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11.xml" ContentType="application/vnd.ms-excel.controlproperties+xml"/>
  <Override PartName="/xl/ctrlProps/ctrlProps4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ctrlProps/ctrlProps7.xml" ContentType="application/vnd.ms-excel.controlproperties+xml"/>
  <Override PartName="/xl/ctrlProps/ctrlProps9.xml" ContentType="application/vnd.ms-excel.controlproperties+xml"/>
  <Override PartName="/xl/ctrlProps/ctrlProps10.xml" ContentType="application/vnd.ms-excel.controlproperties+xml"/>
  <Override PartName="/xl/ctrlProps/ctrlProps12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8.xml" ContentType="application/vnd.openxmlformats-officedocument.drawing+xml"/>
  <Override PartName="/xl/drawings/vmlDrawing4.vml" ContentType="application/vnd.openxmlformats-officedocument.vmlDrawing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 Lambie" sheetId="1" state="visible" r:id="rId3"/>
    <sheet name="POS McKay" sheetId="2" state="visible" r:id="rId4"/>
    <sheet name="Finance" sheetId="3" state="visible" r:id="rId5"/>
    <sheet name="DPR" sheetId="4" state="visible" r:id="rId6"/>
    <sheet name="Intra" sheetId="5" state="visible" r:id="rId7"/>
    <sheet name="MacroPage" sheetId="6" state="visible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function="false" hidden="false" localSheetId="3" name="_xlnm.Print_Area" vbProcedure="false">DPR!$A$1:$AE$102</definedName>
    <definedName function="false" hidden="false" localSheetId="2" name="_xlnm.Print_Area" vbProcedure="false">Finance!$C$2:$AM$55</definedName>
    <definedName function="false" hidden="false" localSheetId="4" name="_xlnm.Print_Area" vbProcedure="false">Intra!$A$1:$J$74</definedName>
    <definedName function="false" hidden="false" localSheetId="0" name="_xlnm.Print_Area" vbProcedure="false">'POS Lambie'!$A$1:$AB$175</definedName>
    <definedName function="false" hidden="false" localSheetId="0" name="_xlnm.Print_Titles" vbProcedure="false">'POS Lambie'!$1:$5</definedName>
    <definedName function="false" hidden="false" localSheetId="1" name="_xlnm.Print_Area" vbProcedure="false">'POS McKay'!$A$1:$Z$175</definedName>
    <definedName function="false" hidden="false" localSheetId="1" name="_xlnm.Print_Titles" vbProcedure="false">'POS McKay'!$1:$5</definedName>
    <definedName function="false" hidden="false" name="BCArray" vbProcedure="false">#REF!</definedName>
    <definedName function="false" hidden="false" name="BCColumn" vbProcedure="false">#REF!</definedName>
    <definedName function="false" hidden="false" name="BCFin_rom_AECO" vbProcedure="false">'[3]BC Fin - AECO'!$K$112:$AO$113</definedName>
    <definedName function="false" hidden="false" name="BCFin_rom_stn2" vbProcedure="false">'[3]BC Fin - Stn 2'!$K$113:$AO$114</definedName>
    <definedName function="false" hidden="false" name="BCFIn_rom_sum" vbProcedure="false">'[3]BC Fin - Sumas'!$K$136:$AO$137</definedName>
    <definedName function="false" hidden="false" name="BCRow" vbProcedure="false">#REF!</definedName>
    <definedName function="false" hidden="false" name="Cash" vbProcedure="false">[4]Deals!$G$6</definedName>
    <definedName function="false" hidden="false" name="CHIPPAWA_IDX" vbProcedure="false">[10]Curve!$AK$1:$AL$202</definedName>
    <definedName function="false" hidden="false" name="DAILY" vbProcedure="false">'[1]Orig Sched'!$DP$120</definedName>
    <definedName function="false" hidden="false" name="EOLArray" vbProcedure="false">[5]EOLdat!$A$1:$Z$181</definedName>
    <definedName function="false" hidden="false" name="EOLColumn" vbProcedure="false">[5]EOLdat!$A$1:$A$181</definedName>
    <definedName function="false" hidden="false" name="EOLIndexArray" vbProcedure="false">#REF!</definedName>
    <definedName function="false" hidden="false" name="EolIndexColumn" vbProcedure="false">#REF!</definedName>
    <definedName function="false" hidden="false" name="EolIndexRow" vbProcedure="false">#REF!</definedName>
    <definedName function="false" hidden="false" name="EOLRow" vbProcedure="false">[5]EOLdat!$A$1:$Z$1</definedName>
    <definedName function="false" hidden="false" name="Excel_BuiltIn_Print_Titles" vbProcedure="false">'[11]Opt Index'!$A$1:$XFD$1</definedName>
    <definedName function="false" hidden="false" name="FinishFlag" vbProcedure="false">#REF!</definedName>
    <definedName function="false" hidden="false" name="januaryfx" vbProcedure="false">[2]FX!$M$9</definedName>
    <definedName function="false" hidden="false" name="M1COLUMN" vbProcedure="false">[7]m1!$A$1:$A$1048576</definedName>
    <definedName function="false" hidden="false" name="M1ROW" vbProcedure="false">[7]m1!$A$7:$XFD$7</definedName>
    <definedName function="false" hidden="false" name="M1SHEET" vbProcedure="false">[7]m1!$A$1:$XFD$65536</definedName>
    <definedName function="false" hidden="false" name="names" vbProcedure="false">[5]pl_book!$J$10:$S$10</definedName>
    <definedName function="false" hidden="false" name="NIAGARA_IDX" vbProcedure="false">[10]Curve!$AM$1:$AN$202</definedName>
    <definedName function="false" hidden="false" name="OJIBWAY_IDX" vbProcedure="false">[10]Curve!$AK$1:$AL$202</definedName>
    <definedName function="false" hidden="false" name="OpOptionsArray" vbProcedure="false">[5]OpOptDat!$A$1:$Z$181</definedName>
    <definedName function="false" hidden="false" name="OpOptionsColumn" vbProcedure="false">[5]OpOptDat!$A$1:$A$181</definedName>
    <definedName function="false" hidden="false" name="OpOptionsRow" vbProcedure="false">[5]OpOptDat!$A$1:$Z$1</definedName>
    <definedName function="false" hidden="false" name="OpSwapArray" vbProcedure="false">[5]OpSwapDat!$A$1:$Z$181</definedName>
    <definedName function="false" hidden="false" name="OpSwapColumn" vbProcedure="false">[5]OpSwapDat!$A$1:$A$181</definedName>
    <definedName function="false" hidden="false" name="OpSwapRow" vbProcedure="false">[5]OpSwapDat!$A$1:$Z$1</definedName>
    <definedName function="false" hidden="false" name="optsArray" vbProcedure="false">[6]optDat!$A$1:$XFD$65536</definedName>
    <definedName function="false" hidden="false" name="optsColumn" vbProcedure="false">[6]optDat!$A$1:$A$1048576</definedName>
    <definedName function="false" hidden="false" name="optsRow" vbProcedure="false">[6]optDat!$A$1:$XFD$1</definedName>
    <definedName function="false" hidden="false" name="P00Column" vbProcedure="false">#REF!</definedName>
    <definedName function="false" hidden="false" name="P00Row" vbProcedure="false">#REF!</definedName>
    <definedName function="false" hidden="false" name="P0array" vbProcedure="false">#REF!</definedName>
    <definedName function="false" hidden="false" name="P0Column" vbProcedure="false">#REF!</definedName>
    <definedName function="false" hidden="false" name="P0Row" vbProcedure="false">#REF!</definedName>
    <definedName function="false" hidden="false" name="P0SHEET" vbProcedure="false">#REF!</definedName>
    <definedName function="false" hidden="false" name="P1array" vbProcedure="false">[10]p1!$A$2:$BT$841</definedName>
    <definedName function="false" hidden="false" name="P1COLUMN" vbProcedure="false">[7]p1!$A$1:$A$1048576</definedName>
    <definedName function="false" hidden="false" name="P1ROW" vbProcedure="false">[7]p1!$A$12:$XFD$12</definedName>
    <definedName function="false" hidden="false" name="P1SHEET" vbProcedure="false">[7]p1!$A$1:$XFD$65536</definedName>
    <definedName function="false" hidden="false" name="P1Sumas" vbProcedure="false">[9]p1!$A$13:$XFD$13</definedName>
    <definedName function="false" hidden="false" name="PARKWAY_IDX" vbProcedure="false">[10]Curve!$AK$1:$AL$202</definedName>
    <definedName function="false" hidden="false" name="PRCBASHIMONTH" vbProcedure="false">[8]AllQueries!$G$13014</definedName>
    <definedName function="false" hidden="false" name="PrnArray" vbProcedure="false">#REF!</definedName>
    <definedName function="false" hidden="false" name="PrnColumn" vbProcedure="false">#REF!</definedName>
    <definedName function="false" hidden="false" name="PrnRow" vbProcedure="false">#REF!</definedName>
    <definedName function="false" hidden="false" name="Prompt1" vbProcedure="false">[4]Deals!$I$4</definedName>
    <definedName function="false" hidden="false" name="Prompt2" vbProcedure="false">[4]Deals!$I$5</definedName>
    <definedName function="false" hidden="false" name="Prompt3" vbProcedure="false">[4]Deals!$I$6</definedName>
    <definedName function="false" hidden="false" name="Prompt4" vbProcedure="false">[4]Deals!$I$7</definedName>
    <definedName function="false" hidden="false" name="Prompt5" vbProcedure="false">[4]Deals!$I$8</definedName>
    <definedName function="false" hidden="false" name="Prompt6" vbProcedure="false">[4]Deals!$I$9</definedName>
    <definedName function="false" hidden="false" name="Prompt7" vbProcedure="false">[4]Deals!$I$10</definedName>
    <definedName function="false" hidden="false" name="Prompt8" vbProcedure="false">[4]Deals!$I$11</definedName>
    <definedName function="false" hidden="false" name="PropOpA" vbProcedure="false">#REF!</definedName>
    <definedName function="false" hidden="false" name="PropOpArray" vbProcedure="false">[5]PropOpDat!$A$1:$Z$181</definedName>
    <definedName function="false" hidden="false" name="PropOpColumn" vbProcedure="false">[5]PropOpDat!$A$1:$A$181</definedName>
    <definedName function="false" hidden="false" name="PropOpRow" vbProcedure="false">[5]PropOpDat!$A$1:$Z$1</definedName>
    <definedName function="false" hidden="false" name="PropSwapArray" vbProcedure="false">[5]PropSwpDat!$A$1:$Z$181</definedName>
    <definedName function="false" hidden="false" name="PropSwapColumn" vbProcedure="false">[5]PropSwpDat!$A$1:$A$181</definedName>
    <definedName function="false" hidden="false" name="PropSwapRow" vbProcedure="false">[5]PropSwpDat!$A$1:$Z$1</definedName>
    <definedName function="false" hidden="false" name="P_CHGSCOLUMN" vbProcedure="false">#REF!</definedName>
    <definedName function="false" hidden="false" name="P_CHGSROW" vbProcedure="false">#REF!</definedName>
    <definedName function="false" hidden="false" name="P_CHGSSHEET" vbProcedure="false">#REF!</definedName>
    <definedName function="false" hidden="false" name="q1fx" vbProcedure="false">[2]FX!$M$6</definedName>
    <definedName function="false" hidden="false" name="q2fx" vbProcedure="false">[2]FX!$T$6</definedName>
    <definedName function="false" hidden="false" name="q3fx" vbProcedure="false">[2]FX!$AA$6</definedName>
    <definedName function="false" hidden="false" name="q4fx" vbProcedure="false">[2]FX!$AH$6</definedName>
    <definedName function="false" hidden="false" name="RANGE" vbProcedure="false">'[1]Orig Sched'!$DP$120</definedName>
    <definedName function="false" hidden="false" name="ROM_Stn2" vbProcedure="false">[3]Dls_Stn2!$K$129:$AO$130</definedName>
    <definedName function="false" hidden="false" name="ROM_Sumas" vbProcedure="false">[3]Dls_Sumas!$K$191:$AO$192</definedName>
    <definedName function="false" hidden="false" name="StartMonth" vbProcedure="false">#REF!</definedName>
    <definedName function="false" hidden="false" name="StradArray" vbProcedure="false">#REF!</definedName>
    <definedName function="false" hidden="false" name="StradOpArray" vbProcedure="false">[5]StradOpDat!$A$1:$Z$181</definedName>
    <definedName function="false" hidden="false" name="StradOpColumn" vbProcedure="false">[5]StradOpDat!$A$1:$A$181</definedName>
    <definedName function="false" hidden="false" name="StradOpRow" vbProcedure="false">[5]StradOpDat!$A$1:$Z$1</definedName>
    <definedName function="false" hidden="false" name="StradSwpArray" vbProcedure="false">[5]StradSwpDat!$A$1:$Z$181</definedName>
    <definedName function="false" hidden="false" name="StradSwpColumn" vbProcedure="false">[5]StradSwpDat!$A$1:$A$181</definedName>
    <definedName function="false" hidden="false" name="StradSwpRow" vbProcedure="false">[5]StradSwpDat!$A$1:$Z$1</definedName>
    <definedName function="false" hidden="false" name="ST_CLAIR_IDX" vbProcedure="false">[10]Curve!$AK$1:$AL$202</definedName>
    <definedName function="false" hidden="false" name="Waddington" vbProcedure="false">[12]Curve!$AK$1:$AL$202</definedName>
    <definedName function="false" hidden="false" name="WADDINGTON_IDX" vbProcedure="false">[10]Curve!$AK$1:$AL$202</definedName>
    <definedName function="false" hidden="false" name="wrn_RollDetail_" vbProcedure="false">{"BookBal",#N/A,FALSE,"Roll-1";"DailyChange",#N/A,FALSE,"Roll-1";"Schedules",#N/A,FALSE,"Roll-1"}</definedName>
    <definedName function="false" hidden="false" name="_Order1" vbProcedure="false">0</definedName>
    <definedName function="false" hidden="false" name="_Order2" vbProcedure="false">0</definedName>
    <definedName function="false" hidden="false" localSheetId="0" name="Cash" vbProcedure="false">[15]Deals!$G$6</definedName>
    <definedName function="false" hidden="false" localSheetId="0" name="CHIPPAWA_IDX" vbProcedure="false">[20]Curve!$AK$1:$AL$202</definedName>
    <definedName function="false" hidden="false" localSheetId="0" name="EOLArray" vbProcedure="false">[20]EOLdat!$A$2:$Z$178</definedName>
    <definedName function="false" hidden="false" localSheetId="0" name="EOLColumn" vbProcedure="false">[20]EOLdat!$A$2:$A$175</definedName>
    <definedName function="false" hidden="false" localSheetId="0" name="EOLRow" vbProcedure="false">[20]EOLdat!$A$2:$Z$2</definedName>
    <definedName function="false" hidden="false" localSheetId="0" name="M1COLUMN" vbProcedure="false">[20]m1!$A$1:$A$1048576</definedName>
    <definedName function="false" hidden="false" localSheetId="0" name="M1ROW" vbProcedure="false">[20]m1!$A$7:$XFD$7</definedName>
    <definedName function="false" hidden="false" localSheetId="0" name="M1SHEET" vbProcedure="false">[20]m1!$A$1:$XFD$65536</definedName>
    <definedName function="false" hidden="false" localSheetId="0" name="names" vbProcedure="false">#REF!</definedName>
    <definedName function="false" hidden="false" localSheetId="0" name="NIAGARA_IDX" vbProcedure="false">[20]Curve!$AM$1:$AN$202</definedName>
    <definedName function="false" hidden="false" localSheetId="0" name="OJIBWAY_IDX" vbProcedure="false">[20]Curve!$AK$1:$AL$202</definedName>
    <definedName function="false" hidden="false" localSheetId="0" name="P1array" vbProcedure="false">#REF!</definedName>
    <definedName function="false" hidden="false" localSheetId="0" name="P1Column" vbProcedure="false">#REF!</definedName>
    <definedName function="false" hidden="false" localSheetId="0" name="P1Row" vbProcedure="false">#REF!</definedName>
    <definedName function="false" hidden="false" localSheetId="0" name="P1SHEET" vbProcedure="false">#REF!</definedName>
    <definedName function="false" hidden="false" localSheetId="0" name="P1Sumas" vbProcedure="false">#REF!</definedName>
    <definedName function="false" hidden="false" localSheetId="0" name="PARKWAY_IDX" vbProcedure="false">[20]Curve!$AK$1:$AL$202</definedName>
    <definedName function="false" hidden="false" localSheetId="0" name="PRCBASHIMONTH" vbProcedure="false">[16]AllQueries!$G$13014</definedName>
    <definedName function="false" hidden="false" localSheetId="0" name="Prompt1" vbProcedure="false">[15]Deals!$I$4</definedName>
    <definedName function="false" hidden="false" localSheetId="0" name="Prompt2" vbProcedure="false">[15]Deals!$I$5</definedName>
    <definedName function="false" hidden="false" localSheetId="0" name="Prompt3" vbProcedure="false">[15]Deals!$I$6</definedName>
    <definedName function="false" hidden="false" localSheetId="0" name="Prompt4" vbProcedure="false">[15]Deals!$I$7</definedName>
    <definedName function="false" hidden="false" localSheetId="0" name="Prompt5" vbProcedure="false">[15]Deals!$I$8</definedName>
    <definedName function="false" hidden="false" localSheetId="0" name="Prompt6" vbProcedure="false">[15]Deals!$I$9</definedName>
    <definedName function="false" hidden="false" localSheetId="0" name="Prompt7" vbProcedure="false">[15]Deals!$I$10</definedName>
    <definedName function="false" hidden="false" localSheetId="0" name="Prompt8" vbProcedure="false">[15]Deals!$I$11</definedName>
    <definedName function="false" hidden="false" localSheetId="0" name="PropOpArray" vbProcedure="false">#REF!</definedName>
    <definedName function="false" hidden="false" localSheetId="0" name="PropOpColumn" vbProcedure="false">#REF!</definedName>
    <definedName function="false" hidden="false" localSheetId="0" name="PropOpRow" vbProcedure="false">#REF!</definedName>
    <definedName function="false" hidden="false" localSheetId="0" name="PropSwapArray" vbProcedure="false">#REF!</definedName>
    <definedName function="false" hidden="false" localSheetId="0" name="PropSwapColumn" vbProcedure="false">#REF!</definedName>
    <definedName function="false" hidden="false" localSheetId="0" name="PropSwapRow" vbProcedure="false">#REF!</definedName>
    <definedName function="false" hidden="false" localSheetId="0" name="StradOpArray" vbProcedure="false">#REF!</definedName>
    <definedName function="false" hidden="false" localSheetId="0" name="StradOpColumn" vbProcedure="false">#REF!</definedName>
    <definedName function="false" hidden="false" localSheetId="0" name="StradOpRow" vbProcedure="false">#REF!</definedName>
    <definedName function="false" hidden="false" localSheetId="0" name="StradSwpArray" vbProcedure="false">#REF!</definedName>
    <definedName function="false" hidden="false" localSheetId="0" name="StradSwpColumn" vbProcedure="false">#REF!</definedName>
    <definedName function="false" hidden="false" localSheetId="0" name="StradSwpRow" vbProcedure="false">#REF!</definedName>
    <definedName function="false" hidden="false" localSheetId="0" name="ST_CLAIR_IDX" vbProcedure="false">[20]Curve!$AK$1:$AL$202</definedName>
    <definedName function="false" hidden="false" localSheetId="0" name="WADDINGTON_IDX" vbProcedure="false">[20]Curve!$AK$1:$AL$202</definedName>
    <definedName function="false" hidden="false" localSheetId="1" name="Cash" vbProcedure="false">[15]Deals!$G$6</definedName>
    <definedName function="false" hidden="false" localSheetId="1" name="CHIPPAWA_IDX" vbProcedure="false">[20]Curve!$AK$1:$AL$202</definedName>
    <definedName function="false" hidden="false" localSheetId="1" name="M1COLUMN" vbProcedure="false">[20]m1!$A$1:$A$1048576</definedName>
    <definedName function="false" hidden="false" localSheetId="1" name="M1ROW" vbProcedure="false">[20]m1!$A$7:$XFD$7</definedName>
    <definedName function="false" hidden="false" localSheetId="1" name="M1SHEET" vbProcedure="false">[20]m1!$A$1:$XFD$65536</definedName>
    <definedName function="false" hidden="false" localSheetId="1" name="names" vbProcedure="false">#REF!</definedName>
    <definedName function="false" hidden="false" localSheetId="1" name="NIAGARA_IDX" vbProcedure="false">[20]Curve!$AM$1:$AN$202</definedName>
    <definedName function="false" hidden="false" localSheetId="1" name="OJIBWAY_IDX" vbProcedure="false">[20]Curve!$AK$1:$AL$202</definedName>
    <definedName function="false" hidden="false" localSheetId="1" name="optsArray" vbProcedure="false">[20]optDat!$A$1:$XFD$65536</definedName>
    <definedName function="false" hidden="false" localSheetId="1" name="optsColumn" vbProcedure="false">[20]optDat!$A$1:$A$1048576</definedName>
    <definedName function="false" hidden="false" localSheetId="1" name="optsRow" vbProcedure="false">[20]optDat!$A$1:$XFD$1</definedName>
    <definedName function="false" hidden="false" localSheetId="1" name="P1array" vbProcedure="false">#REF!</definedName>
    <definedName function="false" hidden="false" localSheetId="1" name="P1Column" vbProcedure="false">#REF!</definedName>
    <definedName function="false" hidden="false" localSheetId="1" name="P1Row" vbProcedure="false">#REF!</definedName>
    <definedName function="false" hidden="false" localSheetId="1" name="P1SHEET" vbProcedure="false">#REF!</definedName>
    <definedName function="false" hidden="false" localSheetId="1" name="P1Sumas" vbProcedure="false">#REF!</definedName>
    <definedName function="false" hidden="false" localSheetId="1" name="PARKWAY_IDX" vbProcedure="false">[20]Curve!$AK$1:$AL$202</definedName>
    <definedName function="false" hidden="false" localSheetId="1" name="PRCBASHIMONTH" vbProcedure="false">[16]AllQueries!$G$13014</definedName>
    <definedName function="false" hidden="false" localSheetId="1" name="PrnArray" vbProcedure="false">[20]PrnDat!$A$2:$AU$290</definedName>
    <definedName function="false" hidden="false" localSheetId="1" name="PrnColumn" vbProcedure="false">[20]PrnDat!$A$2:$A$180</definedName>
    <definedName function="false" hidden="false" localSheetId="1" name="PrnRow" vbProcedure="false">[20]PrnDat!$A$2:$XFD$2</definedName>
    <definedName function="false" hidden="false" localSheetId="1" name="Prompt1" vbProcedure="false">[15]Deals!$I$4</definedName>
    <definedName function="false" hidden="false" localSheetId="1" name="Prompt2" vbProcedure="false">[15]Deals!$I$5</definedName>
    <definedName function="false" hidden="false" localSheetId="1" name="Prompt3" vbProcedure="false">[15]Deals!$I$6</definedName>
    <definedName function="false" hidden="false" localSheetId="1" name="Prompt4" vbProcedure="false">[15]Deals!$I$7</definedName>
    <definedName function="false" hidden="false" localSheetId="1" name="Prompt5" vbProcedure="false">[15]Deals!$I$8</definedName>
    <definedName function="false" hidden="false" localSheetId="1" name="Prompt6" vbProcedure="false">[15]Deals!$I$9</definedName>
    <definedName function="false" hidden="false" localSheetId="1" name="Prompt7" vbProcedure="false">[15]Deals!$I$10</definedName>
    <definedName function="false" hidden="false" localSheetId="1" name="Prompt8" vbProcedure="false">[15]Deals!$I$11</definedName>
    <definedName function="false" hidden="false" localSheetId="1" name="PropOpArray" vbProcedure="false">#REF!</definedName>
    <definedName function="false" hidden="false" localSheetId="1" name="PropOpColumn" vbProcedure="false">#REF!</definedName>
    <definedName function="false" hidden="false" localSheetId="1" name="PropOpRow" vbProcedure="false">#REF!</definedName>
    <definedName function="false" hidden="false" localSheetId="1" name="PropSwapArray" vbProcedure="false">#REF!</definedName>
    <definedName function="false" hidden="false" localSheetId="1" name="PropSwapColumn" vbProcedure="false">#REF!</definedName>
    <definedName function="false" hidden="false" localSheetId="1" name="PropSwapRow" vbProcedure="false">#REF!</definedName>
    <definedName function="false" hidden="false" localSheetId="1" name="StradOpArray" vbProcedure="false">#REF!</definedName>
    <definedName function="false" hidden="false" localSheetId="1" name="StradOpColumn" vbProcedure="false">#REF!</definedName>
    <definedName function="false" hidden="false" localSheetId="1" name="StradOpRow" vbProcedure="false">#REF!</definedName>
    <definedName function="false" hidden="false" localSheetId="1" name="StradSwpArray" vbProcedure="false">#REF!</definedName>
    <definedName function="false" hidden="false" localSheetId="1" name="StradSwpColumn" vbProcedure="false">#REF!</definedName>
    <definedName function="false" hidden="false" localSheetId="1" name="StradSwpRow" vbProcedure="false">#REF!</definedName>
    <definedName function="false" hidden="false" localSheetId="1" name="ST_CLAIR_IDX" vbProcedure="false">[20]Curve!$AK$1:$AL$202</definedName>
    <definedName function="false" hidden="false" localSheetId="1" name="WADDINGTON_IDX" vbProcedure="false">[20]Curve!$AK$1:$AL$202</definedName>
    <definedName function="false" hidden="false" localSheetId="2" name="q1fx" vbProcedure="false">[2]FX!$G$98</definedName>
    <definedName function="false" hidden="false" localSheetId="2" name="q2fx" vbProcedure="false">[2]FX!$G$188</definedName>
    <definedName function="false" hidden="false" localSheetId="2" name="q3fx" vbProcedure="false">[2]FX!$G$279</definedName>
    <definedName function="false" hidden="false" localSheetId="3" name="DAILY" vbProcedure="false">'[13]Orig Sched'!$DP$120</definedName>
    <definedName function="false" hidden="false" localSheetId="3" name="RANGE" vbProcedure="false">'[13]Orig Sched'!$DP$120</definedName>
    <definedName function="false" hidden="false" localSheetId="3" name="wrn_RollDetail_" vbProcedure="false">{"BookBal",#N/A,FALSE,"Roll-1";"DailyChange",#N/A,FALSE,"Roll-1";"Schedules",#N/A,FALSE,"Roll-1"}</definedName>
    <definedName function="false" hidden="false" localSheetId="4" name="Z_681D4B32_A5D8_11D4_8ED8_00508BDA9035__wvu_PrintArea" vbProcedure="false">Intra!$A$1:$J$80</definedName>
    <definedName function="false" hidden="false" localSheetId="4" name="Z_681D4B32_A5D8_11D4_8ED8_00508BDA9035__wvu_Rows" vbProcedure="false">Intra!$13:$13,Intra!$16:$16,Intra!$20:$20,Intra!$22:$29,Intra!$33:$33,Intra!$44:$44,Intra!$61:$61</definedName>
    <definedName function="false" hidden="false" localSheetId="4" name="Z_681D4B33_A5D8_11D4_8ED8_00508BDA9035__wvu_PrintArea" vbProcedure="false">Intra!$A$1:$J$80</definedName>
    <definedName function="false" hidden="false" localSheetId="4" name="Z_681D4B33_A5D8_11D4_8ED8_00508BDA9035__wvu_Rows" vbProcedure="false">Intra!$13:$13,Intra!$16:$16,Intra!$20:$20,Intra!$22:$29,Intra!$33:$33,Intra!$44:$44,Intra!$61:$61</definedName>
    <definedName function="false" hidden="false" localSheetId="4" name="Z_681D4B34_A5D8_11D4_8ED8_00508BDA9035__wvu_PrintArea" vbProcedure="false">Intra!$A$1:$J$80</definedName>
    <definedName function="false" hidden="false" localSheetId="4" name="Z_681D4B34_A5D8_11D4_8ED8_00508BDA9035__wvu_Rows" vbProcedure="false">Intra!$13:$13,Intra!$16:$16,Intra!$20:$20,Intra!$22:$29,Intra!$33:$33,Intra!$44:$44,Intra!$61:$61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19" authorId="0">
      <text>
        <r>
          <rPr>
            <b val="true"/>
            <sz val="8"/>
            <color rgb="FF000000"/>
            <rFont val="Tahoma"/>
            <family val="0"/>
          </rPr>
          <t xml:space="preserve">dlynn:
</t>
        </r>
        <r>
          <rPr>
            <sz val="8"/>
            <color rgb="FF000000"/>
            <rFont val="Tahoma"/>
            <family val="0"/>
          </rPr>
          <t xml:space="preserve">Insert sumif statements for all of these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3</xdr:colOff>
                <xdr:row>17</xdr:row>
                <xdr:rowOff>2</xdr:rowOff>
              </xdr:from>
              <xdr:to>
                <xdr:col>16</xdr:col>
                <xdr:colOff>47</xdr:colOff>
                <xdr:row>21</xdr:row>
                <xdr:rowOff>8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C103" authorId="0">
      <text>
        <r>
          <rPr>
            <b val="true"/>
            <sz val="8"/>
            <color rgb="FF000000"/>
            <rFont val="Tahoma"/>
            <family val="0"/>
          </rPr>
          <t xml:space="preserve">cclark5:
</t>
        </r>
        <r>
          <rPr>
            <sz val="8"/>
            <color rgb="FF000000"/>
            <rFont val="Tahoma"/>
            <family val="0"/>
          </rPr>
          <t xml:space="preserve">remember to hardcode value here and in US colum for LTD Income as macro does not take care of this.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39</xdr:colOff>
                <xdr:row>97</xdr:row>
                <xdr:rowOff>11</xdr:rowOff>
              </xdr:from>
              <xdr:to>
                <xdr:col>43</xdr:col>
                <xdr:colOff>60</xdr:colOff>
                <xdr:row>104</xdr:row>
                <xdr:rowOff>16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35" authorId="0">
      <text>
        <r>
          <rPr>
            <sz val="10"/>
            <color rgb="FF000000"/>
            <rFont val="Tahoma"/>
            <family val="0"/>
          </rPr>
          <t xml:space="preserve">Curveshift/FX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35</xdr:row>
                <xdr:rowOff>12</xdr:rowOff>
              </xdr:from>
              <xdr:to>
                <xdr:col>4</xdr:col>
                <xdr:colOff>31</xdr:colOff>
                <xdr:row>38</xdr:row>
                <xdr:rowOff>5</xdr:rowOff>
              </xdr:to>
            </anchor>
          </commentPr>
        </mc:Choice>
        <mc:Fallback/>
      </mc:AlternateContent>
    </comment>
    <comment ref="E97" authorId="0">
      <text>
        <r>
          <rPr>
            <sz val="10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86</xdr:row>
                <xdr:rowOff>15</xdr:rowOff>
              </xdr:from>
              <xdr:to>
                <xdr:col>7</xdr:col>
                <xdr:colOff>-85</xdr:colOff>
                <xdr:row>95</xdr:row>
                <xdr:rowOff>12</xdr:rowOff>
              </xdr:to>
            </anchor>
          </commentPr>
        </mc:Choice>
        <mc:Fallback/>
      </mc:AlternateContent>
    </comment>
    <comment ref="T33" authorId="0">
      <text>
        <r>
          <rPr>
            <sz val="10"/>
            <color rgb="FF000000"/>
            <rFont val="Tahoma"/>
            <family val="0"/>
          </rPr>
          <t xml:space="preserve">Physical &amp; Financial Only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19</xdr:col>
                <xdr:colOff>87</xdr:colOff>
                <xdr:row>34</xdr:row>
                <xdr:rowOff>11</xdr:rowOff>
              </xdr:from>
              <xdr:to>
                <xdr:col>20</xdr:col>
                <xdr:colOff>-84</xdr:colOff>
                <xdr:row>41</xdr:row>
                <xdr:rowOff>6</xdr:rowOff>
              </xdr:to>
            </anchor>
          </commentPr>
        </mc:Choice>
        <mc:Fallback/>
      </mc:AlternateContent>
    </comment>
    <comment ref="T44" authorId="0">
      <text>
        <r>
          <rPr>
            <sz val="10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208</xdr:colOff>
                <xdr:row>42</xdr:row>
                <xdr:rowOff>14</xdr:rowOff>
              </xdr:from>
              <xdr:to>
                <xdr:col>20</xdr:col>
                <xdr:colOff>37</xdr:colOff>
                <xdr:row>48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<sst xmlns="http://schemas.openxmlformats.org/spreadsheetml/2006/main" count="900" uniqueCount="386">
  <si>
    <t xml:space="preserve">FT-CAND-EGSC-EA Position</t>
  </si>
  <si>
    <t xml:space="preserve">West </t>
  </si>
  <si>
    <t xml:space="preserve">Curve Key</t>
  </si>
  <si>
    <t xml:space="preserve">AECO Fixed Price</t>
  </si>
  <si>
    <t xml:space="preserve">Counterparty</t>
  </si>
  <si>
    <t xml:space="preserve">xalta</t>
  </si>
  <si>
    <t xml:space="preserve">EMPRESS FP</t>
  </si>
  <si>
    <t xml:space="preserve">NYMEX FP</t>
  </si>
  <si>
    <t xml:space="preserve">EOL</t>
  </si>
  <si>
    <t xml:space="preserve">arnold</t>
  </si>
  <si>
    <t xml:space="preserve">STATION 2 FP</t>
  </si>
  <si>
    <t xml:space="preserve">AECO BASIS</t>
  </si>
  <si>
    <t xml:space="preserve">coral</t>
  </si>
  <si>
    <t xml:space="preserve">duke</t>
  </si>
  <si>
    <t xml:space="preserve">bp</t>
  </si>
  <si>
    <t xml:space="preserve">dynegy</t>
  </si>
  <si>
    <t xml:space="preserve">nexen</t>
  </si>
  <si>
    <t xml:space="preserve">reliant</t>
  </si>
  <si>
    <t xml:space="preserve">SUMAS PRICE</t>
  </si>
  <si>
    <t xml:space="preserve">MALIN BASIS</t>
  </si>
  <si>
    <t xml:space="preserve">ROCKIES BASIS</t>
  </si>
  <si>
    <t xml:space="preserve">CHICAGO BASIS</t>
  </si>
  <si>
    <t xml:space="preserve">SOCAL BASIS</t>
  </si>
  <si>
    <t xml:space="preserve">CGPR-AECO/BASIS</t>
  </si>
  <si>
    <t xml:space="preserve">Nymex</t>
  </si>
  <si>
    <t xml:space="preserve">Pulling Position from PRN</t>
  </si>
  <si>
    <t xml:space="preserve">Start</t>
  </si>
  <si>
    <t xml:space="preserve">GJ'S</t>
  </si>
  <si>
    <t xml:space="preserve">TOTAL</t>
  </si>
  <si>
    <t xml:space="preserve">MM'S</t>
  </si>
  <si>
    <t xml:space="preserve">MM's</t>
  </si>
  <si>
    <t xml:space="preserve">Station 2 Aeco</t>
  </si>
  <si>
    <t xml:space="preserve">Malin</t>
  </si>
  <si>
    <t xml:space="preserve">Socal</t>
  </si>
  <si>
    <t xml:space="preserve">Rockies</t>
  </si>
  <si>
    <t xml:space="preserve">Sumas</t>
  </si>
  <si>
    <t xml:space="preserve">Sumas Fixed Price</t>
  </si>
  <si>
    <t xml:space="preserve">AECO</t>
  </si>
  <si>
    <t xml:space="preserve">Aeco Fixed Price</t>
  </si>
  <si>
    <t xml:space="preserve">NYMEX</t>
  </si>
  <si>
    <t xml:space="preserve">Total Basis</t>
  </si>
  <si>
    <t xml:space="preserve">   CGPR-DAWN   </t>
  </si>
  <si>
    <t xml:space="preserve">AecoB</t>
  </si>
  <si>
    <t xml:space="preserve">Transport</t>
  </si>
  <si>
    <t xml:space="preserve">Aeco</t>
  </si>
  <si>
    <t xml:space="preserve">Discoount</t>
  </si>
  <si>
    <t xml:space="preserve">Empress</t>
  </si>
  <si>
    <t xml:space="preserve">Tolls</t>
  </si>
  <si>
    <t xml:space="preserve">End</t>
  </si>
  <si>
    <t xml:space="preserve">EMPRESS</t>
  </si>
  <si>
    <t xml:space="preserve">Station2</t>
  </si>
  <si>
    <t xml:space="preserve">SUMAS FP</t>
  </si>
  <si>
    <t xml:space="preserve">SUMAS</t>
  </si>
  <si>
    <t xml:space="preserve">MALIN</t>
  </si>
  <si>
    <t xml:space="preserve">ROCKIES</t>
  </si>
  <si>
    <t xml:space="preserve">Pos</t>
  </si>
  <si>
    <t xml:space="preserve">Mids</t>
  </si>
  <si>
    <t xml:space="preserve">Basis</t>
  </si>
  <si>
    <t xml:space="preserve">Mid</t>
  </si>
  <si>
    <t xml:space="preserve">Price</t>
  </si>
  <si>
    <t xml:space="preserve"> CGPR-NIAGARA  </t>
  </si>
  <si>
    <t xml:space="preserve">EmpressB</t>
  </si>
  <si>
    <t xml:space="preserve">Quantity-GJ</t>
  </si>
  <si>
    <t xml:space="preserve">Total Aeco PV'D</t>
  </si>
  <si>
    <t xml:space="preserve">Quantity</t>
  </si>
  <si>
    <t xml:space="preserve">BASIS</t>
  </si>
  <si>
    <t xml:space="preserve">PV</t>
  </si>
  <si>
    <t xml:space="preserve">Total</t>
  </si>
  <si>
    <t xml:space="preserve">   CGPR-STN2   </t>
  </si>
  <si>
    <t xml:space="preserve">Station2B</t>
  </si>
  <si>
    <t xml:space="preserve"> CGPR-WADDING  </t>
  </si>
  <si>
    <t xml:space="preserve">DawnB</t>
  </si>
  <si>
    <t xml:space="preserve"> CONSUMERS_CDA </t>
  </si>
  <si>
    <t xml:space="preserve">ParkwayB</t>
  </si>
  <si>
    <t xml:space="preserve">   DAWN-GDM    </t>
  </si>
  <si>
    <t xml:space="preserve">NiagaraB</t>
  </si>
  <si>
    <t xml:space="preserve">GD-LOW_IROQUOIS</t>
  </si>
  <si>
    <t xml:space="preserve">WaddB</t>
  </si>
  <si>
    <t xml:space="preserve">  IF-ELPO/SJ   </t>
  </si>
  <si>
    <t xml:space="preserve">  ChicagoB</t>
  </si>
  <si>
    <t xml:space="preserve">  IF-NNG/VENT  </t>
  </si>
  <si>
    <t xml:space="preserve">MichiganB</t>
  </si>
  <si>
    <t xml:space="preserve">IF-NTHWST/CANBR</t>
  </si>
  <si>
    <t xml:space="preserve">   TZ6B</t>
  </si>
  <si>
    <t xml:space="preserve">IF-NWPL_ROCKY_M</t>
  </si>
  <si>
    <t xml:space="preserve">  RockiesB</t>
  </si>
  <si>
    <t xml:space="preserve">  IF-TETCO/M3  </t>
  </si>
  <si>
    <t xml:space="preserve">  MalinB</t>
  </si>
  <si>
    <t xml:space="preserve"> IF-TRANSCO/Z3 </t>
  </si>
  <si>
    <t xml:space="preserve">  SumasB</t>
  </si>
  <si>
    <t xml:space="preserve"> IF-TRANSCO/Z6 </t>
  </si>
  <si>
    <t xml:space="preserve">Aeco Vol</t>
  </si>
  <si>
    <t xml:space="preserve">  MICH_CG-GD   </t>
  </si>
  <si>
    <t xml:space="preserve">SocalB</t>
  </si>
  <si>
    <t xml:space="preserve">      NG       </t>
  </si>
  <si>
    <t xml:space="preserve">SumasVol</t>
  </si>
  <si>
    <t xml:space="preserve">   NGI-MALIN   </t>
  </si>
  <si>
    <t xml:space="preserve">San Juan</t>
  </si>
  <si>
    <t xml:space="preserve">   NGI-SOCAL   </t>
  </si>
  <si>
    <t xml:space="preserve">VentB</t>
  </si>
  <si>
    <t xml:space="preserve"> NGI/CHI. GATE </t>
  </si>
  <si>
    <t xml:space="preserve">Nymex Vol</t>
  </si>
  <si>
    <t xml:space="preserve">  NIAGARA-GDM  </t>
  </si>
  <si>
    <t xml:space="preserve">AecoUS</t>
  </si>
  <si>
    <t xml:space="preserve">   STN2-AECO   </t>
  </si>
  <si>
    <t xml:space="preserve">EmpressUS</t>
  </si>
  <si>
    <t xml:space="preserve">   STORAGE/B   </t>
  </si>
  <si>
    <t xml:space="preserve">Stn2 US</t>
  </si>
  <si>
    <t xml:space="preserve"> TOLL:ABC/KING </t>
  </si>
  <si>
    <t xml:space="preserve"> TOLL:AECO/ABC </t>
  </si>
  <si>
    <t xml:space="preserve">ETransport</t>
  </si>
  <si>
    <t xml:space="preserve"> TOLL:AECO/EMP </t>
  </si>
  <si>
    <t xml:space="preserve">STNTransport</t>
  </si>
  <si>
    <t xml:space="preserve"> TOLL:AECO/EXP </t>
  </si>
  <si>
    <t xml:space="preserve">Aeco </t>
  </si>
  <si>
    <t xml:space="preserve">TOLL:AECO/MCNL </t>
  </si>
  <si>
    <t xml:space="preserve">TOLL:EMER/ST.CL</t>
  </si>
  <si>
    <t xml:space="preserve">TOLL:EMP/EAST.Z</t>
  </si>
  <si>
    <t xml:space="preserve">  Sumas</t>
  </si>
  <si>
    <t xml:space="preserve"> TOLL:EMP/EMER </t>
  </si>
  <si>
    <t xml:space="preserve">  Rockies</t>
  </si>
  <si>
    <t xml:space="preserve"> TOLL:EMP/WADD </t>
  </si>
  <si>
    <t xml:space="preserve">  Malin</t>
  </si>
  <si>
    <t xml:space="preserve">TOLL:KING/MALIN</t>
  </si>
  <si>
    <t xml:space="preserve">TOLL:MCNEIL/MON</t>
  </si>
  <si>
    <t xml:space="preserve">FX</t>
  </si>
  <si>
    <t xml:space="preserve">TOLL:MONCH/CHI </t>
  </si>
  <si>
    <t xml:space="preserve">CD %</t>
  </si>
  <si>
    <t xml:space="preserve">TOLL:MONCH/VEN </t>
  </si>
  <si>
    <t xml:space="preserve">US %</t>
  </si>
  <si>
    <t xml:space="preserve">TOLL:SUMAS/STN2</t>
  </si>
  <si>
    <t xml:space="preserve">CD DF</t>
  </si>
  <si>
    <t xml:space="preserve"> TOLL:WADD/BOS </t>
  </si>
  <si>
    <t xml:space="preserve">US DF</t>
  </si>
  <si>
    <t xml:space="preserve">TRANS:AECO/EMP </t>
  </si>
  <si>
    <t xml:space="preserve">   WADD-GDM    </t>
  </si>
  <si>
    <t xml:space="preserve">Aeco/Emp</t>
  </si>
  <si>
    <t xml:space="preserve">     Total     </t>
  </si>
  <si>
    <t xml:space="preserve">      CAD      </t>
  </si>
  <si>
    <t xml:space="preserve">Adj.FX</t>
  </si>
  <si>
    <t xml:space="preserve">      USD      </t>
  </si>
  <si>
    <t xml:space="preserve">HEDGES</t>
  </si>
  <si>
    <t xml:space="preserve">Period</t>
  </si>
  <si>
    <t xml:space="preserve">"      NG       "</t>
  </si>
  <si>
    <t xml:space="preserve">"  NGM</t>
  </si>
  <si>
    <t xml:space="preserve">USD</t>
  </si>
  <si>
    <t xml:space="preserve">"IF-NTHWST/CANB "</t>
  </si>
  <si>
    <t xml:space="preserve">FT-CAND-EGSC Position</t>
  </si>
  <si>
    <t xml:space="preserve">Alberta</t>
  </si>
  <si>
    <t xml:space="preserve">AECO FP</t>
  </si>
  <si>
    <t xml:space="preserve">VENTURA BASIS</t>
  </si>
  <si>
    <t xml:space="preserve">DAWN BASIS</t>
  </si>
  <si>
    <t xml:space="preserve">GDM Dawn</t>
  </si>
  <si>
    <t xml:space="preserve">Ventura</t>
  </si>
  <si>
    <t xml:space="preserve">Chicago</t>
  </si>
  <si>
    <t xml:space="preserve">Aeco-Empress Spread</t>
  </si>
  <si>
    <t xml:space="preserve">Total </t>
  </si>
  <si>
    <t xml:space="preserve">   GDM-DAWN    </t>
  </si>
  <si>
    <t xml:space="preserve">ENA Merchant Portfolio Performance</t>
  </si>
  <si>
    <t xml:space="preserve">Equity Long Positions</t>
  </si>
  <si>
    <t xml:space="preserve">P&amp;L (Cdn $)</t>
  </si>
  <si>
    <t xml:space="preserve">ECC Beneficial</t>
  </si>
  <si>
    <t xml:space="preserve">Current Market</t>
  </si>
  <si>
    <t xml:space="preserve">Today's</t>
  </si>
  <si>
    <t xml:space="preserve">Yesterday's</t>
  </si>
  <si>
    <t xml:space="preserve">P&amp;L (US$)</t>
  </si>
  <si>
    <t xml:space="preserve">Previous Day C$</t>
  </si>
  <si>
    <t xml:space="preserve">Previous Day US$</t>
  </si>
  <si>
    <t xml:space="preserve">Daily</t>
  </si>
  <si>
    <t xml:space="preserve">Q1</t>
  </si>
  <si>
    <t xml:space="preserve">Q2</t>
  </si>
  <si>
    <t xml:space="preserve">MTD</t>
  </si>
  <si>
    <t xml:space="preserve">Q3</t>
  </si>
  <si>
    <t xml:space="preserve">Q4</t>
  </si>
  <si>
    <t xml:space="preserve">YTD</t>
  </si>
  <si>
    <t xml:space="preserve">Shares</t>
  </si>
  <si>
    <t xml:space="preserve">Value</t>
  </si>
  <si>
    <t xml:space="preserve">Close</t>
  </si>
  <si>
    <t xml:space="preserve">Arc Energy Trust Units</t>
  </si>
  <si>
    <t xml:space="preserve">Impact Energy</t>
  </si>
  <si>
    <t xml:space="preserve">Startech Energy</t>
  </si>
  <si>
    <t xml:space="preserve">Total Long Positions</t>
  </si>
  <si>
    <t xml:space="preserve">Closed Long Positions</t>
  </si>
  <si>
    <t xml:space="preserve">Total Closed Long Positions</t>
  </si>
  <si>
    <t xml:space="preserve">Hedge Positions</t>
  </si>
  <si>
    <t xml:space="preserve">SPTSE</t>
  </si>
  <si>
    <t xml:space="preserve">NT</t>
  </si>
  <si>
    <t xml:space="preserve">BCE</t>
  </si>
  <si>
    <t xml:space="preserve">Total Hedged</t>
  </si>
  <si>
    <t xml:space="preserve">Closed Hedge Positions</t>
  </si>
  <si>
    <t xml:space="preserve">Total Closed Hedge</t>
  </si>
  <si>
    <t xml:space="preserve">ENA Portfolio P&amp;L Summary</t>
  </si>
  <si>
    <t xml:space="preserve">Public Equities - existing</t>
  </si>
  <si>
    <t xml:space="preserve">Public Equities - closed</t>
  </si>
  <si>
    <t xml:space="preserve">Hedge - existing</t>
  </si>
  <si>
    <t xml:space="preserve">Hedge - closed</t>
  </si>
  <si>
    <t xml:space="preserve">Invasion Accrual</t>
  </si>
  <si>
    <t xml:space="preserve">Facility Charge</t>
  </si>
  <si>
    <t xml:space="preserve">ENRON CAPITAL AND TRADE RESOURCES</t>
  </si>
  <si>
    <t xml:space="preserve">DAILY POSITION STATEMENT</t>
  </si>
  <si>
    <t xml:space="preserve">                                                                                            </t>
  </si>
  <si>
    <t xml:space="preserve">Approval:</t>
  </si>
  <si>
    <t xml:space="preserve">RISK BOOKS</t>
  </si>
  <si>
    <t xml:space="preserve"> </t>
  </si>
  <si>
    <t xml:space="preserve">Cdn Gas (C4) - Alberta </t>
  </si>
  <si>
    <t xml:space="preserve">Subtotal Alberta</t>
  </si>
  <si>
    <t xml:space="preserve">Subtotal BC</t>
  </si>
  <si>
    <t xml:space="preserve">Cdn Gas (C4) -  Pipe Book</t>
  </si>
  <si>
    <t xml:space="preserve"> Pipe Book Index</t>
  </si>
  <si>
    <t xml:space="preserve">Subtotal Pipe Book</t>
  </si>
  <si>
    <t xml:space="preserve">Options C$ denominated</t>
  </si>
  <si>
    <t xml:space="preserve">Subtotal Options</t>
  </si>
  <si>
    <t xml:space="preserve">Canadian $</t>
  </si>
  <si>
    <t xml:space="preserve">CANADIAN GAS</t>
  </si>
  <si>
    <t xml:space="preserve">Post ID:</t>
  </si>
  <si>
    <t xml:space="preserve">Volumes  long/(short)  (Million MMbtu)</t>
  </si>
  <si>
    <t xml:space="preserve">     Volatility Factor (d)</t>
  </si>
  <si>
    <t xml:space="preserve">     Net NPV Position - Price</t>
  </si>
  <si>
    <t xml:space="preserve">     Net NPV Position - Basis</t>
  </si>
  <si>
    <t xml:space="preserve">     Net NPV Position - Foreign Currency (000s US$)</t>
  </si>
  <si>
    <t xml:space="preserve">     Net NPV Position - Index</t>
  </si>
  <si>
    <t xml:space="preserve">    Price Equivalent Net NPV Position</t>
  </si>
  <si>
    <t xml:space="preserve">     Gross Purchases Position</t>
  </si>
  <si>
    <t xml:space="preserve">     Gross Sales Position</t>
  </si>
  <si>
    <t xml:space="preserve">     Net Notional Position</t>
  </si>
  <si>
    <t xml:space="preserve">PV Margins  (in thousands)</t>
  </si>
  <si>
    <t xml:space="preserve">LTD Through Prior Month</t>
  </si>
  <si>
    <t xml:space="preserve">     Gross Book Balance</t>
  </si>
  <si>
    <t xml:space="preserve">      Prudence</t>
  </si>
  <si>
    <t xml:space="preserve">      Liquidated</t>
  </si>
  <si>
    <t xml:space="preserve">      LTD Income</t>
  </si>
  <si>
    <r>
      <rPr>
        <sz val="10"/>
        <rFont val="Times New Roman"/>
        <family val="1"/>
      </rPr>
      <t xml:space="preserve">     Originated Transactions / </t>
    </r>
    <r>
      <rPr>
        <b val="true"/>
        <sz val="10"/>
        <rFont val="Times New Roman"/>
        <family val="0"/>
      </rPr>
      <t xml:space="preserve">CREDIT RESERVE</t>
    </r>
  </si>
  <si>
    <t xml:space="preserve">Comprised of:</t>
  </si>
  <si>
    <r>
      <rPr>
        <sz val="10"/>
        <rFont val="Times New Roman"/>
        <family val="1"/>
      </rPr>
      <t xml:space="preserve">     </t>
    </r>
    <r>
      <rPr>
        <u val="single"/>
        <sz val="10"/>
        <rFont val="Times New Roman"/>
        <family val="1"/>
      </rPr>
      <t xml:space="preserve">Hedge management</t>
    </r>
  </si>
  <si>
    <t xml:space="preserve">  Credit Reserve: (BR)</t>
  </si>
  <si>
    <t xml:space="preserve">         Change in New Deals</t>
  </si>
  <si>
    <t xml:space="preserve">         Change in Price</t>
  </si>
  <si>
    <t xml:space="preserve">         Change in Basis Price</t>
  </si>
  <si>
    <t xml:space="preserve">         Change in Index Price</t>
  </si>
  <si>
    <t xml:space="preserve">         Change in Foreign Currency</t>
  </si>
  <si>
    <t xml:space="preserve">         Gamma</t>
  </si>
  <si>
    <t xml:space="preserve">         Change in Implied Volatility (Vega)</t>
  </si>
  <si>
    <t xml:space="preserve">         Theta</t>
  </si>
  <si>
    <t xml:space="preserve">         Change in Time</t>
  </si>
  <si>
    <t xml:space="preserve">         Broker Fees</t>
  </si>
  <si>
    <t xml:space="preserve">     Total Hedge Management</t>
  </si>
  <si>
    <t xml:space="preserve">     Change in Price Prudence</t>
  </si>
  <si>
    <t xml:space="preserve">     Other Changes</t>
  </si>
  <si>
    <t xml:space="preserve">     MTD Income (Loss) - Canadian Dollars</t>
  </si>
  <si>
    <t xml:space="preserve">     MTD Income (Loss) - Canadian Dollars net of origination and credit reserves</t>
  </si>
  <si>
    <t xml:space="preserve">     Translation Shift in US Dollars</t>
  </si>
  <si>
    <t xml:space="preserve">     Income (Loss) With Trans. Shift in US Dollars</t>
  </si>
  <si>
    <t xml:space="preserve">     Gross Book Balance (including Current Month Rho &amp; Drift)</t>
  </si>
  <si>
    <t xml:space="preserve">     Current Month: Rho</t>
  </si>
  <si>
    <t xml:space="preserve">                           Drift</t>
  </si>
  <si>
    <t xml:space="preserve">     Gross Book Balance (excluding Current Month Rho &amp; Drift)</t>
  </si>
  <si>
    <t xml:space="preserve">     Prudence</t>
  </si>
  <si>
    <t xml:space="preserve">     Liquidated</t>
  </si>
  <si>
    <t xml:space="preserve">LTD Through December 31, 1999</t>
  </si>
  <si>
    <t xml:space="preserve">MAKE UP OF THE USD AND C$ YTD NUMBERS</t>
  </si>
  <si>
    <t xml:space="preserve">USD$</t>
  </si>
  <si>
    <t xml:space="preserve">C$</t>
  </si>
  <si>
    <t xml:space="preserve">fx</t>
  </si>
  <si>
    <t xml:space="preserve">Prior Year LTD</t>
  </si>
  <si>
    <t xml:space="preserve">     Prudence </t>
  </si>
  <si>
    <t xml:space="preserve">USE19</t>
  </si>
  <si>
    <t xml:space="preserve">MTM at MTD rate</t>
  </si>
  <si>
    <t xml:space="preserve">USB58</t>
  </si>
  <si>
    <t xml:space="preserve">Rho at MTD rate</t>
  </si>
  <si>
    <t xml:space="preserve">    YTD Income - Canadian Dollars</t>
  </si>
  <si>
    <t xml:space="preserve">USB64</t>
  </si>
  <si>
    <t xml:space="preserve">     Gross Recognized Balance with Trans Shift in USD</t>
  </si>
  <si>
    <t xml:space="preserve">    YTD Income (USD)</t>
  </si>
  <si>
    <t xml:space="preserve">USB59</t>
  </si>
  <si>
    <t xml:space="preserve">Drift at MTD rate</t>
  </si>
  <si>
    <t xml:space="preserve">USB65</t>
  </si>
  <si>
    <t xml:space="preserve">Income (Loss) from Today's....</t>
  </si>
  <si>
    <t xml:space="preserve">     Originated Transactions </t>
  </si>
  <si>
    <t xml:space="preserve">     Total Income (Loss) - Canadian Dollars</t>
  </si>
  <si>
    <t xml:space="preserve">     Income (Loss) with Translation Shift in US Dollars</t>
  </si>
  <si>
    <t xml:space="preserve">     Income (Loss) Without Trans. Shift in US Dollars</t>
  </si>
  <si>
    <t xml:space="preserve">     Total Income (Loss) - Canadian Dollars - WEST &amp; EOL</t>
  </si>
  <si>
    <t xml:space="preserve">  </t>
  </si>
  <si>
    <t xml:space="preserve">   LTD Gross recognized as of prior day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</si>
  <si>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</si>
  <si>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Prior Day Origination</t>
  </si>
  <si>
    <t xml:space="preserve">   Prior Day Hedge Management</t>
  </si>
  <si>
    <t xml:space="preserve">         Prior Day Change in new Deals</t>
  </si>
  <si>
    <t xml:space="preserve">         Prior Day Change in Price</t>
  </si>
  <si>
    <t xml:space="preserve">         Prior Day Change in Basis Price</t>
  </si>
  <si>
    <t xml:space="preserve">         Prior Day Change in Index Price</t>
  </si>
  <si>
    <t xml:space="preserve">         Prior Day Change in Foreign Currency</t>
  </si>
  <si>
    <t xml:space="preserve">         Prior Day Gamma</t>
  </si>
  <si>
    <t xml:space="preserve">         Prior Day Change in Implied Volatility</t>
  </si>
  <si>
    <t xml:space="preserve">         Prior Day Theta</t>
  </si>
  <si>
    <t xml:space="preserve">         Prior Day Change in Time</t>
  </si>
  <si>
    <t xml:space="preserve">         Prior Day  Broker Fees</t>
  </si>
  <si>
    <t xml:space="preserve">   Prior Day Hedge Management - Total</t>
  </si>
  <si>
    <t xml:space="preserve">   Prior Day Prudency</t>
  </si>
  <si>
    <t xml:space="preserve">   Prior Day Other</t>
  </si>
  <si>
    <t xml:space="preserve">DO NOT ERASE - USED TO ROLL AT MONTH END</t>
  </si>
  <si>
    <t xml:space="preserve">==&gt;&gt;</t>
  </si>
  <si>
    <t xml:space="preserve">.</t>
  </si>
  <si>
    <t xml:space="preserve">as of:    </t>
  </si>
  <si>
    <t xml:space="preserve">Printed on:     </t>
  </si>
  <si>
    <t xml:space="preserve">Month to Date</t>
  </si>
  <si>
    <t xml:space="preserve">Change</t>
  </si>
  <si>
    <t xml:space="preserve">WESTERN CANADA</t>
  </si>
  <si>
    <t xml:space="preserve">This column is so the</t>
  </si>
  <si>
    <t xml:space="preserve">formulas don't get overwritten</t>
  </si>
  <si>
    <t xml:space="preserve">ALBERTA</t>
  </si>
  <si>
    <t xml:space="preserve">Yesterday's Value</t>
  </si>
  <si>
    <t xml:space="preserve">Curveshift</t>
  </si>
  <si>
    <t xml:space="preserve">Check</t>
  </si>
  <si>
    <t xml:space="preserve">FX Shift</t>
  </si>
  <si>
    <t xml:space="preserve">P&amp;L Report to Houston</t>
  </si>
  <si>
    <t xml:space="preserve">New Deals</t>
  </si>
  <si>
    <t xml:space="preserve">P&amp;L as per Below</t>
  </si>
  <si>
    <t xml:space="preserve">Other</t>
  </si>
  <si>
    <t xml:space="preserve">Difference (s/b zero)</t>
  </si>
  <si>
    <t xml:space="preserve">Unhedged storage-Crossalta/Aeco</t>
  </si>
  <si>
    <t xml:space="preserve">Storage Curveshift</t>
  </si>
  <si>
    <t xml:space="preserve">Monthly equipment charge-NGX</t>
  </si>
  <si>
    <t xml:space="preserve">Implied</t>
  </si>
  <si>
    <t xml:space="preserve">Monthly Flat Fee</t>
  </si>
  <si>
    <t xml:space="preserve">NGX Fee</t>
  </si>
  <si>
    <t xml:space="preserve">US$</t>
  </si>
  <si>
    <t xml:space="preserve">Monthly subscription fee-EEI</t>
  </si>
  <si>
    <t xml:space="preserve">Energy Fee Estimate  (C$0.0005/GJ)</t>
  </si>
  <si>
    <t xml:space="preserve">Currency Book</t>
  </si>
  <si>
    <t xml:space="preserve">BC</t>
  </si>
  <si>
    <t xml:space="preserve">Energy Fee Estimate  (C$0.001/GJ)</t>
  </si>
  <si>
    <t xml:space="preserve">BC-Pipe</t>
  </si>
  <si>
    <t xml:space="preserve">Gas daily option</t>
  </si>
  <si>
    <t xml:space="preserve">SUB TOTAL -ALBERTA</t>
  </si>
  <si>
    <t xml:space="preserve">Term GD</t>
  </si>
  <si>
    <t xml:space="preserve">SUB TOTAL - WESTERN CANADA</t>
  </si>
  <si>
    <t xml:space="preserve">Options GD</t>
  </si>
  <si>
    <t xml:space="preserve">Utilization of capacity to Chicago </t>
  </si>
  <si>
    <t xml:space="preserve">Gas Daily Option</t>
  </si>
  <si>
    <t xml:space="preserve">EASTERN CANADA</t>
  </si>
  <si>
    <t xml:space="preserve">                                                             </t>
  </si>
  <si>
    <t xml:space="preserve">Curveshift / FX Shift</t>
  </si>
  <si>
    <t xml:space="preserve">Change Deals/Other  </t>
  </si>
  <si>
    <t xml:space="preserve">Change Deals/Other</t>
  </si>
  <si>
    <t xml:space="preserve">Storage / Transport Curveshift</t>
  </si>
  <si>
    <t xml:space="preserve">SUB TOTAL - EASTERN CANADA</t>
  </si>
  <si>
    <t xml:space="preserve">Power</t>
  </si>
  <si>
    <t xml:space="preserve">Total Report to Houston</t>
  </si>
  <si>
    <t xml:space="preserve">BRITISH COLUMBIA TRADING P/L</t>
  </si>
  <si>
    <t xml:space="preserve">BRITISH COLUMBIA </t>
  </si>
  <si>
    <t xml:space="preserve">Storage (Aitken Creek)</t>
  </si>
  <si>
    <t xml:space="preserve">Difference (sb zero)</t>
  </si>
  <si>
    <t xml:space="preserve">Physical, Financial &amp; Options</t>
  </si>
  <si>
    <t xml:space="preserve">Curveshift / FX</t>
  </si>
  <si>
    <t xml:space="preserve">SUB TOTAL - BRITISH COLUMBIA  </t>
  </si>
  <si>
    <t xml:space="preserve">SUB TOTAL - BRITISH COLUMBIA</t>
  </si>
  <si>
    <t xml:space="preserve">BRITISH COLUMBIA - PIPE</t>
  </si>
  <si>
    <t xml:space="preserve">Physical</t>
  </si>
  <si>
    <t xml:space="preserve">Financial</t>
  </si>
  <si>
    <t xml:space="preserve">Gas Daily</t>
  </si>
  <si>
    <t xml:space="preserve">Currency</t>
  </si>
  <si>
    <t xml:space="preserve">SUB TOTAL - BC PIPE</t>
  </si>
  <si>
    <t xml:space="preserve">SUB TOTAL - BC - TRANS</t>
  </si>
  <si>
    <t xml:space="preserve">GAS DAILY/FINANCIAL</t>
  </si>
  <si>
    <t xml:space="preserve">PRIOR MONTH ADJUSTMENT</t>
  </si>
  <si>
    <t xml:space="preserve">GAS DAILY - OPTIONS</t>
  </si>
  <si>
    <t xml:space="preserve">POWER TRADING CASH DESK </t>
  </si>
  <si>
    <t xml:space="preserve">Power Trading Profit/(Loss)</t>
  </si>
  <si>
    <t xml:space="preserve">SUB TOTAL - OTHER</t>
  </si>
  <si>
    <t xml:space="preserve">   TOTAL PROFIT / LOSS:</t>
  </si>
  <si>
    <t xml:space="preserve">Options' Positions Reports</t>
  </si>
  <si>
    <t xml:space="preserve">for</t>
  </si>
  <si>
    <t xml:space="preserve">The following reports were FTP'd to I:/Trading/Options/Tagg Reports:</t>
  </si>
  <si>
    <t xml:space="preserve">1.  Hedge Quantities (in MMBtu's)</t>
  </si>
  <si>
    <t xml:space="preserve">Post-ID</t>
  </si>
  <si>
    <t xml:space="preserve">2.  a)  Sensitivity Detail (in GJ's)</t>
  </si>
  <si>
    <t xml:space="preserve">     b)  Options Risk by Month (in GJ's)</t>
  </si>
  <si>
    <t xml:space="preserve">Intra Model Path</t>
  </si>
  <si>
    <t xml:space="preserve">I:\Risk Management\Intra Month\2001\Jan 01\0122_CAN.xls</t>
  </si>
  <si>
    <t xml:space="preserve">DPR Path</t>
  </si>
  <si>
    <t xml:space="preserve">I:\Risk Management\GASBOOK\CAN$0101.xls</t>
  </si>
  <si>
    <t xml:space="preserve">Finance Model Path</t>
  </si>
  <si>
    <t xml:space="preserve">I:\Canadian Energy Services\Integrated Solutions\Dlynn\Portfolio.xls</t>
  </si>
  <si>
    <t xml:space="preserve">Term Model Path</t>
  </si>
  <si>
    <t xml:space="preserve">I:\Trading\P&amp;L\2001\Jan01\TERM_0123.xls</t>
  </si>
</sst>
</file>

<file path=xl/styles.xml><?xml version="1.0" encoding="utf-8"?>
<styleSheet xmlns="http://schemas.openxmlformats.org/spreadsheetml/2006/main">
  <numFmts count="50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General_)"/>
    <numFmt numFmtId="170" formatCode="mmmm\ d&quot;, &quot;yyyy"/>
    <numFmt numFmtId="171" formatCode="_(* #,##0.00_);_(* \(#,##0.00\);_(* \-??_);_(@_)"/>
    <numFmt numFmtId="172" formatCode="_(* #,##0_);_(* \(#,##0\);_(* \-??_);_(@_)"/>
    <numFmt numFmtId="173" formatCode="[$-409]mmm\-yy"/>
    <numFmt numFmtId="174" formatCode="0.00"/>
    <numFmt numFmtId="175" formatCode="_(* #,##0.0000_);_(* \(#,##0.0000\);_(* \-??_);_(@_)"/>
    <numFmt numFmtId="176" formatCode="[$-409]m/d/yyyy"/>
    <numFmt numFmtId="177" formatCode="0"/>
    <numFmt numFmtId="178" formatCode="mmm\-yy_)"/>
    <numFmt numFmtId="179" formatCode="_(* #,##0.000_);_(* \(#,##0.000\);_(* \-??_);_(@_)"/>
    <numFmt numFmtId="180" formatCode="0.00000"/>
    <numFmt numFmtId="181" formatCode="0.0000_)"/>
    <numFmt numFmtId="182" formatCode="#,##0"/>
    <numFmt numFmtId="183" formatCode="[$-409]#,##0_);\(#,##0\)"/>
    <numFmt numFmtId="184" formatCode="\$#,##0_);&quot;($&quot;#,##0\)"/>
    <numFmt numFmtId="185" formatCode="\$#,##0.00_);&quot;($&quot;#,##0.00\)"/>
    <numFmt numFmtId="186" formatCode="_(* #,##0_);_(* \(#,##0\);_(* \-_);_(@_)"/>
    <numFmt numFmtId="187" formatCode="[$-409]m/d/yyyy\ h:mm"/>
    <numFmt numFmtId="188" formatCode="&quot;As of &quot;mmmm\ dd&quot;, &quot;yyyy"/>
    <numFmt numFmtId="189" formatCode="0.000"/>
    <numFmt numFmtId="190" formatCode="&quot;Through &quot;mmmm\ dd&quot;, &quot;yyyy"/>
    <numFmt numFmtId="191" formatCode="#,##0.000_);[RED]\(#,##0.000\)"/>
    <numFmt numFmtId="192" formatCode="#,##0.0_);\(#,##0.0\)"/>
    <numFmt numFmtId="193" formatCode="&quot;Change since &quot;mmmm\ dd&quot;, &quot;yyyy"/>
    <numFmt numFmtId="194" formatCode="&quot;LTD Through &quot;mmmm\ dd&quot;, &quot;yyyy"/>
    <numFmt numFmtId="195" formatCode="_(&quot;C$&quot;* #,##0_);_(&quot;C$&quot;* \(#,##0\);_(&quot;C$&quot;* \0_);_(@_)"/>
    <numFmt numFmtId="196" formatCode="&quot;MTD Through &quot;mmmm\ dd&quot;, &quot;yyyy"/>
    <numFmt numFmtId="197" formatCode="\$#,##0.000000_);&quot;($&quot;#,##0.000000\)"/>
    <numFmt numFmtId="198" formatCode="#,##0.0000_);[RED]\(#,##0.0000\)"/>
    <numFmt numFmtId="199" formatCode="&quot;C$&quot;#,##0_);&quot;(C$&quot;#,##0\)"/>
    <numFmt numFmtId="200" formatCode="#,##0.000000_);[RED]\(#,##0.000000\)"/>
    <numFmt numFmtId="201" formatCode=";;;"/>
    <numFmt numFmtId="202" formatCode="&quot;YTD Through &quot;mmmm\ dd&quot;, &quot;yyyy"/>
    <numFmt numFmtId="203" formatCode="dd\-mmm\-yy_)"/>
    <numFmt numFmtId="204" formatCode="&quot;Canada Cash Desk Economics (CDN$) for &quot;mmm\-yy&quot; as of:&quot;"/>
    <numFmt numFmtId="205" formatCode="mmmm\-yy"/>
    <numFmt numFmtId="206" formatCode="mmm\-d\-yy\ "/>
    <numFmt numFmtId="207" formatCode="[$-409]d\-mmm\-yy"/>
    <numFmt numFmtId="208" formatCode="m/d"/>
    <numFmt numFmtId="209" formatCode="\$#,##0_);[RED]&quot;&lt;$&quot;#,##0\&gt;"/>
    <numFmt numFmtId="210" formatCode="#,##0_);[RED]\&lt;#,##0\&gt;"/>
    <numFmt numFmtId="211" formatCode="\$#,##0.0000_);&quot;($&quot;#,##0.0000\)"/>
    <numFmt numFmtId="212" formatCode="\$#,##0.000_);&quot;($&quot;#,##0.000\)"/>
    <numFmt numFmtId="213" formatCode="0.0000"/>
  </numFmts>
  <fonts count="8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7.5"/>
      <color rgb="FF800080"/>
      <name val="Times New Roman"/>
      <family val="0"/>
    </font>
    <font>
      <u val="single"/>
      <sz val="7.5"/>
      <color rgb="FF0000FF"/>
      <name val="Times New Roman"/>
      <family val="0"/>
    </font>
    <font>
      <u val="single"/>
      <sz val="10"/>
      <color rgb="FF0000FF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sz val="11"/>
      <name val="Arial"/>
      <family val="0"/>
    </font>
    <font>
      <sz val="10"/>
      <name val="Book Antiqua"/>
      <family val="0"/>
    </font>
    <font>
      <sz val="8"/>
      <name val="Times New Roman"/>
      <family val="0"/>
    </font>
    <font>
      <sz val="10"/>
      <name val="MS Sans Serif"/>
      <family val="0"/>
    </font>
    <font>
      <sz val="8"/>
      <name val="Arial"/>
      <family val="0"/>
    </font>
    <font>
      <i val="true"/>
      <sz val="12"/>
      <color rgb="FFFFFFFF"/>
      <name val="Times New Roman"/>
      <family val="1"/>
    </font>
    <font>
      <b val="true"/>
      <sz val="14"/>
      <color rgb="FFFFFFFF"/>
      <name val="Arial"/>
      <family val="2"/>
    </font>
    <font>
      <b val="true"/>
      <sz val="16"/>
      <color rgb="FFFFFFFF"/>
      <name val="Arial"/>
      <family val="2"/>
    </font>
    <font>
      <b val="true"/>
      <sz val="10"/>
      <name val="Arial"/>
      <family val="2"/>
    </font>
    <font>
      <b val="true"/>
      <sz val="12"/>
      <color rgb="FF0000FF"/>
      <name val="Times New Roman"/>
      <family val="1"/>
    </font>
    <font>
      <b val="true"/>
      <sz val="12"/>
      <name val="Times New Roman"/>
      <family val="0"/>
    </font>
    <font>
      <b val="true"/>
      <sz val="12"/>
      <color rgb="FF008000"/>
      <name val="Times New Roman"/>
      <family val="1"/>
    </font>
    <font>
      <b val="true"/>
      <sz val="12"/>
      <color rgb="FFFF0000"/>
      <name val="Times New Roman"/>
      <family val="0"/>
    </font>
    <font>
      <b val="true"/>
      <sz val="12"/>
      <color rgb="FF0000FF"/>
      <name val="Times New Roman"/>
      <family val="0"/>
    </font>
    <font>
      <b val="true"/>
      <sz val="12"/>
      <name val="Times New Roman"/>
      <family val="1"/>
    </font>
    <font>
      <b val="true"/>
      <sz val="12"/>
      <color rgb="FFFF00FF"/>
      <name val="Times New Roman"/>
      <family val="0"/>
    </font>
    <font>
      <b val="true"/>
      <sz val="12"/>
      <color rgb="FF3366FF"/>
      <name val="Times New Roman"/>
      <family val="1"/>
    </font>
    <font>
      <b val="true"/>
      <sz val="12"/>
      <color rgb="FF99CC00"/>
      <name val="Times New Roman"/>
      <family val="1"/>
    </font>
    <font>
      <b val="true"/>
      <sz val="12"/>
      <color rgb="FF008080"/>
      <name val="Times New Roman"/>
      <family val="1"/>
    </font>
    <font>
      <b val="true"/>
      <sz val="12"/>
      <color rgb="FF333399"/>
      <name val="Times New Roman"/>
      <family val="1"/>
    </font>
    <font>
      <b val="true"/>
      <sz val="12"/>
      <color rgb="FF003366"/>
      <name val="Times New Roman"/>
      <family val="1"/>
    </font>
    <font>
      <sz val="10"/>
      <color rgb="FF000000"/>
      <name val="Times New Roman"/>
      <family val="1"/>
    </font>
    <font>
      <b val="true"/>
      <sz val="12"/>
      <color rgb="FFFF00FF"/>
      <name val="Times New Roman"/>
      <family val="1"/>
    </font>
    <font>
      <b val="true"/>
      <sz val="12"/>
      <color rgb="FFFF0000"/>
      <name val="Times New Roman"/>
      <family val="1"/>
    </font>
    <font>
      <b val="true"/>
      <i val="true"/>
      <sz val="12"/>
      <name val="Times New Roman"/>
      <family val="0"/>
    </font>
    <font>
      <b val="true"/>
      <sz val="12"/>
      <color rgb="FF000000"/>
      <name val="Times New Roman"/>
      <family val="0"/>
    </font>
    <font>
      <b val="true"/>
      <sz val="13"/>
      <name val="Times New Roman"/>
      <family val="1"/>
    </font>
    <font>
      <sz val="13"/>
      <name val="Times New Roman"/>
      <family val="0"/>
    </font>
    <font>
      <sz val="13"/>
      <name val="Times New Roman"/>
      <family val="1"/>
    </font>
    <font>
      <b val="true"/>
      <sz val="12"/>
      <color rgb="FF000000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b val="true"/>
      <i val="true"/>
      <sz val="12"/>
      <color rgb="FFFFFFFF"/>
      <name val="Times New Roman"/>
      <family val="1"/>
    </font>
    <font>
      <sz val="10"/>
      <color rgb="FFFFFFFF"/>
      <name val="Arial"/>
      <family val="0"/>
    </font>
    <font>
      <sz val="12"/>
      <name val="Times New Roman"/>
      <family val="0"/>
    </font>
    <font>
      <b val="true"/>
      <sz val="12"/>
      <name val="Courier New"/>
      <family val="0"/>
    </font>
    <font>
      <b val="true"/>
      <i val="true"/>
      <sz val="14"/>
      <name val="Arial"/>
      <family val="2"/>
    </font>
    <font>
      <sz val="10"/>
      <name val="Arial"/>
      <family val="2"/>
    </font>
    <font>
      <b val="true"/>
      <i val="true"/>
      <sz val="12"/>
      <name val="Arial"/>
      <family val="2"/>
    </font>
    <font>
      <sz val="10"/>
      <color rgb="FF339966"/>
      <name val="Arial"/>
      <family val="2"/>
    </font>
    <font>
      <sz val="10"/>
      <color rgb="FF0000FF"/>
      <name val="Arial"/>
      <family val="2"/>
    </font>
    <font>
      <b val="true"/>
      <i val="true"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Times New Roman"/>
      <family val="0"/>
    </font>
    <font>
      <u val="single"/>
      <sz val="10"/>
      <name val="Times New Roman"/>
      <family val="1"/>
    </font>
    <font>
      <b val="true"/>
      <u val="single"/>
      <sz val="10"/>
      <name val="Times New Roman"/>
      <family val="1"/>
    </font>
    <font>
      <b val="true"/>
      <sz val="8"/>
      <name val="Times New Roman"/>
      <family val="1"/>
    </font>
    <font>
      <sz val="8"/>
      <name val="Times New Roman"/>
      <family val="1"/>
    </font>
    <font>
      <b val="true"/>
      <u val="single"/>
      <sz val="16"/>
      <name val="Times New Roman"/>
      <family val="1"/>
    </font>
    <font>
      <b val="true"/>
      <sz val="16"/>
      <color rgb="FF0000FF"/>
      <name val="Times New Roman"/>
      <family val="1"/>
    </font>
    <font>
      <b val="true"/>
      <sz val="16"/>
      <name val="Times New Roman"/>
      <family val="1"/>
    </font>
    <font>
      <b val="true"/>
      <i val="true"/>
      <sz val="11"/>
      <name val="Times New Roman"/>
      <family val="1"/>
    </font>
    <font>
      <b val="true"/>
      <i val="true"/>
      <sz val="11"/>
      <color rgb="FF0000FF"/>
      <name val="Times New Roman"/>
      <family val="1"/>
    </font>
    <font>
      <b val="true"/>
      <u val="single"/>
      <sz val="14"/>
      <name val="Times New Roman"/>
      <family val="1"/>
    </font>
    <font>
      <i val="true"/>
      <sz val="14"/>
      <name val="Times New Roman"/>
      <family val="1"/>
    </font>
    <font>
      <b val="true"/>
      <sz val="14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i val="true"/>
      <sz val="12"/>
      <name val="Times New Roman"/>
      <family val="1"/>
    </font>
    <font>
      <i val="true"/>
      <sz val="10"/>
      <name val="Times New Roman"/>
      <family val="1"/>
    </font>
    <font>
      <b val="true"/>
      <u val="single"/>
      <sz val="10"/>
      <name val="Times New Roman"/>
      <family val="0"/>
    </font>
    <font>
      <i val="true"/>
      <sz val="10"/>
      <color rgb="FFFF0000"/>
      <name val="Times New Roman"/>
      <family val="1"/>
    </font>
    <font>
      <i val="true"/>
      <sz val="10"/>
      <color rgb="FFFFCC99"/>
      <name val="Times New Roman"/>
      <family val="1"/>
    </font>
    <font>
      <sz val="10"/>
      <color rgb="FFFFCC99"/>
      <name val="Times New Roman"/>
      <family val="1"/>
    </font>
    <font>
      <i val="true"/>
      <sz val="16"/>
      <name val="Times New Roman"/>
      <family val="1"/>
    </font>
    <font>
      <sz val="14"/>
      <name val="Times New Roman"/>
      <family val="1"/>
    </font>
    <font>
      <b val="true"/>
      <sz val="14"/>
      <color rgb="FFFF0000"/>
      <name val="Times New Roman"/>
      <family val="1"/>
    </font>
    <font>
      <b val="true"/>
      <sz val="14"/>
      <color rgb="FF0000FF"/>
      <name val="Times New Roman"/>
      <family val="1"/>
    </font>
    <font>
      <sz val="9"/>
      <name val="Times New Roman"/>
      <family val="1"/>
    </font>
    <font>
      <sz val="10"/>
      <color rgb="FF000000"/>
      <name val="Tahoma"/>
      <family val="0"/>
    </font>
  </fonts>
  <fills count="16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000000"/>
        <bgColor rgb="FF003300"/>
      </patternFill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00CCFF"/>
        <bgColor rgb="FF33CCCC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FF99"/>
        <bgColor rgb="FFFFFF7F"/>
      </patternFill>
    </fill>
    <fill>
      <patternFill patternType="solid">
        <fgColor rgb="FF00FFFF"/>
        <bgColor rgb="FF00FFFF"/>
      </patternFill>
    </fill>
    <fill>
      <patternFill patternType="solid">
        <fgColor rgb="FFFFFFCC"/>
        <bgColor rgb="FFFF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CC00"/>
      </patternFill>
    </fill>
    <fill>
      <patternFill patternType="solid">
        <fgColor rgb="FFFFCC99"/>
        <bgColor rgb="FFC0C0C0"/>
      </patternFill>
    </fill>
  </fills>
  <borders count="3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FF0000"/>
      </left>
      <right/>
      <top/>
      <bottom/>
      <diagonal/>
    </border>
    <border diagonalUp="false" diagonalDown="false">
      <left style="thick">
        <color rgb="FFFF0000"/>
      </left>
      <right/>
      <top style="thin"/>
      <bottom style="thin"/>
      <diagonal/>
    </border>
    <border diagonalUp="false" diagonalDown="false">
      <left style="thick">
        <color rgb="FFFF0000"/>
      </left>
      <right/>
      <top style="thin"/>
      <bottom style="double"/>
      <diagonal/>
    </border>
    <border diagonalUp="false" diagonalDown="false">
      <left/>
      <right style="thick">
        <color rgb="FFFF0000"/>
      </right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5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6" fillId="0" borderId="0" applyFont="true" applyBorder="false" applyAlignment="false" applyProtection="false"/>
    <xf numFmtId="164" fontId="6" fillId="0" borderId="0" applyFont="true" applyBorder="false" applyAlignment="false" applyProtection="false"/>
    <xf numFmtId="164" fontId="6" fillId="0" borderId="0" applyFont="true" applyBorder="false" applyAlignment="false" applyProtection="false"/>
    <xf numFmtId="164" fontId="6" fillId="0" borderId="0" applyFont="true" applyBorder="false" applyAlignment="false" applyProtection="false"/>
    <xf numFmtId="164" fontId="6" fillId="0" borderId="0" applyFont="true" applyBorder="false" applyAlignment="false" applyProtection="false"/>
    <xf numFmtId="164" fontId="6" fillId="0" borderId="0" applyFont="true" applyBorder="false" applyAlignment="false" applyProtection="false"/>
    <xf numFmtId="164" fontId="6" fillId="0" borderId="0" applyFont="true" applyBorder="false" applyAlignment="false" applyProtection="false"/>
    <xf numFmtId="164" fontId="6" fillId="0" borderId="0" applyFont="true" applyBorder="false" applyAlignment="false" applyProtection="false"/>
    <xf numFmtId="164" fontId="6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3" fillId="5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" xfId="2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5" borderId="3" xfId="21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3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3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3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9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3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9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9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9" fillId="0" borderId="6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5" borderId="4" xfId="2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5" borderId="5" xfId="21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8" fillId="7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18" fillId="7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9" fillId="7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9" fillId="7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7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19" fillId="7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7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73" fontId="1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1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19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31" fillId="4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3" fontId="23" fillId="4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6" fontId="19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2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3" fontId="2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3" fontId="2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3" fontId="23" fillId="5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3" fontId="23" fillId="5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3" fontId="23" fillId="5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1" fontId="19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3" fontId="2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23" fillId="0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23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23" fillId="0" borderId="1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23" fillId="0" borderId="1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3" fillId="0" borderId="1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3" fillId="0" borderId="1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19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8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3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9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7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5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5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9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33" fillId="0" borderId="1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33" fillId="0" borderId="1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23" fillId="0" borderId="1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9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9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3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23" fillId="7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1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3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7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34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5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36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6" fillId="0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36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3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5" fillId="0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36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36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" fillId="5" borderId="4" xfId="2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37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6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36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23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36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7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5" borderId="5" xfId="21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30" fillId="5" borderId="5" xfId="2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0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5" borderId="5" xfId="21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40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13" xfId="2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3" fillId="5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35" fillId="0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23" fillId="7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8" fillId="7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3" fillId="7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7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1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5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9" fontId="23" fillId="0" borderId="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9" fontId="43" fillId="0" borderId="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3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3" fillId="0" borderId="1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23" fillId="5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3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3" fillId="0" borderId="1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23" fillId="0" borderId="1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9" fillId="0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5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45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6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4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4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4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4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8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7" fillId="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7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6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0" fillId="0" borderId="0" xfId="4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0" fillId="0" borderId="0" xfId="4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0" fillId="0" borderId="14" xfId="4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0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0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4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4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4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4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5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0" fontId="5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40" fillId="0" borderId="23" xfId="4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40" fillId="0" borderId="0" xfId="4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2" fontId="40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2" fontId="4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5" fillId="4" borderId="0" xfId="4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2" fontId="55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2" fontId="55" fillId="4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2" fontId="55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2" fontId="40" fillId="4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2" fontId="4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92" fontId="4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92" fontId="4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2" fontId="40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3" fontId="4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4" fontId="5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5" fontId="40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5" fontId="40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5" fontId="4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4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40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5" fontId="4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0" fillId="0" borderId="0" xfId="4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4" fontId="4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96" fontId="5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0" fillId="5" borderId="0" xfId="4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0" fillId="0" borderId="0" xfId="4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5" fillId="0" borderId="0" xfId="4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4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4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1" fillId="0" borderId="0" xfId="4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5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55" fillId="4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8" fontId="55" fillId="4" borderId="0" xfId="4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55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55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55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9" fontId="4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9" fontId="4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40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0" fontId="0" fillId="0" borderId="0" xfId="4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40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1" fontId="4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01" fontId="4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4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2" fontId="5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6" fontId="59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0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40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0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5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40" fillId="5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5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0" fillId="0" borderId="0" xfId="4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40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0" fillId="4" borderId="0" xfId="4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40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99" fontId="4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4" fontId="40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4" fontId="40" fillId="9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0" fillId="10" borderId="0" xfId="4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0" fillId="1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9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9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5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9" fontId="40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9" fontId="40" fillId="9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40" fillId="9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9" fontId="40" fillId="9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40" fillId="1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0" fillId="7" borderId="0" xfId="4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0" fillId="1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40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4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9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7" fillId="9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7" fillId="1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40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3" fontId="4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40" fillId="9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9" fontId="40" fillId="9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9" fontId="40" fillId="0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7" fillId="9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0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4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04" fontId="62" fillId="0" borderId="0" xfId="14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14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05" fontId="63" fillId="0" borderId="0" xfId="14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0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14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06" fontId="63" fillId="11" borderId="23" xfId="14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06" fontId="65" fillId="0" borderId="0" xfId="14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06" fontId="66" fillId="0" borderId="0" xfId="14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48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14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0" xfId="14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26" xfId="14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10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4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207" fontId="68" fillId="0" borderId="0" xfId="14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7" fontId="69" fillId="0" borderId="26" xfId="14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8" fontId="7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26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14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12" borderId="9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7" borderId="9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9" fontId="72" fillId="0" borderId="0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9" fontId="71" fillId="0" borderId="26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9" fontId="71" fillId="0" borderId="0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9" fillId="13" borderId="1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13" borderId="2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13" borderId="3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12" borderId="12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7" borderId="12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0" fontId="72" fillId="0" borderId="0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0" fontId="71" fillId="0" borderId="26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0" fontId="71" fillId="0" borderId="0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13" borderId="4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13" borderId="0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13" borderId="5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" fillId="13" borderId="4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9" fontId="7" fillId="13" borderId="5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" fillId="13" borderId="13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13" borderId="14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13" borderId="15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" fillId="0" borderId="0" xfId="14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9" fillId="5" borderId="1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2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5" fillId="5" borderId="3" xfId="14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48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7" fillId="5" borderId="4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0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5" borderId="0" xfId="14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5" borderId="5" xfId="14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0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3" fillId="0" borderId="0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4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5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5" borderId="0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7" fillId="5" borderId="5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5" fillId="11" borderId="24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11" borderId="21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3" fillId="11" borderId="21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0" fontId="7" fillId="11" borderId="27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0" fontId="7" fillId="11" borderId="25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0" fillId="0" borderId="0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0" fillId="5" borderId="4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0" fillId="5" borderId="0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5" borderId="0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14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10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0" fillId="7" borderId="12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14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4" fillId="0" borderId="0" xfId="14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75" fillId="0" borderId="0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26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" fillId="5" borderId="4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5" borderId="0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0" xfId="14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09" fontId="68" fillId="0" borderId="22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9" fontId="69" fillId="0" borderId="28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9" fontId="69" fillId="0" borderId="22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57" fillId="12" borderId="12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57" fillId="7" borderId="12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3" fillId="0" borderId="0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55" fillId="5" borderId="4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7" fillId="5" borderId="0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11" borderId="24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11" borderId="27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11" borderId="25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5" borderId="0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5" borderId="0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5" borderId="0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5" borderId="4" xfId="14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5" borderId="0" xfId="14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7" fillId="5" borderId="4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5" borderId="0" xfId="148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84" fontId="7" fillId="5" borderId="18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3" fillId="0" borderId="29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5" borderId="0" xfId="14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7" fillId="5" borderId="5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5" borderId="0" xfId="14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73" fillId="0" borderId="29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5" borderId="5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13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14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5" borderId="30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5" borderId="15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0" fontId="71" fillId="0" borderId="0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7" fillId="0" borderId="0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1" fontId="7" fillId="0" borderId="0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148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7" fillId="0" borderId="0" xfId="14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7" fillId="0" borderId="0" xfId="14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7" fillId="0" borderId="0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12" borderId="12" xfId="148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7" fillId="12" borderId="12" xfId="14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0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9" fontId="68" fillId="4" borderId="0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9" fontId="69" fillId="0" borderId="26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9" fontId="69" fillId="0" borderId="0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0" fontId="68" fillId="4" borderId="0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0" fontId="69" fillId="0" borderId="26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0" fontId="69" fillId="0" borderId="0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3" fillId="4" borderId="0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6" fillId="4" borderId="0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7" fillId="0" borderId="26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7" fillId="0" borderId="0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12" borderId="19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7" borderId="19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9" fontId="78" fillId="0" borderId="22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9" fontId="64" fillId="0" borderId="28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9" fontId="64" fillId="0" borderId="22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23" fillId="12" borderId="19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23" fillId="7" borderId="19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14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3" fillId="0" borderId="0" xfId="14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7" fillId="0" borderId="0" xfId="14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11" borderId="6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11" borderId="7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5" fillId="11" borderId="7" xfId="14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06" fontId="66" fillId="11" borderId="8" xfId="14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11" borderId="10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11" borderId="0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11" borderId="11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11" borderId="10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11" borderId="10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5" fillId="11" borderId="0" xfId="14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9" fillId="11" borderId="11" xfId="14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9" fillId="11" borderId="11" xfId="14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0" fillId="11" borderId="11" xfId="14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11" borderId="17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11" borderId="18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5" fillId="11" borderId="18" xfId="14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1" fillId="11" borderId="16" xfId="14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9" fillId="0" borderId="10" xfId="14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14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7" fillId="0" borderId="0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7" fillId="0" borderId="0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2" fontId="7" fillId="0" borderId="0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148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7" fillId="0" borderId="0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11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3" fontId="7" fillId="0" borderId="0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3" fontId="7" fillId="0" borderId="0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3" fontId="7" fillId="0" borderId="11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3" fontId="7" fillId="14" borderId="0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7" fillId="0" borderId="11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10" xfId="14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7" fillId="0" borderId="0" xfId="14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4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4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11" xfId="14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8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8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8" borderId="3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5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5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5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3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rault" xfId="20"/>
    <cellStyle name="Comma [0]_CAN$0101" xfId="21"/>
    <cellStyle name="Comma [0]_CAN$1000" xfId="22"/>
    <cellStyle name="Comma [0]_CAN$1100" xfId="23"/>
    <cellStyle name="Comma [0]_CAN$1200" xfId="24"/>
    <cellStyle name="Comma [0]_Crude Chart" xfId="25"/>
    <cellStyle name="Comma [0]_Crude Cover" xfId="26"/>
    <cellStyle name="Comma [0]_Cum. Back Roll Chart" xfId="27"/>
    <cellStyle name="Comma [0]_Daily Changes" xfId="28"/>
    <cellStyle name="Comma [0]_Daily Hedge Strips" xfId="29"/>
    <cellStyle name="Comma [0]_MMBtu Conversion" xfId="30"/>
    <cellStyle name="Comma [0]_Net Crude Equiv Total Chart" xfId="31"/>
    <cellStyle name="Comma [0]_NGL Chart" xfId="32"/>
    <cellStyle name="Comma [0]_NGL Cover" xfId="33"/>
    <cellStyle name="Comma [0]_Position" xfId="34"/>
    <cellStyle name="Comma [0]_Prior Day" xfId="35"/>
    <cellStyle name="Comma [0]_Products Chart" xfId="36"/>
    <cellStyle name="Comma [0]_Products Cover" xfId="37"/>
    <cellStyle name="Comma [0]_PURCHASE" xfId="38"/>
    <cellStyle name="Comma [0]_Resid Chart" xfId="39"/>
    <cellStyle name="Comma [0]_Resid Cover" xfId="40"/>
    <cellStyle name="Comma_brault" xfId="41"/>
    <cellStyle name="Comma_CAN$0101" xfId="42"/>
    <cellStyle name="Comma_CAN$1000" xfId="43"/>
    <cellStyle name="Comma_CAN$1100" xfId="44"/>
    <cellStyle name="Comma_CAN$1200" xfId="45"/>
    <cellStyle name="Comma_Crude Chart" xfId="46"/>
    <cellStyle name="Comma_Crude Cover" xfId="47"/>
    <cellStyle name="Comma_Cum. Back Roll Chart" xfId="48"/>
    <cellStyle name="Comma_Daily Changes" xfId="49"/>
    <cellStyle name="Comma_Daily Hedge Strips" xfId="50"/>
    <cellStyle name="Comma_MMBtu Conversion" xfId="51"/>
    <cellStyle name="Comma_Net Crude Equiv Total Chart" xfId="52"/>
    <cellStyle name="Comma_NGL Chart" xfId="53"/>
    <cellStyle name="Comma_NGL Cover" xfId="54"/>
    <cellStyle name="Comma_Position" xfId="55"/>
    <cellStyle name="Comma_Prior Day" xfId="56"/>
    <cellStyle name="Comma_Products Chart" xfId="57"/>
    <cellStyle name="Comma_Products Cover" xfId="58"/>
    <cellStyle name="Comma_PURCHASE" xfId="59"/>
    <cellStyle name="Comma_Report" xfId="60"/>
    <cellStyle name="Comma_Resid Chart" xfId="61"/>
    <cellStyle name="Comma_Resid Cover" xfId="62"/>
    <cellStyle name="Currency [0]_brault" xfId="63"/>
    <cellStyle name="Currency [0]_CAN$0101" xfId="64"/>
    <cellStyle name="Currency [0]_CAN$1000" xfId="65"/>
    <cellStyle name="Currency [0]_CAN$1100" xfId="66"/>
    <cellStyle name="Currency [0]_CAN$1200" xfId="67"/>
    <cellStyle name="Currency [0]_Crude Chart" xfId="68"/>
    <cellStyle name="Currency [0]_Crude Cover" xfId="69"/>
    <cellStyle name="Currency [0]_Cum. Back Roll Chart" xfId="70"/>
    <cellStyle name="Currency [0]_Daily Changes" xfId="71"/>
    <cellStyle name="Currency [0]_Daily Hedge Strips" xfId="72"/>
    <cellStyle name="Currency [0]_MMBtu Conversion" xfId="73"/>
    <cellStyle name="Currency [0]_Net Crude Equiv Total Chart" xfId="74"/>
    <cellStyle name="Currency [0]_NGL Chart" xfId="75"/>
    <cellStyle name="Currency [0]_NGL Cover" xfId="76"/>
    <cellStyle name="Currency [0]_Position" xfId="77"/>
    <cellStyle name="Currency [0]_Prior Day" xfId="78"/>
    <cellStyle name="Currency [0]_Products Chart" xfId="79"/>
    <cellStyle name="Currency [0]_Products Cover" xfId="80"/>
    <cellStyle name="Currency [0]_PURCHASE" xfId="81"/>
    <cellStyle name="Currency [0]_Resid Chart" xfId="82"/>
    <cellStyle name="Currency [0]_Resid Cover" xfId="83"/>
    <cellStyle name="Currency_brault" xfId="84"/>
    <cellStyle name="Currency_CAN$0101" xfId="85"/>
    <cellStyle name="Currency_CAN$1000" xfId="86"/>
    <cellStyle name="Currency_CAN$1100" xfId="87"/>
    <cellStyle name="Currency_CAN$1200" xfId="88"/>
    <cellStyle name="Currency_Crude Chart" xfId="89"/>
    <cellStyle name="Currency_Crude Cover" xfId="90"/>
    <cellStyle name="Currency_Cum. Back Roll Chart" xfId="91"/>
    <cellStyle name="Currency_Daily Changes" xfId="92"/>
    <cellStyle name="Currency_Daily Hedge Strips" xfId="93"/>
    <cellStyle name="Currency_MMBtu Conversion" xfId="94"/>
    <cellStyle name="Currency_Net Crude Equiv Total Chart" xfId="95"/>
    <cellStyle name="Currency_NGL Chart" xfId="96"/>
    <cellStyle name="Currency_NGL Cover" xfId="97"/>
    <cellStyle name="Currency_Position" xfId="98"/>
    <cellStyle name="Currency_Prior Day" xfId="99"/>
    <cellStyle name="Currency_Products Chart" xfId="100"/>
    <cellStyle name="Currency_Products Cover" xfId="101"/>
    <cellStyle name="Currency_PURCHASE" xfId="102"/>
    <cellStyle name="Currency_Resid Chart" xfId="103"/>
    <cellStyle name="Currency_Resid Cover" xfId="104"/>
    <cellStyle name="Followed Hyperlink_0104_CAN" xfId="105"/>
    <cellStyle name="Followed Hyperlink_0105_CAN" xfId="106"/>
    <cellStyle name="Followed Hyperlink_0108_CAN" xfId="107"/>
    <cellStyle name="Followed Hyperlink_0116_CAN" xfId="108"/>
    <cellStyle name="Followed Hyperlink_0117_CAN" xfId="109"/>
    <cellStyle name="Followed Hyperlink_0118_CAN" xfId="110"/>
    <cellStyle name="Followed Hyperlink_0119_CAN" xfId="111"/>
    <cellStyle name="Followed Hyperlink_0122_CAN" xfId="112"/>
    <cellStyle name="Followed Hyperlink_1031_CAN" xfId="113"/>
    <cellStyle name="Followed Hyperlink_1102_CAN" xfId="114"/>
    <cellStyle name="Followed Hyperlink_1116_CAN" xfId="115"/>
    <cellStyle name="Followed Hyperlink_1212_CAN" xfId="116"/>
    <cellStyle name="Followed Hyperlink_1214_CAN" xfId="117"/>
    <cellStyle name="Hyperlink_0104_CAN" xfId="118"/>
    <cellStyle name="Hyperlink_0105_CAN" xfId="119"/>
    <cellStyle name="Hyperlink_0108_CAN" xfId="120"/>
    <cellStyle name="Hyperlink_0116_CAN" xfId="121"/>
    <cellStyle name="Hyperlink_0117_CAN" xfId="122"/>
    <cellStyle name="Hyperlink_0118_CAN" xfId="123"/>
    <cellStyle name="Hyperlink_0119_CAN" xfId="124"/>
    <cellStyle name="Hyperlink_0122_CAN" xfId="125"/>
    <cellStyle name="Hyperlink_1031_CAN" xfId="126"/>
    <cellStyle name="Hyperlink_1102_CAN" xfId="127"/>
    <cellStyle name="Hyperlink_1116_CAN" xfId="128"/>
    <cellStyle name="Hyperlink_1212_CAN" xfId="129"/>
    <cellStyle name="Hyperlink_1214_CAN" xfId="130"/>
    <cellStyle name="Hyperlink_TERM_0104" xfId="131"/>
    <cellStyle name="Hyperlink_TERM_0108" xfId="132"/>
    <cellStyle name="Hyperlink_TERM_0109" xfId="133"/>
    <cellStyle name="Hyperlink_TERM_0117" xfId="134"/>
    <cellStyle name="Hyperlink_TERM_0118" xfId="135"/>
    <cellStyle name="Hyperlink_TERM_0119" xfId="136"/>
    <cellStyle name="Hyperlink_TERM_0122" xfId="137"/>
    <cellStyle name="Hyperlink_TERM_0123" xfId="138"/>
    <cellStyle name="Hyperlink_TERM_1213" xfId="139"/>
    <cellStyle name="NewFill" xfId="140"/>
    <cellStyle name="Normal_0104_CAN" xfId="141"/>
    <cellStyle name="Normal_0105_CAN" xfId="142"/>
    <cellStyle name="Normal_0108_CAN" xfId="143"/>
    <cellStyle name="Normal_0116_CAN" xfId="144"/>
    <cellStyle name="Normal_0117_CAN" xfId="145"/>
    <cellStyle name="Normal_0118_CAN" xfId="146"/>
    <cellStyle name="Normal_0119_CAN" xfId="147"/>
    <cellStyle name="Normal_0122_CAN" xfId="148"/>
    <cellStyle name="Normal_0694ORG" xfId="149"/>
    <cellStyle name="Normal_1005_CAN" xfId="150"/>
    <cellStyle name="Normal_1006_CAN" xfId="151"/>
    <cellStyle name="Normal_1010_CAN" xfId="152"/>
    <cellStyle name="Normal_1017_CAN" xfId="153"/>
    <cellStyle name="Normal_1019_CAN" xfId="154"/>
    <cellStyle name="Normal_1024_CAN" xfId="155"/>
    <cellStyle name="Normal_1031_CAN" xfId="156"/>
    <cellStyle name="Normal_1102_CAN" xfId="157"/>
    <cellStyle name="Normal_1116_CAN" xfId="158"/>
    <cellStyle name="Normal_1212_CAN" xfId="159"/>
    <cellStyle name="Normal_1214_CAN" xfId="160"/>
    <cellStyle name="Normal_2 DAY" xfId="161"/>
    <cellStyle name="Normal_2 Days Prior" xfId="162"/>
    <cellStyle name="Normal_3 days prior" xfId="163"/>
    <cellStyle name="Normal_4 days prior" xfId="164"/>
    <cellStyle name="Normal_5 DAY" xfId="165"/>
    <cellStyle name="Normal_A" xfId="166"/>
    <cellStyle name="Normal_B" xfId="167"/>
    <cellStyle name="Normal_C" xfId="168"/>
    <cellStyle name="Normal_c2" xfId="169"/>
    <cellStyle name="Normal_c2 " xfId="170"/>
    <cellStyle name="Normal_C2 1" xfId="171"/>
    <cellStyle name="Normal_C2 5" xfId="172"/>
    <cellStyle name="Normal_c3" xfId="173"/>
    <cellStyle name="Normal_C3 1" xfId="174"/>
    <cellStyle name="Normal_C3 5" xfId="175"/>
    <cellStyle name="Normal_c5+" xfId="176"/>
    <cellStyle name="Normal_C5+ 1" xfId="177"/>
    <cellStyle name="Normal_C5+ 5" xfId="178"/>
    <cellStyle name="Normal_Codes2" xfId="179"/>
    <cellStyle name="Normal_Compare" xfId="180"/>
    <cellStyle name="Normal_Costs" xfId="181"/>
    <cellStyle name="Normal_Crude &amp; Resid" xfId="182"/>
    <cellStyle name="Normal_Curves" xfId="183"/>
    <cellStyle name="Normal_Curves_Codes" xfId="184"/>
    <cellStyle name="Normal_Curves_Input" xfId="185"/>
    <cellStyle name="Normal_Curves_m1" xfId="186"/>
    <cellStyle name="Normal_Curves_Module1" xfId="187"/>
    <cellStyle name="Normal_Curves_Tables" xfId="188"/>
    <cellStyle name="Normal_D" xfId="189"/>
    <cellStyle name="Normal_Daily" xfId="190"/>
    <cellStyle name="Normal_Daily Changes" xfId="191"/>
    <cellStyle name="Normal_Daily Changes 2" xfId="192"/>
    <cellStyle name="Normal_Daily Changes_1" xfId="193"/>
    <cellStyle name="Normal_Data" xfId="194"/>
    <cellStyle name="Normal_Data_1" xfId="195"/>
    <cellStyle name="Normal_Deals" xfId="196"/>
    <cellStyle name="Normal_Dialog1" xfId="197"/>
    <cellStyle name="Normal_Dialog1_1" xfId="198"/>
    <cellStyle name="Normal_Dialog1_2" xfId="199"/>
    <cellStyle name="Normal_E" xfId="200"/>
    <cellStyle name="Normal_East Storage" xfId="201"/>
    <cellStyle name="Normal_F" xfId="202"/>
    <cellStyle name="Normal_FEB_19" xfId="203"/>
    <cellStyle name="Normal_FRAC" xfId="204"/>
    <cellStyle name="Normal_frac " xfId="205"/>
    <cellStyle name="Normal_FX Model" xfId="206"/>
    <cellStyle name="Normal_G" xfId="207"/>
    <cellStyle name="Normal_ic4" xfId="208"/>
    <cellStyle name="Normal_IC4 1" xfId="209"/>
    <cellStyle name="Normal_IC4 5" xfId="210"/>
    <cellStyle name="Normal_Input" xfId="211"/>
    <cellStyle name="Normal_intra" xfId="212"/>
    <cellStyle name="Normal_Liquids Book Origination" xfId="213"/>
    <cellStyle name="Normal_m1" xfId="214"/>
    <cellStyle name="Normal_m1_1" xfId="215"/>
    <cellStyle name="Normal_MMBtu Conversion" xfId="216"/>
    <cellStyle name="Normal_MMBtu Conversion_Dialog1" xfId="217"/>
    <cellStyle name="Normal_MTBE" xfId="218"/>
    <cellStyle name="Normal_mtbe " xfId="219"/>
    <cellStyle name="Normal_nc4" xfId="220"/>
    <cellStyle name="Normal_NC4 1" xfId="221"/>
    <cellStyle name="Normal_NC4 5" xfId="222"/>
    <cellStyle name="Normal_New Summary" xfId="223"/>
    <cellStyle name="Normal_NGL" xfId="224"/>
    <cellStyle name="Normal_P&amp;L" xfId="225"/>
    <cellStyle name="Normal_p1" xfId="226"/>
    <cellStyle name="Normal_Position" xfId="227"/>
    <cellStyle name="Normal_Positions" xfId="228"/>
    <cellStyle name="Normal_Prior" xfId="229"/>
    <cellStyle name="Normal_Prior Day" xfId="230"/>
    <cellStyle name="Normal_Prior Day 2" xfId="231"/>
    <cellStyle name="Normal_Prudency" xfId="232"/>
    <cellStyle name="Normal_Prudsum" xfId="233"/>
    <cellStyle name="Normal_PURCHASE" xfId="234"/>
    <cellStyle name="Normal_resid " xfId="235"/>
    <cellStyle name="Normal_RESID (2)" xfId="236"/>
    <cellStyle name="Normal_ROM" xfId="237"/>
    <cellStyle name="Normal_RUL Current Month Price" xfId="238"/>
    <cellStyle name="Normal_Sheet1" xfId="239"/>
    <cellStyle name="Normal_Storage" xfId="240"/>
    <cellStyle name="Normal_Tables" xfId="241"/>
    <cellStyle name="Normal_Transport_1" xfId="242"/>
    <cellStyle name="Normal_UNL" xfId="243"/>
    <cellStyle name="Normal_unl " xfId="244"/>
    <cellStyle name="Normal_VOL" xfId="245"/>
    <cellStyle name="Normal_VOL " xfId="246"/>
    <cellStyle name="Normal_WOJO" xfId="247"/>
    <cellStyle name="Normal_wti " xfId="248"/>
    <cellStyle name="Normal_WTI (2)" xfId="249"/>
  </cellStyles>
  <dxfs count="1">
    <dxf>
      <font>
        <name val="Arial"/>
        <family val="0"/>
        <color rgb="00FFFFFF"/>
      </font>
      <fill>
        <patternFill>
          <bgColor rgb="FFFFFF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7F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externalLink" Target="externalLinks/externalLink3.xml"/><Relationship Id="rId12" Type="http://schemas.openxmlformats.org/officeDocument/2006/relationships/externalLink" Target="externalLinks/externalLink4.xml"/><Relationship Id="rId13" Type="http://schemas.openxmlformats.org/officeDocument/2006/relationships/externalLink" Target="externalLinks/externalLink5.xml"/><Relationship Id="rId14" Type="http://schemas.openxmlformats.org/officeDocument/2006/relationships/externalLink" Target="externalLinks/externalLink6.xml"/><Relationship Id="rId15" Type="http://schemas.openxmlformats.org/officeDocument/2006/relationships/externalLink" Target="externalLinks/externalLink7.xml"/><Relationship Id="rId16" Type="http://schemas.openxmlformats.org/officeDocument/2006/relationships/externalLink" Target="externalLinks/externalLink8.xml"/><Relationship Id="rId17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0.xml"/><Relationship Id="rId19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2.xml"/><Relationship Id="rId21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15.xml"/><Relationship Id="rId24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18.xml"/><Relationship Id="rId27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Button" lockText="1"/>
</file>

<file path=xl/ctrlProps/ctrlProps11.xml><?xml version="1.0" encoding="utf-8"?>
<formControlPr xmlns="http://schemas.microsoft.com/office/spreadsheetml/2009/9/main" objectType="Button" lockText="1"/>
</file>

<file path=xl/ctrlProps/ctrlProps12.xml><?xml version="1.0" encoding="utf-8"?>
<formControlPr xmlns="http://schemas.microsoft.com/office/spreadsheetml/2009/9/main" objectType="Button" lockText="1"/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39960</xdr:colOff>
          <xdr:row>4</xdr:row>
          <xdr:rowOff>57240</xdr:rowOff>
        </xdr:from>
        <xdr:to>
          <xdr:col>45</xdr:col>
          <xdr:colOff>614880</xdr:colOff>
          <xdr:row>7</xdr:row>
          <xdr:rowOff>152640</xdr:rowOff>
        </xdr:to>
        <xdr:sp>
          <xdr:nvSpPr>
            <xdr:cNvPr id="1001" name="Button 15" descr="RESET NEW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RESET NEW SUMMARY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118</xdr:col>
          <xdr:colOff>281880</xdr:colOff>
          <xdr:row>1</xdr:row>
          <xdr:rowOff>47520</xdr:rowOff>
        </xdr:from>
        <xdr:to>
          <xdr:col>119</xdr:col>
          <xdr:colOff>91080</xdr:colOff>
          <xdr:row>2</xdr:row>
          <xdr:rowOff>66600</xdr:rowOff>
        </xdr:to>
        <xdr:sp>
          <xdr:nvSpPr>
            <xdr:cNvPr id="1001" name="Button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1005840</xdr:colOff>
          <xdr:row>0</xdr:row>
          <xdr:rowOff>0</xdr:rowOff>
        </xdr:from>
        <xdr:to>
          <xdr:col>9</xdr:col>
          <xdr:colOff>250920</xdr:colOff>
          <xdr:row>1</xdr:row>
          <xdr:rowOff>66960</xdr:rowOff>
        </xdr:to>
        <xdr:sp>
          <xdr:nvSpPr>
            <xdr:cNvPr id="1002" name="Button 4" descr="Button 4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4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160560</xdr:colOff>
          <xdr:row>0</xdr:row>
          <xdr:rowOff>75960</xdr:rowOff>
        </xdr:from>
        <xdr:to>
          <xdr:col>5</xdr:col>
          <xdr:colOff>30600</xdr:colOff>
          <xdr:row>3</xdr:row>
          <xdr:rowOff>38160</xdr:rowOff>
        </xdr:to>
        <xdr:sp>
          <xdr:nvSpPr>
            <xdr:cNvPr id="1003" name="Button 5" descr="Print Report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Reports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150840</xdr:colOff>
          <xdr:row>0</xdr:row>
          <xdr:rowOff>105120</xdr:rowOff>
        </xdr:from>
        <xdr:to>
          <xdr:col>6</xdr:col>
          <xdr:colOff>1027080</xdr:colOff>
          <xdr:row>3</xdr:row>
          <xdr:rowOff>66960</xdr:rowOff>
        </xdr:to>
        <xdr:sp>
          <xdr:nvSpPr>
            <xdr:cNvPr id="1004" name="Button 13" descr="Upload to Op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Upload to Options</a:t>
              </a:r>
            </a:p>
          </xdr:txBody>
        </xdr:sp>
        <xdr:clientData/>
      </xdr:twoCellAnchor>
    </mc:Choice>
  </mc:AlternateContent>
  <xdr:twoCellAnchor editAs="oneCell">
    <xdr:from>
      <xdr:col>32</xdr:col>
      <xdr:colOff>161280</xdr:colOff>
      <xdr:row>73</xdr:row>
      <xdr:rowOff>105120</xdr:rowOff>
    </xdr:from>
    <xdr:to>
      <xdr:col>43</xdr:col>
      <xdr:colOff>272520</xdr:colOff>
      <xdr:row>76</xdr:row>
      <xdr:rowOff>66240</xdr:rowOff>
    </xdr:to>
    <xdr:sp>
      <xdr:nvSpPr>
        <xdr:cNvPr id="0" name="Line 33"/>
        <xdr:cNvSpPr/>
      </xdr:nvSpPr>
      <xdr:spPr>
        <a:xfrm>
          <a:off x="27205200" y="8277480"/>
          <a:ext cx="1348200" cy="4471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191160</xdr:colOff>
          <xdr:row>6</xdr:row>
          <xdr:rowOff>28440</xdr:rowOff>
        </xdr:from>
        <xdr:to>
          <xdr:col>4</xdr:col>
          <xdr:colOff>10800</xdr:colOff>
          <xdr:row>7</xdr:row>
          <xdr:rowOff>75960</xdr:rowOff>
        </xdr:to>
        <xdr:sp>
          <xdr:nvSpPr>
            <xdr:cNvPr id="1001" name="Button 1" descr="Import Intra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Import Intra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181080</xdr:colOff>
          <xdr:row>8</xdr:row>
          <xdr:rowOff>28440</xdr:rowOff>
        </xdr:from>
        <xdr:to>
          <xdr:col>4</xdr:col>
          <xdr:colOff>720</xdr:colOff>
          <xdr:row>9</xdr:row>
          <xdr:rowOff>75960</xdr:rowOff>
        </xdr:to>
        <xdr:sp>
          <xdr:nvSpPr>
            <xdr:cNvPr id="1002" name="Button 2" descr="Import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Import DPR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181080</xdr:colOff>
          <xdr:row>10</xdr:row>
          <xdr:rowOff>28440</xdr:rowOff>
        </xdr:from>
        <xdr:to>
          <xdr:col>4</xdr:col>
          <xdr:colOff>720</xdr:colOff>
          <xdr:row>11</xdr:row>
          <xdr:rowOff>75600</xdr:rowOff>
        </xdr:to>
        <xdr:sp>
          <xdr:nvSpPr>
            <xdr:cNvPr id="1003" name="Button 3" descr="Import Finan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Import Finance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171000</xdr:colOff>
          <xdr:row>12</xdr:row>
          <xdr:rowOff>57240</xdr:rowOff>
        </xdr:from>
        <xdr:to>
          <xdr:col>3</xdr:col>
          <xdr:colOff>634320</xdr:colOff>
          <xdr:row>13</xdr:row>
          <xdr:rowOff>105120</xdr:rowOff>
        </xdr:to>
        <xdr:sp>
          <xdr:nvSpPr>
            <xdr:cNvPr id="1004" name="Button 4" descr="Import Term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Import Term 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:/Common/CPASTEGA/TRADING/CASHDESK/WEST/Sept97/Sept-9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rading/P&amp;L/1998-99/1999/Jun00/TERM_0620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Gas_Trad/Yr_2000/Apr&apos;00/Gas_Bench/GBM_0426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rading/P&amp;L/1998-99/1999/Jan01/TERM_0108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Trading/KHOLST/INTRA/Prompt/Deals_Jul29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rading/P&amp;L/2001/Jan01/TERM_0123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RMS/erms_adm/Gas_Trad/Yr_2000/Apr&apos;00/Gas_Bench/GBM_0426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%20Management/GASBOOK/CAN$0101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CAN$1000-Test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%20Management/Intra%20Month/2001/Jan%2001/0122_CAN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rading/KHOLST/INTRA/Prompt/Deals_Jul2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rading/P&amp;L/1998-99/1999/Dec00/TERM_1213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%20Management/GASBOOK/CAN$1000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rading/P&amp;L/1998-99/1999/May00/TERM_0515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rading/P&amp;L/1998-99/1999/Jan01/TERM_0104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anadian%20Energy%20Services/Integrated%20Solutions/Dlynn/Portfolio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rading/P&amp;L/1998-99/1999/Jun00/TERM_0616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rading/P&amp;L/1998-99/1999/May00/TERM_0525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ls_Stn2"/>
      <sheetName val="Dls_Sumas"/>
      <sheetName val="BC Fin - Sumas"/>
      <sheetName val="BC Fin - Stn 2"/>
      <sheetName val="BC Fin - AECO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EOL Pos"/>
      <sheetName val="SmallPOS"/>
      <sheetName val="Compare"/>
      <sheetName val="POS"/>
      <sheetName val="POS YESTERDAY"/>
      <sheetName val="POS CHANGE"/>
      <sheetName val="Index-Tolls Positions"/>
      <sheetName val="WOJO"/>
      <sheetName val="Spreads"/>
      <sheetName val="Swaps"/>
      <sheetName val="EOL Hedges"/>
      <sheetName val="p0"/>
      <sheetName val="p1"/>
      <sheetName val="p_chgs"/>
      <sheetName val="pl"/>
      <sheetName val="pl_book"/>
      <sheetName val="m0"/>
      <sheetName val="m1"/>
      <sheetName val="m_chg"/>
      <sheetName val="Input"/>
      <sheetName val="basis_upload"/>
      <sheetName val="index_upload"/>
      <sheetName val="tolls_upload"/>
      <sheetName val="Curve"/>
      <sheetName val="Codes"/>
      <sheetName val="prn"/>
      <sheetName val="PrnDat"/>
      <sheetName val="opts"/>
      <sheetName val="optDat"/>
      <sheetName val="index"/>
      <sheetName val="Tables"/>
      <sheetName val="Pivot"/>
      <sheetName val="sb Houston"/>
      <sheetName val="Houston "/>
      <sheetName val="Summary"/>
      <sheetName val="EOLdat"/>
      <sheetName val="EOL"/>
      <sheetName val="EolIndex"/>
      <sheetName val="EolIndexDat"/>
      <sheetName val="OP Options"/>
      <sheetName val="OpOptDat"/>
      <sheetName val="Prop Swaps"/>
      <sheetName val="PropSwpDat"/>
      <sheetName val="Prop Opts"/>
      <sheetName val="PropOpDat"/>
      <sheetName val="OP Swaps"/>
      <sheetName val="OpSwapDat"/>
      <sheetName val="EOL Opts"/>
      <sheetName val="EOLOptDat"/>
      <sheetName val="Basis Macro"/>
      <sheetName val="Index Macro"/>
      <sheetName val="Curve Load Macro"/>
      <sheetName val="Setup Macro"/>
      <sheetName val="PrintSwaps Mac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Macro Page"/>
      <sheetName val="Change Lambie"/>
      <sheetName val="Change McKay"/>
      <sheetName val="Yesterday Lambie"/>
      <sheetName val="Yesterday McKay"/>
      <sheetName val="BCPOS"/>
      <sheetName val="Compare"/>
      <sheetName val="Index-Tolls Positions"/>
      <sheetName val="Spreads"/>
      <sheetName val="Swaps"/>
      <sheetName val="EOL Hedges"/>
      <sheetName val="pl"/>
      <sheetName val="m0"/>
      <sheetName val="m_chg"/>
      <sheetName val="m1"/>
      <sheetName val="Input"/>
      <sheetName val="index_upload"/>
      <sheetName val="basis_upload"/>
      <sheetName val="tolls_upload"/>
      <sheetName val="Curve"/>
      <sheetName val="Codes"/>
      <sheetName val="Tables"/>
      <sheetName val="CGPR Index Exposure"/>
      <sheetName val="Summary"/>
      <sheetName val="Summary (2)"/>
      <sheetName val="Price"/>
      <sheetName val="Basis"/>
      <sheetName val="Exotics 1"/>
      <sheetName val="Exotics 2"/>
      <sheetName val="prn"/>
      <sheetName val="PrnDat"/>
      <sheetName val="index"/>
      <sheetName val="indexdat"/>
      <sheetName val="opts"/>
      <sheetName val="optDat"/>
      <sheetName val="EOL"/>
      <sheetName val="EOLdat"/>
      <sheetName val="prn0"/>
      <sheetName val="prn1"/>
      <sheetName val="EOL0"/>
      <sheetName val="EOL1"/>
      <sheetName val="EolIndex"/>
      <sheetName val="EolIndexDat"/>
      <sheetName val="BC"/>
      <sheetName val="BCDat"/>
      <sheetName val="BCIndex"/>
      <sheetName val="BCIndexDat"/>
      <sheetName val="OP Options"/>
      <sheetName val="OpOptDat"/>
      <sheetName val="OP Swaps"/>
      <sheetName val="OpSwapDat"/>
      <sheetName val="Prop Opts"/>
      <sheetName val="PropOpDat"/>
      <sheetName val="Prop Swaps"/>
      <sheetName val="PropSwpDat"/>
      <sheetName val="EOL Opts"/>
      <sheetName val="EOLOptDat"/>
      <sheetName val="Opt Index"/>
      <sheetName val="Opt Index Pivot"/>
      <sheetName val="Basis Macro"/>
      <sheetName val="Index Macro"/>
      <sheetName val="Curve Load Macro"/>
      <sheetName val="Setup Macro"/>
      <sheetName val="PrintSwaps Mac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eals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Macro Page"/>
      <sheetName val="Change Lambie"/>
      <sheetName val="Change McKay"/>
      <sheetName val="Yesterday Lambie"/>
      <sheetName val="Yesterday McKay"/>
      <sheetName val="BCPOS"/>
      <sheetName val="Compare"/>
      <sheetName val="Index-Tolls Positions"/>
      <sheetName val="Spreads"/>
      <sheetName val="Swaps"/>
      <sheetName val="EOL Hedges"/>
      <sheetName val="pl"/>
      <sheetName val="m0"/>
      <sheetName val="m_chg"/>
      <sheetName val="m1"/>
      <sheetName val="prn0"/>
      <sheetName val="prn1"/>
      <sheetName val="EOL0"/>
      <sheetName val="EOL1"/>
      <sheetName val="Input"/>
      <sheetName val="index_upload"/>
      <sheetName val="basis_upload"/>
      <sheetName val="tolls_upload"/>
      <sheetName val="Curve"/>
      <sheetName val="Codes"/>
      <sheetName val="Tables"/>
      <sheetName val="CGPR Index Exposure"/>
      <sheetName val="Summary"/>
      <sheetName val="Summary (2)"/>
      <sheetName val="Price"/>
      <sheetName val="Basis"/>
      <sheetName val="Exotics 1"/>
      <sheetName val="Exotics 2"/>
      <sheetName val="prn"/>
      <sheetName val="PrnDat"/>
      <sheetName val="index"/>
      <sheetName val="indexdat"/>
      <sheetName val="opts"/>
      <sheetName val="optDat"/>
      <sheetName val="EOL"/>
      <sheetName val="EOLdat"/>
      <sheetName val="EolIndex"/>
      <sheetName val="EolIndexDat"/>
      <sheetName val="BC"/>
      <sheetName val="BCDat"/>
      <sheetName val="BCIndex"/>
      <sheetName val="BCIndexDat"/>
      <sheetName val="OP Options"/>
      <sheetName val="OpOptDat"/>
      <sheetName val="OP Swaps"/>
      <sheetName val="OpSwapDat"/>
      <sheetName val="EOL Opts"/>
      <sheetName val="EOLOptDat"/>
      <sheetName val="Opt Index"/>
      <sheetName val="Opt Index Pivot"/>
      <sheetName val="Basis Macro"/>
      <sheetName val="Index Macro"/>
      <sheetName val="Curve Load Macro"/>
      <sheetName val="Setup Macro"/>
      <sheetName val="PrintSwaps Mac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Front"/>
      <sheetName val="NewDeals"/>
      <sheetName val="PL by Trader"/>
      <sheetName val="PriceAlberta"/>
      <sheetName val="AlbertaIndex"/>
      <sheetName val="PipeBook"/>
      <sheetName val="PipeBookIndex"/>
      <sheetName val="PriceBC"/>
      <sheetName val="BCIndex"/>
      <sheetName val="Options"/>
      <sheetName val="OptionsIndex"/>
      <sheetName val="Straddle"/>
      <sheetName val="OptionsProp"/>
      <sheetName val="SpotRates"/>
      <sheetName val="TollExpl"/>
      <sheetName val="PrudExpl"/>
      <sheetName val="PrudCalc"/>
      <sheetName val="US $"/>
      <sheetName val="Orig Sched"/>
      <sheetName val="Price - East "/>
      <sheetName val="Chart1"/>
      <sheetName val="PrintModule"/>
      <sheetName val="Module1"/>
    </sheetNames>
    <sheetDataSet>
      <sheetData sheetId="0"/>
      <sheetData sheetId="1"/>
      <sheetData sheetId="2"/>
      <sheetData sheetId="3">
        <row r="3">
          <cell r="C3" t="str">
            <v>Canadian $</v>
          </cell>
        </row>
        <row r="5">
          <cell r="B5">
            <v>36914</v>
          </cell>
        </row>
        <row r="6">
          <cell r="B6">
            <v>1015493</v>
          </cell>
        </row>
        <row r="14">
          <cell r="S14">
            <v>0</v>
          </cell>
          <cell r="T14">
            <v>0</v>
          </cell>
        </row>
        <row r="15">
          <cell r="R15">
            <v>0</v>
          </cell>
        </row>
        <row r="16"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6">
          <cell r="Y16">
            <v>0</v>
          </cell>
        </row>
        <row r="17">
          <cell r="R17">
            <v>0</v>
          </cell>
        </row>
        <row r="17">
          <cell r="Y17">
            <v>0</v>
          </cell>
        </row>
        <row r="19">
          <cell r="E19">
            <v>154453970.406</v>
          </cell>
        </row>
        <row r="24">
          <cell r="S24">
            <v>0</v>
          </cell>
          <cell r="T24">
            <v>0</v>
          </cell>
        </row>
        <row r="26">
          <cell r="E26">
            <v>0.673913167789578</v>
          </cell>
        </row>
        <row r="30">
          <cell r="M30">
            <v>149060654.406</v>
          </cell>
        </row>
        <row r="31">
          <cell r="M31">
            <v>0.673913167789578</v>
          </cell>
        </row>
        <row r="32">
          <cell r="M32">
            <v>95626021.395</v>
          </cell>
        </row>
        <row r="36">
          <cell r="E36">
            <v>97479340.395</v>
          </cell>
        </row>
        <row r="47">
          <cell r="B47">
            <v>2532997</v>
          </cell>
        </row>
        <row r="48">
          <cell r="B48">
            <v>896046</v>
          </cell>
        </row>
        <row r="49">
          <cell r="B49">
            <v>0</v>
          </cell>
        </row>
        <row r="51">
          <cell r="B51">
            <v>-1651086</v>
          </cell>
        </row>
        <row r="53">
          <cell r="B53">
            <v>1307443</v>
          </cell>
        </row>
        <row r="54">
          <cell r="B54">
            <v>1470962</v>
          </cell>
        </row>
        <row r="55">
          <cell r="B55">
            <v>13578</v>
          </cell>
        </row>
        <row r="56">
          <cell r="B56">
            <v>5871</v>
          </cell>
        </row>
        <row r="57">
          <cell r="B57">
            <v>-5798</v>
          </cell>
        </row>
        <row r="58">
          <cell r="B58">
            <v>-310090</v>
          </cell>
        </row>
        <row r="59">
          <cell r="B59">
            <v>733384</v>
          </cell>
        </row>
        <row r="60">
          <cell r="B60">
            <v>5307552</v>
          </cell>
        </row>
        <row r="62">
          <cell r="B62">
            <v>-3217361</v>
          </cell>
        </row>
        <row r="63">
          <cell r="B63">
            <v>0</v>
          </cell>
        </row>
        <row r="64">
          <cell r="B64">
            <v>118047</v>
          </cell>
        </row>
        <row r="65">
          <cell r="B65">
            <v>115090</v>
          </cell>
        </row>
        <row r="66">
          <cell r="B66">
            <v>0</v>
          </cell>
        </row>
        <row r="67">
          <cell r="B67">
            <v>-70000</v>
          </cell>
        </row>
        <row r="67">
          <cell r="L67">
            <v>-5000</v>
          </cell>
        </row>
        <row r="67">
          <cell r="N67">
            <v>-5000</v>
          </cell>
        </row>
        <row r="67">
          <cell r="R67">
            <v>-5000</v>
          </cell>
        </row>
        <row r="67">
          <cell r="T67">
            <v>-5000</v>
          </cell>
        </row>
        <row r="70">
          <cell r="B70">
            <v>0</v>
          </cell>
        </row>
      </sheetData>
      <sheetData sheetId="4">
        <row r="3">
          <cell r="B3" t="str">
            <v>Alberta Index</v>
          </cell>
          <cell r="C3" t="str">
            <v>Canadian $</v>
          </cell>
        </row>
        <row r="6">
          <cell r="B6">
            <v>1015496</v>
          </cell>
        </row>
        <row r="14">
          <cell r="S14">
            <v>0</v>
          </cell>
          <cell r="T14">
            <v>0</v>
          </cell>
        </row>
        <row r="15">
          <cell r="R15">
            <v>0</v>
          </cell>
        </row>
        <row r="16"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6">
          <cell r="Y16">
            <v>0</v>
          </cell>
        </row>
        <row r="17">
          <cell r="R17">
            <v>0</v>
          </cell>
        </row>
        <row r="17">
          <cell r="Y17">
            <v>0</v>
          </cell>
        </row>
        <row r="19">
          <cell r="E19">
            <v>22950800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22087518</v>
          </cell>
        </row>
        <row r="31">
          <cell r="M31">
            <v>0</v>
          </cell>
        </row>
        <row r="32">
          <cell r="M32">
            <v>12997965</v>
          </cell>
        </row>
        <row r="36">
          <cell r="E36">
            <v>12997965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-229</v>
          </cell>
        </row>
        <row r="51">
          <cell r="B51">
            <v>233569</v>
          </cell>
        </row>
        <row r="53">
          <cell r="B53">
            <v>2993</v>
          </cell>
        </row>
        <row r="54">
          <cell r="B54">
            <v>-11947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83449</v>
          </cell>
        </row>
        <row r="59">
          <cell r="B59">
            <v>101857</v>
          </cell>
        </row>
        <row r="60">
          <cell r="B60">
            <v>0</v>
          </cell>
        </row>
        <row r="62">
          <cell r="B62">
            <v>453590</v>
          </cell>
        </row>
        <row r="63">
          <cell r="B63">
            <v>0</v>
          </cell>
        </row>
        <row r="64">
          <cell r="B64">
            <v>0</v>
          </cell>
        </row>
        <row r="65">
          <cell r="B65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</sheetData>
      <sheetData sheetId="5">
        <row r="19">
          <cell r="E19">
            <v>-905145</v>
          </cell>
        </row>
        <row r="30">
          <cell r="M30">
            <v>-6885234</v>
          </cell>
        </row>
        <row r="31">
          <cell r="M31">
            <v>0</v>
          </cell>
        </row>
        <row r="32">
          <cell r="M32">
            <v>-10929152</v>
          </cell>
        </row>
        <row r="36">
          <cell r="E36">
            <v>-10929152</v>
          </cell>
        </row>
        <row r="47">
          <cell r="B47">
            <v>5370077</v>
          </cell>
        </row>
        <row r="48">
          <cell r="B48">
            <v>653481</v>
          </cell>
        </row>
        <row r="49">
          <cell r="B49">
            <v>0</v>
          </cell>
        </row>
        <row r="51">
          <cell r="B51">
            <v>-17683</v>
          </cell>
        </row>
        <row r="53">
          <cell r="B53">
            <v>-14773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-2380</v>
          </cell>
        </row>
        <row r="59">
          <cell r="B59">
            <v>-35239</v>
          </cell>
        </row>
        <row r="60">
          <cell r="B60">
            <v>0</v>
          </cell>
        </row>
        <row r="62">
          <cell r="B62">
            <v>26606</v>
          </cell>
        </row>
        <row r="63">
          <cell r="B63">
            <v>0</v>
          </cell>
        </row>
        <row r="64">
          <cell r="B64">
            <v>0</v>
          </cell>
        </row>
        <row r="65">
          <cell r="B65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</sheetData>
      <sheetData sheetId="6">
        <row r="19">
          <cell r="E19">
            <v>1320055</v>
          </cell>
        </row>
        <row r="26">
          <cell r="E26">
            <v>0</v>
          </cell>
        </row>
        <row r="30">
          <cell r="M30">
            <v>1307361</v>
          </cell>
        </row>
        <row r="31">
          <cell r="M31">
            <v>0</v>
          </cell>
        </row>
        <row r="32">
          <cell r="M32">
            <v>962630</v>
          </cell>
        </row>
        <row r="36">
          <cell r="E36">
            <v>962630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0</v>
          </cell>
        </row>
        <row r="51">
          <cell r="B51">
            <v>8946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204</v>
          </cell>
        </row>
        <row r="59">
          <cell r="B59">
            <v>3554</v>
          </cell>
        </row>
        <row r="60">
          <cell r="B60">
            <v>0</v>
          </cell>
        </row>
        <row r="62">
          <cell r="B62">
            <v>-10</v>
          </cell>
        </row>
        <row r="63">
          <cell r="B63">
            <v>0</v>
          </cell>
        </row>
        <row r="64">
          <cell r="B64">
            <v>0</v>
          </cell>
        </row>
        <row r="65">
          <cell r="B65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</sheetData>
      <sheetData sheetId="7">
        <row r="3">
          <cell r="B3" t="str">
            <v>Canadian Gas (C4) -BC</v>
          </cell>
          <cell r="C3" t="str">
            <v>Canadian $</v>
          </cell>
        </row>
        <row r="6">
          <cell r="B6">
            <v>1015502</v>
          </cell>
        </row>
        <row r="14">
          <cell r="S14">
            <v>0</v>
          </cell>
          <cell r="T14">
            <v>0</v>
          </cell>
        </row>
        <row r="15">
          <cell r="R15">
            <v>0</v>
          </cell>
        </row>
        <row r="16">
          <cell r="R16">
            <v>0</v>
          </cell>
        </row>
        <row r="16">
          <cell r="Y16">
            <v>0</v>
          </cell>
        </row>
        <row r="17">
          <cell r="R17">
            <v>0</v>
          </cell>
        </row>
        <row r="17">
          <cell r="Y17">
            <v>0</v>
          </cell>
        </row>
        <row r="19">
          <cell r="E19">
            <v>1065885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1292610</v>
          </cell>
        </row>
        <row r="31">
          <cell r="M31">
            <v>0</v>
          </cell>
        </row>
        <row r="32">
          <cell r="M32">
            <v>1152852</v>
          </cell>
        </row>
        <row r="36">
          <cell r="E36">
            <v>4990682</v>
          </cell>
        </row>
        <row r="47">
          <cell r="B47">
            <v>-2705987</v>
          </cell>
        </row>
        <row r="48">
          <cell r="B48">
            <v>177539</v>
          </cell>
        </row>
        <row r="49">
          <cell r="B49">
            <v>0</v>
          </cell>
        </row>
        <row r="51">
          <cell r="B51">
            <v>-801573</v>
          </cell>
        </row>
        <row r="53">
          <cell r="B53">
            <v>3151458</v>
          </cell>
        </row>
        <row r="54">
          <cell r="B54">
            <v>749292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3610</v>
          </cell>
        </row>
        <row r="59">
          <cell r="B59">
            <v>7333</v>
          </cell>
        </row>
        <row r="60">
          <cell r="B60">
            <v>0</v>
          </cell>
        </row>
        <row r="62">
          <cell r="B62">
            <v>3068268</v>
          </cell>
        </row>
        <row r="63">
          <cell r="B63">
            <v>0</v>
          </cell>
        </row>
        <row r="64">
          <cell r="B64">
            <v>-4843</v>
          </cell>
        </row>
        <row r="65">
          <cell r="B65">
            <v>-33992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</sheetData>
      <sheetData sheetId="8">
        <row r="3">
          <cell r="B3" t="str">
            <v>BC Index</v>
          </cell>
          <cell r="C3" t="str">
            <v>Canadian $</v>
          </cell>
        </row>
        <row r="6">
          <cell r="B6">
            <v>1015504</v>
          </cell>
        </row>
        <row r="14">
          <cell r="S14">
            <v>0</v>
          </cell>
          <cell r="T14">
            <v>0</v>
          </cell>
        </row>
        <row r="15">
          <cell r="R15">
            <v>0</v>
          </cell>
        </row>
        <row r="16">
          <cell r="R16">
            <v>0</v>
          </cell>
        </row>
        <row r="16">
          <cell r="Y16">
            <v>0</v>
          </cell>
        </row>
        <row r="17">
          <cell r="R17">
            <v>0</v>
          </cell>
        </row>
        <row r="17">
          <cell r="Y17">
            <v>0</v>
          </cell>
        </row>
        <row r="19">
          <cell r="E19">
            <v>854708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851187</v>
          </cell>
        </row>
        <row r="31">
          <cell r="M31">
            <v>0</v>
          </cell>
        </row>
        <row r="32">
          <cell r="M32">
            <v>1023630</v>
          </cell>
        </row>
        <row r="36">
          <cell r="E36">
            <v>1023630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0</v>
          </cell>
        </row>
        <row r="51">
          <cell r="B51">
            <v>-20</v>
          </cell>
        </row>
        <row r="53">
          <cell r="B53">
            <v>714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190</v>
          </cell>
        </row>
        <row r="59">
          <cell r="B59">
            <v>2644</v>
          </cell>
        </row>
        <row r="60">
          <cell r="B60">
            <v>0</v>
          </cell>
        </row>
        <row r="62">
          <cell r="B62">
            <v>-7</v>
          </cell>
        </row>
        <row r="63">
          <cell r="B63">
            <v>0</v>
          </cell>
        </row>
        <row r="64">
          <cell r="B64">
            <v>0</v>
          </cell>
        </row>
        <row r="65">
          <cell r="B65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</sheetData>
      <sheetData sheetId="9">
        <row r="6">
          <cell r="B6">
            <v>1015500</v>
          </cell>
        </row>
        <row r="19">
          <cell r="E19">
            <v>92053224</v>
          </cell>
        </row>
        <row r="26">
          <cell r="E26">
            <v>0</v>
          </cell>
        </row>
        <row r="30">
          <cell r="M30">
            <v>94418120</v>
          </cell>
        </row>
        <row r="31">
          <cell r="M31">
            <v>0</v>
          </cell>
        </row>
        <row r="32">
          <cell r="M32">
            <v>-95581538.54</v>
          </cell>
        </row>
        <row r="36">
          <cell r="E36">
            <v>-95412633.54</v>
          </cell>
        </row>
        <row r="47">
          <cell r="B47">
            <v>24761209</v>
          </cell>
        </row>
        <row r="48">
          <cell r="B48">
            <v>-24646377</v>
          </cell>
        </row>
        <row r="49">
          <cell r="B49">
            <v>0</v>
          </cell>
        </row>
        <row r="51">
          <cell r="B51">
            <v>-2122361</v>
          </cell>
        </row>
        <row r="53">
          <cell r="B53">
            <v>628661</v>
          </cell>
        </row>
        <row r="54">
          <cell r="B54">
            <v>91804</v>
          </cell>
        </row>
        <row r="55">
          <cell r="B55">
            <v>-1560946</v>
          </cell>
        </row>
        <row r="56">
          <cell r="B56">
            <v>-611469</v>
          </cell>
        </row>
        <row r="57">
          <cell r="B57">
            <v>53947</v>
          </cell>
        </row>
        <row r="58">
          <cell r="B58">
            <v>77390</v>
          </cell>
        </row>
        <row r="59">
          <cell r="B59">
            <v>288816</v>
          </cell>
        </row>
        <row r="60">
          <cell r="B60">
            <v>116184</v>
          </cell>
        </row>
        <row r="62">
          <cell r="B62">
            <v>723512</v>
          </cell>
        </row>
        <row r="63">
          <cell r="B63">
            <v>0</v>
          </cell>
        </row>
        <row r="64">
          <cell r="B64">
            <v>359</v>
          </cell>
        </row>
        <row r="65">
          <cell r="B65">
            <v>3280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</sheetData>
      <sheetData sheetId="10">
        <row r="3">
          <cell r="B3" t="str">
            <v>Options Index</v>
          </cell>
          <cell r="C3" t="str">
            <v>Canadian $</v>
          </cell>
        </row>
        <row r="6">
          <cell r="B6">
            <v>1015512</v>
          </cell>
        </row>
        <row r="14">
          <cell r="S14">
            <v>0</v>
          </cell>
          <cell r="T14">
            <v>0</v>
          </cell>
        </row>
        <row r="15">
          <cell r="R15">
            <v>0</v>
          </cell>
        </row>
        <row r="16">
          <cell r="R16">
            <v>0</v>
          </cell>
        </row>
        <row r="16">
          <cell r="Y16">
            <v>0</v>
          </cell>
        </row>
        <row r="17">
          <cell r="R17">
            <v>0</v>
          </cell>
        </row>
        <row r="17">
          <cell r="Y17">
            <v>0</v>
          </cell>
        </row>
        <row r="19">
          <cell r="E19">
            <v>-1370421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-1807733</v>
          </cell>
        </row>
        <row r="31">
          <cell r="M31">
            <v>0</v>
          </cell>
        </row>
        <row r="32">
          <cell r="M32">
            <v>-468705</v>
          </cell>
        </row>
        <row r="36">
          <cell r="E36">
            <v>-468705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0</v>
          </cell>
        </row>
        <row r="51">
          <cell r="B51">
            <v>-1923</v>
          </cell>
        </row>
        <row r="53">
          <cell r="B53">
            <v>443729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-441</v>
          </cell>
        </row>
        <row r="59">
          <cell r="B59">
            <v>-4067</v>
          </cell>
        </row>
        <row r="60">
          <cell r="B60">
            <v>0</v>
          </cell>
        </row>
        <row r="62">
          <cell r="B62">
            <v>14</v>
          </cell>
        </row>
        <row r="63">
          <cell r="B63">
            <v>0</v>
          </cell>
        </row>
        <row r="64">
          <cell r="B64">
            <v>0</v>
          </cell>
        </row>
        <row r="65">
          <cell r="B65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</sheetData>
      <sheetData sheetId="11">
        <row r="3">
          <cell r="B3" t="str">
            <v>Exotics Book</v>
          </cell>
          <cell r="C3" t="str">
            <v>Canadian $</v>
          </cell>
        </row>
        <row r="6">
          <cell r="B6">
            <v>1015498</v>
          </cell>
        </row>
        <row r="14">
          <cell r="S14">
            <v>0</v>
          </cell>
          <cell r="T14">
            <v>0</v>
          </cell>
        </row>
        <row r="15">
          <cell r="R15">
            <v>0</v>
          </cell>
        </row>
        <row r="16">
          <cell r="R16">
            <v>0</v>
          </cell>
        </row>
        <row r="16">
          <cell r="Y16">
            <v>0</v>
          </cell>
        </row>
        <row r="17">
          <cell r="R17">
            <v>0</v>
          </cell>
        </row>
        <row r="17">
          <cell r="Y17">
            <v>0</v>
          </cell>
        </row>
        <row r="19">
          <cell r="E19">
            <v>-6983903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-7671729</v>
          </cell>
        </row>
        <row r="31">
          <cell r="M31">
            <v>0</v>
          </cell>
        </row>
        <row r="32">
          <cell r="M32">
            <v>4809345</v>
          </cell>
        </row>
        <row r="36">
          <cell r="E36">
            <v>4809345</v>
          </cell>
        </row>
        <row r="47">
          <cell r="B47">
            <v>-2832488</v>
          </cell>
        </row>
        <row r="48">
          <cell r="B48">
            <v>4438477</v>
          </cell>
        </row>
        <row r="49">
          <cell r="B49">
            <v>0</v>
          </cell>
        </row>
        <row r="51">
          <cell r="B51">
            <v>-57132</v>
          </cell>
        </row>
        <row r="53">
          <cell r="B53">
            <v>-398130</v>
          </cell>
        </row>
        <row r="54">
          <cell r="B54">
            <v>0</v>
          </cell>
        </row>
        <row r="55">
          <cell r="B55">
            <v>1160467</v>
          </cell>
        </row>
        <row r="56">
          <cell r="B56">
            <v>-608959</v>
          </cell>
        </row>
        <row r="57">
          <cell r="B57">
            <v>-975895</v>
          </cell>
        </row>
        <row r="58">
          <cell r="B58">
            <v>-19309</v>
          </cell>
        </row>
        <row r="59">
          <cell r="B59">
            <v>-14693</v>
          </cell>
        </row>
        <row r="60">
          <cell r="B60">
            <v>0</v>
          </cell>
        </row>
        <row r="62">
          <cell r="B62">
            <v>-4512</v>
          </cell>
        </row>
        <row r="63">
          <cell r="B63">
            <v>0</v>
          </cell>
        </row>
        <row r="64">
          <cell r="B64">
            <v>0</v>
          </cell>
        </row>
        <row r="65">
          <cell r="B65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</sheetData>
      <sheetData sheetId="12">
        <row r="19">
          <cell r="E19">
            <v>280546</v>
          </cell>
        </row>
        <row r="26">
          <cell r="E26">
            <v>0</v>
          </cell>
        </row>
        <row r="30">
          <cell r="M30">
            <v>280546</v>
          </cell>
        </row>
        <row r="31">
          <cell r="M31">
            <v>0</v>
          </cell>
        </row>
        <row r="32">
          <cell r="M32">
            <v>-2577247</v>
          </cell>
        </row>
        <row r="36">
          <cell r="E36">
            <v>-2577247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0</v>
          </cell>
        </row>
        <row r="51">
          <cell r="B51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2">
          <cell r="B62">
            <v>0</v>
          </cell>
        </row>
        <row r="63">
          <cell r="B63">
            <v>0</v>
          </cell>
        </row>
        <row r="64">
          <cell r="B64">
            <v>0</v>
          </cell>
        </row>
        <row r="65">
          <cell r="B65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</sheetData>
      <sheetData sheetId="13">
        <row r="1">
          <cell r="J1">
            <v>1.5009</v>
          </cell>
        </row>
        <row r="2">
          <cell r="J2">
            <v>1.52373103448276</v>
          </cell>
        </row>
        <row r="36">
          <cell r="D36">
            <v>1.5095</v>
          </cell>
        </row>
        <row r="36">
          <cell r="F36">
            <v>1.50295352323838</v>
          </cell>
        </row>
      </sheetData>
      <sheetData sheetId="14"/>
      <sheetData sheetId="15"/>
      <sheetData sheetId="16"/>
      <sheetData sheetId="17">
        <row r="3">
          <cell r="B3" t="str">
            <v>Canadian Gas</v>
          </cell>
          <cell r="C3" t="str">
            <v>US$ Conversion</v>
          </cell>
        </row>
        <row r="14">
          <cell r="S14">
            <v>0</v>
          </cell>
          <cell r="T14">
            <v>0</v>
          </cell>
        </row>
        <row r="15">
          <cell r="R15">
            <v>0</v>
          </cell>
        </row>
        <row r="16">
          <cell r="R16">
            <v>0</v>
          </cell>
        </row>
        <row r="16">
          <cell r="Y16">
            <v>0</v>
          </cell>
        </row>
        <row r="17">
          <cell r="R17">
            <v>0</v>
          </cell>
        </row>
        <row r="17">
          <cell r="Y17">
            <v>0</v>
          </cell>
        </row>
        <row r="19">
          <cell r="E19">
            <v>175467647.75385</v>
          </cell>
        </row>
        <row r="24">
          <cell r="S24">
            <v>0</v>
          </cell>
          <cell r="T24">
            <v>0</v>
          </cell>
        </row>
        <row r="26">
          <cell r="E26">
            <v>-593557.865862259</v>
          </cell>
        </row>
        <row r="28">
          <cell r="I28">
            <v>263719719.406</v>
          </cell>
        </row>
        <row r="30">
          <cell r="M30">
            <v>165996028.617912</v>
          </cell>
        </row>
        <row r="31">
          <cell r="M31">
            <v>-593557.865862259</v>
          </cell>
        </row>
        <row r="32">
          <cell r="M32">
            <v>3372243.3452655</v>
          </cell>
        </row>
        <row r="36">
          <cell r="E36">
            <v>7264241.27438058</v>
          </cell>
        </row>
        <row r="47">
          <cell r="B47">
            <v>18048334.5496623</v>
          </cell>
        </row>
        <row r="48">
          <cell r="B48">
            <v>-12296344.3075603</v>
          </cell>
        </row>
        <row r="49">
          <cell r="B49">
            <v>-152.366654363722</v>
          </cell>
        </row>
        <row r="51">
          <cell r="B51">
            <v>-2933732.10270632</v>
          </cell>
        </row>
        <row r="53">
          <cell r="B53">
            <v>3408019.55669496</v>
          </cell>
        </row>
        <row r="54">
          <cell r="B54">
            <v>1530393.96390914</v>
          </cell>
        </row>
        <row r="55">
          <cell r="B55">
            <v>-257427.122008639</v>
          </cell>
        </row>
        <row r="56">
          <cell r="B56">
            <v>-808113.478707592</v>
          </cell>
        </row>
        <row r="57">
          <cell r="B57">
            <v>-617281.895717578</v>
          </cell>
        </row>
        <row r="58">
          <cell r="B58">
            <v>-111365.386495356</v>
          </cell>
        </row>
        <row r="59">
          <cell r="B59">
            <v>720973.059542929</v>
          </cell>
        </row>
        <row r="60">
          <cell r="B60">
            <v>3608718.37760731</v>
          </cell>
        </row>
        <row r="62">
          <cell r="B62">
            <v>698690.933394516</v>
          </cell>
        </row>
        <row r="63">
          <cell r="B63">
            <v>0</v>
          </cell>
        </row>
        <row r="64">
          <cell r="B64">
            <v>75559.8880764512</v>
          </cell>
        </row>
        <row r="65">
          <cell r="B65">
            <v>56141.4566021926</v>
          </cell>
        </row>
        <row r="66">
          <cell r="B66">
            <v>0</v>
          </cell>
        </row>
        <row r="67">
          <cell r="B67">
            <v>-46574.9598491725</v>
          </cell>
        </row>
        <row r="70">
          <cell r="B70">
            <v>0</v>
          </cell>
        </row>
      </sheetData>
      <sheetData sheetId="18">
        <row r="12">
          <cell r="Q12">
            <v>0.175</v>
          </cell>
        </row>
        <row r="16">
          <cell r="Q16">
            <v>0</v>
          </cell>
        </row>
        <row r="181">
          <cell r="Q181">
            <v>5423.739625595</v>
          </cell>
        </row>
      </sheetData>
      <sheetData sheetId="19">
        <row r="14">
          <cell r="S14">
            <v>0</v>
          </cell>
          <cell r="T14">
            <v>0</v>
          </cell>
        </row>
        <row r="15">
          <cell r="R15">
            <v>0</v>
          </cell>
        </row>
        <row r="16">
          <cell r="K16" t="str">
            <v>Net PV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6">
          <cell r="Y16">
            <v>0</v>
          </cell>
        </row>
        <row r="17">
          <cell r="R17">
            <v>0</v>
          </cell>
        </row>
        <row r="17">
          <cell r="Y17">
            <v>0</v>
          </cell>
        </row>
        <row r="24">
          <cell r="S24">
            <v>0</v>
          </cell>
          <cell r="T24">
            <v>0</v>
          </cell>
        </row>
      </sheetData>
      <sheetData sheetId="20"/>
      <sheetData sheetId="21"/>
      <sheetData sheetId="22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Front"/>
      <sheetName val="NewDeals"/>
      <sheetName val="Report"/>
      <sheetName val="PriceAlberta"/>
      <sheetName val="AlbertaIndex"/>
      <sheetName val="PriceBC"/>
      <sheetName val="BCIndex"/>
      <sheetName val="PriceEOL"/>
      <sheetName val="EOLIndex"/>
      <sheetName val="Options"/>
      <sheetName val="OptionsIndex"/>
      <sheetName val="OptionsProp"/>
      <sheetName val="Straddle"/>
      <sheetName val="SpotRates"/>
      <sheetName val="TollExpl"/>
      <sheetName val="PrudExpl"/>
      <sheetName val="PrudCalc"/>
      <sheetName val="US $"/>
      <sheetName val="Orig Sched"/>
      <sheetName val="Price - East "/>
      <sheetName val="Chart1"/>
      <sheetName val="PrintModule"/>
      <sheetName val="Module1"/>
    </sheetNames>
    <sheetDataSet>
      <sheetData sheetId="0"/>
      <sheetData sheetId="1"/>
      <sheetData sheetId="2"/>
      <sheetData sheetId="3"/>
      <sheetData sheetId="4"/>
      <sheetData sheetId="5">
        <row r="6">
          <cell r="B6">
            <v>906323</v>
          </cell>
        </row>
        <row r="26">
          <cell r="E26">
            <v>0</v>
          </cell>
        </row>
      </sheetData>
      <sheetData sheetId="6">
        <row r="6">
          <cell r="B6">
            <v>906539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1">
          <cell r="J1">
            <v>1.4539</v>
          </cell>
        </row>
        <row r="36">
          <cell r="F36">
            <v>1.50058017241379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EastDeals"/>
      <sheetName val="Input"/>
      <sheetName val="Origination"/>
      <sheetName val="Cand P&amp;L"/>
      <sheetName val="West Recon"/>
      <sheetName val="East"/>
      <sheetName val="West"/>
      <sheetName val="Options_GD"/>
      <sheetName val="Term_GD"/>
      <sheetName val="Power"/>
      <sheetName val="BC-TRANS"/>
      <sheetName val="BC"/>
      <sheetName val="Explanation"/>
      <sheetName val="East Storage"/>
      <sheetName val="West Storage"/>
      <sheetName val="Tables"/>
      <sheetName val="FX HEDGES"/>
      <sheetName val="Print Reports"/>
      <sheetName val="New Day"/>
    </sheetNames>
    <sheetDataSet>
      <sheetData sheetId="0"/>
      <sheetData sheetId="1">
        <row r="24">
          <cell r="K24">
            <v>0</v>
          </cell>
        </row>
        <row r="37">
          <cell r="K37">
            <v>0</v>
          </cell>
        </row>
        <row r="38">
          <cell r="K38">
            <v>1110397</v>
          </cell>
        </row>
        <row r="39">
          <cell r="K39">
            <v>0</v>
          </cell>
        </row>
        <row r="40">
          <cell r="K40">
            <v>-1303</v>
          </cell>
        </row>
        <row r="43">
          <cell r="C43">
            <v>1752329</v>
          </cell>
        </row>
        <row r="44">
          <cell r="C44">
            <v>3967469</v>
          </cell>
        </row>
        <row r="44">
          <cell r="K44">
            <v>36913</v>
          </cell>
        </row>
        <row r="45">
          <cell r="K45">
            <v>36910</v>
          </cell>
        </row>
        <row r="46">
          <cell r="C46">
            <v>-2244361</v>
          </cell>
        </row>
        <row r="47">
          <cell r="C47">
            <v>2151569</v>
          </cell>
        </row>
        <row r="49">
          <cell r="C49">
            <v>-3420486</v>
          </cell>
        </row>
        <row r="50">
          <cell r="C50">
            <v>-3234003</v>
          </cell>
        </row>
        <row r="53">
          <cell r="C53">
            <v>0</v>
          </cell>
        </row>
        <row r="54">
          <cell r="C54">
            <v>0</v>
          </cell>
        </row>
      </sheetData>
      <sheetData sheetId="2"/>
      <sheetData sheetId="3">
        <row r="68">
          <cell r="I68">
            <v>7079427.06501033</v>
          </cell>
        </row>
      </sheetData>
      <sheetData sheetId="4"/>
      <sheetData sheetId="5">
        <row r="45">
          <cell r="F45">
            <v>0</v>
          </cell>
        </row>
        <row r="49">
          <cell r="F49">
            <v>0</v>
          </cell>
        </row>
        <row r="72">
          <cell r="J72">
            <v>0</v>
          </cell>
        </row>
        <row r="72">
          <cell r="S72">
            <v>0</v>
          </cell>
        </row>
      </sheetData>
      <sheetData sheetId="6">
        <row r="50">
          <cell r="C50">
            <v>0</v>
          </cell>
        </row>
        <row r="50">
          <cell r="E50">
            <v>0</v>
          </cell>
        </row>
        <row r="59">
          <cell r="E59">
            <v>0</v>
          </cell>
        </row>
        <row r="59">
          <cell r="L59">
            <v>0</v>
          </cell>
        </row>
        <row r="64">
          <cell r="E64">
            <v>0</v>
          </cell>
        </row>
        <row r="64">
          <cell r="L64">
            <v>0</v>
          </cell>
        </row>
        <row r="65">
          <cell r="E65">
            <v>0</v>
          </cell>
        </row>
        <row r="65">
          <cell r="L65">
            <v>0</v>
          </cell>
        </row>
        <row r="66">
          <cell r="E66">
            <v>0</v>
          </cell>
        </row>
        <row r="66">
          <cell r="L66">
            <v>0</v>
          </cell>
        </row>
        <row r="67">
          <cell r="E67">
            <v>295054.429922997</v>
          </cell>
        </row>
        <row r="67">
          <cell r="L67">
            <v>540575.420547993</v>
          </cell>
        </row>
        <row r="71">
          <cell r="E71">
            <v>2041826.11681033</v>
          </cell>
        </row>
        <row r="71">
          <cell r="L71">
            <v>1741846.97896751</v>
          </cell>
        </row>
        <row r="73">
          <cell r="E73">
            <v>1358421.07941332</v>
          </cell>
        </row>
      </sheetData>
      <sheetData sheetId="7">
        <row r="32">
          <cell r="E32">
            <v>1110397</v>
          </cell>
        </row>
        <row r="34">
          <cell r="E34">
            <v>738743.950279988</v>
          </cell>
        </row>
      </sheetData>
      <sheetData sheetId="8">
        <row r="32">
          <cell r="E32">
            <v>-1303</v>
          </cell>
        </row>
        <row r="34">
          <cell r="E34">
            <v>-866.882175667643</v>
          </cell>
        </row>
      </sheetData>
      <sheetData sheetId="9">
        <row r="32">
          <cell r="E32">
            <v>0</v>
          </cell>
        </row>
        <row r="34">
          <cell r="E34">
            <v>0</v>
          </cell>
        </row>
      </sheetData>
      <sheetData sheetId="10">
        <row r="32">
          <cell r="E32">
            <v>-1027483</v>
          </cell>
        </row>
        <row r="34">
          <cell r="E34">
            <v>-683581.503071003</v>
          </cell>
        </row>
      </sheetData>
      <sheetData sheetId="11">
        <row r="29">
          <cell r="E29">
            <v>0</v>
          </cell>
        </row>
        <row r="29">
          <cell r="L29">
            <v>0</v>
          </cell>
        </row>
        <row r="32">
          <cell r="E32">
            <v>4955989.9482</v>
          </cell>
        </row>
        <row r="32">
          <cell r="L32">
            <v>4838374.47745</v>
          </cell>
        </row>
        <row r="34">
          <cell r="E34">
            <v>3297205.94695517</v>
          </cell>
        </row>
      </sheetData>
      <sheetData sheetId="12">
        <row r="6">
          <cell r="A6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500463.892767815</v>
          </cell>
        </row>
        <row r="11">
          <cell r="G11">
            <v>0</v>
          </cell>
        </row>
        <row r="12">
          <cell r="G12">
            <v>0</v>
          </cell>
        </row>
        <row r="13">
          <cell r="A13">
            <v>0</v>
          </cell>
        </row>
        <row r="13">
          <cell r="G13">
            <v>-346939.764300001</v>
          </cell>
        </row>
        <row r="15">
          <cell r="G15">
            <v>0</v>
          </cell>
        </row>
        <row r="16">
          <cell r="A16">
            <v>0</v>
          </cell>
        </row>
        <row r="18">
          <cell r="G18">
            <v>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als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CPOS"/>
      <sheetName val="EOL Pos"/>
      <sheetName val="SmallPOS"/>
      <sheetName val="Compare"/>
      <sheetName val="POS YESTERDAY"/>
      <sheetName val="POS CHANGE"/>
      <sheetName val="POS"/>
      <sheetName val="Index-Tolls Positions"/>
      <sheetName val="Spreads"/>
      <sheetName val="Swaps"/>
      <sheetName val="EOL Hedges"/>
      <sheetName val="p0"/>
      <sheetName val="p1"/>
      <sheetName val="pl_eol"/>
      <sheetName val="pl"/>
      <sheetName val="m0"/>
      <sheetName val="m1"/>
      <sheetName val="m_chg"/>
      <sheetName val="Input"/>
      <sheetName val="index_upload"/>
      <sheetName val="basis_upload"/>
      <sheetName val="tolls_upload"/>
      <sheetName val="Curve"/>
      <sheetName val="Codes"/>
      <sheetName val="Tables"/>
      <sheetName val="Summary"/>
      <sheetName val="Summary (2)"/>
      <sheetName val="Price"/>
      <sheetName val="Basis"/>
      <sheetName val="Exotics 1"/>
      <sheetName val="Exotics 2"/>
      <sheetName val="prn"/>
      <sheetName val="PrnDat"/>
      <sheetName val="index"/>
      <sheetName val="indexdat"/>
      <sheetName val="opts"/>
      <sheetName val="optDat"/>
      <sheetName val="EOL"/>
      <sheetName val="EOLdat"/>
      <sheetName val="EOLdat0"/>
      <sheetName val="EolIndex"/>
      <sheetName val="EolIndexDat"/>
      <sheetName val="BC"/>
      <sheetName val="BCDat"/>
      <sheetName val="BCIndex"/>
      <sheetName val="BCIndexDat"/>
      <sheetName val="OP Options"/>
      <sheetName val="OpOptDat"/>
      <sheetName val="OP Swaps"/>
      <sheetName val="OpSwapDat"/>
      <sheetName val="Prop Opts"/>
      <sheetName val="PropOpDat"/>
      <sheetName val="Prop Swaps"/>
      <sheetName val="PropSwpDat"/>
      <sheetName val="EOL Opts"/>
      <sheetName val="EOLOptDat"/>
      <sheetName val="Basis Macro"/>
      <sheetName val="Index Macro"/>
      <sheetName val="Curve Load Macro"/>
      <sheetName val="Setup Macro"/>
      <sheetName val="PrintSwaps Mac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ront"/>
      <sheetName val="NewDeals"/>
      <sheetName val="Report"/>
      <sheetName val="PriceAlberta"/>
      <sheetName val="AlbertaIndex"/>
      <sheetName val="PriceBC"/>
      <sheetName val="BCIndex"/>
      <sheetName val="PriceEOL"/>
      <sheetName val="EOLIndex"/>
      <sheetName val="Options"/>
      <sheetName val="OptionsIndex"/>
      <sheetName val="OptionsProp"/>
      <sheetName val="Straddle"/>
      <sheetName val="SpotRates"/>
      <sheetName val="TollExpl"/>
      <sheetName val="PrudExpl"/>
      <sheetName val="PrudCalc"/>
      <sheetName val="US $"/>
      <sheetName val="Orig Sched"/>
      <sheetName val="Price - East "/>
      <sheetName val="Chart1"/>
      <sheetName val="PrintModule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EOL Pos"/>
      <sheetName val="SmallPOS"/>
      <sheetName val="Compare"/>
      <sheetName val="POS"/>
      <sheetName val="POS YESTERDAY"/>
      <sheetName val="POS CHANGE"/>
      <sheetName val="Index-Tolls Positions"/>
      <sheetName val="WOJO"/>
      <sheetName val="Whalley's Pos"/>
      <sheetName val="Spreads"/>
      <sheetName val="Swaps"/>
      <sheetName val="p0"/>
      <sheetName val="p1"/>
      <sheetName val="p_chgs"/>
      <sheetName val="pl_book"/>
      <sheetName val="pl"/>
      <sheetName val="m0"/>
      <sheetName val="m1"/>
      <sheetName val="m_chg"/>
      <sheetName val="Input"/>
      <sheetName val="basis_upload"/>
      <sheetName val="index_upload"/>
      <sheetName val="tolls_upload"/>
      <sheetName val="Curve"/>
      <sheetName val="Codes"/>
      <sheetName val="prn"/>
      <sheetName val="PrnDat"/>
      <sheetName val="opts"/>
      <sheetName val="index"/>
      <sheetName val="Tables"/>
      <sheetName val="Pivot"/>
      <sheetName val="sb Houston"/>
      <sheetName val="Houston "/>
      <sheetName val="Summary"/>
      <sheetName val="EOL"/>
      <sheetName val="EOLdat"/>
      <sheetName val="EolIndex"/>
      <sheetName val="EolIndexDat"/>
      <sheetName val="OP Options"/>
      <sheetName val="OpOptDat"/>
      <sheetName val="EOL Opts"/>
      <sheetName val="EOLOptDat"/>
      <sheetName val="Prop Swaps"/>
      <sheetName val="PropSwpDat"/>
      <sheetName val="Straddle Opts"/>
      <sheetName val="StradOpDat"/>
      <sheetName val="Prop Opts"/>
      <sheetName val="PropOpDat"/>
      <sheetName val="Straddle Swaps"/>
      <sheetName val="StradSwpDat"/>
      <sheetName val="OP Swaps"/>
      <sheetName val="OpSwapDat"/>
      <sheetName val="Basis Macro"/>
      <sheetName val="Index Macro"/>
      <sheetName val="Curve Load Macro"/>
      <sheetName val="Setup Macro"/>
      <sheetName val="PrintSwaps Mac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CPOS"/>
      <sheetName val="EOL Pos"/>
      <sheetName val="SmallPOS"/>
      <sheetName val="Compare"/>
      <sheetName val="POS YESTERDAY"/>
      <sheetName val="POS CHANGE"/>
      <sheetName val="Index-Tolls Positions"/>
      <sheetName val="Spreads"/>
      <sheetName val="Swaps"/>
      <sheetName val="EOL Hedges"/>
      <sheetName val="p0"/>
      <sheetName val="p1"/>
      <sheetName val="pl_eol"/>
      <sheetName val="pl"/>
      <sheetName val="m0"/>
      <sheetName val="m_chg"/>
      <sheetName val="m1"/>
      <sheetName val="Input"/>
      <sheetName val="index_upload"/>
      <sheetName val="basis_upload"/>
      <sheetName val="tolls_upload"/>
      <sheetName val="Curve"/>
      <sheetName val="Codes"/>
      <sheetName val="Tables"/>
      <sheetName val="CGPR Index Exposure"/>
      <sheetName val="Summary"/>
      <sheetName val="Summary (2)"/>
      <sheetName val="Price"/>
      <sheetName val="Basis"/>
      <sheetName val="Exotics 1"/>
      <sheetName val="Exotics 2"/>
      <sheetName val="prn"/>
      <sheetName val="PrnDat"/>
      <sheetName val="index"/>
      <sheetName val="indexdat"/>
      <sheetName val="opts"/>
      <sheetName val="optDat"/>
      <sheetName val="EOL"/>
      <sheetName val="EOLdat"/>
      <sheetName val="EOLdat0"/>
      <sheetName val="EolIndex"/>
      <sheetName val="EolIndexDat"/>
      <sheetName val="BC"/>
      <sheetName val="BCDat"/>
      <sheetName val="BCIndex"/>
      <sheetName val="BCIndexDat"/>
      <sheetName val="OP Options"/>
      <sheetName val="OpOptDat"/>
      <sheetName val="OP Swaps"/>
      <sheetName val="OpSwapDat"/>
      <sheetName val="Prop Opts"/>
      <sheetName val="PropOpDat"/>
      <sheetName val="Prop Swaps"/>
      <sheetName val="PropSwpDat"/>
      <sheetName val="EOL Opts"/>
      <sheetName val="EOLOptDat"/>
      <sheetName val="Opt Index"/>
      <sheetName val="Opt Index Pivot"/>
      <sheetName val="Basis Macro"/>
      <sheetName val="Index Macro"/>
      <sheetName val="Curve Load Macro"/>
      <sheetName val="Setup Macro"/>
      <sheetName val="PrintSwaps Mac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Q1"/>
      <sheetName val="FX"/>
      <sheetName val="Facility Charge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</sheetNames>
    <sheetDataSet>
      <sheetData sheetId="0">
        <row r="18">
          <cell r="V18">
            <v>1250000</v>
          </cell>
        </row>
      </sheetData>
      <sheetData sheetId="1"/>
      <sheetData sheetId="2">
        <row r="5">
          <cell r="G5">
            <v>18846.88</v>
          </cell>
        </row>
        <row r="7">
          <cell r="J7">
            <v>1177.93</v>
          </cell>
        </row>
        <row r="9">
          <cell r="M9">
            <v>1</v>
          </cell>
          <cell r="N9">
            <v>18846.88</v>
          </cell>
        </row>
        <row r="10">
          <cell r="M10">
            <v>2</v>
          </cell>
          <cell r="N10">
            <v>0</v>
          </cell>
        </row>
        <row r="11">
          <cell r="M11">
            <v>3</v>
          </cell>
          <cell r="N11">
            <v>0</v>
          </cell>
        </row>
        <row r="12">
          <cell r="M12">
            <v>4</v>
          </cell>
          <cell r="N12">
            <v>0</v>
          </cell>
        </row>
        <row r="13">
          <cell r="M13">
            <v>5</v>
          </cell>
          <cell r="N13">
            <v>0</v>
          </cell>
        </row>
        <row r="14">
          <cell r="M14">
            <v>6</v>
          </cell>
          <cell r="N14">
            <v>0</v>
          </cell>
        </row>
        <row r="15">
          <cell r="M15">
            <v>7</v>
          </cell>
          <cell r="N15">
            <v>0</v>
          </cell>
        </row>
        <row r="16">
          <cell r="M16">
            <v>8</v>
          </cell>
          <cell r="N16">
            <v>0</v>
          </cell>
        </row>
        <row r="17">
          <cell r="M17">
            <v>9</v>
          </cell>
          <cell r="N17">
            <v>0</v>
          </cell>
        </row>
        <row r="18">
          <cell r="M18">
            <v>10</v>
          </cell>
          <cell r="N18">
            <v>0</v>
          </cell>
        </row>
        <row r="19">
          <cell r="M19">
            <v>11</v>
          </cell>
          <cell r="N19">
            <v>0</v>
          </cell>
        </row>
        <row r="20">
          <cell r="M20">
            <v>12</v>
          </cell>
          <cell r="N20">
            <v>0</v>
          </cell>
        </row>
        <row r="26">
          <cell r="G26">
            <v>0</v>
          </cell>
        </row>
        <row r="38">
          <cell r="G38">
            <v>0</v>
          </cell>
        </row>
        <row r="50">
          <cell r="G50">
            <v>0</v>
          </cell>
        </row>
        <row r="93">
          <cell r="B93">
            <v>36982</v>
          </cell>
        </row>
        <row r="184">
          <cell r="B184">
            <v>37073</v>
          </cell>
        </row>
        <row r="276">
          <cell r="B276">
            <v>37165</v>
          </cell>
        </row>
      </sheetData>
      <sheetData sheetId="3">
        <row r="8">
          <cell r="I8">
            <v>0</v>
          </cell>
          <cell r="J8">
            <v>0</v>
          </cell>
        </row>
        <row r="9">
          <cell r="I9">
            <v>0</v>
          </cell>
          <cell r="J9">
            <v>0</v>
          </cell>
        </row>
        <row r="11">
          <cell r="I11">
            <v>137364.237246852</v>
          </cell>
          <cell r="J11">
            <v>62499.9999999987</v>
          </cell>
        </row>
      </sheetData>
      <sheetData sheetId="4">
        <row r="8">
          <cell r="I8">
            <v>0</v>
          </cell>
          <cell r="J8">
            <v>0</v>
          </cell>
        </row>
        <row r="9">
          <cell r="I9">
            <v>0</v>
          </cell>
          <cell r="J9">
            <v>0</v>
          </cell>
        </row>
        <row r="11">
          <cell r="I11">
            <v>0</v>
          </cell>
          <cell r="J11">
            <v>0</v>
          </cell>
        </row>
      </sheetData>
      <sheetData sheetId="5">
        <row r="8">
          <cell r="I8">
            <v>0</v>
          </cell>
          <cell r="J8">
            <v>0</v>
          </cell>
        </row>
        <row r="9">
          <cell r="I9">
            <v>0</v>
          </cell>
          <cell r="J9">
            <v>0</v>
          </cell>
        </row>
        <row r="11">
          <cell r="I11">
            <v>0</v>
          </cell>
          <cell r="J11">
            <v>0</v>
          </cell>
        </row>
      </sheetData>
      <sheetData sheetId="6">
        <row r="8">
          <cell r="I8">
            <v>0</v>
          </cell>
          <cell r="J8">
            <v>0</v>
          </cell>
        </row>
        <row r="9">
          <cell r="I9">
            <v>0</v>
          </cell>
          <cell r="J9">
            <v>0</v>
          </cell>
        </row>
        <row r="11">
          <cell r="I11">
            <v>0</v>
          </cell>
          <cell r="J11">
            <v>0</v>
          </cell>
        </row>
      </sheetData>
      <sheetData sheetId="7">
        <row r="8">
          <cell r="I8">
            <v>0</v>
          </cell>
          <cell r="J8">
            <v>0</v>
          </cell>
        </row>
        <row r="9">
          <cell r="I9">
            <v>0</v>
          </cell>
          <cell r="J9">
            <v>0</v>
          </cell>
        </row>
        <row r="11">
          <cell r="I11">
            <v>0</v>
          </cell>
          <cell r="J11">
            <v>0</v>
          </cell>
        </row>
      </sheetData>
      <sheetData sheetId="8">
        <row r="8">
          <cell r="I8">
            <v>0</v>
          </cell>
          <cell r="J8">
            <v>0</v>
          </cell>
        </row>
        <row r="9">
          <cell r="I9">
            <v>0</v>
          </cell>
          <cell r="J9">
            <v>0</v>
          </cell>
        </row>
        <row r="11">
          <cell r="I11">
            <v>0</v>
          </cell>
          <cell r="J11">
            <v>0</v>
          </cell>
        </row>
      </sheetData>
      <sheetData sheetId="9">
        <row r="8">
          <cell r="I8">
            <v>0</v>
          </cell>
          <cell r="J8">
            <v>0</v>
          </cell>
        </row>
        <row r="9">
          <cell r="I9">
            <v>0</v>
          </cell>
          <cell r="J9">
            <v>0</v>
          </cell>
        </row>
        <row r="11">
          <cell r="I11">
            <v>0</v>
          </cell>
          <cell r="J11">
            <v>0</v>
          </cell>
        </row>
      </sheetData>
      <sheetData sheetId="10">
        <row r="8">
          <cell r="I8">
            <v>0</v>
          </cell>
          <cell r="J8">
            <v>0</v>
          </cell>
        </row>
        <row r="9">
          <cell r="I9">
            <v>0</v>
          </cell>
          <cell r="J9">
            <v>0</v>
          </cell>
        </row>
        <row r="11">
          <cell r="I11">
            <v>0</v>
          </cell>
          <cell r="J11">
            <v>0</v>
          </cell>
        </row>
      </sheetData>
      <sheetData sheetId="11">
        <row r="8">
          <cell r="I8">
            <v>0</v>
          </cell>
          <cell r="J8">
            <v>0</v>
          </cell>
        </row>
        <row r="9">
          <cell r="I9">
            <v>0</v>
          </cell>
          <cell r="J9">
            <v>0</v>
          </cell>
        </row>
        <row r="11">
          <cell r="I11">
            <v>0</v>
          </cell>
          <cell r="J11">
            <v>0</v>
          </cell>
        </row>
      </sheetData>
      <sheetData sheetId="12">
        <row r="8">
          <cell r="I8">
            <v>0</v>
          </cell>
          <cell r="J8">
            <v>0</v>
          </cell>
        </row>
        <row r="9">
          <cell r="I9">
            <v>0</v>
          </cell>
          <cell r="J9">
            <v>0</v>
          </cell>
        </row>
        <row r="11">
          <cell r="I11">
            <v>0</v>
          </cell>
          <cell r="J11">
            <v>0</v>
          </cell>
        </row>
      </sheetData>
      <sheetData sheetId="13">
        <row r="8">
          <cell r="I8">
            <v>0</v>
          </cell>
          <cell r="J8">
            <v>0</v>
          </cell>
        </row>
        <row r="9">
          <cell r="I9">
            <v>0</v>
          </cell>
          <cell r="J9">
            <v>0</v>
          </cell>
        </row>
        <row r="11">
          <cell r="I11">
            <v>0</v>
          </cell>
          <cell r="J11">
            <v>0</v>
          </cell>
        </row>
      </sheetData>
      <sheetData sheetId="14">
        <row r="8">
          <cell r="I8">
            <v>0</v>
          </cell>
          <cell r="J8">
            <v>0</v>
          </cell>
        </row>
        <row r="9">
          <cell r="I9">
            <v>0</v>
          </cell>
          <cell r="J9">
            <v>0</v>
          </cell>
        </row>
        <row r="11">
          <cell r="I11">
            <v>0</v>
          </cell>
          <cell r="J11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EOL Pos"/>
      <sheetName val="SmallPOS"/>
      <sheetName val="Compare"/>
      <sheetName val="POS"/>
      <sheetName val="POS YESTERDAY"/>
      <sheetName val="POS CHANGE"/>
      <sheetName val="Index-Tolls Positions"/>
      <sheetName val="WOJO"/>
      <sheetName val="Spreads"/>
      <sheetName val="Swaps"/>
      <sheetName val="EOL Hedges"/>
      <sheetName val="p0"/>
      <sheetName val="p1"/>
      <sheetName val="p_chgs"/>
      <sheetName val="pl"/>
      <sheetName val="pl_book"/>
      <sheetName val="m0"/>
      <sheetName val="m1"/>
      <sheetName val="m_chg"/>
      <sheetName val="Input"/>
      <sheetName val="basis_upload"/>
      <sheetName val="index_upload"/>
      <sheetName val="tolls_upload"/>
      <sheetName val="Curve"/>
      <sheetName val="Codes"/>
      <sheetName val="prn"/>
      <sheetName val="PrnDat"/>
      <sheetName val="opts"/>
      <sheetName val="optDat"/>
      <sheetName val="index"/>
      <sheetName val="Tables"/>
      <sheetName val="Pivot"/>
      <sheetName val="sb Houston"/>
      <sheetName val="Houston "/>
      <sheetName val="Summary"/>
      <sheetName val="EOL"/>
      <sheetName val="EOLdat"/>
      <sheetName val="EolIndex"/>
      <sheetName val="EolIndexDat"/>
      <sheetName val="OP Options"/>
      <sheetName val="OpOptDat"/>
      <sheetName val="Prop Swaps"/>
      <sheetName val="PropSwpDat"/>
      <sheetName val="Prop Opts"/>
      <sheetName val="PropOpDat"/>
      <sheetName val="OP Swaps"/>
      <sheetName val="OpSwapDat"/>
      <sheetName val="EOL Opts"/>
      <sheetName val="EOLOptDat"/>
      <sheetName val="Basis Macro"/>
      <sheetName val="Index Macro"/>
      <sheetName val="Curve Load Macro"/>
      <sheetName val="Setup Macro"/>
      <sheetName val="PrintSwaps Mac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EOL Pos"/>
      <sheetName val="SmallPOS"/>
      <sheetName val="Compare"/>
      <sheetName val="POS"/>
      <sheetName val="POS YESTERDAY"/>
      <sheetName val="POS CHANGE"/>
      <sheetName val="Index-Tolls Positions"/>
      <sheetName val="WOJO"/>
      <sheetName val="Whalley's Pos"/>
      <sheetName val="Spreads"/>
      <sheetName val="Swaps"/>
      <sheetName val="EOL Hedges"/>
      <sheetName val="p0"/>
      <sheetName val="p1"/>
      <sheetName val="p_chgs"/>
      <sheetName val="pl"/>
      <sheetName val="pl_book"/>
      <sheetName val="m0"/>
      <sheetName val="m1"/>
      <sheetName val="m_chg"/>
      <sheetName val="Input"/>
      <sheetName val="basis_upload"/>
      <sheetName val="index_upload"/>
      <sheetName val="tolls_upload"/>
      <sheetName val="Curve"/>
      <sheetName val="Codes"/>
      <sheetName val="prn"/>
      <sheetName val="PrnDat"/>
      <sheetName val="opts"/>
      <sheetName val="optDat"/>
      <sheetName val="index"/>
      <sheetName val="Tables"/>
      <sheetName val="Pivot"/>
      <sheetName val="sb Houston"/>
      <sheetName val="Sheet1"/>
      <sheetName val="Houston "/>
      <sheetName val="Summary"/>
      <sheetName val="EOL"/>
      <sheetName val="EOLdat"/>
      <sheetName val="EolIndex"/>
      <sheetName val="EolIndexDat"/>
      <sheetName val="OP Options"/>
      <sheetName val="OpOptDat"/>
      <sheetName val="EOL Opts"/>
      <sheetName val="EOLOptDat"/>
      <sheetName val="Prop Swaps"/>
      <sheetName val="PropSwpDat"/>
      <sheetName val="Straddle Opts"/>
      <sheetName val="StradOpDat"/>
      <sheetName val="Prop Opts"/>
      <sheetName val="PropOpDat"/>
      <sheetName val="Straddle Swaps"/>
      <sheetName val="StradSwpDat"/>
      <sheetName val="OP Swaps"/>
      <sheetName val="OpSwapDat"/>
      <sheetName val="Basis Macro"/>
      <sheetName val="Index Macro"/>
      <sheetName val="Curve Load Macro"/>
      <sheetName val="Setup Macro"/>
      <sheetName val="PrintSwaps Mac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4.xml"/><Relationship Id="rId5" Type="http://schemas.openxmlformats.org/officeDocument/2006/relationships/ctrlProp" Target="../ctrlProps/ctrlProps5.xml"/><Relationship Id="rId6" Type="http://schemas.openxmlformats.org/officeDocument/2006/relationships/ctrlProp" Target="../ctrlProps/ctrlProps6.xml"/><Relationship Id="rId7" Type="http://schemas.openxmlformats.org/officeDocument/2006/relationships/ctrlProp" Target="../ctrlProps/ctrlProps7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3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8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9.xml"/><Relationship Id="rId4" Type="http://schemas.openxmlformats.org/officeDocument/2006/relationships/ctrlProp" Target="../ctrlProps/ctrlProps10.xml"/><Relationship Id="rId5" Type="http://schemas.openxmlformats.org/officeDocument/2006/relationships/ctrlProp" Target="../ctrlProps/ctrlProps11.xml"/><Relationship Id="rId6" Type="http://schemas.openxmlformats.org/officeDocument/2006/relationships/ctrlProp" Target="../ctrlProps/ctrlProps1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I1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99"/>
    <col collapsed="false" customWidth="true" hidden="false" outlineLevel="0" max="4" min="4" style="0" width="9.56"/>
    <col collapsed="false" customWidth="true" hidden="false" outlineLevel="0" max="7" min="7" style="0" width="9.7"/>
    <col collapsed="false" customWidth="true" hidden="false" outlineLevel="0" max="12" min="12" style="0" width="9.56"/>
    <col collapsed="false" customWidth="true" hidden="false" outlineLevel="0" max="14" min="14" style="0" width="12.28"/>
    <col collapsed="false" customWidth="true" hidden="false" outlineLevel="0" max="18" min="18" style="0" width="12.42"/>
    <col collapsed="false" customWidth="true" hidden="false" outlineLevel="0" max="20" min="20" style="0" width="9.56"/>
    <col collapsed="false" customWidth="true" hidden="false" outlineLevel="0" max="22" min="22" style="0" width="9.99"/>
    <col collapsed="false" customWidth="true" hidden="false" outlineLevel="0" max="23" min="23" style="0" width="11.42"/>
    <col collapsed="false" customWidth="true" hidden="false" outlineLevel="0" max="28" min="28" style="0" width="12.56"/>
    <col collapsed="false" customWidth="true" hidden="false" outlineLevel="0" max="32" min="32" style="0" width="19.7"/>
    <col collapsed="false" customWidth="true" hidden="false" outlineLevel="0" max="33" min="33" style="0" width="12.99"/>
    <col collapsed="false" customWidth="true" hidden="false" outlineLevel="0" max="131" min="131" style="0" width="8.56"/>
    <col collapsed="false" customWidth="true" hidden="false" outlineLevel="0" max="132" min="132" style="0" width="11.85"/>
  </cols>
  <sheetData>
    <row r="1" customFormat="false" ht="21" hidden="false" customHeight="false" outlineLevel="0" collapsed="false">
      <c r="A1" s="1" t="n">
        <f aca="true">NOW()</f>
        <v>45926.9379240181</v>
      </c>
      <c r="B1" s="2" t="s">
        <v>0</v>
      </c>
      <c r="C1" s="3"/>
      <c r="D1" s="3"/>
      <c r="E1" s="3"/>
      <c r="F1" s="3"/>
      <c r="G1" s="3"/>
      <c r="H1" s="4" t="s">
        <v>1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F1" s="5" t="s">
        <v>2</v>
      </c>
      <c r="AP1" s="6"/>
      <c r="AQ1" s="7"/>
      <c r="AR1" s="8"/>
      <c r="AS1" s="9"/>
      <c r="AU1" s="9" t="s">
        <v>3</v>
      </c>
      <c r="AV1" s="7"/>
      <c r="AW1" s="8" t="s">
        <v>4</v>
      </c>
      <c r="AX1" s="9" t="s">
        <v>5</v>
      </c>
      <c r="AY1" s="9"/>
      <c r="AZ1" s="9"/>
      <c r="BA1" s="9"/>
      <c r="BB1" s="9"/>
      <c r="BC1" s="9"/>
      <c r="BD1" s="9"/>
      <c r="BE1" s="10"/>
      <c r="BF1" s="11" t="s">
        <v>6</v>
      </c>
      <c r="BG1" s="11"/>
      <c r="BH1" s="8" t="s">
        <v>4</v>
      </c>
      <c r="BI1" s="12"/>
      <c r="BJ1" s="12"/>
      <c r="BK1" s="12"/>
      <c r="BL1" s="12"/>
      <c r="BM1" s="12"/>
      <c r="BN1" s="12"/>
      <c r="BO1" s="12"/>
      <c r="BP1" s="10"/>
      <c r="BQ1" s="13"/>
      <c r="BR1" s="14"/>
      <c r="BS1" s="14"/>
      <c r="BT1" s="15" t="s">
        <v>7</v>
      </c>
      <c r="BU1" s="15"/>
      <c r="BV1" s="8" t="s">
        <v>4</v>
      </c>
      <c r="BW1" s="16" t="s">
        <v>8</v>
      </c>
      <c r="BX1" s="16" t="s">
        <v>8</v>
      </c>
      <c r="BY1" s="16" t="s">
        <v>8</v>
      </c>
      <c r="BZ1" s="16" t="s">
        <v>9</v>
      </c>
      <c r="CA1" s="16"/>
      <c r="CB1" s="9"/>
      <c r="CC1" s="9"/>
      <c r="CD1" s="9"/>
      <c r="CE1" s="9"/>
      <c r="CF1" s="9"/>
      <c r="CG1" s="9"/>
      <c r="CH1" s="9"/>
      <c r="CI1" s="9"/>
      <c r="CJ1" s="17"/>
      <c r="CK1" s="9"/>
      <c r="CL1" s="18"/>
      <c r="CM1" s="18" t="s">
        <v>10</v>
      </c>
      <c r="CN1" s="9"/>
      <c r="CO1" s="9"/>
      <c r="CP1" s="9"/>
      <c r="CQ1" s="9"/>
      <c r="CR1" s="9"/>
      <c r="CS1" s="9"/>
      <c r="CT1" s="9"/>
      <c r="CU1" s="19" t="s">
        <v>11</v>
      </c>
      <c r="CV1" s="19"/>
      <c r="CW1" s="8" t="s">
        <v>4</v>
      </c>
      <c r="CX1" s="9" t="s">
        <v>8</v>
      </c>
      <c r="CY1" s="9" t="s">
        <v>12</v>
      </c>
      <c r="CZ1" s="9" t="s">
        <v>13</v>
      </c>
      <c r="DA1" s="9" t="s">
        <v>14</v>
      </c>
      <c r="DB1" s="9" t="s">
        <v>15</v>
      </c>
      <c r="DC1" s="9" t="s">
        <v>16</v>
      </c>
      <c r="DD1" s="9" t="s">
        <v>17</v>
      </c>
      <c r="DE1" s="17"/>
      <c r="DF1" s="9"/>
      <c r="DG1" s="17"/>
      <c r="DH1" s="20" t="s">
        <v>18</v>
      </c>
      <c r="DI1" s="20"/>
      <c r="DJ1" s="20"/>
      <c r="DK1" s="8" t="s">
        <v>4</v>
      </c>
      <c r="DL1" s="9"/>
      <c r="DM1" s="9"/>
      <c r="DN1" s="9"/>
      <c r="DO1" s="9"/>
      <c r="DP1" s="9"/>
      <c r="DQ1" s="9"/>
      <c r="DR1" s="9"/>
      <c r="DS1" s="21" t="s">
        <v>8</v>
      </c>
      <c r="DT1" s="22" t="s">
        <v>8</v>
      </c>
      <c r="DU1" s="22" t="s">
        <v>8</v>
      </c>
      <c r="DV1" s="22"/>
      <c r="DW1" s="22"/>
      <c r="DX1" s="22"/>
      <c r="DY1" s="22"/>
      <c r="DZ1" s="22"/>
      <c r="EA1" s="23"/>
      <c r="EB1" s="9"/>
      <c r="EC1" s="17"/>
      <c r="ED1" s="17"/>
      <c r="EE1" s="24" t="s">
        <v>19</v>
      </c>
      <c r="EF1" s="24"/>
      <c r="EG1" s="24"/>
      <c r="EH1" s="8" t="s">
        <v>4</v>
      </c>
      <c r="EI1" s="9" t="s">
        <v>8</v>
      </c>
      <c r="EJ1" s="9" t="s">
        <v>8</v>
      </c>
      <c r="EK1" s="9"/>
      <c r="EL1" s="9"/>
      <c r="EM1" s="9"/>
      <c r="EN1" s="9"/>
      <c r="EO1" s="17"/>
      <c r="EP1" s="9"/>
      <c r="EQ1" s="17"/>
      <c r="ER1" s="17"/>
      <c r="ES1" s="25" t="s">
        <v>20</v>
      </c>
      <c r="ET1" s="25"/>
      <c r="EU1" s="25"/>
      <c r="EV1" s="8" t="s">
        <v>4</v>
      </c>
      <c r="EW1" s="9" t="s">
        <v>8</v>
      </c>
      <c r="EX1" s="9" t="s">
        <v>8</v>
      </c>
      <c r="EY1" s="9" t="s">
        <v>8</v>
      </c>
      <c r="EZ1" s="9"/>
      <c r="FA1" s="9"/>
      <c r="FB1" s="9"/>
      <c r="FC1" s="17"/>
      <c r="FD1" s="9"/>
      <c r="FE1" s="17"/>
      <c r="FF1" s="17"/>
      <c r="FG1" s="17"/>
      <c r="FH1" s="25" t="s">
        <v>21</v>
      </c>
      <c r="FI1" s="25"/>
      <c r="FJ1" s="25"/>
      <c r="FK1" s="8" t="s">
        <v>4</v>
      </c>
      <c r="FL1" s="9" t="s">
        <v>8</v>
      </c>
      <c r="FM1" s="9" t="s">
        <v>8</v>
      </c>
      <c r="FN1" s="9" t="s">
        <v>8</v>
      </c>
      <c r="FO1" s="9"/>
      <c r="FP1" s="9"/>
      <c r="FQ1" s="9"/>
      <c r="FR1" s="17"/>
      <c r="FS1" s="9"/>
      <c r="FT1" s="17"/>
      <c r="FU1" s="17"/>
      <c r="FV1" s="17"/>
      <c r="FW1" s="25" t="s">
        <v>22</v>
      </c>
      <c r="FX1" s="25"/>
      <c r="FY1" s="25"/>
      <c r="FZ1" s="8" t="s">
        <v>4</v>
      </c>
      <c r="GA1" s="9" t="s">
        <v>8</v>
      </c>
      <c r="GB1" s="9" t="s">
        <v>8</v>
      </c>
      <c r="GC1" s="9" t="s">
        <v>8</v>
      </c>
      <c r="GD1" s="9"/>
      <c r="GE1" s="9"/>
      <c r="GF1" s="9"/>
      <c r="GG1" s="17"/>
      <c r="GH1" s="9"/>
      <c r="GI1" s="17"/>
    </row>
    <row r="2" customFormat="false" ht="16.5" hidden="false" customHeight="false" outlineLevel="0" collapsed="false">
      <c r="AF2" s="26" t="s">
        <v>23</v>
      </c>
      <c r="AG2" s="27" t="s">
        <v>24</v>
      </c>
      <c r="AI2" s="28" t="s">
        <v>25</v>
      </c>
      <c r="AJ2" s="29"/>
      <c r="AK2" s="29"/>
      <c r="AP2" s="6"/>
      <c r="AQ2" s="30"/>
      <c r="AR2" s="8"/>
      <c r="AS2" s="31"/>
      <c r="AT2" s="31"/>
      <c r="AU2" s="6"/>
      <c r="AV2" s="30"/>
      <c r="AW2" s="8" t="s">
        <v>26</v>
      </c>
      <c r="AX2" s="31" t="n">
        <v>36951</v>
      </c>
      <c r="AY2" s="31" t="n">
        <v>36831</v>
      </c>
      <c r="AZ2" s="31" t="n">
        <v>36831</v>
      </c>
      <c r="BA2" s="31" t="n">
        <v>36831</v>
      </c>
      <c r="BB2" s="31" t="n">
        <v>36982</v>
      </c>
      <c r="BC2" s="31" t="n">
        <v>36982</v>
      </c>
      <c r="BD2" s="31" t="n">
        <v>36831</v>
      </c>
      <c r="BE2" s="31"/>
      <c r="BF2" s="32" t="s">
        <v>27</v>
      </c>
      <c r="BG2" s="32"/>
      <c r="BH2" s="33" t="s">
        <v>26</v>
      </c>
      <c r="BI2" s="31" t="n">
        <v>36831</v>
      </c>
      <c r="BJ2" s="31" t="n">
        <v>36831</v>
      </c>
      <c r="BK2" s="31" t="n">
        <v>36831</v>
      </c>
      <c r="BL2" s="31" t="n">
        <v>36831</v>
      </c>
      <c r="BM2" s="31" t="n">
        <v>36831</v>
      </c>
      <c r="BN2" s="31" t="n">
        <v>36708</v>
      </c>
      <c r="BO2" s="31" t="n">
        <v>36708</v>
      </c>
      <c r="BP2" s="31" t="n">
        <v>36708</v>
      </c>
      <c r="BQ2" s="31"/>
      <c r="BR2" s="34" t="s">
        <v>28</v>
      </c>
      <c r="BS2" s="34" t="s">
        <v>28</v>
      </c>
      <c r="BT2" s="35" t="s">
        <v>29</v>
      </c>
      <c r="BU2" s="35"/>
      <c r="BV2" s="33" t="s">
        <v>26</v>
      </c>
      <c r="BW2" s="36" t="n">
        <v>36831</v>
      </c>
      <c r="BX2" s="36" t="n">
        <v>36831</v>
      </c>
      <c r="BY2" s="36" t="n">
        <v>36831</v>
      </c>
      <c r="BZ2" s="36" t="n">
        <v>36831</v>
      </c>
      <c r="CA2" s="36" t="n">
        <v>36831</v>
      </c>
      <c r="CB2" s="36" t="n">
        <v>36982</v>
      </c>
      <c r="CC2" s="36" t="n">
        <v>36982</v>
      </c>
      <c r="CD2" s="36" t="n">
        <v>36982</v>
      </c>
      <c r="CE2" s="36" t="n">
        <v>36982</v>
      </c>
      <c r="CF2" s="36" t="n">
        <v>36982</v>
      </c>
      <c r="CG2" s="36" t="n">
        <v>36982</v>
      </c>
      <c r="CH2" s="36" t="n">
        <v>36982</v>
      </c>
      <c r="CI2" s="36" t="n">
        <v>36982</v>
      </c>
      <c r="CJ2" s="37"/>
      <c r="CK2" s="34" t="s">
        <v>28</v>
      </c>
      <c r="CL2" s="38"/>
      <c r="CM2" s="38" t="s">
        <v>30</v>
      </c>
      <c r="CN2" s="34" t="n">
        <v>36831</v>
      </c>
      <c r="CO2" s="34" t="n">
        <v>36831</v>
      </c>
      <c r="CP2" s="34" t="n">
        <v>36831</v>
      </c>
      <c r="CQ2" s="34" t="n">
        <v>36831</v>
      </c>
      <c r="CR2" s="34"/>
      <c r="CS2" s="34" t="s">
        <v>28</v>
      </c>
      <c r="CT2" s="34"/>
      <c r="CU2" s="39" t="s">
        <v>29</v>
      </c>
      <c r="CV2" s="39"/>
      <c r="CW2" s="33" t="s">
        <v>26</v>
      </c>
      <c r="CX2" s="40" t="n">
        <v>36923</v>
      </c>
      <c r="CY2" s="40" t="n">
        <v>36951</v>
      </c>
      <c r="CZ2" s="40" t="n">
        <v>36951</v>
      </c>
      <c r="DA2" s="40" t="n">
        <v>36951</v>
      </c>
      <c r="DB2" s="40" t="n">
        <v>36951</v>
      </c>
      <c r="DC2" s="40" t="n">
        <v>36951</v>
      </c>
      <c r="DD2" s="40" t="n">
        <v>36951</v>
      </c>
      <c r="DE2" s="37"/>
      <c r="DF2" s="34" t="s">
        <v>28</v>
      </c>
      <c r="DG2" s="37"/>
      <c r="DH2" s="41" t="s">
        <v>29</v>
      </c>
      <c r="DI2" s="41"/>
      <c r="DJ2" s="41"/>
      <c r="DK2" s="33" t="s">
        <v>26</v>
      </c>
      <c r="DL2" s="42" t="n">
        <v>36831</v>
      </c>
      <c r="DM2" s="42" t="n">
        <v>36831</v>
      </c>
      <c r="DN2" s="42" t="n">
        <v>36982</v>
      </c>
      <c r="DO2" s="42" t="n">
        <v>36982</v>
      </c>
      <c r="DP2" s="42"/>
      <c r="DQ2" s="37" t="s">
        <v>28</v>
      </c>
      <c r="DR2" s="42"/>
      <c r="DS2" s="43" t="n">
        <v>36951</v>
      </c>
      <c r="DT2" s="44" t="n">
        <v>36831</v>
      </c>
      <c r="DU2" s="44" t="n">
        <v>36831</v>
      </c>
      <c r="DV2" s="44" t="n">
        <v>36831</v>
      </c>
      <c r="DW2" s="44" t="n">
        <v>36831</v>
      </c>
      <c r="DX2" s="44" t="n">
        <v>36831</v>
      </c>
      <c r="DY2" s="44" t="n">
        <v>36831</v>
      </c>
      <c r="DZ2" s="44" t="n">
        <v>36831</v>
      </c>
      <c r="EA2" s="45" t="n">
        <v>36831</v>
      </c>
      <c r="EB2" s="46" t="s">
        <v>28</v>
      </c>
      <c r="EC2" s="37"/>
      <c r="ED2" s="37"/>
      <c r="EE2" s="47" t="s">
        <v>29</v>
      </c>
      <c r="EF2" s="47"/>
      <c r="EG2" s="47"/>
      <c r="EH2" s="33" t="s">
        <v>26</v>
      </c>
      <c r="EI2" s="48" t="n">
        <v>36923</v>
      </c>
      <c r="EJ2" s="48" t="n">
        <v>36951</v>
      </c>
      <c r="EK2" s="48" t="n">
        <v>36831</v>
      </c>
      <c r="EL2" s="48" t="n">
        <v>36831</v>
      </c>
      <c r="EM2" s="48" t="n">
        <v>36831</v>
      </c>
      <c r="EN2" s="48" t="n">
        <v>36831</v>
      </c>
      <c r="EO2" s="37"/>
      <c r="EP2" s="46" t="s">
        <v>28</v>
      </c>
      <c r="EQ2" s="37"/>
      <c r="ER2" s="37"/>
      <c r="ES2" s="49" t="s">
        <v>29</v>
      </c>
      <c r="ET2" s="49"/>
      <c r="EU2" s="49"/>
      <c r="EV2" s="33" t="s">
        <v>26</v>
      </c>
      <c r="EW2" s="50" t="n">
        <v>36831</v>
      </c>
      <c r="EX2" s="50" t="n">
        <v>36831</v>
      </c>
      <c r="EY2" s="50" t="n">
        <v>36831</v>
      </c>
      <c r="EZ2" s="50" t="n">
        <v>36831</v>
      </c>
      <c r="FA2" s="50" t="n">
        <v>36831</v>
      </c>
      <c r="FB2" s="50" t="n">
        <v>36831</v>
      </c>
      <c r="FC2" s="17"/>
      <c r="FD2" s="51" t="s">
        <v>28</v>
      </c>
      <c r="FE2" s="17"/>
      <c r="FF2" s="17"/>
      <c r="FG2" s="17"/>
      <c r="FH2" s="49" t="s">
        <v>29</v>
      </c>
      <c r="FI2" s="49"/>
      <c r="FJ2" s="49"/>
      <c r="FK2" s="33" t="s">
        <v>26</v>
      </c>
      <c r="FL2" s="50" t="n">
        <v>36831</v>
      </c>
      <c r="FM2" s="50" t="n">
        <v>36831</v>
      </c>
      <c r="FN2" s="50" t="n">
        <v>36831</v>
      </c>
      <c r="FO2" s="50" t="n">
        <v>36831</v>
      </c>
      <c r="FP2" s="50" t="n">
        <v>36831</v>
      </c>
      <c r="FQ2" s="50" t="n">
        <v>36831</v>
      </c>
      <c r="FR2" s="17"/>
      <c r="FS2" s="51" t="s">
        <v>28</v>
      </c>
      <c r="FT2" s="17"/>
      <c r="FU2" s="17"/>
      <c r="FV2" s="17"/>
      <c r="FW2" s="49" t="s">
        <v>29</v>
      </c>
      <c r="FX2" s="49"/>
      <c r="FY2" s="49"/>
      <c r="FZ2" s="33" t="s">
        <v>26</v>
      </c>
      <c r="GA2" s="50" t="n">
        <v>36831</v>
      </c>
      <c r="GB2" s="50" t="n">
        <v>36831</v>
      </c>
      <c r="GC2" s="50" t="n">
        <v>36831</v>
      </c>
      <c r="GD2" s="50" t="n">
        <v>36831</v>
      </c>
      <c r="GE2" s="50" t="n">
        <v>36831</v>
      </c>
      <c r="GF2" s="50" t="n">
        <v>36831</v>
      </c>
      <c r="GG2" s="17"/>
      <c r="GH2" s="51" t="s">
        <v>28</v>
      </c>
      <c r="GI2" s="17"/>
    </row>
    <row r="3" customFormat="false" ht="15.75" hidden="false" customHeight="false" outlineLevel="0" collapsed="false">
      <c r="B3" s="52"/>
      <c r="C3" s="53" t="s">
        <v>31</v>
      </c>
      <c r="D3" s="54"/>
      <c r="E3" s="52"/>
      <c r="F3" s="54" t="s">
        <v>32</v>
      </c>
      <c r="G3" s="55"/>
      <c r="H3" s="52"/>
      <c r="I3" s="54" t="s">
        <v>33</v>
      </c>
      <c r="J3" s="55"/>
      <c r="K3" s="52"/>
      <c r="L3" s="53" t="s">
        <v>34</v>
      </c>
      <c r="M3" s="55"/>
      <c r="N3" s="52"/>
      <c r="O3" s="53" t="s">
        <v>35</v>
      </c>
      <c r="P3" s="54"/>
      <c r="Q3" s="56" t="s">
        <v>36</v>
      </c>
      <c r="R3" s="55"/>
      <c r="S3" s="54"/>
      <c r="T3" s="53" t="s">
        <v>37</v>
      </c>
      <c r="U3" s="54"/>
      <c r="V3" s="56" t="s">
        <v>38</v>
      </c>
      <c r="W3" s="55"/>
      <c r="X3" s="54"/>
      <c r="Y3" s="53" t="s">
        <v>39</v>
      </c>
      <c r="Z3" s="55"/>
      <c r="AB3" s="57" t="s">
        <v>40</v>
      </c>
      <c r="AC3" s="58"/>
      <c r="AD3" s="59"/>
      <c r="AF3" s="60" t="s">
        <v>41</v>
      </c>
      <c r="AG3" s="61" t="s">
        <v>42</v>
      </c>
      <c r="AI3" s="62"/>
      <c r="AJ3" s="63" t="s">
        <v>39</v>
      </c>
      <c r="AK3" s="64" t="s">
        <v>43</v>
      </c>
      <c r="AL3" s="65" t="s">
        <v>44</v>
      </c>
      <c r="AM3" s="66" t="s">
        <v>45</v>
      </c>
      <c r="AN3" s="67" t="s">
        <v>44</v>
      </c>
      <c r="AO3" s="67" t="s">
        <v>46</v>
      </c>
      <c r="AP3" s="68" t="s">
        <v>47</v>
      </c>
      <c r="AQ3" s="69"/>
      <c r="AR3" s="70"/>
      <c r="AS3" s="71"/>
      <c r="AT3" s="71"/>
      <c r="AU3" s="72"/>
      <c r="AV3" s="69"/>
      <c r="AW3" s="70" t="s">
        <v>48</v>
      </c>
      <c r="AX3" s="71" t="n">
        <v>36981</v>
      </c>
      <c r="AY3" s="71" t="n">
        <v>36981</v>
      </c>
      <c r="AZ3" s="71" t="n">
        <v>36951</v>
      </c>
      <c r="BA3" s="71" t="n">
        <v>36951</v>
      </c>
      <c r="BB3" s="71" t="n">
        <v>37165</v>
      </c>
      <c r="BC3" s="71" t="n">
        <v>36982</v>
      </c>
      <c r="BD3" s="71" t="n">
        <v>36860</v>
      </c>
      <c r="BE3" s="71"/>
      <c r="BF3" s="71"/>
      <c r="BG3" s="73"/>
      <c r="BH3" s="74" t="s">
        <v>48</v>
      </c>
      <c r="BI3" s="71" t="n">
        <v>36981</v>
      </c>
      <c r="BJ3" s="71" t="n">
        <v>36981</v>
      </c>
      <c r="BK3" s="71" t="n">
        <v>36981</v>
      </c>
      <c r="BL3" s="71" t="n">
        <v>36831</v>
      </c>
      <c r="BM3" s="71" t="n">
        <v>36981</v>
      </c>
      <c r="BN3" s="71" t="n">
        <v>36830</v>
      </c>
      <c r="BO3" s="71" t="n">
        <v>36830</v>
      </c>
      <c r="BP3" s="71" t="n">
        <v>36830</v>
      </c>
      <c r="BQ3" s="75"/>
      <c r="BR3" s="76" t="s">
        <v>49</v>
      </c>
      <c r="BS3" s="76" t="s">
        <v>37</v>
      </c>
      <c r="BT3" s="76"/>
      <c r="BU3" s="72"/>
      <c r="BV3" s="74" t="s">
        <v>48</v>
      </c>
      <c r="BW3" s="77" t="n">
        <v>36981</v>
      </c>
      <c r="BX3" s="77" t="n">
        <v>36951</v>
      </c>
      <c r="BY3" s="77" t="n">
        <v>36981</v>
      </c>
      <c r="BZ3" s="77" t="n">
        <v>36831</v>
      </c>
      <c r="CA3" s="77" t="n">
        <v>36831</v>
      </c>
      <c r="CB3" s="77" t="n">
        <v>36982</v>
      </c>
      <c r="CC3" s="77" t="n">
        <v>36982</v>
      </c>
      <c r="CD3" s="77" t="n">
        <v>36982</v>
      </c>
      <c r="CE3" s="77" t="n">
        <v>36982</v>
      </c>
      <c r="CF3" s="77" t="n">
        <v>36982</v>
      </c>
      <c r="CG3" s="77" t="n">
        <v>36982</v>
      </c>
      <c r="CH3" s="77" t="n">
        <v>36982</v>
      </c>
      <c r="CI3" s="77" t="n">
        <v>36982</v>
      </c>
      <c r="CJ3" s="72"/>
      <c r="CK3" s="76" t="s">
        <v>39</v>
      </c>
      <c r="CL3" s="76"/>
      <c r="CM3" s="76"/>
      <c r="CN3" s="78" t="n">
        <v>36981</v>
      </c>
      <c r="CO3" s="78" t="n">
        <v>36981</v>
      </c>
      <c r="CP3" s="78" t="n">
        <v>36981</v>
      </c>
      <c r="CQ3" s="78" t="n">
        <v>36981</v>
      </c>
      <c r="CR3" s="79"/>
      <c r="CS3" s="76" t="s">
        <v>50</v>
      </c>
      <c r="CT3" s="76"/>
      <c r="CU3" s="72"/>
      <c r="CV3" s="72"/>
      <c r="CW3" s="74" t="s">
        <v>48</v>
      </c>
      <c r="CX3" s="80" t="n">
        <v>36981</v>
      </c>
      <c r="CY3" s="80" t="n">
        <v>36981</v>
      </c>
      <c r="CZ3" s="80" t="n">
        <v>36981</v>
      </c>
      <c r="DA3" s="80" t="n">
        <v>36981</v>
      </c>
      <c r="DB3" s="80" t="n">
        <v>36981</v>
      </c>
      <c r="DC3" s="80" t="n">
        <v>36981</v>
      </c>
      <c r="DD3" s="80" t="n">
        <v>36981</v>
      </c>
      <c r="DE3" s="72"/>
      <c r="DF3" s="76" t="s">
        <v>11</v>
      </c>
      <c r="DG3" s="72"/>
      <c r="DH3" s="72"/>
      <c r="DI3" s="72"/>
      <c r="DJ3" s="72"/>
      <c r="DK3" s="74" t="s">
        <v>48</v>
      </c>
      <c r="DL3" s="81" t="n">
        <v>36981</v>
      </c>
      <c r="DM3" s="81" t="n">
        <v>36981</v>
      </c>
      <c r="DN3" s="81" t="n">
        <v>37195</v>
      </c>
      <c r="DO3" s="81" t="n">
        <v>37195</v>
      </c>
      <c r="DP3" s="81"/>
      <c r="DQ3" s="82" t="s">
        <v>51</v>
      </c>
      <c r="DR3" s="81"/>
      <c r="DS3" s="83" t="n">
        <v>36981</v>
      </c>
      <c r="DT3" s="84" t="n">
        <v>36951</v>
      </c>
      <c r="DU3" s="84" t="n">
        <v>36951</v>
      </c>
      <c r="DV3" s="84" t="n">
        <v>36951</v>
      </c>
      <c r="DW3" s="84" t="n">
        <v>36951</v>
      </c>
      <c r="DX3" s="84" t="n">
        <v>36951</v>
      </c>
      <c r="DY3" s="84" t="n">
        <v>36951</v>
      </c>
      <c r="DZ3" s="84" t="n">
        <v>36951</v>
      </c>
      <c r="EA3" s="85" t="n">
        <v>36951</v>
      </c>
      <c r="EB3" s="86" t="s">
        <v>52</v>
      </c>
      <c r="EC3" s="72"/>
      <c r="ED3" s="72"/>
      <c r="EE3" s="72"/>
      <c r="EF3" s="72"/>
      <c r="EG3" s="72"/>
      <c r="EH3" s="74" t="s">
        <v>48</v>
      </c>
      <c r="EI3" s="87" t="n">
        <v>36950</v>
      </c>
      <c r="EJ3" s="87" t="n">
        <v>36981</v>
      </c>
      <c r="EK3" s="87" t="n">
        <v>36981</v>
      </c>
      <c r="EL3" s="87" t="n">
        <v>36981</v>
      </c>
      <c r="EM3" s="87" t="n">
        <v>36981</v>
      </c>
      <c r="EN3" s="87" t="n">
        <v>36981</v>
      </c>
      <c r="EO3" s="72"/>
      <c r="EP3" s="86" t="s">
        <v>53</v>
      </c>
      <c r="EQ3" s="72"/>
      <c r="ER3" s="72"/>
      <c r="ES3" s="72"/>
      <c r="ET3" s="72"/>
      <c r="EU3" s="72"/>
      <c r="EV3" s="74" t="s">
        <v>48</v>
      </c>
      <c r="EW3" s="88" t="n">
        <v>36981</v>
      </c>
      <c r="EX3" s="88" t="n">
        <v>36981</v>
      </c>
      <c r="EY3" s="88" t="n">
        <v>36981</v>
      </c>
      <c r="EZ3" s="88" t="n">
        <v>36981</v>
      </c>
      <c r="FA3" s="88" t="n">
        <v>36981</v>
      </c>
      <c r="FB3" s="88" t="n">
        <v>36981</v>
      </c>
      <c r="FC3" s="72"/>
      <c r="FD3" s="86" t="s">
        <v>54</v>
      </c>
      <c r="FE3" s="72"/>
      <c r="FF3" s="72"/>
      <c r="FG3" s="72"/>
      <c r="FH3" s="72"/>
      <c r="FI3" s="72"/>
      <c r="FJ3" s="72"/>
      <c r="FK3" s="74" t="s">
        <v>48</v>
      </c>
      <c r="FL3" s="88" t="n">
        <v>36981</v>
      </c>
      <c r="FM3" s="88" t="n">
        <v>36981</v>
      </c>
      <c r="FN3" s="88" t="n">
        <v>36981</v>
      </c>
      <c r="FO3" s="88" t="n">
        <v>36981</v>
      </c>
      <c r="FP3" s="88" t="n">
        <v>36981</v>
      </c>
      <c r="FQ3" s="88" t="n">
        <v>36981</v>
      </c>
      <c r="FR3" s="72"/>
      <c r="FS3" s="86" t="s">
        <v>54</v>
      </c>
      <c r="FT3" s="72"/>
      <c r="FU3" s="72"/>
      <c r="FV3" s="72"/>
      <c r="FW3" s="72"/>
      <c r="FX3" s="72"/>
      <c r="FY3" s="72"/>
      <c r="FZ3" s="74" t="s">
        <v>48</v>
      </c>
      <c r="GA3" s="88" t="n">
        <v>36981</v>
      </c>
      <c r="GB3" s="88" t="n">
        <v>36981</v>
      </c>
      <c r="GC3" s="88" t="n">
        <v>36981</v>
      </c>
      <c r="GD3" s="88" t="n">
        <v>36981</v>
      </c>
      <c r="GE3" s="88" t="n">
        <v>36981</v>
      </c>
      <c r="GF3" s="88" t="n">
        <v>36981</v>
      </c>
      <c r="GG3" s="72"/>
      <c r="GH3" s="86" t="s">
        <v>54</v>
      </c>
      <c r="GI3" s="72"/>
    </row>
    <row r="4" customFormat="false" ht="16.5" hidden="false" customHeight="false" outlineLevel="0" collapsed="false">
      <c r="B4" s="89" t="s">
        <v>55</v>
      </c>
      <c r="C4" s="90" t="s">
        <v>56</v>
      </c>
      <c r="D4" s="90"/>
      <c r="E4" s="89" t="s">
        <v>57</v>
      </c>
      <c r="F4" s="90" t="s">
        <v>56</v>
      </c>
      <c r="G4" s="91" t="s">
        <v>56</v>
      </c>
      <c r="H4" s="89" t="s">
        <v>57</v>
      </c>
      <c r="I4" s="90" t="s">
        <v>56</v>
      </c>
      <c r="J4" s="91" t="s">
        <v>56</v>
      </c>
      <c r="K4" s="89" t="s">
        <v>57</v>
      </c>
      <c r="L4" s="90" t="s">
        <v>56</v>
      </c>
      <c r="M4" s="91" t="s">
        <v>56</v>
      </c>
      <c r="N4" s="89" t="s">
        <v>57</v>
      </c>
      <c r="O4" s="90" t="s">
        <v>56</v>
      </c>
      <c r="P4" s="90" t="s">
        <v>56</v>
      </c>
      <c r="Q4" s="92" t="s">
        <v>58</v>
      </c>
      <c r="R4" s="93" t="s">
        <v>58</v>
      </c>
      <c r="S4" s="90" t="s">
        <v>57</v>
      </c>
      <c r="T4" s="90" t="s">
        <v>56</v>
      </c>
      <c r="U4" s="90" t="s">
        <v>56</v>
      </c>
      <c r="V4" s="92" t="s">
        <v>58</v>
      </c>
      <c r="W4" s="93" t="s">
        <v>58</v>
      </c>
      <c r="X4" s="90" t="s">
        <v>59</v>
      </c>
      <c r="Y4" s="90" t="s">
        <v>56</v>
      </c>
      <c r="Z4" s="91" t="s">
        <v>56</v>
      </c>
      <c r="AB4" s="94"/>
      <c r="AC4" s="90"/>
      <c r="AD4" s="90"/>
      <c r="AF4" s="60" t="s">
        <v>60</v>
      </c>
      <c r="AG4" s="61" t="s">
        <v>61</v>
      </c>
      <c r="AI4" s="95"/>
      <c r="AJ4" s="96" t="n">
        <f aca="false">SUM(AJ5:AJ172)</f>
        <v>0</v>
      </c>
      <c r="AK4" s="97" t="n">
        <f aca="false">SUM(AK5:AK172)</f>
        <v>0</v>
      </c>
      <c r="AL4" s="97" t="n">
        <f aca="false">SUM(AL5:AL172)</f>
        <v>0</v>
      </c>
      <c r="AM4" s="98"/>
      <c r="AN4" s="99"/>
      <c r="AO4" s="99"/>
      <c r="AP4" s="100"/>
      <c r="AQ4" s="37"/>
      <c r="AR4" s="101"/>
      <c r="AS4" s="102"/>
      <c r="AT4" s="102"/>
      <c r="AU4" s="103"/>
      <c r="AV4" s="37"/>
      <c r="AW4" s="101" t="s">
        <v>62</v>
      </c>
      <c r="AX4" s="102" t="n">
        <v>0</v>
      </c>
      <c r="AY4" s="102"/>
      <c r="AZ4" s="102"/>
      <c r="BA4" s="102"/>
      <c r="BB4" s="102"/>
      <c r="BC4" s="102"/>
      <c r="BD4" s="102"/>
      <c r="BE4" s="104" t="s">
        <v>63</v>
      </c>
      <c r="BF4" s="104"/>
      <c r="BG4" s="104"/>
      <c r="BH4" s="105" t="s">
        <v>64</v>
      </c>
      <c r="BI4" s="106" t="n">
        <v>0</v>
      </c>
      <c r="BJ4" s="106"/>
      <c r="BK4" s="106"/>
      <c r="BL4" s="106"/>
      <c r="BM4" s="106"/>
      <c r="BN4" s="106"/>
      <c r="BO4" s="106"/>
      <c r="BP4" s="106"/>
      <c r="BQ4" s="104"/>
      <c r="BR4" s="14"/>
      <c r="BS4" s="14"/>
      <c r="BT4" s="14"/>
      <c r="BU4" s="17"/>
      <c r="BV4" s="105" t="s">
        <v>64</v>
      </c>
      <c r="BW4" s="107" t="n">
        <v>0</v>
      </c>
      <c r="BX4" s="107" t="n">
        <v>0</v>
      </c>
      <c r="BY4" s="107"/>
      <c r="BZ4" s="107"/>
      <c r="CA4" s="107"/>
      <c r="CB4" s="102"/>
      <c r="CC4" s="102"/>
      <c r="CD4" s="102"/>
      <c r="CE4" s="102"/>
      <c r="CF4" s="102"/>
      <c r="CG4" s="102"/>
      <c r="CH4" s="102"/>
      <c r="CI4" s="102"/>
      <c r="CJ4" s="103"/>
      <c r="CK4" s="102"/>
      <c r="CL4" s="102"/>
      <c r="CM4" s="102"/>
      <c r="CN4" s="107" t="n">
        <v>0</v>
      </c>
      <c r="CO4" s="107"/>
      <c r="CP4" s="107"/>
      <c r="CQ4" s="107"/>
      <c r="CR4" s="102"/>
      <c r="CS4" s="102"/>
      <c r="CT4" s="108"/>
      <c r="CU4" s="103"/>
      <c r="CV4" s="17"/>
      <c r="CW4" s="105" t="s">
        <v>64</v>
      </c>
      <c r="CX4" s="102" t="n">
        <v>0</v>
      </c>
      <c r="CY4" s="102" t="n">
        <v>0</v>
      </c>
      <c r="CZ4" s="102" t="n">
        <v>0</v>
      </c>
      <c r="DA4" s="102" t="n">
        <v>0</v>
      </c>
      <c r="DB4" s="102" t="n">
        <v>0</v>
      </c>
      <c r="DC4" s="102" t="n">
        <v>0</v>
      </c>
      <c r="DD4" s="102" t="n">
        <v>0</v>
      </c>
      <c r="DE4" s="103"/>
      <c r="DF4" s="102"/>
      <c r="DG4" s="103"/>
      <c r="DH4" s="103"/>
      <c r="DI4" s="103"/>
      <c r="DJ4" s="17"/>
      <c r="DK4" s="105" t="s">
        <v>64</v>
      </c>
      <c r="DL4" s="102"/>
      <c r="DM4" s="102"/>
      <c r="DN4" s="102"/>
      <c r="DO4" s="102"/>
      <c r="DP4" s="102"/>
      <c r="DQ4" s="102"/>
      <c r="DR4" s="102"/>
      <c r="DS4" s="109" t="n">
        <v>0</v>
      </c>
      <c r="DT4" s="110"/>
      <c r="DU4" s="110"/>
      <c r="DV4" s="110"/>
      <c r="DW4" s="110"/>
      <c r="DX4" s="110"/>
      <c r="DY4" s="110"/>
      <c r="DZ4" s="110"/>
      <c r="EA4" s="111"/>
      <c r="EB4" s="86" t="s">
        <v>65</v>
      </c>
      <c r="EC4" s="86"/>
      <c r="ED4" s="103"/>
      <c r="EE4" s="103"/>
      <c r="EF4" s="103"/>
      <c r="EG4" s="17"/>
      <c r="EH4" s="105" t="s">
        <v>64</v>
      </c>
      <c r="EI4" s="102" t="n">
        <v>0</v>
      </c>
      <c r="EJ4" s="102" t="n">
        <v>0</v>
      </c>
      <c r="EK4" s="102"/>
      <c r="EL4" s="102"/>
      <c r="EM4" s="102"/>
      <c r="EN4" s="102"/>
      <c r="EO4" s="103"/>
      <c r="EP4" s="86" t="s">
        <v>65</v>
      </c>
      <c r="EQ4" s="86" t="s">
        <v>66</v>
      </c>
      <c r="ER4" s="103"/>
      <c r="ES4" s="103"/>
      <c r="ET4" s="103"/>
      <c r="EU4" s="17"/>
      <c r="EV4" s="105" t="s">
        <v>64</v>
      </c>
      <c r="EW4" s="102"/>
      <c r="EX4" s="102"/>
      <c r="EY4" s="102"/>
      <c r="EZ4" s="102"/>
      <c r="FA4" s="102"/>
      <c r="FB4" s="102"/>
      <c r="FC4" s="103"/>
      <c r="FD4" s="86" t="s">
        <v>65</v>
      </c>
      <c r="FE4" s="86" t="s">
        <v>66</v>
      </c>
      <c r="FF4" s="103"/>
      <c r="FG4" s="103"/>
      <c r="FH4" s="103"/>
      <c r="FI4" s="103"/>
      <c r="FJ4" s="17"/>
      <c r="FK4" s="105" t="s">
        <v>64</v>
      </c>
      <c r="FL4" s="102"/>
      <c r="FM4" s="102"/>
      <c r="FN4" s="102"/>
      <c r="FO4" s="102"/>
      <c r="FP4" s="102"/>
      <c r="FQ4" s="102"/>
      <c r="FR4" s="103"/>
      <c r="FS4" s="86" t="s">
        <v>65</v>
      </c>
      <c r="FT4" s="86" t="s">
        <v>66</v>
      </c>
      <c r="FU4" s="103"/>
      <c r="FV4" s="103"/>
      <c r="FW4" s="103"/>
      <c r="FX4" s="103"/>
      <c r="FY4" s="17"/>
      <c r="FZ4" s="105" t="s">
        <v>64</v>
      </c>
      <c r="GA4" s="102"/>
      <c r="GB4" s="102"/>
      <c r="GC4" s="102"/>
      <c r="GD4" s="102"/>
      <c r="GE4" s="102"/>
      <c r="GF4" s="102"/>
      <c r="GG4" s="103"/>
      <c r="GH4" s="86" t="s">
        <v>65</v>
      </c>
      <c r="GI4" s="86" t="s">
        <v>66</v>
      </c>
    </row>
    <row r="5" customFormat="false" ht="15.75" hidden="false" customHeight="false" outlineLevel="0" collapsed="false">
      <c r="A5" s="112" t="s">
        <v>67</v>
      </c>
      <c r="B5" s="113" t="e">
        <f aca="false">SUM(B6:B175)</f>
        <v>#VALUE!</v>
      </c>
      <c r="C5" s="114"/>
      <c r="D5" s="114"/>
      <c r="E5" s="113" t="e">
        <f aca="false">SUM(E6:E175)</f>
        <v>#VALUE!</v>
      </c>
      <c r="F5" s="114"/>
      <c r="G5" s="115"/>
      <c r="H5" s="113" t="e">
        <f aca="false">SUM(H6:H175)</f>
        <v>#VALUE!</v>
      </c>
      <c r="I5" s="114"/>
      <c r="J5" s="115"/>
      <c r="K5" s="113" t="e">
        <f aca="false">SUM(K6:K175)</f>
        <v>#VALUE!</v>
      </c>
      <c r="L5" s="114"/>
      <c r="M5" s="115"/>
      <c r="N5" s="113" t="e">
        <f aca="false">SUM(N6:N175)</f>
        <v>#VALUE!</v>
      </c>
      <c r="O5" s="114"/>
      <c r="P5" s="114"/>
      <c r="Q5" s="116"/>
      <c r="R5" s="115"/>
      <c r="S5" s="117" t="e">
        <f aca="false">SUM(S6:S175)</f>
        <v>#VALUE!</v>
      </c>
      <c r="T5" s="114"/>
      <c r="U5" s="114"/>
      <c r="V5" s="116"/>
      <c r="W5" s="115"/>
      <c r="X5" s="117" t="e">
        <f aca="false">SUM(X6:X175)</f>
        <v>#VALUE!</v>
      </c>
      <c r="Y5" s="114"/>
      <c r="Z5" s="115"/>
      <c r="AB5" s="118" t="e">
        <f aca="false">SUM(AB6:AB175)</f>
        <v>#VALUE!</v>
      </c>
      <c r="AC5" s="119"/>
      <c r="AD5" s="119"/>
      <c r="AF5" s="60" t="s">
        <v>68</v>
      </c>
      <c r="AG5" s="61" t="s">
        <v>69</v>
      </c>
      <c r="AI5" s="120"/>
      <c r="AJ5" s="121"/>
      <c r="AK5" s="122"/>
      <c r="AL5" s="122"/>
      <c r="AM5" s="123"/>
      <c r="AN5" s="122"/>
      <c r="AO5" s="124"/>
      <c r="AP5" s="125"/>
      <c r="AQ5" s="126"/>
      <c r="AR5" s="127"/>
      <c r="AS5" s="128"/>
      <c r="AT5" s="128"/>
      <c r="AU5" s="129"/>
      <c r="AV5" s="126"/>
      <c r="AW5" s="127"/>
      <c r="AX5" s="128" t="n">
        <f aca="false">SUM(AX6:AX172)</f>
        <v>0</v>
      </c>
      <c r="AY5" s="128" t="n">
        <f aca="false">SUM(AY6:AY172)</f>
        <v>0</v>
      </c>
      <c r="AZ5" s="128" t="n">
        <f aca="false">SUM(AZ6:AZ172)</f>
        <v>0</v>
      </c>
      <c r="BA5" s="128" t="n">
        <f aca="false">SUM(BA6:BA172)</f>
        <v>0</v>
      </c>
      <c r="BB5" s="128" t="n">
        <f aca="false">SUM(BB6:BB172)</f>
        <v>0</v>
      </c>
      <c r="BC5" s="128" t="n">
        <f aca="false">SUM(BC6:BC172)</f>
        <v>0</v>
      </c>
      <c r="BD5" s="128" t="n">
        <f aca="false">SUM(BD6:BD172)</f>
        <v>0</v>
      </c>
      <c r="BE5" s="128" t="n">
        <f aca="false">SUM(BE6:BE172)</f>
        <v>0</v>
      </c>
      <c r="BF5" s="128"/>
      <c r="BG5" s="130"/>
      <c r="BH5" s="130"/>
      <c r="BI5" s="128" t="n">
        <f aca="false">SUM(BI6:BI172)</f>
        <v>0</v>
      </c>
      <c r="BJ5" s="128" t="n">
        <f aca="false">SUM(BJ6:BJ172)</f>
        <v>0</v>
      </c>
      <c r="BK5" s="128" t="n">
        <f aca="false">SUM(BK6:BK172)</f>
        <v>0</v>
      </c>
      <c r="BL5" s="128" t="n">
        <f aca="false">SUM(BL6:BL172)</f>
        <v>0</v>
      </c>
      <c r="BM5" s="128" t="n">
        <f aca="false">SUM(BM6:BM172)</f>
        <v>0</v>
      </c>
      <c r="BN5" s="128" t="n">
        <f aca="false">SUM(BN6:BN172)</f>
        <v>0</v>
      </c>
      <c r="BO5" s="128" t="n">
        <f aca="false">SUM(BO6:BO172)</f>
        <v>0</v>
      </c>
      <c r="BP5" s="128" t="n">
        <f aca="false">SUM(BP6:BP172)</f>
        <v>0</v>
      </c>
      <c r="BQ5" s="131"/>
      <c r="BR5" s="128" t="n">
        <f aca="false">SUM(BR6:BR172)</f>
        <v>0</v>
      </c>
      <c r="BS5" s="128" t="n">
        <f aca="false">SUM(BS6:BS172)</f>
        <v>0</v>
      </c>
      <c r="BT5" s="128"/>
      <c r="BU5" s="129"/>
      <c r="BV5" s="129"/>
      <c r="BW5" s="132" t="n">
        <f aca="false">SUM(BW6:BW172)</f>
        <v>0</v>
      </c>
      <c r="BX5" s="132" t="n">
        <f aca="false">SUM(BX6:BX172)</f>
        <v>0</v>
      </c>
      <c r="BY5" s="132" t="n">
        <f aca="false">SUM(BY6:BY172)</f>
        <v>0</v>
      </c>
      <c r="BZ5" s="132" t="n">
        <f aca="false">SUM(BZ6:BZ172)</f>
        <v>0</v>
      </c>
      <c r="CA5" s="132" t="n">
        <f aca="false">SUM(CA6:CA172)</f>
        <v>0</v>
      </c>
      <c r="CB5" s="128" t="n">
        <f aca="false">SUM(CB6:CB172)</f>
        <v>0</v>
      </c>
      <c r="CC5" s="128" t="n">
        <f aca="false">SUM(CC6:CC172)</f>
        <v>0</v>
      </c>
      <c r="CD5" s="128" t="n">
        <f aca="false">SUM(CD6:CD172)</f>
        <v>0</v>
      </c>
      <c r="CE5" s="128" t="n">
        <f aca="false">SUM(CE6:CE172)</f>
        <v>0</v>
      </c>
      <c r="CF5" s="128" t="n">
        <f aca="false">SUM(CF6:CF172)</f>
        <v>0</v>
      </c>
      <c r="CG5" s="128" t="n">
        <f aca="false">SUM(CG6:CG172)</f>
        <v>0</v>
      </c>
      <c r="CH5" s="128" t="n">
        <f aca="false">SUM(CH6:CH172)</f>
        <v>0</v>
      </c>
      <c r="CI5" s="128" t="n">
        <f aca="false">SUM(CI6:CI172)</f>
        <v>0</v>
      </c>
      <c r="CJ5" s="129"/>
      <c r="CK5" s="128" t="n">
        <f aca="false">SUM(CK6:CK172)</f>
        <v>0</v>
      </c>
      <c r="CL5" s="128"/>
      <c r="CM5" s="128"/>
      <c r="CN5" s="132" t="n">
        <f aca="false">SUM(CN6:CN172)</f>
        <v>0</v>
      </c>
      <c r="CO5" s="132" t="n">
        <f aca="false">SUM(CO6:CO172)</f>
        <v>0</v>
      </c>
      <c r="CP5" s="132" t="n">
        <f aca="false">SUM(CP6:CP172)</f>
        <v>0</v>
      </c>
      <c r="CQ5" s="132" t="n">
        <f aca="false">SUM(CQ6:CQ172)</f>
        <v>0</v>
      </c>
      <c r="CR5" s="128"/>
      <c r="CS5" s="128" t="n">
        <f aca="false">SUM(CS6:CS5314)</f>
        <v>0</v>
      </c>
      <c r="CT5" s="128"/>
      <c r="CU5" s="129"/>
      <c r="CV5" s="129"/>
      <c r="CW5" s="129"/>
      <c r="CX5" s="128" t="n">
        <f aca="false">SUM(CX6:CX172)</f>
        <v>0</v>
      </c>
      <c r="CY5" s="128" t="n">
        <f aca="false">SUM(CY6:CY172)</f>
        <v>0</v>
      </c>
      <c r="CZ5" s="128" t="n">
        <f aca="false">SUM(CZ6:CZ172)</f>
        <v>0</v>
      </c>
      <c r="DA5" s="128" t="n">
        <f aca="false">SUM(DA6:DA172)</f>
        <v>0</v>
      </c>
      <c r="DB5" s="128" t="n">
        <f aca="false">SUM(DB6:DB172)</f>
        <v>0</v>
      </c>
      <c r="DC5" s="128" t="n">
        <f aca="false">SUM(DC6:DC172)</f>
        <v>0</v>
      </c>
      <c r="DD5" s="128" t="n">
        <f aca="false">SUM(DD6:DD172)</f>
        <v>0</v>
      </c>
      <c r="DE5" s="129"/>
      <c r="DF5" s="128" t="n">
        <f aca="false">SUM(DF6:DF172)</f>
        <v>0</v>
      </c>
      <c r="DG5" s="129"/>
      <c r="DH5" s="129"/>
      <c r="DI5" s="129"/>
      <c r="DJ5" s="129"/>
      <c r="DK5" s="129"/>
      <c r="DL5" s="128" t="n">
        <f aca="false">SUM(DL6:DL172)</f>
        <v>0</v>
      </c>
      <c r="DM5" s="128" t="n">
        <f aca="false">SUM(DM6:DM172)</f>
        <v>0</v>
      </c>
      <c r="DN5" s="128" t="n">
        <f aca="false">SUM(DN6:DN172)</f>
        <v>0</v>
      </c>
      <c r="DO5" s="128" t="n">
        <f aca="false">SUM(DO6:DO172)</f>
        <v>0</v>
      </c>
      <c r="DP5" s="128"/>
      <c r="DQ5" s="128" t="n">
        <f aca="false">SUM(DQ6:DQ5186)</f>
        <v>0</v>
      </c>
      <c r="DR5" s="128"/>
      <c r="DS5" s="128" t="n">
        <f aca="false">SUM(DS6:DS172)</f>
        <v>0</v>
      </c>
      <c r="DT5" s="128" t="n">
        <f aca="false">SUM(DT6:DT172)</f>
        <v>0</v>
      </c>
      <c r="DU5" s="128" t="n">
        <f aca="false">SUM(DU6:DU172)</f>
        <v>0</v>
      </c>
      <c r="DV5" s="128" t="n">
        <f aca="false">SUM(DV6:DV172)</f>
        <v>0</v>
      </c>
      <c r="DW5" s="128" t="n">
        <f aca="false">SUM(DW6:DW172)</f>
        <v>0</v>
      </c>
      <c r="DX5" s="128" t="n">
        <f aca="false">SUM(DX6:DX172)</f>
        <v>0</v>
      </c>
      <c r="DY5" s="128" t="n">
        <f aca="false">SUM(DY6:DY172)</f>
        <v>0</v>
      </c>
      <c r="DZ5" s="128" t="n">
        <f aca="false">SUM(DZ6:DZ172)</f>
        <v>0</v>
      </c>
      <c r="EA5" s="128" t="n">
        <f aca="false">SUM(EA6:EA172)</f>
        <v>0</v>
      </c>
      <c r="EB5" s="128" t="n">
        <f aca="false">SUM(EB6:EB172)</f>
        <v>0</v>
      </c>
      <c r="EC5" s="128"/>
      <c r="ED5" s="129"/>
      <c r="EE5" s="129"/>
      <c r="EF5" s="129"/>
      <c r="EG5" s="129"/>
      <c r="EH5" s="129"/>
      <c r="EI5" s="128" t="n">
        <f aca="false">SUM(EI6:EI172)</f>
        <v>0</v>
      </c>
      <c r="EJ5" s="128" t="n">
        <f aca="false">SUM(EJ6:EJ172)</f>
        <v>0</v>
      </c>
      <c r="EK5" s="128" t="n">
        <f aca="false">SUM(EK6:EK172)</f>
        <v>0</v>
      </c>
      <c r="EL5" s="128" t="n">
        <f aca="false">SUM(EL6:EL172)</f>
        <v>0</v>
      </c>
      <c r="EM5" s="128" t="n">
        <f aca="false">SUM(EM6:EM172)</f>
        <v>0</v>
      </c>
      <c r="EN5" s="128" t="n">
        <f aca="false">SUM(EN6:EN172)</f>
        <v>0</v>
      </c>
      <c r="EO5" s="129"/>
      <c r="EP5" s="128" t="n">
        <f aca="false">SUM(EP6:EP172)</f>
        <v>0</v>
      </c>
      <c r="EQ5" s="128" t="n">
        <f aca="false">SUM(EQ6:EQ172)</f>
        <v>0</v>
      </c>
      <c r="ER5" s="129"/>
      <c r="ES5" s="129"/>
      <c r="ET5" s="129"/>
      <c r="EU5" s="129"/>
      <c r="EV5" s="129"/>
      <c r="EW5" s="128" t="n">
        <f aca="false">SUM(EW6:EW172)</f>
        <v>0</v>
      </c>
      <c r="EX5" s="128" t="n">
        <f aca="false">SUM(EX6:EX172)</f>
        <v>0</v>
      </c>
      <c r="EY5" s="128" t="n">
        <f aca="false">SUM(EY6:EY172)</f>
        <v>0</v>
      </c>
      <c r="EZ5" s="128" t="n">
        <f aca="false">SUM(EZ6:EZ172)</f>
        <v>0</v>
      </c>
      <c r="FA5" s="128" t="n">
        <f aca="false">SUM(FA6:FA172)</f>
        <v>0</v>
      </c>
      <c r="FB5" s="128" t="n">
        <f aca="false">SUM(FB6:FB172)</f>
        <v>0</v>
      </c>
      <c r="FC5" s="129"/>
      <c r="FD5" s="128" t="n">
        <f aca="false">SUM(FD6:FD172)</f>
        <v>0</v>
      </c>
      <c r="FE5" s="128" t="n">
        <f aca="false">SUM(FE6:FE172)</f>
        <v>0</v>
      </c>
      <c r="FF5" s="129"/>
      <c r="FG5" s="129"/>
      <c r="FH5" s="129"/>
      <c r="FI5" s="129"/>
      <c r="FJ5" s="129"/>
      <c r="FK5" s="129"/>
      <c r="FL5" s="128" t="n">
        <f aca="false">SUM(FL6:FL172)</f>
        <v>0</v>
      </c>
      <c r="FM5" s="128" t="n">
        <f aca="false">SUM(FM6:FM172)</f>
        <v>0</v>
      </c>
      <c r="FN5" s="128" t="n">
        <f aca="false">SUM(FN6:FN172)</f>
        <v>0</v>
      </c>
      <c r="FO5" s="128" t="n">
        <f aca="false">SUM(FO6:FO172)</f>
        <v>0</v>
      </c>
      <c r="FP5" s="128" t="n">
        <f aca="false">SUM(FP6:FP172)</f>
        <v>0</v>
      </c>
      <c r="FQ5" s="128" t="n">
        <f aca="false">SUM(FQ6:FQ172)</f>
        <v>0</v>
      </c>
      <c r="FR5" s="129"/>
      <c r="FS5" s="128" t="n">
        <f aca="false">SUM(FS6:FS172)</f>
        <v>0</v>
      </c>
      <c r="FT5" s="128" t="n">
        <f aca="false">SUM(FT6:FT172)</f>
        <v>0</v>
      </c>
      <c r="FU5" s="129"/>
      <c r="FV5" s="129"/>
      <c r="FW5" s="129"/>
      <c r="FX5" s="129"/>
      <c r="FY5" s="129"/>
      <c r="FZ5" s="129"/>
      <c r="GA5" s="128" t="n">
        <f aca="false">SUM(GA6:GA172)</f>
        <v>0</v>
      </c>
      <c r="GB5" s="128" t="n">
        <f aca="false">SUM(GB6:GB172)</f>
        <v>0</v>
      </c>
      <c r="GC5" s="128" t="n">
        <f aca="false">SUM(GC6:GC172)</f>
        <v>0</v>
      </c>
      <c r="GD5" s="128" t="n">
        <f aca="false">SUM(GD6:GD172)</f>
        <v>0</v>
      </c>
      <c r="GE5" s="128" t="n">
        <f aca="false">SUM(GE6:GE172)</f>
        <v>0</v>
      </c>
      <c r="GF5" s="128" t="n">
        <f aca="false">SUM(GF6:GF172)</f>
        <v>0</v>
      </c>
      <c r="GG5" s="129"/>
      <c r="GH5" s="128" t="n">
        <f aca="false">SUM(GH6:GH172)</f>
        <v>0</v>
      </c>
      <c r="GI5" s="128" t="n">
        <f aca="false">SUM(GI6:GI172)</f>
        <v>0</v>
      </c>
    </row>
    <row r="6" customFormat="false" ht="17.25" hidden="false" customHeight="false" outlineLevel="0" collapsed="false">
      <c r="A6" s="133" t="n">
        <v>36923</v>
      </c>
      <c r="B6" s="134" t="n">
        <f aca="false">INDEX(EOLArray,MATCH($A6,EOLColumn,0),MATCH($AF$5,EOLRow,0))+CT6</f>
        <v>0</v>
      </c>
      <c r="C6" s="135" t="n">
        <f aca="false">INDEX(M1SHEET,MATCH($A6,M1COLUMN,0),MATCH($AG$5,M1ROW,0))</f>
        <v>0.114253211135033</v>
      </c>
      <c r="D6" s="136" t="n">
        <f aca="false">AVERAGE(C6:C14)</f>
        <v>-0.172579079955079</v>
      </c>
      <c r="E6" s="134" t="n">
        <f aca="false">INDEX(EOLArray,MATCH($A6,EOLColumn,0),MATCH($AF$19,EOLRow,0))+EQ6</f>
        <v>3.4</v>
      </c>
      <c r="F6" s="135" t="n">
        <f aca="false">INDEX(M1SHEET,MATCH($A6,M1COLUMN,0),MATCH($AG$14,M1ROW,0))</f>
        <v>3.5</v>
      </c>
      <c r="G6" s="136" t="n">
        <f aca="false">AVERAGE(F6:F14)</f>
        <v>1.76555555555556</v>
      </c>
      <c r="H6" s="134" t="n">
        <f aca="false">INDEX(EOLArray,MATCH($A6,EOLColumn,0),MATCH($AF$20,EOLRow,0))+GI6</f>
        <v>0</v>
      </c>
      <c r="I6" s="135" t="n">
        <f aca="false">INDEX(M1SHEET,MATCH($A6,M1COLUMN,0),MATCH($AG$17,M1ROW,0))</f>
        <v>6.8</v>
      </c>
      <c r="J6" s="136" t="n">
        <f aca="false">AVERAGE(I6:I14)</f>
        <v>2.61</v>
      </c>
      <c r="K6" s="134" t="n">
        <f aca="false">INDEX(EOLArray,MATCH($A6,EOLColumn,0),MATCH($AF$13,EOLRow,0))+FE6</f>
        <v>2.8</v>
      </c>
      <c r="L6" s="135" t="n">
        <f aca="false">INDEX(M1SHEET,MATCH($A6,M1COLUMN,0),MATCH($AG$13,M1ROW,0))</f>
        <v>-0.22</v>
      </c>
      <c r="M6" s="136" t="n">
        <f aca="false">AVERAGE(L6:L14)</f>
        <v>-0.526388888888889</v>
      </c>
      <c r="N6" s="134" t="n">
        <f aca="false">INDEX(EOLArray,MATCH($A6,EOLColumn,0),MATCH($AF$12,EOLRow,0))+EB6+DQ6</f>
        <v>45.29</v>
      </c>
      <c r="O6" s="135" t="n">
        <f aca="false">INDEX(M1SHEET,MATCH($A6,M1COLUMN,0),MATCH($AG$15,M1ROW,0))</f>
        <v>0.3</v>
      </c>
      <c r="P6" s="136" t="n">
        <f aca="false">AVERAGE(O6:O14)</f>
        <v>-0.0138888888888889</v>
      </c>
      <c r="Q6" s="135" t="n">
        <f aca="false">INDEX(M1SHEET,MATCH($A6,M1COLUMN,0),MATCH($AG$31,M1ROW,0))</f>
        <v>7.246</v>
      </c>
      <c r="R6" s="136" t="n">
        <f aca="false">AVERAGE(Q6:Q14)</f>
        <v>5.75166666666667</v>
      </c>
      <c r="S6" s="134" t="n">
        <f aca="false">INDEX(EOLArray,MATCH($A6,EOLColumn,0),MATCH($AF$2,EOLRow,0))+BE6+DF6</f>
        <v>0.1</v>
      </c>
      <c r="T6" s="135" t="n">
        <f aca="false">INDEX(M1SHEET,MATCH($A6,M1COLUMN,0),MATCH($AG$3,M1ROW,0))</f>
        <v>0.97057105109943</v>
      </c>
      <c r="U6" s="136" t="n">
        <f aca="false">AVERAGE(T6:T14)</f>
        <v>-0.154380994322286</v>
      </c>
      <c r="V6" s="135" t="n">
        <f aca="false">INDEX(M1SHEET,MATCH($A6,M1COLUMN,0),MATCH($AG$28,M1ROW,0))</f>
        <v>11.325</v>
      </c>
      <c r="W6" s="136" t="n">
        <f aca="false">AVERAGE(V6:V14)</f>
        <v>8.02149857775862</v>
      </c>
      <c r="X6" s="134" t="n">
        <f aca="false">INDEX(EOLArray,MATCH($A6,EOLColumn,0),MATCH($AF$18,EOLRow,0))+$BE6+$CK6+$CS6+$DQ6</f>
        <v>24.42</v>
      </c>
      <c r="Y6" s="135" t="n">
        <f aca="false">INDEX(M1SHEET,MATCH($A6,M1COLUMN,0),MATCH($AG$2,M1ROW,0))</f>
        <v>6.946</v>
      </c>
      <c r="Z6" s="136" t="n">
        <f aca="false">AVERAGE(Y6:Y14)</f>
        <v>5.76555555555556</v>
      </c>
      <c r="AB6" s="137" t="n">
        <f aca="false">B6+E6+H6+K6+N6+S6</f>
        <v>51.59</v>
      </c>
      <c r="AC6" s="58"/>
      <c r="AD6" s="58"/>
      <c r="AF6" s="60" t="s">
        <v>70</v>
      </c>
      <c r="AG6" s="61" t="s">
        <v>71</v>
      </c>
      <c r="AI6" s="138" t="n">
        <v>36923</v>
      </c>
      <c r="AJ6" s="96" t="n">
        <f aca="false">(CK6+BE6+BR6+DQ6)*AM6</f>
        <v>0</v>
      </c>
      <c r="AK6" s="97" t="n">
        <f aca="false">(AO6)*(AM6)</f>
        <v>0</v>
      </c>
      <c r="AL6" s="97" t="n">
        <f aca="false">(AN6+AO6)*(AM6)</f>
        <v>0</v>
      </c>
      <c r="AM6" s="139" t="n">
        <f aca="false">INDEX(M1SHEET,MATCH($AI6,M1COLUMN,0),MATCH($AG$38,M1ROW,0))</f>
        <v>0.998634428234514</v>
      </c>
      <c r="AN6" s="122" t="n">
        <f aca="false">BS6</f>
        <v>0</v>
      </c>
      <c r="AO6" s="97" t="n">
        <f aca="false">BR6</f>
        <v>0</v>
      </c>
      <c r="AP6" s="125"/>
      <c r="AQ6" s="108"/>
      <c r="AR6" s="128" t="n">
        <f aca="false">SUM(AX6:BE6)+SUM(BI6:BP6)+SUM(DU6:DZ6)+SUM(BW6:CI6)</f>
        <v>0</v>
      </c>
      <c r="AS6" s="108"/>
      <c r="AT6" s="17"/>
      <c r="AU6" s="17"/>
      <c r="AV6" s="37" t="n">
        <v>36923</v>
      </c>
      <c r="AW6" s="17"/>
      <c r="AX6" s="128" t="n">
        <f aca="false">IF(AX$2&lt;=$A6,IF(AX$3&gt;=$A6,(AX$4/1.055056),0),0)*($AI7-$AI6)/10000</f>
        <v>0</v>
      </c>
      <c r="AY6" s="140" t="n">
        <f aca="false">IF(AY$2&lt;=$A6,IF(AY$3&gt;=$A6,(AY$4/1.055056),0),0)*($AI7-$AI6)/10000</f>
        <v>0</v>
      </c>
      <c r="AZ6" s="140" t="n">
        <f aca="false">IF(AZ$2&lt;=$A6,IF(AZ$3&gt;=$A6,(AZ$4/1.055056),0),0)*($AI7-$AI6)/10000</f>
        <v>0</v>
      </c>
      <c r="BA6" s="140" t="n">
        <f aca="false">IF(BA$2&lt;=$A6,IF(BA$3&gt;=$A6,(BA$4/1.055056),0),0)*($AI7-$AI6)/10000</f>
        <v>0</v>
      </c>
      <c r="BB6" s="140" t="n">
        <f aca="false">IF(BB$2&lt;=$A6,IF(BB$3&gt;=$A6,(BB$4/1.055056),0),0)*($AI7-$AI6)/10000</f>
        <v>0</v>
      </c>
      <c r="BC6" s="140" t="n">
        <f aca="false">IF(BC$2&lt;=$A6,IF(BC$3&gt;=$A6,(BC$4/1.055056),0),0)*($AI7-$AI6)/10000</f>
        <v>0</v>
      </c>
      <c r="BD6" s="140" t="n">
        <f aca="false">IF(BD$2&lt;=$A6,IF(BD$3&gt;=$A6,(BD$4/1.055056),0),0)*($AI7-$AI6)/10000</f>
        <v>0</v>
      </c>
      <c r="BE6" s="140" t="n">
        <f aca="false">SUM(AX6:BD6)*AM6</f>
        <v>0</v>
      </c>
      <c r="BF6" s="140"/>
      <c r="BG6" s="13"/>
      <c r="BH6" s="13"/>
      <c r="BI6" s="141" t="n">
        <f aca="false">IF(BI$2&lt;=$A6,IF(BI$3&gt;=$A6,(BI$4/1.055056),0),0)*($AI7-$AI6)/10000</f>
        <v>0</v>
      </c>
      <c r="BJ6" s="141" t="n">
        <f aca="false">IF(BJ$2&lt;=$A6,IF(BJ$3&gt;=$A6,(BJ$4/1.055056),0),0)*($AI7-$AI6)/10000</f>
        <v>0</v>
      </c>
      <c r="BK6" s="141" t="n">
        <f aca="false">IF(BK$2&lt;=$A6,IF(BK$3&gt;=$A6,(BK$4/1.055056),0),0)*($AI7-$AI6)/10000</f>
        <v>0</v>
      </c>
      <c r="BL6" s="141" t="n">
        <f aca="false">IF(BL$2&lt;=$A6,IF(BL$3&gt;=$A6,(BL$4/1.055056),0),0)*($AI7-$AI6)/10000</f>
        <v>0</v>
      </c>
      <c r="BM6" s="141" t="n">
        <f aca="false">IF(BM$2&lt;=$A6,IF(BM$3&gt;=$A6,(BM$4/1.055056),0),0)*($AI7-$AI6)/10000</f>
        <v>0</v>
      </c>
      <c r="BN6" s="141" t="n">
        <f aca="false">IF(BN$2&lt;=$A6,IF(BN$3&gt;=$A6,(BN$4/1.055056),0),0)*($AI7-$AI6)/10000</f>
        <v>0</v>
      </c>
      <c r="BO6" s="141" t="n">
        <f aca="false">IF(BO$2&lt;=$A6,IF(BO$3&gt;=$A6,(BO$4/1.055056),0),0)*($AI7-$AI6)/10000</f>
        <v>0</v>
      </c>
      <c r="BP6" s="141" t="n">
        <f aca="false">IF(BP$2&lt;=$A6,IF(BP$3&gt;=$A6,(BP$4/1.055056),0),0)*($AI7-$AI6)/10000</f>
        <v>0</v>
      </c>
      <c r="BQ6" s="13"/>
      <c r="BR6" s="14" t="n">
        <f aca="false">SUM(BI6:BP6)</f>
        <v>0</v>
      </c>
      <c r="BS6" s="14" t="n">
        <f aca="false">SUM(AX6:BF6)+DF6</f>
        <v>0</v>
      </c>
      <c r="BT6" s="14"/>
      <c r="BU6" s="17"/>
      <c r="BV6" s="17"/>
      <c r="BW6" s="142" t="n">
        <f aca="false">IF(BW$2&lt;=$A6,IF(BW$3&gt;=$A6,(BW$4),0),0)*($AI7-$AI6)/10000</f>
        <v>0</v>
      </c>
      <c r="BX6" s="142" t="n">
        <f aca="false">IF(BX$2&lt;=$A6,IF(BX$3&gt;=$A6,(BX$4),0),0)*($AI7-$AI6)/10000</f>
        <v>0</v>
      </c>
      <c r="BY6" s="142" t="n">
        <f aca="false">IF(BY$2&lt;=$A6,IF(BY$3&gt;=$A6,(BY$4),0),0)*($AI7-$AI6)/10000</f>
        <v>0</v>
      </c>
      <c r="BZ6" s="142" t="n">
        <f aca="false">IF(BZ$2&lt;=$A6,IF(BZ$3&gt;=$A6,(BZ$4),0),0)*($AI7-$AI6)/10000</f>
        <v>0</v>
      </c>
      <c r="CA6" s="142" t="n">
        <f aca="false">IF(CA$2&lt;=$A6,IF(CA$3&gt;=$A6,(CA$4),0),0)*($AI7-$AI6)/10000</f>
        <v>0</v>
      </c>
      <c r="CB6" s="140" t="n">
        <f aca="false">IF(CB$2&lt;=$A6,IF(CB$3&gt;=$A6,(CB$4),0),0)*($AI7-$AI6)/10000</f>
        <v>0</v>
      </c>
      <c r="CC6" s="140" t="n">
        <f aca="false">IF(CC$2&lt;=$A6,IF(CC$3&gt;=$A6,(CC$4),0),0)*($AI7-$AI6)/10000</f>
        <v>0</v>
      </c>
      <c r="CD6" s="140" t="n">
        <f aca="false">IF(CD$2&lt;=$A6,IF(CD$3&gt;=$A6,(CD$4),0),0)*($AI7-$AI6)/10000</f>
        <v>0</v>
      </c>
      <c r="CE6" s="140" t="n">
        <f aca="false">IF(CE$2&lt;=$A6,IF(CE$3&gt;=$A6,(CE$4),0),0)*($AI7-$AI6)/10000</f>
        <v>0</v>
      </c>
      <c r="CF6" s="140" t="n">
        <f aca="false">IF(CF$2&lt;=$A6,IF(CF$3&gt;=$A6,(CF$4),0),0)*($AI7-$AI6)/10000</f>
        <v>0</v>
      </c>
      <c r="CG6" s="140" t="n">
        <f aca="false">IF(CG$2&lt;=$A6,IF(CG$3&gt;=$A6,(CG$4),0),0)*($AI7-$AI6)/10000</f>
        <v>0</v>
      </c>
      <c r="CH6" s="140" t="n">
        <f aca="false">IF(CH$2&lt;=$A6,IF(CH$3&gt;=$A6,(CH$4),0),0)*($AI7-$AI6)/10000</f>
        <v>0</v>
      </c>
      <c r="CI6" s="140" t="n">
        <f aca="false">IF(CI$2&lt;=$A6,IF(CI$3&gt;=$A6,(CI$4),0),0)*($AI7-$AI6)/10000</f>
        <v>0</v>
      </c>
      <c r="CJ6" s="17"/>
      <c r="CK6" s="128" t="n">
        <f aca="false">SUM(BW6:CI6)+DQ6</f>
        <v>0</v>
      </c>
      <c r="CL6" s="128"/>
      <c r="CM6" s="128"/>
      <c r="CN6" s="142" t="n">
        <f aca="false">IF(CN$2&lt;=$A6,IF(CN$3&gt;=$A6,(CN$4),0),0)*($AI7-$AI6)/10000</f>
        <v>0</v>
      </c>
      <c r="CO6" s="142" t="n">
        <f aca="false">IF(CO$2&lt;=$A6,IF(CO$3&gt;=$A6,(CO$4),0),0)*($AI7-$AI6)/10000</f>
        <v>0</v>
      </c>
      <c r="CP6" s="142" t="n">
        <f aca="false">IF(CP$2&lt;=$A6,IF(CP$3&gt;=$A6,(CP$4),0),0)*($AI7-$AI6)/10000</f>
        <v>0</v>
      </c>
      <c r="CQ6" s="142" t="n">
        <f aca="false">IF(CQ$2&lt;=$A6,IF(CQ$3&gt;=$A6,(CQ$4),0),0)*($AI7-$AI6)/10000</f>
        <v>0</v>
      </c>
      <c r="CR6" s="128"/>
      <c r="CS6" s="128" t="n">
        <f aca="false">SUM(CN6:CQ6)*AL6</f>
        <v>0</v>
      </c>
      <c r="CT6" s="128"/>
      <c r="CU6" s="17"/>
      <c r="CV6" s="17"/>
      <c r="CW6" s="17"/>
      <c r="CX6" s="140" t="n">
        <f aca="false">IF(CX$2&lt;=$A6,IF(CX$3&gt;=$A6,(CX$4),0),0)*($AI7-$AI6)/10000</f>
        <v>0</v>
      </c>
      <c r="CY6" s="140" t="n">
        <f aca="false">IF(CY$2&lt;=$A6,IF(CY$3&gt;=$A6,(CY$4),0),0)*($AI7-$AI6)/10000</f>
        <v>0</v>
      </c>
      <c r="CZ6" s="140" t="n">
        <f aca="false">IF(CZ$2&lt;=$A6,IF(CZ$3&gt;=$A6,(CZ$4),0),0)*($AI7-$AI6)/10000</f>
        <v>0</v>
      </c>
      <c r="DA6" s="140" t="n">
        <f aca="false">IF(DA$2&lt;=$A6,IF(DA$3&gt;=$A6,(DA$4),0),0)*($AI7-$AI6)/10000</f>
        <v>0</v>
      </c>
      <c r="DB6" s="140" t="n">
        <f aca="false">IF(DB$2&lt;=$A6,IF(DB$3&gt;=$A6,(DB$4),0),0)*($AI7-$AI6)/10000</f>
        <v>0</v>
      </c>
      <c r="DC6" s="140" t="n">
        <f aca="false">IF(DC$2&lt;=$A6,IF(DC$3&gt;=$A6,(DC$4),0),0)*($AI7-$AI6)/10000</f>
        <v>0</v>
      </c>
      <c r="DD6" s="140" t="n">
        <f aca="false">IF(DD$2&lt;=$A6,IF(DD$3&gt;=$A6,(DD$4),0),0)*($AI7-$AI6)/10000</f>
        <v>0</v>
      </c>
      <c r="DE6" s="17"/>
      <c r="DF6" s="128" t="n">
        <f aca="false">SUM(CX6:DD6)</f>
        <v>0</v>
      </c>
      <c r="DG6" s="17"/>
      <c r="DH6" s="17"/>
      <c r="DI6" s="17"/>
      <c r="DJ6" s="17"/>
      <c r="DK6" s="17"/>
      <c r="DL6" s="140" t="n">
        <f aca="false">IF(DL$2&lt;=$A6,IF(DL$3&gt;=$A6,(DL$4),0),0)*($AI7-$AI6)/10000</f>
        <v>0</v>
      </c>
      <c r="DM6" s="140" t="n">
        <f aca="false">IF(DM$2&lt;=$A6,IF(DM$3&gt;=$A6,(DM$4),0),0)*($AI7-$AI6)/10000</f>
        <v>0</v>
      </c>
      <c r="DN6" s="140" t="n">
        <f aca="false">IF(DN$2&lt;=$A6,IF(DN$3&gt;=$A6,(DN$4),0),0)*($AI7-$AI6)/10000</f>
        <v>0</v>
      </c>
      <c r="DO6" s="140" t="n">
        <f aca="false">IF(DO$2&lt;=$A6,IF(DO$3&gt;=$A6,(DO$4),0),0)*($AI7-$AI6)/10000</f>
        <v>0</v>
      </c>
      <c r="DP6" s="140"/>
      <c r="DQ6" s="140" t="n">
        <f aca="false">SUM(DL6:DO6)*AL6</f>
        <v>0</v>
      </c>
      <c r="DR6" s="140"/>
      <c r="DS6" s="140" t="n">
        <f aca="false">IF(DS$2&lt;=$A6,IF(DS$3&gt;=$A6,(DS$4),0),0)*($AI7-$AI6)/10000</f>
        <v>0</v>
      </c>
      <c r="DT6" s="140" t="n">
        <f aca="false">IF(DT$2&lt;=$A6,IF(DT$3&gt;=$A6,(DT$4),0),0)*($AI7-$AI6)/10000</f>
        <v>0</v>
      </c>
      <c r="DU6" s="140" t="n">
        <f aca="false">IF(DU$2&lt;=$A6,IF(DU$3&gt;=$A6,(DU$4),0),0)*($AI7-$AI6)/10000</f>
        <v>0</v>
      </c>
      <c r="DV6" s="140" t="n">
        <f aca="false">IF(DV$2&lt;=$A6,IF(DV$3&gt;=$A6,(DV$4),0),0)*($AI7-$AI6)/10000</f>
        <v>0</v>
      </c>
      <c r="DW6" s="140" t="n">
        <f aca="false">IF(DW$2&lt;=$A6,IF(DW$3&gt;=$A6,(DW$4),0),0)*($AI7-$AI6)/10000</f>
        <v>0</v>
      </c>
      <c r="DX6" s="140" t="n">
        <f aca="false">IF(DX$2&lt;=$A6,IF(DX$3&gt;=$A6,(DX$4),0),0)*($AI7-$AI6)/10000</f>
        <v>0</v>
      </c>
      <c r="DY6" s="140" t="n">
        <f aca="false">IF(DY$2&lt;=$A6,IF(DY$3&gt;=$A6,(DY$4),0),0)*($AI7-$AI6)/10000</f>
        <v>0</v>
      </c>
      <c r="DZ6" s="140" t="n">
        <f aca="false">IF(DZ$2&lt;=$A6,IF(DZ$3&gt;=$A6,(DZ$4),0),0)*($AI7-$AI6)/10000</f>
        <v>0</v>
      </c>
      <c r="EA6" s="140" t="n">
        <f aca="false">IF(EA$2&lt;=$A6,IF(EA$3&gt;=$A6,(EA$4),0),0)*($AI7-$AI6)/10000</f>
        <v>0</v>
      </c>
      <c r="EB6" s="128" t="n">
        <f aca="false">SUM(DS6:DZ6)*AM6</f>
        <v>0</v>
      </c>
      <c r="EC6" s="128"/>
      <c r="ED6" s="17"/>
      <c r="EE6" s="17"/>
      <c r="EF6" s="17"/>
      <c r="EG6" s="17"/>
      <c r="EH6" s="17"/>
      <c r="EI6" s="140" t="n">
        <f aca="false">IF(EI$2&lt;=$A6,IF(EI$3&gt;=$A6,(EI$4),0),0)*($AI7-$AI6)/10000</f>
        <v>0</v>
      </c>
      <c r="EJ6" s="140" t="n">
        <f aca="false">IF(EJ$2&lt;=$A6,IF(EJ$3&gt;=$A6,(EJ$4),0),0)*($AI7-$AI6)/10000</f>
        <v>0</v>
      </c>
      <c r="EK6" s="140" t="n">
        <f aca="false">IF(EK$2&lt;=$A6,IF(EK$3&gt;=$A6,(EK$4),0),0)*($AI7-$AI6)/10000</f>
        <v>0</v>
      </c>
      <c r="EL6" s="140" t="n">
        <f aca="false">IF(EL$2&lt;=$A6,IF(EL$3&gt;=$A6,(EL$4),0),0)*($AI7-$AI6)/10000</f>
        <v>0</v>
      </c>
      <c r="EM6" s="140" t="n">
        <f aca="false">IF(EM$2&lt;=$A6,IF(EM$3&gt;=$A6,(EM$4),0),0)*($AI7-$AI6)/10000</f>
        <v>0</v>
      </c>
      <c r="EN6" s="140" t="n">
        <f aca="false">IF(EN$2&lt;=$A6,IF(EN$3&gt;=$A6,(EN$4),0),0)*($AI7-$AI6)/10000</f>
        <v>0</v>
      </c>
      <c r="EO6" s="17"/>
      <c r="EP6" s="128" t="n">
        <f aca="false">SUM(EI6:EN6)</f>
        <v>0</v>
      </c>
      <c r="EQ6" s="128" t="n">
        <f aca="false">EP6*AM6</f>
        <v>0</v>
      </c>
      <c r="ER6" s="17"/>
      <c r="ES6" s="17"/>
      <c r="ET6" s="17"/>
      <c r="EU6" s="17"/>
      <c r="EV6" s="17"/>
      <c r="EW6" s="140" t="n">
        <f aca="false">IF(EW$2&lt;=$A6,IF(EW$3&gt;=$A6,(EW$4),0),0)*($AI7-$AI6)/10000</f>
        <v>0</v>
      </c>
      <c r="EX6" s="140" t="n">
        <f aca="false">IF(EX$2&lt;=$A6,IF(EX$3&gt;=$A6,(EX$4),0),0)*($AI7-$AI6)/10000</f>
        <v>0</v>
      </c>
      <c r="EY6" s="140" t="n">
        <f aca="false">IF(EY$2&lt;=$A6,IF(EY$3&gt;=$A6,(EY$4),0),0)*($AI7-$AI6)/10000</f>
        <v>0</v>
      </c>
      <c r="EZ6" s="140" t="n">
        <f aca="false">IF(EZ$2&lt;=$A6,IF(EZ$3&gt;=$A6,(EZ$4),0),0)*($AI7-$AI6)/10000</f>
        <v>0</v>
      </c>
      <c r="FA6" s="140" t="n">
        <f aca="false">IF(FA$2&lt;=$A6,IF(FA$3&gt;=$A6,(FA$4),0),0)*($AI7-$AI6)/10000</f>
        <v>0</v>
      </c>
      <c r="FB6" s="140" t="n">
        <f aca="false">IF(FB$2&lt;=$A6,IF(FB$3&gt;=$A6,(FB$4),0),0)*($AI7-$AI6)/10000</f>
        <v>0</v>
      </c>
      <c r="FC6" s="17"/>
      <c r="FD6" s="128" t="n">
        <f aca="false">SUM(EW6:FB6)</f>
        <v>0</v>
      </c>
      <c r="FE6" s="128" t="n">
        <f aca="false">FD6*AM6</f>
        <v>0</v>
      </c>
      <c r="FF6" s="17"/>
      <c r="FG6" s="17"/>
      <c r="FH6" s="17"/>
      <c r="FI6" s="17"/>
      <c r="FJ6" s="17"/>
      <c r="FK6" s="17"/>
      <c r="FL6" s="140" t="n">
        <f aca="false">IF(FL$2&lt;=$A6,IF(FL$3&gt;=$A6,(FL$4),0),0)*($AI7-$AI6)/10000</f>
        <v>0</v>
      </c>
      <c r="FM6" s="140" t="n">
        <f aca="false">IF(FM$2&lt;=$A6,IF(FM$3&gt;=$A6,(FM$4),0),0)*($AI7-$AI6)/10000</f>
        <v>0</v>
      </c>
      <c r="FN6" s="140" t="n">
        <f aca="false">IF(FN$2&lt;=$A6,IF(FN$3&gt;=$A6,(FN$4),0),0)*($AI7-$AI6)/10000</f>
        <v>0</v>
      </c>
      <c r="FO6" s="140" t="n">
        <f aca="false">IF(FO$2&lt;=$A6,IF(FO$3&gt;=$A6,(FO$4),0),0)*($AI7-$AI6)/10000</f>
        <v>0</v>
      </c>
      <c r="FP6" s="140" t="n">
        <f aca="false">IF(FP$2&lt;=$A6,IF(FP$3&gt;=$A6,(FP$4),0),0)*($AI7-$AI6)/10000</f>
        <v>0</v>
      </c>
      <c r="FQ6" s="140" t="n">
        <f aca="false">IF(FQ$2&lt;=$A6,IF(FQ$3&gt;=$A6,(FQ$4),0),0)*($AI7-$AI6)/10000</f>
        <v>0</v>
      </c>
      <c r="FR6" s="17"/>
      <c r="FS6" s="128" t="n">
        <f aca="false">SUM(FL6:FQ6)</f>
        <v>0</v>
      </c>
      <c r="FT6" s="128" t="n">
        <f aca="false">FS6*AM6</f>
        <v>0</v>
      </c>
      <c r="FU6" s="17"/>
      <c r="FV6" s="17"/>
      <c r="FW6" s="17"/>
      <c r="FX6" s="17"/>
      <c r="FY6" s="17"/>
      <c r="FZ6" s="17"/>
      <c r="GA6" s="140" t="n">
        <f aca="false">IF(GA$2&lt;=$A6,IF(GA$3&gt;=$A6,(GA$4),0),0)*($AI7-$AI6)/10000</f>
        <v>0</v>
      </c>
      <c r="GB6" s="140" t="n">
        <f aca="false">IF(GB$2&lt;=$A6,IF(GB$3&gt;=$A6,(GB$4),0),0)*($AI7-$AI6)/10000</f>
        <v>0</v>
      </c>
      <c r="GC6" s="140" t="n">
        <f aca="false">IF(GC$2&lt;=$A6,IF(GC$3&gt;=$A6,(GC$4),0),0)*($AI7-$AI6)/10000</f>
        <v>0</v>
      </c>
      <c r="GD6" s="140" t="n">
        <f aca="false">IF(GD$2&lt;=$A6,IF(GD$3&gt;=$A6,(GD$4),0),0)*($AI7-$AI6)/10000</f>
        <v>0</v>
      </c>
      <c r="GE6" s="140" t="n">
        <f aca="false">IF(GE$2&lt;=$A6,IF(GE$3&gt;=$A6,(GE$4),0),0)*($AI7-$AI6)/10000</f>
        <v>0</v>
      </c>
      <c r="GF6" s="140" t="n">
        <f aca="false">IF(GF$2&lt;=$A6,IF(GF$3&gt;=$A6,(GF$4),0),0)*($AI7-$AI6)/10000</f>
        <v>0</v>
      </c>
      <c r="GG6" s="17"/>
      <c r="GH6" s="128" t="n">
        <f aca="false">SUM(GA6:GF6)</f>
        <v>0</v>
      </c>
      <c r="GI6" s="128" t="n">
        <f aca="false">GH6*AM6</f>
        <v>0</v>
      </c>
    </row>
    <row r="7" customFormat="false" ht="16.5" hidden="false" customHeight="false" outlineLevel="0" collapsed="false">
      <c r="A7" s="143" t="n">
        <v>36951</v>
      </c>
      <c r="B7" s="144" t="n">
        <f aca="false">INDEX(EOLArray,MATCH($A7,EOLColumn,0),MATCH($AF$5,EOLRow,0))+CT7</f>
        <v>-14.61</v>
      </c>
      <c r="C7" s="135" t="n">
        <f aca="false">INDEX(M1SHEET,MATCH($A7,M1COLUMN,0),MATCH($AG$5,M1ROW,0))</f>
        <v>-0.0222512137041964</v>
      </c>
      <c r="D7" s="145" t="n">
        <f aca="false">AVERAGE(C6:C7)</f>
        <v>0.0460009987154182</v>
      </c>
      <c r="E7" s="144" t="n">
        <f aca="false">INDEX(EOLArray,MATCH($A7,EOLColumn,0),MATCH($AF$19,EOLRow,0))+EQ7</f>
        <v>22.77</v>
      </c>
      <c r="F7" s="135" t="n">
        <f aca="false">INDEX(M1SHEET,MATCH($A7,M1COLUMN,0),MATCH($AG$14,M1ROW,0))</f>
        <v>1.2</v>
      </c>
      <c r="G7" s="145" t="n">
        <f aca="false">AVERAGE(F6:F7)</f>
        <v>2.35</v>
      </c>
      <c r="H7" s="144" t="n">
        <f aca="false">INDEX(EOLArray,MATCH($A7,EOLColumn,0),MATCH($AF$20,EOLRow,0))+GI7</f>
        <v>15.41</v>
      </c>
      <c r="I7" s="135" t="n">
        <f aca="false">INDEX(M1SHEET,MATCH($A7,M1COLUMN,0),MATCH($AG$17,M1ROW,0))</f>
        <v>2.7</v>
      </c>
      <c r="J7" s="145" t="n">
        <f aca="false">AVERAGE(I6:I7)</f>
        <v>4.75</v>
      </c>
      <c r="K7" s="144" t="n">
        <f aca="false">INDEX(EOLArray,MATCH($A7,EOLColumn,0),MATCH($AF$13,EOLRow,0))+FE7</f>
        <v>33.91</v>
      </c>
      <c r="L7" s="135" t="n">
        <f aca="false">INDEX(M1SHEET,MATCH($A7,M1COLUMN,0),MATCH($AG$13,M1ROW,0))</f>
        <v>-0.3175</v>
      </c>
      <c r="M7" s="145" t="n">
        <f aca="false">AVERAGE(L6:L7)</f>
        <v>-0.26875</v>
      </c>
      <c r="N7" s="144" t="n">
        <f aca="false">INDEX(EOLArray,MATCH($A7,EOLColumn,0),MATCH($AF$12,EOLRow,0))+EB7+DQ7</f>
        <v>-90.07</v>
      </c>
      <c r="O7" s="135" t="n">
        <f aca="false">INDEX(M1SHEET,MATCH($A7,M1COLUMN,0),MATCH($AG$15,M1ROW,0))</f>
        <v>0.1</v>
      </c>
      <c r="P7" s="145" t="n">
        <f aca="false">AVERAGE(O6:O7)</f>
        <v>0.2</v>
      </c>
      <c r="Q7" s="135" t="n">
        <f aca="false">INDEX(M1SHEET,MATCH($A7,M1COLUMN,0),MATCH($AG$31,M1ROW,0))</f>
        <v>6.749</v>
      </c>
      <c r="R7" s="145" t="n">
        <f aca="false">AVERAGE(Q6:Q7)</f>
        <v>6.9975</v>
      </c>
      <c r="S7" s="144" t="n">
        <f aca="false">INDEX(EOLArray,MATCH($A7,EOLColumn,0),MATCH($AF$2,EOLRow,0))+BE7+DF7</f>
        <v>-179.74</v>
      </c>
      <c r="T7" s="135" t="n">
        <f aca="false">INDEX(M1SHEET,MATCH($A7,M1COLUMN,0),MATCH($AG$3,M1ROW,0))</f>
        <v>-0.225</v>
      </c>
      <c r="U7" s="145" t="n">
        <f aca="false">AVERAGE(T6:T7)</f>
        <v>0.372785525549715</v>
      </c>
      <c r="V7" s="135" t="n">
        <f aca="false">INDEX(M1SHEET,MATCH($A7,M1COLUMN,0),MATCH($AG$28,M1ROW,0))</f>
        <v>9.18851369734965</v>
      </c>
      <c r="W7" s="145" t="n">
        <f aca="false">AVERAGE(V6:V7)</f>
        <v>10.2567568486748</v>
      </c>
      <c r="X7" s="144" t="n">
        <f aca="false">INDEX(EOLArray,MATCH($A7,EOLColumn,0),MATCH($AF$18,EOLRow,0))+$BE7+$CK7+$CS7+$DQ7</f>
        <v>3.81</v>
      </c>
      <c r="Y7" s="135" t="n">
        <f aca="false">INDEX(M1SHEET,MATCH($A7,M1COLUMN,0),MATCH($AG$2,M1ROW,0))</f>
        <v>6.649</v>
      </c>
      <c r="Z7" s="145" t="n">
        <f aca="false">AVERAGE(Y6:Y7)</f>
        <v>6.7975</v>
      </c>
      <c r="AB7" s="146" t="n">
        <f aca="false">B7+E7+H7+K7+N7+S7</f>
        <v>-212.33</v>
      </c>
      <c r="AC7" s="58"/>
      <c r="AD7" s="58"/>
      <c r="AF7" s="147" t="s">
        <v>72</v>
      </c>
      <c r="AG7" s="61" t="s">
        <v>73</v>
      </c>
      <c r="AI7" s="138" t="n">
        <v>36951</v>
      </c>
      <c r="AJ7" s="96" t="n">
        <f aca="false">(CK7+BE7+BR7+DQ7)*AM7</f>
        <v>0</v>
      </c>
      <c r="AK7" s="97" t="n">
        <f aca="false">(AO7)*(AM7)</f>
        <v>0</v>
      </c>
      <c r="AL7" s="97" t="n">
        <f aca="false">(AN7+AO7)*(AM7)</f>
        <v>0</v>
      </c>
      <c r="AM7" s="139" t="n">
        <f aca="false">INDEX(M1SHEET,MATCH($AI7,M1COLUMN,0),MATCH($AG$38,M1ROW,0))</f>
        <v>0.994419548571542</v>
      </c>
      <c r="AN7" s="122" t="n">
        <f aca="false">BS7</f>
        <v>0</v>
      </c>
      <c r="AO7" s="97" t="n">
        <f aca="false">BR7</f>
        <v>0</v>
      </c>
      <c r="AP7" s="125"/>
      <c r="AQ7" s="108"/>
      <c r="AR7" s="128" t="n">
        <f aca="false">SUM(AX7:BE7)+SUM(BI7:BP7)+SUM(DU7:DZ7)+SUM(BW7:CI7)</f>
        <v>0</v>
      </c>
      <c r="AS7" s="108"/>
      <c r="AT7" s="17"/>
      <c r="AU7" s="17"/>
      <c r="AV7" s="37" t="n">
        <v>36951</v>
      </c>
      <c r="AW7" s="17"/>
      <c r="AX7" s="128" t="n">
        <f aca="false">IF(AX$2&lt;=$A7,IF(AX$3&gt;=$A7,(AX$4/1.055056),0),0)*($AI8-$AI7)/10000</f>
        <v>0</v>
      </c>
      <c r="AY7" s="140" t="n">
        <f aca="false">IF(AY$2&lt;=$A7,IF(AY$3&gt;=$A7,(AY$4/1.055056),0),0)*($AI8-$AI7)/10000</f>
        <v>0</v>
      </c>
      <c r="AZ7" s="140" t="n">
        <f aca="false">IF(AZ$2&lt;=$A7,IF(AZ$3&gt;=$A7,(AZ$4/1.055056),0),0)*($AI8-$AI7)/10000</f>
        <v>0</v>
      </c>
      <c r="BA7" s="140" t="n">
        <f aca="false">IF(BA$2&lt;=$A7,IF(BA$3&gt;=$A7,(BA$4/1.055056),0),0)*($AI8-$AI7)/10000</f>
        <v>0</v>
      </c>
      <c r="BB7" s="140" t="n">
        <f aca="false">IF(BB$2&lt;=$A7,IF(BB$3&gt;=$A7,(BB$4/1.055056),0),0)*($AI8-$AI7)/10000</f>
        <v>0</v>
      </c>
      <c r="BC7" s="140" t="n">
        <f aca="false">IF(BC$2&lt;=$A7,IF(BC$3&gt;=$A7,(BC$4/1.055056),0),0)*($AI8-$AI7)/10000</f>
        <v>0</v>
      </c>
      <c r="BD7" s="140" t="n">
        <f aca="false">IF(BD$2&lt;=$A7,IF(BD$3&gt;=$A7,(BD$4/1.055056),0),0)*($AI8-$AI7)/10000</f>
        <v>0</v>
      </c>
      <c r="BE7" s="140" t="n">
        <f aca="false">SUM(AX7:BD7)*AM7</f>
        <v>0</v>
      </c>
      <c r="BF7" s="140"/>
      <c r="BG7" s="13"/>
      <c r="BH7" s="13"/>
      <c r="BI7" s="141" t="n">
        <f aca="false">IF(BI$2&lt;=$A7,IF(BI$3&gt;=$A7,(BI$4/1.055056),0),0)*($AI8-$AI7)/10000</f>
        <v>0</v>
      </c>
      <c r="BJ7" s="141" t="n">
        <f aca="false">IF(BJ$2&lt;=$A7,IF(BJ$3&gt;=$A7,(BJ$4/1.055056),0),0)*($AI8-$AI7)/10000</f>
        <v>0</v>
      </c>
      <c r="BK7" s="141" t="n">
        <f aca="false">IF(BK$2&lt;=$A7,IF(BK$3&gt;=$A7,(BK$4/1.055056),0),0)*($AI8-$AI7)/10000</f>
        <v>0</v>
      </c>
      <c r="BL7" s="141" t="n">
        <f aca="false">IF(BL$2&lt;=$A7,IF(BL$3&gt;=$A7,(BL$4/1.055056),0),0)*($AI8-$AI7)/10000</f>
        <v>0</v>
      </c>
      <c r="BM7" s="141" t="n">
        <f aca="false">IF(BM$2&lt;=$A7,IF(BM$3&gt;=$A7,(BM$4/1.055056),0),0)*($AI8-$AI7)/10000</f>
        <v>0</v>
      </c>
      <c r="BN7" s="141" t="n">
        <f aca="false">IF(BN$2&lt;=$A7,IF(BN$3&gt;=$A7,(BN$4/1.055056),0),0)*($AI8-$AI7)/10000</f>
        <v>0</v>
      </c>
      <c r="BO7" s="141" t="n">
        <f aca="false">IF(BO$2&lt;=$A7,IF(BO$3&gt;=$A7,(BO$4/1.055056),0),0)*($AI8-$AI7)/10000</f>
        <v>0</v>
      </c>
      <c r="BP7" s="141" t="n">
        <f aca="false">IF(BP$2&lt;=$A7,IF(BP$3&gt;=$A7,(BP$4/1.055056),0),0)*($AI8-$AI7)/10000</f>
        <v>0</v>
      </c>
      <c r="BQ7" s="13"/>
      <c r="BR7" s="14" t="n">
        <f aca="false">SUM(BI7:BP7)</f>
        <v>0</v>
      </c>
      <c r="BS7" s="14" t="n">
        <f aca="false">SUM(AX7:BF7)+DF7</f>
        <v>0</v>
      </c>
      <c r="BT7" s="14"/>
      <c r="BU7" s="17"/>
      <c r="BV7" s="17"/>
      <c r="BW7" s="142" t="n">
        <f aca="false">IF(BW$2&lt;=$A7,IF(BW$3&gt;=$A7,(BW$4),0),0)*($AI8-$AI7)/10000</f>
        <v>0</v>
      </c>
      <c r="BX7" s="142" t="n">
        <f aca="false">IF(BX$2&lt;=$A7,IF(BX$3&gt;=$A7,(BX$4),0),0)*($AI8-$AI7)/10000</f>
        <v>0</v>
      </c>
      <c r="BY7" s="142" t="n">
        <f aca="false">IF(BY$2&lt;=$A7,IF(BY$3&gt;=$A7,(BY$4),0),0)*($AI8-$AI7)/10000</f>
        <v>0</v>
      </c>
      <c r="BZ7" s="142" t="n">
        <f aca="false">IF(BZ$2&lt;=$A7,IF(BZ$3&gt;=$A7,(BZ$4),0),0)*($AI8-$AI7)/10000</f>
        <v>0</v>
      </c>
      <c r="CA7" s="142" t="n">
        <f aca="false">IF(CA$2&lt;=$A7,IF(CA$3&gt;=$A7,(CA$4),0),0)*($AI8-$AI7)/10000</f>
        <v>0</v>
      </c>
      <c r="CB7" s="140" t="n">
        <f aca="false">IF(CB$2&lt;=$A7,IF(CB$3&gt;=$A7,(CB$4),0),0)*($AI8-$AI7)/10000</f>
        <v>0</v>
      </c>
      <c r="CC7" s="140" t="n">
        <f aca="false">IF(CC$2&lt;=$A7,IF(CC$3&gt;=$A7,(CC$4),0),0)*($AI8-$AI7)/10000</f>
        <v>0</v>
      </c>
      <c r="CD7" s="140" t="n">
        <f aca="false">IF(CD$2&lt;=$A7,IF(CD$3&gt;=$A7,(CD$4),0),0)*($AI8-$AI7)/10000</f>
        <v>0</v>
      </c>
      <c r="CE7" s="140" t="n">
        <f aca="false">IF(CE$2&lt;=$A7,IF(CE$3&gt;=$A7,(CE$4),0),0)*($AI8-$AI7)/10000</f>
        <v>0</v>
      </c>
      <c r="CF7" s="140" t="n">
        <f aca="false">IF(CF$2&lt;=$A7,IF(CF$3&gt;=$A7,(CF$4),0),0)*($AI8-$AI7)/10000</f>
        <v>0</v>
      </c>
      <c r="CG7" s="140" t="n">
        <f aca="false">IF(CG$2&lt;=$A7,IF(CG$3&gt;=$A7,(CG$4),0),0)*($AI8-$AI7)/10000</f>
        <v>0</v>
      </c>
      <c r="CH7" s="140" t="n">
        <f aca="false">IF(CH$2&lt;=$A7,IF(CH$3&gt;=$A7,(CH$4),0),0)*($AI8-$AI7)/10000</f>
        <v>0</v>
      </c>
      <c r="CI7" s="140" t="n">
        <f aca="false">IF(CI$2&lt;=$A7,IF(CI$3&gt;=$A7,(CI$4),0),0)*($AI8-$AI7)/10000</f>
        <v>0</v>
      </c>
      <c r="CJ7" s="17"/>
      <c r="CK7" s="128" t="n">
        <f aca="false">SUM(BW7:CI7)+DQ7</f>
        <v>0</v>
      </c>
      <c r="CL7" s="128"/>
      <c r="CM7" s="128"/>
      <c r="CN7" s="142" t="n">
        <f aca="false">IF(CN$2&lt;=$A7,IF(CN$3&gt;=$A7,(CN$4),0),0)*($AI8-$AI7)/10000</f>
        <v>0</v>
      </c>
      <c r="CO7" s="142" t="n">
        <f aca="false">IF(CO$2&lt;=$A7,IF(CO$3&gt;=$A7,(CO$4),0),0)*($AI8-$AI7)/10000</f>
        <v>0</v>
      </c>
      <c r="CP7" s="142" t="n">
        <f aca="false">IF(CP$2&lt;=$A7,IF(CP$3&gt;=$A7,(CP$4),0),0)*($AI8-$AI7)/10000</f>
        <v>0</v>
      </c>
      <c r="CQ7" s="142" t="n">
        <f aca="false">IF(CQ$2&lt;=$A7,IF(CQ$3&gt;=$A7,(CQ$4),0),0)*($AI8-$AI7)/10000</f>
        <v>0</v>
      </c>
      <c r="CR7" s="128"/>
      <c r="CS7" s="128" t="n">
        <f aca="false">SUM(CN7:CQ7)*AL7</f>
        <v>0</v>
      </c>
      <c r="CT7" s="128"/>
      <c r="CU7" s="17"/>
      <c r="CV7" s="17"/>
      <c r="CW7" s="17"/>
      <c r="CX7" s="140" t="n">
        <f aca="false">IF(CX$2&lt;=$A7,IF(CX$3&gt;=$A7,(CX$4),0),0)*($AI8-$AI7)/10000</f>
        <v>0</v>
      </c>
      <c r="CY7" s="140" t="n">
        <f aca="false">IF(CY$2&lt;=$A7,IF(CY$3&gt;=$A7,(CY$4),0),0)*($AI8-$AI7)/10000</f>
        <v>0</v>
      </c>
      <c r="CZ7" s="140" t="n">
        <f aca="false">IF(CZ$2&lt;=$A7,IF(CZ$3&gt;=$A7,(CZ$4),0),0)*($AI8-$AI7)/10000</f>
        <v>0</v>
      </c>
      <c r="DA7" s="140" t="n">
        <f aca="false">IF(DA$2&lt;=$A7,IF(DA$3&gt;=$A7,(DA$4),0),0)*($AI8-$AI7)/10000</f>
        <v>0</v>
      </c>
      <c r="DB7" s="140" t="n">
        <f aca="false">IF(DB$2&lt;=$A7,IF(DB$3&gt;=$A7,(DB$4),0),0)*($AI8-$AI7)/10000</f>
        <v>0</v>
      </c>
      <c r="DC7" s="140" t="n">
        <f aca="false">IF(DC$2&lt;=$A7,IF(DC$3&gt;=$A7,(DC$4),0),0)*($AI8-$AI7)/10000</f>
        <v>0</v>
      </c>
      <c r="DD7" s="140" t="n">
        <f aca="false">IF(DD$2&lt;=$A7,IF(DD$3&gt;=$A7,(DD$4),0),0)*($AI8-$AI7)/10000</f>
        <v>0</v>
      </c>
      <c r="DE7" s="17"/>
      <c r="DF7" s="128" t="n">
        <f aca="false">SUM(CX7:DD7)</f>
        <v>0</v>
      </c>
      <c r="DG7" s="17"/>
      <c r="DH7" s="17"/>
      <c r="DI7" s="17"/>
      <c r="DJ7" s="17"/>
      <c r="DK7" s="17"/>
      <c r="DL7" s="140" t="n">
        <f aca="false">IF(DL$2&lt;=$A7,IF(DL$3&gt;=$A7,(DL$4),0),0)*($AI8-$AI7)/10000</f>
        <v>0</v>
      </c>
      <c r="DM7" s="140" t="n">
        <f aca="false">IF(DM$2&lt;=$A7,IF(DM$3&gt;=$A7,(DM$4),0),0)*($AI8-$AI7)/10000</f>
        <v>0</v>
      </c>
      <c r="DN7" s="140" t="n">
        <f aca="false">IF(DN$2&lt;=$A7,IF(DN$3&gt;=$A7,(DN$4),0),0)*($AI8-$AI7)/10000</f>
        <v>0</v>
      </c>
      <c r="DO7" s="140" t="n">
        <f aca="false">IF(DO$2&lt;=$A7,IF(DO$3&gt;=$A7,(DO$4),0),0)*($AI8-$AI7)/10000</f>
        <v>0</v>
      </c>
      <c r="DP7" s="140"/>
      <c r="DQ7" s="140" t="n">
        <f aca="false">SUM(DL7:DO7)*AL7</f>
        <v>0</v>
      </c>
      <c r="DR7" s="140"/>
      <c r="DS7" s="140" t="n">
        <f aca="false">IF(DS$2&lt;=$A7,IF(DS$3&gt;=$A7,(DS$4),0),0)*($AI8-$AI7)/10000</f>
        <v>0</v>
      </c>
      <c r="DT7" s="140" t="n">
        <f aca="false">IF(DT$2&lt;=$A7,IF(DT$3&gt;=$A7,(DT$4),0),0)*($AI8-$AI7)/10000</f>
        <v>0</v>
      </c>
      <c r="DU7" s="140" t="n">
        <f aca="false">IF(DU$2&lt;=$A7,IF(DU$3&gt;=$A7,(DU$4),0),0)*($AI8-$AI7)/10000</f>
        <v>0</v>
      </c>
      <c r="DV7" s="140" t="n">
        <f aca="false">IF(DV$2&lt;=$A7,IF(DV$3&gt;=$A7,(DV$4),0),0)*($AI8-$AI7)/10000</f>
        <v>0</v>
      </c>
      <c r="DW7" s="140" t="n">
        <f aca="false">IF(DW$2&lt;=$A7,IF(DW$3&gt;=$A7,(DW$4),0),0)*($AI8-$AI7)/10000</f>
        <v>0</v>
      </c>
      <c r="DX7" s="140" t="n">
        <f aca="false">IF(DX$2&lt;=$A7,IF(DX$3&gt;=$A7,(DX$4),0),0)*($AI8-$AI7)/10000</f>
        <v>0</v>
      </c>
      <c r="DY7" s="140" t="n">
        <f aca="false">IF(DY$2&lt;=$A7,IF(DY$3&gt;=$A7,(DY$4),0),0)*($AI8-$AI7)/10000</f>
        <v>0</v>
      </c>
      <c r="DZ7" s="140" t="n">
        <f aca="false">IF(DZ$2&lt;=$A7,IF(DZ$3&gt;=$A7,(DZ$4),0),0)*($AI8-$AI7)/10000</f>
        <v>0</v>
      </c>
      <c r="EA7" s="140" t="n">
        <f aca="false">IF(EA$2&lt;=$A7,IF(EA$3&gt;=$A7,(EA$4),0),0)*($AI8-$AI7)/10000</f>
        <v>0</v>
      </c>
      <c r="EB7" s="128" t="n">
        <f aca="false">SUM(DS7:DZ7)*AM7</f>
        <v>0</v>
      </c>
      <c r="EC7" s="128"/>
      <c r="ED7" s="17"/>
      <c r="EE7" s="17"/>
      <c r="EF7" s="17"/>
      <c r="EG7" s="17"/>
      <c r="EH7" s="17"/>
      <c r="EI7" s="140" t="n">
        <f aca="false">IF(EI$2&lt;=$A7,IF(EI$3&gt;=$A7,(EI$4),0),0)*($AI8-$AI7)/10000</f>
        <v>0</v>
      </c>
      <c r="EJ7" s="140" t="n">
        <f aca="false">IF(EJ$2&lt;=$A7,IF(EJ$3&gt;=$A7,(EJ$4),0),0)*($AI8-$AI7)/10000</f>
        <v>0</v>
      </c>
      <c r="EK7" s="140" t="n">
        <f aca="false">IF(EK$2&lt;=$A7,IF(EK$3&gt;=$A7,(EK$4),0),0)*($AI8-$AI7)/10000</f>
        <v>0</v>
      </c>
      <c r="EL7" s="140" t="n">
        <f aca="false">IF(EL$2&lt;=$A7,IF(EL$3&gt;=$A7,(EL$4),0),0)*($AI8-$AI7)/10000</f>
        <v>0</v>
      </c>
      <c r="EM7" s="140" t="n">
        <f aca="false">IF(EM$2&lt;=$A7,IF(EM$3&gt;=$A7,(EM$4),0),0)*($AI8-$AI7)/10000</f>
        <v>0</v>
      </c>
      <c r="EN7" s="140" t="n">
        <f aca="false">IF(EN$2&lt;=$A7,IF(EN$3&gt;=$A7,(EN$4),0),0)*($AI8-$AI7)/10000</f>
        <v>0</v>
      </c>
      <c r="EO7" s="17"/>
      <c r="EP7" s="128" t="n">
        <f aca="false">SUM(EI7:EN7)</f>
        <v>0</v>
      </c>
      <c r="EQ7" s="128" t="n">
        <f aca="false">EP7*AM7</f>
        <v>0</v>
      </c>
      <c r="ER7" s="17"/>
      <c r="ES7" s="17"/>
      <c r="ET7" s="17"/>
      <c r="EU7" s="17"/>
      <c r="EV7" s="17"/>
      <c r="EW7" s="140" t="n">
        <f aca="false">IF(EW$2&lt;=$A7,IF(EW$3&gt;=$A7,(EW$4),0),0)*($AI8-$AI7)/10000</f>
        <v>0</v>
      </c>
      <c r="EX7" s="140" t="n">
        <f aca="false">IF(EX$2&lt;=$A7,IF(EX$3&gt;=$A7,(EX$4),0),0)*($AI8-$AI7)/10000</f>
        <v>0</v>
      </c>
      <c r="EY7" s="140" t="n">
        <f aca="false">IF(EY$2&lt;=$A7,IF(EY$3&gt;=$A7,(EY$4),0),0)*($AI8-$AI7)/10000</f>
        <v>0</v>
      </c>
      <c r="EZ7" s="140" t="n">
        <f aca="false">IF(EZ$2&lt;=$A7,IF(EZ$3&gt;=$A7,(EZ$4),0),0)*($AI8-$AI7)/10000</f>
        <v>0</v>
      </c>
      <c r="FA7" s="140" t="n">
        <f aca="false">IF(FA$2&lt;=$A7,IF(FA$3&gt;=$A7,(FA$4),0),0)*($AI8-$AI7)/10000</f>
        <v>0</v>
      </c>
      <c r="FB7" s="140" t="n">
        <f aca="false">IF(FB$2&lt;=$A7,IF(FB$3&gt;=$A7,(FB$4),0),0)*($AI8-$AI7)/10000</f>
        <v>0</v>
      </c>
      <c r="FC7" s="17"/>
      <c r="FD7" s="128" t="n">
        <f aca="false">SUM(EW7:FB7)</f>
        <v>0</v>
      </c>
      <c r="FE7" s="128" t="n">
        <f aca="false">FD7*AM7</f>
        <v>0</v>
      </c>
      <c r="FF7" s="17"/>
      <c r="FG7" s="17"/>
      <c r="FH7" s="17"/>
      <c r="FI7" s="17"/>
      <c r="FJ7" s="17"/>
      <c r="FK7" s="17"/>
      <c r="FL7" s="140" t="n">
        <f aca="false">IF(FL$2&lt;=$A7,IF(FL$3&gt;=$A7,(FL$4),0),0)*($AI8-$AI7)/10000</f>
        <v>0</v>
      </c>
      <c r="FM7" s="140" t="n">
        <f aca="false">IF(FM$2&lt;=$A7,IF(FM$3&gt;=$A7,(FM$4),0),0)*($AI8-$AI7)/10000</f>
        <v>0</v>
      </c>
      <c r="FN7" s="140" t="n">
        <f aca="false">IF(FN$2&lt;=$A7,IF(FN$3&gt;=$A7,(FN$4),0),0)*($AI8-$AI7)/10000</f>
        <v>0</v>
      </c>
      <c r="FO7" s="140" t="n">
        <f aca="false">IF(FO$2&lt;=$A7,IF(FO$3&gt;=$A7,(FO$4),0),0)*($AI8-$AI7)/10000</f>
        <v>0</v>
      </c>
      <c r="FP7" s="140" t="n">
        <f aca="false">IF(FP$2&lt;=$A7,IF(FP$3&gt;=$A7,(FP$4),0),0)*($AI8-$AI7)/10000</f>
        <v>0</v>
      </c>
      <c r="FQ7" s="140" t="n">
        <f aca="false">IF(FQ$2&lt;=$A7,IF(FQ$3&gt;=$A7,(FQ$4),0),0)*($AI8-$AI7)/10000</f>
        <v>0</v>
      </c>
      <c r="FR7" s="17"/>
      <c r="FS7" s="128" t="n">
        <f aca="false">SUM(FL7:FQ7)</f>
        <v>0</v>
      </c>
      <c r="FT7" s="128" t="n">
        <f aca="false">FS7*AM7</f>
        <v>0</v>
      </c>
      <c r="FU7" s="17"/>
      <c r="FV7" s="17"/>
      <c r="FW7" s="17"/>
      <c r="FX7" s="17"/>
      <c r="FY7" s="17"/>
      <c r="FZ7" s="17"/>
      <c r="GA7" s="140" t="n">
        <f aca="false">IF(GA$2&lt;=$A7,IF(GA$3&gt;=$A7,(GA$4),0),0)*($AI8-$AI7)/10000</f>
        <v>0</v>
      </c>
      <c r="GB7" s="140" t="n">
        <f aca="false">IF(GB$2&lt;=$A7,IF(GB$3&gt;=$A7,(GB$4),0),0)*($AI8-$AI7)/10000</f>
        <v>0</v>
      </c>
      <c r="GC7" s="140" t="n">
        <f aca="false">IF(GC$2&lt;=$A7,IF(GC$3&gt;=$A7,(GC$4),0),0)*($AI8-$AI7)/10000</f>
        <v>0</v>
      </c>
      <c r="GD7" s="140" t="n">
        <f aca="false">IF(GD$2&lt;=$A7,IF(GD$3&gt;=$A7,(GD$4),0),0)*($AI8-$AI7)/10000</f>
        <v>0</v>
      </c>
      <c r="GE7" s="140" t="n">
        <f aca="false">IF(GE$2&lt;=$A7,IF(GE$3&gt;=$A7,(GE$4),0),0)*($AI8-$AI7)/10000</f>
        <v>0</v>
      </c>
      <c r="GF7" s="140" t="n">
        <f aca="false">IF(GF$2&lt;=$A7,IF(GF$3&gt;=$A7,(GF$4),0),0)*($AI8-$AI7)/10000</f>
        <v>0</v>
      </c>
      <c r="GG7" s="17"/>
      <c r="GH7" s="128" t="n">
        <f aca="false">SUM(GA7:GF7)</f>
        <v>0</v>
      </c>
      <c r="GI7" s="128" t="n">
        <f aca="false">GH7*AM7</f>
        <v>0</v>
      </c>
    </row>
    <row r="8" customFormat="false" ht="16.5" hidden="false" customHeight="false" outlineLevel="0" collapsed="false">
      <c r="A8" s="133" t="n">
        <v>36982</v>
      </c>
      <c r="B8" s="134" t="n">
        <f aca="false">INDEX(EOLArray,MATCH($A8,EOLColumn,0),MATCH($AF$5,EOLRow,0))+CT8</f>
        <v>-126.67</v>
      </c>
      <c r="C8" s="148" t="n">
        <f aca="false">INDEX(M1SHEET,MATCH($A8,M1COLUMN,0),MATCH($AG$5,M1ROW,0))</f>
        <v>-0.23506962463792</v>
      </c>
      <c r="D8" s="149"/>
      <c r="E8" s="134" t="n">
        <f aca="false">INDEX(EOLArray,MATCH($A8,EOLColumn,0),MATCH($AF$19,EOLRow,0))+EQ8</f>
        <v>4.45</v>
      </c>
      <c r="F8" s="148" t="n">
        <f aca="false">INDEX(M1SHEET,MATCH($A8,M1COLUMN,0),MATCH($AG$14,M1ROW,0))</f>
        <v>0.8</v>
      </c>
      <c r="G8" s="149"/>
      <c r="H8" s="134" t="n">
        <f aca="false">INDEX(EOLArray,MATCH($A8,EOLColumn,0),MATCH($AF$20,EOLRow,0))+GI8</f>
        <v>0</v>
      </c>
      <c r="I8" s="148" t="n">
        <f aca="false">INDEX(M1SHEET,MATCH($A8,M1COLUMN,0),MATCH($AG$17,M1ROW,0))</f>
        <v>1.15</v>
      </c>
      <c r="J8" s="149"/>
      <c r="K8" s="134" t="n">
        <f aca="false">INDEX(EOLArray,MATCH($A8,EOLColumn,0),MATCH($AF$13,EOLRow,0))+FE8</f>
        <v>-7.83</v>
      </c>
      <c r="L8" s="148" t="n">
        <f aca="false">INDEX(M1SHEET,MATCH($A8,M1COLUMN,0),MATCH($AG$13,M1ROW,0))</f>
        <v>-0.49</v>
      </c>
      <c r="M8" s="149"/>
      <c r="N8" s="134" t="n">
        <f aca="false">INDEX(EOLArray,MATCH($A8,EOLColumn,0),MATCH($AF$12,EOLRow,0))+EB8+DQ8</f>
        <v>-237.65</v>
      </c>
      <c r="O8" s="148" t="n">
        <f aca="false">INDEX(M1SHEET,MATCH($A8,M1COLUMN,0),MATCH($AG$15,M1ROW,0))</f>
        <v>-0.075</v>
      </c>
      <c r="P8" s="149"/>
      <c r="Q8" s="148" t="n">
        <f aca="false">INDEX(M1SHEET,MATCH($A8,M1COLUMN,0),MATCH($AG$31,M1ROW,0))</f>
        <v>5.665</v>
      </c>
      <c r="R8" s="149"/>
      <c r="S8" s="134" t="n">
        <f aca="false">INDEX(EOLArray,MATCH($A8,EOLColumn,0),MATCH($AF$2,EOLRow,0))+BE8+DF8</f>
        <v>402.07</v>
      </c>
      <c r="T8" s="148" t="n">
        <f aca="false">INDEX(M1SHEET,MATCH($A8,M1COLUMN,0),MATCH($AG$3,M1ROW,0))</f>
        <v>-0.305</v>
      </c>
      <c r="U8" s="149"/>
      <c r="V8" s="148" t="n">
        <f aca="false">INDEX(M1SHEET,MATCH($A8,M1COLUMN,0),MATCH($AG$28,M1ROW,0))</f>
        <v>7.77201605433851</v>
      </c>
      <c r="W8" s="149"/>
      <c r="X8" s="134" t="n">
        <f aca="false">INDEX(EOLArray,MATCH($A8,EOLColumn,0),MATCH($AF$18,EOLRow,0))+$BE8+$CK8+$CS8+$DQ8</f>
        <v>-0.79</v>
      </c>
      <c r="Y8" s="148" t="n">
        <f aca="false">INDEX(M1SHEET,MATCH($A8,M1COLUMN,0),MATCH($AG$2,M1ROW,0))</f>
        <v>5.74</v>
      </c>
      <c r="Z8" s="149"/>
      <c r="AB8" s="150" t="n">
        <f aca="false">B8+E8+H8+K8+N8+S8</f>
        <v>34.37</v>
      </c>
      <c r="AC8" s="58"/>
      <c r="AD8" s="58"/>
      <c r="AF8" s="147" t="s">
        <v>74</v>
      </c>
      <c r="AG8" s="61" t="s">
        <v>75</v>
      </c>
      <c r="AI8" s="138" t="n">
        <v>36982</v>
      </c>
      <c r="AJ8" s="96" t="n">
        <f aca="false">(CK8+BE8+BR8+DQ8)*AM8</f>
        <v>0</v>
      </c>
      <c r="AK8" s="97" t="n">
        <f aca="false">(AO8)*(AM8)</f>
        <v>0</v>
      </c>
      <c r="AL8" s="97" t="n">
        <f aca="false">(AN8+AO8)*(AM8)</f>
        <v>0</v>
      </c>
      <c r="AM8" s="151" t="n">
        <f aca="false">INDEX(M1SHEET,MATCH($AI8,M1COLUMN,0),MATCH($AG$38,M1ROW,0))</f>
        <v>0.989952927315404</v>
      </c>
      <c r="AN8" s="122" t="n">
        <f aca="false">BS8</f>
        <v>0</v>
      </c>
      <c r="AO8" s="97" t="n">
        <f aca="false">BR8</f>
        <v>0</v>
      </c>
      <c r="AP8" s="125"/>
      <c r="AQ8" s="108"/>
      <c r="AR8" s="128" t="n">
        <f aca="false">SUM(AX8:BE8)+SUM(BI8:BP8)+SUM(DU8:DZ8)+SUM(BW8:CI8)</f>
        <v>0</v>
      </c>
      <c r="AS8" s="108"/>
      <c r="AT8" s="17"/>
      <c r="AU8" s="17"/>
      <c r="AV8" s="37" t="n">
        <v>36982</v>
      </c>
      <c r="AW8" s="17"/>
      <c r="AX8" s="128" t="n">
        <f aca="false">IF(AX$2&lt;=$A8,IF(AX$3&gt;=$A8,(AX$4/1.055056),0),0)*($AI9-$AI8)/10000</f>
        <v>0</v>
      </c>
      <c r="AY8" s="140" t="n">
        <f aca="false">IF(AY$2&lt;=$A8,IF(AY$3&gt;=$A8,(AY$4/1.055056),0),0)*($AI9-$AI8)/10000</f>
        <v>0</v>
      </c>
      <c r="AZ8" s="140" t="n">
        <f aca="false">IF(AZ$2&lt;=$A8,IF(AZ$3&gt;=$A8,(AZ$4/1.055056),0),0)*($AI9-$AI8)/10000</f>
        <v>0</v>
      </c>
      <c r="BA8" s="140" t="n">
        <f aca="false">IF(BA$2&lt;=$A8,IF(BA$3&gt;=$A8,(BA$4/1.055056),0),0)*($AI9-$AI8)/10000</f>
        <v>0</v>
      </c>
      <c r="BB8" s="140" t="n">
        <f aca="false">IF(BB$2&lt;=$A8,IF(BB$3&gt;=$A8,(BB$4/1.055056),0),0)*($AI9-$AI8)/10000</f>
        <v>0</v>
      </c>
      <c r="BC8" s="140" t="n">
        <f aca="false">IF(BC$2&lt;=$A8,IF(BC$3&gt;=$A8,(BC$4/1.055056),0),0)*($AI9-$AI8)/10000</f>
        <v>0</v>
      </c>
      <c r="BD8" s="140" t="n">
        <f aca="false">IF(BD$2&lt;=$A8,IF(BD$3&gt;=$A8,(BD$4/1.055056),0),0)*($AI9-$AI8)/10000</f>
        <v>0</v>
      </c>
      <c r="BE8" s="140" t="n">
        <f aca="false">SUM(AX8:BD8)*AM8</f>
        <v>0</v>
      </c>
      <c r="BF8" s="140"/>
      <c r="BG8" s="13"/>
      <c r="BH8" s="13"/>
      <c r="BI8" s="141" t="n">
        <f aca="false">IF(BI$2&lt;=$A8,IF(BI$3&gt;=$A8,(BI$4/1.055056),0),0)*($AI9-$AI8)/10000</f>
        <v>0</v>
      </c>
      <c r="BJ8" s="141" t="n">
        <f aca="false">IF(BJ$2&lt;=$A8,IF(BJ$3&gt;=$A8,(BJ$4/1.055056),0),0)*($AI9-$AI8)/10000</f>
        <v>0</v>
      </c>
      <c r="BK8" s="141" t="n">
        <f aca="false">IF(BK$2&lt;=$A8,IF(BK$3&gt;=$A8,(BK$4/1.055056),0),0)*($AI9-$AI8)/10000</f>
        <v>0</v>
      </c>
      <c r="BL8" s="141" t="n">
        <f aca="false">IF(BL$2&lt;=$A8,IF(BL$3&gt;=$A8,(BL$4/1.055056),0),0)*($AI9-$AI8)/10000</f>
        <v>0</v>
      </c>
      <c r="BM8" s="141" t="n">
        <f aca="false">IF(BM$2&lt;=$A8,IF(BM$3&gt;=$A8,(BM$4/1.055056),0),0)*($AI9-$AI8)/10000</f>
        <v>0</v>
      </c>
      <c r="BN8" s="141" t="n">
        <f aca="false">IF(BN$2&lt;=$A8,IF(BN$3&gt;=$A8,(BN$4/1.055056),0),0)*($AI9-$AI8)/10000</f>
        <v>0</v>
      </c>
      <c r="BO8" s="141" t="n">
        <f aca="false">IF(BO$2&lt;=$A8,IF(BO$3&gt;=$A8,(BO$4/1.055056),0),0)*($AI9-$AI8)/10000</f>
        <v>0</v>
      </c>
      <c r="BP8" s="141" t="n">
        <f aca="false">IF(BP$2&lt;=$A8,IF(BP$3&gt;=$A8,(BP$4/1.055056),0),0)*($AI9-$AI8)/10000</f>
        <v>0</v>
      </c>
      <c r="BQ8" s="13"/>
      <c r="BR8" s="14" t="n">
        <f aca="false">SUM(BI8:BP8)</f>
        <v>0</v>
      </c>
      <c r="BS8" s="14" t="n">
        <f aca="false">SUM(AX8:BF8)+DF8</f>
        <v>0</v>
      </c>
      <c r="BT8" s="14"/>
      <c r="BU8" s="17"/>
      <c r="BV8" s="17"/>
      <c r="BW8" s="142" t="n">
        <f aca="false">IF(BW$2&lt;=$A8,IF(BW$3&gt;=$A8,(BW$4),0),0)*($AI9-$AI8)/10000</f>
        <v>0</v>
      </c>
      <c r="BX8" s="142" t="n">
        <f aca="false">IF(BX$2&lt;=$A8,IF(BX$3&gt;=$A8,(BX$4),0),0)*($AI9-$AI8)/10000</f>
        <v>0</v>
      </c>
      <c r="BY8" s="142" t="n">
        <f aca="false">IF(BY$2&lt;=$A8,IF(BY$3&gt;=$A8,(BY$4),0),0)*($AI9-$AI8)/10000</f>
        <v>0</v>
      </c>
      <c r="BZ8" s="142" t="n">
        <f aca="false">IF(BZ$2&lt;=$A8,IF(BZ$3&gt;=$A8,(BZ$4),0),0)*($AI9-$AI8)/10000</f>
        <v>0</v>
      </c>
      <c r="CA8" s="142" t="n">
        <f aca="false">IF(CA$2&lt;=$A8,IF(CA$3&gt;=$A8,(CA$4),0),0)*($AI9-$AI8)/10000</f>
        <v>0</v>
      </c>
      <c r="CB8" s="140" t="n">
        <f aca="false">IF(CB$2&lt;=$A8,IF(CB$3&gt;=$A8,(CB$4),0),0)*($AI9-$AI8)/10000</f>
        <v>0</v>
      </c>
      <c r="CC8" s="140" t="n">
        <f aca="false">IF(CC$2&lt;=$A8,IF(CC$3&gt;=$A8,(CC$4),0),0)*($AI9-$AI8)/10000</f>
        <v>0</v>
      </c>
      <c r="CD8" s="140" t="n">
        <f aca="false">IF(CD$2&lt;=$A8,IF(CD$3&gt;=$A8,(CD$4),0),0)*($AI9-$AI8)/10000</f>
        <v>0</v>
      </c>
      <c r="CE8" s="140" t="n">
        <f aca="false">IF(CE$2&lt;=$A8,IF(CE$3&gt;=$A8,(CE$4),0),0)*($AI9-$AI8)/10000</f>
        <v>0</v>
      </c>
      <c r="CF8" s="140" t="n">
        <f aca="false">IF(CF$2&lt;=$A8,IF(CF$3&gt;=$A8,(CF$4),0),0)*($AI9-$AI8)/10000</f>
        <v>0</v>
      </c>
      <c r="CG8" s="140" t="n">
        <f aca="false">IF(CG$2&lt;=$A8,IF(CG$3&gt;=$A8,(CG$4),0),0)*($AI9-$AI8)/10000</f>
        <v>0</v>
      </c>
      <c r="CH8" s="140" t="n">
        <f aca="false">IF(CH$2&lt;=$A8,IF(CH$3&gt;=$A8,(CH$4),0),0)*($AI9-$AI8)/10000</f>
        <v>0</v>
      </c>
      <c r="CI8" s="140" t="n">
        <f aca="false">IF(CI$2&lt;=$A8,IF(CI$3&gt;=$A8,(CI$4),0),0)*($AI9-$AI8)/10000</f>
        <v>0</v>
      </c>
      <c r="CJ8" s="17"/>
      <c r="CK8" s="128" t="n">
        <f aca="false">SUM(BW8:CI8)+DQ8</f>
        <v>0</v>
      </c>
      <c r="CL8" s="128"/>
      <c r="CM8" s="128"/>
      <c r="CN8" s="142" t="n">
        <f aca="false">IF(CN$2&lt;=$A8,IF(CN$3&gt;=$A8,(CN$4),0),0)*($AI9-$AI8)/10000</f>
        <v>0</v>
      </c>
      <c r="CO8" s="142" t="n">
        <f aca="false">IF(CO$2&lt;=$A8,IF(CO$3&gt;=$A8,(CO$4),0),0)*($AI9-$AI8)/10000</f>
        <v>0</v>
      </c>
      <c r="CP8" s="142" t="n">
        <f aca="false">IF(CP$2&lt;=$A8,IF(CP$3&gt;=$A8,(CP$4),0),0)*($AI9-$AI8)/10000</f>
        <v>0</v>
      </c>
      <c r="CQ8" s="142" t="n">
        <f aca="false">IF(CQ$2&lt;=$A8,IF(CQ$3&gt;=$A8,(CQ$4),0),0)*($AI9-$AI8)/10000</f>
        <v>0</v>
      </c>
      <c r="CR8" s="128"/>
      <c r="CS8" s="128" t="n">
        <f aca="false">SUM(CN8:CQ8)*AL8</f>
        <v>0</v>
      </c>
      <c r="CT8" s="128"/>
      <c r="CU8" s="17"/>
      <c r="CV8" s="17"/>
      <c r="CW8" s="17"/>
      <c r="CX8" s="140" t="n">
        <f aca="false">IF(CX$2&lt;=$A8,IF(CX$3&gt;=$A8,(CX$4),0),0)*($AI9-$AI8)/10000</f>
        <v>0</v>
      </c>
      <c r="CY8" s="140" t="n">
        <f aca="false">IF(CY$2&lt;=$A8,IF(CY$3&gt;=$A8,(CY$4),0),0)*($AI9-$AI8)/10000</f>
        <v>0</v>
      </c>
      <c r="CZ8" s="140" t="n">
        <f aca="false">IF(CZ$2&lt;=$A8,IF(CZ$3&gt;=$A8,(CZ$4),0),0)*($AI9-$AI8)/10000</f>
        <v>0</v>
      </c>
      <c r="DA8" s="140" t="n">
        <f aca="false">IF(DA$2&lt;=$A8,IF(DA$3&gt;=$A8,(DA$4),0),0)*($AI9-$AI8)/10000</f>
        <v>0</v>
      </c>
      <c r="DB8" s="140" t="n">
        <f aca="false">IF(DB$2&lt;=$A8,IF(DB$3&gt;=$A8,(DB$4),0),0)*($AI9-$AI8)/10000</f>
        <v>0</v>
      </c>
      <c r="DC8" s="140" t="n">
        <f aca="false">IF(DC$2&lt;=$A8,IF(DC$3&gt;=$A8,(DC$4),0),0)*($AI9-$AI8)/10000</f>
        <v>0</v>
      </c>
      <c r="DD8" s="140" t="n">
        <f aca="false">IF(DD$2&lt;=$A8,IF(DD$3&gt;=$A8,(DD$4),0),0)*($AI9-$AI8)/10000</f>
        <v>0</v>
      </c>
      <c r="DE8" s="17"/>
      <c r="DF8" s="128" t="n">
        <f aca="false">SUM(CX8:DD8)</f>
        <v>0</v>
      </c>
      <c r="DG8" s="17"/>
      <c r="DH8" s="17"/>
      <c r="DI8" s="17"/>
      <c r="DJ8" s="17"/>
      <c r="DK8" s="17"/>
      <c r="DL8" s="140" t="n">
        <f aca="false">IF(DL$2&lt;=$A8,IF(DL$3&gt;=$A8,(DL$4),0),0)*($AI9-$AI8)/10000</f>
        <v>0</v>
      </c>
      <c r="DM8" s="140" t="n">
        <f aca="false">IF(DM$2&lt;=$A8,IF(DM$3&gt;=$A8,(DM$4),0),0)*($AI9-$AI8)/10000</f>
        <v>0</v>
      </c>
      <c r="DN8" s="140" t="n">
        <f aca="false">IF(DN$2&lt;=$A8,IF(DN$3&gt;=$A8,(DN$4),0),0)*($AI9-$AI8)/10000</f>
        <v>0</v>
      </c>
      <c r="DO8" s="140" t="n">
        <f aca="false">IF(DO$2&lt;=$A8,IF(DO$3&gt;=$A8,(DO$4),0),0)*($AI9-$AI8)/10000</f>
        <v>0</v>
      </c>
      <c r="DP8" s="140"/>
      <c r="DQ8" s="140" t="n">
        <f aca="false">SUM(DL8:DO8)*AL8</f>
        <v>0</v>
      </c>
      <c r="DR8" s="140"/>
      <c r="DS8" s="140" t="n">
        <f aca="false">IF(DS$2&lt;=$A8,IF(DS$3&gt;=$A8,(DS$4),0),0)*($AI9-$AI8)/10000</f>
        <v>0</v>
      </c>
      <c r="DT8" s="140" t="n">
        <f aca="false">IF(DT$2&lt;=$A8,IF(DT$3&gt;=$A8,(DT$4),0),0)*($AI9-$AI8)/10000</f>
        <v>0</v>
      </c>
      <c r="DU8" s="140" t="n">
        <f aca="false">IF(DU$2&lt;=$A8,IF(DU$3&gt;=$A8,(DU$4),0),0)*($AI9-$AI8)/10000</f>
        <v>0</v>
      </c>
      <c r="DV8" s="140" t="n">
        <f aca="false">IF(DV$2&lt;=$A8,IF(DV$3&gt;=$A8,(DV$4),0),0)*($AI9-$AI8)/10000</f>
        <v>0</v>
      </c>
      <c r="DW8" s="140" t="n">
        <f aca="false">IF(DW$2&lt;=$A8,IF(DW$3&gt;=$A8,(DW$4),0),0)*($AI9-$AI8)/10000</f>
        <v>0</v>
      </c>
      <c r="DX8" s="140" t="n">
        <f aca="false">IF(DX$2&lt;=$A8,IF(DX$3&gt;=$A8,(DX$4),0),0)*($AI9-$AI8)/10000</f>
        <v>0</v>
      </c>
      <c r="DY8" s="140" t="n">
        <f aca="false">IF(DY$2&lt;=$A8,IF(DY$3&gt;=$A8,(DY$4),0),0)*($AI9-$AI8)/10000</f>
        <v>0</v>
      </c>
      <c r="DZ8" s="140" t="n">
        <f aca="false">IF(DZ$2&lt;=$A8,IF(DZ$3&gt;=$A8,(DZ$4),0),0)*($AI9-$AI8)/10000</f>
        <v>0</v>
      </c>
      <c r="EA8" s="140" t="n">
        <f aca="false">IF(EA$2&lt;=$A8,IF(EA$3&gt;=$A8,(EA$4),0),0)*($AI9-$AI8)/10000</f>
        <v>0</v>
      </c>
      <c r="EB8" s="128" t="n">
        <f aca="false">SUM(DS8:DZ8)*AM8</f>
        <v>0</v>
      </c>
      <c r="EC8" s="128"/>
      <c r="ED8" s="17"/>
      <c r="EE8" s="17"/>
      <c r="EF8" s="17"/>
      <c r="EG8" s="17"/>
      <c r="EH8" s="17"/>
      <c r="EI8" s="140" t="n">
        <f aca="false">IF(EI$2&lt;=$A8,IF(EI$3&gt;=$A8,(EI$4),0),0)*($AI9-$AI8)/10000</f>
        <v>0</v>
      </c>
      <c r="EJ8" s="140" t="n">
        <f aca="false">IF(EJ$2&lt;=$A8,IF(EJ$3&gt;=$A8,(EJ$4),0),0)*($AI9-$AI8)/10000</f>
        <v>0</v>
      </c>
      <c r="EK8" s="140" t="n">
        <f aca="false">IF(EK$2&lt;=$A8,IF(EK$3&gt;=$A8,(EK$4),0),0)*($AI9-$AI8)/10000</f>
        <v>0</v>
      </c>
      <c r="EL8" s="140" t="n">
        <f aca="false">IF(EL$2&lt;=$A8,IF(EL$3&gt;=$A8,(EL$4),0),0)*($AI9-$AI8)/10000</f>
        <v>0</v>
      </c>
      <c r="EM8" s="140" t="n">
        <f aca="false">IF(EM$2&lt;=$A8,IF(EM$3&gt;=$A8,(EM$4),0),0)*($AI9-$AI8)/10000</f>
        <v>0</v>
      </c>
      <c r="EN8" s="140" t="n">
        <f aca="false">IF(EN$2&lt;=$A8,IF(EN$3&gt;=$A8,(EN$4),0),0)*($AI9-$AI8)/10000</f>
        <v>0</v>
      </c>
      <c r="EO8" s="17"/>
      <c r="EP8" s="128" t="n">
        <f aca="false">SUM(EI8:EN8)</f>
        <v>0</v>
      </c>
      <c r="EQ8" s="128" t="n">
        <f aca="false">EP8*AM8</f>
        <v>0</v>
      </c>
      <c r="ER8" s="17"/>
      <c r="ES8" s="17"/>
      <c r="ET8" s="17"/>
      <c r="EU8" s="17"/>
      <c r="EV8" s="17"/>
      <c r="EW8" s="140" t="n">
        <f aca="false">IF(EW$2&lt;=$A8,IF(EW$3&gt;=$A8,(EW$4),0),0)*($AI9-$AI8)/10000</f>
        <v>0</v>
      </c>
      <c r="EX8" s="140" t="n">
        <f aca="false">IF(EX$2&lt;=$A8,IF(EX$3&gt;=$A8,(EX$4),0),0)*($AI9-$AI8)/10000</f>
        <v>0</v>
      </c>
      <c r="EY8" s="140" t="n">
        <f aca="false">IF(EY$2&lt;=$A8,IF(EY$3&gt;=$A8,(EY$4),0),0)*($AI9-$AI8)/10000</f>
        <v>0</v>
      </c>
      <c r="EZ8" s="140" t="n">
        <f aca="false">IF(EZ$2&lt;=$A8,IF(EZ$3&gt;=$A8,(EZ$4),0),0)*($AI9-$AI8)/10000</f>
        <v>0</v>
      </c>
      <c r="FA8" s="140" t="n">
        <f aca="false">IF(FA$2&lt;=$A8,IF(FA$3&gt;=$A8,(FA$4),0),0)*($AI9-$AI8)/10000</f>
        <v>0</v>
      </c>
      <c r="FB8" s="140" t="n">
        <f aca="false">IF(FB$2&lt;=$A8,IF(FB$3&gt;=$A8,(FB$4),0),0)*($AI9-$AI8)/10000</f>
        <v>0</v>
      </c>
      <c r="FC8" s="17"/>
      <c r="FD8" s="128" t="n">
        <f aca="false">SUM(EW8:FB8)</f>
        <v>0</v>
      </c>
      <c r="FE8" s="128" t="n">
        <f aca="false">FD8*AM8</f>
        <v>0</v>
      </c>
      <c r="FF8" s="17"/>
      <c r="FG8" s="17"/>
      <c r="FH8" s="17"/>
      <c r="FI8" s="17"/>
      <c r="FJ8" s="17"/>
      <c r="FK8" s="17"/>
      <c r="FL8" s="140" t="n">
        <f aca="false">IF(FL$2&lt;=$A8,IF(FL$3&gt;=$A8,(FL$4),0),0)*($AI9-$AI8)/10000</f>
        <v>0</v>
      </c>
      <c r="FM8" s="140" t="n">
        <f aca="false">IF(FM$2&lt;=$A8,IF(FM$3&gt;=$A8,(FM$4),0),0)*($AI9-$AI8)/10000</f>
        <v>0</v>
      </c>
      <c r="FN8" s="140" t="n">
        <f aca="false">IF(FN$2&lt;=$A8,IF(FN$3&gt;=$A8,(FN$4),0),0)*($AI9-$AI8)/10000</f>
        <v>0</v>
      </c>
      <c r="FO8" s="140" t="n">
        <f aca="false">IF(FO$2&lt;=$A8,IF(FO$3&gt;=$A8,(FO$4),0),0)*($AI9-$AI8)/10000</f>
        <v>0</v>
      </c>
      <c r="FP8" s="140" t="n">
        <f aca="false">IF(FP$2&lt;=$A8,IF(FP$3&gt;=$A8,(FP$4),0),0)*($AI9-$AI8)/10000</f>
        <v>0</v>
      </c>
      <c r="FQ8" s="140" t="n">
        <f aca="false">IF(FQ$2&lt;=$A8,IF(FQ$3&gt;=$A8,(FQ$4),0),0)*($AI9-$AI8)/10000</f>
        <v>0</v>
      </c>
      <c r="FR8" s="17"/>
      <c r="FS8" s="128" t="n">
        <f aca="false">SUM(FL8:FQ8)</f>
        <v>0</v>
      </c>
      <c r="FT8" s="128" t="n">
        <f aca="false">FS8*AM8</f>
        <v>0</v>
      </c>
      <c r="FU8" s="17"/>
      <c r="FV8" s="17"/>
      <c r="FW8" s="17"/>
      <c r="FX8" s="17"/>
      <c r="FY8" s="17"/>
      <c r="FZ8" s="17"/>
      <c r="GA8" s="140" t="n">
        <f aca="false">IF(GA$2&lt;=$A8,IF(GA$3&gt;=$A8,(GA$4),0),0)*($AI9-$AI8)/10000</f>
        <v>0</v>
      </c>
      <c r="GB8" s="140" t="n">
        <f aca="false">IF(GB$2&lt;=$A8,IF(GB$3&gt;=$A8,(GB$4),0),0)*($AI9-$AI8)/10000</f>
        <v>0</v>
      </c>
      <c r="GC8" s="140" t="n">
        <f aca="false">IF(GC$2&lt;=$A8,IF(GC$3&gt;=$A8,(GC$4),0),0)*($AI9-$AI8)/10000</f>
        <v>0</v>
      </c>
      <c r="GD8" s="140" t="n">
        <f aca="false">IF(GD$2&lt;=$A8,IF(GD$3&gt;=$A8,(GD$4),0),0)*($AI9-$AI8)/10000</f>
        <v>0</v>
      </c>
      <c r="GE8" s="140" t="n">
        <f aca="false">IF(GE$2&lt;=$A8,IF(GE$3&gt;=$A8,(GE$4),0),0)*($AI9-$AI8)/10000</f>
        <v>0</v>
      </c>
      <c r="GF8" s="140" t="n">
        <f aca="false">IF(GF$2&lt;=$A8,IF(GF$3&gt;=$A8,(GF$4),0),0)*($AI9-$AI8)/10000</f>
        <v>0</v>
      </c>
      <c r="GG8" s="17"/>
      <c r="GH8" s="128" t="n">
        <f aca="false">SUM(GA8:GF8)</f>
        <v>0</v>
      </c>
      <c r="GI8" s="128" t="n">
        <f aca="false">GH8*AM8</f>
        <v>0</v>
      </c>
    </row>
    <row r="9" customFormat="false" ht="16.5" hidden="false" customHeight="false" outlineLevel="0" collapsed="false">
      <c r="A9" s="133" t="n">
        <v>37012</v>
      </c>
      <c r="B9" s="144" t="n">
        <f aca="false">INDEX(EOLArray,MATCH($A9,EOLColumn,0),MATCH($AF$5,EOLRow,0))+CT9</f>
        <v>-130.33</v>
      </c>
      <c r="C9" s="135" t="n">
        <f aca="false">INDEX(M1SHEET,MATCH($A9,M1COLUMN,0),MATCH($AG$5,M1ROW,0))</f>
        <v>-0.235057396399699</v>
      </c>
      <c r="D9" s="152"/>
      <c r="E9" s="144" t="n">
        <f aca="false">INDEX(EOLArray,MATCH($A9,EOLColumn,0),MATCH($AF$19,EOLRow,0))+EQ9</f>
        <v>4.58</v>
      </c>
      <c r="F9" s="135" t="n">
        <f aca="false">INDEX(M1SHEET,MATCH($A9,M1COLUMN,0),MATCH($AG$14,M1ROW,0))</f>
        <v>1.3</v>
      </c>
      <c r="G9" s="152"/>
      <c r="H9" s="144" t="n">
        <f aca="false">INDEX(EOLArray,MATCH($A9,EOLColumn,0),MATCH($AF$20,EOLRow,0))+GI9</f>
        <v>0</v>
      </c>
      <c r="I9" s="135" t="n">
        <f aca="false">INDEX(M1SHEET,MATCH($A9,M1COLUMN,0),MATCH($AG$17,M1ROW,0))</f>
        <v>1.65</v>
      </c>
      <c r="J9" s="152"/>
      <c r="K9" s="144" t="n">
        <f aca="false">INDEX(EOLArray,MATCH($A9,EOLColumn,0),MATCH($AF$13,EOLRow,0))+FE9</f>
        <v>-8.05</v>
      </c>
      <c r="L9" s="135" t="n">
        <f aca="false">INDEX(M1SHEET,MATCH($A9,M1COLUMN,0),MATCH($AG$13,M1ROW,0))</f>
        <v>-0.49</v>
      </c>
      <c r="M9" s="152"/>
      <c r="N9" s="144" t="n">
        <f aca="false">INDEX(EOLArray,MATCH($A9,EOLColumn,0),MATCH($AF$12,EOLRow,0))+EB9+DQ9</f>
        <v>-285.45</v>
      </c>
      <c r="O9" s="135" t="n">
        <f aca="false">INDEX(M1SHEET,MATCH($A9,M1COLUMN,0),MATCH($AG$15,M1ROW,0))</f>
        <v>-0.075</v>
      </c>
      <c r="P9" s="152"/>
      <c r="Q9" s="135" t="n">
        <f aca="false">INDEX(M1SHEET,MATCH($A9,M1COLUMN,0),MATCH($AG$31,M1ROW,0))</f>
        <v>5.37</v>
      </c>
      <c r="R9" s="152"/>
      <c r="S9" s="144" t="n">
        <f aca="false">INDEX(EOLArray,MATCH($A9,EOLColumn,0),MATCH($AF$2,EOLRow,0))+BE9+DF9</f>
        <v>439.87</v>
      </c>
      <c r="T9" s="135" t="n">
        <f aca="false">INDEX(M1SHEET,MATCH($A9,M1COLUMN,0),MATCH($AG$3,M1ROW,0))</f>
        <v>-0.305</v>
      </c>
      <c r="U9" s="152"/>
      <c r="V9" s="135" t="n">
        <f aca="false">INDEX(M1SHEET,MATCH($A9,M1COLUMN,0),MATCH($AG$28,M1ROW,0))</f>
        <v>7.34888284881906</v>
      </c>
      <c r="W9" s="152"/>
      <c r="X9" s="144" t="n">
        <f aca="false">INDEX(EOLArray,MATCH($A9,EOLColumn,0),MATCH($AF$18,EOLRow,0))+$BE9+$CK9+$CS9+$DQ9</f>
        <v>-0.29</v>
      </c>
      <c r="Y9" s="135" t="n">
        <f aca="false">INDEX(M1SHEET,MATCH($A9,M1COLUMN,0),MATCH($AG$2,M1ROW,0))</f>
        <v>5.445</v>
      </c>
      <c r="Z9" s="152"/>
      <c r="AB9" s="150" t="n">
        <f aca="false">B9+E9+H9+K9+N9+S9</f>
        <v>20.62</v>
      </c>
      <c r="AC9" s="58"/>
      <c r="AD9" s="58"/>
      <c r="AF9" s="60" t="s">
        <v>76</v>
      </c>
      <c r="AG9" s="61" t="s">
        <v>77</v>
      </c>
      <c r="AI9" s="138" t="n">
        <v>37012</v>
      </c>
      <c r="AJ9" s="96" t="n">
        <f aca="false">(CK9+BE9+BR9+DQ9)*AM9</f>
        <v>0</v>
      </c>
      <c r="AK9" s="97" t="n">
        <f aca="false">(AO9)*(AM9)</f>
        <v>0</v>
      </c>
      <c r="AL9" s="97" t="n">
        <f aca="false">(AN9+AO9)*(AM9)</f>
        <v>0</v>
      </c>
      <c r="AM9" s="139" t="n">
        <f aca="false">INDEX(M1SHEET,MATCH($AI9,M1COLUMN,0),MATCH($AG$38,M1ROW,0))</f>
        <v>0.985729345110087</v>
      </c>
      <c r="AN9" s="122" t="n">
        <f aca="false">BS9</f>
        <v>0</v>
      </c>
      <c r="AO9" s="97" t="n">
        <f aca="false">BR9</f>
        <v>0</v>
      </c>
      <c r="AP9" s="125"/>
      <c r="AQ9" s="108"/>
      <c r="AR9" s="128" t="n">
        <f aca="false">SUM(AX9:BE9)+SUM(BI9:BP9)+SUM(DU9:DZ9)+SUM(BW9:CI9)</f>
        <v>0</v>
      </c>
      <c r="AS9" s="108"/>
      <c r="AT9" s="17"/>
      <c r="AU9" s="17"/>
      <c r="AV9" s="37" t="n">
        <v>37012</v>
      </c>
      <c r="AW9" s="17"/>
      <c r="AX9" s="128" t="n">
        <f aca="false">IF(AX$2&lt;=$A9,IF(AX$3&gt;=$A9,(AX$4/1.055056),0),0)*($AI10-$AI9)/10000</f>
        <v>0</v>
      </c>
      <c r="AY9" s="140" t="n">
        <f aca="false">IF(AY$2&lt;=$A9,IF(AY$3&gt;=$A9,(AY$4/1.055056),0),0)*($AI10-$AI9)/10000</f>
        <v>0</v>
      </c>
      <c r="AZ9" s="140" t="n">
        <f aca="false">IF(AZ$2&lt;=$A9,IF(AZ$3&gt;=$A9,(AZ$4/1.055056),0),0)*($AI10-$AI9)/10000</f>
        <v>0</v>
      </c>
      <c r="BA9" s="140" t="n">
        <f aca="false">IF(BA$2&lt;=$A9,IF(BA$3&gt;=$A9,(BA$4/1.055056),0),0)*($AI10-$AI9)/10000</f>
        <v>0</v>
      </c>
      <c r="BB9" s="140" t="n">
        <f aca="false">IF(BB$2&lt;=$A9,IF(BB$3&gt;=$A9,(BB$4/1.055056),0),0)*($AI10-$AI9)/10000</f>
        <v>0</v>
      </c>
      <c r="BC9" s="140" t="n">
        <f aca="false">IF(BC$2&lt;=$A9,IF(BC$3&gt;=$A9,(BC$4/1.055056),0),0)*($AI10-$AI9)/10000</f>
        <v>0</v>
      </c>
      <c r="BD9" s="140" t="n">
        <f aca="false">IF(BD$2&lt;=$A9,IF(BD$3&gt;=$A9,(BD$4/1.055056),0),0)*($AI10-$AI9)/10000</f>
        <v>0</v>
      </c>
      <c r="BE9" s="140" t="n">
        <f aca="false">SUM(AX9:BD9)*AM9</f>
        <v>0</v>
      </c>
      <c r="BF9" s="140"/>
      <c r="BG9" s="13"/>
      <c r="BH9" s="13"/>
      <c r="BI9" s="141" t="n">
        <f aca="false">IF(BI$2&lt;=$A9,IF(BI$3&gt;=$A9,(BI$4/1.055056),0),0)*($AI10-$AI9)/10000</f>
        <v>0</v>
      </c>
      <c r="BJ9" s="141" t="n">
        <f aca="false">IF(BJ$2&lt;=$A9,IF(BJ$3&gt;=$A9,(BJ$4/1.055056),0),0)*($AI10-$AI9)/10000</f>
        <v>0</v>
      </c>
      <c r="BK9" s="141" t="n">
        <f aca="false">IF(BK$2&lt;=$A9,IF(BK$3&gt;=$A9,(BK$4/1.055056),0),0)*($AI10-$AI9)/10000</f>
        <v>0</v>
      </c>
      <c r="BL9" s="141" t="n">
        <f aca="false">IF(BL$2&lt;=$A9,IF(BL$3&gt;=$A9,(BL$4/1.055056),0),0)*($AI10-$AI9)/10000</f>
        <v>0</v>
      </c>
      <c r="BM9" s="141" t="n">
        <f aca="false">IF(BM$2&lt;=$A9,IF(BM$3&gt;=$A9,(BM$4/1.055056),0),0)*($AI10-$AI9)/10000</f>
        <v>0</v>
      </c>
      <c r="BN9" s="141" t="n">
        <f aca="false">IF(BN$2&lt;=$A9,IF(BN$3&gt;=$A9,(BN$4/1.055056),0),0)*($AI10-$AI9)/10000</f>
        <v>0</v>
      </c>
      <c r="BO9" s="141" t="n">
        <f aca="false">IF(BO$2&lt;=$A9,IF(BO$3&gt;=$A9,(BO$4/1.055056),0),0)*($AI10-$AI9)/10000</f>
        <v>0</v>
      </c>
      <c r="BP9" s="141" t="n">
        <f aca="false">IF(BP$2&lt;=$A9,IF(BP$3&gt;=$A9,(BP$4/1.055056),0),0)*($AI10-$AI9)/10000</f>
        <v>0</v>
      </c>
      <c r="BQ9" s="13"/>
      <c r="BR9" s="14" t="n">
        <f aca="false">SUM(BI9:BP9)</f>
        <v>0</v>
      </c>
      <c r="BS9" s="14" t="n">
        <f aca="false">SUM(AX9:BF9)+DF9</f>
        <v>0</v>
      </c>
      <c r="BT9" s="14"/>
      <c r="BU9" s="17"/>
      <c r="BV9" s="17"/>
      <c r="BW9" s="142" t="n">
        <f aca="false">IF(BW$2&lt;=$A9,IF(BW$3&gt;=$A9,(BW$4),0),0)*($AI10-$AI9)/10000</f>
        <v>0</v>
      </c>
      <c r="BX9" s="142" t="n">
        <f aca="false">IF(BX$2&lt;=$A9,IF(BX$3&gt;=$A9,(BX$4),0),0)*($AI10-$AI9)/10000</f>
        <v>0</v>
      </c>
      <c r="BY9" s="142" t="n">
        <f aca="false">IF(BY$2&lt;=$A9,IF(BY$3&gt;=$A9,(BY$4),0),0)*($AI10-$AI9)/10000</f>
        <v>0</v>
      </c>
      <c r="BZ9" s="142" t="n">
        <f aca="false">IF(BZ$2&lt;=$A9,IF(BZ$3&gt;=$A9,(BZ$4),0),0)*($AI10-$AI9)/10000</f>
        <v>0</v>
      </c>
      <c r="CA9" s="142" t="n">
        <f aca="false">IF(CA$2&lt;=$A9,IF(CA$3&gt;=$A9,(CA$4),0),0)*($AI10-$AI9)/10000</f>
        <v>0</v>
      </c>
      <c r="CB9" s="140" t="n">
        <f aca="false">IF(CB$2&lt;=$A9,IF(CB$3&gt;=$A9,(CB$4),0),0)*($AI10-$AI9)/10000</f>
        <v>0</v>
      </c>
      <c r="CC9" s="140" t="n">
        <f aca="false">IF(CC$2&lt;=$A9,IF(CC$3&gt;=$A9,(CC$4),0),0)*($AI10-$AI9)/10000</f>
        <v>0</v>
      </c>
      <c r="CD9" s="140" t="n">
        <f aca="false">IF(CD$2&lt;=$A9,IF(CD$3&gt;=$A9,(CD$4),0),0)*($AI10-$AI9)/10000</f>
        <v>0</v>
      </c>
      <c r="CE9" s="140" t="n">
        <f aca="false">IF(CE$2&lt;=$A9,IF(CE$3&gt;=$A9,(CE$4),0),0)*($AI10-$AI9)/10000</f>
        <v>0</v>
      </c>
      <c r="CF9" s="140" t="n">
        <f aca="false">IF(CF$2&lt;=$A9,IF(CF$3&gt;=$A9,(CF$4),0),0)*($AI10-$AI9)/10000</f>
        <v>0</v>
      </c>
      <c r="CG9" s="140" t="n">
        <f aca="false">IF(CG$2&lt;=$A9,IF(CG$3&gt;=$A9,(CG$4),0),0)*($AI10-$AI9)/10000</f>
        <v>0</v>
      </c>
      <c r="CH9" s="140" t="n">
        <f aca="false">IF(CH$2&lt;=$A9,IF(CH$3&gt;=$A9,(CH$4),0),0)*($AI10-$AI9)/10000</f>
        <v>0</v>
      </c>
      <c r="CI9" s="140" t="n">
        <f aca="false">IF(CI$2&lt;=$A9,IF(CI$3&gt;=$A9,(CI$4),0),0)*($AI10-$AI9)/10000</f>
        <v>0</v>
      </c>
      <c r="CJ9" s="17"/>
      <c r="CK9" s="128" t="n">
        <f aca="false">SUM(BW9:CI9)+DQ9</f>
        <v>0</v>
      </c>
      <c r="CL9" s="128"/>
      <c r="CM9" s="128"/>
      <c r="CN9" s="142" t="n">
        <f aca="false">IF(CN$2&lt;=$A9,IF(CN$3&gt;=$A9,(CN$4),0),0)*($AI10-$AI9)/10000</f>
        <v>0</v>
      </c>
      <c r="CO9" s="142" t="n">
        <f aca="false">IF(CO$2&lt;=$A9,IF(CO$3&gt;=$A9,(CO$4),0),0)*($AI10-$AI9)/10000</f>
        <v>0</v>
      </c>
      <c r="CP9" s="142" t="n">
        <f aca="false">IF(CP$2&lt;=$A9,IF(CP$3&gt;=$A9,(CP$4),0),0)*($AI10-$AI9)/10000</f>
        <v>0</v>
      </c>
      <c r="CQ9" s="142" t="n">
        <f aca="false">IF(CQ$2&lt;=$A9,IF(CQ$3&gt;=$A9,(CQ$4),0),0)*($AI10-$AI9)/10000</f>
        <v>0</v>
      </c>
      <c r="CR9" s="128"/>
      <c r="CS9" s="128" t="n">
        <f aca="false">SUM(CN9:CQ9)*AL9</f>
        <v>0</v>
      </c>
      <c r="CT9" s="128"/>
      <c r="CU9" s="17"/>
      <c r="CV9" s="17"/>
      <c r="CW9" s="17"/>
      <c r="CX9" s="140" t="n">
        <f aca="false">IF(CX$2&lt;=$A9,IF(CX$3&gt;=$A9,(CX$4),0),0)*($AI10-$AI9)/10000</f>
        <v>0</v>
      </c>
      <c r="CY9" s="140" t="n">
        <f aca="false">IF(CY$2&lt;=$A9,IF(CY$3&gt;=$A9,(CY$4),0),0)*($AI10-$AI9)/10000</f>
        <v>0</v>
      </c>
      <c r="CZ9" s="140" t="n">
        <f aca="false">IF(CZ$2&lt;=$A9,IF(CZ$3&gt;=$A9,(CZ$4),0),0)*($AI10-$AI9)/10000</f>
        <v>0</v>
      </c>
      <c r="DA9" s="140" t="n">
        <f aca="false">IF(DA$2&lt;=$A9,IF(DA$3&gt;=$A9,(DA$4),0),0)*($AI10-$AI9)/10000</f>
        <v>0</v>
      </c>
      <c r="DB9" s="140" t="n">
        <f aca="false">IF(DB$2&lt;=$A9,IF(DB$3&gt;=$A9,(DB$4),0),0)*($AI10-$AI9)/10000</f>
        <v>0</v>
      </c>
      <c r="DC9" s="140" t="n">
        <f aca="false">IF(DC$2&lt;=$A9,IF(DC$3&gt;=$A9,(DC$4),0),0)*($AI10-$AI9)/10000</f>
        <v>0</v>
      </c>
      <c r="DD9" s="140" t="n">
        <f aca="false">IF(DD$2&lt;=$A9,IF(DD$3&gt;=$A9,(DD$4),0),0)*($AI10-$AI9)/10000</f>
        <v>0</v>
      </c>
      <c r="DE9" s="17"/>
      <c r="DF9" s="128" t="n">
        <f aca="false">SUM(CX9:DD9)</f>
        <v>0</v>
      </c>
      <c r="DG9" s="17"/>
      <c r="DH9" s="17"/>
      <c r="DI9" s="17"/>
      <c r="DJ9" s="17"/>
      <c r="DK9" s="17"/>
      <c r="DL9" s="140" t="n">
        <f aca="false">IF(DL$2&lt;=$A9,IF(DL$3&gt;=$A9,(DL$4),0),0)*($AI10-$AI9)/10000</f>
        <v>0</v>
      </c>
      <c r="DM9" s="140" t="n">
        <f aca="false">IF(DM$2&lt;=$A9,IF(DM$3&gt;=$A9,(DM$4),0),0)*($AI10-$AI9)/10000</f>
        <v>0</v>
      </c>
      <c r="DN9" s="140" t="n">
        <f aca="false">IF(DN$2&lt;=$A9,IF(DN$3&gt;=$A9,(DN$4),0),0)*($AI10-$AI9)/10000</f>
        <v>0</v>
      </c>
      <c r="DO9" s="140" t="n">
        <f aca="false">IF(DO$2&lt;=$A9,IF(DO$3&gt;=$A9,(DO$4),0),0)*($AI10-$AI9)/10000</f>
        <v>0</v>
      </c>
      <c r="DP9" s="140"/>
      <c r="DQ9" s="140" t="n">
        <f aca="false">SUM(DL9:DO9)*AL9</f>
        <v>0</v>
      </c>
      <c r="DR9" s="140"/>
      <c r="DS9" s="140" t="n">
        <f aca="false">IF(DS$2&lt;=$A9,IF(DS$3&gt;=$A9,(DS$4),0),0)*($AI10-$AI9)/10000</f>
        <v>0</v>
      </c>
      <c r="DT9" s="140" t="n">
        <f aca="false">IF(DT$2&lt;=$A9,IF(DT$3&gt;=$A9,(DT$4),0),0)*($AI10-$AI9)/10000</f>
        <v>0</v>
      </c>
      <c r="DU9" s="140" t="n">
        <f aca="false">IF(DU$2&lt;=$A9,IF(DU$3&gt;=$A9,(DU$4),0),0)*($AI10-$AI9)/10000</f>
        <v>0</v>
      </c>
      <c r="DV9" s="140" t="n">
        <f aca="false">IF(DV$2&lt;=$A9,IF(DV$3&gt;=$A9,(DV$4),0),0)*($AI10-$AI9)/10000</f>
        <v>0</v>
      </c>
      <c r="DW9" s="140" t="n">
        <f aca="false">IF(DW$2&lt;=$A9,IF(DW$3&gt;=$A9,(DW$4),0),0)*($AI10-$AI9)/10000</f>
        <v>0</v>
      </c>
      <c r="DX9" s="140" t="n">
        <f aca="false">IF(DX$2&lt;=$A9,IF(DX$3&gt;=$A9,(DX$4),0),0)*($AI10-$AI9)/10000</f>
        <v>0</v>
      </c>
      <c r="DY9" s="140" t="n">
        <f aca="false">IF(DY$2&lt;=$A9,IF(DY$3&gt;=$A9,(DY$4),0),0)*($AI10-$AI9)/10000</f>
        <v>0</v>
      </c>
      <c r="DZ9" s="140" t="n">
        <f aca="false">IF(DZ$2&lt;=$A9,IF(DZ$3&gt;=$A9,(DZ$4),0),0)*($AI10-$AI9)/10000</f>
        <v>0</v>
      </c>
      <c r="EA9" s="140" t="n">
        <f aca="false">IF(EA$2&lt;=$A9,IF(EA$3&gt;=$A9,(EA$4),0),0)*($AI10-$AI9)/10000</f>
        <v>0</v>
      </c>
      <c r="EB9" s="128" t="n">
        <f aca="false">SUM(DS9:DZ9)*AM9</f>
        <v>0</v>
      </c>
      <c r="EC9" s="128"/>
      <c r="ED9" s="17"/>
      <c r="EE9" s="17"/>
      <c r="EF9" s="17"/>
      <c r="EG9" s="17"/>
      <c r="EH9" s="17"/>
      <c r="EI9" s="140" t="n">
        <f aca="false">IF(EI$2&lt;=$A9,IF(EI$3&gt;=$A9,(EI$4),0),0)*($AI10-$AI9)/10000</f>
        <v>0</v>
      </c>
      <c r="EJ9" s="140" t="n">
        <f aca="false">IF(EJ$2&lt;=$A9,IF(EJ$3&gt;=$A9,(EJ$4),0),0)*($AI10-$AI9)/10000</f>
        <v>0</v>
      </c>
      <c r="EK9" s="140" t="n">
        <f aca="false">IF(EK$2&lt;=$A9,IF(EK$3&gt;=$A9,(EK$4),0),0)*($AI10-$AI9)/10000</f>
        <v>0</v>
      </c>
      <c r="EL9" s="140" t="n">
        <f aca="false">IF(EL$2&lt;=$A9,IF(EL$3&gt;=$A9,(EL$4),0),0)*($AI10-$AI9)/10000</f>
        <v>0</v>
      </c>
      <c r="EM9" s="140" t="n">
        <f aca="false">IF(EM$2&lt;=$A9,IF(EM$3&gt;=$A9,(EM$4),0),0)*($AI10-$AI9)/10000</f>
        <v>0</v>
      </c>
      <c r="EN9" s="140" t="n">
        <f aca="false">IF(EN$2&lt;=$A9,IF(EN$3&gt;=$A9,(EN$4),0),0)*($AI10-$AI9)/10000</f>
        <v>0</v>
      </c>
      <c r="EO9" s="17"/>
      <c r="EP9" s="128" t="n">
        <f aca="false">SUM(EI9:EN9)</f>
        <v>0</v>
      </c>
      <c r="EQ9" s="128" t="n">
        <f aca="false">EP9*AM9</f>
        <v>0</v>
      </c>
      <c r="ER9" s="17"/>
      <c r="ES9" s="17"/>
      <c r="ET9" s="17"/>
      <c r="EU9" s="17"/>
      <c r="EV9" s="17"/>
      <c r="EW9" s="140" t="n">
        <f aca="false">IF(EW$2&lt;=$A9,IF(EW$3&gt;=$A9,(EW$4),0),0)*($AI10-$AI9)/10000</f>
        <v>0</v>
      </c>
      <c r="EX9" s="140" t="n">
        <f aca="false">IF(EX$2&lt;=$A9,IF(EX$3&gt;=$A9,(EX$4),0),0)*($AI10-$AI9)/10000</f>
        <v>0</v>
      </c>
      <c r="EY9" s="140" t="n">
        <f aca="false">IF(EY$2&lt;=$A9,IF(EY$3&gt;=$A9,(EY$4),0),0)*($AI10-$AI9)/10000</f>
        <v>0</v>
      </c>
      <c r="EZ9" s="140" t="n">
        <f aca="false">IF(EZ$2&lt;=$A9,IF(EZ$3&gt;=$A9,(EZ$4),0),0)*($AI10-$AI9)/10000</f>
        <v>0</v>
      </c>
      <c r="FA9" s="140" t="n">
        <f aca="false">IF(FA$2&lt;=$A9,IF(FA$3&gt;=$A9,(FA$4),0),0)*($AI10-$AI9)/10000</f>
        <v>0</v>
      </c>
      <c r="FB9" s="140" t="n">
        <f aca="false">IF(FB$2&lt;=$A9,IF(FB$3&gt;=$A9,(FB$4),0),0)*($AI10-$AI9)/10000</f>
        <v>0</v>
      </c>
      <c r="FC9" s="17"/>
      <c r="FD9" s="128" t="n">
        <f aca="false">SUM(EW9:FB9)</f>
        <v>0</v>
      </c>
      <c r="FE9" s="128" t="n">
        <f aca="false">FD9*AM9</f>
        <v>0</v>
      </c>
      <c r="FF9" s="17"/>
      <c r="FG9" s="17"/>
      <c r="FH9" s="17"/>
      <c r="FI9" s="17"/>
      <c r="FJ9" s="17"/>
      <c r="FK9" s="17"/>
      <c r="FL9" s="140" t="n">
        <f aca="false">IF(FL$2&lt;=$A9,IF(FL$3&gt;=$A9,(FL$4),0),0)*($AI10-$AI9)/10000</f>
        <v>0</v>
      </c>
      <c r="FM9" s="140" t="n">
        <f aca="false">IF(FM$2&lt;=$A9,IF(FM$3&gt;=$A9,(FM$4),0),0)*($AI10-$AI9)/10000</f>
        <v>0</v>
      </c>
      <c r="FN9" s="140" t="n">
        <f aca="false">IF(FN$2&lt;=$A9,IF(FN$3&gt;=$A9,(FN$4),0),0)*($AI10-$AI9)/10000</f>
        <v>0</v>
      </c>
      <c r="FO9" s="140" t="n">
        <f aca="false">IF(FO$2&lt;=$A9,IF(FO$3&gt;=$A9,(FO$4),0),0)*($AI10-$AI9)/10000</f>
        <v>0</v>
      </c>
      <c r="FP9" s="140" t="n">
        <f aca="false">IF(FP$2&lt;=$A9,IF(FP$3&gt;=$A9,(FP$4),0),0)*($AI10-$AI9)/10000</f>
        <v>0</v>
      </c>
      <c r="FQ9" s="140" t="n">
        <f aca="false">IF(FQ$2&lt;=$A9,IF(FQ$3&gt;=$A9,(FQ$4),0),0)*($AI10-$AI9)/10000</f>
        <v>0</v>
      </c>
      <c r="FR9" s="17"/>
      <c r="FS9" s="128" t="n">
        <f aca="false">SUM(FL9:FQ9)</f>
        <v>0</v>
      </c>
      <c r="FT9" s="128" t="n">
        <f aca="false">FS9*AM9</f>
        <v>0</v>
      </c>
      <c r="FU9" s="17"/>
      <c r="FV9" s="17"/>
      <c r="FW9" s="17"/>
      <c r="FX9" s="17"/>
      <c r="FY9" s="17"/>
      <c r="FZ9" s="17"/>
      <c r="GA9" s="140" t="n">
        <f aca="false">IF(GA$2&lt;=$A9,IF(GA$3&gt;=$A9,(GA$4),0),0)*($AI10-$AI9)/10000</f>
        <v>0</v>
      </c>
      <c r="GB9" s="140" t="n">
        <f aca="false">IF(GB$2&lt;=$A9,IF(GB$3&gt;=$A9,(GB$4),0),0)*($AI10-$AI9)/10000</f>
        <v>0</v>
      </c>
      <c r="GC9" s="140" t="n">
        <f aca="false">IF(GC$2&lt;=$A9,IF(GC$3&gt;=$A9,(GC$4),0),0)*($AI10-$AI9)/10000</f>
        <v>0</v>
      </c>
      <c r="GD9" s="140" t="n">
        <f aca="false">IF(GD$2&lt;=$A9,IF(GD$3&gt;=$A9,(GD$4),0),0)*($AI10-$AI9)/10000</f>
        <v>0</v>
      </c>
      <c r="GE9" s="140" t="n">
        <f aca="false">IF(GE$2&lt;=$A9,IF(GE$3&gt;=$A9,(GE$4),0),0)*($AI10-$AI9)/10000</f>
        <v>0</v>
      </c>
      <c r="GF9" s="140" t="n">
        <f aca="false">IF(GF$2&lt;=$A9,IF(GF$3&gt;=$A9,(GF$4),0),0)*($AI10-$AI9)/10000</f>
        <v>0</v>
      </c>
      <c r="GG9" s="17"/>
      <c r="GH9" s="128" t="n">
        <f aca="false">SUM(GA9:GF9)</f>
        <v>0</v>
      </c>
      <c r="GI9" s="128" t="n">
        <f aca="false">GH9*AM9</f>
        <v>0</v>
      </c>
    </row>
    <row r="10" customFormat="false" ht="16.5" hidden="false" customHeight="false" outlineLevel="0" collapsed="false">
      <c r="A10" s="133" t="n">
        <v>37043</v>
      </c>
      <c r="B10" s="144" t="n">
        <f aca="false">INDEX(EOLArray,MATCH($A10,EOLColumn,0),MATCH($AF$5,EOLRow,0))+CT10</f>
        <v>-125.58</v>
      </c>
      <c r="C10" s="135" t="n">
        <f aca="false">INDEX(M1SHEET,MATCH($A10,M1COLUMN,0),MATCH($AG$5,M1ROW,0))</f>
        <v>-0.23504096290712</v>
      </c>
      <c r="D10" s="152"/>
      <c r="E10" s="144" t="n">
        <f aca="false">INDEX(EOLArray,MATCH($A10,EOLColumn,0),MATCH($AF$19,EOLRow,0))+EQ10</f>
        <v>4.42</v>
      </c>
      <c r="F10" s="135" t="n">
        <f aca="false">INDEX(M1SHEET,MATCH($A10,M1COLUMN,0),MATCH($AG$14,M1ROW,0))</f>
        <v>1.5</v>
      </c>
      <c r="G10" s="152"/>
      <c r="H10" s="144" t="n">
        <f aca="false">INDEX(EOLArray,MATCH($A10,EOLColumn,0),MATCH($AF$20,EOLRow,0))+GI10</f>
        <v>0</v>
      </c>
      <c r="I10" s="135" t="n">
        <f aca="false">INDEX(M1SHEET,MATCH($A10,M1COLUMN,0),MATCH($AG$17,M1ROW,0))</f>
        <v>1.85</v>
      </c>
      <c r="J10" s="152"/>
      <c r="K10" s="144" t="n">
        <f aca="false">INDEX(EOLArray,MATCH($A10,EOLColumn,0),MATCH($AF$13,EOLRow,0))+FE10</f>
        <v>-7.76</v>
      </c>
      <c r="L10" s="135" t="n">
        <f aca="false">INDEX(M1SHEET,MATCH($A10,M1COLUMN,0),MATCH($AG$13,M1ROW,0))</f>
        <v>-0.49</v>
      </c>
      <c r="M10" s="152"/>
      <c r="N10" s="144" t="n">
        <f aca="false">INDEX(EOLArray,MATCH($A10,EOLColumn,0),MATCH($AF$12,EOLRow,0))+EB10+DQ10</f>
        <v>-273.85</v>
      </c>
      <c r="O10" s="135" t="n">
        <f aca="false">INDEX(M1SHEET,MATCH($A10,M1COLUMN,0),MATCH($AG$15,M1ROW,0))</f>
        <v>-0.075</v>
      </c>
      <c r="P10" s="152"/>
      <c r="Q10" s="135" t="n">
        <f aca="false">INDEX(M1SHEET,MATCH($A10,M1COLUMN,0),MATCH($AG$31,M1ROW,0))</f>
        <v>5.35</v>
      </c>
      <c r="R10" s="152"/>
      <c r="S10" s="144" t="n">
        <f aca="false">INDEX(EOLArray,MATCH($A10,EOLColumn,0),MATCH($AF$2,EOLRow,0))+BE10+DF10</f>
        <v>422.63</v>
      </c>
      <c r="T10" s="135" t="n">
        <f aca="false">INDEX(M1SHEET,MATCH($A10,M1COLUMN,0),MATCH($AG$3,M1ROW,0))</f>
        <v>-0.305</v>
      </c>
      <c r="U10" s="152"/>
      <c r="V10" s="135" t="n">
        <f aca="false">INDEX(M1SHEET,MATCH($A10,M1COLUMN,0),MATCH($AG$28,M1ROW,0))</f>
        <v>7.31856842626712</v>
      </c>
      <c r="W10" s="152"/>
      <c r="X10" s="144" t="n">
        <f aca="false">INDEX(EOLArray,MATCH($A10,EOLColumn,0),MATCH($AF$18,EOLRow,0))+$BE10+$CK10+$CS10+$DQ10</f>
        <v>-0.28</v>
      </c>
      <c r="Y10" s="135" t="n">
        <f aca="false">INDEX(M1SHEET,MATCH($A10,M1COLUMN,0),MATCH($AG$2,M1ROW,0))</f>
        <v>5.425</v>
      </c>
      <c r="Z10" s="152"/>
      <c r="AB10" s="150" t="n">
        <f aca="false">B10+E10+H10+K10+N10+S10</f>
        <v>19.86</v>
      </c>
      <c r="AC10" s="58"/>
      <c r="AD10" s="58"/>
      <c r="AF10" s="60" t="s">
        <v>78</v>
      </c>
      <c r="AG10" s="61" t="s">
        <v>79</v>
      </c>
      <c r="AI10" s="138" t="n">
        <v>37043</v>
      </c>
      <c r="AJ10" s="96" t="n">
        <f aca="false">(CK10+BE10+BR10+DQ10)*AM10</f>
        <v>0</v>
      </c>
      <c r="AK10" s="97" t="n">
        <f aca="false">(AO10)*(AM10)</f>
        <v>0</v>
      </c>
      <c r="AL10" s="97" t="n">
        <f aca="false">(AN10+AO10)*(AM10)</f>
        <v>0</v>
      </c>
      <c r="AM10" s="139" t="n">
        <f aca="false">INDEX(M1SHEET,MATCH($AI10,M1COLUMN,0),MATCH($AG$38,M1ROW,0))</f>
        <v>0.981471689960812</v>
      </c>
      <c r="AN10" s="122" t="n">
        <f aca="false">BS10</f>
        <v>0</v>
      </c>
      <c r="AO10" s="97" t="n">
        <f aca="false">BR10</f>
        <v>0</v>
      </c>
      <c r="AP10" s="125"/>
      <c r="AQ10" s="108"/>
      <c r="AR10" s="128" t="n">
        <f aca="false">SUM(AX10:BE10)+SUM(BI10:BP10)+SUM(DU10:DZ10)+SUM(BW10:CI10)</f>
        <v>0</v>
      </c>
      <c r="AS10" s="108"/>
      <c r="AT10" s="17"/>
      <c r="AU10" s="17"/>
      <c r="AV10" s="37" t="n">
        <v>37043</v>
      </c>
      <c r="AW10" s="17"/>
      <c r="AX10" s="128" t="n">
        <f aca="false">IF(AX$2&lt;=$A10,IF(AX$3&gt;=$A10,(AX$4/1.055056),0),0)*($AI11-$AI10)/10000</f>
        <v>0</v>
      </c>
      <c r="AY10" s="140" t="n">
        <f aca="false">IF(AY$2&lt;=$A10,IF(AY$3&gt;=$A10,(AY$4/1.055056),0),0)*($AI11-$AI10)/10000</f>
        <v>0</v>
      </c>
      <c r="AZ10" s="140" t="n">
        <f aca="false">IF(AZ$2&lt;=$A10,IF(AZ$3&gt;=$A10,(AZ$4/1.055056),0),0)*($AI11-$AI10)/10000</f>
        <v>0</v>
      </c>
      <c r="BA10" s="140" t="n">
        <f aca="false">IF(BA$2&lt;=$A10,IF(BA$3&gt;=$A10,(BA$4/1.055056),0),0)*($AI11-$AI10)/10000</f>
        <v>0</v>
      </c>
      <c r="BB10" s="140" t="n">
        <f aca="false">IF(BB$2&lt;=$A10,IF(BB$3&gt;=$A10,(BB$4/1.055056),0),0)*($AI11-$AI10)/10000</f>
        <v>0</v>
      </c>
      <c r="BC10" s="140" t="n">
        <f aca="false">IF(BC$2&lt;=$A10,IF(BC$3&gt;=$A10,(BC$4/1.055056),0),0)*($AI11-$AI10)/10000</f>
        <v>0</v>
      </c>
      <c r="BD10" s="140" t="n">
        <f aca="false">IF(BD$2&lt;=$A10,IF(BD$3&gt;=$A10,(BD$4/1.055056),0),0)*($AI11-$AI10)/10000</f>
        <v>0</v>
      </c>
      <c r="BE10" s="140" t="n">
        <f aca="false">SUM(AX10:BD10)*AM10</f>
        <v>0</v>
      </c>
      <c r="BF10" s="140"/>
      <c r="BG10" s="13"/>
      <c r="BH10" s="13"/>
      <c r="BI10" s="141" t="n">
        <f aca="false">IF(BI$2&lt;=$A10,IF(BI$3&gt;=$A10,(BI$4/1.055056),0),0)*($AI11-$AI10)/10000</f>
        <v>0</v>
      </c>
      <c r="BJ10" s="141" t="n">
        <f aca="false">IF(BJ$2&lt;=$A10,IF(BJ$3&gt;=$A10,(BJ$4/1.055056),0),0)*($AI11-$AI10)/10000</f>
        <v>0</v>
      </c>
      <c r="BK10" s="141" t="n">
        <f aca="false">IF(BK$2&lt;=$A10,IF(BK$3&gt;=$A10,(BK$4/1.055056),0),0)*($AI11-$AI10)/10000</f>
        <v>0</v>
      </c>
      <c r="BL10" s="141" t="n">
        <f aca="false">IF(BL$2&lt;=$A10,IF(BL$3&gt;=$A10,(BL$4/1.055056),0),0)*($AI11-$AI10)/10000</f>
        <v>0</v>
      </c>
      <c r="BM10" s="141" t="n">
        <f aca="false">IF(BM$2&lt;=$A10,IF(BM$3&gt;=$A10,(BM$4/1.055056),0),0)*($AI11-$AI10)/10000</f>
        <v>0</v>
      </c>
      <c r="BN10" s="141" t="n">
        <f aca="false">IF(BN$2&lt;=$A10,IF(BN$3&gt;=$A10,(BN$4/1.055056),0),0)*($AI11-$AI10)/10000</f>
        <v>0</v>
      </c>
      <c r="BO10" s="141" t="n">
        <f aca="false">IF(BO$2&lt;=$A10,IF(BO$3&gt;=$A10,(BO$4/1.055056),0),0)*($AI11-$AI10)/10000</f>
        <v>0</v>
      </c>
      <c r="BP10" s="141" t="n">
        <f aca="false">IF(BP$2&lt;=$A10,IF(BP$3&gt;=$A10,(BP$4/1.055056),0),0)*($AI11-$AI10)/10000</f>
        <v>0</v>
      </c>
      <c r="BQ10" s="13"/>
      <c r="BR10" s="14" t="n">
        <f aca="false">SUM(BI10:BP10)</f>
        <v>0</v>
      </c>
      <c r="BS10" s="14" t="n">
        <f aca="false">SUM(AX10:BF10)+DF10</f>
        <v>0</v>
      </c>
      <c r="BT10" s="14"/>
      <c r="BU10" s="17"/>
      <c r="BV10" s="17"/>
      <c r="BW10" s="142" t="n">
        <f aca="false">IF(BW$2&lt;=$A10,IF(BW$3&gt;=$A10,(BW$4),0),0)*($AI11-$AI10)/10000</f>
        <v>0</v>
      </c>
      <c r="BX10" s="142" t="n">
        <f aca="false">IF(BX$2&lt;=$A10,IF(BX$3&gt;=$A10,(BX$4),0),0)*($AI11-$AI10)/10000</f>
        <v>0</v>
      </c>
      <c r="BY10" s="142" t="n">
        <f aca="false">IF(BY$2&lt;=$A10,IF(BY$3&gt;=$A10,(BY$4),0),0)*($AI11-$AI10)/10000</f>
        <v>0</v>
      </c>
      <c r="BZ10" s="142" t="n">
        <f aca="false">IF(BZ$2&lt;=$A10,IF(BZ$3&gt;=$A10,(BZ$4),0),0)*($AI11-$AI10)/10000</f>
        <v>0</v>
      </c>
      <c r="CA10" s="142" t="n">
        <f aca="false">IF(CA$2&lt;=$A10,IF(CA$3&gt;=$A10,(CA$4),0),0)*($AI11-$AI10)/10000</f>
        <v>0</v>
      </c>
      <c r="CB10" s="140" t="n">
        <f aca="false">IF(CB$2&lt;=$A10,IF(CB$3&gt;=$A10,(CB$4),0),0)*($AI11-$AI10)/10000</f>
        <v>0</v>
      </c>
      <c r="CC10" s="140" t="n">
        <f aca="false">IF(CC$2&lt;=$A10,IF(CC$3&gt;=$A10,(CC$4),0),0)*($AI11-$AI10)/10000</f>
        <v>0</v>
      </c>
      <c r="CD10" s="140" t="n">
        <f aca="false">IF(CD$2&lt;=$A10,IF(CD$3&gt;=$A10,(CD$4),0),0)*($AI11-$AI10)/10000</f>
        <v>0</v>
      </c>
      <c r="CE10" s="140" t="n">
        <f aca="false">IF(CE$2&lt;=$A10,IF(CE$3&gt;=$A10,(CE$4),0),0)*($AI11-$AI10)/10000</f>
        <v>0</v>
      </c>
      <c r="CF10" s="140" t="n">
        <f aca="false">IF(CF$2&lt;=$A10,IF(CF$3&gt;=$A10,(CF$4),0),0)*($AI11-$AI10)/10000</f>
        <v>0</v>
      </c>
      <c r="CG10" s="140" t="n">
        <f aca="false">IF(CG$2&lt;=$A10,IF(CG$3&gt;=$A10,(CG$4),0),0)*($AI11-$AI10)/10000</f>
        <v>0</v>
      </c>
      <c r="CH10" s="140" t="n">
        <f aca="false">IF(CH$2&lt;=$A10,IF(CH$3&gt;=$A10,(CH$4),0),0)*($AI11-$AI10)/10000</f>
        <v>0</v>
      </c>
      <c r="CI10" s="140" t="n">
        <f aca="false">IF(CI$2&lt;=$A10,IF(CI$3&gt;=$A10,(CI$4),0),0)*($AI11-$AI10)/10000</f>
        <v>0</v>
      </c>
      <c r="CJ10" s="17"/>
      <c r="CK10" s="128" t="n">
        <f aca="false">SUM(BW10:CI10)+DQ10</f>
        <v>0</v>
      </c>
      <c r="CL10" s="128"/>
      <c r="CM10" s="128"/>
      <c r="CN10" s="142" t="n">
        <f aca="false">IF(CN$2&lt;=$A10,IF(CN$3&gt;=$A10,(CN$4),0),0)*($AI11-$AI10)/10000</f>
        <v>0</v>
      </c>
      <c r="CO10" s="142" t="n">
        <f aca="false">IF(CO$2&lt;=$A10,IF(CO$3&gt;=$A10,(CO$4),0),0)*($AI11-$AI10)/10000</f>
        <v>0</v>
      </c>
      <c r="CP10" s="142" t="n">
        <f aca="false">IF(CP$2&lt;=$A10,IF(CP$3&gt;=$A10,(CP$4),0),0)*($AI11-$AI10)/10000</f>
        <v>0</v>
      </c>
      <c r="CQ10" s="142" t="n">
        <f aca="false">IF(CQ$2&lt;=$A10,IF(CQ$3&gt;=$A10,(CQ$4),0),0)*($AI11-$AI10)/10000</f>
        <v>0</v>
      </c>
      <c r="CR10" s="128"/>
      <c r="CS10" s="128" t="n">
        <f aca="false">SUM(CN10:CQ10)*AL10</f>
        <v>0</v>
      </c>
      <c r="CT10" s="128"/>
      <c r="CU10" s="17"/>
      <c r="CV10" s="17"/>
      <c r="CW10" s="17"/>
      <c r="CX10" s="140" t="n">
        <f aca="false">IF(CX$2&lt;=$A10,IF(CX$3&gt;=$A10,(CX$4),0),0)*($AI11-$AI10)/10000</f>
        <v>0</v>
      </c>
      <c r="CY10" s="140" t="n">
        <f aca="false">IF(CY$2&lt;=$A10,IF(CY$3&gt;=$A10,(CY$4),0),0)*($AI11-$AI10)/10000</f>
        <v>0</v>
      </c>
      <c r="CZ10" s="140" t="n">
        <f aca="false">IF(CZ$2&lt;=$A10,IF(CZ$3&gt;=$A10,(CZ$4),0),0)*($AI11-$AI10)/10000</f>
        <v>0</v>
      </c>
      <c r="DA10" s="140" t="n">
        <f aca="false">IF(DA$2&lt;=$A10,IF(DA$3&gt;=$A10,(DA$4),0),0)*($AI11-$AI10)/10000</f>
        <v>0</v>
      </c>
      <c r="DB10" s="140" t="n">
        <f aca="false">IF(DB$2&lt;=$A10,IF(DB$3&gt;=$A10,(DB$4),0),0)*($AI11-$AI10)/10000</f>
        <v>0</v>
      </c>
      <c r="DC10" s="140" t="n">
        <f aca="false">IF(DC$2&lt;=$A10,IF(DC$3&gt;=$A10,(DC$4),0),0)*($AI11-$AI10)/10000</f>
        <v>0</v>
      </c>
      <c r="DD10" s="140" t="n">
        <f aca="false">IF(DD$2&lt;=$A10,IF(DD$3&gt;=$A10,(DD$4),0),0)*($AI11-$AI10)/10000</f>
        <v>0</v>
      </c>
      <c r="DE10" s="17"/>
      <c r="DF10" s="128" t="n">
        <f aca="false">SUM(CX10:DD10)</f>
        <v>0</v>
      </c>
      <c r="DG10" s="17"/>
      <c r="DH10" s="17"/>
      <c r="DI10" s="17"/>
      <c r="DJ10" s="17"/>
      <c r="DK10" s="17"/>
      <c r="DL10" s="140" t="n">
        <f aca="false">IF(DL$2&lt;=$A10,IF(DL$3&gt;=$A10,(DL$4),0),0)*($AI11-$AI10)/10000</f>
        <v>0</v>
      </c>
      <c r="DM10" s="140" t="n">
        <f aca="false">IF(DM$2&lt;=$A10,IF(DM$3&gt;=$A10,(DM$4),0),0)*($AI11-$AI10)/10000</f>
        <v>0</v>
      </c>
      <c r="DN10" s="140" t="n">
        <f aca="false">IF(DN$2&lt;=$A10,IF(DN$3&gt;=$A10,(DN$4),0),0)*($AI11-$AI10)/10000</f>
        <v>0</v>
      </c>
      <c r="DO10" s="140" t="n">
        <f aca="false">IF(DO$2&lt;=$A10,IF(DO$3&gt;=$A10,(DO$4),0),0)*($AI11-$AI10)/10000</f>
        <v>0</v>
      </c>
      <c r="DP10" s="140"/>
      <c r="DQ10" s="140" t="n">
        <f aca="false">SUM(DL10:DO10)*AL10</f>
        <v>0</v>
      </c>
      <c r="DR10" s="140"/>
      <c r="DS10" s="140" t="n">
        <f aca="false">IF(DS$2&lt;=$A10,IF(DS$3&gt;=$A10,(DS$4),0),0)*($AI11-$AI10)/10000</f>
        <v>0</v>
      </c>
      <c r="DT10" s="140" t="n">
        <f aca="false">IF(DT$2&lt;=$A10,IF(DT$3&gt;=$A10,(DT$4),0),0)*($AI11-$AI10)/10000</f>
        <v>0</v>
      </c>
      <c r="DU10" s="140" t="n">
        <f aca="false">IF(DU$2&lt;=$A10,IF(DU$3&gt;=$A10,(DU$4),0),0)*($AI11-$AI10)/10000</f>
        <v>0</v>
      </c>
      <c r="DV10" s="140" t="n">
        <f aca="false">IF(DV$2&lt;=$A10,IF(DV$3&gt;=$A10,(DV$4),0),0)*($AI11-$AI10)/10000</f>
        <v>0</v>
      </c>
      <c r="DW10" s="140" t="n">
        <f aca="false">IF(DW$2&lt;=$A10,IF(DW$3&gt;=$A10,(DW$4),0),0)*($AI11-$AI10)/10000</f>
        <v>0</v>
      </c>
      <c r="DX10" s="140" t="n">
        <f aca="false">IF(DX$2&lt;=$A10,IF(DX$3&gt;=$A10,(DX$4),0),0)*($AI11-$AI10)/10000</f>
        <v>0</v>
      </c>
      <c r="DY10" s="140" t="n">
        <f aca="false">IF(DY$2&lt;=$A10,IF(DY$3&gt;=$A10,(DY$4),0),0)*($AI11-$AI10)/10000</f>
        <v>0</v>
      </c>
      <c r="DZ10" s="140" t="n">
        <f aca="false">IF(DZ$2&lt;=$A10,IF(DZ$3&gt;=$A10,(DZ$4),0),0)*($AI11-$AI10)/10000</f>
        <v>0</v>
      </c>
      <c r="EA10" s="140" t="n">
        <f aca="false">IF(EA$2&lt;=$A10,IF(EA$3&gt;=$A10,(EA$4),0),0)*($AI11-$AI10)/10000</f>
        <v>0</v>
      </c>
      <c r="EB10" s="128" t="n">
        <f aca="false">SUM(DS10:DZ10)*AM10</f>
        <v>0</v>
      </c>
      <c r="EC10" s="128"/>
      <c r="ED10" s="17"/>
      <c r="EE10" s="17"/>
      <c r="EF10" s="17"/>
      <c r="EG10" s="17"/>
      <c r="EH10" s="17"/>
      <c r="EI10" s="140" t="n">
        <f aca="false">IF(EI$2&lt;=$A10,IF(EI$3&gt;=$A10,(EI$4),0),0)*($AI11-$AI10)/10000</f>
        <v>0</v>
      </c>
      <c r="EJ10" s="140" t="n">
        <f aca="false">IF(EJ$2&lt;=$A10,IF(EJ$3&gt;=$A10,(EJ$4),0),0)*($AI11-$AI10)/10000</f>
        <v>0</v>
      </c>
      <c r="EK10" s="140" t="n">
        <f aca="false">IF(EK$2&lt;=$A10,IF(EK$3&gt;=$A10,(EK$4),0),0)*($AI11-$AI10)/10000</f>
        <v>0</v>
      </c>
      <c r="EL10" s="140" t="n">
        <f aca="false">IF(EL$2&lt;=$A10,IF(EL$3&gt;=$A10,(EL$4),0),0)*($AI11-$AI10)/10000</f>
        <v>0</v>
      </c>
      <c r="EM10" s="140" t="n">
        <f aca="false">IF(EM$2&lt;=$A10,IF(EM$3&gt;=$A10,(EM$4),0),0)*($AI11-$AI10)/10000</f>
        <v>0</v>
      </c>
      <c r="EN10" s="140" t="n">
        <f aca="false">IF(EN$2&lt;=$A10,IF(EN$3&gt;=$A10,(EN$4),0),0)*($AI11-$AI10)/10000</f>
        <v>0</v>
      </c>
      <c r="EO10" s="17"/>
      <c r="EP10" s="128" t="n">
        <f aca="false">SUM(EI10:EN10)</f>
        <v>0</v>
      </c>
      <c r="EQ10" s="128" t="n">
        <f aca="false">EP10*AM10</f>
        <v>0</v>
      </c>
      <c r="ER10" s="17"/>
      <c r="ES10" s="17"/>
      <c r="ET10" s="17"/>
      <c r="EU10" s="17"/>
      <c r="EV10" s="17"/>
      <c r="EW10" s="140" t="n">
        <f aca="false">IF(EW$2&lt;=$A10,IF(EW$3&gt;=$A10,(EW$4),0),0)*($AI11-$AI10)/10000</f>
        <v>0</v>
      </c>
      <c r="EX10" s="140" t="n">
        <f aca="false">IF(EX$2&lt;=$A10,IF(EX$3&gt;=$A10,(EX$4),0),0)*($AI11-$AI10)/10000</f>
        <v>0</v>
      </c>
      <c r="EY10" s="140" t="n">
        <f aca="false">IF(EY$2&lt;=$A10,IF(EY$3&gt;=$A10,(EY$4),0),0)*($AI11-$AI10)/10000</f>
        <v>0</v>
      </c>
      <c r="EZ10" s="140" t="n">
        <f aca="false">IF(EZ$2&lt;=$A10,IF(EZ$3&gt;=$A10,(EZ$4),0),0)*($AI11-$AI10)/10000</f>
        <v>0</v>
      </c>
      <c r="FA10" s="140" t="n">
        <f aca="false">IF(FA$2&lt;=$A10,IF(FA$3&gt;=$A10,(FA$4),0),0)*($AI11-$AI10)/10000</f>
        <v>0</v>
      </c>
      <c r="FB10" s="140" t="n">
        <f aca="false">IF(FB$2&lt;=$A10,IF(FB$3&gt;=$A10,(FB$4),0),0)*($AI11-$AI10)/10000</f>
        <v>0</v>
      </c>
      <c r="FC10" s="17"/>
      <c r="FD10" s="128" t="n">
        <f aca="false">SUM(EW10:FB10)</f>
        <v>0</v>
      </c>
      <c r="FE10" s="128" t="n">
        <f aca="false">FD10*AM10</f>
        <v>0</v>
      </c>
      <c r="FF10" s="17"/>
      <c r="FG10" s="17"/>
      <c r="FH10" s="17"/>
      <c r="FI10" s="17"/>
      <c r="FJ10" s="17"/>
      <c r="FK10" s="17"/>
      <c r="FL10" s="140" t="n">
        <f aca="false">IF(FL$2&lt;=$A10,IF(FL$3&gt;=$A10,(FL$4),0),0)*($AI11-$AI10)/10000</f>
        <v>0</v>
      </c>
      <c r="FM10" s="140" t="n">
        <f aca="false">IF(FM$2&lt;=$A10,IF(FM$3&gt;=$A10,(FM$4),0),0)*($AI11-$AI10)/10000</f>
        <v>0</v>
      </c>
      <c r="FN10" s="140" t="n">
        <f aca="false">IF(FN$2&lt;=$A10,IF(FN$3&gt;=$A10,(FN$4),0),0)*($AI11-$AI10)/10000</f>
        <v>0</v>
      </c>
      <c r="FO10" s="140" t="n">
        <f aca="false">IF(FO$2&lt;=$A10,IF(FO$3&gt;=$A10,(FO$4),0),0)*($AI11-$AI10)/10000</f>
        <v>0</v>
      </c>
      <c r="FP10" s="140" t="n">
        <f aca="false">IF(FP$2&lt;=$A10,IF(FP$3&gt;=$A10,(FP$4),0),0)*($AI11-$AI10)/10000</f>
        <v>0</v>
      </c>
      <c r="FQ10" s="140" t="n">
        <f aca="false">IF(FQ$2&lt;=$A10,IF(FQ$3&gt;=$A10,(FQ$4),0),0)*($AI11-$AI10)/10000</f>
        <v>0</v>
      </c>
      <c r="FR10" s="17"/>
      <c r="FS10" s="128" t="n">
        <f aca="false">SUM(FL10:FQ10)</f>
        <v>0</v>
      </c>
      <c r="FT10" s="128" t="n">
        <f aca="false">FS10*AM10</f>
        <v>0</v>
      </c>
      <c r="FU10" s="17"/>
      <c r="FV10" s="17"/>
      <c r="FW10" s="17"/>
      <c r="FX10" s="17"/>
      <c r="FY10" s="17"/>
      <c r="FZ10" s="17"/>
      <c r="GA10" s="140" t="n">
        <f aca="false">IF(GA$2&lt;=$A10,IF(GA$3&gt;=$A10,(GA$4),0),0)*($AI11-$AI10)/10000</f>
        <v>0</v>
      </c>
      <c r="GB10" s="140" t="n">
        <f aca="false">IF(GB$2&lt;=$A10,IF(GB$3&gt;=$A10,(GB$4),0),0)*($AI11-$AI10)/10000</f>
        <v>0</v>
      </c>
      <c r="GC10" s="140" t="n">
        <f aca="false">IF(GC$2&lt;=$A10,IF(GC$3&gt;=$A10,(GC$4),0),0)*($AI11-$AI10)/10000</f>
        <v>0</v>
      </c>
      <c r="GD10" s="140" t="n">
        <f aca="false">IF(GD$2&lt;=$A10,IF(GD$3&gt;=$A10,(GD$4),0),0)*($AI11-$AI10)/10000</f>
        <v>0</v>
      </c>
      <c r="GE10" s="140" t="n">
        <f aca="false">IF(GE$2&lt;=$A10,IF(GE$3&gt;=$A10,(GE$4),0),0)*($AI11-$AI10)/10000</f>
        <v>0</v>
      </c>
      <c r="GF10" s="140" t="n">
        <f aca="false">IF(GF$2&lt;=$A10,IF(GF$3&gt;=$A10,(GF$4),0),0)*($AI11-$AI10)/10000</f>
        <v>0</v>
      </c>
      <c r="GG10" s="17"/>
      <c r="GH10" s="128" t="n">
        <f aca="false">SUM(GA10:GF10)</f>
        <v>0</v>
      </c>
      <c r="GI10" s="128" t="n">
        <f aca="false">GH10*AM10</f>
        <v>0</v>
      </c>
    </row>
    <row r="11" customFormat="false" ht="16.5" hidden="false" customHeight="false" outlineLevel="0" collapsed="false">
      <c r="A11" s="133" t="n">
        <v>37073</v>
      </c>
      <c r="B11" s="144" t="n">
        <f aca="false">INDEX(EOLArray,MATCH($A11,EOLColumn,0),MATCH($AF$5,EOLRow,0))+CT11</f>
        <v>-129.24</v>
      </c>
      <c r="C11" s="135" t="n">
        <f aca="false">INDEX(M1SHEET,MATCH($A11,M1COLUMN,0),MATCH($AG$5,M1ROW,0))</f>
        <v>-0.23502665365138</v>
      </c>
      <c r="D11" s="145" t="n">
        <f aca="false">AVERAGE(C8:C14)</f>
        <v>-0.235030531003793</v>
      </c>
      <c r="E11" s="144" t="n">
        <f aca="false">INDEX(EOLArray,MATCH($A11,EOLColumn,0),MATCH($AF$19,EOLRow,0))+EQ11</f>
        <v>4.55</v>
      </c>
      <c r="F11" s="135" t="n">
        <f aca="false">INDEX(M1SHEET,MATCH($A11,M1COLUMN,0),MATCH($AG$14,M1ROW,0))</f>
        <v>2.06</v>
      </c>
      <c r="G11" s="145" t="n">
        <f aca="false">AVERAGE(F8:F14)</f>
        <v>1.59857142857143</v>
      </c>
      <c r="H11" s="144" t="n">
        <f aca="false">INDEX(EOLArray,MATCH($A11,EOLColumn,0),MATCH($AF$20,EOLRow,0))+GI11</f>
        <v>0</v>
      </c>
      <c r="I11" s="135" t="n">
        <f aca="false">INDEX(M1SHEET,MATCH($A11,M1COLUMN,0),MATCH($AG$17,M1ROW,0))</f>
        <v>2.51</v>
      </c>
      <c r="J11" s="145" t="n">
        <f aca="false">AVERAGE(I8:I14)</f>
        <v>1.99857142857143</v>
      </c>
      <c r="K11" s="144" t="n">
        <f aca="false">INDEX(EOLArray,MATCH($A11,EOLColumn,0),MATCH($AF$13,EOLRow,0))+FE11</f>
        <v>-7.99</v>
      </c>
      <c r="L11" s="135" t="n">
        <f aca="false">INDEX(M1SHEET,MATCH($A11,M1COLUMN,0),MATCH($AG$13,M1ROW,0))</f>
        <v>-0.695</v>
      </c>
      <c r="M11" s="145" t="n">
        <f aca="false">AVERAGE(L8:L14)</f>
        <v>-0.6</v>
      </c>
      <c r="N11" s="144" t="n">
        <f aca="false">INDEX(EOLArray,MATCH($A11,EOLColumn,0),MATCH($AF$12,EOLRow,0))+EB11+DQ11</f>
        <v>-282.99</v>
      </c>
      <c r="O11" s="135" t="n">
        <f aca="false">INDEX(M1SHEET,MATCH($A11,M1COLUMN,0),MATCH($AG$15,M1ROW,0))</f>
        <v>-0.075</v>
      </c>
      <c r="P11" s="145" t="n">
        <f aca="false">AVERAGE(O8:O14)</f>
        <v>-0.075</v>
      </c>
      <c r="Q11" s="135" t="n">
        <f aca="false">INDEX(M1SHEET,MATCH($A11,M1COLUMN,0),MATCH($AG$31,M1ROW,0))</f>
        <v>5.365</v>
      </c>
      <c r="R11" s="145" t="n">
        <f aca="false">AVERAGE(Q8:Q14)</f>
        <v>5.39571428571429</v>
      </c>
      <c r="S11" s="144" t="n">
        <f aca="false">INDEX(EOLArray,MATCH($A11,EOLColumn,0),MATCH($AF$2,EOLRow,0))+BE11+DF11</f>
        <v>436.39</v>
      </c>
      <c r="T11" s="135" t="n">
        <f aca="false">INDEX(M1SHEET,MATCH($A11,M1COLUMN,0),MATCH($AG$3,M1ROW,0))</f>
        <v>-0.305</v>
      </c>
      <c r="U11" s="145" t="n">
        <f aca="false">AVERAGE(T8:T14)</f>
        <v>-0.305</v>
      </c>
      <c r="V11" s="135" t="n">
        <f aca="false">INDEX(M1SHEET,MATCH($A11,M1COLUMN,0),MATCH($AG$28,M1ROW,0))</f>
        <v>7.33850854354809</v>
      </c>
      <c r="W11" s="145" t="n">
        <f aca="false">AVERAGE(V8:V14)</f>
        <v>7.38285335749684</v>
      </c>
      <c r="X11" s="144" t="n">
        <f aca="false">INDEX(EOLArray,MATCH($A11,EOLColumn,0),MATCH($AF$18,EOLRow,0))+$BE11+$CK11+$CS11+$DQ11</f>
        <v>0</v>
      </c>
      <c r="Y11" s="135" t="n">
        <f aca="false">INDEX(M1SHEET,MATCH($A11,M1COLUMN,0),MATCH($AG$2,M1ROW,0))</f>
        <v>5.44</v>
      </c>
      <c r="Z11" s="145" t="n">
        <f aca="false">AVERAGE(Y8:Y14)</f>
        <v>5.47071428571429</v>
      </c>
      <c r="AB11" s="150" t="n">
        <f aca="false">B11+E11+H11+K11+N11+S11</f>
        <v>20.72</v>
      </c>
      <c r="AC11" s="58"/>
      <c r="AD11" s="58"/>
      <c r="AF11" s="60" t="s">
        <v>80</v>
      </c>
      <c r="AG11" s="61" t="s">
        <v>81</v>
      </c>
      <c r="AI11" s="138" t="n">
        <v>37073</v>
      </c>
      <c r="AJ11" s="96" t="n">
        <f aca="false">(CK11+BE11+BR11+DQ11)*AM11</f>
        <v>0</v>
      </c>
      <c r="AK11" s="97" t="n">
        <f aca="false">(AO11)*(AM11)</f>
        <v>0</v>
      </c>
      <c r="AL11" s="97" t="n">
        <f aca="false">(AN11+AO11)*(AM11)</f>
        <v>0</v>
      </c>
      <c r="AM11" s="139" t="n">
        <f aca="false">INDEX(M1SHEET,MATCH($AI11,M1COLUMN,0),MATCH($AG$38,M1ROW,0))</f>
        <v>0.977434238639905</v>
      </c>
      <c r="AN11" s="122" t="n">
        <f aca="false">BS11</f>
        <v>0</v>
      </c>
      <c r="AO11" s="97" t="n">
        <f aca="false">BR11</f>
        <v>0</v>
      </c>
      <c r="AP11" s="125"/>
      <c r="AQ11" s="108"/>
      <c r="AR11" s="128" t="n">
        <f aca="false">SUM(AX11:BE11)+SUM(BI11:BP11)+SUM(DU11:DZ11)+SUM(BW11:CI11)</f>
        <v>0</v>
      </c>
      <c r="AS11" s="108"/>
      <c r="AT11" s="17"/>
      <c r="AU11" s="17"/>
      <c r="AV11" s="37" t="n">
        <v>37073</v>
      </c>
      <c r="AW11" s="17"/>
      <c r="AX11" s="128" t="n">
        <f aca="false">IF(AX$2&lt;=$A11,IF(AX$3&gt;=$A11,(AX$4/1.055056),0),0)*($AI12-$AI11)/10000</f>
        <v>0</v>
      </c>
      <c r="AY11" s="140" t="n">
        <f aca="false">IF(AY$2&lt;=$A11,IF(AY$3&gt;=$A11,(AY$4/1.055056),0),0)*($AI12-$AI11)/10000</f>
        <v>0</v>
      </c>
      <c r="AZ11" s="140" t="n">
        <f aca="false">IF(AZ$2&lt;=$A11,IF(AZ$3&gt;=$A11,(AZ$4/1.055056),0),0)*($AI12-$AI11)/10000</f>
        <v>0</v>
      </c>
      <c r="BA11" s="140" t="n">
        <f aca="false">IF(BA$2&lt;=$A11,IF(BA$3&gt;=$A11,(BA$4/1.055056),0),0)*($AI12-$AI11)/10000</f>
        <v>0</v>
      </c>
      <c r="BB11" s="140" t="n">
        <f aca="false">IF(BB$2&lt;=$A11,IF(BB$3&gt;=$A11,(BB$4/1.055056),0),0)*($AI12-$AI11)/10000</f>
        <v>0</v>
      </c>
      <c r="BC11" s="140" t="n">
        <f aca="false">IF(BC$2&lt;=$A11,IF(BC$3&gt;=$A11,(BC$4/1.055056),0),0)*($AI12-$AI11)/10000</f>
        <v>0</v>
      </c>
      <c r="BD11" s="140" t="n">
        <f aca="false">IF(BD$2&lt;=$A11,IF(BD$3&gt;=$A11,(BD$4/1.055056),0),0)*($AI12-$AI11)/10000</f>
        <v>0</v>
      </c>
      <c r="BE11" s="140" t="n">
        <f aca="false">SUM(AX11:BD11)*AM11</f>
        <v>0</v>
      </c>
      <c r="BF11" s="140"/>
      <c r="BG11" s="13"/>
      <c r="BH11" s="13"/>
      <c r="BI11" s="141" t="n">
        <f aca="false">IF(BI$2&lt;=$A11,IF(BI$3&gt;=$A11,(BI$4/1.055056),0),0)*($AI12-$AI11)/10000</f>
        <v>0</v>
      </c>
      <c r="BJ11" s="141" t="n">
        <f aca="false">IF(BJ$2&lt;=$A11,IF(BJ$3&gt;=$A11,(BJ$4/1.055056),0),0)*($AI12-$AI11)/10000</f>
        <v>0</v>
      </c>
      <c r="BK11" s="141" t="n">
        <f aca="false">IF(BK$2&lt;=$A11,IF(BK$3&gt;=$A11,(BK$4/1.055056),0),0)*($AI12-$AI11)/10000</f>
        <v>0</v>
      </c>
      <c r="BL11" s="141" t="n">
        <f aca="false">IF(BL$2&lt;=$A11,IF(BL$3&gt;=$A11,(BL$4/1.055056),0),0)*($AI12-$AI11)/10000</f>
        <v>0</v>
      </c>
      <c r="BM11" s="141" t="n">
        <f aca="false">IF(BM$2&lt;=$A11,IF(BM$3&gt;=$A11,(BM$4/1.055056),0),0)*($AI12-$AI11)/10000</f>
        <v>0</v>
      </c>
      <c r="BN11" s="141" t="n">
        <f aca="false">IF(BN$2&lt;=$A11,IF(BN$3&gt;=$A11,(BN$4/1.055056),0),0)*($AI12-$AI11)/10000</f>
        <v>0</v>
      </c>
      <c r="BO11" s="141" t="n">
        <f aca="false">IF(BO$2&lt;=$A11,IF(BO$3&gt;=$A11,(BO$4/1.055056),0),0)*($AI12-$AI11)/10000</f>
        <v>0</v>
      </c>
      <c r="BP11" s="141" t="n">
        <f aca="false">IF(BP$2&lt;=$A11,IF(BP$3&gt;=$A11,(BP$4/1.055056),0),0)*($AI12-$AI11)/10000</f>
        <v>0</v>
      </c>
      <c r="BQ11" s="13"/>
      <c r="BR11" s="14" t="n">
        <f aca="false">SUM(BI11:BP11)</f>
        <v>0</v>
      </c>
      <c r="BS11" s="14" t="n">
        <f aca="false">SUM(AX11:BF11)+DF11</f>
        <v>0</v>
      </c>
      <c r="BT11" s="14"/>
      <c r="BU11" s="17"/>
      <c r="BV11" s="17"/>
      <c r="BW11" s="142" t="n">
        <f aca="false">IF(BW$2&lt;=$A11,IF(BW$3&gt;=$A11,(BW$4),0),0)*($AI12-$AI11)/10000</f>
        <v>0</v>
      </c>
      <c r="BX11" s="142" t="n">
        <f aca="false">IF(BX$2&lt;=$A11,IF(BX$3&gt;=$A11,(BX$4),0),0)*($AI12-$AI11)/10000</f>
        <v>0</v>
      </c>
      <c r="BY11" s="142" t="n">
        <f aca="false">IF(BY$2&lt;=$A11,IF(BY$3&gt;=$A11,(BY$4),0),0)*($AI12-$AI11)/10000</f>
        <v>0</v>
      </c>
      <c r="BZ11" s="142" t="n">
        <f aca="false">IF(BZ$2&lt;=$A11,IF(BZ$3&gt;=$A11,(BZ$4),0),0)*($AI12-$AI11)/10000</f>
        <v>0</v>
      </c>
      <c r="CA11" s="142" t="n">
        <f aca="false">IF(CA$2&lt;=$A11,IF(CA$3&gt;=$A11,(CA$4),0),0)*($AI12-$AI11)/10000</f>
        <v>0</v>
      </c>
      <c r="CB11" s="140" t="n">
        <f aca="false">IF(CB$2&lt;=$A11,IF(CB$3&gt;=$A11,(CB$4),0),0)*($AI12-$AI11)/10000</f>
        <v>0</v>
      </c>
      <c r="CC11" s="140" t="n">
        <f aca="false">IF(CC$2&lt;=$A11,IF(CC$3&gt;=$A11,(CC$4),0),0)*($AI12-$AI11)/10000</f>
        <v>0</v>
      </c>
      <c r="CD11" s="140" t="n">
        <f aca="false">IF(CD$2&lt;=$A11,IF(CD$3&gt;=$A11,(CD$4),0),0)*($AI12-$AI11)/10000</f>
        <v>0</v>
      </c>
      <c r="CE11" s="140" t="n">
        <f aca="false">IF(CE$2&lt;=$A11,IF(CE$3&gt;=$A11,(CE$4),0),0)*($AI12-$AI11)/10000</f>
        <v>0</v>
      </c>
      <c r="CF11" s="140" t="n">
        <f aca="false">IF(CF$2&lt;=$A11,IF(CF$3&gt;=$A11,(CF$4),0),0)*($AI12-$AI11)/10000</f>
        <v>0</v>
      </c>
      <c r="CG11" s="140" t="n">
        <f aca="false">IF(CG$2&lt;=$A11,IF(CG$3&gt;=$A11,(CG$4),0),0)*($AI12-$AI11)/10000</f>
        <v>0</v>
      </c>
      <c r="CH11" s="140" t="n">
        <f aca="false">IF(CH$2&lt;=$A11,IF(CH$3&gt;=$A11,(CH$4),0),0)*($AI12-$AI11)/10000</f>
        <v>0</v>
      </c>
      <c r="CI11" s="140" t="n">
        <f aca="false">IF(CI$2&lt;=$A11,IF(CI$3&gt;=$A11,(CI$4),0),0)*($AI12-$AI11)/10000</f>
        <v>0</v>
      </c>
      <c r="CJ11" s="17"/>
      <c r="CK11" s="128" t="n">
        <f aca="false">SUM(BW11:CI11)+DQ11</f>
        <v>0</v>
      </c>
      <c r="CL11" s="128"/>
      <c r="CM11" s="128"/>
      <c r="CN11" s="142" t="n">
        <f aca="false">IF(CN$2&lt;=$A11,IF(CN$3&gt;=$A11,(CN$4),0),0)*($AI12-$AI11)/10000</f>
        <v>0</v>
      </c>
      <c r="CO11" s="142" t="n">
        <f aca="false">IF(CO$2&lt;=$A11,IF(CO$3&gt;=$A11,(CO$4),0),0)*($AI12-$AI11)/10000</f>
        <v>0</v>
      </c>
      <c r="CP11" s="142" t="n">
        <f aca="false">IF(CP$2&lt;=$A11,IF(CP$3&gt;=$A11,(CP$4),0),0)*($AI12-$AI11)/10000</f>
        <v>0</v>
      </c>
      <c r="CQ11" s="142" t="n">
        <f aca="false">IF(CQ$2&lt;=$A11,IF(CQ$3&gt;=$A11,(CQ$4),0),0)*($AI12-$AI11)/10000</f>
        <v>0</v>
      </c>
      <c r="CR11" s="128"/>
      <c r="CS11" s="128" t="n">
        <f aca="false">SUM(CN11:CQ11)*AL11</f>
        <v>0</v>
      </c>
      <c r="CT11" s="128"/>
      <c r="CU11" s="17"/>
      <c r="CV11" s="17"/>
      <c r="CW11" s="17"/>
      <c r="CX11" s="140" t="n">
        <f aca="false">IF(CX$2&lt;=$A11,IF(CX$3&gt;=$A11,(CX$4),0),0)*($AI12-$AI11)/10000</f>
        <v>0</v>
      </c>
      <c r="CY11" s="140" t="n">
        <f aca="false">IF(CY$2&lt;=$A11,IF(CY$3&gt;=$A11,(CY$4),0),0)*($AI12-$AI11)/10000</f>
        <v>0</v>
      </c>
      <c r="CZ11" s="140" t="n">
        <f aca="false">IF(CZ$2&lt;=$A11,IF(CZ$3&gt;=$A11,(CZ$4),0),0)*($AI12-$AI11)/10000</f>
        <v>0</v>
      </c>
      <c r="DA11" s="140" t="n">
        <f aca="false">IF(DA$2&lt;=$A11,IF(DA$3&gt;=$A11,(DA$4),0),0)*($AI12-$AI11)/10000</f>
        <v>0</v>
      </c>
      <c r="DB11" s="140" t="n">
        <f aca="false">IF(DB$2&lt;=$A11,IF(DB$3&gt;=$A11,(DB$4),0),0)*($AI12-$AI11)/10000</f>
        <v>0</v>
      </c>
      <c r="DC11" s="140" t="n">
        <f aca="false">IF(DC$2&lt;=$A11,IF(DC$3&gt;=$A11,(DC$4),0),0)*($AI12-$AI11)/10000</f>
        <v>0</v>
      </c>
      <c r="DD11" s="140" t="n">
        <f aca="false">IF(DD$2&lt;=$A11,IF(DD$3&gt;=$A11,(DD$4),0),0)*($AI12-$AI11)/10000</f>
        <v>0</v>
      </c>
      <c r="DE11" s="17"/>
      <c r="DF11" s="128" t="n">
        <f aca="false">SUM(CX11:DD11)</f>
        <v>0</v>
      </c>
      <c r="DG11" s="17"/>
      <c r="DH11" s="17"/>
      <c r="DI11" s="17"/>
      <c r="DJ11" s="17"/>
      <c r="DK11" s="17"/>
      <c r="DL11" s="140" t="n">
        <f aca="false">IF(DL$2&lt;=$A11,IF(DL$3&gt;=$A11,(DL$4),0),0)*($AI12-$AI11)/10000</f>
        <v>0</v>
      </c>
      <c r="DM11" s="140" t="n">
        <f aca="false">IF(DM$2&lt;=$A11,IF(DM$3&gt;=$A11,(DM$4),0),0)*($AI12-$AI11)/10000</f>
        <v>0</v>
      </c>
      <c r="DN11" s="140" t="n">
        <f aca="false">IF(DN$2&lt;=$A11,IF(DN$3&gt;=$A11,(DN$4),0),0)*($AI12-$AI11)/10000</f>
        <v>0</v>
      </c>
      <c r="DO11" s="140" t="n">
        <f aca="false">IF(DO$2&lt;=$A11,IF(DO$3&gt;=$A11,(DO$4),0),0)*($AI12-$AI11)/10000</f>
        <v>0</v>
      </c>
      <c r="DP11" s="140"/>
      <c r="DQ11" s="140" t="n">
        <f aca="false">SUM(DL11:DO11)*AL11</f>
        <v>0</v>
      </c>
      <c r="DR11" s="140"/>
      <c r="DS11" s="140" t="n">
        <f aca="false">IF(DS$2&lt;=$A11,IF(DS$3&gt;=$A11,(DS$4),0),0)*($AI12-$AI11)/10000</f>
        <v>0</v>
      </c>
      <c r="DT11" s="140" t="n">
        <f aca="false">IF(DT$2&lt;=$A11,IF(DT$3&gt;=$A11,(DT$4),0),0)*($AI12-$AI11)/10000</f>
        <v>0</v>
      </c>
      <c r="DU11" s="140" t="n">
        <f aca="false">IF(DU$2&lt;=$A11,IF(DU$3&gt;=$A11,(DU$4),0),0)*($AI12-$AI11)/10000</f>
        <v>0</v>
      </c>
      <c r="DV11" s="140" t="n">
        <f aca="false">IF(DV$2&lt;=$A11,IF(DV$3&gt;=$A11,(DV$4),0),0)*($AI12-$AI11)/10000</f>
        <v>0</v>
      </c>
      <c r="DW11" s="140" t="n">
        <f aca="false">IF(DW$2&lt;=$A11,IF(DW$3&gt;=$A11,(DW$4),0),0)*($AI12-$AI11)/10000</f>
        <v>0</v>
      </c>
      <c r="DX11" s="140" t="n">
        <f aca="false">IF(DX$2&lt;=$A11,IF(DX$3&gt;=$A11,(DX$4),0),0)*($AI12-$AI11)/10000</f>
        <v>0</v>
      </c>
      <c r="DY11" s="140" t="n">
        <f aca="false">IF(DY$2&lt;=$A11,IF(DY$3&gt;=$A11,(DY$4),0),0)*($AI12-$AI11)/10000</f>
        <v>0</v>
      </c>
      <c r="DZ11" s="140" t="n">
        <f aca="false">IF(DZ$2&lt;=$A11,IF(DZ$3&gt;=$A11,(DZ$4),0),0)*($AI12-$AI11)/10000</f>
        <v>0</v>
      </c>
      <c r="EA11" s="140" t="n">
        <f aca="false">IF(EA$2&lt;=$A11,IF(EA$3&gt;=$A11,(EA$4),0),0)*($AI12-$AI11)/10000</f>
        <v>0</v>
      </c>
      <c r="EB11" s="128" t="n">
        <f aca="false">SUM(DS11:DZ11)*AM11</f>
        <v>0</v>
      </c>
      <c r="EC11" s="128"/>
      <c r="ED11" s="17"/>
      <c r="EE11" s="17"/>
      <c r="EF11" s="17"/>
      <c r="EG11" s="17"/>
      <c r="EH11" s="17"/>
      <c r="EI11" s="140" t="n">
        <f aca="false">IF(EI$2&lt;=$A11,IF(EI$3&gt;=$A11,(EI$4),0),0)*($AI12-$AI11)/10000</f>
        <v>0</v>
      </c>
      <c r="EJ11" s="140" t="n">
        <f aca="false">IF(EJ$2&lt;=$A11,IF(EJ$3&gt;=$A11,(EJ$4),0),0)*($AI12-$AI11)/10000</f>
        <v>0</v>
      </c>
      <c r="EK11" s="140" t="n">
        <f aca="false">IF(EK$2&lt;=$A11,IF(EK$3&gt;=$A11,(EK$4),0),0)*($AI12-$AI11)/10000</f>
        <v>0</v>
      </c>
      <c r="EL11" s="140" t="n">
        <f aca="false">IF(EL$2&lt;=$A11,IF(EL$3&gt;=$A11,(EL$4),0),0)*($AI12-$AI11)/10000</f>
        <v>0</v>
      </c>
      <c r="EM11" s="140" t="n">
        <f aca="false">IF(EM$2&lt;=$A11,IF(EM$3&gt;=$A11,(EM$4),0),0)*($AI12-$AI11)/10000</f>
        <v>0</v>
      </c>
      <c r="EN11" s="140" t="n">
        <f aca="false">IF(EN$2&lt;=$A11,IF(EN$3&gt;=$A11,(EN$4),0),0)*($AI12-$AI11)/10000</f>
        <v>0</v>
      </c>
      <c r="EO11" s="17"/>
      <c r="EP11" s="128" t="n">
        <f aca="false">SUM(EI11:EN11)</f>
        <v>0</v>
      </c>
      <c r="EQ11" s="128" t="n">
        <f aca="false">EP11*AM11</f>
        <v>0</v>
      </c>
      <c r="ER11" s="17"/>
      <c r="ES11" s="17"/>
      <c r="ET11" s="17"/>
      <c r="EU11" s="17"/>
      <c r="EV11" s="17"/>
      <c r="EW11" s="140" t="n">
        <f aca="false">IF(EW$2&lt;=$A11,IF(EW$3&gt;=$A11,(EW$4),0),0)*($AI12-$AI11)/10000</f>
        <v>0</v>
      </c>
      <c r="EX11" s="140" t="n">
        <f aca="false">IF(EX$2&lt;=$A11,IF(EX$3&gt;=$A11,(EX$4),0),0)*($AI12-$AI11)/10000</f>
        <v>0</v>
      </c>
      <c r="EY11" s="140" t="n">
        <f aca="false">IF(EY$2&lt;=$A11,IF(EY$3&gt;=$A11,(EY$4),0),0)*($AI12-$AI11)/10000</f>
        <v>0</v>
      </c>
      <c r="EZ11" s="140" t="n">
        <f aca="false">IF(EZ$2&lt;=$A11,IF(EZ$3&gt;=$A11,(EZ$4),0),0)*($AI12-$AI11)/10000</f>
        <v>0</v>
      </c>
      <c r="FA11" s="140" t="n">
        <f aca="false">IF(FA$2&lt;=$A11,IF(FA$3&gt;=$A11,(FA$4),0),0)*($AI12-$AI11)/10000</f>
        <v>0</v>
      </c>
      <c r="FB11" s="140" t="n">
        <f aca="false">IF(FB$2&lt;=$A11,IF(FB$3&gt;=$A11,(FB$4),0),0)*($AI12-$AI11)/10000</f>
        <v>0</v>
      </c>
      <c r="FC11" s="17"/>
      <c r="FD11" s="128" t="n">
        <f aca="false">SUM(EW11:FB11)</f>
        <v>0</v>
      </c>
      <c r="FE11" s="128" t="n">
        <f aca="false">FD11*AM11</f>
        <v>0</v>
      </c>
      <c r="FF11" s="17"/>
      <c r="FG11" s="17"/>
      <c r="FH11" s="17"/>
      <c r="FI11" s="17"/>
      <c r="FJ11" s="17"/>
      <c r="FK11" s="17"/>
      <c r="FL11" s="140" t="n">
        <f aca="false">IF(FL$2&lt;=$A11,IF(FL$3&gt;=$A11,(FL$4),0),0)*($AI12-$AI11)/10000</f>
        <v>0</v>
      </c>
      <c r="FM11" s="140" t="n">
        <f aca="false">IF(FM$2&lt;=$A11,IF(FM$3&gt;=$A11,(FM$4),0),0)*($AI12-$AI11)/10000</f>
        <v>0</v>
      </c>
      <c r="FN11" s="140" t="n">
        <f aca="false">IF(FN$2&lt;=$A11,IF(FN$3&gt;=$A11,(FN$4),0),0)*($AI12-$AI11)/10000</f>
        <v>0</v>
      </c>
      <c r="FO11" s="140" t="n">
        <f aca="false">IF(FO$2&lt;=$A11,IF(FO$3&gt;=$A11,(FO$4),0),0)*($AI12-$AI11)/10000</f>
        <v>0</v>
      </c>
      <c r="FP11" s="140" t="n">
        <f aca="false">IF(FP$2&lt;=$A11,IF(FP$3&gt;=$A11,(FP$4),0),0)*($AI12-$AI11)/10000</f>
        <v>0</v>
      </c>
      <c r="FQ11" s="140" t="n">
        <f aca="false">IF(FQ$2&lt;=$A11,IF(FQ$3&gt;=$A11,(FQ$4),0),0)*($AI12-$AI11)/10000</f>
        <v>0</v>
      </c>
      <c r="FR11" s="17"/>
      <c r="FS11" s="128" t="n">
        <f aca="false">SUM(FL11:FQ11)</f>
        <v>0</v>
      </c>
      <c r="FT11" s="128" t="n">
        <f aca="false">FS11*AM11</f>
        <v>0</v>
      </c>
      <c r="FU11" s="17"/>
      <c r="FV11" s="17"/>
      <c r="FW11" s="17"/>
      <c r="FX11" s="17"/>
      <c r="FY11" s="17"/>
      <c r="FZ11" s="17"/>
      <c r="GA11" s="140" t="n">
        <f aca="false">IF(GA$2&lt;=$A11,IF(GA$3&gt;=$A11,(GA$4),0),0)*($AI12-$AI11)/10000</f>
        <v>0</v>
      </c>
      <c r="GB11" s="140" t="n">
        <f aca="false">IF(GB$2&lt;=$A11,IF(GB$3&gt;=$A11,(GB$4),0),0)*($AI12-$AI11)/10000</f>
        <v>0</v>
      </c>
      <c r="GC11" s="140" t="n">
        <f aca="false">IF(GC$2&lt;=$A11,IF(GC$3&gt;=$A11,(GC$4),0),0)*($AI12-$AI11)/10000</f>
        <v>0</v>
      </c>
      <c r="GD11" s="140" t="n">
        <f aca="false">IF(GD$2&lt;=$A11,IF(GD$3&gt;=$A11,(GD$4),0),0)*($AI12-$AI11)/10000</f>
        <v>0</v>
      </c>
      <c r="GE11" s="140" t="n">
        <f aca="false">IF(GE$2&lt;=$A11,IF(GE$3&gt;=$A11,(GE$4),0),0)*($AI12-$AI11)/10000</f>
        <v>0</v>
      </c>
      <c r="GF11" s="140" t="n">
        <f aca="false">IF(GF$2&lt;=$A11,IF(GF$3&gt;=$A11,(GF$4),0),0)*($AI12-$AI11)/10000</f>
        <v>0</v>
      </c>
      <c r="GG11" s="17"/>
      <c r="GH11" s="128" t="n">
        <f aca="false">SUM(GA11:GF11)</f>
        <v>0</v>
      </c>
      <c r="GI11" s="128" t="n">
        <f aca="false">GH11*AM11</f>
        <v>0</v>
      </c>
    </row>
    <row r="12" customFormat="false" ht="16.5" hidden="false" customHeight="false" outlineLevel="0" collapsed="false">
      <c r="A12" s="133" t="n">
        <v>37104</v>
      </c>
      <c r="B12" s="144" t="n">
        <f aca="false">INDEX(EOLArray,MATCH($A12,EOLColumn,0),MATCH($AF$5,EOLRow,0))+CT12</f>
        <v>-128.69</v>
      </c>
      <c r="C12" s="135" t="n">
        <f aca="false">INDEX(M1SHEET,MATCH($A12,M1COLUMN,0),MATCH($AG$5,M1ROW,0))</f>
        <v>-0.235015589796146</v>
      </c>
      <c r="D12" s="152"/>
      <c r="E12" s="144" t="n">
        <f aca="false">INDEX(EOLArray,MATCH($A12,EOLColumn,0),MATCH($AF$19,EOLRow,0))+EQ12</f>
        <v>4.53</v>
      </c>
      <c r="F12" s="135" t="n">
        <f aca="false">INDEX(M1SHEET,MATCH($A12,M1COLUMN,0),MATCH($AG$14,M1ROW,0))</f>
        <v>2.16</v>
      </c>
      <c r="G12" s="152"/>
      <c r="H12" s="144" t="n">
        <f aca="false">INDEX(EOLArray,MATCH($A12,EOLColumn,0),MATCH($AF$20,EOLRow,0))+GI12</f>
        <v>0</v>
      </c>
      <c r="I12" s="135" t="n">
        <f aca="false">INDEX(M1SHEET,MATCH($A12,M1COLUMN,0),MATCH($AG$17,M1ROW,0))</f>
        <v>2.61</v>
      </c>
      <c r="J12" s="152"/>
      <c r="K12" s="144" t="n">
        <f aca="false">INDEX(EOLArray,MATCH($A12,EOLColumn,0),MATCH($AF$13,EOLRow,0))+FE12</f>
        <v>-7.95</v>
      </c>
      <c r="L12" s="135" t="n">
        <f aca="false">INDEX(M1SHEET,MATCH($A12,M1COLUMN,0),MATCH($AG$13,M1ROW,0))</f>
        <v>-0.695</v>
      </c>
      <c r="M12" s="152"/>
      <c r="N12" s="144" t="n">
        <f aca="false">INDEX(EOLArray,MATCH($A12,EOLColumn,0),MATCH($AF$12,EOLRow,0))+EB12+DQ12</f>
        <v>-281.75</v>
      </c>
      <c r="O12" s="135" t="n">
        <f aca="false">INDEX(M1SHEET,MATCH($A12,M1COLUMN,0),MATCH($AG$15,M1ROW,0))</f>
        <v>-0.075</v>
      </c>
      <c r="P12" s="152"/>
      <c r="Q12" s="135" t="n">
        <f aca="false">INDEX(M1SHEET,MATCH($A12,M1COLUMN,0),MATCH($AG$31,M1ROW,0))</f>
        <v>5.365</v>
      </c>
      <c r="R12" s="152"/>
      <c r="S12" s="144" t="n">
        <f aca="false">INDEX(EOLArray,MATCH($A12,EOLColumn,0),MATCH($AF$2,EOLRow,0))+BE12+DF12</f>
        <v>434.5</v>
      </c>
      <c r="T12" s="135" t="n">
        <f aca="false">INDEX(M1SHEET,MATCH($A12,M1COLUMN,0),MATCH($AG$3,M1ROW,0))</f>
        <v>-0.305</v>
      </c>
      <c r="U12" s="152"/>
      <c r="V12" s="135" t="n">
        <f aca="false">INDEX(M1SHEET,MATCH($A12,M1COLUMN,0),MATCH($AG$28,M1ROW,0))</f>
        <v>7.33734839665362</v>
      </c>
      <c r="W12" s="152"/>
      <c r="X12" s="144" t="n">
        <f aca="false">INDEX(EOLArray,MATCH($A12,EOLColumn,0),MATCH($AF$18,EOLRow,0))+$BE12+$CK12+$CS12+$DQ12</f>
        <v>0</v>
      </c>
      <c r="Y12" s="135" t="n">
        <f aca="false">INDEX(M1SHEET,MATCH($A12,M1COLUMN,0),MATCH($AG$2,M1ROW,0))</f>
        <v>5.44</v>
      </c>
      <c r="Z12" s="152"/>
      <c r="AB12" s="150" t="n">
        <f aca="false">B12+E12+H12+K12+N12+S12</f>
        <v>20.64</v>
      </c>
      <c r="AC12" s="58"/>
      <c r="AD12" s="58"/>
      <c r="AF12" s="60" t="s">
        <v>82</v>
      </c>
      <c r="AG12" s="61" t="s">
        <v>83</v>
      </c>
      <c r="AI12" s="138" t="n">
        <v>37104</v>
      </c>
      <c r="AJ12" s="96" t="n">
        <f aca="false">(CK12+BE12+BR12+DQ12)*AM12</f>
        <v>0</v>
      </c>
      <c r="AK12" s="97" t="n">
        <f aca="false">(AO12)*(AM12)</f>
        <v>0</v>
      </c>
      <c r="AL12" s="97" t="n">
        <f aca="false">(AN12+AO12)*(AM12)</f>
        <v>0</v>
      </c>
      <c r="AM12" s="139" t="n">
        <f aca="false">INDEX(M1SHEET,MATCH($AI12,M1COLUMN,0),MATCH($AG$38,M1ROW,0))</f>
        <v>0.973311266557923</v>
      </c>
      <c r="AN12" s="122" t="n">
        <f aca="false">BS12</f>
        <v>0</v>
      </c>
      <c r="AO12" s="97" t="n">
        <f aca="false">BR12</f>
        <v>0</v>
      </c>
      <c r="AP12" s="125"/>
      <c r="AQ12" s="108"/>
      <c r="AR12" s="128" t="n">
        <f aca="false">SUM(AX12:BE12)+SUM(BI12:BP12)+SUM(DU12:DZ12)+SUM(BW12:CI12)</f>
        <v>0</v>
      </c>
      <c r="AS12" s="108"/>
      <c r="AT12" s="17"/>
      <c r="AU12" s="17"/>
      <c r="AV12" s="37" t="n">
        <v>37104</v>
      </c>
      <c r="AW12" s="17"/>
      <c r="AX12" s="128" t="n">
        <f aca="false">IF(AX$2&lt;=$A12,IF(AX$3&gt;=$A12,(AX$4/1.055056),0),0)*($AI13-$AI12)/10000</f>
        <v>0</v>
      </c>
      <c r="AY12" s="140" t="n">
        <f aca="false">IF(AY$2&lt;=$A12,IF(AY$3&gt;=$A12,(AY$4/1.055056),0),0)*($AI13-$AI12)/10000</f>
        <v>0</v>
      </c>
      <c r="AZ12" s="140" t="n">
        <f aca="false">IF(AZ$2&lt;=$A12,IF(AZ$3&gt;=$A12,(AZ$4/1.055056),0),0)*($AI13-$AI12)/10000</f>
        <v>0</v>
      </c>
      <c r="BA12" s="140" t="n">
        <f aca="false">IF(BA$2&lt;=$A12,IF(BA$3&gt;=$A12,(BA$4/1.055056),0),0)*($AI13-$AI12)/10000</f>
        <v>0</v>
      </c>
      <c r="BB12" s="140" t="n">
        <f aca="false">IF(BB$2&lt;=$A12,IF(BB$3&gt;=$A12,(BB$4/1.055056),0),0)*($AI13-$AI12)/10000</f>
        <v>0</v>
      </c>
      <c r="BC12" s="140" t="n">
        <f aca="false">IF(BC$2&lt;=$A12,IF(BC$3&gt;=$A12,(BC$4/1.055056),0),0)*($AI13-$AI12)/10000</f>
        <v>0</v>
      </c>
      <c r="BD12" s="140" t="n">
        <f aca="false">IF(BD$2&lt;=$A12,IF(BD$3&gt;=$A12,(BD$4/1.055056),0),0)*($AI13-$AI12)/10000</f>
        <v>0</v>
      </c>
      <c r="BE12" s="140" t="n">
        <f aca="false">SUM(AX12:BD12)*AM12</f>
        <v>0</v>
      </c>
      <c r="BF12" s="140"/>
      <c r="BG12" s="13"/>
      <c r="BH12" s="13"/>
      <c r="BI12" s="141" t="n">
        <f aca="false">IF(BI$2&lt;=$A12,IF(BI$3&gt;=$A12,(BI$4/1.055056),0),0)*($AI13-$AI12)/10000</f>
        <v>0</v>
      </c>
      <c r="BJ12" s="141" t="n">
        <f aca="false">IF(BJ$2&lt;=$A12,IF(BJ$3&gt;=$A12,(BJ$4/1.055056),0),0)*($AI13-$AI12)/10000</f>
        <v>0</v>
      </c>
      <c r="BK12" s="141" t="n">
        <f aca="false">IF(BK$2&lt;=$A12,IF(BK$3&gt;=$A12,(BK$4/1.055056),0),0)*($AI13-$AI12)/10000</f>
        <v>0</v>
      </c>
      <c r="BL12" s="141" t="n">
        <f aca="false">IF(BL$2&lt;=$A12,IF(BL$3&gt;=$A12,(BL$4/1.055056),0),0)*($AI13-$AI12)/10000</f>
        <v>0</v>
      </c>
      <c r="BM12" s="141" t="n">
        <f aca="false">IF(BM$2&lt;=$A12,IF(BM$3&gt;=$A12,(BM$4/1.055056),0),0)*($AI13-$AI12)/10000</f>
        <v>0</v>
      </c>
      <c r="BN12" s="141" t="n">
        <f aca="false">IF(BN$2&lt;=$A12,IF(BN$3&gt;=$A12,(BN$4/1.055056),0),0)*($AI13-$AI12)/10000</f>
        <v>0</v>
      </c>
      <c r="BO12" s="141" t="n">
        <f aca="false">IF(BO$2&lt;=$A12,IF(BO$3&gt;=$A12,(BO$4/1.055056),0),0)*($AI13-$AI12)/10000</f>
        <v>0</v>
      </c>
      <c r="BP12" s="141" t="n">
        <f aca="false">IF(BP$2&lt;=$A12,IF(BP$3&gt;=$A12,(BP$4/1.055056),0),0)*($AI13-$AI12)/10000</f>
        <v>0</v>
      </c>
      <c r="BQ12" s="13"/>
      <c r="BR12" s="14" t="n">
        <f aca="false">SUM(BI12:BP12)</f>
        <v>0</v>
      </c>
      <c r="BS12" s="14" t="n">
        <f aca="false">SUM(AX12:BF12)+DF12</f>
        <v>0</v>
      </c>
      <c r="BT12" s="14"/>
      <c r="BU12" s="17"/>
      <c r="BV12" s="17"/>
      <c r="BW12" s="142" t="n">
        <f aca="false">IF(BW$2&lt;=$A12,IF(BW$3&gt;=$A12,(BW$4),0),0)*($AI13-$AI12)/10000</f>
        <v>0</v>
      </c>
      <c r="BX12" s="142" t="n">
        <f aca="false">IF(BX$2&lt;=$A12,IF(BX$3&gt;=$A12,(BX$4),0),0)*($AI13-$AI12)/10000</f>
        <v>0</v>
      </c>
      <c r="BY12" s="142" t="n">
        <f aca="false">IF(BY$2&lt;=$A12,IF(BY$3&gt;=$A12,(BY$4),0),0)*($AI13-$AI12)/10000</f>
        <v>0</v>
      </c>
      <c r="BZ12" s="142" t="n">
        <f aca="false">IF(BZ$2&lt;=$A12,IF(BZ$3&gt;=$A12,(BZ$4),0),0)*($AI13-$AI12)/10000</f>
        <v>0</v>
      </c>
      <c r="CA12" s="142" t="n">
        <f aca="false">IF(CA$2&lt;=$A12,IF(CA$3&gt;=$A12,(CA$4),0),0)*($AI13-$AI12)/10000</f>
        <v>0</v>
      </c>
      <c r="CB12" s="140" t="n">
        <f aca="false">IF(CB$2&lt;=$A12,IF(CB$3&gt;=$A12,(CB$4),0),0)*($AI13-$AI12)/10000</f>
        <v>0</v>
      </c>
      <c r="CC12" s="140" t="n">
        <f aca="false">IF(CC$2&lt;=$A12,IF(CC$3&gt;=$A12,(CC$4),0),0)*($AI13-$AI12)/10000</f>
        <v>0</v>
      </c>
      <c r="CD12" s="140" t="n">
        <f aca="false">IF(CD$2&lt;=$A12,IF(CD$3&gt;=$A12,(CD$4),0),0)*($AI13-$AI12)/10000</f>
        <v>0</v>
      </c>
      <c r="CE12" s="140" t="n">
        <f aca="false">IF(CE$2&lt;=$A12,IF(CE$3&gt;=$A12,(CE$4),0),0)*($AI13-$AI12)/10000</f>
        <v>0</v>
      </c>
      <c r="CF12" s="140" t="n">
        <f aca="false">IF(CF$2&lt;=$A12,IF(CF$3&gt;=$A12,(CF$4),0),0)*($AI13-$AI12)/10000</f>
        <v>0</v>
      </c>
      <c r="CG12" s="140" t="n">
        <f aca="false">IF(CG$2&lt;=$A12,IF(CG$3&gt;=$A12,(CG$4),0),0)*($AI13-$AI12)/10000</f>
        <v>0</v>
      </c>
      <c r="CH12" s="140" t="n">
        <f aca="false">IF(CH$2&lt;=$A12,IF(CH$3&gt;=$A12,(CH$4),0),0)*($AI13-$AI12)/10000</f>
        <v>0</v>
      </c>
      <c r="CI12" s="140" t="n">
        <f aca="false">IF(CI$2&lt;=$A12,IF(CI$3&gt;=$A12,(CI$4),0),0)*($AI13-$AI12)/10000</f>
        <v>0</v>
      </c>
      <c r="CJ12" s="17"/>
      <c r="CK12" s="128" t="n">
        <f aca="false">SUM(BW12:CI12)+DQ12</f>
        <v>0</v>
      </c>
      <c r="CL12" s="128"/>
      <c r="CM12" s="128"/>
      <c r="CN12" s="142" t="n">
        <f aca="false">IF(CN$2&lt;=$A12,IF(CN$3&gt;=$A12,(CN$4),0),0)*($AI13-$AI12)/10000</f>
        <v>0</v>
      </c>
      <c r="CO12" s="142" t="n">
        <f aca="false">IF(CO$2&lt;=$A12,IF(CO$3&gt;=$A12,(CO$4),0),0)*($AI13-$AI12)/10000</f>
        <v>0</v>
      </c>
      <c r="CP12" s="142" t="n">
        <f aca="false">IF(CP$2&lt;=$A12,IF(CP$3&gt;=$A12,(CP$4),0),0)*($AI13-$AI12)/10000</f>
        <v>0</v>
      </c>
      <c r="CQ12" s="142" t="n">
        <f aca="false">IF(CQ$2&lt;=$A12,IF(CQ$3&gt;=$A12,(CQ$4),0),0)*($AI13-$AI12)/10000</f>
        <v>0</v>
      </c>
      <c r="CR12" s="128"/>
      <c r="CS12" s="128" t="n">
        <f aca="false">SUM(CN12:CQ12)*AL12</f>
        <v>0</v>
      </c>
      <c r="CT12" s="128"/>
      <c r="CU12" s="17"/>
      <c r="CV12" s="17"/>
      <c r="CW12" s="17"/>
      <c r="CX12" s="140" t="n">
        <f aca="false">IF(CX$2&lt;=$A12,IF(CX$3&gt;=$A12,(CX$4),0),0)*($AI13-$AI12)/10000</f>
        <v>0</v>
      </c>
      <c r="CY12" s="140" t="n">
        <f aca="false">IF(CY$2&lt;=$A12,IF(CY$3&gt;=$A12,(CY$4),0),0)*($AI13-$AI12)/10000</f>
        <v>0</v>
      </c>
      <c r="CZ12" s="140" t="n">
        <f aca="false">IF(CZ$2&lt;=$A12,IF(CZ$3&gt;=$A12,(CZ$4),0),0)*($AI13-$AI12)/10000</f>
        <v>0</v>
      </c>
      <c r="DA12" s="140" t="n">
        <f aca="false">IF(DA$2&lt;=$A12,IF(DA$3&gt;=$A12,(DA$4),0),0)*($AI13-$AI12)/10000</f>
        <v>0</v>
      </c>
      <c r="DB12" s="140" t="n">
        <f aca="false">IF(DB$2&lt;=$A12,IF(DB$3&gt;=$A12,(DB$4),0),0)*($AI13-$AI12)/10000</f>
        <v>0</v>
      </c>
      <c r="DC12" s="140" t="n">
        <f aca="false">IF(DC$2&lt;=$A12,IF(DC$3&gt;=$A12,(DC$4),0),0)*($AI13-$AI12)/10000</f>
        <v>0</v>
      </c>
      <c r="DD12" s="140" t="n">
        <f aca="false">IF(DD$2&lt;=$A12,IF(DD$3&gt;=$A12,(DD$4),0),0)*($AI13-$AI12)/10000</f>
        <v>0</v>
      </c>
      <c r="DE12" s="17"/>
      <c r="DF12" s="128" t="n">
        <f aca="false">SUM(CX12:DD12)</f>
        <v>0</v>
      </c>
      <c r="DG12" s="17"/>
      <c r="DH12" s="17"/>
      <c r="DI12" s="17"/>
      <c r="DJ12" s="17"/>
      <c r="DK12" s="17"/>
      <c r="DL12" s="140" t="n">
        <f aca="false">IF(DL$2&lt;=$A12,IF(DL$3&gt;=$A12,(DL$4),0),0)*($AI13-$AI12)/10000</f>
        <v>0</v>
      </c>
      <c r="DM12" s="140" t="n">
        <f aca="false">IF(DM$2&lt;=$A12,IF(DM$3&gt;=$A12,(DM$4),0),0)*($AI13-$AI12)/10000</f>
        <v>0</v>
      </c>
      <c r="DN12" s="140" t="n">
        <f aca="false">IF(DN$2&lt;=$A12,IF(DN$3&gt;=$A12,(DN$4),0),0)*($AI13-$AI12)/10000</f>
        <v>0</v>
      </c>
      <c r="DO12" s="140" t="n">
        <f aca="false">IF(DO$2&lt;=$A12,IF(DO$3&gt;=$A12,(DO$4),0),0)*($AI13-$AI12)/10000</f>
        <v>0</v>
      </c>
      <c r="DP12" s="140"/>
      <c r="DQ12" s="140" t="n">
        <f aca="false">SUM(DL12:DO12)*AL12</f>
        <v>0</v>
      </c>
      <c r="DR12" s="140"/>
      <c r="DS12" s="140" t="n">
        <f aca="false">IF(DS$2&lt;=$A12,IF(DS$3&gt;=$A12,(DS$4),0),0)*($AI13-$AI12)/10000</f>
        <v>0</v>
      </c>
      <c r="DT12" s="140" t="n">
        <f aca="false">IF(DT$2&lt;=$A12,IF(DT$3&gt;=$A12,(DT$4),0),0)*($AI13-$AI12)/10000</f>
        <v>0</v>
      </c>
      <c r="DU12" s="140" t="n">
        <f aca="false">IF(DU$2&lt;=$A12,IF(DU$3&gt;=$A12,(DU$4),0),0)*($AI13-$AI12)/10000</f>
        <v>0</v>
      </c>
      <c r="DV12" s="140" t="n">
        <f aca="false">IF(DV$2&lt;=$A12,IF(DV$3&gt;=$A12,(DV$4),0),0)*($AI13-$AI12)/10000</f>
        <v>0</v>
      </c>
      <c r="DW12" s="140" t="n">
        <f aca="false">IF(DW$2&lt;=$A12,IF(DW$3&gt;=$A12,(DW$4),0),0)*($AI13-$AI12)/10000</f>
        <v>0</v>
      </c>
      <c r="DX12" s="140" t="n">
        <f aca="false">IF(DX$2&lt;=$A12,IF(DX$3&gt;=$A12,(DX$4),0),0)*($AI13-$AI12)/10000</f>
        <v>0</v>
      </c>
      <c r="DY12" s="140" t="n">
        <f aca="false">IF(DY$2&lt;=$A12,IF(DY$3&gt;=$A12,(DY$4),0),0)*($AI13-$AI12)/10000</f>
        <v>0</v>
      </c>
      <c r="DZ12" s="140" t="n">
        <f aca="false">IF(DZ$2&lt;=$A12,IF(DZ$3&gt;=$A12,(DZ$4),0),0)*($AI13-$AI12)/10000</f>
        <v>0</v>
      </c>
      <c r="EA12" s="140" t="n">
        <f aca="false">IF(EA$2&lt;=$A12,IF(EA$3&gt;=$A12,(EA$4),0),0)*($AI13-$AI12)/10000</f>
        <v>0</v>
      </c>
      <c r="EB12" s="128" t="n">
        <f aca="false">SUM(DS12:DZ12)*AM12</f>
        <v>0</v>
      </c>
      <c r="EC12" s="128"/>
      <c r="ED12" s="17"/>
      <c r="EE12" s="17"/>
      <c r="EF12" s="17"/>
      <c r="EG12" s="17"/>
      <c r="EH12" s="17"/>
      <c r="EI12" s="140" t="n">
        <f aca="false">IF(EI$2&lt;=$A12,IF(EI$3&gt;=$A12,(EI$4),0),0)*($AI13-$AI12)/10000</f>
        <v>0</v>
      </c>
      <c r="EJ12" s="140" t="n">
        <f aca="false">IF(EJ$2&lt;=$A12,IF(EJ$3&gt;=$A12,(EJ$4),0),0)*($AI13-$AI12)/10000</f>
        <v>0</v>
      </c>
      <c r="EK12" s="140" t="n">
        <f aca="false">IF(EK$2&lt;=$A12,IF(EK$3&gt;=$A12,(EK$4),0),0)*($AI13-$AI12)/10000</f>
        <v>0</v>
      </c>
      <c r="EL12" s="140" t="n">
        <f aca="false">IF(EL$2&lt;=$A12,IF(EL$3&gt;=$A12,(EL$4),0),0)*($AI13-$AI12)/10000</f>
        <v>0</v>
      </c>
      <c r="EM12" s="140" t="n">
        <f aca="false">IF(EM$2&lt;=$A12,IF(EM$3&gt;=$A12,(EM$4),0),0)*($AI13-$AI12)/10000</f>
        <v>0</v>
      </c>
      <c r="EN12" s="140" t="n">
        <f aca="false">IF(EN$2&lt;=$A12,IF(EN$3&gt;=$A12,(EN$4),0),0)*($AI13-$AI12)/10000</f>
        <v>0</v>
      </c>
      <c r="EO12" s="17"/>
      <c r="EP12" s="128" t="n">
        <f aca="false">SUM(EI12:EN12)</f>
        <v>0</v>
      </c>
      <c r="EQ12" s="128" t="n">
        <f aca="false">EP12*AM12</f>
        <v>0</v>
      </c>
      <c r="ER12" s="17"/>
      <c r="ES12" s="17"/>
      <c r="ET12" s="17"/>
      <c r="EU12" s="17"/>
      <c r="EV12" s="17"/>
      <c r="EW12" s="140" t="n">
        <f aca="false">IF(EW$2&lt;=$A12,IF(EW$3&gt;=$A12,(EW$4),0),0)*($AI13-$AI12)/10000</f>
        <v>0</v>
      </c>
      <c r="EX12" s="140" t="n">
        <f aca="false">IF(EX$2&lt;=$A12,IF(EX$3&gt;=$A12,(EX$4),0),0)*($AI13-$AI12)/10000</f>
        <v>0</v>
      </c>
      <c r="EY12" s="140" t="n">
        <f aca="false">IF(EY$2&lt;=$A12,IF(EY$3&gt;=$A12,(EY$4),0),0)*($AI13-$AI12)/10000</f>
        <v>0</v>
      </c>
      <c r="EZ12" s="140" t="n">
        <f aca="false">IF(EZ$2&lt;=$A12,IF(EZ$3&gt;=$A12,(EZ$4),0),0)*($AI13-$AI12)/10000</f>
        <v>0</v>
      </c>
      <c r="FA12" s="140" t="n">
        <f aca="false">IF(FA$2&lt;=$A12,IF(FA$3&gt;=$A12,(FA$4),0),0)*($AI13-$AI12)/10000</f>
        <v>0</v>
      </c>
      <c r="FB12" s="140" t="n">
        <f aca="false">IF(FB$2&lt;=$A12,IF(FB$3&gt;=$A12,(FB$4),0),0)*($AI13-$AI12)/10000</f>
        <v>0</v>
      </c>
      <c r="FC12" s="17"/>
      <c r="FD12" s="128" t="n">
        <f aca="false">SUM(EW12:FB12)</f>
        <v>0</v>
      </c>
      <c r="FE12" s="128" t="n">
        <f aca="false">FD12*AM12</f>
        <v>0</v>
      </c>
      <c r="FF12" s="17"/>
      <c r="FG12" s="17"/>
      <c r="FH12" s="17"/>
      <c r="FI12" s="17"/>
      <c r="FJ12" s="17"/>
      <c r="FK12" s="17"/>
      <c r="FL12" s="140" t="n">
        <f aca="false">IF(FL$2&lt;=$A12,IF(FL$3&gt;=$A12,(FL$4),0),0)*($AI13-$AI12)/10000</f>
        <v>0</v>
      </c>
      <c r="FM12" s="140" t="n">
        <f aca="false">IF(FM$2&lt;=$A12,IF(FM$3&gt;=$A12,(FM$4),0),0)*($AI13-$AI12)/10000</f>
        <v>0</v>
      </c>
      <c r="FN12" s="140" t="n">
        <f aca="false">IF(FN$2&lt;=$A12,IF(FN$3&gt;=$A12,(FN$4),0),0)*($AI13-$AI12)/10000</f>
        <v>0</v>
      </c>
      <c r="FO12" s="140" t="n">
        <f aca="false">IF(FO$2&lt;=$A12,IF(FO$3&gt;=$A12,(FO$4),0),0)*($AI13-$AI12)/10000</f>
        <v>0</v>
      </c>
      <c r="FP12" s="140" t="n">
        <f aca="false">IF(FP$2&lt;=$A12,IF(FP$3&gt;=$A12,(FP$4),0),0)*($AI13-$AI12)/10000</f>
        <v>0</v>
      </c>
      <c r="FQ12" s="140" t="n">
        <f aca="false">IF(FQ$2&lt;=$A12,IF(FQ$3&gt;=$A12,(FQ$4),0),0)*($AI13-$AI12)/10000</f>
        <v>0</v>
      </c>
      <c r="FR12" s="17"/>
      <c r="FS12" s="128" t="n">
        <f aca="false">SUM(FL12:FQ12)</f>
        <v>0</v>
      </c>
      <c r="FT12" s="128" t="n">
        <f aca="false">FS12*AM12</f>
        <v>0</v>
      </c>
      <c r="FU12" s="17"/>
      <c r="FV12" s="17"/>
      <c r="FW12" s="17"/>
      <c r="FX12" s="17"/>
      <c r="FY12" s="17"/>
      <c r="FZ12" s="17"/>
      <c r="GA12" s="140" t="n">
        <f aca="false">IF(GA$2&lt;=$A12,IF(GA$3&gt;=$A12,(GA$4),0),0)*($AI13-$AI12)/10000</f>
        <v>0</v>
      </c>
      <c r="GB12" s="140" t="n">
        <f aca="false">IF(GB$2&lt;=$A12,IF(GB$3&gt;=$A12,(GB$4),0),0)*($AI13-$AI12)/10000</f>
        <v>0</v>
      </c>
      <c r="GC12" s="140" t="n">
        <f aca="false">IF(GC$2&lt;=$A12,IF(GC$3&gt;=$A12,(GC$4),0),0)*($AI13-$AI12)/10000</f>
        <v>0</v>
      </c>
      <c r="GD12" s="140" t="n">
        <f aca="false">IF(GD$2&lt;=$A12,IF(GD$3&gt;=$A12,(GD$4),0),0)*($AI13-$AI12)/10000</f>
        <v>0</v>
      </c>
      <c r="GE12" s="140" t="n">
        <f aca="false">IF(GE$2&lt;=$A12,IF(GE$3&gt;=$A12,(GE$4),0),0)*($AI13-$AI12)/10000</f>
        <v>0</v>
      </c>
      <c r="GF12" s="140" t="n">
        <f aca="false">IF(GF$2&lt;=$A12,IF(GF$3&gt;=$A12,(GF$4),0),0)*($AI13-$AI12)/10000</f>
        <v>0</v>
      </c>
      <c r="GG12" s="17"/>
      <c r="GH12" s="128" t="n">
        <f aca="false">SUM(GA12:GF12)</f>
        <v>0</v>
      </c>
      <c r="GI12" s="128" t="n">
        <f aca="false">GH12*AM12</f>
        <v>0</v>
      </c>
    </row>
    <row r="13" customFormat="false" ht="16.5" hidden="false" customHeight="false" outlineLevel="0" collapsed="false">
      <c r="A13" s="133" t="n">
        <v>37135</v>
      </c>
      <c r="B13" s="144" t="n">
        <f aca="false">INDEX(EOLArray,MATCH($A13,EOLColumn,0),MATCH($AF$5,EOLRow,0))+CT13</f>
        <v>-124.02</v>
      </c>
      <c r="C13" s="135" t="n">
        <f aca="false">INDEX(M1SHEET,MATCH($A13,M1COLUMN,0),MATCH($AG$5,M1ROW,0))</f>
        <v>-0.235005942433425</v>
      </c>
      <c r="D13" s="152"/>
      <c r="E13" s="144" t="n">
        <f aca="false">INDEX(EOLArray,MATCH($A13,EOLColumn,0),MATCH($AF$19,EOLRow,0))+EQ13</f>
        <v>4.36</v>
      </c>
      <c r="F13" s="135" t="n">
        <f aca="false">INDEX(M1SHEET,MATCH($A13,M1COLUMN,0),MATCH($AG$14,M1ROW,0))</f>
        <v>2.07</v>
      </c>
      <c r="G13" s="152"/>
      <c r="H13" s="144" t="n">
        <f aca="false">INDEX(EOLArray,MATCH($A13,EOLColumn,0),MATCH($AF$20,EOLRow,0))+GI13</f>
        <v>0</v>
      </c>
      <c r="I13" s="135" t="n">
        <f aca="false">INDEX(M1SHEET,MATCH($A13,M1COLUMN,0),MATCH($AG$17,M1ROW,0))</f>
        <v>2.52</v>
      </c>
      <c r="J13" s="152"/>
      <c r="K13" s="144" t="n">
        <f aca="false">INDEX(EOLArray,MATCH($A13,EOLColumn,0),MATCH($AF$13,EOLRow,0))+FE13</f>
        <v>-7.67</v>
      </c>
      <c r="L13" s="135" t="n">
        <f aca="false">INDEX(M1SHEET,MATCH($A13,M1COLUMN,0),MATCH($AG$13,M1ROW,0))</f>
        <v>-0.695</v>
      </c>
      <c r="M13" s="152"/>
      <c r="N13" s="144" t="n">
        <f aca="false">INDEX(EOLArray,MATCH($A13,EOLColumn,0),MATCH($AF$12,EOLRow,0))+EB13+DQ13</f>
        <v>-271.68</v>
      </c>
      <c r="O13" s="135" t="n">
        <f aca="false">INDEX(M1SHEET,MATCH($A13,M1COLUMN,0),MATCH($AG$15,M1ROW,0))</f>
        <v>-0.075</v>
      </c>
      <c r="P13" s="152"/>
      <c r="Q13" s="135" t="n">
        <f aca="false">INDEX(M1SHEET,MATCH($A13,M1COLUMN,0),MATCH($AG$31,M1ROW,0))</f>
        <v>5.33</v>
      </c>
      <c r="R13" s="152"/>
      <c r="S13" s="144" t="n">
        <f aca="false">INDEX(EOLArray,MATCH($A13,EOLColumn,0),MATCH($AF$2,EOLRow,0))+BE13+DF13</f>
        <v>418.9</v>
      </c>
      <c r="T13" s="135" t="n">
        <f aca="false">INDEX(M1SHEET,MATCH($A13,M1COLUMN,0),MATCH($AG$3,M1ROW,0))</f>
        <v>-0.305</v>
      </c>
      <c r="U13" s="152"/>
      <c r="V13" s="135" t="n">
        <f aca="false">INDEX(M1SHEET,MATCH($A13,M1COLUMN,0),MATCH($AG$28,M1ROW,0))</f>
        <v>7.28633283639703</v>
      </c>
      <c r="W13" s="152"/>
      <c r="X13" s="144" t="n">
        <f aca="false">INDEX(EOLArray,MATCH($A13,EOLColumn,0),MATCH($AF$18,EOLRow,0))+$BE13+$CK13+$CS13+$DQ13</f>
        <v>0</v>
      </c>
      <c r="Y13" s="135" t="n">
        <f aca="false">INDEX(M1SHEET,MATCH($A13,M1COLUMN,0),MATCH($AG$2,M1ROW,0))</f>
        <v>5.405</v>
      </c>
      <c r="Z13" s="152"/>
      <c r="AB13" s="150" t="n">
        <f aca="false">B13+E13+H13+K13+N13+S13</f>
        <v>19.89</v>
      </c>
      <c r="AC13" s="58"/>
      <c r="AD13" s="58"/>
      <c r="AF13" s="60" t="s">
        <v>84</v>
      </c>
      <c r="AG13" s="61" t="s">
        <v>85</v>
      </c>
      <c r="AI13" s="138" t="n">
        <v>37135</v>
      </c>
      <c r="AJ13" s="96" t="n">
        <f aca="false">(CK13+BE13+BR13+DQ13)*AM13</f>
        <v>0</v>
      </c>
      <c r="AK13" s="97" t="n">
        <f aca="false">(AO13)*(AM13)</f>
        <v>0</v>
      </c>
      <c r="AL13" s="97" t="n">
        <f aca="false">(AN13+AO13)*(AM13)</f>
        <v>0</v>
      </c>
      <c r="AM13" s="139" t="n">
        <f aca="false">INDEX(M1SHEET,MATCH($AI13,M1COLUMN,0),MATCH($AG$38,M1ROW,0))</f>
        <v>0.969276248998315</v>
      </c>
      <c r="AN13" s="122" t="n">
        <f aca="false">BS13</f>
        <v>0</v>
      </c>
      <c r="AO13" s="97" t="n">
        <f aca="false">BR13</f>
        <v>0</v>
      </c>
      <c r="AP13" s="125"/>
      <c r="AQ13" s="108"/>
      <c r="AR13" s="128" t="n">
        <f aca="false">SUM(AX13:BE13)+SUM(BI13:BP13)+SUM(DU13:DZ13)+SUM(BW13:CI13)</f>
        <v>0</v>
      </c>
      <c r="AS13" s="108"/>
      <c r="AT13" s="17"/>
      <c r="AU13" s="17"/>
      <c r="AV13" s="37" t="n">
        <v>37135</v>
      </c>
      <c r="AW13" s="17"/>
      <c r="AX13" s="128" t="n">
        <f aca="false">IF(AX$2&lt;=$A13,IF(AX$3&gt;=$A13,(AX$4/1.055056),0),0)*($AI14-$AI13)/10000</f>
        <v>0</v>
      </c>
      <c r="AY13" s="140" t="n">
        <f aca="false">IF(AY$2&lt;=$A13,IF(AY$3&gt;=$A13,(AY$4/1.055056),0),0)*($AI14-$AI13)/10000</f>
        <v>0</v>
      </c>
      <c r="AZ13" s="140" t="n">
        <f aca="false">IF(AZ$2&lt;=$A13,IF(AZ$3&gt;=$A13,(AZ$4/1.055056),0),0)*($AI14-$AI13)/10000</f>
        <v>0</v>
      </c>
      <c r="BA13" s="140" t="n">
        <f aca="false">IF(BA$2&lt;=$A13,IF(BA$3&gt;=$A13,(BA$4/1.055056),0),0)*($AI14-$AI13)/10000</f>
        <v>0</v>
      </c>
      <c r="BB13" s="140" t="n">
        <f aca="false">IF(BB$2&lt;=$A13,IF(BB$3&gt;=$A13,(BB$4/1.055056),0),0)*($AI14-$AI13)/10000</f>
        <v>0</v>
      </c>
      <c r="BC13" s="140" t="n">
        <f aca="false">IF(BC$2&lt;=$A13,IF(BC$3&gt;=$A13,(BC$4/1.055056),0),0)*($AI14-$AI13)/10000</f>
        <v>0</v>
      </c>
      <c r="BD13" s="140" t="n">
        <f aca="false">IF(BD$2&lt;=$A13,IF(BD$3&gt;=$A13,(BD$4/1.055056),0),0)*($AI14-$AI13)/10000</f>
        <v>0</v>
      </c>
      <c r="BE13" s="140" t="n">
        <f aca="false">SUM(AX13:BD13)*AM13</f>
        <v>0</v>
      </c>
      <c r="BF13" s="140"/>
      <c r="BG13" s="13"/>
      <c r="BH13" s="13"/>
      <c r="BI13" s="141" t="n">
        <f aca="false">IF(BI$2&lt;=$A13,IF(BI$3&gt;=$A13,(BI$4/1.055056),0),0)*($AI14-$AI13)/10000</f>
        <v>0</v>
      </c>
      <c r="BJ13" s="141" t="n">
        <f aca="false">IF(BJ$2&lt;=$A13,IF(BJ$3&gt;=$A13,(BJ$4/1.055056),0),0)*($AI14-$AI13)/10000</f>
        <v>0</v>
      </c>
      <c r="BK13" s="141" t="n">
        <f aca="false">IF(BK$2&lt;=$A13,IF(BK$3&gt;=$A13,(BK$4/1.055056),0),0)*($AI14-$AI13)/10000</f>
        <v>0</v>
      </c>
      <c r="BL13" s="141" t="n">
        <f aca="false">IF(BL$2&lt;=$A13,IF(BL$3&gt;=$A13,(BL$4/1.055056),0),0)*($AI14-$AI13)/10000</f>
        <v>0</v>
      </c>
      <c r="BM13" s="141" t="n">
        <f aca="false">IF(BM$2&lt;=$A13,IF(BM$3&gt;=$A13,(BM$4/1.055056),0),0)*($AI14-$AI13)/10000</f>
        <v>0</v>
      </c>
      <c r="BN13" s="141" t="n">
        <f aca="false">IF(BN$2&lt;=$A13,IF(BN$3&gt;=$A13,(BN$4/1.055056),0),0)*($AI14-$AI13)/10000</f>
        <v>0</v>
      </c>
      <c r="BO13" s="141" t="n">
        <f aca="false">IF(BO$2&lt;=$A13,IF(BO$3&gt;=$A13,(BO$4/1.055056),0),0)*($AI14-$AI13)/10000</f>
        <v>0</v>
      </c>
      <c r="BP13" s="141" t="n">
        <f aca="false">IF(BP$2&lt;=$A13,IF(BP$3&gt;=$A13,(BP$4/1.055056),0),0)*($AI14-$AI13)/10000</f>
        <v>0</v>
      </c>
      <c r="BQ13" s="13"/>
      <c r="BR13" s="14" t="n">
        <f aca="false">SUM(BI13:BP13)</f>
        <v>0</v>
      </c>
      <c r="BS13" s="14" t="n">
        <f aca="false">SUM(AX13:BF13)+DF13</f>
        <v>0</v>
      </c>
      <c r="BT13" s="14"/>
      <c r="BU13" s="17"/>
      <c r="BV13" s="17"/>
      <c r="BW13" s="142" t="n">
        <f aca="false">IF(BW$2&lt;=$A13,IF(BW$3&gt;=$A13,(BW$4),0),0)*($AI14-$AI13)/10000</f>
        <v>0</v>
      </c>
      <c r="BX13" s="142" t="n">
        <f aca="false">IF(BX$2&lt;=$A13,IF(BX$3&gt;=$A13,(BX$4),0),0)*($AI14-$AI13)/10000</f>
        <v>0</v>
      </c>
      <c r="BY13" s="142" t="n">
        <f aca="false">IF(BY$2&lt;=$A13,IF(BY$3&gt;=$A13,(BY$4),0),0)*($AI14-$AI13)/10000</f>
        <v>0</v>
      </c>
      <c r="BZ13" s="142" t="n">
        <f aca="false">IF(BZ$2&lt;=$A13,IF(BZ$3&gt;=$A13,(BZ$4),0),0)*($AI14-$AI13)/10000</f>
        <v>0</v>
      </c>
      <c r="CA13" s="142" t="n">
        <f aca="false">IF(CA$2&lt;=$A13,IF(CA$3&gt;=$A13,(CA$4),0),0)*($AI14-$AI13)/10000</f>
        <v>0</v>
      </c>
      <c r="CB13" s="140" t="n">
        <f aca="false">IF(CB$2&lt;=$A13,IF(CB$3&gt;=$A13,(CB$4),0),0)*($AI14-$AI13)/10000</f>
        <v>0</v>
      </c>
      <c r="CC13" s="140" t="n">
        <f aca="false">IF(CC$2&lt;=$A13,IF(CC$3&gt;=$A13,(CC$4),0),0)*($AI14-$AI13)/10000</f>
        <v>0</v>
      </c>
      <c r="CD13" s="140" t="n">
        <f aca="false">IF(CD$2&lt;=$A13,IF(CD$3&gt;=$A13,(CD$4),0),0)*($AI14-$AI13)/10000</f>
        <v>0</v>
      </c>
      <c r="CE13" s="140" t="n">
        <f aca="false">IF(CE$2&lt;=$A13,IF(CE$3&gt;=$A13,(CE$4),0),0)*($AI14-$AI13)/10000</f>
        <v>0</v>
      </c>
      <c r="CF13" s="140" t="n">
        <f aca="false">IF(CF$2&lt;=$A13,IF(CF$3&gt;=$A13,(CF$4),0),0)*($AI14-$AI13)/10000</f>
        <v>0</v>
      </c>
      <c r="CG13" s="140" t="n">
        <f aca="false">IF(CG$2&lt;=$A13,IF(CG$3&gt;=$A13,(CG$4),0),0)*($AI14-$AI13)/10000</f>
        <v>0</v>
      </c>
      <c r="CH13" s="140" t="n">
        <f aca="false">IF(CH$2&lt;=$A13,IF(CH$3&gt;=$A13,(CH$4),0),0)*($AI14-$AI13)/10000</f>
        <v>0</v>
      </c>
      <c r="CI13" s="140" t="n">
        <f aca="false">IF(CI$2&lt;=$A13,IF(CI$3&gt;=$A13,(CI$4),0),0)*($AI14-$AI13)/10000</f>
        <v>0</v>
      </c>
      <c r="CJ13" s="17"/>
      <c r="CK13" s="128" t="n">
        <f aca="false">SUM(BW13:CI13)+DQ13</f>
        <v>0</v>
      </c>
      <c r="CL13" s="128"/>
      <c r="CM13" s="128"/>
      <c r="CN13" s="142" t="n">
        <f aca="false">IF(CN$2&lt;=$A13,IF(CN$3&gt;=$A13,(CN$4),0),0)*($AI14-$AI13)/10000</f>
        <v>0</v>
      </c>
      <c r="CO13" s="142" t="n">
        <f aca="false">IF(CO$2&lt;=$A13,IF(CO$3&gt;=$A13,(CO$4),0),0)*($AI14-$AI13)/10000</f>
        <v>0</v>
      </c>
      <c r="CP13" s="142" t="n">
        <f aca="false">IF(CP$2&lt;=$A13,IF(CP$3&gt;=$A13,(CP$4),0),0)*($AI14-$AI13)/10000</f>
        <v>0</v>
      </c>
      <c r="CQ13" s="142" t="n">
        <f aca="false">IF(CQ$2&lt;=$A13,IF(CQ$3&gt;=$A13,(CQ$4),0),0)*($AI14-$AI13)/10000</f>
        <v>0</v>
      </c>
      <c r="CR13" s="128"/>
      <c r="CS13" s="128" t="n">
        <f aca="false">SUM(CN13:CQ13)*AL13</f>
        <v>0</v>
      </c>
      <c r="CT13" s="128"/>
      <c r="CU13" s="17"/>
      <c r="CV13" s="17"/>
      <c r="CW13" s="17"/>
      <c r="CX13" s="140" t="n">
        <f aca="false">IF(CX$2&lt;=$A13,IF(CX$3&gt;=$A13,(CX$4),0),0)*($AI14-$AI13)/10000</f>
        <v>0</v>
      </c>
      <c r="CY13" s="140" t="n">
        <f aca="false">IF(CY$2&lt;=$A13,IF(CY$3&gt;=$A13,(CY$4),0),0)*($AI14-$AI13)/10000</f>
        <v>0</v>
      </c>
      <c r="CZ13" s="140" t="n">
        <f aca="false">IF(CZ$2&lt;=$A13,IF(CZ$3&gt;=$A13,(CZ$4),0),0)*($AI14-$AI13)/10000</f>
        <v>0</v>
      </c>
      <c r="DA13" s="140" t="n">
        <f aca="false">IF(DA$2&lt;=$A13,IF(DA$3&gt;=$A13,(DA$4),0),0)*($AI14-$AI13)/10000</f>
        <v>0</v>
      </c>
      <c r="DB13" s="140" t="n">
        <f aca="false">IF(DB$2&lt;=$A13,IF(DB$3&gt;=$A13,(DB$4),0),0)*($AI14-$AI13)/10000</f>
        <v>0</v>
      </c>
      <c r="DC13" s="140" t="n">
        <f aca="false">IF(DC$2&lt;=$A13,IF(DC$3&gt;=$A13,(DC$4),0),0)*($AI14-$AI13)/10000</f>
        <v>0</v>
      </c>
      <c r="DD13" s="140" t="n">
        <f aca="false">IF(DD$2&lt;=$A13,IF(DD$3&gt;=$A13,(DD$4),0),0)*($AI14-$AI13)/10000</f>
        <v>0</v>
      </c>
      <c r="DE13" s="17"/>
      <c r="DF13" s="128" t="n">
        <f aca="false">SUM(CX13:DD13)</f>
        <v>0</v>
      </c>
      <c r="DG13" s="17"/>
      <c r="DH13" s="17"/>
      <c r="DI13" s="17"/>
      <c r="DJ13" s="17"/>
      <c r="DK13" s="17"/>
      <c r="DL13" s="140" t="n">
        <f aca="false">IF(DL$2&lt;=$A13,IF(DL$3&gt;=$A13,(DL$4),0),0)*($AI14-$AI13)/10000</f>
        <v>0</v>
      </c>
      <c r="DM13" s="140" t="n">
        <f aca="false">IF(DM$2&lt;=$A13,IF(DM$3&gt;=$A13,(DM$4),0),0)*($AI14-$AI13)/10000</f>
        <v>0</v>
      </c>
      <c r="DN13" s="140" t="n">
        <f aca="false">IF(DN$2&lt;=$A13,IF(DN$3&gt;=$A13,(DN$4),0),0)*($AI14-$AI13)/10000</f>
        <v>0</v>
      </c>
      <c r="DO13" s="140" t="n">
        <f aca="false">IF(DO$2&lt;=$A13,IF(DO$3&gt;=$A13,(DO$4),0),0)*($AI14-$AI13)/10000</f>
        <v>0</v>
      </c>
      <c r="DP13" s="140"/>
      <c r="DQ13" s="140" t="n">
        <f aca="false">SUM(DL13:DO13)*AL13</f>
        <v>0</v>
      </c>
      <c r="DR13" s="140"/>
      <c r="DS13" s="140" t="n">
        <f aca="false">IF(DS$2&lt;=$A13,IF(DS$3&gt;=$A13,(DS$4),0),0)*($AI14-$AI13)/10000</f>
        <v>0</v>
      </c>
      <c r="DT13" s="140" t="n">
        <f aca="false">IF(DT$2&lt;=$A13,IF(DT$3&gt;=$A13,(DT$4),0),0)*($AI14-$AI13)/10000</f>
        <v>0</v>
      </c>
      <c r="DU13" s="140" t="n">
        <f aca="false">IF(DU$2&lt;=$A13,IF(DU$3&gt;=$A13,(DU$4),0),0)*($AI14-$AI13)/10000</f>
        <v>0</v>
      </c>
      <c r="DV13" s="140" t="n">
        <f aca="false">IF(DV$2&lt;=$A13,IF(DV$3&gt;=$A13,(DV$4),0),0)*($AI14-$AI13)/10000</f>
        <v>0</v>
      </c>
      <c r="DW13" s="140" t="n">
        <f aca="false">IF(DW$2&lt;=$A13,IF(DW$3&gt;=$A13,(DW$4),0),0)*($AI14-$AI13)/10000</f>
        <v>0</v>
      </c>
      <c r="DX13" s="140" t="n">
        <f aca="false">IF(DX$2&lt;=$A13,IF(DX$3&gt;=$A13,(DX$4),0),0)*($AI14-$AI13)/10000</f>
        <v>0</v>
      </c>
      <c r="DY13" s="140" t="n">
        <f aca="false">IF(DY$2&lt;=$A13,IF(DY$3&gt;=$A13,(DY$4),0),0)*($AI14-$AI13)/10000</f>
        <v>0</v>
      </c>
      <c r="DZ13" s="140" t="n">
        <f aca="false">IF(DZ$2&lt;=$A13,IF(DZ$3&gt;=$A13,(DZ$4),0),0)*($AI14-$AI13)/10000</f>
        <v>0</v>
      </c>
      <c r="EA13" s="140" t="n">
        <f aca="false">IF(EA$2&lt;=$A13,IF(EA$3&gt;=$A13,(EA$4),0),0)*($AI14-$AI13)/10000</f>
        <v>0</v>
      </c>
      <c r="EB13" s="128" t="n">
        <f aca="false">SUM(DS13:DZ13)*AM13</f>
        <v>0</v>
      </c>
      <c r="EC13" s="128"/>
      <c r="ED13" s="17"/>
      <c r="EE13" s="17"/>
      <c r="EF13" s="17"/>
      <c r="EG13" s="17"/>
      <c r="EH13" s="17"/>
      <c r="EI13" s="140" t="n">
        <f aca="false">IF(EI$2&lt;=$A13,IF(EI$3&gt;=$A13,(EI$4),0),0)*($AI14-$AI13)/10000</f>
        <v>0</v>
      </c>
      <c r="EJ13" s="140" t="n">
        <f aca="false">IF(EJ$2&lt;=$A13,IF(EJ$3&gt;=$A13,(EJ$4),0),0)*($AI14-$AI13)/10000</f>
        <v>0</v>
      </c>
      <c r="EK13" s="140" t="n">
        <f aca="false">IF(EK$2&lt;=$A13,IF(EK$3&gt;=$A13,(EK$4),0),0)*($AI14-$AI13)/10000</f>
        <v>0</v>
      </c>
      <c r="EL13" s="140" t="n">
        <f aca="false">IF(EL$2&lt;=$A13,IF(EL$3&gt;=$A13,(EL$4),0),0)*($AI14-$AI13)/10000</f>
        <v>0</v>
      </c>
      <c r="EM13" s="140" t="n">
        <f aca="false">IF(EM$2&lt;=$A13,IF(EM$3&gt;=$A13,(EM$4),0),0)*($AI14-$AI13)/10000</f>
        <v>0</v>
      </c>
      <c r="EN13" s="140" t="n">
        <f aca="false">IF(EN$2&lt;=$A13,IF(EN$3&gt;=$A13,(EN$4),0),0)*($AI14-$AI13)/10000</f>
        <v>0</v>
      </c>
      <c r="EO13" s="17"/>
      <c r="EP13" s="128" t="n">
        <f aca="false">SUM(EI13:EN13)</f>
        <v>0</v>
      </c>
      <c r="EQ13" s="128" t="n">
        <f aca="false">EP13*AM13</f>
        <v>0</v>
      </c>
      <c r="ER13" s="17"/>
      <c r="ES13" s="17"/>
      <c r="ET13" s="17"/>
      <c r="EU13" s="17"/>
      <c r="EV13" s="17"/>
      <c r="EW13" s="140" t="n">
        <f aca="false">IF(EW$2&lt;=$A13,IF(EW$3&gt;=$A13,(EW$4),0),0)*($AI14-$AI13)/10000</f>
        <v>0</v>
      </c>
      <c r="EX13" s="140" t="n">
        <f aca="false">IF(EX$2&lt;=$A13,IF(EX$3&gt;=$A13,(EX$4),0),0)*($AI14-$AI13)/10000</f>
        <v>0</v>
      </c>
      <c r="EY13" s="140" t="n">
        <f aca="false">IF(EY$2&lt;=$A13,IF(EY$3&gt;=$A13,(EY$4),0),0)*($AI14-$AI13)/10000</f>
        <v>0</v>
      </c>
      <c r="EZ13" s="140" t="n">
        <f aca="false">IF(EZ$2&lt;=$A13,IF(EZ$3&gt;=$A13,(EZ$4),0),0)*($AI14-$AI13)/10000</f>
        <v>0</v>
      </c>
      <c r="FA13" s="140" t="n">
        <f aca="false">IF(FA$2&lt;=$A13,IF(FA$3&gt;=$A13,(FA$4),0),0)*($AI14-$AI13)/10000</f>
        <v>0</v>
      </c>
      <c r="FB13" s="140" t="n">
        <f aca="false">IF(FB$2&lt;=$A13,IF(FB$3&gt;=$A13,(FB$4),0),0)*($AI14-$AI13)/10000</f>
        <v>0</v>
      </c>
      <c r="FC13" s="17"/>
      <c r="FD13" s="128" t="n">
        <f aca="false">SUM(EW13:FB13)</f>
        <v>0</v>
      </c>
      <c r="FE13" s="128" t="n">
        <f aca="false">FD13*AM13</f>
        <v>0</v>
      </c>
      <c r="FF13" s="17"/>
      <c r="FG13" s="17"/>
      <c r="FH13" s="17"/>
      <c r="FI13" s="17"/>
      <c r="FJ13" s="17"/>
      <c r="FK13" s="17"/>
      <c r="FL13" s="140" t="n">
        <f aca="false">IF(FL$2&lt;=$A13,IF(FL$3&gt;=$A13,(FL$4),0),0)*($AI14-$AI13)/10000</f>
        <v>0</v>
      </c>
      <c r="FM13" s="140" t="n">
        <f aca="false">IF(FM$2&lt;=$A13,IF(FM$3&gt;=$A13,(FM$4),0),0)*($AI14-$AI13)/10000</f>
        <v>0</v>
      </c>
      <c r="FN13" s="140" t="n">
        <f aca="false">IF(FN$2&lt;=$A13,IF(FN$3&gt;=$A13,(FN$4),0),0)*($AI14-$AI13)/10000</f>
        <v>0</v>
      </c>
      <c r="FO13" s="140" t="n">
        <f aca="false">IF(FO$2&lt;=$A13,IF(FO$3&gt;=$A13,(FO$4),0),0)*($AI14-$AI13)/10000</f>
        <v>0</v>
      </c>
      <c r="FP13" s="140" t="n">
        <f aca="false">IF(FP$2&lt;=$A13,IF(FP$3&gt;=$A13,(FP$4),0),0)*($AI14-$AI13)/10000</f>
        <v>0</v>
      </c>
      <c r="FQ13" s="140" t="n">
        <f aca="false">IF(FQ$2&lt;=$A13,IF(FQ$3&gt;=$A13,(FQ$4),0),0)*($AI14-$AI13)/10000</f>
        <v>0</v>
      </c>
      <c r="FR13" s="17"/>
      <c r="FS13" s="128" t="n">
        <f aca="false">SUM(FL13:FQ13)</f>
        <v>0</v>
      </c>
      <c r="FT13" s="128" t="n">
        <f aca="false">FS13*AM13</f>
        <v>0</v>
      </c>
      <c r="FU13" s="17"/>
      <c r="FV13" s="17"/>
      <c r="FW13" s="17"/>
      <c r="FX13" s="17"/>
      <c r="FY13" s="17"/>
      <c r="FZ13" s="17"/>
      <c r="GA13" s="140" t="n">
        <f aca="false">IF(GA$2&lt;=$A13,IF(GA$3&gt;=$A13,(GA$4),0),0)*($AI14-$AI13)/10000</f>
        <v>0</v>
      </c>
      <c r="GB13" s="140" t="n">
        <f aca="false">IF(GB$2&lt;=$A13,IF(GB$3&gt;=$A13,(GB$4),0),0)*($AI14-$AI13)/10000</f>
        <v>0</v>
      </c>
      <c r="GC13" s="140" t="n">
        <f aca="false">IF(GC$2&lt;=$A13,IF(GC$3&gt;=$A13,(GC$4),0),0)*($AI14-$AI13)/10000</f>
        <v>0</v>
      </c>
      <c r="GD13" s="140" t="n">
        <f aca="false">IF(GD$2&lt;=$A13,IF(GD$3&gt;=$A13,(GD$4),0),0)*($AI14-$AI13)/10000</f>
        <v>0</v>
      </c>
      <c r="GE13" s="140" t="n">
        <f aca="false">IF(GE$2&lt;=$A13,IF(GE$3&gt;=$A13,(GE$4),0),0)*($AI14-$AI13)/10000</f>
        <v>0</v>
      </c>
      <c r="GF13" s="140" t="n">
        <f aca="false">IF(GF$2&lt;=$A13,IF(GF$3&gt;=$A13,(GF$4),0),0)*($AI14-$AI13)/10000</f>
        <v>0</v>
      </c>
      <c r="GG13" s="17"/>
      <c r="GH13" s="128" t="n">
        <f aca="false">SUM(GA13:GF13)</f>
        <v>0</v>
      </c>
      <c r="GI13" s="128" t="n">
        <f aca="false">GH13*AM13</f>
        <v>0</v>
      </c>
    </row>
    <row r="14" customFormat="false" ht="16.5" hidden="false" customHeight="false" outlineLevel="0" collapsed="false">
      <c r="A14" s="143" t="n">
        <v>37165</v>
      </c>
      <c r="B14" s="153" t="n">
        <f aca="false">INDEX(EOLArray,MATCH($A14,EOLColumn,0),MATCH($AF$5,EOLRow,0))+CT14</f>
        <v>-127.65</v>
      </c>
      <c r="C14" s="154" t="n">
        <f aca="false">INDEX(M1SHEET,MATCH($A14,M1COLUMN,0),MATCH($AG$5,M1ROW,0))</f>
        <v>-0.234997547200861</v>
      </c>
      <c r="D14" s="155"/>
      <c r="E14" s="153" t="n">
        <f aca="false">INDEX(EOLArray,MATCH($A14,EOLColumn,0),MATCH($AF$19,EOLRow,0))+EQ14</f>
        <v>4.49</v>
      </c>
      <c r="F14" s="154" t="n">
        <f aca="false">INDEX(M1SHEET,MATCH($A14,M1COLUMN,0),MATCH($AG$14,M1ROW,0))</f>
        <v>1.3</v>
      </c>
      <c r="G14" s="155"/>
      <c r="H14" s="153" t="n">
        <f aca="false">INDEX(EOLArray,MATCH($A14,EOLColumn,0),MATCH($AF$20,EOLRow,0))+GI14</f>
        <v>29.93</v>
      </c>
      <c r="I14" s="154" t="n">
        <f aca="false">INDEX(M1SHEET,MATCH($A14,M1COLUMN,0),MATCH($AG$17,M1ROW,0))</f>
        <v>1.7</v>
      </c>
      <c r="J14" s="155"/>
      <c r="K14" s="153" t="n">
        <f aca="false">INDEX(EOLArray,MATCH($A14,EOLColumn,0),MATCH($AF$13,EOLRow,0))+FE14</f>
        <v>-7.89</v>
      </c>
      <c r="L14" s="154" t="n">
        <f aca="false">INDEX(M1SHEET,MATCH($A14,M1COLUMN,0),MATCH($AG$13,M1ROW,0))</f>
        <v>-0.645</v>
      </c>
      <c r="M14" s="155"/>
      <c r="N14" s="153" t="n">
        <f aca="false">INDEX(EOLArray,MATCH($A14,EOLColumn,0),MATCH($AF$12,EOLRow,0))+EB14+DQ14</f>
        <v>-279.92</v>
      </c>
      <c r="O14" s="154" t="n">
        <f aca="false">INDEX(M1SHEET,MATCH($A14,M1COLUMN,0),MATCH($AG$15,M1ROW,0))</f>
        <v>-0.075</v>
      </c>
      <c r="P14" s="155"/>
      <c r="Q14" s="154" t="n">
        <f aca="false">INDEX(M1SHEET,MATCH($A14,M1COLUMN,0),MATCH($AG$31,M1ROW,0))</f>
        <v>5.325</v>
      </c>
      <c r="R14" s="155"/>
      <c r="S14" s="153" t="n">
        <f aca="false">INDEX(EOLArray,MATCH($A14,EOLColumn,0),MATCH($AF$2,EOLRow,0))+BE14+DF14</f>
        <v>431.44</v>
      </c>
      <c r="T14" s="154" t="n">
        <f aca="false">INDEX(M1SHEET,MATCH($A14,M1COLUMN,0),MATCH($AG$3,M1ROW,0))</f>
        <v>-0.305</v>
      </c>
      <c r="U14" s="155"/>
      <c r="V14" s="154" t="n">
        <f aca="false">INDEX(M1SHEET,MATCH($A14,M1COLUMN,0),MATCH($AG$28,M1ROW,0))</f>
        <v>7.27831639645449</v>
      </c>
      <c r="W14" s="155"/>
      <c r="X14" s="153" t="n">
        <f aca="false">INDEX(EOLArray,MATCH($A14,EOLColumn,0),MATCH($AF$18,EOLRow,0))+$BE14+$CK14+$CS14+$DQ14</f>
        <v>0</v>
      </c>
      <c r="Y14" s="154" t="n">
        <f aca="false">INDEX(M1SHEET,MATCH($A14,M1COLUMN,0),MATCH($AG$2,M1ROW,0))</f>
        <v>5.4</v>
      </c>
      <c r="Z14" s="155"/>
      <c r="AB14" s="146" t="n">
        <f aca="false">B14+E14+H14+K14+N14+S14</f>
        <v>50.4</v>
      </c>
      <c r="AC14" s="58"/>
      <c r="AD14" s="58"/>
      <c r="AF14" s="60" t="s">
        <v>86</v>
      </c>
      <c r="AG14" s="61" t="s">
        <v>87</v>
      </c>
      <c r="AI14" s="138" t="n">
        <v>37165</v>
      </c>
      <c r="AJ14" s="96" t="n">
        <f aca="false">(CK14+BE14+BR14+DQ14)*AM14</f>
        <v>0</v>
      </c>
      <c r="AK14" s="97" t="n">
        <f aca="false">(AO14)*(AM14)</f>
        <v>0</v>
      </c>
      <c r="AL14" s="97" t="n">
        <f aca="false">(AN14+AO14)*(AM14)</f>
        <v>0</v>
      </c>
      <c r="AM14" s="139" t="n">
        <f aca="false">INDEX(M1SHEET,MATCH($AI14,M1COLUMN,0),MATCH($AG$38,M1ROW,0))</f>
        <v>0.965395399352028</v>
      </c>
      <c r="AN14" s="122" t="n">
        <f aca="false">BS14</f>
        <v>0</v>
      </c>
      <c r="AO14" s="97" t="n">
        <f aca="false">BR14</f>
        <v>0</v>
      </c>
      <c r="AP14" s="125"/>
      <c r="AQ14" s="108"/>
      <c r="AR14" s="128" t="n">
        <f aca="false">SUM(AX14:BE14)+SUM(BI14:BP14)+SUM(DU14:DZ14)+SUM(BW14:CI14)</f>
        <v>0</v>
      </c>
      <c r="AS14" s="108"/>
      <c r="AT14" s="17"/>
      <c r="AU14" s="17"/>
      <c r="AV14" s="37" t="n">
        <v>37165</v>
      </c>
      <c r="AW14" s="17"/>
      <c r="AX14" s="128" t="n">
        <f aca="false">IF(AX$2&lt;=$A14,IF(AX$3&gt;=$A14,(AX$4/1.055056),0),0)*($AI15-$AI14)/10000</f>
        <v>0</v>
      </c>
      <c r="AY14" s="140" t="n">
        <f aca="false">IF(AY$2&lt;=$A14,IF(AY$3&gt;=$A14,(AY$4/1.055056),0),0)*($AI15-$AI14)/10000</f>
        <v>0</v>
      </c>
      <c r="AZ14" s="140" t="n">
        <f aca="false">IF(AZ$2&lt;=$A14,IF(AZ$3&gt;=$A14,(AZ$4/1.055056),0),0)*($AI15-$AI14)/10000</f>
        <v>0</v>
      </c>
      <c r="BA14" s="140" t="n">
        <f aca="false">IF(BA$2&lt;=$A14,IF(BA$3&gt;=$A14,(BA$4/1.055056),0),0)*($AI15-$AI14)/10000</f>
        <v>0</v>
      </c>
      <c r="BB14" s="140" t="n">
        <f aca="false">IF(BB$2&lt;=$A14,IF(BB$3&gt;=$A14,(BB$4/1.055056),0),0)*($AI15-$AI14)/10000</f>
        <v>0</v>
      </c>
      <c r="BC14" s="140" t="n">
        <f aca="false">IF(BC$2&lt;=$A14,IF(BC$3&gt;=$A14,(BC$4/1.055056),0),0)*($AI15-$AI14)/10000</f>
        <v>0</v>
      </c>
      <c r="BD14" s="140" t="n">
        <f aca="false">IF(BD$2&lt;=$A14,IF(BD$3&gt;=$A14,(BD$4/1.055056),0),0)*($AI15-$AI14)/10000</f>
        <v>0</v>
      </c>
      <c r="BE14" s="140" t="n">
        <f aca="false">SUM(AX14:BD14)*AM14</f>
        <v>0</v>
      </c>
      <c r="BF14" s="140"/>
      <c r="BG14" s="13"/>
      <c r="BH14" s="13"/>
      <c r="BI14" s="141" t="n">
        <f aca="false">IF(BI$2&lt;=$A14,IF(BI$3&gt;=$A14,(BI$4/1.055056),0),0)*($AI15-$AI14)/10000</f>
        <v>0</v>
      </c>
      <c r="BJ14" s="141" t="n">
        <f aca="false">IF(BJ$2&lt;=$A14,IF(BJ$3&gt;=$A14,(BJ$4/1.055056),0),0)*($AI15-$AI14)/10000</f>
        <v>0</v>
      </c>
      <c r="BK14" s="141" t="n">
        <f aca="false">IF(BK$2&lt;=$A14,IF(BK$3&gt;=$A14,(BK$4/1.055056),0),0)*($AI15-$AI14)/10000</f>
        <v>0</v>
      </c>
      <c r="BL14" s="141" t="n">
        <f aca="false">IF(BL$2&lt;=$A14,IF(BL$3&gt;=$A14,(BL$4/1.055056),0),0)*($AI15-$AI14)/10000</f>
        <v>0</v>
      </c>
      <c r="BM14" s="141" t="n">
        <f aca="false">IF(BM$2&lt;=$A14,IF(BM$3&gt;=$A14,(BM$4/1.055056),0),0)*($AI15-$AI14)/10000</f>
        <v>0</v>
      </c>
      <c r="BN14" s="141" t="n">
        <f aca="false">IF(BN$2&lt;=$A14,IF(BN$3&gt;=$A14,(BN$4/1.055056),0),0)*($AI15-$AI14)/10000</f>
        <v>0</v>
      </c>
      <c r="BO14" s="141" t="n">
        <f aca="false">IF(BO$2&lt;=$A14,IF(BO$3&gt;=$A14,(BO$4/1.055056),0),0)*($AI15-$AI14)/10000</f>
        <v>0</v>
      </c>
      <c r="BP14" s="141" t="n">
        <f aca="false">IF(BP$2&lt;=$A14,IF(BP$3&gt;=$A14,(BP$4/1.055056),0),0)*($AI15-$AI14)/10000</f>
        <v>0</v>
      </c>
      <c r="BQ14" s="13"/>
      <c r="BR14" s="14" t="n">
        <f aca="false">SUM(BI14:BP14)</f>
        <v>0</v>
      </c>
      <c r="BS14" s="14" t="n">
        <f aca="false">SUM(AX14:BF14)+DF14</f>
        <v>0</v>
      </c>
      <c r="BT14" s="14"/>
      <c r="BU14" s="17"/>
      <c r="BV14" s="17"/>
      <c r="BW14" s="142" t="n">
        <f aca="false">IF(BW$2&lt;=$A14,IF(BW$3&gt;=$A14,(BW$4),0),0)*($AI15-$AI14)/10000</f>
        <v>0</v>
      </c>
      <c r="BX14" s="142" t="n">
        <f aca="false">IF(BX$2&lt;=$A14,IF(BX$3&gt;=$A14,(BX$4),0),0)*($AI15-$AI14)/10000</f>
        <v>0</v>
      </c>
      <c r="BY14" s="142" t="n">
        <f aca="false">IF(BY$2&lt;=$A14,IF(BY$3&gt;=$A14,(BY$4),0),0)*($AI15-$AI14)/10000</f>
        <v>0</v>
      </c>
      <c r="BZ14" s="142" t="n">
        <f aca="false">IF(BZ$2&lt;=$A14,IF(BZ$3&gt;=$A14,(BZ$4),0),0)*($AI15-$AI14)/10000</f>
        <v>0</v>
      </c>
      <c r="CA14" s="142" t="n">
        <f aca="false">IF(CA$2&lt;=$A14,IF(CA$3&gt;=$A14,(CA$4),0),0)*($AI15-$AI14)/10000</f>
        <v>0</v>
      </c>
      <c r="CB14" s="140" t="n">
        <f aca="false">IF(CB$2&lt;=$A14,IF(CB$3&gt;=$A14,(CB$4),0),0)*($AI15-$AI14)/10000</f>
        <v>0</v>
      </c>
      <c r="CC14" s="140" t="n">
        <f aca="false">IF(CC$2&lt;=$A14,IF(CC$3&gt;=$A14,(CC$4),0),0)*($AI15-$AI14)/10000</f>
        <v>0</v>
      </c>
      <c r="CD14" s="140" t="n">
        <f aca="false">IF(CD$2&lt;=$A14,IF(CD$3&gt;=$A14,(CD$4),0),0)*($AI15-$AI14)/10000</f>
        <v>0</v>
      </c>
      <c r="CE14" s="140" t="n">
        <f aca="false">IF(CE$2&lt;=$A14,IF(CE$3&gt;=$A14,(CE$4),0),0)*($AI15-$AI14)/10000</f>
        <v>0</v>
      </c>
      <c r="CF14" s="140" t="n">
        <f aca="false">IF(CF$2&lt;=$A14,IF(CF$3&gt;=$A14,(CF$4),0),0)*($AI15-$AI14)/10000</f>
        <v>0</v>
      </c>
      <c r="CG14" s="140" t="n">
        <f aca="false">IF(CG$2&lt;=$A14,IF(CG$3&gt;=$A14,(CG$4),0),0)*($AI15-$AI14)/10000</f>
        <v>0</v>
      </c>
      <c r="CH14" s="140" t="n">
        <f aca="false">IF(CH$2&lt;=$A14,IF(CH$3&gt;=$A14,(CH$4),0),0)*($AI15-$AI14)/10000</f>
        <v>0</v>
      </c>
      <c r="CI14" s="140" t="n">
        <f aca="false">IF(CI$2&lt;=$A14,IF(CI$3&gt;=$A14,(CI$4),0),0)*($AI15-$AI14)/10000</f>
        <v>0</v>
      </c>
      <c r="CJ14" s="17"/>
      <c r="CK14" s="128" t="n">
        <f aca="false">SUM(BW14:CI14)+DQ14</f>
        <v>0</v>
      </c>
      <c r="CL14" s="128"/>
      <c r="CM14" s="128"/>
      <c r="CN14" s="142" t="n">
        <f aca="false">IF(CN$2&lt;=$A14,IF(CN$3&gt;=$A14,(CN$4),0),0)*($AI15-$AI14)/10000</f>
        <v>0</v>
      </c>
      <c r="CO14" s="142" t="n">
        <f aca="false">IF(CO$2&lt;=$A14,IF(CO$3&gt;=$A14,(CO$4),0),0)*($AI15-$AI14)/10000</f>
        <v>0</v>
      </c>
      <c r="CP14" s="142" t="n">
        <f aca="false">IF(CP$2&lt;=$A14,IF(CP$3&gt;=$A14,(CP$4),0),0)*($AI15-$AI14)/10000</f>
        <v>0</v>
      </c>
      <c r="CQ14" s="142" t="n">
        <f aca="false">IF(CQ$2&lt;=$A14,IF(CQ$3&gt;=$A14,(CQ$4),0),0)*($AI15-$AI14)/10000</f>
        <v>0</v>
      </c>
      <c r="CR14" s="128"/>
      <c r="CS14" s="128" t="n">
        <f aca="false">SUM(CN14:CQ14)*AL14</f>
        <v>0</v>
      </c>
      <c r="CT14" s="128"/>
      <c r="CU14" s="17"/>
      <c r="CV14" s="17"/>
      <c r="CW14" s="17"/>
      <c r="CX14" s="140" t="n">
        <f aca="false">IF(CX$2&lt;=$A14,IF(CX$3&gt;=$A14,(CX$4),0),0)*($AI15-$AI14)/10000</f>
        <v>0</v>
      </c>
      <c r="CY14" s="140" t="n">
        <f aca="false">IF(CY$2&lt;=$A14,IF(CY$3&gt;=$A14,(CY$4),0),0)*($AI15-$AI14)/10000</f>
        <v>0</v>
      </c>
      <c r="CZ14" s="140" t="n">
        <f aca="false">IF(CZ$2&lt;=$A14,IF(CZ$3&gt;=$A14,(CZ$4),0),0)*($AI15-$AI14)/10000</f>
        <v>0</v>
      </c>
      <c r="DA14" s="140" t="n">
        <f aca="false">IF(DA$2&lt;=$A14,IF(DA$3&gt;=$A14,(DA$4),0),0)*($AI15-$AI14)/10000</f>
        <v>0</v>
      </c>
      <c r="DB14" s="140" t="n">
        <f aca="false">IF(DB$2&lt;=$A14,IF(DB$3&gt;=$A14,(DB$4),0),0)*($AI15-$AI14)/10000</f>
        <v>0</v>
      </c>
      <c r="DC14" s="140" t="n">
        <f aca="false">IF(DC$2&lt;=$A14,IF(DC$3&gt;=$A14,(DC$4),0),0)*($AI15-$AI14)/10000</f>
        <v>0</v>
      </c>
      <c r="DD14" s="140" t="n">
        <f aca="false">IF(DD$2&lt;=$A14,IF(DD$3&gt;=$A14,(DD$4),0),0)*($AI15-$AI14)/10000</f>
        <v>0</v>
      </c>
      <c r="DE14" s="17"/>
      <c r="DF14" s="128" t="n">
        <f aca="false">SUM(CX14:DD14)</f>
        <v>0</v>
      </c>
      <c r="DG14" s="17"/>
      <c r="DH14" s="17"/>
      <c r="DI14" s="17"/>
      <c r="DJ14" s="17"/>
      <c r="DK14" s="17"/>
      <c r="DL14" s="140" t="n">
        <f aca="false">IF(DL$2&lt;=$A14,IF(DL$3&gt;=$A14,(DL$4),0),0)*($AI15-$AI14)/10000</f>
        <v>0</v>
      </c>
      <c r="DM14" s="140" t="n">
        <f aca="false">IF(DM$2&lt;=$A14,IF(DM$3&gt;=$A14,(DM$4),0),0)*($AI15-$AI14)/10000</f>
        <v>0</v>
      </c>
      <c r="DN14" s="140" t="n">
        <f aca="false">IF(DN$2&lt;=$A14,IF(DN$3&gt;=$A14,(DN$4),0),0)*($AI15-$AI14)/10000</f>
        <v>0</v>
      </c>
      <c r="DO14" s="140" t="n">
        <f aca="false">IF(DO$2&lt;=$A14,IF(DO$3&gt;=$A14,(DO$4),0),0)*($AI15-$AI14)/10000</f>
        <v>0</v>
      </c>
      <c r="DP14" s="140"/>
      <c r="DQ14" s="140" t="n">
        <f aca="false">SUM(DL14:DO14)*AL14</f>
        <v>0</v>
      </c>
      <c r="DR14" s="140"/>
      <c r="DS14" s="140" t="n">
        <f aca="false">IF(DS$2&lt;=$A14,IF(DS$3&gt;=$A14,(DS$4),0),0)*($AI15-$AI14)/10000</f>
        <v>0</v>
      </c>
      <c r="DT14" s="140" t="n">
        <f aca="false">IF(DT$2&lt;=$A14,IF(DT$3&gt;=$A14,(DT$4),0),0)*($AI15-$AI14)/10000</f>
        <v>0</v>
      </c>
      <c r="DU14" s="140" t="n">
        <f aca="false">IF(DU$2&lt;=$A14,IF(DU$3&gt;=$A14,(DU$4),0),0)*($AI15-$AI14)/10000</f>
        <v>0</v>
      </c>
      <c r="DV14" s="140" t="n">
        <f aca="false">IF(DV$2&lt;=$A14,IF(DV$3&gt;=$A14,(DV$4),0),0)*($AI15-$AI14)/10000</f>
        <v>0</v>
      </c>
      <c r="DW14" s="140" t="n">
        <f aca="false">IF(DW$2&lt;=$A14,IF(DW$3&gt;=$A14,(DW$4),0),0)*($AI15-$AI14)/10000</f>
        <v>0</v>
      </c>
      <c r="DX14" s="140" t="n">
        <f aca="false">IF(DX$2&lt;=$A14,IF(DX$3&gt;=$A14,(DX$4),0),0)*($AI15-$AI14)/10000</f>
        <v>0</v>
      </c>
      <c r="DY14" s="140" t="n">
        <f aca="false">IF(DY$2&lt;=$A14,IF(DY$3&gt;=$A14,(DY$4),0),0)*($AI15-$AI14)/10000</f>
        <v>0</v>
      </c>
      <c r="DZ14" s="140" t="n">
        <f aca="false">IF(DZ$2&lt;=$A14,IF(DZ$3&gt;=$A14,(DZ$4),0),0)*($AI15-$AI14)/10000</f>
        <v>0</v>
      </c>
      <c r="EA14" s="140" t="n">
        <f aca="false">IF(EA$2&lt;=$A14,IF(EA$3&gt;=$A14,(EA$4),0),0)*($AI15-$AI14)/10000</f>
        <v>0</v>
      </c>
      <c r="EB14" s="128" t="n">
        <f aca="false">SUM(DS14:DZ14)*AM14</f>
        <v>0</v>
      </c>
      <c r="EC14" s="128"/>
      <c r="ED14" s="17"/>
      <c r="EE14" s="17"/>
      <c r="EF14" s="17"/>
      <c r="EG14" s="17"/>
      <c r="EH14" s="17"/>
      <c r="EI14" s="140" t="n">
        <f aca="false">IF(EI$2&lt;=$A14,IF(EI$3&gt;=$A14,(EI$4),0),0)*($AI15-$AI14)/10000</f>
        <v>0</v>
      </c>
      <c r="EJ14" s="140" t="n">
        <f aca="false">IF(EJ$2&lt;=$A14,IF(EJ$3&gt;=$A14,(EJ$4),0),0)*($AI15-$AI14)/10000</f>
        <v>0</v>
      </c>
      <c r="EK14" s="140" t="n">
        <f aca="false">IF(EK$2&lt;=$A14,IF(EK$3&gt;=$A14,(EK$4),0),0)*($AI15-$AI14)/10000</f>
        <v>0</v>
      </c>
      <c r="EL14" s="140" t="n">
        <f aca="false">IF(EL$2&lt;=$A14,IF(EL$3&gt;=$A14,(EL$4),0),0)*($AI15-$AI14)/10000</f>
        <v>0</v>
      </c>
      <c r="EM14" s="140" t="n">
        <f aca="false">IF(EM$2&lt;=$A14,IF(EM$3&gt;=$A14,(EM$4),0),0)*($AI15-$AI14)/10000</f>
        <v>0</v>
      </c>
      <c r="EN14" s="140" t="n">
        <f aca="false">IF(EN$2&lt;=$A14,IF(EN$3&gt;=$A14,(EN$4),0),0)*($AI15-$AI14)/10000</f>
        <v>0</v>
      </c>
      <c r="EO14" s="17"/>
      <c r="EP14" s="128" t="n">
        <f aca="false">SUM(EI14:EN14)</f>
        <v>0</v>
      </c>
      <c r="EQ14" s="128" t="n">
        <f aca="false">EP14*AM14</f>
        <v>0</v>
      </c>
      <c r="ER14" s="17"/>
      <c r="ES14" s="17"/>
      <c r="ET14" s="17"/>
      <c r="EU14" s="17"/>
      <c r="EV14" s="17"/>
      <c r="EW14" s="140" t="n">
        <f aca="false">IF(EW$2&lt;=$A14,IF(EW$3&gt;=$A14,(EW$4),0),0)*($AI15-$AI14)/10000</f>
        <v>0</v>
      </c>
      <c r="EX14" s="140" t="n">
        <f aca="false">IF(EX$2&lt;=$A14,IF(EX$3&gt;=$A14,(EX$4),0),0)*($AI15-$AI14)/10000</f>
        <v>0</v>
      </c>
      <c r="EY14" s="140" t="n">
        <f aca="false">IF(EY$2&lt;=$A14,IF(EY$3&gt;=$A14,(EY$4),0),0)*($AI15-$AI14)/10000</f>
        <v>0</v>
      </c>
      <c r="EZ14" s="140" t="n">
        <f aca="false">IF(EZ$2&lt;=$A14,IF(EZ$3&gt;=$A14,(EZ$4),0),0)*($AI15-$AI14)/10000</f>
        <v>0</v>
      </c>
      <c r="FA14" s="140" t="n">
        <f aca="false">IF(FA$2&lt;=$A14,IF(FA$3&gt;=$A14,(FA$4),0),0)*($AI15-$AI14)/10000</f>
        <v>0</v>
      </c>
      <c r="FB14" s="140" t="n">
        <f aca="false">IF(FB$2&lt;=$A14,IF(FB$3&gt;=$A14,(FB$4),0),0)*($AI15-$AI14)/10000</f>
        <v>0</v>
      </c>
      <c r="FC14" s="17"/>
      <c r="FD14" s="128" t="n">
        <f aca="false">SUM(EW14:FB14)</f>
        <v>0</v>
      </c>
      <c r="FE14" s="128" t="n">
        <f aca="false">FD14*AM14</f>
        <v>0</v>
      </c>
      <c r="FF14" s="17"/>
      <c r="FG14" s="17"/>
      <c r="FH14" s="17"/>
      <c r="FI14" s="17"/>
      <c r="FJ14" s="17"/>
      <c r="FK14" s="17"/>
      <c r="FL14" s="140" t="n">
        <f aca="false">IF(FL$2&lt;=$A14,IF(FL$3&gt;=$A14,(FL$4),0),0)*($AI15-$AI14)/10000</f>
        <v>0</v>
      </c>
      <c r="FM14" s="140" t="n">
        <f aca="false">IF(FM$2&lt;=$A14,IF(FM$3&gt;=$A14,(FM$4),0),0)*($AI15-$AI14)/10000</f>
        <v>0</v>
      </c>
      <c r="FN14" s="140" t="n">
        <f aca="false">IF(FN$2&lt;=$A14,IF(FN$3&gt;=$A14,(FN$4),0),0)*($AI15-$AI14)/10000</f>
        <v>0</v>
      </c>
      <c r="FO14" s="140" t="n">
        <f aca="false">IF(FO$2&lt;=$A14,IF(FO$3&gt;=$A14,(FO$4),0),0)*($AI15-$AI14)/10000</f>
        <v>0</v>
      </c>
      <c r="FP14" s="140" t="n">
        <f aca="false">IF(FP$2&lt;=$A14,IF(FP$3&gt;=$A14,(FP$4),0),0)*($AI15-$AI14)/10000</f>
        <v>0</v>
      </c>
      <c r="FQ14" s="140" t="n">
        <f aca="false">IF(FQ$2&lt;=$A14,IF(FQ$3&gt;=$A14,(FQ$4),0),0)*($AI15-$AI14)/10000</f>
        <v>0</v>
      </c>
      <c r="FR14" s="17"/>
      <c r="FS14" s="128" t="n">
        <f aca="false">SUM(FL14:FQ14)</f>
        <v>0</v>
      </c>
      <c r="FT14" s="128" t="n">
        <f aca="false">FS14*AM14</f>
        <v>0</v>
      </c>
      <c r="FU14" s="17"/>
      <c r="FV14" s="17"/>
      <c r="FW14" s="17"/>
      <c r="FX14" s="17"/>
      <c r="FY14" s="17"/>
      <c r="FZ14" s="17"/>
      <c r="GA14" s="140" t="n">
        <f aca="false">IF(GA$2&lt;=$A14,IF(GA$3&gt;=$A14,(GA$4),0),0)*($AI15-$AI14)/10000</f>
        <v>0</v>
      </c>
      <c r="GB14" s="140" t="n">
        <f aca="false">IF(GB$2&lt;=$A14,IF(GB$3&gt;=$A14,(GB$4),0),0)*($AI15-$AI14)/10000</f>
        <v>0</v>
      </c>
      <c r="GC14" s="140" t="n">
        <f aca="false">IF(GC$2&lt;=$A14,IF(GC$3&gt;=$A14,(GC$4),0),0)*($AI15-$AI14)/10000</f>
        <v>0</v>
      </c>
      <c r="GD14" s="140" t="n">
        <f aca="false">IF(GD$2&lt;=$A14,IF(GD$3&gt;=$A14,(GD$4),0),0)*($AI15-$AI14)/10000</f>
        <v>0</v>
      </c>
      <c r="GE14" s="140" t="n">
        <f aca="false">IF(GE$2&lt;=$A14,IF(GE$3&gt;=$A14,(GE$4),0),0)*($AI15-$AI14)/10000</f>
        <v>0</v>
      </c>
      <c r="GF14" s="140" t="n">
        <f aca="false">IF(GF$2&lt;=$A14,IF(GF$3&gt;=$A14,(GF$4),0),0)*($AI15-$AI14)/10000</f>
        <v>0</v>
      </c>
      <c r="GG14" s="17"/>
      <c r="GH14" s="128" t="n">
        <f aca="false">SUM(GA14:GF14)</f>
        <v>0</v>
      </c>
      <c r="GI14" s="128" t="n">
        <f aca="false">GH14*AM14</f>
        <v>0</v>
      </c>
    </row>
    <row r="15" customFormat="false" ht="17.25" hidden="false" customHeight="false" outlineLevel="0" collapsed="false">
      <c r="A15" s="133" t="n">
        <v>37196</v>
      </c>
      <c r="B15" s="144" t="n">
        <f aca="false">INDEX(EOLArray,MATCH($A15,EOLColumn,0),MATCH($AF$5,EOLRow,0))+CT15</f>
        <v>0</v>
      </c>
      <c r="C15" s="135" t="n">
        <f aca="false">INDEX(M1SHEET,MATCH($A15,M1COLUMN,0),MATCH($AG$5,M1ROW,0))</f>
        <v>-0.185</v>
      </c>
      <c r="D15" s="136" t="n">
        <f aca="false">AVERAGE(C15:C26)</f>
        <v>-0.350720857982954</v>
      </c>
      <c r="E15" s="144" t="n">
        <f aca="false">INDEX(EOLArray,MATCH($A15,EOLColumn,0),MATCH($AF$19,EOLRow,0))+EQ15</f>
        <v>8.65</v>
      </c>
      <c r="F15" s="135" t="n">
        <f aca="false">INDEX(M1SHEET,MATCH($A15,M1COLUMN,0),MATCH($AG$14,M1ROW,0))</f>
        <v>1.39</v>
      </c>
      <c r="G15" s="136" t="n">
        <f aca="false">AVERAGE(F15:F26)</f>
        <v>1.10291666666667</v>
      </c>
      <c r="H15" s="144" t="n">
        <f aca="false">INDEX(EOLArray,MATCH($A15,EOLColumn,0),MATCH($AF$20,EOLRow,0))+GI15</f>
        <v>0</v>
      </c>
      <c r="I15" s="135" t="n">
        <f aca="false">INDEX(M1SHEET,MATCH($A15,M1COLUMN,0),MATCH($AG$17,M1ROW,0))</f>
        <v>1.64</v>
      </c>
      <c r="J15" s="136" t="n">
        <f aca="false">AVERAGE(I15:I26)</f>
        <v>1.44041666666667</v>
      </c>
      <c r="K15" s="144" t="n">
        <f aca="false">INDEX(EOLArray,MATCH($A15,EOLColumn,0),MATCH($AF$13,EOLRow,0))+FE15</f>
        <v>0</v>
      </c>
      <c r="L15" s="135" t="n">
        <f aca="false">INDEX(M1SHEET,MATCH($A15,M1COLUMN,0),MATCH($AG$13,M1ROW,0))</f>
        <v>-0.36</v>
      </c>
      <c r="M15" s="136" t="n">
        <f aca="false">AVERAGE(L15:L26)</f>
        <v>-0.488333333333333</v>
      </c>
      <c r="N15" s="144" t="n">
        <f aca="false">INDEX(EOLArray,MATCH($A15,EOLColumn,0),MATCH($AF$12,EOLRow,0))+EB15+DQ15</f>
        <v>-239.96</v>
      </c>
      <c r="O15" s="135" t="n">
        <f aca="false">INDEX(M1SHEET,MATCH($A15,M1COLUMN,0),MATCH($AG$15,M1ROW,0))</f>
        <v>0.988</v>
      </c>
      <c r="P15" s="136" t="n">
        <f aca="false">AVERAGE(O15:O26)</f>
        <v>0.358333333333333</v>
      </c>
      <c r="Q15" s="135" t="n">
        <f aca="false">INDEX(M1SHEET,MATCH($A15,M1COLUMN,0),MATCH($AG$31,M1ROW,0))</f>
        <v>6.473</v>
      </c>
      <c r="R15" s="136" t="n">
        <f aca="false">AVERAGE(Q15:Q26)</f>
        <v>5.13583333333333</v>
      </c>
      <c r="S15" s="144" t="n">
        <f aca="false">INDEX(EOLArray,MATCH($A15,EOLColumn,0),MATCH($AF$2,EOLRow,0))+BE15+DF15</f>
        <v>0</v>
      </c>
      <c r="T15" s="135" t="n">
        <f aca="false">INDEX(M1SHEET,MATCH($A15,M1COLUMN,0),MATCH($AG$3,M1ROW,0))</f>
        <v>-0.185</v>
      </c>
      <c r="U15" s="136" t="n">
        <f aca="false">AVERAGE(T15:T26)</f>
        <v>-0.318</v>
      </c>
      <c r="V15" s="135" t="n">
        <f aca="false">INDEX(M1SHEET,MATCH($A15,M1COLUMN,0),MATCH($AG$28,M1ROW,0))</f>
        <v>7.57008331731103</v>
      </c>
      <c r="W15" s="136" t="n">
        <f aca="false">AVERAGE(V15:V26)</f>
        <v>6.36376649970231</v>
      </c>
      <c r="X15" s="144" t="n">
        <f aca="false">INDEX(EOLArray,MATCH($A15,EOLColumn,0),MATCH($AF$18,EOLRow,0))+$BE15+$CK15+$CS15+$DQ15</f>
        <v>0</v>
      </c>
      <c r="Y15" s="135" t="n">
        <f aca="false">INDEX(M1SHEET,MATCH($A15,M1COLUMN,0),MATCH($AG$2,M1ROW,0))</f>
        <v>5.485</v>
      </c>
      <c r="Z15" s="136" t="n">
        <f aca="false">AVERAGE(Y15:Y26)</f>
        <v>4.7775</v>
      </c>
      <c r="AB15" s="150" t="n">
        <f aca="false">B15+E15+H15+K15+N15+S15</f>
        <v>-231.31</v>
      </c>
      <c r="AC15" s="58"/>
      <c r="AD15" s="58"/>
      <c r="AF15" s="60" t="s">
        <v>88</v>
      </c>
      <c r="AG15" s="61" t="s">
        <v>89</v>
      </c>
      <c r="AI15" s="138" t="n">
        <v>37196</v>
      </c>
      <c r="AJ15" s="96" t="n">
        <f aca="false">(CK15+BE15+BR15+DQ15)*AM15</f>
        <v>0</v>
      </c>
      <c r="AK15" s="97" t="n">
        <f aca="false">(AO15)*(AM15)</f>
        <v>0</v>
      </c>
      <c r="AL15" s="97" t="n">
        <f aca="false">(AN15+AO15)*(AM15)</f>
        <v>0</v>
      </c>
      <c r="AM15" s="139" t="n">
        <f aca="false">INDEX(M1SHEET,MATCH($AI15,M1COLUMN,0),MATCH($AG$38,M1ROW,0))</f>
        <v>0.961374591900512</v>
      </c>
      <c r="AN15" s="122" t="n">
        <f aca="false">BS15</f>
        <v>0</v>
      </c>
      <c r="AO15" s="97" t="n">
        <f aca="false">BR15</f>
        <v>0</v>
      </c>
      <c r="AP15" s="125"/>
      <c r="AQ15" s="108"/>
      <c r="AR15" s="128" t="n">
        <f aca="false">SUM(AX15:BE15)+SUM(BI15:BP15)+SUM(DU15:DZ15)+SUM(BW15:CI15)</f>
        <v>0</v>
      </c>
      <c r="AS15" s="108"/>
      <c r="AT15" s="17"/>
      <c r="AU15" s="17"/>
      <c r="AV15" s="37" t="n">
        <v>37196</v>
      </c>
      <c r="AW15" s="17"/>
      <c r="AX15" s="128" t="n">
        <f aca="false">IF(AX$2&lt;=$A15,IF(AX$3&gt;=$A15,(AX$4/1.055056),0),0)*($AI16-$AI15)/10000</f>
        <v>0</v>
      </c>
      <c r="AY15" s="140" t="n">
        <f aca="false">IF(AY$2&lt;=$A15,IF(AY$3&gt;=$A15,(AY$4/1.055056),0),0)*($AI16-$AI15)/10000</f>
        <v>0</v>
      </c>
      <c r="AZ15" s="140" t="n">
        <f aca="false">IF(AZ$2&lt;=$A15,IF(AZ$3&gt;=$A15,(AZ$4/1.055056),0),0)*($AI16-$AI15)/10000</f>
        <v>0</v>
      </c>
      <c r="BA15" s="140" t="n">
        <f aca="false">IF(BA$2&lt;=$A15,IF(BA$3&gt;=$A15,(BA$4/1.055056),0),0)*($AI16-$AI15)/10000</f>
        <v>0</v>
      </c>
      <c r="BB15" s="140" t="n">
        <f aca="false">IF(BB$2&lt;=$A15,IF(BB$3&gt;=$A15,(BB$4/1.055056),0),0)*($AI16-$AI15)/10000</f>
        <v>0</v>
      </c>
      <c r="BC15" s="140" t="n">
        <f aca="false">IF(BC$2&lt;=$A15,IF(BC$3&gt;=$A15,(BC$4/1.055056),0),0)*($AI16-$AI15)/10000</f>
        <v>0</v>
      </c>
      <c r="BD15" s="140" t="n">
        <f aca="false">IF(BD$2&lt;=$A15,IF(BD$3&gt;=$A15,(BD$4/1.055056),0),0)*($AI16-$AI15)/10000</f>
        <v>0</v>
      </c>
      <c r="BE15" s="140" t="n">
        <f aca="false">SUM(AX15:BD15)*AM15</f>
        <v>0</v>
      </c>
      <c r="BF15" s="140"/>
      <c r="BG15" s="13"/>
      <c r="BH15" s="13"/>
      <c r="BI15" s="141" t="n">
        <f aca="false">IF(BI$2&lt;=$A15,IF(BI$3&gt;=$A15,(BI$4/1.055056),0),0)*($AI16-$AI15)/10000</f>
        <v>0</v>
      </c>
      <c r="BJ15" s="141" t="n">
        <f aca="false">IF(BJ$2&lt;=$A15,IF(BJ$3&gt;=$A15,(BJ$4/1.055056),0),0)*($AI16-$AI15)/10000</f>
        <v>0</v>
      </c>
      <c r="BK15" s="141" t="n">
        <f aca="false">IF(BK$2&lt;=$A15,IF(BK$3&gt;=$A15,(BK$4/1.055056),0),0)*($AI16-$AI15)/10000</f>
        <v>0</v>
      </c>
      <c r="BL15" s="141" t="n">
        <f aca="false">IF(BL$2&lt;=$A15,IF(BL$3&gt;=$A15,(BL$4/1.055056),0),0)*($AI16-$AI15)/10000</f>
        <v>0</v>
      </c>
      <c r="BM15" s="141" t="n">
        <f aca="false">IF(BM$2&lt;=$A15,IF(BM$3&gt;=$A15,(BM$4/1.055056),0),0)*($AI16-$AI15)/10000</f>
        <v>0</v>
      </c>
      <c r="BN15" s="141" t="n">
        <f aca="false">IF(BN$2&lt;=$A15,IF(BN$3&gt;=$A15,(BN$4/1.055056),0),0)*($AI16-$AI15)/10000</f>
        <v>0</v>
      </c>
      <c r="BO15" s="141" t="n">
        <f aca="false">IF(BO$2&lt;=$A15,IF(BO$3&gt;=$A15,(BO$4/1.055056),0),0)*($AI16-$AI15)/10000</f>
        <v>0</v>
      </c>
      <c r="BP15" s="141" t="n">
        <f aca="false">IF(BP$2&lt;=$A15,IF(BP$3&gt;=$A15,(BP$4/1.055056),0),0)*($AI16-$AI15)/10000</f>
        <v>0</v>
      </c>
      <c r="BQ15" s="13"/>
      <c r="BR15" s="14" t="n">
        <f aca="false">SUM(BI15:BP15)</f>
        <v>0</v>
      </c>
      <c r="BS15" s="14" t="n">
        <f aca="false">SUM(AX15:BF15)+DF15</f>
        <v>0</v>
      </c>
      <c r="BT15" s="14"/>
      <c r="BU15" s="17"/>
      <c r="BV15" s="17"/>
      <c r="BW15" s="142" t="n">
        <f aca="false">IF(BW$2&lt;=$A15,IF(BW$3&gt;=$A15,(BW$4),0),0)*($AI16-$AI15)/10000</f>
        <v>0</v>
      </c>
      <c r="BX15" s="142" t="n">
        <f aca="false">IF(BX$2&lt;=$A15,IF(BX$3&gt;=$A15,(BX$4),0),0)*($AI16-$AI15)/10000</f>
        <v>0</v>
      </c>
      <c r="BY15" s="142" t="n">
        <f aca="false">IF(BY$2&lt;=$A15,IF(BY$3&gt;=$A15,(BY$4),0),0)*($AI16-$AI15)/10000</f>
        <v>0</v>
      </c>
      <c r="BZ15" s="142" t="n">
        <f aca="false">IF(BZ$2&lt;=$A15,IF(BZ$3&gt;=$A15,(BZ$4),0),0)*($AI16-$AI15)/10000</f>
        <v>0</v>
      </c>
      <c r="CA15" s="142" t="n">
        <f aca="false">IF(CA$2&lt;=$A15,IF(CA$3&gt;=$A15,(CA$4),0),0)*($AI16-$AI15)/10000</f>
        <v>0</v>
      </c>
      <c r="CB15" s="140" t="n">
        <f aca="false">IF(CB$2&lt;=$A15,IF(CB$3&gt;=$A15,(CB$4),0),0)*($AI16-$AI15)/10000</f>
        <v>0</v>
      </c>
      <c r="CC15" s="140" t="n">
        <f aca="false">IF(CC$2&lt;=$A15,IF(CC$3&gt;=$A15,(CC$4),0),0)*($AI16-$AI15)/10000</f>
        <v>0</v>
      </c>
      <c r="CD15" s="140" t="n">
        <f aca="false">IF(CD$2&lt;=$A15,IF(CD$3&gt;=$A15,(CD$4),0),0)*($AI16-$AI15)/10000</f>
        <v>0</v>
      </c>
      <c r="CE15" s="140" t="n">
        <f aca="false">IF(CE$2&lt;=$A15,IF(CE$3&gt;=$A15,(CE$4),0),0)*($AI16-$AI15)/10000</f>
        <v>0</v>
      </c>
      <c r="CF15" s="140" t="n">
        <f aca="false">IF(CF$2&lt;=$A15,IF(CF$3&gt;=$A15,(CF$4),0),0)*($AI16-$AI15)/10000</f>
        <v>0</v>
      </c>
      <c r="CG15" s="140" t="n">
        <f aca="false">IF(CG$2&lt;=$A15,IF(CG$3&gt;=$A15,(CG$4),0),0)*($AI16-$AI15)/10000</f>
        <v>0</v>
      </c>
      <c r="CH15" s="140" t="n">
        <f aca="false">IF(CH$2&lt;=$A15,IF(CH$3&gt;=$A15,(CH$4),0),0)*($AI16-$AI15)/10000</f>
        <v>0</v>
      </c>
      <c r="CI15" s="140" t="n">
        <f aca="false">IF(CI$2&lt;=$A15,IF(CI$3&gt;=$A15,(CI$4),0),0)*($AI16-$AI15)/10000</f>
        <v>0</v>
      </c>
      <c r="CJ15" s="17"/>
      <c r="CK15" s="128" t="n">
        <f aca="false">SUM(BW15:CI15)+DQ15</f>
        <v>0</v>
      </c>
      <c r="CL15" s="128"/>
      <c r="CM15" s="128"/>
      <c r="CN15" s="142" t="n">
        <f aca="false">IF(CN$2&lt;=$A15,IF(CN$3&gt;=$A15,(CN$4),0),0)*($AI16-$AI15)/10000</f>
        <v>0</v>
      </c>
      <c r="CO15" s="142" t="n">
        <f aca="false">IF(CO$2&lt;=$A15,IF(CO$3&gt;=$A15,(CO$4),0),0)*($AI16-$AI15)/10000</f>
        <v>0</v>
      </c>
      <c r="CP15" s="142" t="n">
        <f aca="false">IF(CP$2&lt;=$A15,IF(CP$3&gt;=$A15,(CP$4),0),0)*($AI16-$AI15)/10000</f>
        <v>0</v>
      </c>
      <c r="CQ15" s="142" t="n">
        <f aca="false">IF(CQ$2&lt;=$A15,IF(CQ$3&gt;=$A15,(CQ$4),0),0)*($AI16-$AI15)/10000</f>
        <v>0</v>
      </c>
      <c r="CR15" s="128"/>
      <c r="CS15" s="128" t="n">
        <f aca="false">SUM(CN15:CQ15)*AL15</f>
        <v>0</v>
      </c>
      <c r="CT15" s="128"/>
      <c r="CU15" s="17"/>
      <c r="CV15" s="17"/>
      <c r="CW15" s="17"/>
      <c r="CX15" s="140" t="n">
        <f aca="false">IF(CX$2&lt;=$A15,IF(CX$3&gt;=$A15,(CX$4),0),0)*($AI16-$AI15)/10000</f>
        <v>0</v>
      </c>
      <c r="CY15" s="140" t="n">
        <f aca="false">IF(CY$2&lt;=$A15,IF(CY$3&gt;=$A15,(CY$4),0),0)*($AI16-$AI15)/10000</f>
        <v>0</v>
      </c>
      <c r="CZ15" s="140" t="n">
        <f aca="false">IF(CZ$2&lt;=$A15,IF(CZ$3&gt;=$A15,(CZ$4),0),0)*($AI16-$AI15)/10000</f>
        <v>0</v>
      </c>
      <c r="DA15" s="140" t="n">
        <f aca="false">IF(DA$2&lt;=$A15,IF(DA$3&gt;=$A15,(DA$4),0),0)*($AI16-$AI15)/10000</f>
        <v>0</v>
      </c>
      <c r="DB15" s="140" t="n">
        <f aca="false">IF(DB$2&lt;=$A15,IF(DB$3&gt;=$A15,(DB$4),0),0)*($AI16-$AI15)/10000</f>
        <v>0</v>
      </c>
      <c r="DC15" s="140" t="n">
        <f aca="false">IF(DC$2&lt;=$A15,IF(DC$3&gt;=$A15,(DC$4),0),0)*($AI16-$AI15)/10000</f>
        <v>0</v>
      </c>
      <c r="DD15" s="140" t="n">
        <f aca="false">IF(DD$2&lt;=$A15,IF(DD$3&gt;=$A15,(DD$4),0),0)*($AI16-$AI15)/10000</f>
        <v>0</v>
      </c>
      <c r="DE15" s="17"/>
      <c r="DF15" s="128" t="n">
        <f aca="false">SUM(CX15:DD15)</f>
        <v>0</v>
      </c>
      <c r="DG15" s="17"/>
      <c r="DH15" s="17"/>
      <c r="DI15" s="17"/>
      <c r="DJ15" s="17"/>
      <c r="DK15" s="17"/>
      <c r="DL15" s="140" t="n">
        <f aca="false">IF(DL$2&lt;=$A15,IF(DL$3&gt;=$A15,(DL$4),0),0)*($AI16-$AI15)/10000</f>
        <v>0</v>
      </c>
      <c r="DM15" s="140" t="n">
        <f aca="false">IF(DM$2&lt;=$A15,IF(DM$3&gt;=$A15,(DM$4),0),0)*($AI16-$AI15)/10000</f>
        <v>0</v>
      </c>
      <c r="DN15" s="140" t="n">
        <f aca="false">IF(DN$2&lt;=$A15,IF(DN$3&gt;=$A15,(DN$4),0),0)*($AI16-$AI15)/10000</f>
        <v>0</v>
      </c>
      <c r="DO15" s="140" t="n">
        <f aca="false">IF(DO$2&lt;=$A15,IF(DO$3&gt;=$A15,(DO$4),0),0)*($AI16-$AI15)/10000</f>
        <v>0</v>
      </c>
      <c r="DP15" s="140"/>
      <c r="DQ15" s="140" t="n">
        <f aca="false">SUM(DL15:DO15)*AL15</f>
        <v>0</v>
      </c>
      <c r="DR15" s="140"/>
      <c r="DS15" s="140" t="n">
        <f aca="false">IF(DS$2&lt;=$A15,IF(DS$3&gt;=$A15,(DS$4),0),0)*($AI16-$AI15)/10000</f>
        <v>0</v>
      </c>
      <c r="DT15" s="140" t="n">
        <f aca="false">IF(DT$2&lt;=$A15,IF(DT$3&gt;=$A15,(DT$4),0),0)*($AI16-$AI15)/10000</f>
        <v>0</v>
      </c>
      <c r="DU15" s="140" t="n">
        <f aca="false">IF(DU$2&lt;=$A15,IF(DU$3&gt;=$A15,(DU$4),0),0)*($AI16-$AI15)/10000</f>
        <v>0</v>
      </c>
      <c r="DV15" s="140" t="n">
        <f aca="false">IF(DV$2&lt;=$A15,IF(DV$3&gt;=$A15,(DV$4),0),0)*($AI16-$AI15)/10000</f>
        <v>0</v>
      </c>
      <c r="DW15" s="140" t="n">
        <f aca="false">IF(DW$2&lt;=$A15,IF(DW$3&gt;=$A15,(DW$4),0),0)*($AI16-$AI15)/10000</f>
        <v>0</v>
      </c>
      <c r="DX15" s="140" t="n">
        <f aca="false">IF(DX$2&lt;=$A15,IF(DX$3&gt;=$A15,(DX$4),0),0)*($AI16-$AI15)/10000</f>
        <v>0</v>
      </c>
      <c r="DY15" s="140" t="n">
        <f aca="false">IF(DY$2&lt;=$A15,IF(DY$3&gt;=$A15,(DY$4),0),0)*($AI16-$AI15)/10000</f>
        <v>0</v>
      </c>
      <c r="DZ15" s="140" t="n">
        <f aca="false">IF(DZ$2&lt;=$A15,IF(DZ$3&gt;=$A15,(DZ$4),0),0)*($AI16-$AI15)/10000</f>
        <v>0</v>
      </c>
      <c r="EA15" s="140" t="n">
        <f aca="false">IF(EA$2&lt;=$A15,IF(EA$3&gt;=$A15,(EA$4),0),0)*($AI16-$AI15)/10000</f>
        <v>0</v>
      </c>
      <c r="EB15" s="128" t="n">
        <f aca="false">SUM(DS15:DZ15)*AM15</f>
        <v>0</v>
      </c>
      <c r="EC15" s="128"/>
      <c r="ED15" s="17"/>
      <c r="EE15" s="17"/>
      <c r="EF15" s="17"/>
      <c r="EG15" s="17"/>
      <c r="EH15" s="17"/>
      <c r="EI15" s="140" t="n">
        <f aca="false">IF(EI$2&lt;=$A15,IF(EI$3&gt;=$A15,(EI$4),0),0)*($AI16-$AI15)/10000</f>
        <v>0</v>
      </c>
      <c r="EJ15" s="140" t="n">
        <f aca="false">IF(EJ$2&lt;=$A15,IF(EJ$3&gt;=$A15,(EJ$4),0),0)*($AI16-$AI15)/10000</f>
        <v>0</v>
      </c>
      <c r="EK15" s="140" t="n">
        <f aca="false">IF(EK$2&lt;=$A15,IF(EK$3&gt;=$A15,(EK$4),0),0)*($AI16-$AI15)/10000</f>
        <v>0</v>
      </c>
      <c r="EL15" s="140" t="n">
        <f aca="false">IF(EL$2&lt;=$A15,IF(EL$3&gt;=$A15,(EL$4),0),0)*($AI16-$AI15)/10000</f>
        <v>0</v>
      </c>
      <c r="EM15" s="140" t="n">
        <f aca="false">IF(EM$2&lt;=$A15,IF(EM$3&gt;=$A15,(EM$4),0),0)*($AI16-$AI15)/10000</f>
        <v>0</v>
      </c>
      <c r="EN15" s="140" t="n">
        <f aca="false">IF(EN$2&lt;=$A15,IF(EN$3&gt;=$A15,(EN$4),0),0)*($AI16-$AI15)/10000</f>
        <v>0</v>
      </c>
      <c r="EO15" s="17"/>
      <c r="EP15" s="128" t="n">
        <f aca="false">SUM(EI15:EN15)</f>
        <v>0</v>
      </c>
      <c r="EQ15" s="128" t="n">
        <f aca="false">EP15*AM15</f>
        <v>0</v>
      </c>
      <c r="ER15" s="17"/>
      <c r="ES15" s="17"/>
      <c r="ET15" s="17"/>
      <c r="EU15" s="17"/>
      <c r="EV15" s="17"/>
      <c r="EW15" s="140" t="n">
        <f aca="false">IF(EW$2&lt;=$A15,IF(EW$3&gt;=$A15,(EW$4),0),0)*($AI16-$AI15)/10000</f>
        <v>0</v>
      </c>
      <c r="EX15" s="140" t="n">
        <f aca="false">IF(EX$2&lt;=$A15,IF(EX$3&gt;=$A15,(EX$4),0),0)*($AI16-$AI15)/10000</f>
        <v>0</v>
      </c>
      <c r="EY15" s="140" t="n">
        <f aca="false">IF(EY$2&lt;=$A15,IF(EY$3&gt;=$A15,(EY$4),0),0)*($AI16-$AI15)/10000</f>
        <v>0</v>
      </c>
      <c r="EZ15" s="140" t="n">
        <f aca="false">IF(EZ$2&lt;=$A15,IF(EZ$3&gt;=$A15,(EZ$4),0),0)*($AI16-$AI15)/10000</f>
        <v>0</v>
      </c>
      <c r="FA15" s="140" t="n">
        <f aca="false">IF(FA$2&lt;=$A15,IF(FA$3&gt;=$A15,(FA$4),0),0)*($AI16-$AI15)/10000</f>
        <v>0</v>
      </c>
      <c r="FB15" s="140" t="n">
        <f aca="false">IF(FB$2&lt;=$A15,IF(FB$3&gt;=$A15,(FB$4),0),0)*($AI16-$AI15)/10000</f>
        <v>0</v>
      </c>
      <c r="FC15" s="17"/>
      <c r="FD15" s="128" t="n">
        <f aca="false">SUM(EW15:FB15)</f>
        <v>0</v>
      </c>
      <c r="FE15" s="128" t="n">
        <f aca="false">FD15*AM15</f>
        <v>0</v>
      </c>
      <c r="FF15" s="17"/>
      <c r="FG15" s="17"/>
      <c r="FH15" s="17"/>
      <c r="FI15" s="17"/>
      <c r="FJ15" s="17"/>
      <c r="FK15" s="17"/>
      <c r="FL15" s="140" t="n">
        <f aca="false">IF(FL$2&lt;=$A15,IF(FL$3&gt;=$A15,(FL$4),0),0)*($AI16-$AI15)/10000</f>
        <v>0</v>
      </c>
      <c r="FM15" s="140" t="n">
        <f aca="false">IF(FM$2&lt;=$A15,IF(FM$3&gt;=$A15,(FM$4),0),0)*($AI16-$AI15)/10000</f>
        <v>0</v>
      </c>
      <c r="FN15" s="140" t="n">
        <f aca="false">IF(FN$2&lt;=$A15,IF(FN$3&gt;=$A15,(FN$4),0),0)*($AI16-$AI15)/10000</f>
        <v>0</v>
      </c>
      <c r="FO15" s="140" t="n">
        <f aca="false">IF(FO$2&lt;=$A15,IF(FO$3&gt;=$A15,(FO$4),0),0)*($AI16-$AI15)/10000</f>
        <v>0</v>
      </c>
      <c r="FP15" s="140" t="n">
        <f aca="false">IF(FP$2&lt;=$A15,IF(FP$3&gt;=$A15,(FP$4),0),0)*($AI16-$AI15)/10000</f>
        <v>0</v>
      </c>
      <c r="FQ15" s="140" t="n">
        <f aca="false">IF(FQ$2&lt;=$A15,IF(FQ$3&gt;=$A15,(FQ$4),0),0)*($AI16-$AI15)/10000</f>
        <v>0</v>
      </c>
      <c r="FR15" s="17"/>
      <c r="FS15" s="128" t="n">
        <f aca="false">SUM(FL15:FQ15)</f>
        <v>0</v>
      </c>
      <c r="FT15" s="128" t="n">
        <f aca="false">FS15*AM15</f>
        <v>0</v>
      </c>
      <c r="FU15" s="17"/>
      <c r="FV15" s="17"/>
      <c r="FW15" s="17"/>
      <c r="FX15" s="17"/>
      <c r="FY15" s="17"/>
      <c r="FZ15" s="17"/>
      <c r="GA15" s="140" t="n">
        <f aca="false">IF(GA$2&lt;=$A15,IF(GA$3&gt;=$A15,(GA$4),0),0)*($AI16-$AI15)/10000</f>
        <v>0</v>
      </c>
      <c r="GB15" s="140" t="n">
        <f aca="false">IF(GB$2&lt;=$A15,IF(GB$3&gt;=$A15,(GB$4),0),0)*($AI16-$AI15)/10000</f>
        <v>0</v>
      </c>
      <c r="GC15" s="140" t="n">
        <f aca="false">IF(GC$2&lt;=$A15,IF(GC$3&gt;=$A15,(GC$4),0),0)*($AI16-$AI15)/10000</f>
        <v>0</v>
      </c>
      <c r="GD15" s="140" t="n">
        <f aca="false">IF(GD$2&lt;=$A15,IF(GD$3&gt;=$A15,(GD$4),0),0)*($AI16-$AI15)/10000</f>
        <v>0</v>
      </c>
      <c r="GE15" s="140" t="n">
        <f aca="false">IF(GE$2&lt;=$A15,IF(GE$3&gt;=$A15,(GE$4),0),0)*($AI16-$AI15)/10000</f>
        <v>0</v>
      </c>
      <c r="GF15" s="140" t="n">
        <f aca="false">IF(GF$2&lt;=$A15,IF(GF$3&gt;=$A15,(GF$4),0),0)*($AI16-$AI15)/10000</f>
        <v>0</v>
      </c>
      <c r="GG15" s="17"/>
      <c r="GH15" s="128" t="n">
        <f aca="false">SUM(GA15:GF15)</f>
        <v>0</v>
      </c>
      <c r="GI15" s="128" t="n">
        <f aca="false">GH15*AM15</f>
        <v>0</v>
      </c>
    </row>
    <row r="16" customFormat="false" ht="16.5" hidden="false" customHeight="false" outlineLevel="0" collapsed="false">
      <c r="A16" s="133" t="n">
        <v>37226</v>
      </c>
      <c r="B16" s="144" t="n">
        <f aca="false">INDEX(EOLArray,MATCH($A16,EOLColumn,0),MATCH($AF$5,EOLRow,0))+CT16</f>
        <v>0</v>
      </c>
      <c r="C16" s="135" t="n">
        <f aca="false">INDEX(M1SHEET,MATCH($A16,M1COLUMN,0),MATCH($AG$5,M1ROW,0))</f>
        <v>-0.184999999999999</v>
      </c>
      <c r="D16" s="152"/>
      <c r="E16" s="144" t="n">
        <f aca="false">INDEX(EOLArray,MATCH($A16,EOLColumn,0),MATCH($AF$19,EOLRow,0))+EQ16</f>
        <v>8.91</v>
      </c>
      <c r="F16" s="135" t="n">
        <f aca="false">INDEX(M1SHEET,MATCH($A16,M1COLUMN,0),MATCH($AG$14,M1ROW,0))</f>
        <v>1.39</v>
      </c>
      <c r="G16" s="152"/>
      <c r="H16" s="144" t="n">
        <f aca="false">INDEX(EOLArray,MATCH($A16,EOLColumn,0),MATCH($AF$20,EOLRow,0))+GI16</f>
        <v>0</v>
      </c>
      <c r="I16" s="135" t="n">
        <f aca="false">INDEX(M1SHEET,MATCH($A16,M1COLUMN,0),MATCH($AG$17,M1ROW,0))</f>
        <v>1.64</v>
      </c>
      <c r="J16" s="152"/>
      <c r="K16" s="144" t="n">
        <f aca="false">INDEX(EOLArray,MATCH($A16,EOLColumn,0),MATCH($AF$13,EOLRow,0))+FE16</f>
        <v>0</v>
      </c>
      <c r="L16" s="135" t="n">
        <f aca="false">INDEX(M1SHEET,MATCH($A16,M1COLUMN,0),MATCH($AG$13,M1ROW,0))</f>
        <v>-0.36</v>
      </c>
      <c r="M16" s="152"/>
      <c r="N16" s="144" t="n">
        <f aca="false">INDEX(EOLArray,MATCH($A16,EOLColumn,0),MATCH($AF$12,EOLRow,0))+EB16+DQ16</f>
        <v>-247</v>
      </c>
      <c r="O16" s="135" t="n">
        <f aca="false">INDEX(M1SHEET,MATCH($A16,M1COLUMN,0),MATCH($AG$15,M1ROW,0))</f>
        <v>1.093</v>
      </c>
      <c r="P16" s="152"/>
      <c r="Q16" s="135" t="n">
        <f aca="false">INDEX(M1SHEET,MATCH($A16,M1COLUMN,0),MATCH($AG$31,M1ROW,0))</f>
        <v>6.708</v>
      </c>
      <c r="R16" s="152"/>
      <c r="S16" s="144" t="n">
        <f aca="false">INDEX(EOLArray,MATCH($A16,EOLColumn,0),MATCH($AF$2,EOLRow,0))+BE16+DF16</f>
        <v>0</v>
      </c>
      <c r="T16" s="135" t="n">
        <f aca="false">INDEX(M1SHEET,MATCH($A16,M1COLUMN,0),MATCH($AG$3,M1ROW,0))</f>
        <v>-0.185</v>
      </c>
      <c r="U16" s="152"/>
      <c r="V16" s="135" t="n">
        <f aca="false">INDEX(M1SHEET,MATCH($A16,M1COLUMN,0),MATCH($AG$28,M1ROW,0))</f>
        <v>7.75477223191485</v>
      </c>
      <c r="W16" s="152"/>
      <c r="X16" s="144" t="n">
        <f aca="false">INDEX(EOLArray,MATCH($A16,EOLColumn,0),MATCH($AF$18,EOLRow,0))+$BE16+$CK16+$CS16+$DQ16</f>
        <v>0</v>
      </c>
      <c r="Y16" s="135" t="n">
        <f aca="false">INDEX(M1SHEET,MATCH($A16,M1COLUMN,0),MATCH($AG$2,M1ROW,0))</f>
        <v>5.615</v>
      </c>
      <c r="Z16" s="152"/>
      <c r="AB16" s="150" t="n">
        <f aca="false">B16+E16+H16+K16+N16+S16</f>
        <v>-238.09</v>
      </c>
      <c r="AC16" s="58"/>
      <c r="AD16" s="58"/>
      <c r="AF16" s="60" t="s">
        <v>90</v>
      </c>
      <c r="AG16" s="61" t="s">
        <v>91</v>
      </c>
      <c r="AI16" s="138" t="n">
        <v>37226</v>
      </c>
      <c r="AJ16" s="96" t="n">
        <f aca="false">(CK16+BE16+BR16+DQ16)*AM16</f>
        <v>0</v>
      </c>
      <c r="AK16" s="97" t="n">
        <f aca="false">(AO16)*(AM16)</f>
        <v>0</v>
      </c>
      <c r="AL16" s="97" t="n">
        <f aca="false">(AN16+AO16)*(AM16)</f>
        <v>0</v>
      </c>
      <c r="AM16" s="139" t="n">
        <f aca="false">INDEX(M1SHEET,MATCH($AI16,M1COLUMN,0),MATCH($AG$38,M1ROW,0))</f>
        <v>0.95753471995912</v>
      </c>
      <c r="AN16" s="122" t="n">
        <f aca="false">BS16</f>
        <v>0</v>
      </c>
      <c r="AO16" s="97" t="n">
        <f aca="false">BR16</f>
        <v>0</v>
      </c>
      <c r="AP16" s="125"/>
      <c r="AQ16" s="108"/>
      <c r="AR16" s="128" t="n">
        <f aca="false">SUM(AX16:BE16)+SUM(BI16:BP16)+SUM(DU16:DZ16)+SUM(BW16:CI16)</f>
        <v>0</v>
      </c>
      <c r="AS16" s="108"/>
      <c r="AT16" s="17"/>
      <c r="AU16" s="17"/>
      <c r="AV16" s="37" t="n">
        <v>37226</v>
      </c>
      <c r="AW16" s="17"/>
      <c r="AX16" s="128" t="n">
        <f aca="false">IF(AX$2&lt;=$A16,IF(AX$3&gt;=$A16,(AX$4/1.055056),0),0)*($AI17-$AI16)/10000</f>
        <v>0</v>
      </c>
      <c r="AY16" s="140" t="n">
        <f aca="false">IF(AY$2&lt;=$A16,IF(AY$3&gt;=$A16,(AY$4/1.055056),0),0)*($AI17-$AI16)/10000</f>
        <v>0</v>
      </c>
      <c r="AZ16" s="140" t="n">
        <f aca="false">IF(AZ$2&lt;=$A16,IF(AZ$3&gt;=$A16,(AZ$4/1.055056),0),0)*($AI17-$AI16)/10000</f>
        <v>0</v>
      </c>
      <c r="BA16" s="140" t="n">
        <f aca="false">IF(BA$2&lt;=$A16,IF(BA$3&gt;=$A16,(BA$4/1.055056),0),0)*($AI17-$AI16)/10000</f>
        <v>0</v>
      </c>
      <c r="BB16" s="140" t="n">
        <f aca="false">IF(BB$2&lt;=$A16,IF(BB$3&gt;=$A16,(BB$4/1.055056),0),0)*($AI17-$AI16)/10000</f>
        <v>0</v>
      </c>
      <c r="BC16" s="140" t="n">
        <f aca="false">IF(BC$2&lt;=$A16,IF(BC$3&gt;=$A16,(BC$4/1.055056),0),0)*($AI17-$AI16)/10000</f>
        <v>0</v>
      </c>
      <c r="BD16" s="140" t="n">
        <f aca="false">IF(BD$2&lt;=$A16,IF(BD$3&gt;=$A16,(BD$4/1.055056),0),0)*($AI17-$AI16)/10000</f>
        <v>0</v>
      </c>
      <c r="BE16" s="140" t="n">
        <f aca="false">SUM(AX16:BD16)*AM16</f>
        <v>0</v>
      </c>
      <c r="BF16" s="140"/>
      <c r="BG16" s="13"/>
      <c r="BH16" s="13"/>
      <c r="BI16" s="141" t="n">
        <f aca="false">IF(BI$2&lt;=$A16,IF(BI$3&gt;=$A16,(BI$4/1.055056),0),0)*($AI17-$AI16)/10000</f>
        <v>0</v>
      </c>
      <c r="BJ16" s="141" t="n">
        <f aca="false">IF(BJ$2&lt;=$A16,IF(BJ$3&gt;=$A16,(BJ$4/1.055056),0),0)*($AI17-$AI16)/10000</f>
        <v>0</v>
      </c>
      <c r="BK16" s="141" t="n">
        <f aca="false">IF(BK$2&lt;=$A16,IF(BK$3&gt;=$A16,(BK$4/1.055056),0),0)*($AI17-$AI16)/10000</f>
        <v>0</v>
      </c>
      <c r="BL16" s="141" t="n">
        <f aca="false">IF(BL$2&lt;=$A16,IF(BL$3&gt;=$A16,(BL$4/1.055056),0),0)*($AI17-$AI16)/10000</f>
        <v>0</v>
      </c>
      <c r="BM16" s="141" t="n">
        <f aca="false">IF(BM$2&lt;=$A16,IF(BM$3&gt;=$A16,(BM$4/1.055056),0),0)*($AI17-$AI16)/10000</f>
        <v>0</v>
      </c>
      <c r="BN16" s="141" t="n">
        <f aca="false">IF(BN$2&lt;=$A16,IF(BN$3&gt;=$A16,(BN$4/1.055056),0),0)*($AI17-$AI16)/10000</f>
        <v>0</v>
      </c>
      <c r="BO16" s="141" t="n">
        <f aca="false">IF(BO$2&lt;=$A16,IF(BO$3&gt;=$A16,(BO$4/1.055056),0),0)*($AI17-$AI16)/10000</f>
        <v>0</v>
      </c>
      <c r="BP16" s="141" t="n">
        <f aca="false">IF(BP$2&lt;=$A16,IF(BP$3&gt;=$A16,(BP$4/1.055056),0),0)*($AI17-$AI16)/10000</f>
        <v>0</v>
      </c>
      <c r="BQ16" s="13"/>
      <c r="BR16" s="14" t="n">
        <f aca="false">SUM(BI16:BP16)</f>
        <v>0</v>
      </c>
      <c r="BS16" s="14" t="n">
        <f aca="false">SUM(AX16:BF16)+DF16</f>
        <v>0</v>
      </c>
      <c r="BT16" s="14"/>
      <c r="BU16" s="17"/>
      <c r="BV16" s="17"/>
      <c r="BW16" s="142" t="n">
        <f aca="false">IF(BW$2&lt;=$A16,IF(BW$3&gt;=$A16,(BW$4),0),0)*($AI17-$AI16)/10000</f>
        <v>0</v>
      </c>
      <c r="BX16" s="142" t="n">
        <f aca="false">IF(BX$2&lt;=$A16,IF(BX$3&gt;=$A16,(BX$4),0),0)*($AI17-$AI16)/10000</f>
        <v>0</v>
      </c>
      <c r="BY16" s="142" t="n">
        <f aca="false">IF(BY$2&lt;=$A16,IF(BY$3&gt;=$A16,(BY$4),0),0)*($AI17-$AI16)/10000</f>
        <v>0</v>
      </c>
      <c r="BZ16" s="142" t="n">
        <f aca="false">IF(BZ$2&lt;=$A16,IF(BZ$3&gt;=$A16,(BZ$4),0),0)*($AI17-$AI16)/10000</f>
        <v>0</v>
      </c>
      <c r="CA16" s="142" t="n">
        <f aca="false">IF(CA$2&lt;=$A16,IF(CA$3&gt;=$A16,(CA$4),0),0)*($AI17-$AI16)/10000</f>
        <v>0</v>
      </c>
      <c r="CB16" s="140" t="n">
        <f aca="false">IF(CB$2&lt;=$A16,IF(CB$3&gt;=$A16,(CB$4),0),0)*($AI17-$AI16)/10000</f>
        <v>0</v>
      </c>
      <c r="CC16" s="140" t="n">
        <f aca="false">IF(CC$2&lt;=$A16,IF(CC$3&gt;=$A16,(CC$4),0),0)*($AI17-$AI16)/10000</f>
        <v>0</v>
      </c>
      <c r="CD16" s="140" t="n">
        <f aca="false">IF(CD$2&lt;=$A16,IF(CD$3&gt;=$A16,(CD$4),0),0)*($AI17-$AI16)/10000</f>
        <v>0</v>
      </c>
      <c r="CE16" s="140" t="n">
        <f aca="false">IF(CE$2&lt;=$A16,IF(CE$3&gt;=$A16,(CE$4),0),0)*($AI17-$AI16)/10000</f>
        <v>0</v>
      </c>
      <c r="CF16" s="140" t="n">
        <f aca="false">IF(CF$2&lt;=$A16,IF(CF$3&gt;=$A16,(CF$4),0),0)*($AI17-$AI16)/10000</f>
        <v>0</v>
      </c>
      <c r="CG16" s="140" t="n">
        <f aca="false">IF(CG$2&lt;=$A16,IF(CG$3&gt;=$A16,(CG$4),0),0)*($AI17-$AI16)/10000</f>
        <v>0</v>
      </c>
      <c r="CH16" s="140" t="n">
        <f aca="false">IF(CH$2&lt;=$A16,IF(CH$3&gt;=$A16,(CH$4),0),0)*($AI17-$AI16)/10000</f>
        <v>0</v>
      </c>
      <c r="CI16" s="140" t="n">
        <f aca="false">IF(CI$2&lt;=$A16,IF(CI$3&gt;=$A16,(CI$4),0),0)*($AI17-$AI16)/10000</f>
        <v>0</v>
      </c>
      <c r="CJ16" s="17"/>
      <c r="CK16" s="128" t="n">
        <f aca="false">SUM(BW16:CI16)+DQ16</f>
        <v>0</v>
      </c>
      <c r="CL16" s="128"/>
      <c r="CM16" s="128"/>
      <c r="CN16" s="142" t="n">
        <f aca="false">IF(CN$2&lt;=$A16,IF(CN$3&gt;=$A16,(CN$4),0),0)*($AI17-$AI16)/10000</f>
        <v>0</v>
      </c>
      <c r="CO16" s="142" t="n">
        <f aca="false">IF(CO$2&lt;=$A16,IF(CO$3&gt;=$A16,(CO$4),0),0)*($AI17-$AI16)/10000</f>
        <v>0</v>
      </c>
      <c r="CP16" s="142" t="n">
        <f aca="false">IF(CP$2&lt;=$A16,IF(CP$3&gt;=$A16,(CP$4),0),0)*($AI17-$AI16)/10000</f>
        <v>0</v>
      </c>
      <c r="CQ16" s="142" t="n">
        <f aca="false">IF(CQ$2&lt;=$A16,IF(CQ$3&gt;=$A16,(CQ$4),0),0)*($AI17-$AI16)/10000</f>
        <v>0</v>
      </c>
      <c r="CR16" s="128"/>
      <c r="CS16" s="128" t="n">
        <f aca="false">SUM(CN16:CQ16)*AL16</f>
        <v>0</v>
      </c>
      <c r="CT16" s="128"/>
      <c r="CU16" s="17"/>
      <c r="CV16" s="17"/>
      <c r="CW16" s="17"/>
      <c r="CX16" s="140" t="n">
        <f aca="false">IF(CX$2&lt;=$A16,IF(CX$3&gt;=$A16,(CX$4),0),0)*($AI17-$AI16)/10000</f>
        <v>0</v>
      </c>
      <c r="CY16" s="140" t="n">
        <f aca="false">IF(CY$2&lt;=$A16,IF(CY$3&gt;=$A16,(CY$4),0),0)*($AI17-$AI16)/10000</f>
        <v>0</v>
      </c>
      <c r="CZ16" s="140" t="n">
        <f aca="false">IF(CZ$2&lt;=$A16,IF(CZ$3&gt;=$A16,(CZ$4),0),0)*($AI17-$AI16)/10000</f>
        <v>0</v>
      </c>
      <c r="DA16" s="140" t="n">
        <f aca="false">IF(DA$2&lt;=$A16,IF(DA$3&gt;=$A16,(DA$4),0),0)*($AI17-$AI16)/10000</f>
        <v>0</v>
      </c>
      <c r="DB16" s="140" t="n">
        <f aca="false">IF(DB$2&lt;=$A16,IF(DB$3&gt;=$A16,(DB$4),0),0)*($AI17-$AI16)/10000</f>
        <v>0</v>
      </c>
      <c r="DC16" s="140" t="n">
        <f aca="false">IF(DC$2&lt;=$A16,IF(DC$3&gt;=$A16,(DC$4),0),0)*($AI17-$AI16)/10000</f>
        <v>0</v>
      </c>
      <c r="DD16" s="140" t="n">
        <f aca="false">IF(DD$2&lt;=$A16,IF(DD$3&gt;=$A16,(DD$4),0),0)*($AI17-$AI16)/10000</f>
        <v>0</v>
      </c>
      <c r="DE16" s="17"/>
      <c r="DF16" s="128" t="n">
        <f aca="false">SUM(CX16:DD16)</f>
        <v>0</v>
      </c>
      <c r="DG16" s="17"/>
      <c r="DH16" s="17"/>
      <c r="DI16" s="17"/>
      <c r="DJ16" s="17"/>
      <c r="DK16" s="17"/>
      <c r="DL16" s="140" t="n">
        <f aca="false">IF(DL$2&lt;=$A16,IF(DL$3&gt;=$A16,(DL$4),0),0)*($AI17-$AI16)/10000</f>
        <v>0</v>
      </c>
      <c r="DM16" s="140" t="n">
        <f aca="false">IF(DM$2&lt;=$A16,IF(DM$3&gt;=$A16,(DM$4),0),0)*($AI17-$AI16)/10000</f>
        <v>0</v>
      </c>
      <c r="DN16" s="140" t="n">
        <f aca="false">IF(DN$2&lt;=$A16,IF(DN$3&gt;=$A16,(DN$4),0),0)*($AI17-$AI16)/10000</f>
        <v>0</v>
      </c>
      <c r="DO16" s="140" t="n">
        <f aca="false">IF(DO$2&lt;=$A16,IF(DO$3&gt;=$A16,(DO$4),0),0)*($AI17-$AI16)/10000</f>
        <v>0</v>
      </c>
      <c r="DP16" s="140"/>
      <c r="DQ16" s="140" t="n">
        <f aca="false">SUM(DL16:DO16)*AL16</f>
        <v>0</v>
      </c>
      <c r="DR16" s="140"/>
      <c r="DS16" s="140" t="n">
        <f aca="false">IF(DS$2&lt;=$A16,IF(DS$3&gt;=$A16,(DS$4),0),0)*($AI17-$AI16)/10000</f>
        <v>0</v>
      </c>
      <c r="DT16" s="140" t="n">
        <f aca="false">IF(DT$2&lt;=$A16,IF(DT$3&gt;=$A16,(DT$4),0),0)*($AI17-$AI16)/10000</f>
        <v>0</v>
      </c>
      <c r="DU16" s="140" t="n">
        <f aca="false">IF(DU$2&lt;=$A16,IF(DU$3&gt;=$A16,(DU$4),0),0)*($AI17-$AI16)/10000</f>
        <v>0</v>
      </c>
      <c r="DV16" s="140" t="n">
        <f aca="false">IF(DV$2&lt;=$A16,IF(DV$3&gt;=$A16,(DV$4),0),0)*($AI17-$AI16)/10000</f>
        <v>0</v>
      </c>
      <c r="DW16" s="140" t="n">
        <f aca="false">IF(DW$2&lt;=$A16,IF(DW$3&gt;=$A16,(DW$4),0),0)*($AI17-$AI16)/10000</f>
        <v>0</v>
      </c>
      <c r="DX16" s="140" t="n">
        <f aca="false">IF(DX$2&lt;=$A16,IF(DX$3&gt;=$A16,(DX$4),0),0)*($AI17-$AI16)/10000</f>
        <v>0</v>
      </c>
      <c r="DY16" s="140" t="n">
        <f aca="false">IF(DY$2&lt;=$A16,IF(DY$3&gt;=$A16,(DY$4),0),0)*($AI17-$AI16)/10000</f>
        <v>0</v>
      </c>
      <c r="DZ16" s="140" t="n">
        <f aca="false">IF(DZ$2&lt;=$A16,IF(DZ$3&gt;=$A16,(DZ$4),0),0)*($AI17-$AI16)/10000</f>
        <v>0</v>
      </c>
      <c r="EA16" s="140" t="n">
        <f aca="false">IF(EA$2&lt;=$A16,IF(EA$3&gt;=$A16,(EA$4),0),0)*($AI17-$AI16)/10000</f>
        <v>0</v>
      </c>
      <c r="EB16" s="128" t="n">
        <f aca="false">SUM(DS16:DZ16)*AM16</f>
        <v>0</v>
      </c>
      <c r="EC16" s="128"/>
      <c r="ED16" s="17"/>
      <c r="EE16" s="17"/>
      <c r="EF16" s="17"/>
      <c r="EG16" s="17"/>
      <c r="EH16" s="17"/>
      <c r="EI16" s="140" t="n">
        <f aca="false">IF(EI$2&lt;=$A16,IF(EI$3&gt;=$A16,(EI$4),0),0)*($AI17-$AI16)/10000</f>
        <v>0</v>
      </c>
      <c r="EJ16" s="140" t="n">
        <f aca="false">IF(EJ$2&lt;=$A16,IF(EJ$3&gt;=$A16,(EJ$4),0),0)*($AI17-$AI16)/10000</f>
        <v>0</v>
      </c>
      <c r="EK16" s="140" t="n">
        <f aca="false">IF(EK$2&lt;=$A16,IF(EK$3&gt;=$A16,(EK$4),0),0)*($AI17-$AI16)/10000</f>
        <v>0</v>
      </c>
      <c r="EL16" s="140" t="n">
        <f aca="false">IF(EL$2&lt;=$A16,IF(EL$3&gt;=$A16,(EL$4),0),0)*($AI17-$AI16)/10000</f>
        <v>0</v>
      </c>
      <c r="EM16" s="140" t="n">
        <f aca="false">IF(EM$2&lt;=$A16,IF(EM$3&gt;=$A16,(EM$4),0),0)*($AI17-$AI16)/10000</f>
        <v>0</v>
      </c>
      <c r="EN16" s="140" t="n">
        <f aca="false">IF(EN$2&lt;=$A16,IF(EN$3&gt;=$A16,(EN$4),0),0)*($AI17-$AI16)/10000</f>
        <v>0</v>
      </c>
      <c r="EO16" s="17"/>
      <c r="EP16" s="128" t="n">
        <f aca="false">SUM(EI16:EN16)</f>
        <v>0</v>
      </c>
      <c r="EQ16" s="128" t="n">
        <f aca="false">EP16*AM16</f>
        <v>0</v>
      </c>
      <c r="ER16" s="17"/>
      <c r="ES16" s="17"/>
      <c r="ET16" s="17"/>
      <c r="EU16" s="17"/>
      <c r="EV16" s="17"/>
      <c r="EW16" s="140" t="n">
        <f aca="false">IF(EW$2&lt;=$A16,IF(EW$3&gt;=$A16,(EW$4),0),0)*($AI17-$AI16)/10000</f>
        <v>0</v>
      </c>
      <c r="EX16" s="140" t="n">
        <f aca="false">IF(EX$2&lt;=$A16,IF(EX$3&gt;=$A16,(EX$4),0),0)*($AI17-$AI16)/10000</f>
        <v>0</v>
      </c>
      <c r="EY16" s="140" t="n">
        <f aca="false">IF(EY$2&lt;=$A16,IF(EY$3&gt;=$A16,(EY$4),0),0)*($AI17-$AI16)/10000</f>
        <v>0</v>
      </c>
      <c r="EZ16" s="140" t="n">
        <f aca="false">IF(EZ$2&lt;=$A16,IF(EZ$3&gt;=$A16,(EZ$4),0),0)*($AI17-$AI16)/10000</f>
        <v>0</v>
      </c>
      <c r="FA16" s="140" t="n">
        <f aca="false">IF(FA$2&lt;=$A16,IF(FA$3&gt;=$A16,(FA$4),0),0)*($AI17-$AI16)/10000</f>
        <v>0</v>
      </c>
      <c r="FB16" s="140" t="n">
        <f aca="false">IF(FB$2&lt;=$A16,IF(FB$3&gt;=$A16,(FB$4),0),0)*($AI17-$AI16)/10000</f>
        <v>0</v>
      </c>
      <c r="FC16" s="17"/>
      <c r="FD16" s="128" t="n">
        <f aca="false">SUM(EW16:FB16)</f>
        <v>0</v>
      </c>
      <c r="FE16" s="128" t="n">
        <f aca="false">FD16*AM16</f>
        <v>0</v>
      </c>
      <c r="FF16" s="17"/>
      <c r="FG16" s="17"/>
      <c r="FH16" s="17"/>
      <c r="FI16" s="17"/>
      <c r="FJ16" s="17"/>
      <c r="FK16" s="17"/>
      <c r="FL16" s="140" t="n">
        <f aca="false">IF(FL$2&lt;=$A16,IF(FL$3&gt;=$A16,(FL$4),0),0)*($AI17-$AI16)/10000</f>
        <v>0</v>
      </c>
      <c r="FM16" s="140" t="n">
        <f aca="false">IF(FM$2&lt;=$A16,IF(FM$3&gt;=$A16,(FM$4),0),0)*($AI17-$AI16)/10000</f>
        <v>0</v>
      </c>
      <c r="FN16" s="140" t="n">
        <f aca="false">IF(FN$2&lt;=$A16,IF(FN$3&gt;=$A16,(FN$4),0),0)*($AI17-$AI16)/10000</f>
        <v>0</v>
      </c>
      <c r="FO16" s="140" t="n">
        <f aca="false">IF(FO$2&lt;=$A16,IF(FO$3&gt;=$A16,(FO$4),0),0)*($AI17-$AI16)/10000</f>
        <v>0</v>
      </c>
      <c r="FP16" s="140" t="n">
        <f aca="false">IF(FP$2&lt;=$A16,IF(FP$3&gt;=$A16,(FP$4),0),0)*($AI17-$AI16)/10000</f>
        <v>0</v>
      </c>
      <c r="FQ16" s="140" t="n">
        <f aca="false">IF(FQ$2&lt;=$A16,IF(FQ$3&gt;=$A16,(FQ$4),0),0)*($AI17-$AI16)/10000</f>
        <v>0</v>
      </c>
      <c r="FR16" s="17"/>
      <c r="FS16" s="128" t="n">
        <f aca="false">SUM(FL16:FQ16)</f>
        <v>0</v>
      </c>
      <c r="FT16" s="128" t="n">
        <f aca="false">FS16*AM16</f>
        <v>0</v>
      </c>
      <c r="FU16" s="17"/>
      <c r="FV16" s="17"/>
      <c r="FW16" s="17"/>
      <c r="FX16" s="17"/>
      <c r="FY16" s="17"/>
      <c r="FZ16" s="17"/>
      <c r="GA16" s="140" t="n">
        <f aca="false">IF(GA$2&lt;=$A16,IF(GA$3&gt;=$A16,(GA$4),0),0)*($AI17-$AI16)/10000</f>
        <v>0</v>
      </c>
      <c r="GB16" s="140" t="n">
        <f aca="false">IF(GB$2&lt;=$A16,IF(GB$3&gt;=$A16,(GB$4),0),0)*($AI17-$AI16)/10000</f>
        <v>0</v>
      </c>
      <c r="GC16" s="140" t="n">
        <f aca="false">IF(GC$2&lt;=$A16,IF(GC$3&gt;=$A16,(GC$4),0),0)*($AI17-$AI16)/10000</f>
        <v>0</v>
      </c>
      <c r="GD16" s="140" t="n">
        <f aca="false">IF(GD$2&lt;=$A16,IF(GD$3&gt;=$A16,(GD$4),0),0)*($AI17-$AI16)/10000</f>
        <v>0</v>
      </c>
      <c r="GE16" s="140" t="n">
        <f aca="false">IF(GE$2&lt;=$A16,IF(GE$3&gt;=$A16,(GE$4),0),0)*($AI17-$AI16)/10000</f>
        <v>0</v>
      </c>
      <c r="GF16" s="140" t="n">
        <f aca="false">IF(GF$2&lt;=$A16,IF(GF$3&gt;=$A16,(GF$4),0),0)*($AI17-$AI16)/10000</f>
        <v>0</v>
      </c>
      <c r="GG16" s="17"/>
      <c r="GH16" s="128" t="n">
        <f aca="false">SUM(GA16:GF16)</f>
        <v>0</v>
      </c>
      <c r="GI16" s="128" t="n">
        <f aca="false">GH16*AM16</f>
        <v>0</v>
      </c>
    </row>
    <row r="17" customFormat="false" ht="16.5" hidden="false" customHeight="false" outlineLevel="0" collapsed="false">
      <c r="A17" s="133" t="n">
        <v>37257</v>
      </c>
      <c r="B17" s="144" t="n">
        <f aca="false">INDEX(EOLArray,MATCH($A17,EOLColumn,0),MATCH($AF$5,EOLRow,0))+CT17</f>
        <v>0</v>
      </c>
      <c r="C17" s="135" t="n">
        <f aca="false">INDEX(M1SHEET,MATCH($A17,M1COLUMN,0),MATCH($AG$5,M1ROW,0))</f>
        <v>-0.185</v>
      </c>
      <c r="D17" s="145" t="n">
        <f aca="false">AVERAGE(C15:C19)</f>
        <v>-0.184999999999999</v>
      </c>
      <c r="E17" s="144" t="n">
        <f aca="false">INDEX(EOLArray,MATCH($A17,EOLColumn,0),MATCH($AF$19,EOLRow,0))+EQ17</f>
        <v>8.87</v>
      </c>
      <c r="F17" s="135" t="n">
        <f aca="false">INDEX(M1SHEET,MATCH($A17,M1COLUMN,0),MATCH($AG$14,M1ROW,0))</f>
        <v>1.39</v>
      </c>
      <c r="G17" s="145" t="n">
        <f aca="false">AVERAGE(F15:F19)</f>
        <v>1.26</v>
      </c>
      <c r="H17" s="144" t="n">
        <f aca="false">INDEX(EOLArray,MATCH($A17,EOLColumn,0),MATCH($AF$20,EOLRow,0))+GI17</f>
        <v>0</v>
      </c>
      <c r="I17" s="135" t="n">
        <f aca="false">INDEX(M1SHEET,MATCH($A17,M1COLUMN,0),MATCH($AG$17,M1ROW,0))</f>
        <v>1.64</v>
      </c>
      <c r="J17" s="145" t="n">
        <f aca="false">AVERAGE(I15:I19)</f>
        <v>1.51</v>
      </c>
      <c r="K17" s="144" t="n">
        <f aca="false">INDEX(EOLArray,MATCH($A17,EOLColumn,0),MATCH($AF$13,EOLRow,0))+FE17</f>
        <v>0</v>
      </c>
      <c r="L17" s="135" t="n">
        <f aca="false">INDEX(M1SHEET,MATCH($A17,M1COLUMN,0),MATCH($AG$13,M1ROW,0))</f>
        <v>-0.36</v>
      </c>
      <c r="M17" s="145" t="n">
        <f aca="false">AVERAGE(L15:L19)</f>
        <v>-0.36</v>
      </c>
      <c r="N17" s="144" t="n">
        <f aca="false">INDEX(EOLArray,MATCH($A17,EOLColumn,0),MATCH($AF$12,EOLRow,0))+EB17+DQ17</f>
        <v>-234.55</v>
      </c>
      <c r="O17" s="135" t="n">
        <f aca="false">INDEX(M1SHEET,MATCH($A17,M1COLUMN,0),MATCH($AG$15,M1ROW,0))</f>
        <v>1.113</v>
      </c>
      <c r="P17" s="145" t="n">
        <f aca="false">AVERAGE(O15:O19)</f>
        <v>1</v>
      </c>
      <c r="Q17" s="135" t="n">
        <f aca="false">INDEX(M1SHEET,MATCH($A17,M1COLUMN,0),MATCH($AG$31,M1ROW,0))</f>
        <v>6.753</v>
      </c>
      <c r="R17" s="145" t="n">
        <f aca="false">AVERAGE(Q15:Q19)</f>
        <v>6.452</v>
      </c>
      <c r="S17" s="144" t="n">
        <f aca="false">INDEX(EOLArray,MATCH($A17,EOLColumn,0),MATCH($AF$2,EOLRow,0))+BE17+DF17</f>
        <v>0</v>
      </c>
      <c r="T17" s="135" t="n">
        <f aca="false">INDEX(M1SHEET,MATCH($A17,M1COLUMN,0),MATCH($AG$3,M1ROW,0))</f>
        <v>-0.185</v>
      </c>
      <c r="U17" s="145" t="n">
        <f aca="false">AVERAGE(T15:T19)</f>
        <v>-0.185</v>
      </c>
      <c r="V17" s="135" t="n">
        <f aca="false">INDEX(M1SHEET,MATCH($A17,M1COLUMN,0),MATCH($AG$28,M1ROW,0))</f>
        <v>7.78923038195403</v>
      </c>
      <c r="W17" s="145" t="n">
        <f aca="false">AVERAGE(V15:V19)</f>
        <v>7.52046205650668</v>
      </c>
      <c r="X17" s="144" t="n">
        <f aca="false">INDEX(EOLArray,MATCH($A17,EOLColumn,0),MATCH($AF$18,EOLRow,0))+$BE17+$CK17+$CS17+$DQ17</f>
        <v>0</v>
      </c>
      <c r="Y17" s="135" t="n">
        <f aca="false">INDEX(M1SHEET,MATCH($A17,M1COLUMN,0),MATCH($AG$2,M1ROW,0))</f>
        <v>5.64</v>
      </c>
      <c r="Z17" s="145" t="n">
        <f aca="false">AVERAGE(Y15:Y19)</f>
        <v>5.452</v>
      </c>
      <c r="AB17" s="150" t="n">
        <f aca="false">B17+E17+H17+K17+N17+S17</f>
        <v>-225.68</v>
      </c>
      <c r="AC17" s="58"/>
      <c r="AD17" s="58"/>
      <c r="AF17" s="60" t="s">
        <v>92</v>
      </c>
      <c r="AG17" s="61" t="s">
        <v>93</v>
      </c>
      <c r="AI17" s="138" t="n">
        <v>37257</v>
      </c>
      <c r="AJ17" s="96" t="n">
        <f aca="false">(CK17+BE17+BR17+DQ17)*AM17</f>
        <v>0</v>
      </c>
      <c r="AK17" s="97" t="n">
        <f aca="false">(AO17)*(AM17)</f>
        <v>0</v>
      </c>
      <c r="AL17" s="97" t="n">
        <f aca="false">(AN17+AO17)*(AM17)</f>
        <v>0</v>
      </c>
      <c r="AM17" s="139" t="n">
        <f aca="false">INDEX(M1SHEET,MATCH($AI17,M1COLUMN,0),MATCH($AG$38,M1ROW,0))</f>
        <v>0.953551186451025</v>
      </c>
      <c r="AN17" s="122" t="n">
        <f aca="false">BS17</f>
        <v>0</v>
      </c>
      <c r="AO17" s="97" t="n">
        <f aca="false">BR17</f>
        <v>0</v>
      </c>
      <c r="AP17" s="125"/>
      <c r="AQ17" s="108"/>
      <c r="AR17" s="128" t="n">
        <f aca="false">SUM(AX17:BE17)+SUM(BI17:BP17)+SUM(DU17:DZ17)+SUM(BW17:CI17)</f>
        <v>0</v>
      </c>
      <c r="AS17" s="108"/>
      <c r="AT17" s="17"/>
      <c r="AU17" s="17"/>
      <c r="AV17" s="37" t="n">
        <v>37257</v>
      </c>
      <c r="AW17" s="17"/>
      <c r="AX17" s="128" t="n">
        <f aca="false">IF(AX$2&lt;=$A17,IF(AX$3&gt;=$A17,(AX$4/1.055056),0),0)*($AI18-$AI17)/10000</f>
        <v>0</v>
      </c>
      <c r="AY17" s="140" t="n">
        <f aca="false">IF(AY$2&lt;=$A17,IF(AY$3&gt;=$A17,(AY$4/1.055056),0),0)*($AI18-$AI17)/10000</f>
        <v>0</v>
      </c>
      <c r="AZ17" s="140" t="n">
        <f aca="false">IF(AZ$2&lt;=$A17,IF(AZ$3&gt;=$A17,(AZ$4/1.055056),0),0)*($AI18-$AI17)/10000</f>
        <v>0</v>
      </c>
      <c r="BA17" s="140" t="n">
        <f aca="false">IF(BA$2&lt;=$A17,IF(BA$3&gt;=$A17,(BA$4/1.055056),0),0)*($AI18-$AI17)/10000</f>
        <v>0</v>
      </c>
      <c r="BB17" s="140" t="n">
        <f aca="false">IF(BB$2&lt;=$A17,IF(BB$3&gt;=$A17,(BB$4/1.055056),0),0)*($AI18-$AI17)/10000</f>
        <v>0</v>
      </c>
      <c r="BC17" s="140" t="n">
        <f aca="false">IF(BC$2&lt;=$A17,IF(BC$3&gt;=$A17,(BC$4/1.055056),0),0)*($AI18-$AI17)/10000</f>
        <v>0</v>
      </c>
      <c r="BD17" s="140" t="n">
        <f aca="false">IF(BD$2&lt;=$A17,IF(BD$3&gt;=$A17,(BD$4/1.055056),0),0)*($AI18-$AI17)/10000</f>
        <v>0</v>
      </c>
      <c r="BE17" s="140" t="n">
        <f aca="false">SUM(AX17:BD17)*AM17</f>
        <v>0</v>
      </c>
      <c r="BF17" s="140"/>
      <c r="BG17" s="13"/>
      <c r="BH17" s="13"/>
      <c r="BI17" s="141" t="n">
        <f aca="false">IF(BI$2&lt;=$A17,IF(BI$3&gt;=$A17,(BI$4/1.055056),0),0)*($AI18-$AI17)/10000</f>
        <v>0</v>
      </c>
      <c r="BJ17" s="141" t="n">
        <f aca="false">IF(BJ$2&lt;=$A17,IF(BJ$3&gt;=$A17,(BJ$4/1.055056),0),0)*($AI18-$AI17)/10000</f>
        <v>0</v>
      </c>
      <c r="BK17" s="141" t="n">
        <f aca="false">IF(BK$2&lt;=$A17,IF(BK$3&gt;=$A17,(BK$4/1.055056),0),0)*($AI18-$AI17)/10000</f>
        <v>0</v>
      </c>
      <c r="BL17" s="141" t="n">
        <f aca="false">IF(BL$2&lt;=$A17,IF(BL$3&gt;=$A17,(BL$4/1.055056),0),0)*($AI18-$AI17)/10000</f>
        <v>0</v>
      </c>
      <c r="BM17" s="141" t="n">
        <f aca="false">IF(BM$2&lt;=$A17,IF(BM$3&gt;=$A17,(BM$4/1.055056),0),0)*($AI18-$AI17)/10000</f>
        <v>0</v>
      </c>
      <c r="BN17" s="141" t="n">
        <f aca="false">IF(BN$2&lt;=$A17,IF(BN$3&gt;=$A17,(BN$4/1.055056),0),0)*($AI18-$AI17)/10000</f>
        <v>0</v>
      </c>
      <c r="BO17" s="141" t="n">
        <f aca="false">IF(BO$2&lt;=$A17,IF(BO$3&gt;=$A17,(BO$4/1.055056),0),0)*($AI18-$AI17)/10000</f>
        <v>0</v>
      </c>
      <c r="BP17" s="141" t="n">
        <f aca="false">IF(BP$2&lt;=$A17,IF(BP$3&gt;=$A17,(BP$4/1.055056),0),0)*($AI18-$AI17)/10000</f>
        <v>0</v>
      </c>
      <c r="BQ17" s="13"/>
      <c r="BR17" s="14" t="n">
        <f aca="false">SUM(BI17:BP17)</f>
        <v>0</v>
      </c>
      <c r="BS17" s="14" t="n">
        <f aca="false">SUM(AX17:BF17)+DF17</f>
        <v>0</v>
      </c>
      <c r="BT17" s="14"/>
      <c r="BU17" s="17"/>
      <c r="BV17" s="17"/>
      <c r="BW17" s="142" t="n">
        <f aca="false">IF(BW$2&lt;=$A17,IF(BW$3&gt;=$A17,(BW$4),0),0)*($AI18-$AI17)/10000</f>
        <v>0</v>
      </c>
      <c r="BX17" s="142" t="n">
        <f aca="false">IF(BX$2&lt;=$A17,IF(BX$3&gt;=$A17,(BX$4),0),0)*($AI18-$AI17)/10000</f>
        <v>0</v>
      </c>
      <c r="BY17" s="142" t="n">
        <f aca="false">IF(BY$2&lt;=$A17,IF(BY$3&gt;=$A17,(BY$4),0),0)*($AI18-$AI17)/10000</f>
        <v>0</v>
      </c>
      <c r="BZ17" s="142" t="n">
        <f aca="false">IF(BZ$2&lt;=$A17,IF(BZ$3&gt;=$A17,(BZ$4),0),0)*($AI18-$AI17)/10000</f>
        <v>0</v>
      </c>
      <c r="CA17" s="142" t="n">
        <f aca="false">IF(CA$2&lt;=$A17,IF(CA$3&gt;=$A17,(CA$4),0),0)*($AI18-$AI17)/10000</f>
        <v>0</v>
      </c>
      <c r="CB17" s="140" t="n">
        <f aca="false">IF(CB$2&lt;=$A17,IF(CB$3&gt;=$A17,(CB$4),0),0)*($AI18-$AI17)/10000</f>
        <v>0</v>
      </c>
      <c r="CC17" s="140" t="n">
        <f aca="false">IF(CC$2&lt;=$A17,IF(CC$3&gt;=$A17,(CC$4),0),0)*($AI18-$AI17)/10000</f>
        <v>0</v>
      </c>
      <c r="CD17" s="140" t="n">
        <f aca="false">IF(CD$2&lt;=$A17,IF(CD$3&gt;=$A17,(CD$4),0),0)*($AI18-$AI17)/10000</f>
        <v>0</v>
      </c>
      <c r="CE17" s="140" t="n">
        <f aca="false">IF(CE$2&lt;=$A17,IF(CE$3&gt;=$A17,(CE$4),0),0)*($AI18-$AI17)/10000</f>
        <v>0</v>
      </c>
      <c r="CF17" s="140" t="n">
        <f aca="false">IF(CF$2&lt;=$A17,IF(CF$3&gt;=$A17,(CF$4),0),0)*($AI18-$AI17)/10000</f>
        <v>0</v>
      </c>
      <c r="CG17" s="140" t="n">
        <f aca="false">IF(CG$2&lt;=$A17,IF(CG$3&gt;=$A17,(CG$4),0),0)*($AI18-$AI17)/10000</f>
        <v>0</v>
      </c>
      <c r="CH17" s="140" t="n">
        <f aca="false">IF(CH$2&lt;=$A17,IF(CH$3&gt;=$A17,(CH$4),0),0)*($AI18-$AI17)/10000</f>
        <v>0</v>
      </c>
      <c r="CI17" s="140" t="n">
        <f aca="false">IF(CI$2&lt;=$A17,IF(CI$3&gt;=$A17,(CI$4),0),0)*($AI18-$AI17)/10000</f>
        <v>0</v>
      </c>
      <c r="CJ17" s="17"/>
      <c r="CK17" s="128" t="n">
        <f aca="false">SUM(BW17:CI17)+DQ17</f>
        <v>0</v>
      </c>
      <c r="CL17" s="128"/>
      <c r="CM17" s="128"/>
      <c r="CN17" s="142" t="n">
        <f aca="false">IF(CN$2&lt;=$A17,IF(CN$3&gt;=$A17,(CN$4),0),0)*($AI18-$AI17)/10000</f>
        <v>0</v>
      </c>
      <c r="CO17" s="142" t="n">
        <f aca="false">IF(CO$2&lt;=$A17,IF(CO$3&gt;=$A17,(CO$4),0),0)*($AI18-$AI17)/10000</f>
        <v>0</v>
      </c>
      <c r="CP17" s="142" t="n">
        <f aca="false">IF(CP$2&lt;=$A17,IF(CP$3&gt;=$A17,(CP$4),0),0)*($AI18-$AI17)/10000</f>
        <v>0</v>
      </c>
      <c r="CQ17" s="142" t="n">
        <f aca="false">IF(CQ$2&lt;=$A17,IF(CQ$3&gt;=$A17,(CQ$4),0),0)*($AI18-$AI17)/10000</f>
        <v>0</v>
      </c>
      <c r="CR17" s="128"/>
      <c r="CS17" s="128" t="n">
        <f aca="false">SUM(CN17:CQ17)*AL17</f>
        <v>0</v>
      </c>
      <c r="CT17" s="128"/>
      <c r="CU17" s="17"/>
      <c r="CV17" s="17"/>
      <c r="CW17" s="17"/>
      <c r="CX17" s="140" t="n">
        <f aca="false">IF(CX$2&lt;=$A17,IF(CX$3&gt;=$A17,(CX$4),0),0)*($AI18-$AI17)/10000</f>
        <v>0</v>
      </c>
      <c r="CY17" s="140" t="n">
        <f aca="false">IF(CY$2&lt;=$A17,IF(CY$3&gt;=$A17,(CY$4),0),0)*($AI18-$AI17)/10000</f>
        <v>0</v>
      </c>
      <c r="CZ17" s="140" t="n">
        <f aca="false">IF(CZ$2&lt;=$A17,IF(CZ$3&gt;=$A17,(CZ$4),0),0)*($AI18-$AI17)/10000</f>
        <v>0</v>
      </c>
      <c r="DA17" s="140" t="n">
        <f aca="false">IF(DA$2&lt;=$A17,IF(DA$3&gt;=$A17,(DA$4),0),0)*($AI18-$AI17)/10000</f>
        <v>0</v>
      </c>
      <c r="DB17" s="140" t="n">
        <f aca="false">IF(DB$2&lt;=$A17,IF(DB$3&gt;=$A17,(DB$4),0),0)*($AI18-$AI17)/10000</f>
        <v>0</v>
      </c>
      <c r="DC17" s="140" t="n">
        <f aca="false">IF(DC$2&lt;=$A17,IF(DC$3&gt;=$A17,(DC$4),0),0)*($AI18-$AI17)/10000</f>
        <v>0</v>
      </c>
      <c r="DD17" s="140" t="n">
        <f aca="false">IF(DD$2&lt;=$A17,IF(DD$3&gt;=$A17,(DD$4),0),0)*($AI18-$AI17)/10000</f>
        <v>0</v>
      </c>
      <c r="DE17" s="17"/>
      <c r="DF17" s="128" t="n">
        <f aca="false">SUM(CX17:DD17)</f>
        <v>0</v>
      </c>
      <c r="DG17" s="17"/>
      <c r="DH17" s="17"/>
      <c r="DI17" s="17"/>
      <c r="DJ17" s="17"/>
      <c r="DK17" s="17"/>
      <c r="DL17" s="140" t="n">
        <f aca="false">IF(DL$2&lt;=$A17,IF(DL$3&gt;=$A17,(DL$4),0),0)*($AI18-$AI17)/10000</f>
        <v>0</v>
      </c>
      <c r="DM17" s="140" t="n">
        <f aca="false">IF(DM$2&lt;=$A17,IF(DM$3&gt;=$A17,(DM$4),0),0)*($AI18-$AI17)/10000</f>
        <v>0</v>
      </c>
      <c r="DN17" s="140" t="n">
        <f aca="false">IF(DN$2&lt;=$A17,IF(DN$3&gt;=$A17,(DN$4),0),0)*($AI18-$AI17)/10000</f>
        <v>0</v>
      </c>
      <c r="DO17" s="140" t="n">
        <f aca="false">IF(DO$2&lt;=$A17,IF(DO$3&gt;=$A17,(DO$4),0),0)*($AI18-$AI17)/10000</f>
        <v>0</v>
      </c>
      <c r="DP17" s="140"/>
      <c r="DQ17" s="140" t="n">
        <f aca="false">SUM(DL17:DO17)*AL17</f>
        <v>0</v>
      </c>
      <c r="DR17" s="140"/>
      <c r="DS17" s="140" t="n">
        <f aca="false">IF(DS$2&lt;=$A17,IF(DS$3&gt;=$A17,(DS$4),0),0)*($AI18-$AI17)/10000</f>
        <v>0</v>
      </c>
      <c r="DT17" s="140" t="n">
        <f aca="false">IF(DT$2&lt;=$A17,IF(DT$3&gt;=$A17,(DT$4),0),0)*($AI18-$AI17)/10000</f>
        <v>0</v>
      </c>
      <c r="DU17" s="140" t="n">
        <f aca="false">IF(DU$2&lt;=$A17,IF(DU$3&gt;=$A17,(DU$4),0),0)*($AI18-$AI17)/10000</f>
        <v>0</v>
      </c>
      <c r="DV17" s="140" t="n">
        <f aca="false">IF(DV$2&lt;=$A17,IF(DV$3&gt;=$A17,(DV$4),0),0)*($AI18-$AI17)/10000</f>
        <v>0</v>
      </c>
      <c r="DW17" s="140" t="n">
        <f aca="false">IF(DW$2&lt;=$A17,IF(DW$3&gt;=$A17,(DW$4),0),0)*($AI18-$AI17)/10000</f>
        <v>0</v>
      </c>
      <c r="DX17" s="140" t="n">
        <f aca="false">IF(DX$2&lt;=$A17,IF(DX$3&gt;=$A17,(DX$4),0),0)*($AI18-$AI17)/10000</f>
        <v>0</v>
      </c>
      <c r="DY17" s="140" t="n">
        <f aca="false">IF(DY$2&lt;=$A17,IF(DY$3&gt;=$A17,(DY$4),0),0)*($AI18-$AI17)/10000</f>
        <v>0</v>
      </c>
      <c r="DZ17" s="140" t="n">
        <f aca="false">IF(DZ$2&lt;=$A17,IF(DZ$3&gt;=$A17,(DZ$4),0),0)*($AI18-$AI17)/10000</f>
        <v>0</v>
      </c>
      <c r="EA17" s="140" t="n">
        <f aca="false">IF(EA$2&lt;=$A17,IF(EA$3&gt;=$A17,(EA$4),0),0)*($AI18-$AI17)/10000</f>
        <v>0</v>
      </c>
      <c r="EB17" s="128" t="n">
        <f aca="false">SUM(DS17:DZ17)*AM17</f>
        <v>0</v>
      </c>
      <c r="EC17" s="128"/>
      <c r="ED17" s="17"/>
      <c r="EE17" s="17"/>
      <c r="EF17" s="17"/>
      <c r="EG17" s="17"/>
      <c r="EH17" s="17"/>
      <c r="EI17" s="140" t="n">
        <f aca="false">IF(EI$2&lt;=$A17,IF(EI$3&gt;=$A17,(EI$4),0),0)*($AI18-$AI17)/10000</f>
        <v>0</v>
      </c>
      <c r="EJ17" s="140" t="n">
        <f aca="false">IF(EJ$2&lt;=$A17,IF(EJ$3&gt;=$A17,(EJ$4),0),0)*($AI18-$AI17)/10000</f>
        <v>0</v>
      </c>
      <c r="EK17" s="140" t="n">
        <f aca="false">IF(EK$2&lt;=$A17,IF(EK$3&gt;=$A17,(EK$4),0),0)*($AI18-$AI17)/10000</f>
        <v>0</v>
      </c>
      <c r="EL17" s="140" t="n">
        <f aca="false">IF(EL$2&lt;=$A17,IF(EL$3&gt;=$A17,(EL$4),0),0)*($AI18-$AI17)/10000</f>
        <v>0</v>
      </c>
      <c r="EM17" s="140" t="n">
        <f aca="false">IF(EM$2&lt;=$A17,IF(EM$3&gt;=$A17,(EM$4),0),0)*($AI18-$AI17)/10000</f>
        <v>0</v>
      </c>
      <c r="EN17" s="140" t="n">
        <f aca="false">IF(EN$2&lt;=$A17,IF(EN$3&gt;=$A17,(EN$4),0),0)*($AI18-$AI17)/10000</f>
        <v>0</v>
      </c>
      <c r="EO17" s="17"/>
      <c r="EP17" s="128" t="n">
        <f aca="false">SUM(EI17:EN17)</f>
        <v>0</v>
      </c>
      <c r="EQ17" s="128" t="n">
        <f aca="false">EP17*AM17</f>
        <v>0</v>
      </c>
      <c r="ER17" s="17"/>
      <c r="ES17" s="17"/>
      <c r="ET17" s="17"/>
      <c r="EU17" s="17"/>
      <c r="EV17" s="17"/>
      <c r="EW17" s="140" t="n">
        <f aca="false">IF(EW$2&lt;=$A17,IF(EW$3&gt;=$A17,(EW$4),0),0)*($AI18-$AI17)/10000</f>
        <v>0</v>
      </c>
      <c r="EX17" s="140" t="n">
        <f aca="false">IF(EX$2&lt;=$A17,IF(EX$3&gt;=$A17,(EX$4),0),0)*($AI18-$AI17)/10000</f>
        <v>0</v>
      </c>
      <c r="EY17" s="140" t="n">
        <f aca="false">IF(EY$2&lt;=$A17,IF(EY$3&gt;=$A17,(EY$4),0),0)*($AI18-$AI17)/10000</f>
        <v>0</v>
      </c>
      <c r="EZ17" s="140" t="n">
        <f aca="false">IF(EZ$2&lt;=$A17,IF(EZ$3&gt;=$A17,(EZ$4),0),0)*($AI18-$AI17)/10000</f>
        <v>0</v>
      </c>
      <c r="FA17" s="140" t="n">
        <f aca="false">IF(FA$2&lt;=$A17,IF(FA$3&gt;=$A17,(FA$4),0),0)*($AI18-$AI17)/10000</f>
        <v>0</v>
      </c>
      <c r="FB17" s="140" t="n">
        <f aca="false">IF(FB$2&lt;=$A17,IF(FB$3&gt;=$A17,(FB$4),0),0)*($AI18-$AI17)/10000</f>
        <v>0</v>
      </c>
      <c r="FC17" s="17"/>
      <c r="FD17" s="128" t="n">
        <f aca="false">SUM(EW17:FB17)</f>
        <v>0</v>
      </c>
      <c r="FE17" s="128" t="n">
        <f aca="false">FD17*AM17</f>
        <v>0</v>
      </c>
      <c r="FF17" s="17"/>
      <c r="FG17" s="17"/>
      <c r="FH17" s="17"/>
      <c r="FI17" s="17"/>
      <c r="FJ17" s="17"/>
      <c r="FK17" s="17"/>
      <c r="FL17" s="140" t="n">
        <f aca="false">IF(FL$2&lt;=$A17,IF(FL$3&gt;=$A17,(FL$4),0),0)*($AI18-$AI17)/10000</f>
        <v>0</v>
      </c>
      <c r="FM17" s="140" t="n">
        <f aca="false">IF(FM$2&lt;=$A17,IF(FM$3&gt;=$A17,(FM$4),0),0)*($AI18-$AI17)/10000</f>
        <v>0</v>
      </c>
      <c r="FN17" s="140" t="n">
        <f aca="false">IF(FN$2&lt;=$A17,IF(FN$3&gt;=$A17,(FN$4),0),0)*($AI18-$AI17)/10000</f>
        <v>0</v>
      </c>
      <c r="FO17" s="140" t="n">
        <f aca="false">IF(FO$2&lt;=$A17,IF(FO$3&gt;=$A17,(FO$4),0),0)*($AI18-$AI17)/10000</f>
        <v>0</v>
      </c>
      <c r="FP17" s="140" t="n">
        <f aca="false">IF(FP$2&lt;=$A17,IF(FP$3&gt;=$A17,(FP$4),0),0)*($AI18-$AI17)/10000</f>
        <v>0</v>
      </c>
      <c r="FQ17" s="140" t="n">
        <f aca="false">IF(FQ$2&lt;=$A17,IF(FQ$3&gt;=$A17,(FQ$4),0),0)*($AI18-$AI17)/10000</f>
        <v>0</v>
      </c>
      <c r="FR17" s="17"/>
      <c r="FS17" s="128" t="n">
        <f aca="false">SUM(FL17:FQ17)</f>
        <v>0</v>
      </c>
      <c r="FT17" s="128" t="n">
        <f aca="false">FS17*AM17</f>
        <v>0</v>
      </c>
      <c r="FU17" s="17"/>
      <c r="FV17" s="17"/>
      <c r="FW17" s="17"/>
      <c r="FX17" s="17"/>
      <c r="FY17" s="17"/>
      <c r="FZ17" s="17"/>
      <c r="GA17" s="140" t="n">
        <f aca="false">IF(GA$2&lt;=$A17,IF(GA$3&gt;=$A17,(GA$4),0),0)*($AI18-$AI17)/10000</f>
        <v>0</v>
      </c>
      <c r="GB17" s="140" t="n">
        <f aca="false">IF(GB$2&lt;=$A17,IF(GB$3&gt;=$A17,(GB$4),0),0)*($AI18-$AI17)/10000</f>
        <v>0</v>
      </c>
      <c r="GC17" s="140" t="n">
        <f aca="false">IF(GC$2&lt;=$A17,IF(GC$3&gt;=$A17,(GC$4),0),0)*($AI18-$AI17)/10000</f>
        <v>0</v>
      </c>
      <c r="GD17" s="140" t="n">
        <f aca="false">IF(GD$2&lt;=$A17,IF(GD$3&gt;=$A17,(GD$4),0),0)*($AI18-$AI17)/10000</f>
        <v>0</v>
      </c>
      <c r="GE17" s="140" t="n">
        <f aca="false">IF(GE$2&lt;=$A17,IF(GE$3&gt;=$A17,(GE$4),0),0)*($AI18-$AI17)/10000</f>
        <v>0</v>
      </c>
      <c r="GF17" s="140" t="n">
        <f aca="false">IF(GF$2&lt;=$A17,IF(GF$3&gt;=$A17,(GF$4),0),0)*($AI18-$AI17)/10000</f>
        <v>0</v>
      </c>
      <c r="GG17" s="17"/>
      <c r="GH17" s="128" t="n">
        <f aca="false">SUM(GA17:GF17)</f>
        <v>0</v>
      </c>
      <c r="GI17" s="128" t="n">
        <f aca="false">GH17*AM17</f>
        <v>0</v>
      </c>
    </row>
    <row r="18" customFormat="false" ht="16.5" hidden="false" customHeight="false" outlineLevel="0" collapsed="false">
      <c r="A18" s="133" t="n">
        <v>37288</v>
      </c>
      <c r="B18" s="144" t="n">
        <f aca="false">INDEX(EOLArray,MATCH($A18,EOLColumn,0),MATCH($AF$5,EOLRow,0))+CT18</f>
        <v>0</v>
      </c>
      <c r="C18" s="135" t="n">
        <f aca="false">INDEX(M1SHEET,MATCH($A18,M1COLUMN,0),MATCH($AG$5,M1ROW,0))</f>
        <v>-0.185</v>
      </c>
      <c r="D18" s="152"/>
      <c r="E18" s="144" t="n">
        <f aca="false">INDEX(EOLArray,MATCH($A18,EOLColumn,0),MATCH($AF$19,EOLRow,0))+EQ18</f>
        <v>7.98</v>
      </c>
      <c r="F18" s="135" t="n">
        <f aca="false">INDEX(M1SHEET,MATCH($A18,M1COLUMN,0),MATCH($AG$14,M1ROW,0))</f>
        <v>1.29</v>
      </c>
      <c r="G18" s="152"/>
      <c r="H18" s="144" t="n">
        <f aca="false">INDEX(EOLArray,MATCH($A18,EOLColumn,0),MATCH($AF$20,EOLRow,0))+GI18</f>
        <v>0</v>
      </c>
      <c r="I18" s="135" t="n">
        <f aca="false">INDEX(M1SHEET,MATCH($A18,M1COLUMN,0),MATCH($AG$17,M1ROW,0))</f>
        <v>1.54</v>
      </c>
      <c r="J18" s="152"/>
      <c r="K18" s="144" t="n">
        <f aca="false">INDEX(EOLArray,MATCH($A18,EOLColumn,0),MATCH($AF$13,EOLRow,0))+FE18</f>
        <v>0</v>
      </c>
      <c r="L18" s="135" t="n">
        <f aca="false">INDEX(M1SHEET,MATCH($A18,M1COLUMN,0),MATCH($AG$13,M1ROW,0))</f>
        <v>-0.36</v>
      </c>
      <c r="M18" s="152"/>
      <c r="N18" s="144" t="n">
        <f aca="false">INDEX(EOLArray,MATCH($A18,EOLColumn,0),MATCH($AF$12,EOLRow,0))+EB18+DQ18</f>
        <v>-211.1</v>
      </c>
      <c r="O18" s="135" t="n">
        <f aca="false">INDEX(M1SHEET,MATCH($A18,M1COLUMN,0),MATCH($AG$15,M1ROW,0))</f>
        <v>1.008</v>
      </c>
      <c r="P18" s="152"/>
      <c r="Q18" s="135" t="n">
        <f aca="false">INDEX(M1SHEET,MATCH($A18,M1COLUMN,0),MATCH($AG$31,M1ROW,0))</f>
        <v>6.418</v>
      </c>
      <c r="R18" s="152"/>
      <c r="S18" s="144" t="n">
        <f aca="false">INDEX(EOLArray,MATCH($A18,EOLColumn,0),MATCH($AF$2,EOLRow,0))+BE18+DF18</f>
        <v>0</v>
      </c>
      <c r="T18" s="135" t="n">
        <f aca="false">INDEX(M1SHEET,MATCH($A18,M1COLUMN,0),MATCH($AG$3,M1ROW,0))</f>
        <v>-0.185</v>
      </c>
      <c r="U18" s="152"/>
      <c r="V18" s="135" t="n">
        <f aca="false">INDEX(M1SHEET,MATCH($A18,M1COLUMN,0),MATCH($AG$28,M1ROW,0))</f>
        <v>7.45903380803934</v>
      </c>
      <c r="W18" s="152"/>
      <c r="X18" s="144" t="n">
        <f aca="false">INDEX(EOLArray,MATCH($A18,EOLColumn,0),MATCH($AF$18,EOLRow,0))+$BE18+$CK18+$CS18+$DQ18</f>
        <v>0</v>
      </c>
      <c r="Y18" s="135" t="n">
        <f aca="false">INDEX(M1SHEET,MATCH($A18,M1COLUMN,0),MATCH($AG$2,M1ROW,0))</f>
        <v>5.41</v>
      </c>
      <c r="Z18" s="152"/>
      <c r="AB18" s="150" t="n">
        <f aca="false">B18+E18+H18+K18+N18+S18</f>
        <v>-203.12</v>
      </c>
      <c r="AC18" s="58"/>
      <c r="AD18" s="58"/>
      <c r="AF18" s="60" t="s">
        <v>94</v>
      </c>
      <c r="AG18" s="61" t="s">
        <v>95</v>
      </c>
      <c r="AI18" s="138" t="n">
        <v>37288</v>
      </c>
      <c r="AJ18" s="96" t="n">
        <f aca="false">(CK18+BE18+BR18+DQ18)*AM18</f>
        <v>0</v>
      </c>
      <c r="AK18" s="97" t="n">
        <f aca="false">(AO18)*(AM18)</f>
        <v>0</v>
      </c>
      <c r="AL18" s="97" t="n">
        <f aca="false">(AN18+AO18)*(AM18)</f>
        <v>0</v>
      </c>
      <c r="AM18" s="139" t="n">
        <f aca="false">INDEX(M1SHEET,MATCH($AI18,M1COLUMN,0),MATCH($AG$38,M1ROW,0))</f>
        <v>0.949529848620677</v>
      </c>
      <c r="AN18" s="122" t="n">
        <f aca="false">BS18</f>
        <v>0</v>
      </c>
      <c r="AO18" s="97" t="n">
        <f aca="false">BR18</f>
        <v>0</v>
      </c>
      <c r="AP18" s="125"/>
      <c r="AQ18" s="108"/>
      <c r="AR18" s="128" t="n">
        <f aca="false">SUM(AX18:BE18)+SUM(BI18:BP18)+SUM(DU18:DZ18)+SUM(BW18:CI18)</f>
        <v>0</v>
      </c>
      <c r="AS18" s="108"/>
      <c r="AT18" s="17"/>
      <c r="AU18" s="17"/>
      <c r="AV18" s="37" t="n">
        <v>37288</v>
      </c>
      <c r="AW18" s="17"/>
      <c r="AX18" s="128" t="n">
        <f aca="false">IF(AX$2&lt;=$A18,IF(AX$3&gt;=$A18,(AX$4/1.055056),0),0)*($AI19-$AI18)/10000</f>
        <v>0</v>
      </c>
      <c r="AY18" s="140" t="n">
        <f aca="false">IF(AY$2&lt;=$A18,IF(AY$3&gt;=$A18,(AY$4/1.055056),0),0)*($AI19-$AI18)/10000</f>
        <v>0</v>
      </c>
      <c r="AZ18" s="140" t="n">
        <f aca="false">IF(AZ$2&lt;=$A18,IF(AZ$3&gt;=$A18,(AZ$4/1.055056),0),0)*($AI19-$AI18)/10000</f>
        <v>0</v>
      </c>
      <c r="BA18" s="140" t="n">
        <f aca="false">IF(BA$2&lt;=$A18,IF(BA$3&gt;=$A18,(BA$4/1.055056),0),0)*($AI19-$AI18)/10000</f>
        <v>0</v>
      </c>
      <c r="BB18" s="140" t="n">
        <f aca="false">IF(BB$2&lt;=$A18,IF(BB$3&gt;=$A18,(BB$4/1.055056),0),0)*($AI19-$AI18)/10000</f>
        <v>0</v>
      </c>
      <c r="BC18" s="140" t="n">
        <f aca="false">IF(BC$2&lt;=$A18,IF(BC$3&gt;=$A18,(BC$4/1.055056),0),0)*($AI19-$AI18)/10000</f>
        <v>0</v>
      </c>
      <c r="BD18" s="140" t="n">
        <f aca="false">IF(BD$2&lt;=$A18,IF(BD$3&gt;=$A18,(BD$4/1.055056),0),0)*($AI19-$AI18)/10000</f>
        <v>0</v>
      </c>
      <c r="BE18" s="140" t="n">
        <f aca="false">SUM(AX18:BD18)*AM18</f>
        <v>0</v>
      </c>
      <c r="BF18" s="140"/>
      <c r="BG18" s="13"/>
      <c r="BH18" s="13"/>
      <c r="BI18" s="141" t="n">
        <f aca="false">IF(BI$2&lt;=$A18,IF(BI$3&gt;=$A18,(BI$4/1.055056),0),0)*($AI19-$AI18)/10000</f>
        <v>0</v>
      </c>
      <c r="BJ18" s="141" t="n">
        <f aca="false">IF(BJ$2&lt;=$A18,IF(BJ$3&gt;=$A18,(BJ$4/1.055056),0),0)*($AI19-$AI18)/10000</f>
        <v>0</v>
      </c>
      <c r="BK18" s="141" t="n">
        <f aca="false">IF(BK$2&lt;=$A18,IF(BK$3&gt;=$A18,(BK$4/1.055056),0),0)*($AI19-$AI18)/10000</f>
        <v>0</v>
      </c>
      <c r="BL18" s="141" t="n">
        <f aca="false">IF(BL$2&lt;=$A18,IF(BL$3&gt;=$A18,(BL$4/1.055056),0),0)*($AI19-$AI18)/10000</f>
        <v>0</v>
      </c>
      <c r="BM18" s="141" t="n">
        <f aca="false">IF(BM$2&lt;=$A18,IF(BM$3&gt;=$A18,(BM$4/1.055056),0),0)*($AI19-$AI18)/10000</f>
        <v>0</v>
      </c>
      <c r="BN18" s="141" t="n">
        <f aca="false">IF(BN$2&lt;=$A18,IF(BN$3&gt;=$A18,(BN$4/1.055056),0),0)*($AI19-$AI18)/10000</f>
        <v>0</v>
      </c>
      <c r="BO18" s="141" t="n">
        <f aca="false">IF(BO$2&lt;=$A18,IF(BO$3&gt;=$A18,(BO$4/1.055056),0),0)*($AI19-$AI18)/10000</f>
        <v>0</v>
      </c>
      <c r="BP18" s="141" t="n">
        <f aca="false">IF(BP$2&lt;=$A18,IF(BP$3&gt;=$A18,(BP$4/1.055056),0),0)*($AI19-$AI18)/10000</f>
        <v>0</v>
      </c>
      <c r="BQ18" s="13"/>
      <c r="BR18" s="14" t="n">
        <f aca="false">SUM(BI18:BP18)</f>
        <v>0</v>
      </c>
      <c r="BS18" s="14" t="n">
        <f aca="false">SUM(AX18:BF18)+DF18</f>
        <v>0</v>
      </c>
      <c r="BT18" s="14"/>
      <c r="BU18" s="17"/>
      <c r="BV18" s="17"/>
      <c r="BW18" s="142" t="n">
        <f aca="false">IF(BW$2&lt;=$A18,IF(BW$3&gt;=$A18,(BW$4),0),0)*($AI19-$AI18)/10000</f>
        <v>0</v>
      </c>
      <c r="BX18" s="142" t="n">
        <f aca="false">IF(BX$2&lt;=$A18,IF(BX$3&gt;=$A18,(BX$4),0),0)*($AI19-$AI18)/10000</f>
        <v>0</v>
      </c>
      <c r="BY18" s="142" t="n">
        <f aca="false">IF(BY$2&lt;=$A18,IF(BY$3&gt;=$A18,(BY$4),0),0)*($AI19-$AI18)/10000</f>
        <v>0</v>
      </c>
      <c r="BZ18" s="142" t="n">
        <f aca="false">IF(BZ$2&lt;=$A18,IF(BZ$3&gt;=$A18,(BZ$4),0),0)*($AI19-$AI18)/10000</f>
        <v>0</v>
      </c>
      <c r="CA18" s="142" t="n">
        <f aca="false">IF(CA$2&lt;=$A18,IF(CA$3&gt;=$A18,(CA$4),0),0)*($AI19-$AI18)/10000</f>
        <v>0</v>
      </c>
      <c r="CB18" s="140" t="n">
        <f aca="false">IF(CB$2&lt;=$A18,IF(CB$3&gt;=$A18,(CB$4),0),0)*($AI19-$AI18)/10000</f>
        <v>0</v>
      </c>
      <c r="CC18" s="140" t="n">
        <f aca="false">IF(CC$2&lt;=$A18,IF(CC$3&gt;=$A18,(CC$4),0),0)*($AI19-$AI18)/10000</f>
        <v>0</v>
      </c>
      <c r="CD18" s="140" t="n">
        <f aca="false">IF(CD$2&lt;=$A18,IF(CD$3&gt;=$A18,(CD$4),0),0)*($AI19-$AI18)/10000</f>
        <v>0</v>
      </c>
      <c r="CE18" s="140" t="n">
        <f aca="false">IF(CE$2&lt;=$A18,IF(CE$3&gt;=$A18,(CE$4),0),0)*($AI19-$AI18)/10000</f>
        <v>0</v>
      </c>
      <c r="CF18" s="140" t="n">
        <f aca="false">IF(CF$2&lt;=$A18,IF(CF$3&gt;=$A18,(CF$4),0),0)*($AI19-$AI18)/10000</f>
        <v>0</v>
      </c>
      <c r="CG18" s="140" t="n">
        <f aca="false">IF(CG$2&lt;=$A18,IF(CG$3&gt;=$A18,(CG$4),0),0)*($AI19-$AI18)/10000</f>
        <v>0</v>
      </c>
      <c r="CH18" s="140" t="n">
        <f aca="false">IF(CH$2&lt;=$A18,IF(CH$3&gt;=$A18,(CH$4),0),0)*($AI19-$AI18)/10000</f>
        <v>0</v>
      </c>
      <c r="CI18" s="140" t="n">
        <f aca="false">IF(CI$2&lt;=$A18,IF(CI$3&gt;=$A18,(CI$4),0),0)*($AI19-$AI18)/10000</f>
        <v>0</v>
      </c>
      <c r="CJ18" s="17"/>
      <c r="CK18" s="128" t="n">
        <f aca="false">SUM(BW18:CI18)+DQ18</f>
        <v>0</v>
      </c>
      <c r="CL18" s="128"/>
      <c r="CM18" s="128"/>
      <c r="CN18" s="142" t="n">
        <f aca="false">IF(CN$2&lt;=$A18,IF(CN$3&gt;=$A18,(CN$4),0),0)*($AI19-$AI18)/10000</f>
        <v>0</v>
      </c>
      <c r="CO18" s="142" t="n">
        <f aca="false">IF(CO$2&lt;=$A18,IF(CO$3&gt;=$A18,(CO$4),0),0)*($AI19-$AI18)/10000</f>
        <v>0</v>
      </c>
      <c r="CP18" s="142" t="n">
        <f aca="false">IF(CP$2&lt;=$A18,IF(CP$3&gt;=$A18,(CP$4),0),0)*($AI19-$AI18)/10000</f>
        <v>0</v>
      </c>
      <c r="CQ18" s="142" t="n">
        <f aca="false">IF(CQ$2&lt;=$A18,IF(CQ$3&gt;=$A18,(CQ$4),0),0)*($AI19-$AI18)/10000</f>
        <v>0</v>
      </c>
      <c r="CR18" s="128"/>
      <c r="CS18" s="128" t="n">
        <f aca="false">SUM(CN18:CQ18)*AL18</f>
        <v>0</v>
      </c>
      <c r="CT18" s="128"/>
      <c r="CU18" s="17"/>
      <c r="CV18" s="17"/>
      <c r="CW18" s="17"/>
      <c r="CX18" s="140" t="n">
        <f aca="false">IF(CX$2&lt;=$A18,IF(CX$3&gt;=$A18,(CX$4),0),0)*($AI19-$AI18)/10000</f>
        <v>0</v>
      </c>
      <c r="CY18" s="140" t="n">
        <f aca="false">IF(CY$2&lt;=$A18,IF(CY$3&gt;=$A18,(CY$4),0),0)*($AI19-$AI18)/10000</f>
        <v>0</v>
      </c>
      <c r="CZ18" s="140" t="n">
        <f aca="false">IF(CZ$2&lt;=$A18,IF(CZ$3&gt;=$A18,(CZ$4),0),0)*($AI19-$AI18)/10000</f>
        <v>0</v>
      </c>
      <c r="DA18" s="140" t="n">
        <f aca="false">IF(DA$2&lt;=$A18,IF(DA$3&gt;=$A18,(DA$4),0),0)*($AI19-$AI18)/10000</f>
        <v>0</v>
      </c>
      <c r="DB18" s="140" t="n">
        <f aca="false">IF(DB$2&lt;=$A18,IF(DB$3&gt;=$A18,(DB$4),0),0)*($AI19-$AI18)/10000</f>
        <v>0</v>
      </c>
      <c r="DC18" s="140" t="n">
        <f aca="false">IF(DC$2&lt;=$A18,IF(DC$3&gt;=$A18,(DC$4),0),0)*($AI19-$AI18)/10000</f>
        <v>0</v>
      </c>
      <c r="DD18" s="140" t="n">
        <f aca="false">IF(DD$2&lt;=$A18,IF(DD$3&gt;=$A18,(DD$4),0),0)*($AI19-$AI18)/10000</f>
        <v>0</v>
      </c>
      <c r="DE18" s="17"/>
      <c r="DF18" s="128" t="n">
        <f aca="false">SUM(CX18:DD18)</f>
        <v>0</v>
      </c>
      <c r="DG18" s="17"/>
      <c r="DH18" s="17"/>
      <c r="DI18" s="17"/>
      <c r="DJ18" s="17"/>
      <c r="DK18" s="17"/>
      <c r="DL18" s="140" t="n">
        <f aca="false">IF(DL$2&lt;=$A18,IF(DL$3&gt;=$A18,(DL$4),0),0)*($AI19-$AI18)/10000</f>
        <v>0</v>
      </c>
      <c r="DM18" s="140" t="n">
        <f aca="false">IF(DM$2&lt;=$A18,IF(DM$3&gt;=$A18,(DM$4),0),0)*($AI19-$AI18)/10000</f>
        <v>0</v>
      </c>
      <c r="DN18" s="140" t="n">
        <f aca="false">IF(DN$2&lt;=$A18,IF(DN$3&gt;=$A18,(DN$4),0),0)*($AI19-$AI18)/10000</f>
        <v>0</v>
      </c>
      <c r="DO18" s="140" t="n">
        <f aca="false">IF(DO$2&lt;=$A18,IF(DO$3&gt;=$A18,(DO$4),0),0)*($AI19-$AI18)/10000</f>
        <v>0</v>
      </c>
      <c r="DP18" s="140"/>
      <c r="DQ18" s="140" t="n">
        <f aca="false">SUM(DL18:DO18)*AL18</f>
        <v>0</v>
      </c>
      <c r="DR18" s="140"/>
      <c r="DS18" s="140" t="n">
        <f aca="false">IF(DS$2&lt;=$A18,IF(DS$3&gt;=$A18,(DS$4),0),0)*($AI19-$AI18)/10000</f>
        <v>0</v>
      </c>
      <c r="DT18" s="140" t="n">
        <f aca="false">IF(DT$2&lt;=$A18,IF(DT$3&gt;=$A18,(DT$4),0),0)*($AI19-$AI18)/10000</f>
        <v>0</v>
      </c>
      <c r="DU18" s="140" t="n">
        <f aca="false">IF(DU$2&lt;=$A18,IF(DU$3&gt;=$A18,(DU$4),0),0)*($AI19-$AI18)/10000</f>
        <v>0</v>
      </c>
      <c r="DV18" s="140" t="n">
        <f aca="false">IF(DV$2&lt;=$A18,IF(DV$3&gt;=$A18,(DV$4),0),0)*($AI19-$AI18)/10000</f>
        <v>0</v>
      </c>
      <c r="DW18" s="140" t="n">
        <f aca="false">IF(DW$2&lt;=$A18,IF(DW$3&gt;=$A18,(DW$4),0),0)*($AI19-$AI18)/10000</f>
        <v>0</v>
      </c>
      <c r="DX18" s="140" t="n">
        <f aca="false">IF(DX$2&lt;=$A18,IF(DX$3&gt;=$A18,(DX$4),0),0)*($AI19-$AI18)/10000</f>
        <v>0</v>
      </c>
      <c r="DY18" s="140" t="n">
        <f aca="false">IF(DY$2&lt;=$A18,IF(DY$3&gt;=$A18,(DY$4),0),0)*($AI19-$AI18)/10000</f>
        <v>0</v>
      </c>
      <c r="DZ18" s="140" t="n">
        <f aca="false">IF(DZ$2&lt;=$A18,IF(DZ$3&gt;=$A18,(DZ$4),0),0)*($AI19-$AI18)/10000</f>
        <v>0</v>
      </c>
      <c r="EA18" s="140" t="n">
        <f aca="false">IF(EA$2&lt;=$A18,IF(EA$3&gt;=$A18,(EA$4),0),0)*($AI19-$AI18)/10000</f>
        <v>0</v>
      </c>
      <c r="EB18" s="128" t="n">
        <f aca="false">SUM(DS18:DZ18)*AM18</f>
        <v>0</v>
      </c>
      <c r="EC18" s="128"/>
      <c r="ED18" s="17"/>
      <c r="EE18" s="17"/>
      <c r="EF18" s="17"/>
      <c r="EG18" s="17"/>
      <c r="EH18" s="17"/>
      <c r="EI18" s="140" t="n">
        <f aca="false">IF(EI$2&lt;=$A18,IF(EI$3&gt;=$A18,(EI$4),0),0)*($AI19-$AI18)/10000</f>
        <v>0</v>
      </c>
      <c r="EJ18" s="140" t="n">
        <f aca="false">IF(EJ$2&lt;=$A18,IF(EJ$3&gt;=$A18,(EJ$4),0),0)*($AI19-$AI18)/10000</f>
        <v>0</v>
      </c>
      <c r="EK18" s="140" t="n">
        <f aca="false">IF(EK$2&lt;=$A18,IF(EK$3&gt;=$A18,(EK$4),0),0)*($AI19-$AI18)/10000</f>
        <v>0</v>
      </c>
      <c r="EL18" s="140" t="n">
        <f aca="false">IF(EL$2&lt;=$A18,IF(EL$3&gt;=$A18,(EL$4),0),0)*($AI19-$AI18)/10000</f>
        <v>0</v>
      </c>
      <c r="EM18" s="140" t="n">
        <f aca="false">IF(EM$2&lt;=$A18,IF(EM$3&gt;=$A18,(EM$4),0),0)*($AI19-$AI18)/10000</f>
        <v>0</v>
      </c>
      <c r="EN18" s="140" t="n">
        <f aca="false">IF(EN$2&lt;=$A18,IF(EN$3&gt;=$A18,(EN$4),0),0)*($AI19-$AI18)/10000</f>
        <v>0</v>
      </c>
      <c r="EO18" s="17"/>
      <c r="EP18" s="128" t="n">
        <f aca="false">SUM(EI18:EN18)</f>
        <v>0</v>
      </c>
      <c r="EQ18" s="128" t="n">
        <f aca="false">EP18*AM18</f>
        <v>0</v>
      </c>
      <c r="ER18" s="17"/>
      <c r="ES18" s="17"/>
      <c r="ET18" s="17"/>
      <c r="EU18" s="17"/>
      <c r="EV18" s="17"/>
      <c r="EW18" s="140" t="n">
        <f aca="false">IF(EW$2&lt;=$A18,IF(EW$3&gt;=$A18,(EW$4),0),0)*($AI19-$AI18)/10000</f>
        <v>0</v>
      </c>
      <c r="EX18" s="140" t="n">
        <f aca="false">IF(EX$2&lt;=$A18,IF(EX$3&gt;=$A18,(EX$4),0),0)*($AI19-$AI18)/10000</f>
        <v>0</v>
      </c>
      <c r="EY18" s="140" t="n">
        <f aca="false">IF(EY$2&lt;=$A18,IF(EY$3&gt;=$A18,(EY$4),0),0)*($AI19-$AI18)/10000</f>
        <v>0</v>
      </c>
      <c r="EZ18" s="140" t="n">
        <f aca="false">IF(EZ$2&lt;=$A18,IF(EZ$3&gt;=$A18,(EZ$4),0),0)*($AI19-$AI18)/10000</f>
        <v>0</v>
      </c>
      <c r="FA18" s="140" t="n">
        <f aca="false">IF(FA$2&lt;=$A18,IF(FA$3&gt;=$A18,(FA$4),0),0)*($AI19-$AI18)/10000</f>
        <v>0</v>
      </c>
      <c r="FB18" s="140" t="n">
        <f aca="false">IF(FB$2&lt;=$A18,IF(FB$3&gt;=$A18,(FB$4),0),0)*($AI19-$AI18)/10000</f>
        <v>0</v>
      </c>
      <c r="FC18" s="17"/>
      <c r="FD18" s="128" t="n">
        <f aca="false">SUM(EW18:FB18)</f>
        <v>0</v>
      </c>
      <c r="FE18" s="128" t="n">
        <f aca="false">FD18*AM18</f>
        <v>0</v>
      </c>
      <c r="FF18" s="17"/>
      <c r="FG18" s="17"/>
      <c r="FH18" s="17"/>
      <c r="FI18" s="17"/>
      <c r="FJ18" s="17"/>
      <c r="FK18" s="17"/>
      <c r="FL18" s="140" t="n">
        <f aca="false">IF(FL$2&lt;=$A18,IF(FL$3&gt;=$A18,(FL$4),0),0)*($AI19-$AI18)/10000</f>
        <v>0</v>
      </c>
      <c r="FM18" s="140" t="n">
        <f aca="false">IF(FM$2&lt;=$A18,IF(FM$3&gt;=$A18,(FM$4),0),0)*($AI19-$AI18)/10000</f>
        <v>0</v>
      </c>
      <c r="FN18" s="140" t="n">
        <f aca="false">IF(FN$2&lt;=$A18,IF(FN$3&gt;=$A18,(FN$4),0),0)*($AI19-$AI18)/10000</f>
        <v>0</v>
      </c>
      <c r="FO18" s="140" t="n">
        <f aca="false">IF(FO$2&lt;=$A18,IF(FO$3&gt;=$A18,(FO$4),0),0)*($AI19-$AI18)/10000</f>
        <v>0</v>
      </c>
      <c r="FP18" s="140" t="n">
        <f aca="false">IF(FP$2&lt;=$A18,IF(FP$3&gt;=$A18,(FP$4),0),0)*($AI19-$AI18)/10000</f>
        <v>0</v>
      </c>
      <c r="FQ18" s="140" t="n">
        <f aca="false">IF(FQ$2&lt;=$A18,IF(FQ$3&gt;=$A18,(FQ$4),0),0)*($AI19-$AI18)/10000</f>
        <v>0</v>
      </c>
      <c r="FR18" s="17"/>
      <c r="FS18" s="128" t="n">
        <f aca="false">SUM(FL18:FQ18)</f>
        <v>0</v>
      </c>
      <c r="FT18" s="128" t="n">
        <f aca="false">FS18*AM18</f>
        <v>0</v>
      </c>
      <c r="FU18" s="17"/>
      <c r="FV18" s="17"/>
      <c r="FW18" s="17"/>
      <c r="FX18" s="17"/>
      <c r="FY18" s="17"/>
      <c r="FZ18" s="17"/>
      <c r="GA18" s="140" t="n">
        <f aca="false">IF(GA$2&lt;=$A18,IF(GA$3&gt;=$A18,(GA$4),0),0)*($AI19-$AI18)/10000</f>
        <v>0</v>
      </c>
      <c r="GB18" s="140" t="n">
        <f aca="false">IF(GB$2&lt;=$A18,IF(GB$3&gt;=$A18,(GB$4),0),0)*($AI19-$AI18)/10000</f>
        <v>0</v>
      </c>
      <c r="GC18" s="140" t="n">
        <f aca="false">IF(GC$2&lt;=$A18,IF(GC$3&gt;=$A18,(GC$4),0),0)*($AI19-$AI18)/10000</f>
        <v>0</v>
      </c>
      <c r="GD18" s="140" t="n">
        <f aca="false">IF(GD$2&lt;=$A18,IF(GD$3&gt;=$A18,(GD$4),0),0)*($AI19-$AI18)/10000</f>
        <v>0</v>
      </c>
      <c r="GE18" s="140" t="n">
        <f aca="false">IF(GE$2&lt;=$A18,IF(GE$3&gt;=$A18,(GE$4),0),0)*($AI19-$AI18)/10000</f>
        <v>0</v>
      </c>
      <c r="GF18" s="140" t="n">
        <f aca="false">IF(GF$2&lt;=$A18,IF(GF$3&gt;=$A18,(GF$4),0),0)*($AI19-$AI18)/10000</f>
        <v>0</v>
      </c>
      <c r="GG18" s="17"/>
      <c r="GH18" s="128" t="n">
        <f aca="false">SUM(GA18:GF18)</f>
        <v>0</v>
      </c>
      <c r="GI18" s="128" t="n">
        <f aca="false">GH18*AM18</f>
        <v>0</v>
      </c>
    </row>
    <row r="19" customFormat="false" ht="16.5" hidden="false" customHeight="false" outlineLevel="0" collapsed="false">
      <c r="A19" s="143" t="n">
        <v>37316</v>
      </c>
      <c r="B19" s="144" t="n">
        <f aca="false">INDEX(EOLArray,MATCH($A19,EOLColumn,0),MATCH($AF$5,EOLRow,0))+CT19</f>
        <v>0</v>
      </c>
      <c r="C19" s="135" t="n">
        <f aca="false">INDEX(M1SHEET,MATCH($A19,M1COLUMN,0),MATCH($AG$5,M1ROW,0))</f>
        <v>-0.185</v>
      </c>
      <c r="D19" s="152"/>
      <c r="E19" s="144" t="n">
        <f aca="false">INDEX(EOLArray,MATCH($A19,EOLColumn,0),MATCH($AF$19,EOLRow,0))+EQ19</f>
        <v>8.8</v>
      </c>
      <c r="F19" s="135" t="n">
        <f aca="false">INDEX(M1SHEET,MATCH($A19,M1COLUMN,0),MATCH($AG$14,M1ROW,0))</f>
        <v>0.84</v>
      </c>
      <c r="G19" s="152"/>
      <c r="H19" s="144" t="n">
        <f aca="false">INDEX(EOLArray,MATCH($A19,EOLColumn,0),MATCH($AF$20,EOLRow,0))+GI19</f>
        <v>0</v>
      </c>
      <c r="I19" s="135" t="n">
        <f aca="false">INDEX(M1SHEET,MATCH($A19,M1COLUMN,0),MATCH($AG$17,M1ROW,0))</f>
        <v>1.09</v>
      </c>
      <c r="J19" s="152"/>
      <c r="K19" s="144" t="n">
        <f aca="false">INDEX(EOLArray,MATCH($A19,EOLColumn,0),MATCH($AF$13,EOLRow,0))+FE19</f>
        <v>0</v>
      </c>
      <c r="L19" s="135" t="n">
        <f aca="false">INDEX(M1SHEET,MATCH($A19,M1COLUMN,0),MATCH($AG$13,M1ROW,0))</f>
        <v>-0.36</v>
      </c>
      <c r="M19" s="152"/>
      <c r="N19" s="144" t="n">
        <f aca="false">INDEX(EOLArray,MATCH($A19,EOLColumn,0),MATCH($AF$12,EOLRow,0))+EB19+DQ19</f>
        <v>-232.58</v>
      </c>
      <c r="O19" s="135" t="n">
        <f aca="false">INDEX(M1SHEET,MATCH($A19,M1COLUMN,0),MATCH($AG$15,M1ROW,0))</f>
        <v>0.798</v>
      </c>
      <c r="P19" s="152"/>
      <c r="Q19" s="135" t="n">
        <f aca="false">INDEX(M1SHEET,MATCH($A19,M1COLUMN,0),MATCH($AG$31,M1ROW,0))</f>
        <v>5.908</v>
      </c>
      <c r="R19" s="152"/>
      <c r="S19" s="144" t="n">
        <f aca="false">INDEX(EOLArray,MATCH($A19,EOLColumn,0),MATCH($AF$2,EOLRow,0))+BE19+DF19</f>
        <v>0</v>
      </c>
      <c r="T19" s="135" t="n">
        <f aca="false">INDEX(M1SHEET,MATCH($A19,M1COLUMN,0),MATCH($AG$3,M1ROW,0))</f>
        <v>-0.185</v>
      </c>
      <c r="U19" s="152"/>
      <c r="V19" s="135" t="n">
        <f aca="false">INDEX(M1SHEET,MATCH($A19,M1COLUMN,0),MATCH($AG$28,M1ROW,0))</f>
        <v>7.02919054331415</v>
      </c>
      <c r="W19" s="152"/>
      <c r="X19" s="144" t="n">
        <f aca="false">INDEX(EOLArray,MATCH($A19,EOLColumn,0),MATCH($AF$18,EOLRow,0))+$BE19+$CK19+$CS19+$DQ19</f>
        <v>0</v>
      </c>
      <c r="Y19" s="135" t="n">
        <f aca="false">INDEX(M1SHEET,MATCH($A19,M1COLUMN,0),MATCH($AG$2,M1ROW,0))</f>
        <v>5.11</v>
      </c>
      <c r="Z19" s="152"/>
      <c r="AB19" s="146" t="n">
        <f aca="false">B19+E19+H19+K19+N19+S19</f>
        <v>-223.78</v>
      </c>
      <c r="AC19" s="58"/>
      <c r="AD19" s="58"/>
      <c r="AF19" s="60" t="s">
        <v>96</v>
      </c>
      <c r="AG19" s="156" t="s">
        <v>97</v>
      </c>
      <c r="AI19" s="138" t="n">
        <v>37316</v>
      </c>
      <c r="AJ19" s="96" t="n">
        <f aca="false">(CK19+BE19+BR19+DQ19)*AM19</f>
        <v>0</v>
      </c>
      <c r="AK19" s="97" t="n">
        <f aca="false">(AO19)*(AM19)</f>
        <v>0</v>
      </c>
      <c r="AL19" s="97" t="n">
        <f aca="false">(AN19+AO19)*(AM19)</f>
        <v>0</v>
      </c>
      <c r="AM19" s="139" t="n">
        <f aca="false">INDEX(M1SHEET,MATCH($AI19,M1COLUMN,0),MATCH($AG$38,M1ROW,0))</f>
        <v>0.945922022431404</v>
      </c>
      <c r="AN19" s="122" t="n">
        <f aca="false">BS19</f>
        <v>0</v>
      </c>
      <c r="AO19" s="97" t="n">
        <f aca="false">BR19</f>
        <v>0</v>
      </c>
      <c r="AP19" s="125"/>
      <c r="AQ19" s="108"/>
      <c r="AR19" s="128" t="n">
        <f aca="false">SUM(AX19:BE19)+SUM(BI19:BP19)+SUM(DU19:DZ19)+SUM(BW19:CI19)</f>
        <v>0</v>
      </c>
      <c r="AS19" s="108"/>
      <c r="AT19" s="17"/>
      <c r="AU19" s="17"/>
      <c r="AV19" s="37" t="n">
        <v>37316</v>
      </c>
      <c r="AW19" s="17"/>
      <c r="AX19" s="128" t="n">
        <f aca="false">IF(AX$2&lt;=$A19,IF(AX$3&gt;=$A19,(AX$4/1.055056),0),0)*($AI20-$AI19)/10000</f>
        <v>0</v>
      </c>
      <c r="AY19" s="140" t="n">
        <f aca="false">IF(AY$2&lt;=$A19,IF(AY$3&gt;=$A19,(AY$4/1.055056),0),0)*($AI20-$AI19)/10000</f>
        <v>0</v>
      </c>
      <c r="AZ19" s="140" t="n">
        <f aca="false">IF(AZ$2&lt;=$A19,IF(AZ$3&gt;=$A19,(AZ$4/1.055056),0),0)*($AI20-$AI19)/10000</f>
        <v>0</v>
      </c>
      <c r="BA19" s="140" t="n">
        <f aca="false">IF(BA$2&lt;=$A19,IF(BA$3&gt;=$A19,(BA$4/1.055056),0),0)*($AI20-$AI19)/10000</f>
        <v>0</v>
      </c>
      <c r="BB19" s="140" t="n">
        <f aca="false">IF(BB$2&lt;=$A19,IF(BB$3&gt;=$A19,(BB$4/1.055056),0),0)*($AI20-$AI19)/10000</f>
        <v>0</v>
      </c>
      <c r="BC19" s="140" t="n">
        <f aca="false">IF(BC$2&lt;=$A19,IF(BC$3&gt;=$A19,(BC$4/1.055056),0),0)*($AI20-$AI19)/10000</f>
        <v>0</v>
      </c>
      <c r="BD19" s="140" t="n">
        <f aca="false">IF(BD$2&lt;=$A19,IF(BD$3&gt;=$A19,(BD$4/1.055056),0),0)*($AI20-$AI19)/10000</f>
        <v>0</v>
      </c>
      <c r="BE19" s="140" t="n">
        <f aca="false">SUM(AX19:BD19)*AM19</f>
        <v>0</v>
      </c>
      <c r="BF19" s="140"/>
      <c r="BG19" s="13"/>
      <c r="BH19" s="13"/>
      <c r="BI19" s="141" t="n">
        <f aca="false">IF(BI$2&lt;=$A19,IF(BI$3&gt;=$A19,(BI$4/1.055056),0),0)*($AI20-$AI19)/10000</f>
        <v>0</v>
      </c>
      <c r="BJ19" s="141" t="n">
        <f aca="false">IF(BJ$2&lt;=$A19,IF(BJ$3&gt;=$A19,(BJ$4/1.055056),0),0)*($AI20-$AI19)/10000</f>
        <v>0</v>
      </c>
      <c r="BK19" s="141" t="n">
        <f aca="false">IF(BK$2&lt;=$A19,IF(BK$3&gt;=$A19,(BK$4/1.055056),0),0)*($AI20-$AI19)/10000</f>
        <v>0</v>
      </c>
      <c r="BL19" s="141" t="n">
        <f aca="false">IF(BL$2&lt;=$A19,IF(BL$3&gt;=$A19,(BL$4/1.055056),0),0)*($AI20-$AI19)/10000</f>
        <v>0</v>
      </c>
      <c r="BM19" s="141" t="n">
        <f aca="false">IF(BM$2&lt;=$A19,IF(BM$3&gt;=$A19,(BM$4/1.055056),0),0)*($AI20-$AI19)/10000</f>
        <v>0</v>
      </c>
      <c r="BN19" s="141" t="n">
        <f aca="false">IF(BN$2&lt;=$A19,IF(BN$3&gt;=$A19,(BN$4/1.055056),0),0)*($AI20-$AI19)/10000</f>
        <v>0</v>
      </c>
      <c r="BO19" s="141" t="n">
        <f aca="false">IF(BO$2&lt;=$A19,IF(BO$3&gt;=$A19,(BO$4/1.055056),0),0)*($AI20-$AI19)/10000</f>
        <v>0</v>
      </c>
      <c r="BP19" s="141" t="n">
        <f aca="false">IF(BP$2&lt;=$A19,IF(BP$3&gt;=$A19,(BP$4/1.055056),0),0)*($AI20-$AI19)/10000</f>
        <v>0</v>
      </c>
      <c r="BQ19" s="13"/>
      <c r="BR19" s="14" t="n">
        <f aca="false">SUM(BI19:BP19)</f>
        <v>0</v>
      </c>
      <c r="BS19" s="14" t="n">
        <f aca="false">SUM(AX19:BF19)+DF19</f>
        <v>0</v>
      </c>
      <c r="BT19" s="14"/>
      <c r="BU19" s="17"/>
      <c r="BV19" s="17"/>
      <c r="BW19" s="142" t="n">
        <f aca="false">IF(BW$2&lt;=$A19,IF(BW$3&gt;=$A19,(BW$4),0),0)*($AI20-$AI19)/10000</f>
        <v>0</v>
      </c>
      <c r="BX19" s="142" t="n">
        <f aca="false">IF(BX$2&lt;=$A19,IF(BX$3&gt;=$A19,(BX$4),0),0)*($AI20-$AI19)/10000</f>
        <v>0</v>
      </c>
      <c r="BY19" s="142" t="n">
        <f aca="false">IF(BY$2&lt;=$A19,IF(BY$3&gt;=$A19,(BY$4),0),0)*($AI20-$AI19)/10000</f>
        <v>0</v>
      </c>
      <c r="BZ19" s="142" t="n">
        <f aca="false">IF(BZ$2&lt;=$A19,IF(BZ$3&gt;=$A19,(BZ$4),0),0)*($AI20-$AI19)/10000</f>
        <v>0</v>
      </c>
      <c r="CA19" s="142" t="n">
        <f aca="false">IF(CA$2&lt;=$A19,IF(CA$3&gt;=$A19,(CA$4),0),0)*($AI20-$AI19)/10000</f>
        <v>0</v>
      </c>
      <c r="CB19" s="140" t="n">
        <f aca="false">IF(CB$2&lt;=$A19,IF(CB$3&gt;=$A19,(CB$4),0),0)*($AI20-$AI19)/10000</f>
        <v>0</v>
      </c>
      <c r="CC19" s="140" t="n">
        <f aca="false">IF(CC$2&lt;=$A19,IF(CC$3&gt;=$A19,(CC$4),0),0)*($AI20-$AI19)/10000</f>
        <v>0</v>
      </c>
      <c r="CD19" s="140" t="n">
        <f aca="false">IF(CD$2&lt;=$A19,IF(CD$3&gt;=$A19,(CD$4),0),0)*($AI20-$AI19)/10000</f>
        <v>0</v>
      </c>
      <c r="CE19" s="140" t="n">
        <f aca="false">IF(CE$2&lt;=$A19,IF(CE$3&gt;=$A19,(CE$4),0),0)*($AI20-$AI19)/10000</f>
        <v>0</v>
      </c>
      <c r="CF19" s="140" t="n">
        <f aca="false">IF(CF$2&lt;=$A19,IF(CF$3&gt;=$A19,(CF$4),0),0)*($AI20-$AI19)/10000</f>
        <v>0</v>
      </c>
      <c r="CG19" s="140" t="n">
        <f aca="false">IF(CG$2&lt;=$A19,IF(CG$3&gt;=$A19,(CG$4),0),0)*($AI20-$AI19)/10000</f>
        <v>0</v>
      </c>
      <c r="CH19" s="140" t="n">
        <f aca="false">IF(CH$2&lt;=$A19,IF(CH$3&gt;=$A19,(CH$4),0),0)*($AI20-$AI19)/10000</f>
        <v>0</v>
      </c>
      <c r="CI19" s="140" t="n">
        <f aca="false">IF(CI$2&lt;=$A19,IF(CI$3&gt;=$A19,(CI$4),0),0)*($AI20-$AI19)/10000</f>
        <v>0</v>
      </c>
      <c r="CJ19" s="17"/>
      <c r="CK19" s="128" t="n">
        <f aca="false">SUM(BW19:CI19)+DQ19</f>
        <v>0</v>
      </c>
      <c r="CL19" s="128"/>
      <c r="CM19" s="128"/>
      <c r="CN19" s="142" t="n">
        <f aca="false">IF(CN$2&lt;=$A19,IF(CN$3&gt;=$A19,(CN$4),0),0)*($AI20-$AI19)/10000</f>
        <v>0</v>
      </c>
      <c r="CO19" s="142" t="n">
        <f aca="false">IF(CO$2&lt;=$A19,IF(CO$3&gt;=$A19,(CO$4),0),0)*($AI20-$AI19)/10000</f>
        <v>0</v>
      </c>
      <c r="CP19" s="142" t="n">
        <f aca="false">IF(CP$2&lt;=$A19,IF(CP$3&gt;=$A19,(CP$4),0),0)*($AI20-$AI19)/10000</f>
        <v>0</v>
      </c>
      <c r="CQ19" s="142" t="n">
        <f aca="false">IF(CQ$2&lt;=$A19,IF(CQ$3&gt;=$A19,(CQ$4),0),0)*($AI20-$AI19)/10000</f>
        <v>0</v>
      </c>
      <c r="CR19" s="128"/>
      <c r="CS19" s="128" t="n">
        <f aca="false">SUM(CN19:CQ19)*AL19</f>
        <v>0</v>
      </c>
      <c r="CT19" s="128"/>
      <c r="CU19" s="17"/>
      <c r="CV19" s="17"/>
      <c r="CW19" s="17"/>
      <c r="CX19" s="140" t="n">
        <f aca="false">IF(CX$2&lt;=$A19,IF(CX$3&gt;=$A19,(CX$4),0),0)*($AI20-$AI19)/10000</f>
        <v>0</v>
      </c>
      <c r="CY19" s="140" t="n">
        <f aca="false">IF(CY$2&lt;=$A19,IF(CY$3&gt;=$A19,(CY$4),0),0)*($AI20-$AI19)/10000</f>
        <v>0</v>
      </c>
      <c r="CZ19" s="140" t="n">
        <f aca="false">IF(CZ$2&lt;=$A19,IF(CZ$3&gt;=$A19,(CZ$4),0),0)*($AI20-$AI19)/10000</f>
        <v>0</v>
      </c>
      <c r="DA19" s="140" t="n">
        <f aca="false">IF(DA$2&lt;=$A19,IF(DA$3&gt;=$A19,(DA$4),0),0)*($AI20-$AI19)/10000</f>
        <v>0</v>
      </c>
      <c r="DB19" s="140" t="n">
        <f aca="false">IF(DB$2&lt;=$A19,IF(DB$3&gt;=$A19,(DB$4),0),0)*($AI20-$AI19)/10000</f>
        <v>0</v>
      </c>
      <c r="DC19" s="140" t="n">
        <f aca="false">IF(DC$2&lt;=$A19,IF(DC$3&gt;=$A19,(DC$4),0),0)*($AI20-$AI19)/10000</f>
        <v>0</v>
      </c>
      <c r="DD19" s="140" t="n">
        <f aca="false">IF(DD$2&lt;=$A19,IF(DD$3&gt;=$A19,(DD$4),0),0)*($AI20-$AI19)/10000</f>
        <v>0</v>
      </c>
      <c r="DE19" s="17"/>
      <c r="DF19" s="128" t="n">
        <f aca="false">SUM(CX19:DD19)</f>
        <v>0</v>
      </c>
      <c r="DG19" s="17"/>
      <c r="DH19" s="17"/>
      <c r="DI19" s="17"/>
      <c r="DJ19" s="17"/>
      <c r="DK19" s="17"/>
      <c r="DL19" s="140" t="n">
        <f aca="false">IF(DL$2&lt;=$A19,IF(DL$3&gt;=$A19,(DL$4),0),0)*($AI20-$AI19)/10000</f>
        <v>0</v>
      </c>
      <c r="DM19" s="140" t="n">
        <f aca="false">IF(DM$2&lt;=$A19,IF(DM$3&gt;=$A19,(DM$4),0),0)*($AI20-$AI19)/10000</f>
        <v>0</v>
      </c>
      <c r="DN19" s="140" t="n">
        <f aca="false">IF(DN$2&lt;=$A19,IF(DN$3&gt;=$A19,(DN$4),0),0)*($AI20-$AI19)/10000</f>
        <v>0</v>
      </c>
      <c r="DO19" s="140" t="n">
        <f aca="false">IF(DO$2&lt;=$A19,IF(DO$3&gt;=$A19,(DO$4),0),0)*($AI20-$AI19)/10000</f>
        <v>0</v>
      </c>
      <c r="DP19" s="140"/>
      <c r="DQ19" s="140" t="n">
        <f aca="false">SUM(DL19:DO19)*AL19</f>
        <v>0</v>
      </c>
      <c r="DR19" s="140"/>
      <c r="DS19" s="140" t="n">
        <f aca="false">IF(DS$2&lt;=$A19,IF(DS$3&gt;=$A19,(DS$4),0),0)*($AI20-$AI19)/10000</f>
        <v>0</v>
      </c>
      <c r="DT19" s="140" t="n">
        <f aca="false">IF(DT$2&lt;=$A19,IF(DT$3&gt;=$A19,(DT$4),0),0)*($AI20-$AI19)/10000</f>
        <v>0</v>
      </c>
      <c r="DU19" s="140" t="n">
        <f aca="false">IF(DU$2&lt;=$A19,IF(DU$3&gt;=$A19,(DU$4),0),0)*($AI20-$AI19)/10000</f>
        <v>0</v>
      </c>
      <c r="DV19" s="140" t="n">
        <f aca="false">IF(DV$2&lt;=$A19,IF(DV$3&gt;=$A19,(DV$4),0),0)*($AI20-$AI19)/10000</f>
        <v>0</v>
      </c>
      <c r="DW19" s="140" t="n">
        <f aca="false">IF(DW$2&lt;=$A19,IF(DW$3&gt;=$A19,(DW$4),0),0)*($AI20-$AI19)/10000</f>
        <v>0</v>
      </c>
      <c r="DX19" s="140" t="n">
        <f aca="false">IF(DX$2&lt;=$A19,IF(DX$3&gt;=$A19,(DX$4),0),0)*($AI20-$AI19)/10000</f>
        <v>0</v>
      </c>
      <c r="DY19" s="140" t="n">
        <f aca="false">IF(DY$2&lt;=$A19,IF(DY$3&gt;=$A19,(DY$4),0),0)*($AI20-$AI19)/10000</f>
        <v>0</v>
      </c>
      <c r="DZ19" s="140" t="n">
        <f aca="false">IF(DZ$2&lt;=$A19,IF(DZ$3&gt;=$A19,(DZ$4),0),0)*($AI20-$AI19)/10000</f>
        <v>0</v>
      </c>
      <c r="EA19" s="140" t="n">
        <f aca="false">IF(EA$2&lt;=$A19,IF(EA$3&gt;=$A19,(EA$4),0),0)*($AI20-$AI19)/10000</f>
        <v>0</v>
      </c>
      <c r="EB19" s="128" t="n">
        <f aca="false">SUM(DS19:DZ19)*AM19</f>
        <v>0</v>
      </c>
      <c r="EC19" s="128"/>
      <c r="ED19" s="17"/>
      <c r="EE19" s="17"/>
      <c r="EF19" s="17"/>
      <c r="EG19" s="17"/>
      <c r="EH19" s="17"/>
      <c r="EI19" s="140" t="n">
        <f aca="false">IF(EI$2&lt;=$A19,IF(EI$3&gt;=$A19,(EI$4),0),0)*($AI20-$AI19)/10000</f>
        <v>0</v>
      </c>
      <c r="EJ19" s="140" t="n">
        <f aca="false">IF(EJ$2&lt;=$A19,IF(EJ$3&gt;=$A19,(EJ$4),0),0)*($AI20-$AI19)/10000</f>
        <v>0</v>
      </c>
      <c r="EK19" s="140" t="n">
        <f aca="false">IF(EK$2&lt;=$A19,IF(EK$3&gt;=$A19,(EK$4),0),0)*($AI20-$AI19)/10000</f>
        <v>0</v>
      </c>
      <c r="EL19" s="140" t="n">
        <f aca="false">IF(EL$2&lt;=$A19,IF(EL$3&gt;=$A19,(EL$4),0),0)*($AI20-$AI19)/10000</f>
        <v>0</v>
      </c>
      <c r="EM19" s="140" t="n">
        <f aca="false">IF(EM$2&lt;=$A19,IF(EM$3&gt;=$A19,(EM$4),0),0)*($AI20-$AI19)/10000</f>
        <v>0</v>
      </c>
      <c r="EN19" s="140" t="n">
        <f aca="false">IF(EN$2&lt;=$A19,IF(EN$3&gt;=$A19,(EN$4),0),0)*($AI20-$AI19)/10000</f>
        <v>0</v>
      </c>
      <c r="EO19" s="17"/>
      <c r="EP19" s="128" t="n">
        <f aca="false">SUM(EI19:EN19)</f>
        <v>0</v>
      </c>
      <c r="EQ19" s="128" t="n">
        <f aca="false">EP19*AM19</f>
        <v>0</v>
      </c>
      <c r="ER19" s="17"/>
      <c r="ES19" s="17"/>
      <c r="ET19" s="17"/>
      <c r="EU19" s="17"/>
      <c r="EV19" s="17"/>
      <c r="EW19" s="140" t="n">
        <f aca="false">IF(EW$2&lt;=$A19,IF(EW$3&gt;=$A19,(EW$4),0),0)*($AI20-$AI19)/10000</f>
        <v>0</v>
      </c>
      <c r="EX19" s="140" t="n">
        <f aca="false">IF(EX$2&lt;=$A19,IF(EX$3&gt;=$A19,(EX$4),0),0)*($AI20-$AI19)/10000</f>
        <v>0</v>
      </c>
      <c r="EY19" s="140" t="n">
        <f aca="false">IF(EY$2&lt;=$A19,IF(EY$3&gt;=$A19,(EY$4),0),0)*($AI20-$AI19)/10000</f>
        <v>0</v>
      </c>
      <c r="EZ19" s="140" t="n">
        <f aca="false">IF(EZ$2&lt;=$A19,IF(EZ$3&gt;=$A19,(EZ$4),0),0)*($AI20-$AI19)/10000</f>
        <v>0</v>
      </c>
      <c r="FA19" s="140" t="n">
        <f aca="false">IF(FA$2&lt;=$A19,IF(FA$3&gt;=$A19,(FA$4),0),0)*($AI20-$AI19)/10000</f>
        <v>0</v>
      </c>
      <c r="FB19" s="140" t="n">
        <f aca="false">IF(FB$2&lt;=$A19,IF(FB$3&gt;=$A19,(FB$4),0),0)*($AI20-$AI19)/10000</f>
        <v>0</v>
      </c>
      <c r="FC19" s="17"/>
      <c r="FD19" s="128" t="n">
        <f aca="false">SUM(EW19:FB19)</f>
        <v>0</v>
      </c>
      <c r="FE19" s="128" t="n">
        <f aca="false">FD19*AM19</f>
        <v>0</v>
      </c>
      <c r="FF19" s="17"/>
      <c r="FG19" s="17"/>
      <c r="FH19" s="17"/>
      <c r="FI19" s="17"/>
      <c r="FJ19" s="17"/>
      <c r="FK19" s="17"/>
      <c r="FL19" s="140" t="n">
        <f aca="false">IF(FL$2&lt;=$A19,IF(FL$3&gt;=$A19,(FL$4),0),0)*($AI20-$AI19)/10000</f>
        <v>0</v>
      </c>
      <c r="FM19" s="140" t="n">
        <f aca="false">IF(FM$2&lt;=$A19,IF(FM$3&gt;=$A19,(FM$4),0),0)*($AI20-$AI19)/10000</f>
        <v>0</v>
      </c>
      <c r="FN19" s="140" t="n">
        <f aca="false">IF(FN$2&lt;=$A19,IF(FN$3&gt;=$A19,(FN$4),0),0)*($AI20-$AI19)/10000</f>
        <v>0</v>
      </c>
      <c r="FO19" s="140" t="n">
        <f aca="false">IF(FO$2&lt;=$A19,IF(FO$3&gt;=$A19,(FO$4),0),0)*($AI20-$AI19)/10000</f>
        <v>0</v>
      </c>
      <c r="FP19" s="140" t="n">
        <f aca="false">IF(FP$2&lt;=$A19,IF(FP$3&gt;=$A19,(FP$4),0),0)*($AI20-$AI19)/10000</f>
        <v>0</v>
      </c>
      <c r="FQ19" s="140" t="n">
        <f aca="false">IF(FQ$2&lt;=$A19,IF(FQ$3&gt;=$A19,(FQ$4),0),0)*($AI20-$AI19)/10000</f>
        <v>0</v>
      </c>
      <c r="FR19" s="17"/>
      <c r="FS19" s="128" t="n">
        <f aca="false">SUM(FL19:FQ19)</f>
        <v>0</v>
      </c>
      <c r="FT19" s="128" t="n">
        <f aca="false">FS19*AM19</f>
        <v>0</v>
      </c>
      <c r="FU19" s="17"/>
      <c r="FV19" s="17"/>
      <c r="FW19" s="17"/>
      <c r="FX19" s="17"/>
      <c r="FY19" s="17"/>
      <c r="FZ19" s="17"/>
      <c r="GA19" s="140" t="n">
        <f aca="false">IF(GA$2&lt;=$A19,IF(GA$3&gt;=$A19,(GA$4),0),0)*($AI20-$AI19)/10000</f>
        <v>0</v>
      </c>
      <c r="GB19" s="140" t="n">
        <f aca="false">IF(GB$2&lt;=$A19,IF(GB$3&gt;=$A19,(GB$4),0),0)*($AI20-$AI19)/10000</f>
        <v>0</v>
      </c>
      <c r="GC19" s="140" t="n">
        <f aca="false">IF(GC$2&lt;=$A19,IF(GC$3&gt;=$A19,(GC$4),0),0)*($AI20-$AI19)/10000</f>
        <v>0</v>
      </c>
      <c r="GD19" s="140" t="n">
        <f aca="false">IF(GD$2&lt;=$A19,IF(GD$3&gt;=$A19,(GD$4),0),0)*($AI20-$AI19)/10000</f>
        <v>0</v>
      </c>
      <c r="GE19" s="140" t="n">
        <f aca="false">IF(GE$2&lt;=$A19,IF(GE$3&gt;=$A19,(GE$4),0),0)*($AI20-$AI19)/10000</f>
        <v>0</v>
      </c>
      <c r="GF19" s="140" t="n">
        <f aca="false">IF(GF$2&lt;=$A19,IF(GF$3&gt;=$A19,(GF$4),0),0)*($AI20-$AI19)/10000</f>
        <v>0</v>
      </c>
      <c r="GG19" s="17"/>
      <c r="GH19" s="128" t="n">
        <f aca="false">SUM(GA19:GF19)</f>
        <v>0</v>
      </c>
      <c r="GI19" s="128" t="n">
        <f aca="false">GH19*AM19</f>
        <v>0</v>
      </c>
    </row>
    <row r="20" customFormat="false" ht="16.5" hidden="false" customHeight="false" outlineLevel="0" collapsed="false">
      <c r="A20" s="133" t="n">
        <v>37347</v>
      </c>
      <c r="B20" s="134" t="n">
        <f aca="false">INDEX(EOLArray,MATCH($A20,EOLColumn,0),MATCH($AF$5,EOLRow,0))+CT20</f>
        <v>0</v>
      </c>
      <c r="C20" s="148" t="n">
        <f aca="false">INDEX(M1SHEET,MATCH($A20,M1COLUMN,0),MATCH($AG$5,M1ROW,0))</f>
        <v>-0.469063483687529</v>
      </c>
      <c r="D20" s="149"/>
      <c r="E20" s="134" t="n">
        <f aca="false">INDEX(EOLArray,MATCH($A20,EOLColumn,0),MATCH($AF$19,EOLRow,0))+EQ20</f>
        <v>8.48</v>
      </c>
      <c r="F20" s="148" t="n">
        <f aca="false">INDEX(M1SHEET,MATCH($A20,M1COLUMN,0),MATCH($AG$14,M1ROW,0))</f>
        <v>0.655</v>
      </c>
      <c r="G20" s="149"/>
      <c r="H20" s="134" t="n">
        <f aca="false">INDEX(EOLArray,MATCH($A20,EOLColumn,0),MATCH($AF$20,EOLRow,0))+GI20</f>
        <v>0</v>
      </c>
      <c r="I20" s="148" t="n">
        <f aca="false">INDEX(M1SHEET,MATCH($A20,M1COLUMN,0),MATCH($AG$17,M1ROW,0))</f>
        <v>1.055</v>
      </c>
      <c r="J20" s="149"/>
      <c r="K20" s="134" t="n">
        <f aca="false">INDEX(EOLArray,MATCH($A20,EOLColumn,0),MATCH($AF$13,EOLRow,0))+FE20</f>
        <v>0</v>
      </c>
      <c r="L20" s="148" t="n">
        <f aca="false">INDEX(M1SHEET,MATCH($A20,M1COLUMN,0),MATCH($AG$13,M1ROW,0))</f>
        <v>-0.58</v>
      </c>
      <c r="M20" s="149"/>
      <c r="N20" s="134" t="n">
        <f aca="false">INDEX(EOLArray,MATCH($A20,EOLColumn,0),MATCH($AF$12,EOLRow,0))+EB20+DQ20</f>
        <v>-22.21</v>
      </c>
      <c r="O20" s="148" t="n">
        <f aca="false">INDEX(M1SHEET,MATCH($A20,M1COLUMN,0),MATCH($AG$15,M1ROW,0))</f>
        <v>-0.1</v>
      </c>
      <c r="P20" s="149"/>
      <c r="Q20" s="148" t="n">
        <f aca="false">INDEX(M1SHEET,MATCH($A20,M1COLUMN,0),MATCH($AG$31,M1ROW,0))</f>
        <v>4.29</v>
      </c>
      <c r="R20" s="149"/>
      <c r="S20" s="134" t="n">
        <f aca="false">INDEX(EOLArray,MATCH($A20,EOLColumn,0),MATCH($AF$2,EOLRow,0))+BE20+DF20</f>
        <v>0</v>
      </c>
      <c r="T20" s="148" t="n">
        <f aca="false">INDEX(M1SHEET,MATCH($A20,M1COLUMN,0),MATCH($AG$3,M1ROW,0))</f>
        <v>-0.413</v>
      </c>
      <c r="U20" s="149"/>
      <c r="V20" s="148" t="n">
        <f aca="false">INDEX(M1SHEET,MATCH($A20,M1COLUMN,0),MATCH($AG$28,M1ROW,0))</f>
        <v>5.67499518533796</v>
      </c>
      <c r="W20" s="149"/>
      <c r="X20" s="134" t="n">
        <f aca="false">INDEX(EOLArray,MATCH($A20,EOLColumn,0),MATCH($AF$18,EOLRow,0))+$BE20+$CK20+$CS20+$DQ20</f>
        <v>0</v>
      </c>
      <c r="Y20" s="148" t="n">
        <f aca="false">INDEX(M1SHEET,MATCH($A20,M1COLUMN,0),MATCH($AG$2,M1ROW,0))</f>
        <v>4.39</v>
      </c>
      <c r="Z20" s="149"/>
      <c r="AB20" s="150" t="n">
        <f aca="false">B20+E20+H20+K20+N20+S20</f>
        <v>-13.73</v>
      </c>
      <c r="AC20" s="58"/>
      <c r="AD20" s="58"/>
      <c r="AF20" s="60" t="s">
        <v>98</v>
      </c>
      <c r="AG20" s="61" t="s">
        <v>99</v>
      </c>
      <c r="AI20" s="138" t="n">
        <v>37347</v>
      </c>
      <c r="AJ20" s="96" t="n">
        <f aca="false">(CK20+BE20+BR20+DQ20)*AM20</f>
        <v>0</v>
      </c>
      <c r="AK20" s="97" t="n">
        <f aca="false">(AO20)*(AM20)</f>
        <v>0</v>
      </c>
      <c r="AL20" s="97" t="n">
        <f aca="false">(AN20+AO20)*(AM20)</f>
        <v>0</v>
      </c>
      <c r="AM20" s="139" t="n">
        <f aca="false">INDEX(M1SHEET,MATCH($AI20,M1COLUMN,0),MATCH($AG$38,M1ROW,0))</f>
        <v>0.941876891884256</v>
      </c>
      <c r="AN20" s="122" t="n">
        <f aca="false">BS20</f>
        <v>0</v>
      </c>
      <c r="AO20" s="97" t="n">
        <f aca="false">BR20</f>
        <v>0</v>
      </c>
      <c r="AP20" s="125"/>
      <c r="AQ20" s="108"/>
      <c r="AR20" s="128" t="n">
        <f aca="false">SUM(AX20:BE20)+SUM(BI20:BP20)+SUM(DU20:DZ20)+SUM(BW20:CI20)</f>
        <v>0</v>
      </c>
      <c r="AS20" s="108"/>
      <c r="AT20" s="17"/>
      <c r="AU20" s="17"/>
      <c r="AV20" s="37" t="n">
        <v>37347</v>
      </c>
      <c r="AW20" s="17"/>
      <c r="AX20" s="128" t="n">
        <f aca="false">IF(AX$2&lt;=$A20,IF(AX$3&gt;=$A20,(AX$4/1.055056),0),0)*($AI21-$AI20)/10000</f>
        <v>0</v>
      </c>
      <c r="AY20" s="140" t="n">
        <f aca="false">IF(AY$2&lt;=$A20,IF(AY$3&gt;=$A20,(AY$4/1.055056),0),0)*($AI21-$AI20)/10000</f>
        <v>0</v>
      </c>
      <c r="AZ20" s="140" t="n">
        <f aca="false">IF(AZ$2&lt;=$A20,IF(AZ$3&gt;=$A20,(AZ$4/1.055056),0),0)*($AI21-$AI20)/10000</f>
        <v>0</v>
      </c>
      <c r="BA20" s="140" t="n">
        <f aca="false">IF(BA$2&lt;=$A20,IF(BA$3&gt;=$A20,(BA$4/1.055056),0),0)*($AI21-$AI20)/10000</f>
        <v>0</v>
      </c>
      <c r="BB20" s="140" t="n">
        <f aca="false">IF(BB$2&lt;=$A20,IF(BB$3&gt;=$A20,(BB$4/1.055056),0),0)*($AI21-$AI20)/10000</f>
        <v>0</v>
      </c>
      <c r="BC20" s="140" t="n">
        <f aca="false">IF(BC$2&lt;=$A20,IF(BC$3&gt;=$A20,(BC$4/1.055056),0),0)*($AI21-$AI20)/10000</f>
        <v>0</v>
      </c>
      <c r="BD20" s="140" t="n">
        <f aca="false">IF(BD$2&lt;=$A20,IF(BD$3&gt;=$A20,(BD$4/1.055056),0),0)*($AI21-$AI20)/10000</f>
        <v>0</v>
      </c>
      <c r="BE20" s="140" t="n">
        <f aca="false">SUM(AX20:BD20)*AM20</f>
        <v>0</v>
      </c>
      <c r="BF20" s="140"/>
      <c r="BG20" s="13"/>
      <c r="BH20" s="13"/>
      <c r="BI20" s="141" t="n">
        <f aca="false">IF(BI$2&lt;=$A20,IF(BI$3&gt;=$A20,(BI$4/1.055056),0),0)*($AI21-$AI20)/10000</f>
        <v>0</v>
      </c>
      <c r="BJ20" s="141" t="n">
        <f aca="false">IF(BJ$2&lt;=$A20,IF(BJ$3&gt;=$A20,(BJ$4/1.055056),0),0)*($AI21-$AI20)/10000</f>
        <v>0</v>
      </c>
      <c r="BK20" s="141" t="n">
        <f aca="false">IF(BK$2&lt;=$A20,IF(BK$3&gt;=$A20,(BK$4/1.055056),0),0)*($AI21-$AI20)/10000</f>
        <v>0</v>
      </c>
      <c r="BL20" s="141" t="n">
        <f aca="false">IF(BL$2&lt;=$A20,IF(BL$3&gt;=$A20,(BL$4/1.055056),0),0)*($AI21-$AI20)/10000</f>
        <v>0</v>
      </c>
      <c r="BM20" s="141" t="n">
        <f aca="false">IF(BM$2&lt;=$A20,IF(BM$3&gt;=$A20,(BM$4/1.055056),0),0)*($AI21-$AI20)/10000</f>
        <v>0</v>
      </c>
      <c r="BN20" s="141" t="n">
        <f aca="false">IF(BN$2&lt;=$A20,IF(BN$3&gt;=$A20,(BN$4/1.055056),0),0)*($AI21-$AI20)/10000</f>
        <v>0</v>
      </c>
      <c r="BO20" s="141" t="n">
        <f aca="false">IF(BO$2&lt;=$A20,IF(BO$3&gt;=$A20,(BO$4/1.055056),0),0)*($AI21-$AI20)/10000</f>
        <v>0</v>
      </c>
      <c r="BP20" s="141" t="n">
        <f aca="false">IF(BP$2&lt;=$A20,IF(BP$3&gt;=$A20,(BP$4/1.055056),0),0)*($AI21-$AI20)/10000</f>
        <v>0</v>
      </c>
      <c r="BQ20" s="13"/>
      <c r="BR20" s="14" t="n">
        <f aca="false">SUM(BI20:BP20)</f>
        <v>0</v>
      </c>
      <c r="BS20" s="14" t="n">
        <f aca="false">SUM(AX20:BF20)+DF20</f>
        <v>0</v>
      </c>
      <c r="BT20" s="14"/>
      <c r="BU20" s="17"/>
      <c r="BV20" s="17"/>
      <c r="BW20" s="142" t="n">
        <f aca="false">IF(BW$2&lt;=$A20,IF(BW$3&gt;=$A20,(BW$4),0),0)*($AI21-$AI20)/10000</f>
        <v>0</v>
      </c>
      <c r="BX20" s="142" t="n">
        <f aca="false">IF(BX$2&lt;=$A20,IF(BX$3&gt;=$A20,(BX$4),0),0)*($AI21-$AI20)/10000</f>
        <v>0</v>
      </c>
      <c r="BY20" s="142" t="n">
        <f aca="false">IF(BY$2&lt;=$A20,IF(BY$3&gt;=$A20,(BY$4),0),0)*($AI21-$AI20)/10000</f>
        <v>0</v>
      </c>
      <c r="BZ20" s="142" t="n">
        <f aca="false">IF(BZ$2&lt;=$A20,IF(BZ$3&gt;=$A20,(BZ$4),0),0)*($AI21-$AI20)/10000</f>
        <v>0</v>
      </c>
      <c r="CA20" s="142" t="n">
        <f aca="false">IF(CA$2&lt;=$A20,IF(CA$3&gt;=$A20,(CA$4),0),0)*($AI21-$AI20)/10000</f>
        <v>0</v>
      </c>
      <c r="CB20" s="140" t="n">
        <f aca="false">IF(CB$2&lt;=$A20,IF(CB$3&gt;=$A20,(CB$4),0),0)*($AI21-$AI20)/10000</f>
        <v>0</v>
      </c>
      <c r="CC20" s="140" t="n">
        <f aca="false">IF(CC$2&lt;=$A20,IF(CC$3&gt;=$A20,(CC$4),0),0)*($AI21-$AI20)/10000</f>
        <v>0</v>
      </c>
      <c r="CD20" s="140" t="n">
        <f aca="false">IF(CD$2&lt;=$A20,IF(CD$3&gt;=$A20,(CD$4),0),0)*($AI21-$AI20)/10000</f>
        <v>0</v>
      </c>
      <c r="CE20" s="140" t="n">
        <f aca="false">IF(CE$2&lt;=$A20,IF(CE$3&gt;=$A20,(CE$4),0),0)*($AI21-$AI20)/10000</f>
        <v>0</v>
      </c>
      <c r="CF20" s="140" t="n">
        <f aca="false">IF(CF$2&lt;=$A20,IF(CF$3&gt;=$A20,(CF$4),0),0)*($AI21-$AI20)/10000</f>
        <v>0</v>
      </c>
      <c r="CG20" s="140" t="n">
        <f aca="false">IF(CG$2&lt;=$A20,IF(CG$3&gt;=$A20,(CG$4),0),0)*($AI21-$AI20)/10000</f>
        <v>0</v>
      </c>
      <c r="CH20" s="140" t="n">
        <f aca="false">IF(CH$2&lt;=$A20,IF(CH$3&gt;=$A20,(CH$4),0),0)*($AI21-$AI20)/10000</f>
        <v>0</v>
      </c>
      <c r="CI20" s="140" t="n">
        <f aca="false">IF(CI$2&lt;=$A20,IF(CI$3&gt;=$A20,(CI$4),0),0)*($AI21-$AI20)/10000</f>
        <v>0</v>
      </c>
      <c r="CJ20" s="17"/>
      <c r="CK20" s="128" t="n">
        <f aca="false">SUM(BW20:CI20)+DQ20</f>
        <v>0</v>
      </c>
      <c r="CL20" s="128"/>
      <c r="CM20" s="128"/>
      <c r="CN20" s="142" t="n">
        <f aca="false">IF(CN$2&lt;=$A20,IF(CN$3&gt;=$A20,(CN$4),0),0)*($AI21-$AI20)/10000</f>
        <v>0</v>
      </c>
      <c r="CO20" s="142" t="n">
        <f aca="false">IF(CO$2&lt;=$A20,IF(CO$3&gt;=$A20,(CO$4),0),0)*($AI21-$AI20)/10000</f>
        <v>0</v>
      </c>
      <c r="CP20" s="142" t="n">
        <f aca="false">IF(CP$2&lt;=$A20,IF(CP$3&gt;=$A20,(CP$4),0),0)*($AI21-$AI20)/10000</f>
        <v>0</v>
      </c>
      <c r="CQ20" s="142" t="n">
        <f aca="false">IF(CQ$2&lt;=$A20,IF(CQ$3&gt;=$A20,(CQ$4),0),0)*($AI21-$AI20)/10000</f>
        <v>0</v>
      </c>
      <c r="CR20" s="128"/>
      <c r="CS20" s="128" t="n">
        <f aca="false">SUM(CN20:CQ20)*AL20</f>
        <v>0</v>
      </c>
      <c r="CT20" s="128"/>
      <c r="CU20" s="17"/>
      <c r="CV20" s="17"/>
      <c r="CW20" s="17"/>
      <c r="CX20" s="140" t="n">
        <f aca="false">IF(CX$2&lt;=$A20,IF(CX$3&gt;=$A20,(CX$4),0),0)*($AI21-$AI20)/10000</f>
        <v>0</v>
      </c>
      <c r="CY20" s="140" t="n">
        <f aca="false">IF(CY$2&lt;=$A20,IF(CY$3&gt;=$A20,(CY$4),0),0)*($AI21-$AI20)/10000</f>
        <v>0</v>
      </c>
      <c r="CZ20" s="140" t="n">
        <f aca="false">IF(CZ$2&lt;=$A20,IF(CZ$3&gt;=$A20,(CZ$4),0),0)*($AI21-$AI20)/10000</f>
        <v>0</v>
      </c>
      <c r="DA20" s="140" t="n">
        <f aca="false">IF(DA$2&lt;=$A20,IF(DA$3&gt;=$A20,(DA$4),0),0)*($AI21-$AI20)/10000</f>
        <v>0</v>
      </c>
      <c r="DB20" s="140" t="n">
        <f aca="false">IF(DB$2&lt;=$A20,IF(DB$3&gt;=$A20,(DB$4),0),0)*($AI21-$AI20)/10000</f>
        <v>0</v>
      </c>
      <c r="DC20" s="140" t="n">
        <f aca="false">IF(DC$2&lt;=$A20,IF(DC$3&gt;=$A20,(DC$4),0),0)*($AI21-$AI20)/10000</f>
        <v>0</v>
      </c>
      <c r="DD20" s="140" t="n">
        <f aca="false">IF(DD$2&lt;=$A20,IF(DD$3&gt;=$A20,(DD$4),0),0)*($AI21-$AI20)/10000</f>
        <v>0</v>
      </c>
      <c r="DE20" s="17"/>
      <c r="DF20" s="128" t="n">
        <f aca="false">SUM(CX20:DD20)</f>
        <v>0</v>
      </c>
      <c r="DG20" s="17"/>
      <c r="DH20" s="17"/>
      <c r="DI20" s="17"/>
      <c r="DJ20" s="17"/>
      <c r="DK20" s="17"/>
      <c r="DL20" s="140" t="n">
        <f aca="false">IF(DL$2&lt;=$A20,IF(DL$3&gt;=$A20,(DL$4),0),0)*($AI21-$AI20)/10000</f>
        <v>0</v>
      </c>
      <c r="DM20" s="140" t="n">
        <f aca="false">IF(DM$2&lt;=$A20,IF(DM$3&gt;=$A20,(DM$4),0),0)*($AI21-$AI20)/10000</f>
        <v>0</v>
      </c>
      <c r="DN20" s="140" t="n">
        <f aca="false">IF(DN$2&lt;=$A20,IF(DN$3&gt;=$A20,(DN$4),0),0)*($AI21-$AI20)/10000</f>
        <v>0</v>
      </c>
      <c r="DO20" s="140" t="n">
        <f aca="false">IF(DO$2&lt;=$A20,IF(DO$3&gt;=$A20,(DO$4),0),0)*($AI21-$AI20)/10000</f>
        <v>0</v>
      </c>
      <c r="DP20" s="140"/>
      <c r="DQ20" s="140" t="n">
        <f aca="false">SUM(DL20:DO20)*AL20</f>
        <v>0</v>
      </c>
      <c r="DR20" s="140"/>
      <c r="DS20" s="140" t="n">
        <f aca="false">IF(DS$2&lt;=$A20,IF(DS$3&gt;=$A20,(DS$4),0),0)*($AI21-$AI20)/10000</f>
        <v>0</v>
      </c>
      <c r="DT20" s="140" t="n">
        <f aca="false">IF(DT$2&lt;=$A20,IF(DT$3&gt;=$A20,(DT$4),0),0)*($AI21-$AI20)/10000</f>
        <v>0</v>
      </c>
      <c r="DU20" s="140" t="n">
        <f aca="false">IF(DU$2&lt;=$A20,IF(DU$3&gt;=$A20,(DU$4),0),0)*($AI21-$AI20)/10000</f>
        <v>0</v>
      </c>
      <c r="DV20" s="140" t="n">
        <f aca="false">IF(DV$2&lt;=$A20,IF(DV$3&gt;=$A20,(DV$4),0),0)*($AI21-$AI20)/10000</f>
        <v>0</v>
      </c>
      <c r="DW20" s="140" t="n">
        <f aca="false">IF(DW$2&lt;=$A20,IF(DW$3&gt;=$A20,(DW$4),0),0)*($AI21-$AI20)/10000</f>
        <v>0</v>
      </c>
      <c r="DX20" s="140" t="n">
        <f aca="false">IF(DX$2&lt;=$A20,IF(DX$3&gt;=$A20,(DX$4),0),0)*($AI21-$AI20)/10000</f>
        <v>0</v>
      </c>
      <c r="DY20" s="140" t="n">
        <f aca="false">IF(DY$2&lt;=$A20,IF(DY$3&gt;=$A20,(DY$4),0),0)*($AI21-$AI20)/10000</f>
        <v>0</v>
      </c>
      <c r="DZ20" s="140" t="n">
        <f aca="false">IF(DZ$2&lt;=$A20,IF(DZ$3&gt;=$A20,(DZ$4),0),0)*($AI21-$AI20)/10000</f>
        <v>0</v>
      </c>
      <c r="EA20" s="140" t="n">
        <f aca="false">IF(EA$2&lt;=$A20,IF(EA$3&gt;=$A20,(EA$4),0),0)*($AI21-$AI20)/10000</f>
        <v>0</v>
      </c>
      <c r="EB20" s="128" t="n">
        <f aca="false">SUM(DS20:DZ20)*AM20</f>
        <v>0</v>
      </c>
      <c r="EC20" s="128"/>
      <c r="ED20" s="17"/>
      <c r="EE20" s="17"/>
      <c r="EF20" s="17"/>
      <c r="EG20" s="17"/>
      <c r="EH20" s="17"/>
      <c r="EI20" s="140" t="n">
        <f aca="false">IF(EI$2&lt;=$A20,IF(EI$3&gt;=$A20,(EI$4),0),0)*($AI21-$AI20)/10000</f>
        <v>0</v>
      </c>
      <c r="EJ20" s="140" t="n">
        <f aca="false">IF(EJ$2&lt;=$A20,IF(EJ$3&gt;=$A20,(EJ$4),0),0)*($AI21-$AI20)/10000</f>
        <v>0</v>
      </c>
      <c r="EK20" s="140" t="n">
        <f aca="false">IF(EK$2&lt;=$A20,IF(EK$3&gt;=$A20,(EK$4),0),0)*($AI21-$AI20)/10000</f>
        <v>0</v>
      </c>
      <c r="EL20" s="140" t="n">
        <f aca="false">IF(EL$2&lt;=$A20,IF(EL$3&gt;=$A20,(EL$4),0),0)*($AI21-$AI20)/10000</f>
        <v>0</v>
      </c>
      <c r="EM20" s="140" t="n">
        <f aca="false">IF(EM$2&lt;=$A20,IF(EM$3&gt;=$A20,(EM$4),0),0)*($AI21-$AI20)/10000</f>
        <v>0</v>
      </c>
      <c r="EN20" s="140" t="n">
        <f aca="false">IF(EN$2&lt;=$A20,IF(EN$3&gt;=$A20,(EN$4),0),0)*($AI21-$AI20)/10000</f>
        <v>0</v>
      </c>
      <c r="EO20" s="17"/>
      <c r="EP20" s="128" t="n">
        <f aca="false">SUM(EI20:EN20)</f>
        <v>0</v>
      </c>
      <c r="EQ20" s="128" t="n">
        <f aca="false">EP20*AM20</f>
        <v>0</v>
      </c>
      <c r="ER20" s="17"/>
      <c r="ES20" s="17"/>
      <c r="ET20" s="17"/>
      <c r="EU20" s="17"/>
      <c r="EV20" s="17"/>
      <c r="EW20" s="140" t="n">
        <f aca="false">IF(EW$2&lt;=$A20,IF(EW$3&gt;=$A20,(EW$4),0),0)*($AI21-$AI20)/10000</f>
        <v>0</v>
      </c>
      <c r="EX20" s="140" t="n">
        <f aca="false">IF(EX$2&lt;=$A20,IF(EX$3&gt;=$A20,(EX$4),0),0)*($AI21-$AI20)/10000</f>
        <v>0</v>
      </c>
      <c r="EY20" s="140" t="n">
        <f aca="false">IF(EY$2&lt;=$A20,IF(EY$3&gt;=$A20,(EY$4),0),0)*($AI21-$AI20)/10000</f>
        <v>0</v>
      </c>
      <c r="EZ20" s="140" t="n">
        <f aca="false">IF(EZ$2&lt;=$A20,IF(EZ$3&gt;=$A20,(EZ$4),0),0)*($AI21-$AI20)/10000</f>
        <v>0</v>
      </c>
      <c r="FA20" s="140" t="n">
        <f aca="false">IF(FA$2&lt;=$A20,IF(FA$3&gt;=$A20,(FA$4),0),0)*($AI21-$AI20)/10000</f>
        <v>0</v>
      </c>
      <c r="FB20" s="140" t="n">
        <f aca="false">IF(FB$2&lt;=$A20,IF(FB$3&gt;=$A20,(FB$4),0),0)*($AI21-$AI20)/10000</f>
        <v>0</v>
      </c>
      <c r="FC20" s="17"/>
      <c r="FD20" s="128" t="n">
        <f aca="false">SUM(EW20:FB20)</f>
        <v>0</v>
      </c>
      <c r="FE20" s="128" t="n">
        <f aca="false">FD20*AM20</f>
        <v>0</v>
      </c>
      <c r="FF20" s="17"/>
      <c r="FG20" s="17"/>
      <c r="FH20" s="17"/>
      <c r="FI20" s="17"/>
      <c r="FJ20" s="17"/>
      <c r="FK20" s="17"/>
      <c r="FL20" s="140" t="n">
        <f aca="false">IF(FL$2&lt;=$A20,IF(FL$3&gt;=$A20,(FL$4),0),0)*($AI21-$AI20)/10000</f>
        <v>0</v>
      </c>
      <c r="FM20" s="140" t="n">
        <f aca="false">IF(FM$2&lt;=$A20,IF(FM$3&gt;=$A20,(FM$4),0),0)*($AI21-$AI20)/10000</f>
        <v>0</v>
      </c>
      <c r="FN20" s="140" t="n">
        <f aca="false">IF(FN$2&lt;=$A20,IF(FN$3&gt;=$A20,(FN$4),0),0)*($AI21-$AI20)/10000</f>
        <v>0</v>
      </c>
      <c r="FO20" s="140" t="n">
        <f aca="false">IF(FO$2&lt;=$A20,IF(FO$3&gt;=$A20,(FO$4),0),0)*($AI21-$AI20)/10000</f>
        <v>0</v>
      </c>
      <c r="FP20" s="140" t="n">
        <f aca="false">IF(FP$2&lt;=$A20,IF(FP$3&gt;=$A20,(FP$4),0),0)*($AI21-$AI20)/10000</f>
        <v>0</v>
      </c>
      <c r="FQ20" s="140" t="n">
        <f aca="false">IF(FQ$2&lt;=$A20,IF(FQ$3&gt;=$A20,(FQ$4),0),0)*($AI21-$AI20)/10000</f>
        <v>0</v>
      </c>
      <c r="FR20" s="17"/>
      <c r="FS20" s="128" t="n">
        <f aca="false">SUM(FL20:FQ20)</f>
        <v>0</v>
      </c>
      <c r="FT20" s="128" t="n">
        <f aca="false">FS20*AM20</f>
        <v>0</v>
      </c>
      <c r="FU20" s="17"/>
      <c r="FV20" s="17"/>
      <c r="FW20" s="17"/>
      <c r="FX20" s="17"/>
      <c r="FY20" s="17"/>
      <c r="FZ20" s="17"/>
      <c r="GA20" s="140" t="n">
        <f aca="false">IF(GA$2&lt;=$A20,IF(GA$3&gt;=$A20,(GA$4),0),0)*($AI21-$AI20)/10000</f>
        <v>0</v>
      </c>
      <c r="GB20" s="140" t="n">
        <f aca="false">IF(GB$2&lt;=$A20,IF(GB$3&gt;=$A20,(GB$4),0),0)*($AI21-$AI20)/10000</f>
        <v>0</v>
      </c>
      <c r="GC20" s="140" t="n">
        <f aca="false">IF(GC$2&lt;=$A20,IF(GC$3&gt;=$A20,(GC$4),0),0)*($AI21-$AI20)/10000</f>
        <v>0</v>
      </c>
      <c r="GD20" s="140" t="n">
        <f aca="false">IF(GD$2&lt;=$A20,IF(GD$3&gt;=$A20,(GD$4),0),0)*($AI21-$AI20)/10000</f>
        <v>0</v>
      </c>
      <c r="GE20" s="140" t="n">
        <f aca="false">IF(GE$2&lt;=$A20,IF(GE$3&gt;=$A20,(GE$4),0),0)*($AI21-$AI20)/10000</f>
        <v>0</v>
      </c>
      <c r="GF20" s="140" t="n">
        <f aca="false">IF(GF$2&lt;=$A20,IF(GF$3&gt;=$A20,(GF$4),0),0)*($AI21-$AI20)/10000</f>
        <v>0</v>
      </c>
      <c r="GG20" s="17"/>
      <c r="GH20" s="128" t="n">
        <f aca="false">SUM(GA20:GF20)</f>
        <v>0</v>
      </c>
      <c r="GI20" s="128" t="n">
        <f aca="false">GH20*AM20</f>
        <v>0</v>
      </c>
    </row>
    <row r="21" customFormat="false" ht="16.5" hidden="false" customHeight="false" outlineLevel="0" collapsed="false">
      <c r="A21" s="133" t="n">
        <v>37377</v>
      </c>
      <c r="B21" s="144" t="n">
        <f aca="false">INDEX(EOLArray,MATCH($A21,EOLColumn,0),MATCH($AF$5,EOLRow,0))+CT21</f>
        <v>0</v>
      </c>
      <c r="C21" s="135" t="n">
        <f aca="false">INDEX(M1SHEET,MATCH($A21,M1COLUMN,0),MATCH($AG$5,M1ROW,0))</f>
        <v>-0.46907121028</v>
      </c>
      <c r="D21" s="152"/>
      <c r="E21" s="144" t="n">
        <f aca="false">INDEX(EOLArray,MATCH($A21,EOLColumn,0),MATCH($AF$19,EOLRow,0))+EQ21</f>
        <v>8.72</v>
      </c>
      <c r="F21" s="135" t="n">
        <f aca="false">INDEX(M1SHEET,MATCH($A21,M1COLUMN,0),MATCH($AG$14,M1ROW,0))</f>
        <v>0.655</v>
      </c>
      <c r="G21" s="152"/>
      <c r="H21" s="144" t="n">
        <f aca="false">INDEX(EOLArray,MATCH($A21,EOLColumn,0),MATCH($AF$20,EOLRow,0))+GI21</f>
        <v>0</v>
      </c>
      <c r="I21" s="135" t="n">
        <f aca="false">INDEX(M1SHEET,MATCH($A21,M1COLUMN,0),MATCH($AG$17,M1ROW,0))</f>
        <v>1.055</v>
      </c>
      <c r="J21" s="152"/>
      <c r="K21" s="144" t="n">
        <f aca="false">INDEX(EOLArray,MATCH($A21,EOLColumn,0),MATCH($AF$13,EOLRow,0))+FE21</f>
        <v>0</v>
      </c>
      <c r="L21" s="135" t="n">
        <f aca="false">INDEX(M1SHEET,MATCH($A21,M1COLUMN,0),MATCH($AG$13,M1ROW,0))</f>
        <v>-0.58</v>
      </c>
      <c r="M21" s="152"/>
      <c r="N21" s="144" t="n">
        <f aca="false">INDEX(EOLArray,MATCH($A21,EOLColumn,0),MATCH($AF$12,EOLRow,0))+EB21+DQ21</f>
        <v>-22.85</v>
      </c>
      <c r="O21" s="135" t="n">
        <f aca="false">INDEX(M1SHEET,MATCH($A21,M1COLUMN,0),MATCH($AG$15,M1ROW,0))</f>
        <v>-0.1</v>
      </c>
      <c r="P21" s="152"/>
      <c r="Q21" s="135" t="n">
        <f aca="false">INDEX(M1SHEET,MATCH($A21,M1COLUMN,0),MATCH($AG$31,M1ROW,0))</f>
        <v>4.17</v>
      </c>
      <c r="R21" s="152"/>
      <c r="S21" s="144" t="n">
        <f aca="false">INDEX(EOLArray,MATCH($A21,EOLColumn,0),MATCH($AF$2,EOLRow,0))+BE21+DF21</f>
        <v>0</v>
      </c>
      <c r="T21" s="135" t="n">
        <f aca="false">INDEX(M1SHEET,MATCH($A21,M1COLUMN,0),MATCH($AG$3,M1ROW,0))</f>
        <v>-0.413</v>
      </c>
      <c r="U21" s="152"/>
      <c r="V21" s="135" t="n">
        <f aca="false">INDEX(M1SHEET,MATCH($A21,M1COLUMN,0),MATCH($AG$28,M1ROW,0))</f>
        <v>5.50300231543345</v>
      </c>
      <c r="W21" s="152"/>
      <c r="X21" s="144" t="n">
        <f aca="false">INDEX(EOLArray,MATCH($A21,EOLColumn,0),MATCH($AF$18,EOLRow,0))+$BE21+$CK21+$CS21+$DQ21</f>
        <v>0</v>
      </c>
      <c r="Y21" s="135" t="n">
        <f aca="false">INDEX(M1SHEET,MATCH($A21,M1COLUMN,0),MATCH($AG$2,M1ROW,0))</f>
        <v>4.27</v>
      </c>
      <c r="Z21" s="152"/>
      <c r="AB21" s="150" t="n">
        <f aca="false">B21+E21+H21+K21+N21+S21</f>
        <v>-14.13</v>
      </c>
      <c r="AC21" s="58"/>
      <c r="AD21" s="58"/>
      <c r="AF21" s="60" t="s">
        <v>100</v>
      </c>
      <c r="AG21" s="61" t="s">
        <v>101</v>
      </c>
      <c r="AI21" s="138" t="n">
        <v>37377</v>
      </c>
      <c r="AJ21" s="96" t="n">
        <f aca="false">(CK21+BE21+BR21+DQ21)*AM21</f>
        <v>0</v>
      </c>
      <c r="AK21" s="97" t="n">
        <f aca="false">(AO21)*(AM21)</f>
        <v>0</v>
      </c>
      <c r="AL21" s="97" t="n">
        <f aca="false">(AN21+AO21)*(AM21)</f>
        <v>0</v>
      </c>
      <c r="AM21" s="139" t="n">
        <f aca="false">INDEX(M1SHEET,MATCH($AI21,M1COLUMN,0),MATCH($AG$38,M1ROW,0))</f>
        <v>0.937881947131577</v>
      </c>
      <c r="AN21" s="122" t="n">
        <f aca="false">BS21</f>
        <v>0</v>
      </c>
      <c r="AO21" s="97" t="n">
        <f aca="false">BR21</f>
        <v>0</v>
      </c>
      <c r="AP21" s="125"/>
      <c r="AQ21" s="108"/>
      <c r="AR21" s="128" t="n">
        <f aca="false">SUM(AX21:BE21)+SUM(BI21:BP21)+SUM(DU21:DZ21)+SUM(BW21:CI21)</f>
        <v>0</v>
      </c>
      <c r="AS21" s="108"/>
      <c r="AT21" s="17"/>
      <c r="AU21" s="17"/>
      <c r="AV21" s="37" t="n">
        <v>37377</v>
      </c>
      <c r="AW21" s="17"/>
      <c r="AX21" s="128" t="n">
        <f aca="false">IF(AX$2&lt;=$A21,IF(AX$3&gt;=$A21,(AX$4/1.055056),0),0)*($AI22-$AI21)/10000</f>
        <v>0</v>
      </c>
      <c r="AY21" s="140" t="n">
        <f aca="false">IF(AY$2&lt;=$A21,IF(AY$3&gt;=$A21,(AY$4/1.055056),0),0)*($AI22-$AI21)/10000</f>
        <v>0</v>
      </c>
      <c r="AZ21" s="140" t="n">
        <f aca="false">IF(AZ$2&lt;=$A21,IF(AZ$3&gt;=$A21,(AZ$4/1.055056),0),0)*($AI22-$AI21)/10000</f>
        <v>0</v>
      </c>
      <c r="BA21" s="140" t="n">
        <f aca="false">IF(BA$2&lt;=$A21,IF(BA$3&gt;=$A21,(BA$4/1.055056),0),0)*($AI22-$AI21)/10000</f>
        <v>0</v>
      </c>
      <c r="BB21" s="140" t="n">
        <f aca="false">IF(BB$2&lt;=$A21,IF(BB$3&gt;=$A21,(BB$4/1.055056),0),0)*($AI22-$AI21)/10000</f>
        <v>0</v>
      </c>
      <c r="BC21" s="140" t="n">
        <f aca="false">IF(BC$2&lt;=$A21,IF(BC$3&gt;=$A21,(BC$4/1.055056),0),0)*($AI22-$AI21)/10000</f>
        <v>0</v>
      </c>
      <c r="BD21" s="140" t="n">
        <f aca="false">IF(BD$2&lt;=$A21,IF(BD$3&gt;=$A21,(BD$4/1.055056),0),0)*($AI22-$AI21)/10000</f>
        <v>0</v>
      </c>
      <c r="BE21" s="140" t="n">
        <f aca="false">SUM(AX21:BD21)*AM21</f>
        <v>0</v>
      </c>
      <c r="BF21" s="140"/>
      <c r="BG21" s="13"/>
      <c r="BH21" s="13"/>
      <c r="BI21" s="141" t="n">
        <f aca="false">IF(BI$2&lt;=$A21,IF(BI$3&gt;=$A21,(BI$4/1.055056),0),0)*($AI22-$AI21)/10000</f>
        <v>0</v>
      </c>
      <c r="BJ21" s="141" t="n">
        <f aca="false">IF(BJ$2&lt;=$A21,IF(BJ$3&gt;=$A21,(BJ$4/1.055056),0),0)*($AI22-$AI21)/10000</f>
        <v>0</v>
      </c>
      <c r="BK21" s="141" t="n">
        <f aca="false">IF(BK$2&lt;=$A21,IF(BK$3&gt;=$A21,(BK$4/1.055056),0),0)*($AI22-$AI21)/10000</f>
        <v>0</v>
      </c>
      <c r="BL21" s="141" t="n">
        <f aca="false">IF(BL$2&lt;=$A21,IF(BL$3&gt;=$A21,(BL$4/1.055056),0),0)*($AI22-$AI21)/10000</f>
        <v>0</v>
      </c>
      <c r="BM21" s="141" t="n">
        <f aca="false">IF(BM$2&lt;=$A21,IF(BM$3&gt;=$A21,(BM$4/1.055056),0),0)*($AI22-$AI21)/10000</f>
        <v>0</v>
      </c>
      <c r="BN21" s="141" t="n">
        <f aca="false">IF(BN$2&lt;=$A21,IF(BN$3&gt;=$A21,(BN$4/1.055056),0),0)*($AI22-$AI21)/10000</f>
        <v>0</v>
      </c>
      <c r="BO21" s="141" t="n">
        <f aca="false">IF(BO$2&lt;=$A21,IF(BO$3&gt;=$A21,(BO$4/1.055056),0),0)*($AI22-$AI21)/10000</f>
        <v>0</v>
      </c>
      <c r="BP21" s="141" t="n">
        <f aca="false">IF(BP$2&lt;=$A21,IF(BP$3&gt;=$A21,(BP$4/1.055056),0),0)*($AI22-$AI21)/10000</f>
        <v>0</v>
      </c>
      <c r="BQ21" s="13"/>
      <c r="BR21" s="14" t="n">
        <f aca="false">SUM(BI21:BP21)</f>
        <v>0</v>
      </c>
      <c r="BS21" s="14" t="n">
        <f aca="false">SUM(AX21:BF21)+DF21</f>
        <v>0</v>
      </c>
      <c r="BT21" s="14"/>
      <c r="BU21" s="17"/>
      <c r="BV21" s="17"/>
      <c r="BW21" s="142" t="n">
        <f aca="false">IF(BW$2&lt;=$A21,IF(BW$3&gt;=$A21,(BW$4),0),0)*($AI22-$AI21)/10000</f>
        <v>0</v>
      </c>
      <c r="BX21" s="142" t="n">
        <f aca="false">IF(BX$2&lt;=$A21,IF(BX$3&gt;=$A21,(BX$4),0),0)*($AI22-$AI21)/10000</f>
        <v>0</v>
      </c>
      <c r="BY21" s="142" t="n">
        <f aca="false">IF(BY$2&lt;=$A21,IF(BY$3&gt;=$A21,(BY$4),0),0)*($AI22-$AI21)/10000</f>
        <v>0</v>
      </c>
      <c r="BZ21" s="142" t="n">
        <f aca="false">IF(BZ$2&lt;=$A21,IF(BZ$3&gt;=$A21,(BZ$4),0),0)*($AI22-$AI21)/10000</f>
        <v>0</v>
      </c>
      <c r="CA21" s="142" t="n">
        <f aca="false">IF(CA$2&lt;=$A21,IF(CA$3&gt;=$A21,(CA$4),0),0)*($AI22-$AI21)/10000</f>
        <v>0</v>
      </c>
      <c r="CB21" s="140" t="n">
        <f aca="false">IF(CB$2&lt;=$A21,IF(CB$3&gt;=$A21,(CB$4),0),0)*($AI22-$AI21)/10000</f>
        <v>0</v>
      </c>
      <c r="CC21" s="140" t="n">
        <f aca="false">IF(CC$2&lt;=$A21,IF(CC$3&gt;=$A21,(CC$4),0),0)*($AI22-$AI21)/10000</f>
        <v>0</v>
      </c>
      <c r="CD21" s="140" t="n">
        <f aca="false">IF(CD$2&lt;=$A21,IF(CD$3&gt;=$A21,(CD$4),0),0)*($AI22-$AI21)/10000</f>
        <v>0</v>
      </c>
      <c r="CE21" s="140" t="n">
        <f aca="false">IF(CE$2&lt;=$A21,IF(CE$3&gt;=$A21,(CE$4),0),0)*($AI22-$AI21)/10000</f>
        <v>0</v>
      </c>
      <c r="CF21" s="140" t="n">
        <f aca="false">IF(CF$2&lt;=$A21,IF(CF$3&gt;=$A21,(CF$4),0),0)*($AI22-$AI21)/10000</f>
        <v>0</v>
      </c>
      <c r="CG21" s="140" t="n">
        <f aca="false">IF(CG$2&lt;=$A21,IF(CG$3&gt;=$A21,(CG$4),0),0)*($AI22-$AI21)/10000</f>
        <v>0</v>
      </c>
      <c r="CH21" s="140" t="n">
        <f aca="false">IF(CH$2&lt;=$A21,IF(CH$3&gt;=$A21,(CH$4),0),0)*($AI22-$AI21)/10000</f>
        <v>0</v>
      </c>
      <c r="CI21" s="140" t="n">
        <f aca="false">IF(CI$2&lt;=$A21,IF(CI$3&gt;=$A21,(CI$4),0),0)*($AI22-$AI21)/10000</f>
        <v>0</v>
      </c>
      <c r="CJ21" s="17"/>
      <c r="CK21" s="128" t="n">
        <f aca="false">SUM(BW21:CI21)+DQ21</f>
        <v>0</v>
      </c>
      <c r="CL21" s="128"/>
      <c r="CM21" s="128"/>
      <c r="CN21" s="142" t="n">
        <f aca="false">IF(CN$2&lt;=$A21,IF(CN$3&gt;=$A21,(CN$4),0),0)*($AI22-$AI21)/10000</f>
        <v>0</v>
      </c>
      <c r="CO21" s="142" t="n">
        <f aca="false">IF(CO$2&lt;=$A21,IF(CO$3&gt;=$A21,(CO$4),0),0)*($AI22-$AI21)/10000</f>
        <v>0</v>
      </c>
      <c r="CP21" s="142" t="n">
        <f aca="false">IF(CP$2&lt;=$A21,IF(CP$3&gt;=$A21,(CP$4),0),0)*($AI22-$AI21)/10000</f>
        <v>0</v>
      </c>
      <c r="CQ21" s="142" t="n">
        <f aca="false">IF(CQ$2&lt;=$A21,IF(CQ$3&gt;=$A21,(CQ$4),0),0)*($AI22-$AI21)/10000</f>
        <v>0</v>
      </c>
      <c r="CR21" s="128"/>
      <c r="CS21" s="128" t="n">
        <f aca="false">SUM(CN21:CQ21)*AL21</f>
        <v>0</v>
      </c>
      <c r="CT21" s="128"/>
      <c r="CU21" s="17"/>
      <c r="CV21" s="17"/>
      <c r="CW21" s="17"/>
      <c r="CX21" s="140" t="n">
        <f aca="false">IF(CX$2&lt;=$A21,IF(CX$3&gt;=$A21,(CX$4),0),0)*($AI22-$AI21)/10000</f>
        <v>0</v>
      </c>
      <c r="CY21" s="140" t="n">
        <f aca="false">IF(CY$2&lt;=$A21,IF(CY$3&gt;=$A21,(CY$4),0),0)*($AI22-$AI21)/10000</f>
        <v>0</v>
      </c>
      <c r="CZ21" s="140" t="n">
        <f aca="false">IF(CZ$2&lt;=$A21,IF(CZ$3&gt;=$A21,(CZ$4),0),0)*($AI22-$AI21)/10000</f>
        <v>0</v>
      </c>
      <c r="DA21" s="140" t="n">
        <f aca="false">IF(DA$2&lt;=$A21,IF(DA$3&gt;=$A21,(DA$4),0),0)*($AI22-$AI21)/10000</f>
        <v>0</v>
      </c>
      <c r="DB21" s="140" t="n">
        <f aca="false">IF(DB$2&lt;=$A21,IF(DB$3&gt;=$A21,(DB$4),0),0)*($AI22-$AI21)/10000</f>
        <v>0</v>
      </c>
      <c r="DC21" s="140" t="n">
        <f aca="false">IF(DC$2&lt;=$A21,IF(DC$3&gt;=$A21,(DC$4),0),0)*($AI22-$AI21)/10000</f>
        <v>0</v>
      </c>
      <c r="DD21" s="140" t="n">
        <f aca="false">IF(DD$2&lt;=$A21,IF(DD$3&gt;=$A21,(DD$4),0),0)*($AI22-$AI21)/10000</f>
        <v>0</v>
      </c>
      <c r="DE21" s="17"/>
      <c r="DF21" s="128" t="n">
        <f aca="false">SUM(CX21:DD21)</f>
        <v>0</v>
      </c>
      <c r="DG21" s="17"/>
      <c r="DH21" s="17"/>
      <c r="DI21" s="17"/>
      <c r="DJ21" s="17"/>
      <c r="DK21" s="17"/>
      <c r="DL21" s="140" t="n">
        <f aca="false">IF(DL$2&lt;=$A21,IF(DL$3&gt;=$A21,(DL$4),0),0)*($AI22-$AI21)/10000</f>
        <v>0</v>
      </c>
      <c r="DM21" s="140" t="n">
        <f aca="false">IF(DM$2&lt;=$A21,IF(DM$3&gt;=$A21,(DM$4),0),0)*($AI22-$AI21)/10000</f>
        <v>0</v>
      </c>
      <c r="DN21" s="140" t="n">
        <f aca="false">IF(DN$2&lt;=$A21,IF(DN$3&gt;=$A21,(DN$4),0),0)*($AI22-$AI21)/10000</f>
        <v>0</v>
      </c>
      <c r="DO21" s="140" t="n">
        <f aca="false">IF(DO$2&lt;=$A21,IF(DO$3&gt;=$A21,(DO$4),0),0)*($AI22-$AI21)/10000</f>
        <v>0</v>
      </c>
      <c r="DP21" s="140"/>
      <c r="DQ21" s="140" t="n">
        <f aca="false">SUM(DL21:DO21)*AL21</f>
        <v>0</v>
      </c>
      <c r="DR21" s="140"/>
      <c r="DS21" s="140" t="n">
        <f aca="false">IF(DS$2&lt;=$A21,IF(DS$3&gt;=$A21,(DS$4),0),0)*($AI22-$AI21)/10000</f>
        <v>0</v>
      </c>
      <c r="DT21" s="140" t="n">
        <f aca="false">IF(DT$2&lt;=$A21,IF(DT$3&gt;=$A21,(DT$4),0),0)*($AI22-$AI21)/10000</f>
        <v>0</v>
      </c>
      <c r="DU21" s="140" t="n">
        <f aca="false">IF(DU$2&lt;=$A21,IF(DU$3&gt;=$A21,(DU$4),0),0)*($AI22-$AI21)/10000</f>
        <v>0</v>
      </c>
      <c r="DV21" s="140" t="n">
        <f aca="false">IF(DV$2&lt;=$A21,IF(DV$3&gt;=$A21,(DV$4),0),0)*($AI22-$AI21)/10000</f>
        <v>0</v>
      </c>
      <c r="DW21" s="140" t="n">
        <f aca="false">IF(DW$2&lt;=$A21,IF(DW$3&gt;=$A21,(DW$4),0),0)*($AI22-$AI21)/10000</f>
        <v>0</v>
      </c>
      <c r="DX21" s="140" t="n">
        <f aca="false">IF(DX$2&lt;=$A21,IF(DX$3&gt;=$A21,(DX$4),0),0)*($AI22-$AI21)/10000</f>
        <v>0</v>
      </c>
      <c r="DY21" s="140" t="n">
        <f aca="false">IF(DY$2&lt;=$A21,IF(DY$3&gt;=$A21,(DY$4),0),0)*($AI22-$AI21)/10000</f>
        <v>0</v>
      </c>
      <c r="DZ21" s="140" t="n">
        <f aca="false">IF(DZ$2&lt;=$A21,IF(DZ$3&gt;=$A21,(DZ$4),0),0)*($AI22-$AI21)/10000</f>
        <v>0</v>
      </c>
      <c r="EA21" s="140" t="n">
        <f aca="false">IF(EA$2&lt;=$A21,IF(EA$3&gt;=$A21,(EA$4),0),0)*($AI22-$AI21)/10000</f>
        <v>0</v>
      </c>
      <c r="EB21" s="128" t="n">
        <f aca="false">SUM(DS21:DZ21)*AM21</f>
        <v>0</v>
      </c>
      <c r="EC21" s="128"/>
      <c r="ED21" s="17"/>
      <c r="EE21" s="17"/>
      <c r="EF21" s="17"/>
      <c r="EG21" s="17"/>
      <c r="EH21" s="17"/>
      <c r="EI21" s="140" t="n">
        <f aca="false">IF(EI$2&lt;=$A21,IF(EI$3&gt;=$A21,(EI$4),0),0)*($AI22-$AI21)/10000</f>
        <v>0</v>
      </c>
      <c r="EJ21" s="140" t="n">
        <f aca="false">IF(EJ$2&lt;=$A21,IF(EJ$3&gt;=$A21,(EJ$4),0),0)*($AI22-$AI21)/10000</f>
        <v>0</v>
      </c>
      <c r="EK21" s="140" t="n">
        <f aca="false">IF(EK$2&lt;=$A21,IF(EK$3&gt;=$A21,(EK$4),0),0)*($AI22-$AI21)/10000</f>
        <v>0</v>
      </c>
      <c r="EL21" s="140" t="n">
        <f aca="false">IF(EL$2&lt;=$A21,IF(EL$3&gt;=$A21,(EL$4),0),0)*($AI22-$AI21)/10000</f>
        <v>0</v>
      </c>
      <c r="EM21" s="140" t="n">
        <f aca="false">IF(EM$2&lt;=$A21,IF(EM$3&gt;=$A21,(EM$4),0),0)*($AI22-$AI21)/10000</f>
        <v>0</v>
      </c>
      <c r="EN21" s="140" t="n">
        <f aca="false">IF(EN$2&lt;=$A21,IF(EN$3&gt;=$A21,(EN$4),0),0)*($AI22-$AI21)/10000</f>
        <v>0</v>
      </c>
      <c r="EO21" s="17"/>
      <c r="EP21" s="128" t="n">
        <f aca="false">SUM(EI21:EN21)</f>
        <v>0</v>
      </c>
      <c r="EQ21" s="128" t="n">
        <f aca="false">EP21*AM21</f>
        <v>0</v>
      </c>
      <c r="ER21" s="17"/>
      <c r="ES21" s="17"/>
      <c r="ET21" s="17"/>
      <c r="EU21" s="17"/>
      <c r="EV21" s="17"/>
      <c r="EW21" s="140" t="n">
        <f aca="false">IF(EW$2&lt;=$A21,IF(EW$3&gt;=$A21,(EW$4),0),0)*($AI22-$AI21)/10000</f>
        <v>0</v>
      </c>
      <c r="EX21" s="140" t="n">
        <f aca="false">IF(EX$2&lt;=$A21,IF(EX$3&gt;=$A21,(EX$4),0),0)*($AI22-$AI21)/10000</f>
        <v>0</v>
      </c>
      <c r="EY21" s="140" t="n">
        <f aca="false">IF(EY$2&lt;=$A21,IF(EY$3&gt;=$A21,(EY$4),0),0)*($AI22-$AI21)/10000</f>
        <v>0</v>
      </c>
      <c r="EZ21" s="140" t="n">
        <f aca="false">IF(EZ$2&lt;=$A21,IF(EZ$3&gt;=$A21,(EZ$4),0),0)*($AI22-$AI21)/10000</f>
        <v>0</v>
      </c>
      <c r="FA21" s="140" t="n">
        <f aca="false">IF(FA$2&lt;=$A21,IF(FA$3&gt;=$A21,(FA$4),0),0)*($AI22-$AI21)/10000</f>
        <v>0</v>
      </c>
      <c r="FB21" s="140" t="n">
        <f aca="false">IF(FB$2&lt;=$A21,IF(FB$3&gt;=$A21,(FB$4),0),0)*($AI22-$AI21)/10000</f>
        <v>0</v>
      </c>
      <c r="FC21" s="17"/>
      <c r="FD21" s="128" t="n">
        <f aca="false">SUM(EW21:FB21)</f>
        <v>0</v>
      </c>
      <c r="FE21" s="128" t="n">
        <f aca="false">FD21*AM21</f>
        <v>0</v>
      </c>
      <c r="FF21" s="17"/>
      <c r="FG21" s="17"/>
      <c r="FH21" s="17"/>
      <c r="FI21" s="17"/>
      <c r="FJ21" s="17"/>
      <c r="FK21" s="17"/>
      <c r="FL21" s="140" t="n">
        <f aca="false">IF(FL$2&lt;=$A21,IF(FL$3&gt;=$A21,(FL$4),0),0)*($AI22-$AI21)/10000</f>
        <v>0</v>
      </c>
      <c r="FM21" s="140" t="n">
        <f aca="false">IF(FM$2&lt;=$A21,IF(FM$3&gt;=$A21,(FM$4),0),0)*($AI22-$AI21)/10000</f>
        <v>0</v>
      </c>
      <c r="FN21" s="140" t="n">
        <f aca="false">IF(FN$2&lt;=$A21,IF(FN$3&gt;=$A21,(FN$4),0),0)*($AI22-$AI21)/10000</f>
        <v>0</v>
      </c>
      <c r="FO21" s="140" t="n">
        <f aca="false">IF(FO$2&lt;=$A21,IF(FO$3&gt;=$A21,(FO$4),0),0)*($AI22-$AI21)/10000</f>
        <v>0</v>
      </c>
      <c r="FP21" s="140" t="n">
        <f aca="false">IF(FP$2&lt;=$A21,IF(FP$3&gt;=$A21,(FP$4),0),0)*($AI22-$AI21)/10000</f>
        <v>0</v>
      </c>
      <c r="FQ21" s="140" t="n">
        <f aca="false">IF(FQ$2&lt;=$A21,IF(FQ$3&gt;=$A21,(FQ$4),0),0)*($AI22-$AI21)/10000</f>
        <v>0</v>
      </c>
      <c r="FR21" s="17"/>
      <c r="FS21" s="128" t="n">
        <f aca="false">SUM(FL21:FQ21)</f>
        <v>0</v>
      </c>
      <c r="FT21" s="128" t="n">
        <f aca="false">FS21*AM21</f>
        <v>0</v>
      </c>
      <c r="FU21" s="17"/>
      <c r="FV21" s="17"/>
      <c r="FW21" s="17"/>
      <c r="FX21" s="17"/>
      <c r="FY21" s="17"/>
      <c r="FZ21" s="17"/>
      <c r="GA21" s="140" t="n">
        <f aca="false">IF(GA$2&lt;=$A21,IF(GA$3&gt;=$A21,(GA$4),0),0)*($AI22-$AI21)/10000</f>
        <v>0</v>
      </c>
      <c r="GB21" s="140" t="n">
        <f aca="false">IF(GB$2&lt;=$A21,IF(GB$3&gt;=$A21,(GB$4),0),0)*($AI22-$AI21)/10000</f>
        <v>0</v>
      </c>
      <c r="GC21" s="140" t="n">
        <f aca="false">IF(GC$2&lt;=$A21,IF(GC$3&gt;=$A21,(GC$4),0),0)*($AI22-$AI21)/10000</f>
        <v>0</v>
      </c>
      <c r="GD21" s="140" t="n">
        <f aca="false">IF(GD$2&lt;=$A21,IF(GD$3&gt;=$A21,(GD$4),0),0)*($AI22-$AI21)/10000</f>
        <v>0</v>
      </c>
      <c r="GE21" s="140" t="n">
        <f aca="false">IF(GE$2&lt;=$A21,IF(GE$3&gt;=$A21,(GE$4),0),0)*($AI22-$AI21)/10000</f>
        <v>0</v>
      </c>
      <c r="GF21" s="140" t="n">
        <f aca="false">IF(GF$2&lt;=$A21,IF(GF$3&gt;=$A21,(GF$4),0),0)*($AI22-$AI21)/10000</f>
        <v>0</v>
      </c>
      <c r="GG21" s="17"/>
      <c r="GH21" s="128" t="n">
        <f aca="false">SUM(GA21:GF21)</f>
        <v>0</v>
      </c>
      <c r="GI21" s="128" t="n">
        <f aca="false">GH21*AM21</f>
        <v>0</v>
      </c>
    </row>
    <row r="22" customFormat="false" ht="16.5" hidden="false" customHeight="false" outlineLevel="0" collapsed="false">
      <c r="A22" s="133" t="n">
        <v>37408</v>
      </c>
      <c r="B22" s="144" t="n">
        <f aca="false">INDEX(EOLArray,MATCH($A22,EOLColumn,0),MATCH($AF$5,EOLRow,0))+CT22</f>
        <v>0</v>
      </c>
      <c r="C22" s="135" t="n">
        <f aca="false">INDEX(M1SHEET,MATCH($A22,M1COLUMN,0),MATCH($AG$5,M1ROW,0))</f>
        <v>-0.469078849977261</v>
      </c>
      <c r="D22" s="152"/>
      <c r="E22" s="144" t="n">
        <f aca="false">INDEX(EOLArray,MATCH($A22,EOLColumn,0),MATCH($AF$19,EOLRow,0))+EQ22</f>
        <v>8.4</v>
      </c>
      <c r="F22" s="135" t="n">
        <f aca="false">INDEX(M1SHEET,MATCH($A22,M1COLUMN,0),MATCH($AG$14,M1ROW,0))</f>
        <v>0.655</v>
      </c>
      <c r="G22" s="152"/>
      <c r="H22" s="144" t="n">
        <f aca="false">INDEX(EOLArray,MATCH($A22,EOLColumn,0),MATCH($AF$20,EOLRow,0))+GI22</f>
        <v>0</v>
      </c>
      <c r="I22" s="135" t="n">
        <f aca="false">INDEX(M1SHEET,MATCH($A22,M1COLUMN,0),MATCH($AG$17,M1ROW,0))</f>
        <v>1.055</v>
      </c>
      <c r="J22" s="152"/>
      <c r="K22" s="144" t="n">
        <f aca="false">INDEX(EOLArray,MATCH($A22,EOLColumn,0),MATCH($AF$13,EOLRow,0))+FE22</f>
        <v>0</v>
      </c>
      <c r="L22" s="135" t="n">
        <f aca="false">INDEX(M1SHEET,MATCH($A22,M1COLUMN,0),MATCH($AG$13,M1ROW,0))</f>
        <v>-0.58</v>
      </c>
      <c r="M22" s="152"/>
      <c r="N22" s="144" t="n">
        <f aca="false">INDEX(EOLArray,MATCH($A22,EOLColumn,0),MATCH($AF$12,EOLRow,0))+EB22+DQ22</f>
        <v>-19.36</v>
      </c>
      <c r="O22" s="135" t="n">
        <f aca="false">INDEX(M1SHEET,MATCH($A22,M1COLUMN,0),MATCH($AG$15,M1ROW,0))</f>
        <v>-0.1</v>
      </c>
      <c r="P22" s="152"/>
      <c r="Q22" s="135" t="n">
        <f aca="false">INDEX(M1SHEET,MATCH($A22,M1COLUMN,0),MATCH($AG$31,M1ROW,0))</f>
        <v>4.17</v>
      </c>
      <c r="R22" s="152"/>
      <c r="S22" s="144" t="n">
        <f aca="false">INDEX(EOLArray,MATCH($A22,EOLColumn,0),MATCH($AF$2,EOLRow,0))+BE22+DF22</f>
        <v>0</v>
      </c>
      <c r="T22" s="135" t="n">
        <f aca="false">INDEX(M1SHEET,MATCH($A22,M1COLUMN,0),MATCH($AG$3,M1ROW,0))</f>
        <v>-0.413</v>
      </c>
      <c r="U22" s="152"/>
      <c r="V22" s="135" t="n">
        <f aca="false">INDEX(M1SHEET,MATCH($A22,M1COLUMN,0),MATCH($AG$28,M1ROW,0))</f>
        <v>5.50225263401643</v>
      </c>
      <c r="W22" s="152"/>
      <c r="X22" s="144" t="n">
        <f aca="false">INDEX(EOLArray,MATCH($A22,EOLColumn,0),MATCH($AF$18,EOLRow,0))+$BE22+$CK22+$CS22+$DQ22</f>
        <v>0</v>
      </c>
      <c r="Y22" s="135" t="n">
        <f aca="false">INDEX(M1SHEET,MATCH($A22,M1COLUMN,0),MATCH($AG$2,M1ROW,0))</f>
        <v>4.27</v>
      </c>
      <c r="Z22" s="152"/>
      <c r="AB22" s="150" t="n">
        <f aca="false">B22+E22+H22+K22+N22+S22</f>
        <v>-10.96</v>
      </c>
      <c r="AC22" s="58"/>
      <c r="AD22" s="58"/>
      <c r="AF22" s="60" t="s">
        <v>102</v>
      </c>
      <c r="AG22" s="61" t="s">
        <v>103</v>
      </c>
      <c r="AI22" s="138" t="n">
        <v>37408</v>
      </c>
      <c r="AJ22" s="96" t="n">
        <f aca="false">(CK22+BE22+BR22+DQ22)*AM22</f>
        <v>0</v>
      </c>
      <c r="AK22" s="97" t="n">
        <f aca="false">(AO22)*(AM22)</f>
        <v>0</v>
      </c>
      <c r="AL22" s="97" t="n">
        <f aca="false">(AN22+AO22)*(AM22)</f>
        <v>0</v>
      </c>
      <c r="AM22" s="139" t="n">
        <f aca="false">INDEX(M1SHEET,MATCH($AI22,M1COLUMN,0),MATCH($AG$38,M1ROW,0))</f>
        <v>0.933758711728196</v>
      </c>
      <c r="AN22" s="122" t="n">
        <f aca="false">BS22</f>
        <v>0</v>
      </c>
      <c r="AO22" s="97" t="n">
        <f aca="false">BR22</f>
        <v>0</v>
      </c>
      <c r="AP22" s="125"/>
      <c r="AQ22" s="108"/>
      <c r="AR22" s="128" t="n">
        <f aca="false">SUM(AX22:BE22)+SUM(BI22:BP22)+SUM(DU22:DZ22)+SUM(BW22:CI22)</f>
        <v>0</v>
      </c>
      <c r="AS22" s="108"/>
      <c r="AT22" s="17"/>
      <c r="AU22" s="17"/>
      <c r="AV22" s="37" t="n">
        <v>37408</v>
      </c>
      <c r="AW22" s="17"/>
      <c r="AX22" s="128" t="n">
        <f aca="false">IF(AX$2&lt;=$A22,IF(AX$3&gt;=$A22,(AX$4/1.055056),0),0)*($AI23-$AI22)/10000</f>
        <v>0</v>
      </c>
      <c r="AY22" s="140" t="n">
        <f aca="false">IF(AY$2&lt;=$A22,IF(AY$3&gt;=$A22,(AY$4/1.055056),0),0)*($AI23-$AI22)/10000</f>
        <v>0</v>
      </c>
      <c r="AZ22" s="140" t="n">
        <f aca="false">IF(AZ$2&lt;=$A22,IF(AZ$3&gt;=$A22,(AZ$4/1.055056),0),0)*($AI23-$AI22)/10000</f>
        <v>0</v>
      </c>
      <c r="BA22" s="140" t="n">
        <f aca="false">IF(BA$2&lt;=$A22,IF(BA$3&gt;=$A22,(BA$4/1.055056),0),0)*($AI23-$AI22)/10000</f>
        <v>0</v>
      </c>
      <c r="BB22" s="140" t="n">
        <f aca="false">IF(BB$2&lt;=$A22,IF(BB$3&gt;=$A22,(BB$4/1.055056),0),0)*($AI23-$AI22)/10000</f>
        <v>0</v>
      </c>
      <c r="BC22" s="140" t="n">
        <f aca="false">IF(BC$2&lt;=$A22,IF(BC$3&gt;=$A22,(BC$4/1.055056),0),0)*($AI23-$AI22)/10000</f>
        <v>0</v>
      </c>
      <c r="BD22" s="140" t="n">
        <f aca="false">IF(BD$2&lt;=$A22,IF(BD$3&gt;=$A22,(BD$4/1.055056),0),0)*($AI23-$AI22)/10000</f>
        <v>0</v>
      </c>
      <c r="BE22" s="140" t="n">
        <f aca="false">SUM(AX22:BD22)*AM22</f>
        <v>0</v>
      </c>
      <c r="BF22" s="140"/>
      <c r="BG22" s="13"/>
      <c r="BH22" s="13"/>
      <c r="BI22" s="141" t="n">
        <f aca="false">IF(BI$2&lt;=$A22,IF(BI$3&gt;=$A22,(BI$4/1.055056),0),0)*($AI23-$AI22)/10000</f>
        <v>0</v>
      </c>
      <c r="BJ22" s="141" t="n">
        <f aca="false">IF(BJ$2&lt;=$A22,IF(BJ$3&gt;=$A22,(BJ$4/1.055056),0),0)*($AI23-$AI22)/10000</f>
        <v>0</v>
      </c>
      <c r="BK22" s="141" t="n">
        <f aca="false">IF(BK$2&lt;=$A22,IF(BK$3&gt;=$A22,(BK$4/1.055056),0),0)*($AI23-$AI22)/10000</f>
        <v>0</v>
      </c>
      <c r="BL22" s="141" t="n">
        <f aca="false">IF(BL$2&lt;=$A22,IF(BL$3&gt;=$A22,(BL$4/1.055056),0),0)*($AI23-$AI22)/10000</f>
        <v>0</v>
      </c>
      <c r="BM22" s="141" t="n">
        <f aca="false">IF(BM$2&lt;=$A22,IF(BM$3&gt;=$A22,(BM$4/1.055056),0),0)*($AI23-$AI22)/10000</f>
        <v>0</v>
      </c>
      <c r="BN22" s="141" t="n">
        <f aca="false">IF(BN$2&lt;=$A22,IF(BN$3&gt;=$A22,(BN$4/1.055056),0),0)*($AI23-$AI22)/10000</f>
        <v>0</v>
      </c>
      <c r="BO22" s="141" t="n">
        <f aca="false">IF(BO$2&lt;=$A22,IF(BO$3&gt;=$A22,(BO$4/1.055056),0),0)*($AI23-$AI22)/10000</f>
        <v>0</v>
      </c>
      <c r="BP22" s="141" t="n">
        <f aca="false">IF(BP$2&lt;=$A22,IF(BP$3&gt;=$A22,(BP$4/1.055056),0),0)*($AI23-$AI22)/10000</f>
        <v>0</v>
      </c>
      <c r="BQ22" s="13"/>
      <c r="BR22" s="14" t="n">
        <f aca="false">SUM(BI22:BP22)</f>
        <v>0</v>
      </c>
      <c r="BS22" s="14" t="n">
        <f aca="false">SUM(AX22:BF22)+DF22</f>
        <v>0</v>
      </c>
      <c r="BT22" s="14"/>
      <c r="BU22" s="17"/>
      <c r="BV22" s="17"/>
      <c r="BW22" s="142" t="n">
        <f aca="false">IF(BW$2&lt;=$A22,IF(BW$3&gt;=$A22,(BW$4),0),0)*($AI23-$AI22)/10000</f>
        <v>0</v>
      </c>
      <c r="BX22" s="142" t="n">
        <f aca="false">IF(BX$2&lt;=$A22,IF(BX$3&gt;=$A22,(BX$4),0),0)*($AI23-$AI22)/10000</f>
        <v>0</v>
      </c>
      <c r="BY22" s="142" t="n">
        <f aca="false">IF(BY$2&lt;=$A22,IF(BY$3&gt;=$A22,(BY$4),0),0)*($AI23-$AI22)/10000</f>
        <v>0</v>
      </c>
      <c r="BZ22" s="142" t="n">
        <f aca="false">IF(BZ$2&lt;=$A22,IF(BZ$3&gt;=$A22,(BZ$4),0),0)*($AI23-$AI22)/10000</f>
        <v>0</v>
      </c>
      <c r="CA22" s="142" t="n">
        <f aca="false">IF(CA$2&lt;=$A22,IF(CA$3&gt;=$A22,(CA$4),0),0)*($AI23-$AI22)/10000</f>
        <v>0</v>
      </c>
      <c r="CB22" s="140" t="n">
        <f aca="false">IF(CB$2&lt;=$A22,IF(CB$3&gt;=$A22,(CB$4),0),0)*($AI23-$AI22)/10000</f>
        <v>0</v>
      </c>
      <c r="CC22" s="140" t="n">
        <f aca="false">IF(CC$2&lt;=$A22,IF(CC$3&gt;=$A22,(CC$4),0),0)*($AI23-$AI22)/10000</f>
        <v>0</v>
      </c>
      <c r="CD22" s="140" t="n">
        <f aca="false">IF(CD$2&lt;=$A22,IF(CD$3&gt;=$A22,(CD$4),0),0)*($AI23-$AI22)/10000</f>
        <v>0</v>
      </c>
      <c r="CE22" s="140" t="n">
        <f aca="false">IF(CE$2&lt;=$A22,IF(CE$3&gt;=$A22,(CE$4),0),0)*($AI23-$AI22)/10000</f>
        <v>0</v>
      </c>
      <c r="CF22" s="140" t="n">
        <f aca="false">IF(CF$2&lt;=$A22,IF(CF$3&gt;=$A22,(CF$4),0),0)*($AI23-$AI22)/10000</f>
        <v>0</v>
      </c>
      <c r="CG22" s="140" t="n">
        <f aca="false">IF(CG$2&lt;=$A22,IF(CG$3&gt;=$A22,(CG$4),0),0)*($AI23-$AI22)/10000</f>
        <v>0</v>
      </c>
      <c r="CH22" s="140" t="n">
        <f aca="false">IF(CH$2&lt;=$A22,IF(CH$3&gt;=$A22,(CH$4),0),0)*($AI23-$AI22)/10000</f>
        <v>0</v>
      </c>
      <c r="CI22" s="140" t="n">
        <f aca="false">IF(CI$2&lt;=$A22,IF(CI$3&gt;=$A22,(CI$4),0),0)*($AI23-$AI22)/10000</f>
        <v>0</v>
      </c>
      <c r="CJ22" s="17"/>
      <c r="CK22" s="128" t="n">
        <f aca="false">SUM(BW22:CI22)+DQ22</f>
        <v>0</v>
      </c>
      <c r="CL22" s="128"/>
      <c r="CM22" s="128"/>
      <c r="CN22" s="142" t="n">
        <f aca="false">IF(CN$2&lt;=$A22,IF(CN$3&gt;=$A22,(CN$4),0),0)*($AI23-$AI22)/10000</f>
        <v>0</v>
      </c>
      <c r="CO22" s="142" t="n">
        <f aca="false">IF(CO$2&lt;=$A22,IF(CO$3&gt;=$A22,(CO$4),0),0)*($AI23-$AI22)/10000</f>
        <v>0</v>
      </c>
      <c r="CP22" s="142" t="n">
        <f aca="false">IF(CP$2&lt;=$A22,IF(CP$3&gt;=$A22,(CP$4),0),0)*($AI23-$AI22)/10000</f>
        <v>0</v>
      </c>
      <c r="CQ22" s="142" t="n">
        <f aca="false">IF(CQ$2&lt;=$A22,IF(CQ$3&gt;=$A22,(CQ$4),0),0)*($AI23-$AI22)/10000</f>
        <v>0</v>
      </c>
      <c r="CR22" s="128"/>
      <c r="CS22" s="128" t="n">
        <f aca="false">SUM(CN22:CQ22)*AL22</f>
        <v>0</v>
      </c>
      <c r="CT22" s="128"/>
      <c r="CU22" s="17"/>
      <c r="CV22" s="17"/>
      <c r="CW22" s="17"/>
      <c r="CX22" s="140" t="n">
        <f aca="false">IF(CX$2&lt;=$A22,IF(CX$3&gt;=$A22,(CX$4),0),0)*($AI23-$AI22)/10000</f>
        <v>0</v>
      </c>
      <c r="CY22" s="140" t="n">
        <f aca="false">IF(CY$2&lt;=$A22,IF(CY$3&gt;=$A22,(CY$4),0),0)*($AI23-$AI22)/10000</f>
        <v>0</v>
      </c>
      <c r="CZ22" s="140" t="n">
        <f aca="false">IF(CZ$2&lt;=$A22,IF(CZ$3&gt;=$A22,(CZ$4),0),0)*($AI23-$AI22)/10000</f>
        <v>0</v>
      </c>
      <c r="DA22" s="140" t="n">
        <f aca="false">IF(DA$2&lt;=$A22,IF(DA$3&gt;=$A22,(DA$4),0),0)*($AI23-$AI22)/10000</f>
        <v>0</v>
      </c>
      <c r="DB22" s="140" t="n">
        <f aca="false">IF(DB$2&lt;=$A22,IF(DB$3&gt;=$A22,(DB$4),0),0)*($AI23-$AI22)/10000</f>
        <v>0</v>
      </c>
      <c r="DC22" s="140" t="n">
        <f aca="false">IF(DC$2&lt;=$A22,IF(DC$3&gt;=$A22,(DC$4),0),0)*($AI23-$AI22)/10000</f>
        <v>0</v>
      </c>
      <c r="DD22" s="140" t="n">
        <f aca="false">IF(DD$2&lt;=$A22,IF(DD$3&gt;=$A22,(DD$4),0),0)*($AI23-$AI22)/10000</f>
        <v>0</v>
      </c>
      <c r="DE22" s="17"/>
      <c r="DF22" s="128" t="n">
        <f aca="false">SUM(CX22:DD22)</f>
        <v>0</v>
      </c>
      <c r="DG22" s="17"/>
      <c r="DH22" s="17"/>
      <c r="DI22" s="17"/>
      <c r="DJ22" s="17"/>
      <c r="DK22" s="17"/>
      <c r="DL22" s="140" t="n">
        <f aca="false">IF(DL$2&lt;=$A22,IF(DL$3&gt;=$A22,(DL$4),0),0)*($AI23-$AI22)/10000</f>
        <v>0</v>
      </c>
      <c r="DM22" s="140" t="n">
        <f aca="false">IF(DM$2&lt;=$A22,IF(DM$3&gt;=$A22,(DM$4),0),0)*($AI23-$AI22)/10000</f>
        <v>0</v>
      </c>
      <c r="DN22" s="140" t="n">
        <f aca="false">IF(DN$2&lt;=$A22,IF(DN$3&gt;=$A22,(DN$4),0),0)*($AI23-$AI22)/10000</f>
        <v>0</v>
      </c>
      <c r="DO22" s="140" t="n">
        <f aca="false">IF(DO$2&lt;=$A22,IF(DO$3&gt;=$A22,(DO$4),0),0)*($AI23-$AI22)/10000</f>
        <v>0</v>
      </c>
      <c r="DP22" s="140"/>
      <c r="DQ22" s="140" t="n">
        <f aca="false">SUM(DL22:DO22)*AL22</f>
        <v>0</v>
      </c>
      <c r="DR22" s="140"/>
      <c r="DS22" s="140" t="n">
        <f aca="false">IF(DS$2&lt;=$A22,IF(DS$3&gt;=$A22,(DS$4),0),0)*($AI23-$AI22)/10000</f>
        <v>0</v>
      </c>
      <c r="DT22" s="140" t="n">
        <f aca="false">IF(DT$2&lt;=$A22,IF(DT$3&gt;=$A22,(DT$4),0),0)*($AI23-$AI22)/10000</f>
        <v>0</v>
      </c>
      <c r="DU22" s="140" t="n">
        <f aca="false">IF(DU$2&lt;=$A22,IF(DU$3&gt;=$A22,(DU$4),0),0)*($AI23-$AI22)/10000</f>
        <v>0</v>
      </c>
      <c r="DV22" s="140" t="n">
        <f aca="false">IF(DV$2&lt;=$A22,IF(DV$3&gt;=$A22,(DV$4),0),0)*($AI23-$AI22)/10000</f>
        <v>0</v>
      </c>
      <c r="DW22" s="140" t="n">
        <f aca="false">IF(DW$2&lt;=$A22,IF(DW$3&gt;=$A22,(DW$4),0),0)*($AI23-$AI22)/10000</f>
        <v>0</v>
      </c>
      <c r="DX22" s="140" t="n">
        <f aca="false">IF(DX$2&lt;=$A22,IF(DX$3&gt;=$A22,(DX$4),0),0)*($AI23-$AI22)/10000</f>
        <v>0</v>
      </c>
      <c r="DY22" s="140" t="n">
        <f aca="false">IF(DY$2&lt;=$A22,IF(DY$3&gt;=$A22,(DY$4),0),0)*($AI23-$AI22)/10000</f>
        <v>0</v>
      </c>
      <c r="DZ22" s="140" t="n">
        <f aca="false">IF(DZ$2&lt;=$A22,IF(DZ$3&gt;=$A22,(DZ$4),0),0)*($AI23-$AI22)/10000</f>
        <v>0</v>
      </c>
      <c r="EA22" s="140" t="n">
        <f aca="false">IF(EA$2&lt;=$A22,IF(EA$3&gt;=$A22,(EA$4),0),0)*($AI23-$AI22)/10000</f>
        <v>0</v>
      </c>
      <c r="EB22" s="128" t="n">
        <f aca="false">SUM(DS22:DZ22)*AM22</f>
        <v>0</v>
      </c>
      <c r="EC22" s="128"/>
      <c r="ED22" s="17"/>
      <c r="EE22" s="17"/>
      <c r="EF22" s="17"/>
      <c r="EG22" s="17"/>
      <c r="EH22" s="17"/>
      <c r="EI22" s="140" t="n">
        <f aca="false">IF(EI$2&lt;=$A22,IF(EI$3&gt;=$A22,(EI$4),0),0)*($AI23-$AI22)/10000</f>
        <v>0</v>
      </c>
      <c r="EJ22" s="140" t="n">
        <f aca="false">IF(EJ$2&lt;=$A22,IF(EJ$3&gt;=$A22,(EJ$4),0),0)*($AI23-$AI22)/10000</f>
        <v>0</v>
      </c>
      <c r="EK22" s="140" t="n">
        <f aca="false">IF(EK$2&lt;=$A22,IF(EK$3&gt;=$A22,(EK$4),0),0)*($AI23-$AI22)/10000</f>
        <v>0</v>
      </c>
      <c r="EL22" s="140" t="n">
        <f aca="false">IF(EL$2&lt;=$A22,IF(EL$3&gt;=$A22,(EL$4),0),0)*($AI23-$AI22)/10000</f>
        <v>0</v>
      </c>
      <c r="EM22" s="140" t="n">
        <f aca="false">IF(EM$2&lt;=$A22,IF(EM$3&gt;=$A22,(EM$4),0),0)*($AI23-$AI22)/10000</f>
        <v>0</v>
      </c>
      <c r="EN22" s="140" t="n">
        <f aca="false">IF(EN$2&lt;=$A22,IF(EN$3&gt;=$A22,(EN$4),0),0)*($AI23-$AI22)/10000</f>
        <v>0</v>
      </c>
      <c r="EO22" s="17"/>
      <c r="EP22" s="128" t="n">
        <f aca="false">SUM(EI22:EN22)</f>
        <v>0</v>
      </c>
      <c r="EQ22" s="128" t="n">
        <f aca="false">EP22*AM22</f>
        <v>0</v>
      </c>
      <c r="ER22" s="17"/>
      <c r="ES22" s="17"/>
      <c r="ET22" s="17"/>
      <c r="EU22" s="17"/>
      <c r="EV22" s="17"/>
      <c r="EW22" s="140" t="n">
        <f aca="false">IF(EW$2&lt;=$A22,IF(EW$3&gt;=$A22,(EW$4),0),0)*($AI23-$AI22)/10000</f>
        <v>0</v>
      </c>
      <c r="EX22" s="140" t="n">
        <f aca="false">IF(EX$2&lt;=$A22,IF(EX$3&gt;=$A22,(EX$4),0),0)*($AI23-$AI22)/10000</f>
        <v>0</v>
      </c>
      <c r="EY22" s="140" t="n">
        <f aca="false">IF(EY$2&lt;=$A22,IF(EY$3&gt;=$A22,(EY$4),0),0)*($AI23-$AI22)/10000</f>
        <v>0</v>
      </c>
      <c r="EZ22" s="140" t="n">
        <f aca="false">IF(EZ$2&lt;=$A22,IF(EZ$3&gt;=$A22,(EZ$4),0),0)*($AI23-$AI22)/10000</f>
        <v>0</v>
      </c>
      <c r="FA22" s="140" t="n">
        <f aca="false">IF(FA$2&lt;=$A22,IF(FA$3&gt;=$A22,(FA$4),0),0)*($AI23-$AI22)/10000</f>
        <v>0</v>
      </c>
      <c r="FB22" s="140" t="n">
        <f aca="false">IF(FB$2&lt;=$A22,IF(FB$3&gt;=$A22,(FB$4),0),0)*($AI23-$AI22)/10000</f>
        <v>0</v>
      </c>
      <c r="FC22" s="17"/>
      <c r="FD22" s="128" t="n">
        <f aca="false">SUM(EW22:FB22)</f>
        <v>0</v>
      </c>
      <c r="FE22" s="128" t="n">
        <f aca="false">FD22*AM22</f>
        <v>0</v>
      </c>
      <c r="FF22" s="17"/>
      <c r="FG22" s="17"/>
      <c r="FH22" s="17"/>
      <c r="FI22" s="17"/>
      <c r="FJ22" s="17"/>
      <c r="FK22" s="17"/>
      <c r="FL22" s="140" t="n">
        <f aca="false">IF(FL$2&lt;=$A22,IF(FL$3&gt;=$A22,(FL$4),0),0)*($AI23-$AI22)/10000</f>
        <v>0</v>
      </c>
      <c r="FM22" s="140" t="n">
        <f aca="false">IF(FM$2&lt;=$A22,IF(FM$3&gt;=$A22,(FM$4),0),0)*($AI23-$AI22)/10000</f>
        <v>0</v>
      </c>
      <c r="FN22" s="140" t="n">
        <f aca="false">IF(FN$2&lt;=$A22,IF(FN$3&gt;=$A22,(FN$4),0),0)*($AI23-$AI22)/10000</f>
        <v>0</v>
      </c>
      <c r="FO22" s="140" t="n">
        <f aca="false">IF(FO$2&lt;=$A22,IF(FO$3&gt;=$A22,(FO$4),0),0)*($AI23-$AI22)/10000</f>
        <v>0</v>
      </c>
      <c r="FP22" s="140" t="n">
        <f aca="false">IF(FP$2&lt;=$A22,IF(FP$3&gt;=$A22,(FP$4),0),0)*($AI23-$AI22)/10000</f>
        <v>0</v>
      </c>
      <c r="FQ22" s="140" t="n">
        <f aca="false">IF(FQ$2&lt;=$A22,IF(FQ$3&gt;=$A22,(FQ$4),0),0)*($AI23-$AI22)/10000</f>
        <v>0</v>
      </c>
      <c r="FR22" s="17"/>
      <c r="FS22" s="128" t="n">
        <f aca="false">SUM(FL22:FQ22)</f>
        <v>0</v>
      </c>
      <c r="FT22" s="128" t="n">
        <f aca="false">FS22*AM22</f>
        <v>0</v>
      </c>
      <c r="FU22" s="17"/>
      <c r="FV22" s="17"/>
      <c r="FW22" s="17"/>
      <c r="FX22" s="17"/>
      <c r="FY22" s="17"/>
      <c r="FZ22" s="17"/>
      <c r="GA22" s="140" t="n">
        <f aca="false">IF(GA$2&lt;=$A22,IF(GA$3&gt;=$A22,(GA$4),0),0)*($AI23-$AI22)/10000</f>
        <v>0</v>
      </c>
      <c r="GB22" s="140" t="n">
        <f aca="false">IF(GB$2&lt;=$A22,IF(GB$3&gt;=$A22,(GB$4),0),0)*($AI23-$AI22)/10000</f>
        <v>0</v>
      </c>
      <c r="GC22" s="140" t="n">
        <f aca="false">IF(GC$2&lt;=$A22,IF(GC$3&gt;=$A22,(GC$4),0),0)*($AI23-$AI22)/10000</f>
        <v>0</v>
      </c>
      <c r="GD22" s="140" t="n">
        <f aca="false">IF(GD$2&lt;=$A22,IF(GD$3&gt;=$A22,(GD$4),0),0)*($AI23-$AI22)/10000</f>
        <v>0</v>
      </c>
      <c r="GE22" s="140" t="n">
        <f aca="false">IF(GE$2&lt;=$A22,IF(GE$3&gt;=$A22,(GE$4),0),0)*($AI23-$AI22)/10000</f>
        <v>0</v>
      </c>
      <c r="GF22" s="140" t="n">
        <f aca="false">IF(GF$2&lt;=$A22,IF(GF$3&gt;=$A22,(GF$4),0),0)*($AI23-$AI22)/10000</f>
        <v>0</v>
      </c>
      <c r="GG22" s="17"/>
      <c r="GH22" s="128" t="n">
        <f aca="false">SUM(GA22:GF22)</f>
        <v>0</v>
      </c>
      <c r="GI22" s="128" t="n">
        <f aca="false">GH22*AM22</f>
        <v>0</v>
      </c>
    </row>
    <row r="23" customFormat="false" ht="16.5" hidden="false" customHeight="false" outlineLevel="0" collapsed="false">
      <c r="A23" s="133" t="n">
        <v>37438</v>
      </c>
      <c r="B23" s="144" t="n">
        <f aca="false">INDEX(EOLArray,MATCH($A23,EOLColumn,0),MATCH($AF$5,EOLRow,0))+CT23</f>
        <v>0</v>
      </c>
      <c r="C23" s="135" t="n">
        <f aca="false">INDEX(M1SHEET,MATCH($A23,M1COLUMN,0),MATCH($AG$5,M1ROW,0))</f>
        <v>-0.469088214706841</v>
      </c>
      <c r="D23" s="145" t="n">
        <f aca="false">AVERAGE(C20:C26)</f>
        <v>-0.469092899399349</v>
      </c>
      <c r="E23" s="144" t="n">
        <f aca="false">INDEX(EOLArray,MATCH($A23,EOLColumn,0),MATCH($AF$19,EOLRow,0))+EQ23</f>
        <v>8.65</v>
      </c>
      <c r="F23" s="135" t="n">
        <f aca="false">INDEX(M1SHEET,MATCH($A23,M1COLUMN,0),MATCH($AG$14,M1ROW,0))</f>
        <v>1.4</v>
      </c>
      <c r="G23" s="145" t="n">
        <f aca="false">AVERAGE(F20:F26)</f>
        <v>0.990714285714286</v>
      </c>
      <c r="H23" s="144" t="n">
        <f aca="false">INDEX(EOLArray,MATCH($A23,EOLColumn,0),MATCH($AF$20,EOLRow,0))+GI23</f>
        <v>0</v>
      </c>
      <c r="I23" s="135" t="n">
        <f aca="false">INDEX(M1SHEET,MATCH($A23,M1COLUMN,0),MATCH($AG$17,M1ROW,0))</f>
        <v>1.8</v>
      </c>
      <c r="J23" s="145" t="n">
        <f aca="false">AVERAGE(I20:I26)</f>
        <v>1.39071428571429</v>
      </c>
      <c r="K23" s="144" t="n">
        <f aca="false">INDEX(EOLArray,MATCH($A23,EOLColumn,0),MATCH($AF$13,EOLRow,0))+FE23</f>
        <v>0</v>
      </c>
      <c r="L23" s="135" t="n">
        <f aca="false">INDEX(M1SHEET,MATCH($A23,M1COLUMN,0),MATCH($AG$13,M1ROW,0))</f>
        <v>-0.58</v>
      </c>
      <c r="M23" s="145" t="n">
        <f aca="false">AVERAGE(L20:L26)</f>
        <v>-0.58</v>
      </c>
      <c r="N23" s="144" t="n">
        <f aca="false">INDEX(EOLArray,MATCH($A23,EOLColumn,0),MATCH($AF$12,EOLRow,0))+EB23+DQ23</f>
        <v>-19.92</v>
      </c>
      <c r="O23" s="135" t="n">
        <f aca="false">INDEX(M1SHEET,MATCH($A23,M1COLUMN,0),MATCH($AG$15,M1ROW,0))</f>
        <v>-0.1</v>
      </c>
      <c r="P23" s="145" t="n">
        <f aca="false">AVERAGE(O20:O26)</f>
        <v>-0.1</v>
      </c>
      <c r="Q23" s="135" t="n">
        <f aca="false">INDEX(M1SHEET,MATCH($A23,M1COLUMN,0),MATCH($AG$31,M1ROW,0))</f>
        <v>4.175</v>
      </c>
      <c r="R23" s="145" t="n">
        <f aca="false">AVERAGE(Q20:Q26)</f>
        <v>4.19571428571429</v>
      </c>
      <c r="S23" s="144" t="n">
        <f aca="false">INDEX(EOLArray,MATCH($A23,EOLColumn,0),MATCH($AF$2,EOLRow,0))+BE23+DF23</f>
        <v>0</v>
      </c>
      <c r="T23" s="135" t="n">
        <f aca="false">INDEX(M1SHEET,MATCH($A23,M1COLUMN,0),MATCH($AG$3,M1ROW,0))</f>
        <v>-0.413</v>
      </c>
      <c r="U23" s="145" t="n">
        <f aca="false">AVERAGE(T20:T26)</f>
        <v>-0.413</v>
      </c>
      <c r="V23" s="135" t="n">
        <f aca="false">INDEX(M1SHEET,MATCH($A23,M1COLUMN,0),MATCH($AG$28,M1ROW,0))</f>
        <v>5.50846557721352</v>
      </c>
      <c r="W23" s="145" t="n">
        <f aca="false">AVERAGE(V20:V26)</f>
        <v>5.53755538769919</v>
      </c>
      <c r="X23" s="144" t="n">
        <f aca="false">INDEX(EOLArray,MATCH($A23,EOLColumn,0),MATCH($AF$18,EOLRow,0))+$BE23+$CK23+$CS23+$DQ23</f>
        <v>0</v>
      </c>
      <c r="Y23" s="135" t="n">
        <f aca="false">INDEX(M1SHEET,MATCH($A23,M1COLUMN,0),MATCH($AG$2,M1ROW,0))</f>
        <v>4.275</v>
      </c>
      <c r="Z23" s="145" t="n">
        <f aca="false">AVERAGE(Y20:Y26)</f>
        <v>4.29571428571429</v>
      </c>
      <c r="AB23" s="150" t="n">
        <f aca="false">B23+E23+H23+K23+N23+S23</f>
        <v>-11.27</v>
      </c>
      <c r="AC23" s="58"/>
      <c r="AD23" s="58"/>
      <c r="AF23" s="60" t="s">
        <v>104</v>
      </c>
      <c r="AG23" s="61" t="s">
        <v>105</v>
      </c>
      <c r="AI23" s="138" t="n">
        <v>37438</v>
      </c>
      <c r="AJ23" s="96" t="n">
        <f aca="false">(CK23+BE23+BR23+DQ23)*AM23</f>
        <v>0</v>
      </c>
      <c r="AK23" s="97" t="n">
        <f aca="false">(AO23)*(AM23)</f>
        <v>0</v>
      </c>
      <c r="AL23" s="97" t="n">
        <f aca="false">(AN23+AO23)*(AM23)</f>
        <v>0</v>
      </c>
      <c r="AM23" s="139" t="n">
        <f aca="false">INDEX(M1SHEET,MATCH($AI23,M1COLUMN,0),MATCH($AG$38,M1ROW,0))</f>
        <v>0.929773289190544</v>
      </c>
      <c r="AN23" s="122" t="n">
        <f aca="false">BS23</f>
        <v>0</v>
      </c>
      <c r="AO23" s="97" t="n">
        <f aca="false">BR23</f>
        <v>0</v>
      </c>
      <c r="AP23" s="125"/>
      <c r="AQ23" s="108"/>
      <c r="AR23" s="128" t="n">
        <f aca="false">SUM(AX23:BE23)+SUM(BI23:BP23)+SUM(DU23:DZ23)+SUM(BW23:CI23)</f>
        <v>0</v>
      </c>
      <c r="AS23" s="108"/>
      <c r="AT23" s="17"/>
      <c r="AU23" s="17"/>
      <c r="AV23" s="37" t="n">
        <v>37438</v>
      </c>
      <c r="AW23" s="17"/>
      <c r="AX23" s="128" t="n">
        <f aca="false">IF(AX$2&lt;=$A23,IF(AX$3&gt;=$A23,(AX$4/1.055056),0),0)*($AI24-$AI23)/10000</f>
        <v>0</v>
      </c>
      <c r="AY23" s="140" t="n">
        <f aca="false">IF(AY$2&lt;=$A23,IF(AY$3&gt;=$A23,(AY$4/1.055056),0),0)*($AI24-$AI23)/10000</f>
        <v>0</v>
      </c>
      <c r="AZ23" s="140" t="n">
        <f aca="false">IF(AZ$2&lt;=$A23,IF(AZ$3&gt;=$A23,(AZ$4/1.055056),0),0)*($AI24-$AI23)/10000</f>
        <v>0</v>
      </c>
      <c r="BA23" s="140" t="n">
        <f aca="false">IF(BA$2&lt;=$A23,IF(BA$3&gt;=$A23,(BA$4/1.055056),0),0)*($AI24-$AI23)/10000</f>
        <v>0</v>
      </c>
      <c r="BB23" s="140" t="n">
        <f aca="false">IF(BB$2&lt;=$A23,IF(BB$3&gt;=$A23,(BB$4/1.055056),0),0)*($AI24-$AI23)/10000</f>
        <v>0</v>
      </c>
      <c r="BC23" s="140" t="n">
        <f aca="false">IF(BC$2&lt;=$A23,IF(BC$3&gt;=$A23,(BC$4/1.055056),0),0)*($AI24-$AI23)/10000</f>
        <v>0</v>
      </c>
      <c r="BD23" s="140" t="n">
        <f aca="false">IF(BD$2&lt;=$A23,IF(BD$3&gt;=$A23,(BD$4/1.055056),0),0)*($AI24-$AI23)/10000</f>
        <v>0</v>
      </c>
      <c r="BE23" s="140" t="n">
        <f aca="false">SUM(AX23:BD23)*AM23</f>
        <v>0</v>
      </c>
      <c r="BF23" s="140"/>
      <c r="BG23" s="13"/>
      <c r="BH23" s="13"/>
      <c r="BI23" s="141" t="n">
        <f aca="false">IF(BI$2&lt;=$A23,IF(BI$3&gt;=$A23,(BI$4/1.055056),0),0)*($AI24-$AI23)/10000</f>
        <v>0</v>
      </c>
      <c r="BJ23" s="141" t="n">
        <f aca="false">IF(BJ$2&lt;=$A23,IF(BJ$3&gt;=$A23,(BJ$4/1.055056),0),0)*($AI24-$AI23)/10000</f>
        <v>0</v>
      </c>
      <c r="BK23" s="141" t="n">
        <f aca="false">IF(BK$2&lt;=$A23,IF(BK$3&gt;=$A23,(BK$4/1.055056),0),0)*($AI24-$AI23)/10000</f>
        <v>0</v>
      </c>
      <c r="BL23" s="141" t="n">
        <f aca="false">IF(BL$2&lt;=$A23,IF(BL$3&gt;=$A23,(BL$4/1.055056),0),0)*($AI24-$AI23)/10000</f>
        <v>0</v>
      </c>
      <c r="BM23" s="141" t="n">
        <f aca="false">IF(BM$2&lt;=$A23,IF(BM$3&gt;=$A23,(BM$4/1.055056),0),0)*($AI24-$AI23)/10000</f>
        <v>0</v>
      </c>
      <c r="BN23" s="141" t="n">
        <f aca="false">IF(BN$2&lt;=$A23,IF(BN$3&gt;=$A23,(BN$4/1.055056),0),0)*($AI24-$AI23)/10000</f>
        <v>0</v>
      </c>
      <c r="BO23" s="141" t="n">
        <f aca="false">IF(BO$2&lt;=$A23,IF(BO$3&gt;=$A23,(BO$4/1.055056),0),0)*($AI24-$AI23)/10000</f>
        <v>0</v>
      </c>
      <c r="BP23" s="141" t="n">
        <f aca="false">IF(BP$2&lt;=$A23,IF(BP$3&gt;=$A23,(BP$4/1.055056),0),0)*($AI24-$AI23)/10000</f>
        <v>0</v>
      </c>
      <c r="BQ23" s="13"/>
      <c r="BR23" s="14" t="n">
        <f aca="false">SUM(BI23:BP23)</f>
        <v>0</v>
      </c>
      <c r="BS23" s="14" t="n">
        <f aca="false">SUM(AX23:BF23)+DF23</f>
        <v>0</v>
      </c>
      <c r="BT23" s="14"/>
      <c r="BU23" s="17"/>
      <c r="BV23" s="17"/>
      <c r="BW23" s="142" t="n">
        <f aca="false">IF(BW$2&lt;=$A23,IF(BW$3&gt;=$A23,(BW$4),0),0)*($AI24-$AI23)/10000</f>
        <v>0</v>
      </c>
      <c r="BX23" s="142" t="n">
        <f aca="false">IF(BX$2&lt;=$A23,IF(BX$3&gt;=$A23,(BX$4),0),0)*($AI24-$AI23)/10000</f>
        <v>0</v>
      </c>
      <c r="BY23" s="142" t="n">
        <f aca="false">IF(BY$2&lt;=$A23,IF(BY$3&gt;=$A23,(BY$4),0),0)*($AI24-$AI23)/10000</f>
        <v>0</v>
      </c>
      <c r="BZ23" s="142" t="n">
        <f aca="false">IF(BZ$2&lt;=$A23,IF(BZ$3&gt;=$A23,(BZ$4),0),0)*($AI24-$AI23)/10000</f>
        <v>0</v>
      </c>
      <c r="CA23" s="142" t="n">
        <f aca="false">IF(CA$2&lt;=$A23,IF(CA$3&gt;=$A23,(CA$4),0),0)*($AI24-$AI23)/10000</f>
        <v>0</v>
      </c>
      <c r="CB23" s="140" t="n">
        <f aca="false">IF(CB$2&lt;=$A23,IF(CB$3&gt;=$A23,(CB$4),0),0)*($AI24-$AI23)/10000</f>
        <v>0</v>
      </c>
      <c r="CC23" s="140" t="n">
        <f aca="false">IF(CC$2&lt;=$A23,IF(CC$3&gt;=$A23,(CC$4),0),0)*($AI24-$AI23)/10000</f>
        <v>0</v>
      </c>
      <c r="CD23" s="140" t="n">
        <f aca="false">IF(CD$2&lt;=$A23,IF(CD$3&gt;=$A23,(CD$4),0),0)*($AI24-$AI23)/10000</f>
        <v>0</v>
      </c>
      <c r="CE23" s="140" t="n">
        <f aca="false">IF(CE$2&lt;=$A23,IF(CE$3&gt;=$A23,(CE$4),0),0)*($AI24-$AI23)/10000</f>
        <v>0</v>
      </c>
      <c r="CF23" s="140" t="n">
        <f aca="false">IF(CF$2&lt;=$A23,IF(CF$3&gt;=$A23,(CF$4),0),0)*($AI24-$AI23)/10000</f>
        <v>0</v>
      </c>
      <c r="CG23" s="140" t="n">
        <f aca="false">IF(CG$2&lt;=$A23,IF(CG$3&gt;=$A23,(CG$4),0),0)*($AI24-$AI23)/10000</f>
        <v>0</v>
      </c>
      <c r="CH23" s="140" t="n">
        <f aca="false">IF(CH$2&lt;=$A23,IF(CH$3&gt;=$A23,(CH$4),0),0)*($AI24-$AI23)/10000</f>
        <v>0</v>
      </c>
      <c r="CI23" s="140" t="n">
        <f aca="false">IF(CI$2&lt;=$A23,IF(CI$3&gt;=$A23,(CI$4),0),0)*($AI24-$AI23)/10000</f>
        <v>0</v>
      </c>
      <c r="CJ23" s="17"/>
      <c r="CK23" s="128" t="n">
        <f aca="false">SUM(BW23:CI23)+DQ23</f>
        <v>0</v>
      </c>
      <c r="CL23" s="128"/>
      <c r="CM23" s="128"/>
      <c r="CN23" s="142" t="n">
        <f aca="false">IF(CN$2&lt;=$A23,IF(CN$3&gt;=$A23,(CN$4),0),0)*($AI24-$AI23)/10000</f>
        <v>0</v>
      </c>
      <c r="CO23" s="142" t="n">
        <f aca="false">IF(CO$2&lt;=$A23,IF(CO$3&gt;=$A23,(CO$4),0),0)*($AI24-$AI23)/10000</f>
        <v>0</v>
      </c>
      <c r="CP23" s="142" t="n">
        <f aca="false">IF(CP$2&lt;=$A23,IF(CP$3&gt;=$A23,(CP$4),0),0)*($AI24-$AI23)/10000</f>
        <v>0</v>
      </c>
      <c r="CQ23" s="142" t="n">
        <f aca="false">IF(CQ$2&lt;=$A23,IF(CQ$3&gt;=$A23,(CQ$4),0),0)*($AI24-$AI23)/10000</f>
        <v>0</v>
      </c>
      <c r="CR23" s="128"/>
      <c r="CS23" s="128" t="n">
        <f aca="false">SUM(CN23:CQ23)*AL23</f>
        <v>0</v>
      </c>
      <c r="CT23" s="128"/>
      <c r="CU23" s="17"/>
      <c r="CV23" s="17"/>
      <c r="CW23" s="17"/>
      <c r="CX23" s="140" t="n">
        <f aca="false">IF(CX$2&lt;=$A23,IF(CX$3&gt;=$A23,(CX$4),0),0)*($AI24-$AI23)/10000</f>
        <v>0</v>
      </c>
      <c r="CY23" s="140" t="n">
        <f aca="false">IF(CY$2&lt;=$A23,IF(CY$3&gt;=$A23,(CY$4),0),0)*($AI24-$AI23)/10000</f>
        <v>0</v>
      </c>
      <c r="CZ23" s="140" t="n">
        <f aca="false">IF(CZ$2&lt;=$A23,IF(CZ$3&gt;=$A23,(CZ$4),0),0)*($AI24-$AI23)/10000</f>
        <v>0</v>
      </c>
      <c r="DA23" s="140" t="n">
        <f aca="false">IF(DA$2&lt;=$A23,IF(DA$3&gt;=$A23,(DA$4),0),0)*($AI24-$AI23)/10000</f>
        <v>0</v>
      </c>
      <c r="DB23" s="140" t="n">
        <f aca="false">IF(DB$2&lt;=$A23,IF(DB$3&gt;=$A23,(DB$4),0),0)*($AI24-$AI23)/10000</f>
        <v>0</v>
      </c>
      <c r="DC23" s="140" t="n">
        <f aca="false">IF(DC$2&lt;=$A23,IF(DC$3&gt;=$A23,(DC$4),0),0)*($AI24-$AI23)/10000</f>
        <v>0</v>
      </c>
      <c r="DD23" s="140" t="n">
        <f aca="false">IF(DD$2&lt;=$A23,IF(DD$3&gt;=$A23,(DD$4),0),0)*($AI24-$AI23)/10000</f>
        <v>0</v>
      </c>
      <c r="DE23" s="17"/>
      <c r="DF23" s="128" t="n">
        <f aca="false">SUM(CX23:DD23)</f>
        <v>0</v>
      </c>
      <c r="DG23" s="17"/>
      <c r="DH23" s="17"/>
      <c r="DI23" s="17"/>
      <c r="DJ23" s="17"/>
      <c r="DK23" s="17"/>
      <c r="DL23" s="140" t="n">
        <f aca="false">IF(DL$2&lt;=$A23,IF(DL$3&gt;=$A23,(DL$4),0),0)*($AI24-$AI23)/10000</f>
        <v>0</v>
      </c>
      <c r="DM23" s="140" t="n">
        <f aca="false">IF(DM$2&lt;=$A23,IF(DM$3&gt;=$A23,(DM$4),0),0)*($AI24-$AI23)/10000</f>
        <v>0</v>
      </c>
      <c r="DN23" s="140" t="n">
        <f aca="false">IF(DN$2&lt;=$A23,IF(DN$3&gt;=$A23,(DN$4),0),0)*($AI24-$AI23)/10000</f>
        <v>0</v>
      </c>
      <c r="DO23" s="140" t="n">
        <f aca="false">IF(DO$2&lt;=$A23,IF(DO$3&gt;=$A23,(DO$4),0),0)*($AI24-$AI23)/10000</f>
        <v>0</v>
      </c>
      <c r="DP23" s="140"/>
      <c r="DQ23" s="140" t="n">
        <f aca="false">SUM(DL23:DO23)*AL23</f>
        <v>0</v>
      </c>
      <c r="DR23" s="140"/>
      <c r="DS23" s="140" t="n">
        <f aca="false">IF(DS$2&lt;=$A23,IF(DS$3&gt;=$A23,(DS$4),0),0)*($AI24-$AI23)/10000</f>
        <v>0</v>
      </c>
      <c r="DT23" s="140" t="n">
        <f aca="false">IF(DT$2&lt;=$A23,IF(DT$3&gt;=$A23,(DT$4),0),0)*($AI24-$AI23)/10000</f>
        <v>0</v>
      </c>
      <c r="DU23" s="140" t="n">
        <f aca="false">IF(DU$2&lt;=$A23,IF(DU$3&gt;=$A23,(DU$4),0),0)*($AI24-$AI23)/10000</f>
        <v>0</v>
      </c>
      <c r="DV23" s="140" t="n">
        <f aca="false">IF(DV$2&lt;=$A23,IF(DV$3&gt;=$A23,(DV$4),0),0)*($AI24-$AI23)/10000</f>
        <v>0</v>
      </c>
      <c r="DW23" s="140" t="n">
        <f aca="false">IF(DW$2&lt;=$A23,IF(DW$3&gt;=$A23,(DW$4),0),0)*($AI24-$AI23)/10000</f>
        <v>0</v>
      </c>
      <c r="DX23" s="140" t="n">
        <f aca="false">IF(DX$2&lt;=$A23,IF(DX$3&gt;=$A23,(DX$4),0),0)*($AI24-$AI23)/10000</f>
        <v>0</v>
      </c>
      <c r="DY23" s="140" t="n">
        <f aca="false">IF(DY$2&lt;=$A23,IF(DY$3&gt;=$A23,(DY$4),0),0)*($AI24-$AI23)/10000</f>
        <v>0</v>
      </c>
      <c r="DZ23" s="140" t="n">
        <f aca="false">IF(DZ$2&lt;=$A23,IF(DZ$3&gt;=$A23,(DZ$4),0),0)*($AI24-$AI23)/10000</f>
        <v>0</v>
      </c>
      <c r="EA23" s="140" t="n">
        <f aca="false">IF(EA$2&lt;=$A23,IF(EA$3&gt;=$A23,(EA$4),0),0)*($AI24-$AI23)/10000</f>
        <v>0</v>
      </c>
      <c r="EB23" s="128" t="n">
        <f aca="false">SUM(DS23:DZ23)*AM23</f>
        <v>0</v>
      </c>
      <c r="EC23" s="128"/>
      <c r="ED23" s="17"/>
      <c r="EE23" s="17"/>
      <c r="EF23" s="17"/>
      <c r="EG23" s="17"/>
      <c r="EH23" s="17"/>
      <c r="EI23" s="140" t="n">
        <f aca="false">IF(EI$2&lt;=$A23,IF(EI$3&gt;=$A23,(EI$4),0),0)*($AI24-$AI23)/10000</f>
        <v>0</v>
      </c>
      <c r="EJ23" s="140" t="n">
        <f aca="false">IF(EJ$2&lt;=$A23,IF(EJ$3&gt;=$A23,(EJ$4),0),0)*($AI24-$AI23)/10000</f>
        <v>0</v>
      </c>
      <c r="EK23" s="140" t="n">
        <f aca="false">IF(EK$2&lt;=$A23,IF(EK$3&gt;=$A23,(EK$4),0),0)*($AI24-$AI23)/10000</f>
        <v>0</v>
      </c>
      <c r="EL23" s="140" t="n">
        <f aca="false">IF(EL$2&lt;=$A23,IF(EL$3&gt;=$A23,(EL$4),0),0)*($AI24-$AI23)/10000</f>
        <v>0</v>
      </c>
      <c r="EM23" s="140" t="n">
        <f aca="false">IF(EM$2&lt;=$A23,IF(EM$3&gt;=$A23,(EM$4),0),0)*($AI24-$AI23)/10000</f>
        <v>0</v>
      </c>
      <c r="EN23" s="140" t="n">
        <f aca="false">IF(EN$2&lt;=$A23,IF(EN$3&gt;=$A23,(EN$4),0),0)*($AI24-$AI23)/10000</f>
        <v>0</v>
      </c>
      <c r="EO23" s="17"/>
      <c r="EP23" s="128" t="n">
        <f aca="false">SUM(EI23:EN23)</f>
        <v>0</v>
      </c>
      <c r="EQ23" s="128" t="n">
        <f aca="false">EP23*AM23</f>
        <v>0</v>
      </c>
      <c r="ER23" s="17"/>
      <c r="ES23" s="17"/>
      <c r="ET23" s="17"/>
      <c r="EU23" s="17"/>
      <c r="EV23" s="17"/>
      <c r="EW23" s="140" t="n">
        <f aca="false">IF(EW$2&lt;=$A23,IF(EW$3&gt;=$A23,(EW$4),0),0)*($AI24-$AI23)/10000</f>
        <v>0</v>
      </c>
      <c r="EX23" s="140" t="n">
        <f aca="false">IF(EX$2&lt;=$A23,IF(EX$3&gt;=$A23,(EX$4),0),0)*($AI24-$AI23)/10000</f>
        <v>0</v>
      </c>
      <c r="EY23" s="140" t="n">
        <f aca="false">IF(EY$2&lt;=$A23,IF(EY$3&gt;=$A23,(EY$4),0),0)*($AI24-$AI23)/10000</f>
        <v>0</v>
      </c>
      <c r="EZ23" s="140" t="n">
        <f aca="false">IF(EZ$2&lt;=$A23,IF(EZ$3&gt;=$A23,(EZ$4),0),0)*($AI24-$AI23)/10000</f>
        <v>0</v>
      </c>
      <c r="FA23" s="140" t="n">
        <f aca="false">IF(FA$2&lt;=$A23,IF(FA$3&gt;=$A23,(FA$4),0),0)*($AI24-$AI23)/10000</f>
        <v>0</v>
      </c>
      <c r="FB23" s="140" t="n">
        <f aca="false">IF(FB$2&lt;=$A23,IF(FB$3&gt;=$A23,(FB$4),0),0)*($AI24-$AI23)/10000</f>
        <v>0</v>
      </c>
      <c r="FC23" s="17"/>
      <c r="FD23" s="128" t="n">
        <f aca="false">SUM(EW23:FB23)</f>
        <v>0</v>
      </c>
      <c r="FE23" s="128" t="n">
        <f aca="false">FD23*AM23</f>
        <v>0</v>
      </c>
      <c r="FF23" s="17"/>
      <c r="FG23" s="17"/>
      <c r="FH23" s="17"/>
      <c r="FI23" s="17"/>
      <c r="FJ23" s="17"/>
      <c r="FK23" s="17"/>
      <c r="FL23" s="140" t="n">
        <f aca="false">IF(FL$2&lt;=$A23,IF(FL$3&gt;=$A23,(FL$4),0),0)*($AI24-$AI23)/10000</f>
        <v>0</v>
      </c>
      <c r="FM23" s="140" t="n">
        <f aca="false">IF(FM$2&lt;=$A23,IF(FM$3&gt;=$A23,(FM$4),0),0)*($AI24-$AI23)/10000</f>
        <v>0</v>
      </c>
      <c r="FN23" s="140" t="n">
        <f aca="false">IF(FN$2&lt;=$A23,IF(FN$3&gt;=$A23,(FN$4),0),0)*($AI24-$AI23)/10000</f>
        <v>0</v>
      </c>
      <c r="FO23" s="140" t="n">
        <f aca="false">IF(FO$2&lt;=$A23,IF(FO$3&gt;=$A23,(FO$4),0),0)*($AI24-$AI23)/10000</f>
        <v>0</v>
      </c>
      <c r="FP23" s="140" t="n">
        <f aca="false">IF(FP$2&lt;=$A23,IF(FP$3&gt;=$A23,(FP$4),0),0)*($AI24-$AI23)/10000</f>
        <v>0</v>
      </c>
      <c r="FQ23" s="140" t="n">
        <f aca="false">IF(FQ$2&lt;=$A23,IF(FQ$3&gt;=$A23,(FQ$4),0),0)*($AI24-$AI23)/10000</f>
        <v>0</v>
      </c>
      <c r="FR23" s="17"/>
      <c r="FS23" s="128" t="n">
        <f aca="false">SUM(FL23:FQ23)</f>
        <v>0</v>
      </c>
      <c r="FT23" s="128" t="n">
        <f aca="false">FS23*AM23</f>
        <v>0</v>
      </c>
      <c r="FU23" s="17"/>
      <c r="FV23" s="17"/>
      <c r="FW23" s="17"/>
      <c r="FX23" s="17"/>
      <c r="FY23" s="17"/>
      <c r="FZ23" s="17"/>
      <c r="GA23" s="140" t="n">
        <f aca="false">IF(GA$2&lt;=$A23,IF(GA$3&gt;=$A23,(GA$4),0),0)*($AI24-$AI23)/10000</f>
        <v>0</v>
      </c>
      <c r="GB23" s="140" t="n">
        <f aca="false">IF(GB$2&lt;=$A23,IF(GB$3&gt;=$A23,(GB$4),0),0)*($AI24-$AI23)/10000</f>
        <v>0</v>
      </c>
      <c r="GC23" s="140" t="n">
        <f aca="false">IF(GC$2&lt;=$A23,IF(GC$3&gt;=$A23,(GC$4),0),0)*($AI24-$AI23)/10000</f>
        <v>0</v>
      </c>
      <c r="GD23" s="140" t="n">
        <f aca="false">IF(GD$2&lt;=$A23,IF(GD$3&gt;=$A23,(GD$4),0),0)*($AI24-$AI23)/10000</f>
        <v>0</v>
      </c>
      <c r="GE23" s="140" t="n">
        <f aca="false">IF(GE$2&lt;=$A23,IF(GE$3&gt;=$A23,(GE$4),0),0)*($AI24-$AI23)/10000</f>
        <v>0</v>
      </c>
      <c r="GF23" s="140" t="n">
        <f aca="false">IF(GF$2&lt;=$A23,IF(GF$3&gt;=$A23,(GF$4),0),0)*($AI24-$AI23)/10000</f>
        <v>0</v>
      </c>
      <c r="GG23" s="17"/>
      <c r="GH23" s="128" t="n">
        <f aca="false">SUM(GA23:GF23)</f>
        <v>0</v>
      </c>
      <c r="GI23" s="128" t="n">
        <f aca="false">GH23*AM23</f>
        <v>0</v>
      </c>
    </row>
    <row r="24" customFormat="false" ht="16.5" hidden="false" customHeight="false" outlineLevel="0" collapsed="false">
      <c r="A24" s="133" t="n">
        <v>37469</v>
      </c>
      <c r="B24" s="144" t="n">
        <f aca="false">INDEX(EOLArray,MATCH($A24,EOLColumn,0),MATCH($AF$5,EOLRow,0))+CT24</f>
        <v>0</v>
      </c>
      <c r="C24" s="135" t="n">
        <f aca="false">INDEX(M1SHEET,MATCH($A24,M1COLUMN,0),MATCH($AG$5,M1ROW,0))</f>
        <v>-0.469101832190024</v>
      </c>
      <c r="D24" s="145"/>
      <c r="E24" s="144" t="n">
        <f aca="false">INDEX(EOLArray,MATCH($A24,EOLColumn,0),MATCH($AF$19,EOLRow,0))+EQ24</f>
        <v>8.61</v>
      </c>
      <c r="F24" s="135" t="n">
        <f aca="false">INDEX(M1SHEET,MATCH($A24,M1COLUMN,0),MATCH($AG$14,M1ROW,0))</f>
        <v>1.4</v>
      </c>
      <c r="G24" s="152"/>
      <c r="H24" s="144" t="n">
        <f aca="false">INDEX(EOLArray,MATCH($A24,EOLColumn,0),MATCH($AF$20,EOLRow,0))+GI24</f>
        <v>0</v>
      </c>
      <c r="I24" s="135" t="n">
        <f aca="false">INDEX(M1SHEET,MATCH($A24,M1COLUMN,0),MATCH($AG$17,M1ROW,0))</f>
        <v>1.8</v>
      </c>
      <c r="J24" s="152"/>
      <c r="K24" s="144" t="n">
        <f aca="false">INDEX(EOLArray,MATCH($A24,EOLColumn,0),MATCH($AF$13,EOLRow,0))+FE24</f>
        <v>0</v>
      </c>
      <c r="L24" s="135" t="n">
        <f aca="false">INDEX(M1SHEET,MATCH($A24,M1COLUMN,0),MATCH($AG$13,M1ROW,0))</f>
        <v>-0.58</v>
      </c>
      <c r="M24" s="152"/>
      <c r="N24" s="144" t="n">
        <f aca="false">INDEX(EOLArray,MATCH($A24,EOLColumn,0),MATCH($AF$12,EOLRow,0))+EB24+DQ24</f>
        <v>-19.83</v>
      </c>
      <c r="O24" s="135" t="n">
        <f aca="false">INDEX(M1SHEET,MATCH($A24,M1COLUMN,0),MATCH($AG$15,M1ROW,0))</f>
        <v>-0.1</v>
      </c>
      <c r="P24" s="152"/>
      <c r="Q24" s="135" t="n">
        <f aca="false">INDEX(M1SHEET,MATCH($A24,M1COLUMN,0),MATCH($AG$31,M1ROW,0))</f>
        <v>4.175</v>
      </c>
      <c r="R24" s="152"/>
      <c r="S24" s="144" t="n">
        <f aca="false">INDEX(EOLArray,MATCH($A24,EOLColumn,0),MATCH($AF$2,EOLRow,0))+BE24+DF24</f>
        <v>0</v>
      </c>
      <c r="T24" s="135" t="n">
        <f aca="false">INDEX(M1SHEET,MATCH($A24,M1COLUMN,0),MATCH($AG$3,M1ROW,0))</f>
        <v>-0.413</v>
      </c>
      <c r="U24" s="152"/>
      <c r="V24" s="135" t="n">
        <f aca="false">INDEX(M1SHEET,MATCH($A24,M1COLUMN,0),MATCH($AG$28,M1ROW,0))</f>
        <v>5.50712851861083</v>
      </c>
      <c r="W24" s="152"/>
      <c r="X24" s="144" t="n">
        <f aca="false">INDEX(EOLArray,MATCH($A24,EOLColumn,0),MATCH($AF$18,EOLRow,0))+$BE24+$CK24+$CS24+$DQ24</f>
        <v>0</v>
      </c>
      <c r="Y24" s="135" t="n">
        <f aca="false">INDEX(M1SHEET,MATCH($A24,M1COLUMN,0),MATCH($AG$2,M1ROW,0))</f>
        <v>4.275</v>
      </c>
      <c r="Z24" s="152"/>
      <c r="AB24" s="150" t="n">
        <f aca="false">B24+E24+H24+K24+N24+S24</f>
        <v>-11.22</v>
      </c>
      <c r="AC24" s="58"/>
      <c r="AD24" s="58"/>
      <c r="AF24" s="60" t="s">
        <v>106</v>
      </c>
      <c r="AG24" s="61" t="s">
        <v>107</v>
      </c>
      <c r="AI24" s="138" t="n">
        <v>37469</v>
      </c>
      <c r="AJ24" s="96" t="n">
        <f aca="false">(CK24+BE24+BR24+DQ24)*AM24</f>
        <v>0</v>
      </c>
      <c r="AK24" s="97" t="n">
        <f aca="false">(AO24)*(AM24)</f>
        <v>0</v>
      </c>
      <c r="AL24" s="97" t="n">
        <f aca="false">(AN24+AO24)*(AM24)</f>
        <v>0</v>
      </c>
      <c r="AM24" s="139" t="n">
        <f aca="false">INDEX(M1SHEET,MATCH($AI24,M1COLUMN,0),MATCH($AG$38,M1ROW,0))</f>
        <v>0.925660076345469</v>
      </c>
      <c r="AN24" s="122" t="n">
        <f aca="false">BS24</f>
        <v>0</v>
      </c>
      <c r="AO24" s="97" t="n">
        <f aca="false">BR24</f>
        <v>0</v>
      </c>
      <c r="AP24" s="125"/>
      <c r="AQ24" s="108"/>
      <c r="AR24" s="128" t="n">
        <f aca="false">SUM(AX24:BE24)+SUM(BI24:BP24)+SUM(DU24:DZ24)+SUM(BW24:CI24)</f>
        <v>0</v>
      </c>
      <c r="AS24" s="108"/>
      <c r="AT24" s="17"/>
      <c r="AU24" s="17"/>
      <c r="AV24" s="37" t="n">
        <v>37469</v>
      </c>
      <c r="AW24" s="17"/>
      <c r="AX24" s="128" t="n">
        <f aca="false">IF(AX$2&lt;=$A24,IF(AX$3&gt;=$A24,(AX$4/1.055056),0),0)*($AI25-$AI24)/10000</f>
        <v>0</v>
      </c>
      <c r="AY24" s="140" t="n">
        <f aca="false">IF(AY$2&lt;=$A24,IF(AY$3&gt;=$A24,(AY$4/1.055056),0),0)*($AI25-$AI24)/10000</f>
        <v>0</v>
      </c>
      <c r="AZ24" s="140" t="n">
        <f aca="false">IF(AZ$2&lt;=$A24,IF(AZ$3&gt;=$A24,(AZ$4/1.055056),0),0)*($AI25-$AI24)/10000</f>
        <v>0</v>
      </c>
      <c r="BA24" s="140" t="n">
        <f aca="false">IF(BA$2&lt;=$A24,IF(BA$3&gt;=$A24,(BA$4/1.055056),0),0)*($AI25-$AI24)/10000</f>
        <v>0</v>
      </c>
      <c r="BB24" s="140" t="n">
        <f aca="false">IF(BB$2&lt;=$A24,IF(BB$3&gt;=$A24,(BB$4/1.055056),0),0)*($AI25-$AI24)/10000</f>
        <v>0</v>
      </c>
      <c r="BC24" s="140" t="n">
        <f aca="false">IF(BC$2&lt;=$A24,IF(BC$3&gt;=$A24,(BC$4/1.055056),0),0)*($AI25-$AI24)/10000</f>
        <v>0</v>
      </c>
      <c r="BD24" s="140" t="n">
        <f aca="false">IF(BD$2&lt;=$A24,IF(BD$3&gt;=$A24,(BD$4/1.055056),0),0)*($AI25-$AI24)/10000</f>
        <v>0</v>
      </c>
      <c r="BE24" s="140" t="n">
        <f aca="false">SUM(AX24:BD24)*AM24</f>
        <v>0</v>
      </c>
      <c r="BF24" s="140"/>
      <c r="BG24" s="13"/>
      <c r="BH24" s="13"/>
      <c r="BI24" s="141" t="n">
        <f aca="false">IF(BI$2&lt;=$A24,IF(BI$3&gt;=$A24,(BI$4/1.055056),0),0)*($AI25-$AI24)/10000</f>
        <v>0</v>
      </c>
      <c r="BJ24" s="141" t="n">
        <f aca="false">IF(BJ$2&lt;=$A24,IF(BJ$3&gt;=$A24,(BJ$4/1.055056),0),0)*($AI25-$AI24)/10000</f>
        <v>0</v>
      </c>
      <c r="BK24" s="141" t="n">
        <f aca="false">IF(BK$2&lt;=$A24,IF(BK$3&gt;=$A24,(BK$4/1.055056),0),0)*($AI25-$AI24)/10000</f>
        <v>0</v>
      </c>
      <c r="BL24" s="141" t="n">
        <f aca="false">IF(BL$2&lt;=$A24,IF(BL$3&gt;=$A24,(BL$4/1.055056),0),0)*($AI25-$AI24)/10000</f>
        <v>0</v>
      </c>
      <c r="BM24" s="141" t="n">
        <f aca="false">IF(BM$2&lt;=$A24,IF(BM$3&gt;=$A24,(BM$4/1.055056),0),0)*($AI25-$AI24)/10000</f>
        <v>0</v>
      </c>
      <c r="BN24" s="141" t="n">
        <f aca="false">IF(BN$2&lt;=$A24,IF(BN$3&gt;=$A24,(BN$4/1.055056),0),0)*($AI25-$AI24)/10000</f>
        <v>0</v>
      </c>
      <c r="BO24" s="141" t="n">
        <f aca="false">IF(BO$2&lt;=$A24,IF(BO$3&gt;=$A24,(BO$4/1.055056),0),0)*($AI25-$AI24)/10000</f>
        <v>0</v>
      </c>
      <c r="BP24" s="141" t="n">
        <f aca="false">IF(BP$2&lt;=$A24,IF(BP$3&gt;=$A24,(BP$4/1.055056),0),0)*($AI25-$AI24)/10000</f>
        <v>0</v>
      </c>
      <c r="BQ24" s="13"/>
      <c r="BR24" s="14" t="n">
        <f aca="false">SUM(BI24:BP24)</f>
        <v>0</v>
      </c>
      <c r="BS24" s="14" t="n">
        <f aca="false">SUM(AX24:BF24)+DF24</f>
        <v>0</v>
      </c>
      <c r="BT24" s="14"/>
      <c r="BU24" s="17"/>
      <c r="BV24" s="17"/>
      <c r="BW24" s="142" t="n">
        <f aca="false">IF(BW$2&lt;=$A24,IF(BW$3&gt;=$A24,(BW$4),0),0)*($AI25-$AI24)/10000</f>
        <v>0</v>
      </c>
      <c r="BX24" s="142" t="n">
        <f aca="false">IF(BX$2&lt;=$A24,IF(BX$3&gt;=$A24,(BX$4),0),0)*($AI25-$AI24)/10000</f>
        <v>0</v>
      </c>
      <c r="BY24" s="142" t="n">
        <f aca="false">IF(BY$2&lt;=$A24,IF(BY$3&gt;=$A24,(BY$4),0),0)*($AI25-$AI24)/10000</f>
        <v>0</v>
      </c>
      <c r="BZ24" s="142" t="n">
        <f aca="false">IF(BZ$2&lt;=$A24,IF(BZ$3&gt;=$A24,(BZ$4),0),0)*($AI25-$AI24)/10000</f>
        <v>0</v>
      </c>
      <c r="CA24" s="142" t="n">
        <f aca="false">IF(CA$2&lt;=$A24,IF(CA$3&gt;=$A24,(CA$4),0),0)*($AI25-$AI24)/10000</f>
        <v>0</v>
      </c>
      <c r="CB24" s="140" t="n">
        <f aca="false">IF(CB$2&lt;=$A24,IF(CB$3&gt;=$A24,(CB$4),0),0)*($AI25-$AI24)/10000</f>
        <v>0</v>
      </c>
      <c r="CC24" s="140" t="n">
        <f aca="false">IF(CC$2&lt;=$A24,IF(CC$3&gt;=$A24,(CC$4),0),0)*($AI25-$AI24)/10000</f>
        <v>0</v>
      </c>
      <c r="CD24" s="140" t="n">
        <f aca="false">IF(CD$2&lt;=$A24,IF(CD$3&gt;=$A24,(CD$4),0),0)*($AI25-$AI24)/10000</f>
        <v>0</v>
      </c>
      <c r="CE24" s="140" t="n">
        <f aca="false">IF(CE$2&lt;=$A24,IF(CE$3&gt;=$A24,(CE$4),0),0)*($AI25-$AI24)/10000</f>
        <v>0</v>
      </c>
      <c r="CF24" s="140" t="n">
        <f aca="false">IF(CF$2&lt;=$A24,IF(CF$3&gt;=$A24,(CF$4),0),0)*($AI25-$AI24)/10000</f>
        <v>0</v>
      </c>
      <c r="CG24" s="140" t="n">
        <f aca="false">IF(CG$2&lt;=$A24,IF(CG$3&gt;=$A24,(CG$4),0),0)*($AI25-$AI24)/10000</f>
        <v>0</v>
      </c>
      <c r="CH24" s="140" t="n">
        <f aca="false">IF(CH$2&lt;=$A24,IF(CH$3&gt;=$A24,(CH$4),0),0)*($AI25-$AI24)/10000</f>
        <v>0</v>
      </c>
      <c r="CI24" s="140" t="n">
        <f aca="false">IF(CI$2&lt;=$A24,IF(CI$3&gt;=$A24,(CI$4),0),0)*($AI25-$AI24)/10000</f>
        <v>0</v>
      </c>
      <c r="CJ24" s="17"/>
      <c r="CK24" s="128" t="n">
        <f aca="false">SUM(BW24:CI24)+DQ24</f>
        <v>0</v>
      </c>
      <c r="CL24" s="128"/>
      <c r="CM24" s="128"/>
      <c r="CN24" s="142" t="n">
        <f aca="false">IF(CN$2&lt;=$A24,IF(CN$3&gt;=$A24,(CN$4),0),0)*($AI25-$AI24)/10000</f>
        <v>0</v>
      </c>
      <c r="CO24" s="142" t="n">
        <f aca="false">IF(CO$2&lt;=$A24,IF(CO$3&gt;=$A24,(CO$4),0),0)*($AI25-$AI24)/10000</f>
        <v>0</v>
      </c>
      <c r="CP24" s="142" t="n">
        <f aca="false">IF(CP$2&lt;=$A24,IF(CP$3&gt;=$A24,(CP$4),0),0)*($AI25-$AI24)/10000</f>
        <v>0</v>
      </c>
      <c r="CQ24" s="142" t="n">
        <f aca="false">IF(CQ$2&lt;=$A24,IF(CQ$3&gt;=$A24,(CQ$4),0),0)*($AI25-$AI24)/10000</f>
        <v>0</v>
      </c>
      <c r="CR24" s="128"/>
      <c r="CS24" s="128" t="n">
        <f aca="false">SUM(CN24:CQ24)*AL24</f>
        <v>0</v>
      </c>
      <c r="CT24" s="128"/>
      <c r="CU24" s="17"/>
      <c r="CV24" s="17"/>
      <c r="CW24" s="17"/>
      <c r="CX24" s="140" t="n">
        <f aca="false">IF(CX$2&lt;=$A24,IF(CX$3&gt;=$A24,(CX$4),0),0)*($AI25-$AI24)/10000</f>
        <v>0</v>
      </c>
      <c r="CY24" s="140" t="n">
        <f aca="false">IF(CY$2&lt;=$A24,IF(CY$3&gt;=$A24,(CY$4),0),0)*($AI25-$AI24)/10000</f>
        <v>0</v>
      </c>
      <c r="CZ24" s="140" t="n">
        <f aca="false">IF(CZ$2&lt;=$A24,IF(CZ$3&gt;=$A24,(CZ$4),0),0)*($AI25-$AI24)/10000</f>
        <v>0</v>
      </c>
      <c r="DA24" s="140" t="n">
        <f aca="false">IF(DA$2&lt;=$A24,IF(DA$3&gt;=$A24,(DA$4),0),0)*($AI25-$AI24)/10000</f>
        <v>0</v>
      </c>
      <c r="DB24" s="140" t="n">
        <f aca="false">IF(DB$2&lt;=$A24,IF(DB$3&gt;=$A24,(DB$4),0),0)*($AI25-$AI24)/10000</f>
        <v>0</v>
      </c>
      <c r="DC24" s="140" t="n">
        <f aca="false">IF(DC$2&lt;=$A24,IF(DC$3&gt;=$A24,(DC$4),0),0)*($AI25-$AI24)/10000</f>
        <v>0</v>
      </c>
      <c r="DD24" s="140" t="n">
        <f aca="false">IF(DD$2&lt;=$A24,IF(DD$3&gt;=$A24,(DD$4),0),0)*($AI25-$AI24)/10000</f>
        <v>0</v>
      </c>
      <c r="DE24" s="17"/>
      <c r="DF24" s="128" t="n">
        <f aca="false">SUM(CX24:DD24)</f>
        <v>0</v>
      </c>
      <c r="DG24" s="17"/>
      <c r="DH24" s="17"/>
      <c r="DI24" s="17"/>
      <c r="DJ24" s="17"/>
      <c r="DK24" s="17"/>
      <c r="DL24" s="140" t="n">
        <f aca="false">IF(DL$2&lt;=$A24,IF(DL$3&gt;=$A24,(DL$4),0),0)*($AI25-$AI24)/10000</f>
        <v>0</v>
      </c>
      <c r="DM24" s="140" t="n">
        <f aca="false">IF(DM$2&lt;=$A24,IF(DM$3&gt;=$A24,(DM$4),0),0)*($AI25-$AI24)/10000</f>
        <v>0</v>
      </c>
      <c r="DN24" s="140" t="n">
        <f aca="false">IF(DN$2&lt;=$A24,IF(DN$3&gt;=$A24,(DN$4),0),0)*($AI25-$AI24)/10000</f>
        <v>0</v>
      </c>
      <c r="DO24" s="140" t="n">
        <f aca="false">IF(DO$2&lt;=$A24,IF(DO$3&gt;=$A24,(DO$4),0),0)*($AI25-$AI24)/10000</f>
        <v>0</v>
      </c>
      <c r="DP24" s="140"/>
      <c r="DQ24" s="140" t="n">
        <f aca="false">SUM(DL24:DO24)*AL24</f>
        <v>0</v>
      </c>
      <c r="DR24" s="140"/>
      <c r="DS24" s="140" t="n">
        <f aca="false">IF(DS$2&lt;=$A24,IF(DS$3&gt;=$A24,(DS$4),0),0)*($AI25-$AI24)/10000</f>
        <v>0</v>
      </c>
      <c r="DT24" s="140" t="n">
        <f aca="false">IF(DT$2&lt;=$A24,IF(DT$3&gt;=$A24,(DT$4),0),0)*($AI25-$AI24)/10000</f>
        <v>0</v>
      </c>
      <c r="DU24" s="140" t="n">
        <f aca="false">IF(DU$2&lt;=$A24,IF(DU$3&gt;=$A24,(DU$4),0),0)*($AI25-$AI24)/10000</f>
        <v>0</v>
      </c>
      <c r="DV24" s="140" t="n">
        <f aca="false">IF(DV$2&lt;=$A24,IF(DV$3&gt;=$A24,(DV$4),0),0)*($AI25-$AI24)/10000</f>
        <v>0</v>
      </c>
      <c r="DW24" s="140" t="n">
        <f aca="false">IF(DW$2&lt;=$A24,IF(DW$3&gt;=$A24,(DW$4),0),0)*($AI25-$AI24)/10000</f>
        <v>0</v>
      </c>
      <c r="DX24" s="140" t="n">
        <f aca="false">IF(DX$2&lt;=$A24,IF(DX$3&gt;=$A24,(DX$4),0),0)*($AI25-$AI24)/10000</f>
        <v>0</v>
      </c>
      <c r="DY24" s="140" t="n">
        <f aca="false">IF(DY$2&lt;=$A24,IF(DY$3&gt;=$A24,(DY$4),0),0)*($AI25-$AI24)/10000</f>
        <v>0</v>
      </c>
      <c r="DZ24" s="140" t="n">
        <f aca="false">IF(DZ$2&lt;=$A24,IF(DZ$3&gt;=$A24,(DZ$4),0),0)*($AI25-$AI24)/10000</f>
        <v>0</v>
      </c>
      <c r="EA24" s="140" t="n">
        <f aca="false">IF(EA$2&lt;=$A24,IF(EA$3&gt;=$A24,(EA$4),0),0)*($AI25-$AI24)/10000</f>
        <v>0</v>
      </c>
      <c r="EB24" s="128" t="n">
        <f aca="false">SUM(DS24:DZ24)*AM24</f>
        <v>0</v>
      </c>
      <c r="EC24" s="128"/>
      <c r="ED24" s="17"/>
      <c r="EE24" s="17"/>
      <c r="EF24" s="17"/>
      <c r="EG24" s="17"/>
      <c r="EH24" s="17"/>
      <c r="EI24" s="140" t="n">
        <f aca="false">IF(EI$2&lt;=$A24,IF(EI$3&gt;=$A24,(EI$4),0),0)*($AI25-$AI24)/10000</f>
        <v>0</v>
      </c>
      <c r="EJ24" s="140" t="n">
        <f aca="false">IF(EJ$2&lt;=$A24,IF(EJ$3&gt;=$A24,(EJ$4),0),0)*($AI25-$AI24)/10000</f>
        <v>0</v>
      </c>
      <c r="EK24" s="140" t="n">
        <f aca="false">IF(EK$2&lt;=$A24,IF(EK$3&gt;=$A24,(EK$4),0),0)*($AI25-$AI24)/10000</f>
        <v>0</v>
      </c>
      <c r="EL24" s="140" t="n">
        <f aca="false">IF(EL$2&lt;=$A24,IF(EL$3&gt;=$A24,(EL$4),0),0)*($AI25-$AI24)/10000</f>
        <v>0</v>
      </c>
      <c r="EM24" s="140" t="n">
        <f aca="false">IF(EM$2&lt;=$A24,IF(EM$3&gt;=$A24,(EM$4),0),0)*($AI25-$AI24)/10000</f>
        <v>0</v>
      </c>
      <c r="EN24" s="140" t="n">
        <f aca="false">IF(EN$2&lt;=$A24,IF(EN$3&gt;=$A24,(EN$4),0),0)*($AI25-$AI24)/10000</f>
        <v>0</v>
      </c>
      <c r="EO24" s="17"/>
      <c r="EP24" s="128" t="n">
        <f aca="false">SUM(EI24:EN24)</f>
        <v>0</v>
      </c>
      <c r="EQ24" s="128" t="n">
        <f aca="false">EP24*AM24</f>
        <v>0</v>
      </c>
      <c r="ER24" s="17"/>
      <c r="ES24" s="17"/>
      <c r="ET24" s="17"/>
      <c r="EU24" s="17"/>
      <c r="EV24" s="17"/>
      <c r="EW24" s="140" t="n">
        <f aca="false">IF(EW$2&lt;=$A24,IF(EW$3&gt;=$A24,(EW$4),0),0)*($AI25-$AI24)/10000</f>
        <v>0</v>
      </c>
      <c r="EX24" s="140" t="n">
        <f aca="false">IF(EX$2&lt;=$A24,IF(EX$3&gt;=$A24,(EX$4),0),0)*($AI25-$AI24)/10000</f>
        <v>0</v>
      </c>
      <c r="EY24" s="140" t="n">
        <f aca="false">IF(EY$2&lt;=$A24,IF(EY$3&gt;=$A24,(EY$4),0),0)*($AI25-$AI24)/10000</f>
        <v>0</v>
      </c>
      <c r="EZ24" s="140" t="n">
        <f aca="false">IF(EZ$2&lt;=$A24,IF(EZ$3&gt;=$A24,(EZ$4),0),0)*($AI25-$AI24)/10000</f>
        <v>0</v>
      </c>
      <c r="FA24" s="140" t="n">
        <f aca="false">IF(FA$2&lt;=$A24,IF(FA$3&gt;=$A24,(FA$4),0),0)*($AI25-$AI24)/10000</f>
        <v>0</v>
      </c>
      <c r="FB24" s="140" t="n">
        <f aca="false">IF(FB$2&lt;=$A24,IF(FB$3&gt;=$A24,(FB$4),0),0)*($AI25-$AI24)/10000</f>
        <v>0</v>
      </c>
      <c r="FC24" s="17"/>
      <c r="FD24" s="128" t="n">
        <f aca="false">SUM(EW24:FB24)</f>
        <v>0</v>
      </c>
      <c r="FE24" s="128" t="n">
        <f aca="false">FD24*AM24</f>
        <v>0</v>
      </c>
      <c r="FF24" s="17"/>
      <c r="FG24" s="17"/>
      <c r="FH24" s="17"/>
      <c r="FI24" s="17"/>
      <c r="FJ24" s="17"/>
      <c r="FK24" s="17"/>
      <c r="FL24" s="140" t="n">
        <f aca="false">IF(FL$2&lt;=$A24,IF(FL$3&gt;=$A24,(FL$4),0),0)*($AI25-$AI24)/10000</f>
        <v>0</v>
      </c>
      <c r="FM24" s="140" t="n">
        <f aca="false">IF(FM$2&lt;=$A24,IF(FM$3&gt;=$A24,(FM$4),0),0)*($AI25-$AI24)/10000</f>
        <v>0</v>
      </c>
      <c r="FN24" s="140" t="n">
        <f aca="false">IF(FN$2&lt;=$A24,IF(FN$3&gt;=$A24,(FN$4),0),0)*($AI25-$AI24)/10000</f>
        <v>0</v>
      </c>
      <c r="FO24" s="140" t="n">
        <f aca="false">IF(FO$2&lt;=$A24,IF(FO$3&gt;=$A24,(FO$4),0),0)*($AI25-$AI24)/10000</f>
        <v>0</v>
      </c>
      <c r="FP24" s="140" t="n">
        <f aca="false">IF(FP$2&lt;=$A24,IF(FP$3&gt;=$A24,(FP$4),0),0)*($AI25-$AI24)/10000</f>
        <v>0</v>
      </c>
      <c r="FQ24" s="140" t="n">
        <f aca="false">IF(FQ$2&lt;=$A24,IF(FQ$3&gt;=$A24,(FQ$4),0),0)*($AI25-$AI24)/10000</f>
        <v>0</v>
      </c>
      <c r="FR24" s="17"/>
      <c r="FS24" s="128" t="n">
        <f aca="false">SUM(FL24:FQ24)</f>
        <v>0</v>
      </c>
      <c r="FT24" s="128" t="n">
        <f aca="false">FS24*AM24</f>
        <v>0</v>
      </c>
      <c r="FU24" s="17"/>
      <c r="FV24" s="17"/>
      <c r="FW24" s="17"/>
      <c r="FX24" s="17"/>
      <c r="FY24" s="17"/>
      <c r="FZ24" s="17"/>
      <c r="GA24" s="140" t="n">
        <f aca="false">IF(GA$2&lt;=$A24,IF(GA$3&gt;=$A24,(GA$4),0),0)*($AI25-$AI24)/10000</f>
        <v>0</v>
      </c>
      <c r="GB24" s="140" t="n">
        <f aca="false">IF(GB$2&lt;=$A24,IF(GB$3&gt;=$A24,(GB$4),0),0)*($AI25-$AI24)/10000</f>
        <v>0</v>
      </c>
      <c r="GC24" s="140" t="n">
        <f aca="false">IF(GC$2&lt;=$A24,IF(GC$3&gt;=$A24,(GC$4),0),0)*($AI25-$AI24)/10000</f>
        <v>0</v>
      </c>
      <c r="GD24" s="140" t="n">
        <f aca="false">IF(GD$2&lt;=$A24,IF(GD$3&gt;=$A24,(GD$4),0),0)*($AI25-$AI24)/10000</f>
        <v>0</v>
      </c>
      <c r="GE24" s="140" t="n">
        <f aca="false">IF(GE$2&lt;=$A24,IF(GE$3&gt;=$A24,(GE$4),0),0)*($AI25-$AI24)/10000</f>
        <v>0</v>
      </c>
      <c r="GF24" s="140" t="n">
        <f aca="false">IF(GF$2&lt;=$A24,IF(GF$3&gt;=$A24,(GF$4),0),0)*($AI25-$AI24)/10000</f>
        <v>0</v>
      </c>
      <c r="GG24" s="17"/>
      <c r="GH24" s="128" t="n">
        <f aca="false">SUM(GA24:GF24)</f>
        <v>0</v>
      </c>
      <c r="GI24" s="128" t="n">
        <f aca="false">GH24*AM24</f>
        <v>0</v>
      </c>
    </row>
    <row r="25" customFormat="false" ht="16.5" hidden="false" customHeight="false" outlineLevel="0" collapsed="false">
      <c r="A25" s="133" t="n">
        <v>37500</v>
      </c>
      <c r="B25" s="144" t="n">
        <f aca="false">INDEX(EOLArray,MATCH($A25,EOLColumn,0),MATCH($AF$5,EOLRow,0))+CT25</f>
        <v>0</v>
      </c>
      <c r="C25" s="135" t="n">
        <f aca="false">INDEX(M1SHEET,MATCH($A25,M1COLUMN,0),MATCH($AG$5,M1ROW,0))</f>
        <v>-0.469115830773575</v>
      </c>
      <c r="D25" s="152"/>
      <c r="E25" s="144" t="n">
        <f aca="false">INDEX(EOLArray,MATCH($A25,EOLColumn,0),MATCH($AF$19,EOLRow,0))+EQ25</f>
        <v>8.29</v>
      </c>
      <c r="F25" s="135" t="n">
        <f aca="false">INDEX(M1SHEET,MATCH($A25,M1COLUMN,0),MATCH($AG$14,M1ROW,0))</f>
        <v>1.4</v>
      </c>
      <c r="G25" s="152"/>
      <c r="H25" s="144" t="n">
        <f aca="false">INDEX(EOLArray,MATCH($A25,EOLColumn,0),MATCH($AF$20,EOLRow,0))+GI25</f>
        <v>0</v>
      </c>
      <c r="I25" s="135" t="n">
        <f aca="false">INDEX(M1SHEET,MATCH($A25,M1COLUMN,0),MATCH($AG$17,M1ROW,0))</f>
        <v>1.8</v>
      </c>
      <c r="J25" s="152"/>
      <c r="K25" s="144" t="n">
        <f aca="false">INDEX(EOLArray,MATCH($A25,EOLColumn,0),MATCH($AF$13,EOLRow,0))+FE25</f>
        <v>0</v>
      </c>
      <c r="L25" s="135" t="n">
        <f aca="false">INDEX(M1SHEET,MATCH($A25,M1COLUMN,0),MATCH($AG$13,M1ROW,0))</f>
        <v>-0.58</v>
      </c>
      <c r="M25" s="152"/>
      <c r="N25" s="144" t="n">
        <f aca="false">INDEX(EOLArray,MATCH($A25,EOLColumn,0),MATCH($AF$12,EOLRow,0))+EB25+DQ25</f>
        <v>-19.11</v>
      </c>
      <c r="O25" s="135" t="n">
        <f aca="false">INDEX(M1SHEET,MATCH($A25,M1COLUMN,0),MATCH($AG$15,M1ROW,0))</f>
        <v>-0.1</v>
      </c>
      <c r="P25" s="152"/>
      <c r="Q25" s="135" t="n">
        <f aca="false">INDEX(M1SHEET,MATCH($A25,M1COLUMN,0),MATCH($AG$31,M1ROW,0))</f>
        <v>4.175</v>
      </c>
      <c r="R25" s="152"/>
      <c r="S25" s="144" t="n">
        <f aca="false">INDEX(EOLArray,MATCH($A25,EOLColumn,0),MATCH($AF$2,EOLRow,0))+BE25+DF25</f>
        <v>0</v>
      </c>
      <c r="T25" s="135" t="n">
        <f aca="false">INDEX(M1SHEET,MATCH($A25,M1COLUMN,0),MATCH($AG$3,M1ROW,0))</f>
        <v>-0.413</v>
      </c>
      <c r="U25" s="152"/>
      <c r="V25" s="135" t="n">
        <f aca="false">INDEX(M1SHEET,MATCH($A25,M1COLUMN,0),MATCH($AG$28,M1ROW,0))</f>
        <v>5.50575471735664</v>
      </c>
      <c r="W25" s="152"/>
      <c r="X25" s="144" t="n">
        <f aca="false">INDEX(EOLArray,MATCH($A25,EOLColumn,0),MATCH($AF$18,EOLRow,0))+$BE25+$CK25+$CS25+$DQ25</f>
        <v>0</v>
      </c>
      <c r="Y25" s="135" t="n">
        <f aca="false">INDEX(M1SHEET,MATCH($A25,M1COLUMN,0),MATCH($AG$2,M1ROW,0))</f>
        <v>4.275</v>
      </c>
      <c r="Z25" s="152"/>
      <c r="AB25" s="150" t="n">
        <f aca="false">B25+E25+H25+K25+N25+S25</f>
        <v>-10.82</v>
      </c>
      <c r="AC25" s="58"/>
      <c r="AD25" s="58"/>
      <c r="AF25" s="60" t="s">
        <v>108</v>
      </c>
      <c r="AG25" s="157"/>
      <c r="AI25" s="138" t="n">
        <v>37500</v>
      </c>
      <c r="AJ25" s="96" t="n">
        <f aca="false">(CK25+BE25+BR25+DQ25)*AM25</f>
        <v>0</v>
      </c>
      <c r="AK25" s="97" t="n">
        <f aca="false">(AO25)*(AM25)</f>
        <v>0</v>
      </c>
      <c r="AL25" s="97" t="n">
        <f aca="false">(AN25+AO25)*(AM25)</f>
        <v>0</v>
      </c>
      <c r="AM25" s="139" t="n">
        <f aca="false">INDEX(M1SHEET,MATCH($AI25,M1COLUMN,0),MATCH($AG$38,M1ROW,0))</f>
        <v>0.921552096048435</v>
      </c>
      <c r="AN25" s="122" t="n">
        <f aca="false">BS25</f>
        <v>0</v>
      </c>
      <c r="AO25" s="97" t="n">
        <f aca="false">BR25</f>
        <v>0</v>
      </c>
      <c r="AP25" s="125"/>
      <c r="AQ25" s="108"/>
      <c r="AR25" s="128" t="n">
        <f aca="false">SUM(AX25:BE25)+SUM(BI25:BP25)+SUM(DU25:DZ25)+SUM(BW25:CI25)</f>
        <v>0</v>
      </c>
      <c r="AS25" s="108"/>
      <c r="AT25" s="17"/>
      <c r="AU25" s="17"/>
      <c r="AV25" s="37" t="n">
        <v>37500</v>
      </c>
      <c r="AW25" s="17"/>
      <c r="AX25" s="128" t="n">
        <f aca="false">IF(AX$2&lt;=$A25,IF(AX$3&gt;=$A25,(AX$4/1.055056),0),0)*($AI26-$AI25)/10000</f>
        <v>0</v>
      </c>
      <c r="AY25" s="140" t="n">
        <f aca="false">IF(AY$2&lt;=$A25,IF(AY$3&gt;=$A25,(AY$4/1.055056),0),0)*($AI26-$AI25)/10000</f>
        <v>0</v>
      </c>
      <c r="AZ25" s="140" t="n">
        <f aca="false">IF(AZ$2&lt;=$A25,IF(AZ$3&gt;=$A25,(AZ$4/1.055056),0),0)*($AI26-$AI25)/10000</f>
        <v>0</v>
      </c>
      <c r="BA25" s="140" t="n">
        <f aca="false">IF(BA$2&lt;=$A25,IF(BA$3&gt;=$A25,(BA$4/1.055056),0),0)*($AI26-$AI25)/10000</f>
        <v>0</v>
      </c>
      <c r="BB25" s="140" t="n">
        <f aca="false">IF(BB$2&lt;=$A25,IF(BB$3&gt;=$A25,(BB$4/1.055056),0),0)*($AI26-$AI25)/10000</f>
        <v>0</v>
      </c>
      <c r="BC25" s="140" t="n">
        <f aca="false">IF(BC$2&lt;=$A25,IF(BC$3&gt;=$A25,(BC$4/1.055056),0),0)*($AI26-$AI25)/10000</f>
        <v>0</v>
      </c>
      <c r="BD25" s="140" t="n">
        <f aca="false">IF(BD$2&lt;=$A25,IF(BD$3&gt;=$A25,(BD$4/1.055056),0),0)*($AI26-$AI25)/10000</f>
        <v>0</v>
      </c>
      <c r="BE25" s="140" t="n">
        <f aca="false">SUM(AX25:BD25)*AM25</f>
        <v>0</v>
      </c>
      <c r="BF25" s="140"/>
      <c r="BG25" s="13"/>
      <c r="BH25" s="13"/>
      <c r="BI25" s="141" t="n">
        <f aca="false">IF(BI$2&lt;=$A25,IF(BI$3&gt;=$A25,(BI$4/1.055056),0),0)*($AI26-$AI25)/10000</f>
        <v>0</v>
      </c>
      <c r="BJ25" s="141" t="n">
        <f aca="false">IF(BJ$2&lt;=$A25,IF(BJ$3&gt;=$A25,(BJ$4/1.055056),0),0)*($AI26-$AI25)/10000</f>
        <v>0</v>
      </c>
      <c r="BK25" s="141" t="n">
        <f aca="false">IF(BK$2&lt;=$A25,IF(BK$3&gt;=$A25,(BK$4/1.055056),0),0)*($AI26-$AI25)/10000</f>
        <v>0</v>
      </c>
      <c r="BL25" s="141" t="n">
        <f aca="false">IF(BL$2&lt;=$A25,IF(BL$3&gt;=$A25,(BL$4/1.055056),0),0)*($AI26-$AI25)/10000</f>
        <v>0</v>
      </c>
      <c r="BM25" s="141" t="n">
        <f aca="false">IF(BM$2&lt;=$A25,IF(BM$3&gt;=$A25,(BM$4/1.055056),0),0)*($AI26-$AI25)/10000</f>
        <v>0</v>
      </c>
      <c r="BN25" s="141" t="n">
        <f aca="false">IF(BN$2&lt;=$A25,IF(BN$3&gt;=$A25,(BN$4/1.055056),0),0)*($AI26-$AI25)/10000</f>
        <v>0</v>
      </c>
      <c r="BO25" s="141" t="n">
        <f aca="false">IF(BO$2&lt;=$A25,IF(BO$3&gt;=$A25,(BO$4/1.055056),0),0)*($AI26-$AI25)/10000</f>
        <v>0</v>
      </c>
      <c r="BP25" s="141" t="n">
        <f aca="false">IF(BP$2&lt;=$A25,IF(BP$3&gt;=$A25,(BP$4/1.055056),0),0)*($AI26-$AI25)/10000</f>
        <v>0</v>
      </c>
      <c r="BQ25" s="13"/>
      <c r="BR25" s="14" t="n">
        <f aca="false">SUM(BI25:BP25)</f>
        <v>0</v>
      </c>
      <c r="BS25" s="14" t="n">
        <f aca="false">SUM(AX25:BF25)+DF25</f>
        <v>0</v>
      </c>
      <c r="BT25" s="14"/>
      <c r="BU25" s="17"/>
      <c r="BV25" s="17"/>
      <c r="BW25" s="142" t="n">
        <f aca="false">IF(BW$2&lt;=$A25,IF(BW$3&gt;=$A25,(BW$4),0),0)*($AI26-$AI25)/10000</f>
        <v>0</v>
      </c>
      <c r="BX25" s="142" t="n">
        <f aca="false">IF(BX$2&lt;=$A25,IF(BX$3&gt;=$A25,(BX$4),0),0)*($AI26-$AI25)/10000</f>
        <v>0</v>
      </c>
      <c r="BY25" s="142" t="n">
        <f aca="false">IF(BY$2&lt;=$A25,IF(BY$3&gt;=$A25,(BY$4),0),0)*($AI26-$AI25)/10000</f>
        <v>0</v>
      </c>
      <c r="BZ25" s="142" t="n">
        <f aca="false">IF(BZ$2&lt;=$A25,IF(BZ$3&gt;=$A25,(BZ$4),0),0)*($AI26-$AI25)/10000</f>
        <v>0</v>
      </c>
      <c r="CA25" s="142" t="n">
        <f aca="false">IF(CA$2&lt;=$A25,IF(CA$3&gt;=$A25,(CA$4),0),0)*($AI26-$AI25)/10000</f>
        <v>0</v>
      </c>
      <c r="CB25" s="140" t="n">
        <f aca="false">IF(CB$2&lt;=$A25,IF(CB$3&gt;=$A25,(CB$4),0),0)*($AI26-$AI25)/10000</f>
        <v>0</v>
      </c>
      <c r="CC25" s="140" t="n">
        <f aca="false">IF(CC$2&lt;=$A25,IF(CC$3&gt;=$A25,(CC$4),0),0)*($AI26-$AI25)/10000</f>
        <v>0</v>
      </c>
      <c r="CD25" s="140" t="n">
        <f aca="false">IF(CD$2&lt;=$A25,IF(CD$3&gt;=$A25,(CD$4),0),0)*($AI26-$AI25)/10000</f>
        <v>0</v>
      </c>
      <c r="CE25" s="140" t="n">
        <f aca="false">IF(CE$2&lt;=$A25,IF(CE$3&gt;=$A25,(CE$4),0),0)*($AI26-$AI25)/10000</f>
        <v>0</v>
      </c>
      <c r="CF25" s="140" t="n">
        <f aca="false">IF(CF$2&lt;=$A25,IF(CF$3&gt;=$A25,(CF$4),0),0)*($AI26-$AI25)/10000</f>
        <v>0</v>
      </c>
      <c r="CG25" s="140" t="n">
        <f aca="false">IF(CG$2&lt;=$A25,IF(CG$3&gt;=$A25,(CG$4),0),0)*($AI26-$AI25)/10000</f>
        <v>0</v>
      </c>
      <c r="CH25" s="140" t="n">
        <f aca="false">IF(CH$2&lt;=$A25,IF(CH$3&gt;=$A25,(CH$4),0),0)*($AI26-$AI25)/10000</f>
        <v>0</v>
      </c>
      <c r="CI25" s="140" t="n">
        <f aca="false">IF(CI$2&lt;=$A25,IF(CI$3&gt;=$A25,(CI$4),0),0)*($AI26-$AI25)/10000</f>
        <v>0</v>
      </c>
      <c r="CJ25" s="17"/>
      <c r="CK25" s="128" t="n">
        <f aca="false">SUM(BW25:CI25)+DQ25</f>
        <v>0</v>
      </c>
      <c r="CL25" s="128"/>
      <c r="CM25" s="128"/>
      <c r="CN25" s="142" t="n">
        <f aca="false">IF(CN$2&lt;=$A25,IF(CN$3&gt;=$A25,(CN$4),0),0)*($AI26-$AI25)/10000</f>
        <v>0</v>
      </c>
      <c r="CO25" s="142" t="n">
        <f aca="false">IF(CO$2&lt;=$A25,IF(CO$3&gt;=$A25,(CO$4),0),0)*($AI26-$AI25)/10000</f>
        <v>0</v>
      </c>
      <c r="CP25" s="142" t="n">
        <f aca="false">IF(CP$2&lt;=$A25,IF(CP$3&gt;=$A25,(CP$4),0),0)*($AI26-$AI25)/10000</f>
        <v>0</v>
      </c>
      <c r="CQ25" s="142" t="n">
        <f aca="false">IF(CQ$2&lt;=$A25,IF(CQ$3&gt;=$A25,(CQ$4),0),0)*($AI26-$AI25)/10000</f>
        <v>0</v>
      </c>
      <c r="CR25" s="128"/>
      <c r="CS25" s="128" t="n">
        <f aca="false">SUM(CN25:CQ25)*AL25</f>
        <v>0</v>
      </c>
      <c r="CT25" s="128"/>
      <c r="CU25" s="17"/>
      <c r="CV25" s="17"/>
      <c r="CW25" s="17"/>
      <c r="CX25" s="140" t="n">
        <f aca="false">IF(CX$2&lt;=$A25,IF(CX$3&gt;=$A25,(CX$4),0),0)*($AI26-$AI25)/10000</f>
        <v>0</v>
      </c>
      <c r="CY25" s="140" t="n">
        <f aca="false">IF(CY$2&lt;=$A25,IF(CY$3&gt;=$A25,(CY$4),0),0)*($AI26-$AI25)/10000</f>
        <v>0</v>
      </c>
      <c r="CZ25" s="140" t="n">
        <f aca="false">IF(CZ$2&lt;=$A25,IF(CZ$3&gt;=$A25,(CZ$4),0),0)*($AI26-$AI25)/10000</f>
        <v>0</v>
      </c>
      <c r="DA25" s="140" t="n">
        <f aca="false">IF(DA$2&lt;=$A25,IF(DA$3&gt;=$A25,(DA$4),0),0)*($AI26-$AI25)/10000</f>
        <v>0</v>
      </c>
      <c r="DB25" s="140" t="n">
        <f aca="false">IF(DB$2&lt;=$A25,IF(DB$3&gt;=$A25,(DB$4),0),0)*($AI26-$AI25)/10000</f>
        <v>0</v>
      </c>
      <c r="DC25" s="140" t="n">
        <f aca="false">IF(DC$2&lt;=$A25,IF(DC$3&gt;=$A25,(DC$4),0),0)*($AI26-$AI25)/10000</f>
        <v>0</v>
      </c>
      <c r="DD25" s="140" t="n">
        <f aca="false">IF(DD$2&lt;=$A25,IF(DD$3&gt;=$A25,(DD$4),0),0)*($AI26-$AI25)/10000</f>
        <v>0</v>
      </c>
      <c r="DE25" s="17"/>
      <c r="DF25" s="128" t="n">
        <f aca="false">SUM(CX25:DD25)</f>
        <v>0</v>
      </c>
      <c r="DG25" s="17"/>
      <c r="DH25" s="17"/>
      <c r="DI25" s="17"/>
      <c r="DJ25" s="17"/>
      <c r="DK25" s="17"/>
      <c r="DL25" s="140" t="n">
        <f aca="false">IF(DL$2&lt;=$A25,IF(DL$3&gt;=$A25,(DL$4),0),0)*($AI26-$AI25)/10000</f>
        <v>0</v>
      </c>
      <c r="DM25" s="140" t="n">
        <f aca="false">IF(DM$2&lt;=$A25,IF(DM$3&gt;=$A25,(DM$4),0),0)*($AI26-$AI25)/10000</f>
        <v>0</v>
      </c>
      <c r="DN25" s="140" t="n">
        <f aca="false">IF(DN$2&lt;=$A25,IF(DN$3&gt;=$A25,(DN$4),0),0)*($AI26-$AI25)/10000</f>
        <v>0</v>
      </c>
      <c r="DO25" s="140" t="n">
        <f aca="false">IF(DO$2&lt;=$A25,IF(DO$3&gt;=$A25,(DO$4),0),0)*($AI26-$AI25)/10000</f>
        <v>0</v>
      </c>
      <c r="DP25" s="140"/>
      <c r="DQ25" s="140" t="n">
        <f aca="false">SUM(DL25:DO25)*AL25</f>
        <v>0</v>
      </c>
      <c r="DR25" s="140"/>
      <c r="DS25" s="140" t="n">
        <f aca="false">IF(DS$2&lt;=$A25,IF(DS$3&gt;=$A25,(DS$4),0),0)*($AI26-$AI25)/10000</f>
        <v>0</v>
      </c>
      <c r="DT25" s="140" t="n">
        <f aca="false">IF(DT$2&lt;=$A25,IF(DT$3&gt;=$A25,(DT$4),0),0)*($AI26-$AI25)/10000</f>
        <v>0</v>
      </c>
      <c r="DU25" s="140" t="n">
        <f aca="false">IF(DU$2&lt;=$A25,IF(DU$3&gt;=$A25,(DU$4),0),0)*($AI26-$AI25)/10000</f>
        <v>0</v>
      </c>
      <c r="DV25" s="140" t="n">
        <f aca="false">IF(DV$2&lt;=$A25,IF(DV$3&gt;=$A25,(DV$4),0),0)*($AI26-$AI25)/10000</f>
        <v>0</v>
      </c>
      <c r="DW25" s="140" t="n">
        <f aca="false">IF(DW$2&lt;=$A25,IF(DW$3&gt;=$A25,(DW$4),0),0)*($AI26-$AI25)/10000</f>
        <v>0</v>
      </c>
      <c r="DX25" s="140" t="n">
        <f aca="false">IF(DX$2&lt;=$A25,IF(DX$3&gt;=$A25,(DX$4),0),0)*($AI26-$AI25)/10000</f>
        <v>0</v>
      </c>
      <c r="DY25" s="140" t="n">
        <f aca="false">IF(DY$2&lt;=$A25,IF(DY$3&gt;=$A25,(DY$4),0),0)*($AI26-$AI25)/10000</f>
        <v>0</v>
      </c>
      <c r="DZ25" s="140" t="n">
        <f aca="false">IF(DZ$2&lt;=$A25,IF(DZ$3&gt;=$A25,(DZ$4),0),0)*($AI26-$AI25)/10000</f>
        <v>0</v>
      </c>
      <c r="EA25" s="140" t="n">
        <f aca="false">IF(EA$2&lt;=$A25,IF(EA$3&gt;=$A25,(EA$4),0),0)*($AI26-$AI25)/10000</f>
        <v>0</v>
      </c>
      <c r="EB25" s="128" t="n">
        <f aca="false">SUM(DS25:DZ25)*AM25</f>
        <v>0</v>
      </c>
      <c r="EC25" s="128"/>
      <c r="ED25" s="17"/>
      <c r="EE25" s="17"/>
      <c r="EF25" s="17"/>
      <c r="EG25" s="17"/>
      <c r="EH25" s="17"/>
      <c r="EI25" s="140" t="n">
        <f aca="false">IF(EI$2&lt;=$A25,IF(EI$3&gt;=$A25,(EI$4),0),0)*($AI26-$AI25)/10000</f>
        <v>0</v>
      </c>
      <c r="EJ25" s="140" t="n">
        <f aca="false">IF(EJ$2&lt;=$A25,IF(EJ$3&gt;=$A25,(EJ$4),0),0)*($AI26-$AI25)/10000</f>
        <v>0</v>
      </c>
      <c r="EK25" s="140" t="n">
        <f aca="false">IF(EK$2&lt;=$A25,IF(EK$3&gt;=$A25,(EK$4),0),0)*($AI26-$AI25)/10000</f>
        <v>0</v>
      </c>
      <c r="EL25" s="140" t="n">
        <f aca="false">IF(EL$2&lt;=$A25,IF(EL$3&gt;=$A25,(EL$4),0),0)*($AI26-$AI25)/10000</f>
        <v>0</v>
      </c>
      <c r="EM25" s="140" t="n">
        <f aca="false">IF(EM$2&lt;=$A25,IF(EM$3&gt;=$A25,(EM$4),0),0)*($AI26-$AI25)/10000</f>
        <v>0</v>
      </c>
      <c r="EN25" s="140" t="n">
        <f aca="false">IF(EN$2&lt;=$A25,IF(EN$3&gt;=$A25,(EN$4),0),0)*($AI26-$AI25)/10000</f>
        <v>0</v>
      </c>
      <c r="EO25" s="17"/>
      <c r="EP25" s="128" t="n">
        <f aca="false">SUM(EI25:EN25)</f>
        <v>0</v>
      </c>
      <c r="EQ25" s="128" t="n">
        <f aca="false">EP25*AM25</f>
        <v>0</v>
      </c>
      <c r="ER25" s="17"/>
      <c r="ES25" s="17"/>
      <c r="ET25" s="17"/>
      <c r="EU25" s="17"/>
      <c r="EV25" s="17"/>
      <c r="EW25" s="140" t="n">
        <f aca="false">IF(EW$2&lt;=$A25,IF(EW$3&gt;=$A25,(EW$4),0),0)*($AI26-$AI25)/10000</f>
        <v>0</v>
      </c>
      <c r="EX25" s="140" t="n">
        <f aca="false">IF(EX$2&lt;=$A25,IF(EX$3&gt;=$A25,(EX$4),0),0)*($AI26-$AI25)/10000</f>
        <v>0</v>
      </c>
      <c r="EY25" s="140" t="n">
        <f aca="false">IF(EY$2&lt;=$A25,IF(EY$3&gt;=$A25,(EY$4),0),0)*($AI26-$AI25)/10000</f>
        <v>0</v>
      </c>
      <c r="EZ25" s="140" t="n">
        <f aca="false">IF(EZ$2&lt;=$A25,IF(EZ$3&gt;=$A25,(EZ$4),0),0)*($AI26-$AI25)/10000</f>
        <v>0</v>
      </c>
      <c r="FA25" s="140" t="n">
        <f aca="false">IF(FA$2&lt;=$A25,IF(FA$3&gt;=$A25,(FA$4),0),0)*($AI26-$AI25)/10000</f>
        <v>0</v>
      </c>
      <c r="FB25" s="140" t="n">
        <f aca="false">IF(FB$2&lt;=$A25,IF(FB$3&gt;=$A25,(FB$4),0),0)*($AI26-$AI25)/10000</f>
        <v>0</v>
      </c>
      <c r="FC25" s="17"/>
      <c r="FD25" s="128" t="n">
        <f aca="false">SUM(EW25:FB25)</f>
        <v>0</v>
      </c>
      <c r="FE25" s="128" t="n">
        <f aca="false">FD25*AM25</f>
        <v>0</v>
      </c>
      <c r="FF25" s="17"/>
      <c r="FG25" s="17"/>
      <c r="FH25" s="17"/>
      <c r="FI25" s="17"/>
      <c r="FJ25" s="17"/>
      <c r="FK25" s="17"/>
      <c r="FL25" s="140" t="n">
        <f aca="false">IF(FL$2&lt;=$A25,IF(FL$3&gt;=$A25,(FL$4),0),0)*($AI26-$AI25)/10000</f>
        <v>0</v>
      </c>
      <c r="FM25" s="140" t="n">
        <f aca="false">IF(FM$2&lt;=$A25,IF(FM$3&gt;=$A25,(FM$4),0),0)*($AI26-$AI25)/10000</f>
        <v>0</v>
      </c>
      <c r="FN25" s="140" t="n">
        <f aca="false">IF(FN$2&lt;=$A25,IF(FN$3&gt;=$A25,(FN$4),0),0)*($AI26-$AI25)/10000</f>
        <v>0</v>
      </c>
      <c r="FO25" s="140" t="n">
        <f aca="false">IF(FO$2&lt;=$A25,IF(FO$3&gt;=$A25,(FO$4),0),0)*($AI26-$AI25)/10000</f>
        <v>0</v>
      </c>
      <c r="FP25" s="140" t="n">
        <f aca="false">IF(FP$2&lt;=$A25,IF(FP$3&gt;=$A25,(FP$4),0),0)*($AI26-$AI25)/10000</f>
        <v>0</v>
      </c>
      <c r="FQ25" s="140" t="n">
        <f aca="false">IF(FQ$2&lt;=$A25,IF(FQ$3&gt;=$A25,(FQ$4),0),0)*($AI26-$AI25)/10000</f>
        <v>0</v>
      </c>
      <c r="FR25" s="17"/>
      <c r="FS25" s="128" t="n">
        <f aca="false">SUM(FL25:FQ25)</f>
        <v>0</v>
      </c>
      <c r="FT25" s="128" t="n">
        <f aca="false">FS25*AM25</f>
        <v>0</v>
      </c>
      <c r="FU25" s="17"/>
      <c r="FV25" s="17"/>
      <c r="FW25" s="17"/>
      <c r="FX25" s="17"/>
      <c r="FY25" s="17"/>
      <c r="FZ25" s="17"/>
      <c r="GA25" s="140" t="n">
        <f aca="false">IF(GA$2&lt;=$A25,IF(GA$3&gt;=$A25,(GA$4),0),0)*($AI26-$AI25)/10000</f>
        <v>0</v>
      </c>
      <c r="GB25" s="140" t="n">
        <f aca="false">IF(GB$2&lt;=$A25,IF(GB$3&gt;=$A25,(GB$4),0),0)*($AI26-$AI25)/10000</f>
        <v>0</v>
      </c>
      <c r="GC25" s="140" t="n">
        <f aca="false">IF(GC$2&lt;=$A25,IF(GC$3&gt;=$A25,(GC$4),0),0)*($AI26-$AI25)/10000</f>
        <v>0</v>
      </c>
      <c r="GD25" s="140" t="n">
        <f aca="false">IF(GD$2&lt;=$A25,IF(GD$3&gt;=$A25,(GD$4),0),0)*($AI26-$AI25)/10000</f>
        <v>0</v>
      </c>
      <c r="GE25" s="140" t="n">
        <f aca="false">IF(GE$2&lt;=$A25,IF(GE$3&gt;=$A25,(GE$4),0),0)*($AI26-$AI25)/10000</f>
        <v>0</v>
      </c>
      <c r="GF25" s="140" t="n">
        <f aca="false">IF(GF$2&lt;=$A25,IF(GF$3&gt;=$A25,(GF$4),0),0)*($AI26-$AI25)/10000</f>
        <v>0</v>
      </c>
      <c r="GG25" s="17"/>
      <c r="GH25" s="128" t="n">
        <f aca="false">SUM(GA25:GF25)</f>
        <v>0</v>
      </c>
      <c r="GI25" s="128" t="n">
        <f aca="false">GH25*AM25</f>
        <v>0</v>
      </c>
    </row>
    <row r="26" customFormat="false" ht="16.5" hidden="false" customHeight="false" outlineLevel="0" collapsed="false">
      <c r="A26" s="143" t="n">
        <v>37530</v>
      </c>
      <c r="B26" s="153" t="n">
        <f aca="false">INDEX(EOLArray,MATCH($A26,EOLColumn,0),MATCH($AF$5,EOLRow,0))+CT26</f>
        <v>0</v>
      </c>
      <c r="C26" s="154" t="n">
        <f aca="false">INDEX(M1SHEET,MATCH($A26,M1COLUMN,0),MATCH($AG$5,M1ROW,0))</f>
        <v>-0.469130874180214</v>
      </c>
      <c r="D26" s="155"/>
      <c r="E26" s="153" t="n">
        <f aca="false">INDEX(EOLArray,MATCH($A26,EOLColumn,0),MATCH($AF$19,EOLRow,0))+EQ26</f>
        <v>8.53</v>
      </c>
      <c r="F26" s="154" t="n">
        <f aca="false">INDEX(M1SHEET,MATCH($A26,M1COLUMN,0),MATCH($AG$14,M1ROW,0))</f>
        <v>0.77</v>
      </c>
      <c r="G26" s="155"/>
      <c r="H26" s="153" t="n">
        <f aca="false">INDEX(EOLArray,MATCH($A26,EOLColumn,0),MATCH($AF$20,EOLRow,0))+GI26</f>
        <v>0</v>
      </c>
      <c r="I26" s="154" t="n">
        <f aca="false">INDEX(M1SHEET,MATCH($A26,M1COLUMN,0),MATCH($AG$17,M1ROW,0))</f>
        <v>1.17</v>
      </c>
      <c r="J26" s="155"/>
      <c r="K26" s="153" t="n">
        <f aca="false">INDEX(EOLArray,MATCH($A26,EOLColumn,0),MATCH($AF$13,EOLRow,0))+FE26</f>
        <v>0</v>
      </c>
      <c r="L26" s="154" t="n">
        <f aca="false">INDEX(M1SHEET,MATCH($A26,M1COLUMN,0),MATCH($AG$13,M1ROW,0))</f>
        <v>-0.58</v>
      </c>
      <c r="M26" s="155"/>
      <c r="N26" s="153" t="n">
        <f aca="false">INDEX(EOLArray,MATCH($A26,EOLColumn,0),MATCH($AF$12,EOLRow,0))+EB26+DQ26</f>
        <v>-19.66</v>
      </c>
      <c r="O26" s="154" t="n">
        <f aca="false">INDEX(M1SHEET,MATCH($A26,M1COLUMN,0),MATCH($AG$15,M1ROW,0))</f>
        <v>-0.1</v>
      </c>
      <c r="P26" s="155"/>
      <c r="Q26" s="154" t="n">
        <f aca="false">INDEX(M1SHEET,MATCH($A26,M1COLUMN,0),MATCH($AG$31,M1ROW,0))</f>
        <v>4.215</v>
      </c>
      <c r="R26" s="155"/>
      <c r="S26" s="153" t="n">
        <f aca="false">INDEX(EOLArray,MATCH($A26,EOLColumn,0),MATCH($AF$2,EOLRow,0))+BE26+DF26</f>
        <v>0</v>
      </c>
      <c r="T26" s="154" t="n">
        <f aca="false">INDEX(M1SHEET,MATCH($A26,M1COLUMN,0),MATCH($AG$3,M1ROW,0))</f>
        <v>-0.413</v>
      </c>
      <c r="U26" s="155"/>
      <c r="V26" s="154" t="n">
        <f aca="false">INDEX(M1SHEET,MATCH($A26,M1COLUMN,0),MATCH($AG$28,M1ROW,0))</f>
        <v>5.56128876592547</v>
      </c>
      <c r="W26" s="155"/>
      <c r="X26" s="153" t="n">
        <f aca="false">INDEX(EOLArray,MATCH($A26,EOLColumn,0),MATCH($AF$18,EOLRow,0))+$BE26+$CK26+$CS26+$DQ26</f>
        <v>0</v>
      </c>
      <c r="Y26" s="154" t="n">
        <f aca="false">INDEX(M1SHEET,MATCH($A26,M1COLUMN,0),MATCH($AG$2,M1ROW,0))</f>
        <v>4.315</v>
      </c>
      <c r="Z26" s="155"/>
      <c r="AB26" s="146" t="n">
        <f aca="false">B26+E26+H26+K26+N26+S26</f>
        <v>-11.13</v>
      </c>
      <c r="AC26" s="58"/>
      <c r="AD26" s="58"/>
      <c r="AF26" s="60" t="s">
        <v>109</v>
      </c>
      <c r="AG26" s="61" t="s">
        <v>110</v>
      </c>
      <c r="AI26" s="138" t="n">
        <v>37530</v>
      </c>
      <c r="AJ26" s="96" t="n">
        <f aca="false">(CK26+BE26+BR26+DQ26)*AM26</f>
        <v>0</v>
      </c>
      <c r="AK26" s="97" t="n">
        <f aca="false">(AO26)*(AM26)</f>
        <v>0</v>
      </c>
      <c r="AL26" s="97" t="n">
        <f aca="false">(AN26+AO26)*(AM26)</f>
        <v>0</v>
      </c>
      <c r="AM26" s="139" t="n">
        <f aca="false">INDEX(M1SHEET,MATCH($AI26,M1COLUMN,0),MATCH($AG$38,M1ROW,0))</f>
        <v>0.91758170083398</v>
      </c>
      <c r="AN26" s="122" t="n">
        <f aca="false">BS26</f>
        <v>0</v>
      </c>
      <c r="AO26" s="97" t="n">
        <f aca="false">BR26</f>
        <v>0</v>
      </c>
      <c r="AP26" s="125"/>
      <c r="AQ26" s="108"/>
      <c r="AR26" s="128" t="n">
        <f aca="false">SUM(AX26:BE26)+SUM(BI26:BP26)+SUM(DU26:DZ26)+SUM(BW26:CI26)</f>
        <v>0</v>
      </c>
      <c r="AS26" s="108"/>
      <c r="AT26" s="17"/>
      <c r="AU26" s="17"/>
      <c r="AV26" s="37" t="n">
        <v>37530</v>
      </c>
      <c r="AW26" s="17"/>
      <c r="AX26" s="128" t="n">
        <f aca="false">IF(AX$2&lt;=$A26,IF(AX$3&gt;=$A26,(AX$4/1.055056),0),0)*($AI27-$AI26)/10000</f>
        <v>0</v>
      </c>
      <c r="AY26" s="140" t="n">
        <f aca="false">IF(AY$2&lt;=$A26,IF(AY$3&gt;=$A26,(AY$4/1.055056),0),0)*($AI27-$AI26)/10000</f>
        <v>0</v>
      </c>
      <c r="AZ26" s="140" t="n">
        <f aca="false">IF(AZ$2&lt;=$A26,IF(AZ$3&gt;=$A26,(AZ$4/1.055056),0),0)*($AI27-$AI26)/10000</f>
        <v>0</v>
      </c>
      <c r="BA26" s="140" t="n">
        <f aca="false">IF(BA$2&lt;=$A26,IF(BA$3&gt;=$A26,(BA$4/1.055056),0),0)*($AI27-$AI26)/10000</f>
        <v>0</v>
      </c>
      <c r="BB26" s="140" t="n">
        <f aca="false">IF(BB$2&lt;=$A26,IF(BB$3&gt;=$A26,(BB$4/1.055056),0),0)*($AI27-$AI26)/10000</f>
        <v>0</v>
      </c>
      <c r="BC26" s="140" t="n">
        <f aca="false">IF(BC$2&lt;=$A26,IF(BC$3&gt;=$A26,(BC$4/1.055056),0),0)*($AI27-$AI26)/10000</f>
        <v>0</v>
      </c>
      <c r="BD26" s="140" t="n">
        <f aca="false">IF(BD$2&lt;=$A26,IF(BD$3&gt;=$A26,(BD$4/1.055056),0),0)*($AI27-$AI26)/10000</f>
        <v>0</v>
      </c>
      <c r="BE26" s="140" t="n">
        <f aca="false">SUM(AX26:BD26)*AM26</f>
        <v>0</v>
      </c>
      <c r="BF26" s="140"/>
      <c r="BG26" s="13"/>
      <c r="BH26" s="13"/>
      <c r="BI26" s="141" t="n">
        <f aca="false">IF(BI$2&lt;=$A26,IF(BI$3&gt;=$A26,(BI$4/1.055056),0),0)*($AI27-$AI26)/10000</f>
        <v>0</v>
      </c>
      <c r="BJ26" s="141" t="n">
        <f aca="false">IF(BJ$2&lt;=$A26,IF(BJ$3&gt;=$A26,(BJ$4/1.055056),0),0)*($AI27-$AI26)/10000</f>
        <v>0</v>
      </c>
      <c r="BK26" s="141" t="n">
        <f aca="false">IF(BK$2&lt;=$A26,IF(BK$3&gt;=$A26,(BK$4/1.055056),0),0)*($AI27-$AI26)/10000</f>
        <v>0</v>
      </c>
      <c r="BL26" s="141" t="n">
        <f aca="false">IF(BL$2&lt;=$A26,IF(BL$3&gt;=$A26,(BL$4/1.055056),0),0)*($AI27-$AI26)/10000</f>
        <v>0</v>
      </c>
      <c r="BM26" s="141" t="n">
        <f aca="false">IF(BM$2&lt;=$A26,IF(BM$3&gt;=$A26,(BM$4/1.055056),0),0)*($AI27-$AI26)/10000</f>
        <v>0</v>
      </c>
      <c r="BN26" s="141" t="n">
        <f aca="false">IF(BN$2&lt;=$A26,IF(BN$3&gt;=$A26,(BN$4/1.055056),0),0)*($AI27-$AI26)/10000</f>
        <v>0</v>
      </c>
      <c r="BO26" s="141" t="n">
        <f aca="false">IF(BO$2&lt;=$A26,IF(BO$3&gt;=$A26,(BO$4/1.055056),0),0)*($AI27-$AI26)/10000</f>
        <v>0</v>
      </c>
      <c r="BP26" s="141" t="n">
        <f aca="false">IF(BP$2&lt;=$A26,IF(BP$3&gt;=$A26,(BP$4/1.055056),0),0)*($AI27-$AI26)/10000</f>
        <v>0</v>
      </c>
      <c r="BQ26" s="13"/>
      <c r="BR26" s="14" t="n">
        <f aca="false">SUM(BI26:BP26)</f>
        <v>0</v>
      </c>
      <c r="BS26" s="14" t="n">
        <f aca="false">SUM(AX26:BF26)+DF26</f>
        <v>0</v>
      </c>
      <c r="BT26" s="14"/>
      <c r="BU26" s="17"/>
      <c r="BV26" s="17"/>
      <c r="BW26" s="142" t="n">
        <f aca="false">IF(BW$2&lt;=$A26,IF(BW$3&gt;=$A26,(BW$4),0),0)*($AI27-$AI26)/10000</f>
        <v>0</v>
      </c>
      <c r="BX26" s="142" t="n">
        <f aca="false">IF(BX$2&lt;=$A26,IF(BX$3&gt;=$A26,(BX$4),0),0)*($AI27-$AI26)/10000</f>
        <v>0</v>
      </c>
      <c r="BY26" s="142" t="n">
        <f aca="false">IF(BY$2&lt;=$A26,IF(BY$3&gt;=$A26,(BY$4),0),0)*($AI27-$AI26)/10000</f>
        <v>0</v>
      </c>
      <c r="BZ26" s="142" t="n">
        <f aca="false">IF(BZ$2&lt;=$A26,IF(BZ$3&gt;=$A26,(BZ$4),0),0)*($AI27-$AI26)/10000</f>
        <v>0</v>
      </c>
      <c r="CA26" s="142" t="n">
        <f aca="false">IF(CA$2&lt;=$A26,IF(CA$3&gt;=$A26,(CA$4),0),0)*($AI27-$AI26)/10000</f>
        <v>0</v>
      </c>
      <c r="CB26" s="140" t="n">
        <f aca="false">IF(CB$2&lt;=$A26,IF(CB$3&gt;=$A26,(CB$4),0),0)*($AI27-$AI26)/10000</f>
        <v>0</v>
      </c>
      <c r="CC26" s="140" t="n">
        <f aca="false">IF(CC$2&lt;=$A26,IF(CC$3&gt;=$A26,(CC$4),0),0)*($AI27-$AI26)/10000</f>
        <v>0</v>
      </c>
      <c r="CD26" s="140" t="n">
        <f aca="false">IF(CD$2&lt;=$A26,IF(CD$3&gt;=$A26,(CD$4),0),0)*($AI27-$AI26)/10000</f>
        <v>0</v>
      </c>
      <c r="CE26" s="140" t="n">
        <f aca="false">IF(CE$2&lt;=$A26,IF(CE$3&gt;=$A26,(CE$4),0),0)*($AI27-$AI26)/10000</f>
        <v>0</v>
      </c>
      <c r="CF26" s="140" t="n">
        <f aca="false">IF(CF$2&lt;=$A26,IF(CF$3&gt;=$A26,(CF$4),0),0)*($AI27-$AI26)/10000</f>
        <v>0</v>
      </c>
      <c r="CG26" s="140" t="n">
        <f aca="false">IF(CG$2&lt;=$A26,IF(CG$3&gt;=$A26,(CG$4),0),0)*($AI27-$AI26)/10000</f>
        <v>0</v>
      </c>
      <c r="CH26" s="140" t="n">
        <f aca="false">IF(CH$2&lt;=$A26,IF(CH$3&gt;=$A26,(CH$4),0),0)*($AI27-$AI26)/10000</f>
        <v>0</v>
      </c>
      <c r="CI26" s="140" t="n">
        <f aca="false">IF(CI$2&lt;=$A26,IF(CI$3&gt;=$A26,(CI$4),0),0)*($AI27-$AI26)/10000</f>
        <v>0</v>
      </c>
      <c r="CJ26" s="17"/>
      <c r="CK26" s="128" t="n">
        <f aca="false">SUM(BW26:CI26)+DQ26</f>
        <v>0</v>
      </c>
      <c r="CL26" s="128"/>
      <c r="CM26" s="128"/>
      <c r="CN26" s="142" t="n">
        <f aca="false">IF(CN$2&lt;=$A26,IF(CN$3&gt;=$A26,(CN$4),0),0)*($AI27-$AI26)/10000</f>
        <v>0</v>
      </c>
      <c r="CO26" s="142" t="n">
        <f aca="false">IF(CO$2&lt;=$A26,IF(CO$3&gt;=$A26,(CO$4),0),0)*($AI27-$AI26)/10000</f>
        <v>0</v>
      </c>
      <c r="CP26" s="142" t="n">
        <f aca="false">IF(CP$2&lt;=$A26,IF(CP$3&gt;=$A26,(CP$4),0),0)*($AI27-$AI26)/10000</f>
        <v>0</v>
      </c>
      <c r="CQ26" s="142" t="n">
        <f aca="false">IF(CQ$2&lt;=$A26,IF(CQ$3&gt;=$A26,(CQ$4),0),0)*($AI27-$AI26)/10000</f>
        <v>0</v>
      </c>
      <c r="CR26" s="128"/>
      <c r="CS26" s="128" t="n">
        <f aca="false">SUM(CN26:CQ26)*AL26</f>
        <v>0</v>
      </c>
      <c r="CT26" s="128"/>
      <c r="CU26" s="17"/>
      <c r="CV26" s="17"/>
      <c r="CW26" s="17"/>
      <c r="CX26" s="140" t="n">
        <f aca="false">IF(CX$2&lt;=$A26,IF(CX$3&gt;=$A26,(CX$4),0),0)*($AI27-$AI26)/10000</f>
        <v>0</v>
      </c>
      <c r="CY26" s="140" t="n">
        <f aca="false">IF(CY$2&lt;=$A26,IF(CY$3&gt;=$A26,(CY$4),0),0)*($AI27-$AI26)/10000</f>
        <v>0</v>
      </c>
      <c r="CZ26" s="140" t="n">
        <f aca="false">IF(CZ$2&lt;=$A26,IF(CZ$3&gt;=$A26,(CZ$4),0),0)*($AI27-$AI26)/10000</f>
        <v>0</v>
      </c>
      <c r="DA26" s="140" t="n">
        <f aca="false">IF(DA$2&lt;=$A26,IF(DA$3&gt;=$A26,(DA$4),0),0)*($AI27-$AI26)/10000</f>
        <v>0</v>
      </c>
      <c r="DB26" s="140" t="n">
        <f aca="false">IF(DB$2&lt;=$A26,IF(DB$3&gt;=$A26,(DB$4),0),0)*($AI27-$AI26)/10000</f>
        <v>0</v>
      </c>
      <c r="DC26" s="140" t="n">
        <f aca="false">IF(DC$2&lt;=$A26,IF(DC$3&gt;=$A26,(DC$4),0),0)*($AI27-$AI26)/10000</f>
        <v>0</v>
      </c>
      <c r="DD26" s="140" t="n">
        <f aca="false">IF(DD$2&lt;=$A26,IF(DD$3&gt;=$A26,(DD$4),0),0)*($AI27-$AI26)/10000</f>
        <v>0</v>
      </c>
      <c r="DE26" s="17"/>
      <c r="DF26" s="128" t="n">
        <f aca="false">SUM(CX26:DD26)</f>
        <v>0</v>
      </c>
      <c r="DG26" s="17"/>
      <c r="DH26" s="17"/>
      <c r="DI26" s="17"/>
      <c r="DJ26" s="17"/>
      <c r="DK26" s="17"/>
      <c r="DL26" s="140" t="n">
        <f aca="false">IF(DL$2&lt;=$A26,IF(DL$3&gt;=$A26,(DL$4),0),0)*($AI27-$AI26)/10000</f>
        <v>0</v>
      </c>
      <c r="DM26" s="140" t="n">
        <f aca="false">IF(DM$2&lt;=$A26,IF(DM$3&gt;=$A26,(DM$4),0),0)*($AI27-$AI26)/10000</f>
        <v>0</v>
      </c>
      <c r="DN26" s="140" t="n">
        <f aca="false">IF(DN$2&lt;=$A26,IF(DN$3&gt;=$A26,(DN$4),0),0)*($AI27-$AI26)/10000</f>
        <v>0</v>
      </c>
      <c r="DO26" s="140" t="n">
        <f aca="false">IF(DO$2&lt;=$A26,IF(DO$3&gt;=$A26,(DO$4),0),0)*($AI27-$AI26)/10000</f>
        <v>0</v>
      </c>
      <c r="DP26" s="140"/>
      <c r="DQ26" s="140" t="n">
        <f aca="false">SUM(DL26:DO26)*AL26</f>
        <v>0</v>
      </c>
      <c r="DR26" s="140"/>
      <c r="DS26" s="140" t="n">
        <f aca="false">IF(DS$2&lt;=$A26,IF(DS$3&gt;=$A26,(DS$4),0),0)*($AI27-$AI26)/10000</f>
        <v>0</v>
      </c>
      <c r="DT26" s="140" t="n">
        <f aca="false">IF(DT$2&lt;=$A26,IF(DT$3&gt;=$A26,(DT$4),0),0)*($AI27-$AI26)/10000</f>
        <v>0</v>
      </c>
      <c r="DU26" s="140" t="n">
        <f aca="false">IF(DU$2&lt;=$A26,IF(DU$3&gt;=$A26,(DU$4),0),0)*($AI27-$AI26)/10000</f>
        <v>0</v>
      </c>
      <c r="DV26" s="140" t="n">
        <f aca="false">IF(DV$2&lt;=$A26,IF(DV$3&gt;=$A26,(DV$4),0),0)*($AI27-$AI26)/10000</f>
        <v>0</v>
      </c>
      <c r="DW26" s="140" t="n">
        <f aca="false">IF(DW$2&lt;=$A26,IF(DW$3&gt;=$A26,(DW$4),0),0)*($AI27-$AI26)/10000</f>
        <v>0</v>
      </c>
      <c r="DX26" s="140" t="n">
        <f aca="false">IF(DX$2&lt;=$A26,IF(DX$3&gt;=$A26,(DX$4),0),0)*($AI27-$AI26)/10000</f>
        <v>0</v>
      </c>
      <c r="DY26" s="140" t="n">
        <f aca="false">IF(DY$2&lt;=$A26,IF(DY$3&gt;=$A26,(DY$4),0),0)*($AI27-$AI26)/10000</f>
        <v>0</v>
      </c>
      <c r="DZ26" s="140" t="n">
        <f aca="false">IF(DZ$2&lt;=$A26,IF(DZ$3&gt;=$A26,(DZ$4),0),0)*($AI27-$AI26)/10000</f>
        <v>0</v>
      </c>
      <c r="EA26" s="140" t="n">
        <f aca="false">IF(EA$2&lt;=$A26,IF(EA$3&gt;=$A26,(EA$4),0),0)*($AI27-$AI26)/10000</f>
        <v>0</v>
      </c>
      <c r="EB26" s="128" t="n">
        <f aca="false">SUM(DS26:DZ26)*AM26</f>
        <v>0</v>
      </c>
      <c r="EC26" s="128"/>
      <c r="ED26" s="17"/>
      <c r="EE26" s="17"/>
      <c r="EF26" s="17"/>
      <c r="EG26" s="17"/>
      <c r="EH26" s="17"/>
      <c r="EI26" s="140" t="n">
        <f aca="false">IF(EI$2&lt;=$A26,IF(EI$3&gt;=$A26,(EI$4),0),0)*($AI27-$AI26)/10000</f>
        <v>0</v>
      </c>
      <c r="EJ26" s="140" t="n">
        <f aca="false">IF(EJ$2&lt;=$A26,IF(EJ$3&gt;=$A26,(EJ$4),0),0)*($AI27-$AI26)/10000</f>
        <v>0</v>
      </c>
      <c r="EK26" s="140" t="n">
        <f aca="false">IF(EK$2&lt;=$A26,IF(EK$3&gt;=$A26,(EK$4),0),0)*($AI27-$AI26)/10000</f>
        <v>0</v>
      </c>
      <c r="EL26" s="140" t="n">
        <f aca="false">IF(EL$2&lt;=$A26,IF(EL$3&gt;=$A26,(EL$4),0),0)*($AI27-$AI26)/10000</f>
        <v>0</v>
      </c>
      <c r="EM26" s="140" t="n">
        <f aca="false">IF(EM$2&lt;=$A26,IF(EM$3&gt;=$A26,(EM$4),0),0)*($AI27-$AI26)/10000</f>
        <v>0</v>
      </c>
      <c r="EN26" s="140" t="n">
        <f aca="false">IF(EN$2&lt;=$A26,IF(EN$3&gt;=$A26,(EN$4),0),0)*($AI27-$AI26)/10000</f>
        <v>0</v>
      </c>
      <c r="EO26" s="17"/>
      <c r="EP26" s="128" t="n">
        <f aca="false">SUM(EI26:EN26)</f>
        <v>0</v>
      </c>
      <c r="EQ26" s="128" t="n">
        <f aca="false">EP26*AM26</f>
        <v>0</v>
      </c>
      <c r="ER26" s="17"/>
      <c r="ES26" s="17"/>
      <c r="ET26" s="17"/>
      <c r="EU26" s="17"/>
      <c r="EV26" s="17"/>
      <c r="EW26" s="140" t="n">
        <f aca="false">IF(EW$2&lt;=$A26,IF(EW$3&gt;=$A26,(EW$4),0),0)*($AI27-$AI26)/10000</f>
        <v>0</v>
      </c>
      <c r="EX26" s="140" t="n">
        <f aca="false">IF(EX$2&lt;=$A26,IF(EX$3&gt;=$A26,(EX$4),0),0)*($AI27-$AI26)/10000</f>
        <v>0</v>
      </c>
      <c r="EY26" s="140" t="n">
        <f aca="false">IF(EY$2&lt;=$A26,IF(EY$3&gt;=$A26,(EY$4),0),0)*($AI27-$AI26)/10000</f>
        <v>0</v>
      </c>
      <c r="EZ26" s="140" t="n">
        <f aca="false">IF(EZ$2&lt;=$A26,IF(EZ$3&gt;=$A26,(EZ$4),0),0)*($AI27-$AI26)/10000</f>
        <v>0</v>
      </c>
      <c r="FA26" s="140" t="n">
        <f aca="false">IF(FA$2&lt;=$A26,IF(FA$3&gt;=$A26,(FA$4),0),0)*($AI27-$AI26)/10000</f>
        <v>0</v>
      </c>
      <c r="FB26" s="140" t="n">
        <f aca="false">IF(FB$2&lt;=$A26,IF(FB$3&gt;=$A26,(FB$4),0),0)*($AI27-$AI26)/10000</f>
        <v>0</v>
      </c>
      <c r="FC26" s="17"/>
      <c r="FD26" s="128" t="n">
        <f aca="false">SUM(EW26:FB26)</f>
        <v>0</v>
      </c>
      <c r="FE26" s="128" t="n">
        <f aca="false">FD26*AM26</f>
        <v>0</v>
      </c>
      <c r="FF26" s="17"/>
      <c r="FG26" s="17"/>
      <c r="FH26" s="17"/>
      <c r="FI26" s="17"/>
      <c r="FJ26" s="17"/>
      <c r="FK26" s="17"/>
      <c r="FL26" s="140" t="n">
        <f aca="false">IF(FL$2&lt;=$A26,IF(FL$3&gt;=$A26,(FL$4),0),0)*($AI27-$AI26)/10000</f>
        <v>0</v>
      </c>
      <c r="FM26" s="140" t="n">
        <f aca="false">IF(FM$2&lt;=$A26,IF(FM$3&gt;=$A26,(FM$4),0),0)*($AI27-$AI26)/10000</f>
        <v>0</v>
      </c>
      <c r="FN26" s="140" t="n">
        <f aca="false">IF(FN$2&lt;=$A26,IF(FN$3&gt;=$A26,(FN$4),0),0)*($AI27-$AI26)/10000</f>
        <v>0</v>
      </c>
      <c r="FO26" s="140" t="n">
        <f aca="false">IF(FO$2&lt;=$A26,IF(FO$3&gt;=$A26,(FO$4),0),0)*($AI27-$AI26)/10000</f>
        <v>0</v>
      </c>
      <c r="FP26" s="140" t="n">
        <f aca="false">IF(FP$2&lt;=$A26,IF(FP$3&gt;=$A26,(FP$4),0),0)*($AI27-$AI26)/10000</f>
        <v>0</v>
      </c>
      <c r="FQ26" s="140" t="n">
        <f aca="false">IF(FQ$2&lt;=$A26,IF(FQ$3&gt;=$A26,(FQ$4),0),0)*($AI27-$AI26)/10000</f>
        <v>0</v>
      </c>
      <c r="FR26" s="17"/>
      <c r="FS26" s="128" t="n">
        <f aca="false">SUM(FL26:FQ26)</f>
        <v>0</v>
      </c>
      <c r="FT26" s="128" t="n">
        <f aca="false">FS26*AM26</f>
        <v>0</v>
      </c>
      <c r="FU26" s="17"/>
      <c r="FV26" s="17"/>
      <c r="FW26" s="17"/>
      <c r="FX26" s="17"/>
      <c r="FY26" s="17"/>
      <c r="FZ26" s="17"/>
      <c r="GA26" s="140" t="n">
        <f aca="false">IF(GA$2&lt;=$A26,IF(GA$3&gt;=$A26,(GA$4),0),0)*($AI27-$AI26)/10000</f>
        <v>0</v>
      </c>
      <c r="GB26" s="140" t="n">
        <f aca="false">IF(GB$2&lt;=$A26,IF(GB$3&gt;=$A26,(GB$4),0),0)*($AI27-$AI26)/10000</f>
        <v>0</v>
      </c>
      <c r="GC26" s="140" t="n">
        <f aca="false">IF(GC$2&lt;=$A26,IF(GC$3&gt;=$A26,(GC$4),0),0)*($AI27-$AI26)/10000</f>
        <v>0</v>
      </c>
      <c r="GD26" s="140" t="n">
        <f aca="false">IF(GD$2&lt;=$A26,IF(GD$3&gt;=$A26,(GD$4),0),0)*($AI27-$AI26)/10000</f>
        <v>0</v>
      </c>
      <c r="GE26" s="140" t="n">
        <f aca="false">IF(GE$2&lt;=$A26,IF(GE$3&gt;=$A26,(GE$4),0),0)*($AI27-$AI26)/10000</f>
        <v>0</v>
      </c>
      <c r="GF26" s="140" t="n">
        <f aca="false">IF(GF$2&lt;=$A26,IF(GF$3&gt;=$A26,(GF$4),0),0)*($AI27-$AI26)/10000</f>
        <v>0</v>
      </c>
      <c r="GG26" s="17"/>
      <c r="GH26" s="128" t="n">
        <f aca="false">SUM(GA26:GF26)</f>
        <v>0</v>
      </c>
      <c r="GI26" s="128" t="n">
        <f aca="false">GH26*AM26</f>
        <v>0</v>
      </c>
    </row>
    <row r="27" customFormat="false" ht="17.25" hidden="false" customHeight="false" outlineLevel="0" collapsed="false">
      <c r="A27" s="133" t="n">
        <v>37561</v>
      </c>
      <c r="B27" s="144" t="n">
        <f aca="false">INDEX(EOLArray,MATCH($A27,EOLColumn,0),MATCH($AF$5,EOLRow,0))+CT27</f>
        <v>0</v>
      </c>
      <c r="C27" s="135" t="n">
        <f aca="false">INDEX(M1SHEET,MATCH($A27,M1COLUMN,0),MATCH($AG$5,M1ROW,0))</f>
        <v>-0.22</v>
      </c>
      <c r="D27" s="136" t="n">
        <f aca="false">AVERAGE(C27:C38)</f>
        <v>-0.369510596004346</v>
      </c>
      <c r="E27" s="144" t="n">
        <f aca="false">INDEX(EOLArray,MATCH($A27,EOLColumn,0),MATCH($AF$19,EOLRow,0))+EQ27</f>
        <v>28.77</v>
      </c>
      <c r="F27" s="135" t="n">
        <f aca="false">INDEX(M1SHEET,MATCH($A27,M1COLUMN,0),MATCH($AG$14,M1ROW,0))</f>
        <v>1.185</v>
      </c>
      <c r="G27" s="136" t="n">
        <f aca="false">AVERAGE(F27:F38)</f>
        <v>1.01</v>
      </c>
      <c r="H27" s="144" t="n">
        <f aca="false">INDEX(EOLArray,MATCH($A27,EOLColumn,0),MATCH($AF$20,EOLRow,0))+GI27</f>
        <v>0</v>
      </c>
      <c r="I27" s="135" t="n">
        <f aca="false">INDEX(M1SHEET,MATCH($A27,M1COLUMN,0),MATCH($AG$17,M1ROW,0))</f>
        <v>1.185</v>
      </c>
      <c r="J27" s="136" t="n">
        <f aca="false">AVERAGE(I27:I38)</f>
        <v>1.24333333333333</v>
      </c>
      <c r="K27" s="144" t="n">
        <f aca="false">INDEX(EOLArray,MATCH($A27,EOLColumn,0),MATCH($AF$13,EOLRow,0))+FE27</f>
        <v>41.11</v>
      </c>
      <c r="L27" s="135" t="n">
        <f aca="false">INDEX(M1SHEET,MATCH($A27,M1COLUMN,0),MATCH($AG$13,M1ROW,0))</f>
        <v>-0.25</v>
      </c>
      <c r="M27" s="136" t="n">
        <f aca="false">AVERAGE(L27:L38)</f>
        <v>-0.305416666666667</v>
      </c>
      <c r="N27" s="144" t="n">
        <f aca="false">INDEX(EOLArray,MATCH($A27,EOLColumn,0),MATCH($AF$12,EOLRow,0))+EB27+DQ27</f>
        <v>-12.76</v>
      </c>
      <c r="O27" s="135" t="n">
        <f aca="false">INDEX(M1SHEET,MATCH($A27,M1COLUMN,0),MATCH($AG$15,M1ROW,0))</f>
        <v>0.254</v>
      </c>
      <c r="P27" s="136" t="n">
        <f aca="false">AVERAGE(O27:O38)</f>
        <v>0.03125</v>
      </c>
      <c r="Q27" s="135" t="n">
        <f aca="false">INDEX(M1SHEET,MATCH($A27,M1COLUMN,0),MATCH($AG$31,M1ROW,0))</f>
        <v>4.682</v>
      </c>
      <c r="R27" s="136" t="n">
        <f aca="false">AVERAGE(Q27:Q38)</f>
        <v>4.15016666666667</v>
      </c>
      <c r="S27" s="144" t="n">
        <f aca="false">INDEX(EOLArray,MATCH($A27,EOLColumn,0),MATCH($AF$2,EOLRow,0))+BE27+DF27</f>
        <v>0</v>
      </c>
      <c r="T27" s="135" t="n">
        <f aca="false">INDEX(M1SHEET,MATCH($A27,M1COLUMN,0),MATCH($AG$3,M1ROW,0))</f>
        <v>-0.22</v>
      </c>
      <c r="U27" s="136" t="n">
        <f aca="false">AVERAGE(T27:T38)</f>
        <v>-0.336666666666667</v>
      </c>
      <c r="V27" s="135" t="n">
        <f aca="false">INDEX(M1SHEET,MATCH($A27,M1COLUMN,0),MATCH($AG$28,M1ROW,0))</f>
        <v>5.99551734672542</v>
      </c>
      <c r="W27" s="136" t="n">
        <f aca="false">AVERAGE(V27:V38)</f>
        <v>5.37920318233575</v>
      </c>
      <c r="X27" s="144" t="n">
        <f aca="false">INDEX(EOLArray,MATCH($A27,EOLColumn,0),MATCH($AF$18,EOLRow,0))+$BE27+$CK27+$CS27+$DQ27</f>
        <v>0</v>
      </c>
      <c r="Y27" s="135" t="n">
        <f aca="false">INDEX(M1SHEET,MATCH($A27,M1COLUMN,0),MATCH($AG$2,M1ROW,0))</f>
        <v>4.428</v>
      </c>
      <c r="Z27" s="136" t="n">
        <f aca="false">AVERAGE(Y27:Y38)</f>
        <v>4.11891666666667</v>
      </c>
      <c r="AB27" s="150" t="n">
        <f aca="false">B27+E27+H27+K27+N27+S27</f>
        <v>57.12</v>
      </c>
      <c r="AC27" s="58"/>
      <c r="AD27" s="58"/>
      <c r="AF27" s="158" t="s">
        <v>111</v>
      </c>
      <c r="AG27" s="61" t="s">
        <v>112</v>
      </c>
      <c r="AI27" s="138" t="n">
        <v>37561</v>
      </c>
      <c r="AJ27" s="96" t="n">
        <f aca="false">(CK27+BE27+BR27+DQ27)*AM27</f>
        <v>0</v>
      </c>
      <c r="AK27" s="97" t="n">
        <f aca="false">(AO27)*(AM27)</f>
        <v>0</v>
      </c>
      <c r="AL27" s="97" t="n">
        <f aca="false">(AN27+AO27)*(AM27)</f>
        <v>0</v>
      </c>
      <c r="AM27" s="139" t="n">
        <f aca="false">INDEX(M1SHEET,MATCH($AI27,M1COLUMN,0),MATCH($AG$38,M1ROW,0))</f>
        <v>0.91348428748557</v>
      </c>
      <c r="AN27" s="122" t="n">
        <f aca="false">BS27</f>
        <v>0</v>
      </c>
      <c r="AO27" s="97" t="n">
        <f aca="false">BR27</f>
        <v>0</v>
      </c>
      <c r="AP27" s="125"/>
      <c r="AQ27" s="108"/>
      <c r="AR27" s="128" t="n">
        <f aca="false">SUM(AX27:BE27)+SUM(BI27:BP27)+SUM(DU27:DZ27)+SUM(BW27:CI27)</f>
        <v>0</v>
      </c>
      <c r="AS27" s="108"/>
      <c r="AT27" s="17"/>
      <c r="AU27" s="17"/>
      <c r="AV27" s="37" t="n">
        <v>37561</v>
      </c>
      <c r="AW27" s="17"/>
      <c r="AX27" s="128" t="n">
        <f aca="false">IF(AX$2&lt;=$A27,IF(AX$3&gt;=$A27,(AX$4/1.055056),0),0)*($AI28-$AI27)/10000</f>
        <v>0</v>
      </c>
      <c r="AY27" s="140" t="n">
        <f aca="false">IF(AY$2&lt;=$A27,IF(AY$3&gt;=$A27,(AY$4/1.055056),0),0)*($AI28-$AI27)/10000</f>
        <v>0</v>
      </c>
      <c r="AZ27" s="140" t="n">
        <f aca="false">IF(AZ$2&lt;=$A27,IF(AZ$3&gt;=$A27,(AZ$4/1.055056),0),0)*($AI28-$AI27)/10000</f>
        <v>0</v>
      </c>
      <c r="BA27" s="140" t="n">
        <f aca="false">IF(BA$2&lt;=$A27,IF(BA$3&gt;=$A27,(BA$4/1.055056),0),0)*($AI28-$AI27)/10000</f>
        <v>0</v>
      </c>
      <c r="BB27" s="140" t="n">
        <f aca="false">IF(BB$2&lt;=$A27,IF(BB$3&gt;=$A27,(BB$4/1.055056),0),0)*($AI28-$AI27)/10000</f>
        <v>0</v>
      </c>
      <c r="BC27" s="140" t="n">
        <f aca="false">IF(BC$2&lt;=$A27,IF(BC$3&gt;=$A27,(BC$4/1.055056),0),0)*($AI28-$AI27)/10000</f>
        <v>0</v>
      </c>
      <c r="BD27" s="140" t="n">
        <f aca="false">IF(BD$2&lt;=$A27,IF(BD$3&gt;=$A27,(BD$4/1.055056),0),0)*($AI28-$AI27)/10000</f>
        <v>0</v>
      </c>
      <c r="BE27" s="140" t="n">
        <f aca="false">SUM(AX27:BD27)*AM27</f>
        <v>0</v>
      </c>
      <c r="BF27" s="140"/>
      <c r="BG27" s="13"/>
      <c r="BH27" s="13"/>
      <c r="BI27" s="141" t="n">
        <f aca="false">IF(BI$2&lt;=$A27,IF(BI$3&gt;=$A27,(BI$4/1.055056),0),0)*($AI28-$AI27)/10000</f>
        <v>0</v>
      </c>
      <c r="BJ27" s="141" t="n">
        <f aca="false">IF(BJ$2&lt;=$A27,IF(BJ$3&gt;=$A27,(BJ$4/1.055056),0),0)*($AI28-$AI27)/10000</f>
        <v>0</v>
      </c>
      <c r="BK27" s="141" t="n">
        <f aca="false">IF(BK$2&lt;=$A27,IF(BK$3&gt;=$A27,(BK$4/1.055056),0),0)*($AI28-$AI27)/10000</f>
        <v>0</v>
      </c>
      <c r="BL27" s="141" t="n">
        <f aca="false">IF(BL$2&lt;=$A27,IF(BL$3&gt;=$A27,(BL$4/1.055056),0),0)*($AI28-$AI27)/10000</f>
        <v>0</v>
      </c>
      <c r="BM27" s="141" t="n">
        <f aca="false">IF(BM$2&lt;=$A27,IF(BM$3&gt;=$A27,(BM$4/1.055056),0),0)*($AI28-$AI27)/10000</f>
        <v>0</v>
      </c>
      <c r="BN27" s="141" t="n">
        <f aca="false">IF(BN$2&lt;=$A27,IF(BN$3&gt;=$A27,(BN$4/1.055056),0),0)*($AI28-$AI27)/10000</f>
        <v>0</v>
      </c>
      <c r="BO27" s="141" t="n">
        <f aca="false">IF(BO$2&lt;=$A27,IF(BO$3&gt;=$A27,(BO$4/1.055056),0),0)*($AI28-$AI27)/10000</f>
        <v>0</v>
      </c>
      <c r="BP27" s="141" t="n">
        <f aca="false">IF(BP$2&lt;=$A27,IF(BP$3&gt;=$A27,(BP$4/1.055056),0),0)*($AI28-$AI27)/10000</f>
        <v>0</v>
      </c>
      <c r="BQ27" s="13"/>
      <c r="BR27" s="14" t="n">
        <f aca="false">SUM(BI27:BP27)</f>
        <v>0</v>
      </c>
      <c r="BS27" s="14" t="n">
        <f aca="false">SUM(AX27:BF27)+DF27</f>
        <v>0</v>
      </c>
      <c r="BT27" s="14"/>
      <c r="BU27" s="17"/>
      <c r="BV27" s="17"/>
      <c r="BW27" s="142" t="n">
        <f aca="false">IF(BW$2&lt;=$A27,IF(BW$3&gt;=$A27,(BW$4),0),0)*($AI28-$AI27)/10000</f>
        <v>0</v>
      </c>
      <c r="BX27" s="142" t="n">
        <f aca="false">IF(BX$2&lt;=$A27,IF(BX$3&gt;=$A27,(BX$4),0),0)*($AI28-$AI27)/10000</f>
        <v>0</v>
      </c>
      <c r="BY27" s="142" t="n">
        <f aca="false">IF(BY$2&lt;=$A27,IF(BY$3&gt;=$A27,(BY$4),0),0)*($AI28-$AI27)/10000</f>
        <v>0</v>
      </c>
      <c r="BZ27" s="142" t="n">
        <f aca="false">IF(BZ$2&lt;=$A27,IF(BZ$3&gt;=$A27,(BZ$4),0),0)*($AI28-$AI27)/10000</f>
        <v>0</v>
      </c>
      <c r="CA27" s="142" t="n">
        <f aca="false">IF(CA$2&lt;=$A27,IF(CA$3&gt;=$A27,(CA$4),0),0)*($AI28-$AI27)/10000</f>
        <v>0</v>
      </c>
      <c r="CB27" s="140" t="n">
        <f aca="false">IF(CB$2&lt;=$A27,IF(CB$3&gt;=$A27,(CB$4),0),0)*($AI28-$AI27)/10000</f>
        <v>0</v>
      </c>
      <c r="CC27" s="140" t="n">
        <f aca="false">IF(CC$2&lt;=$A27,IF(CC$3&gt;=$A27,(CC$4),0),0)*($AI28-$AI27)/10000</f>
        <v>0</v>
      </c>
      <c r="CD27" s="140" t="n">
        <f aca="false">IF(CD$2&lt;=$A27,IF(CD$3&gt;=$A27,(CD$4),0),0)*($AI28-$AI27)/10000</f>
        <v>0</v>
      </c>
      <c r="CE27" s="140" t="n">
        <f aca="false">IF(CE$2&lt;=$A27,IF(CE$3&gt;=$A27,(CE$4),0),0)*($AI28-$AI27)/10000</f>
        <v>0</v>
      </c>
      <c r="CF27" s="140" t="n">
        <f aca="false">IF(CF$2&lt;=$A27,IF(CF$3&gt;=$A27,(CF$4),0),0)*($AI28-$AI27)/10000</f>
        <v>0</v>
      </c>
      <c r="CG27" s="140" t="n">
        <f aca="false">IF(CG$2&lt;=$A27,IF(CG$3&gt;=$A27,(CG$4),0),0)*($AI28-$AI27)/10000</f>
        <v>0</v>
      </c>
      <c r="CH27" s="140" t="n">
        <f aca="false">IF(CH$2&lt;=$A27,IF(CH$3&gt;=$A27,(CH$4),0),0)*($AI28-$AI27)/10000</f>
        <v>0</v>
      </c>
      <c r="CI27" s="140" t="n">
        <f aca="false">IF(CI$2&lt;=$A27,IF(CI$3&gt;=$A27,(CI$4),0),0)*($AI28-$AI27)/10000</f>
        <v>0</v>
      </c>
      <c r="CJ27" s="17"/>
      <c r="CK27" s="128" t="n">
        <f aca="false">SUM(BW27:CI27)+DQ27</f>
        <v>0</v>
      </c>
      <c r="CL27" s="128"/>
      <c r="CM27" s="128"/>
      <c r="CN27" s="142" t="n">
        <f aca="false">IF(CN$2&lt;=$A27,IF(CN$3&gt;=$A27,(CN$4),0),0)*($AI28-$AI27)/10000</f>
        <v>0</v>
      </c>
      <c r="CO27" s="142" t="n">
        <f aca="false">IF(CO$2&lt;=$A27,IF(CO$3&gt;=$A27,(CO$4),0),0)*($AI28-$AI27)/10000</f>
        <v>0</v>
      </c>
      <c r="CP27" s="142" t="n">
        <f aca="false">IF(CP$2&lt;=$A27,IF(CP$3&gt;=$A27,(CP$4),0),0)*($AI28-$AI27)/10000</f>
        <v>0</v>
      </c>
      <c r="CQ27" s="142" t="n">
        <f aca="false">IF(CQ$2&lt;=$A27,IF(CQ$3&gt;=$A27,(CQ$4),0),0)*($AI28-$AI27)/10000</f>
        <v>0</v>
      </c>
      <c r="CR27" s="128"/>
      <c r="CS27" s="128" t="n">
        <f aca="false">SUM(CN27:CQ27)*AL27</f>
        <v>0</v>
      </c>
      <c r="CT27" s="128"/>
      <c r="CU27" s="17"/>
      <c r="CV27" s="17"/>
      <c r="CW27" s="17"/>
      <c r="CX27" s="140" t="n">
        <f aca="false">IF(CX$2&lt;=$A27,IF(CX$3&gt;=$A27,(CX$4),0),0)*($AI28-$AI27)/10000</f>
        <v>0</v>
      </c>
      <c r="CY27" s="140" t="n">
        <f aca="false">IF(CY$2&lt;=$A27,IF(CY$3&gt;=$A27,(CY$4),0),0)*($AI28-$AI27)/10000</f>
        <v>0</v>
      </c>
      <c r="CZ27" s="140" t="n">
        <f aca="false">IF(CZ$2&lt;=$A27,IF(CZ$3&gt;=$A27,(CZ$4),0),0)*($AI28-$AI27)/10000</f>
        <v>0</v>
      </c>
      <c r="DA27" s="140" t="n">
        <f aca="false">IF(DA$2&lt;=$A27,IF(DA$3&gt;=$A27,(DA$4),0),0)*($AI28-$AI27)/10000</f>
        <v>0</v>
      </c>
      <c r="DB27" s="140" t="n">
        <f aca="false">IF(DB$2&lt;=$A27,IF(DB$3&gt;=$A27,(DB$4),0),0)*($AI28-$AI27)/10000</f>
        <v>0</v>
      </c>
      <c r="DC27" s="140" t="n">
        <f aca="false">IF(DC$2&lt;=$A27,IF(DC$3&gt;=$A27,(DC$4),0),0)*($AI28-$AI27)/10000</f>
        <v>0</v>
      </c>
      <c r="DD27" s="140" t="n">
        <f aca="false">IF(DD$2&lt;=$A27,IF(DD$3&gt;=$A27,(DD$4),0),0)*($AI28-$AI27)/10000</f>
        <v>0</v>
      </c>
      <c r="DE27" s="17"/>
      <c r="DF27" s="128" t="n">
        <f aca="false">SUM(CX27:DD27)</f>
        <v>0</v>
      </c>
      <c r="DG27" s="17"/>
      <c r="DH27" s="17"/>
      <c r="DI27" s="17"/>
      <c r="DJ27" s="17"/>
      <c r="DK27" s="17"/>
      <c r="DL27" s="140" t="n">
        <f aca="false">IF(DL$2&lt;=$A27,IF(DL$3&gt;=$A27,(DL$4),0),0)*($AI28-$AI27)/10000</f>
        <v>0</v>
      </c>
      <c r="DM27" s="140" t="n">
        <f aca="false">IF(DM$2&lt;=$A27,IF(DM$3&gt;=$A27,(DM$4),0),0)*($AI28-$AI27)/10000</f>
        <v>0</v>
      </c>
      <c r="DN27" s="140" t="n">
        <f aca="false">IF(DN$2&lt;=$A27,IF(DN$3&gt;=$A27,(DN$4),0),0)*($AI28-$AI27)/10000</f>
        <v>0</v>
      </c>
      <c r="DO27" s="140" t="n">
        <f aca="false">IF(DO$2&lt;=$A27,IF(DO$3&gt;=$A27,(DO$4),0),0)*($AI28-$AI27)/10000</f>
        <v>0</v>
      </c>
      <c r="DP27" s="140"/>
      <c r="DQ27" s="140" t="n">
        <f aca="false">SUM(DL27:DO27)*AL27</f>
        <v>0</v>
      </c>
      <c r="DR27" s="140"/>
      <c r="DS27" s="140" t="n">
        <f aca="false">IF(DS$2&lt;=$A27,IF(DS$3&gt;=$A27,(DS$4),0),0)*($AI28-$AI27)/10000</f>
        <v>0</v>
      </c>
      <c r="DT27" s="140" t="n">
        <f aca="false">IF(DT$2&lt;=$A27,IF(DT$3&gt;=$A27,(DT$4),0),0)*($AI28-$AI27)/10000</f>
        <v>0</v>
      </c>
      <c r="DU27" s="140" t="n">
        <f aca="false">IF(DU$2&lt;=$A27,IF(DU$3&gt;=$A27,(DU$4),0),0)*($AI28-$AI27)/10000</f>
        <v>0</v>
      </c>
      <c r="DV27" s="140" t="n">
        <f aca="false">IF(DV$2&lt;=$A27,IF(DV$3&gt;=$A27,(DV$4),0),0)*($AI28-$AI27)/10000</f>
        <v>0</v>
      </c>
      <c r="DW27" s="140" t="n">
        <f aca="false">IF(DW$2&lt;=$A27,IF(DW$3&gt;=$A27,(DW$4),0),0)*($AI28-$AI27)/10000</f>
        <v>0</v>
      </c>
      <c r="DX27" s="140" t="n">
        <f aca="false">IF(DX$2&lt;=$A27,IF(DX$3&gt;=$A27,(DX$4),0),0)*($AI28-$AI27)/10000</f>
        <v>0</v>
      </c>
      <c r="DY27" s="140" t="n">
        <f aca="false">IF(DY$2&lt;=$A27,IF(DY$3&gt;=$A27,(DY$4),0),0)*($AI28-$AI27)/10000</f>
        <v>0</v>
      </c>
      <c r="DZ27" s="140" t="n">
        <f aca="false">IF(DZ$2&lt;=$A27,IF(DZ$3&gt;=$A27,(DZ$4),0),0)*($AI28-$AI27)/10000</f>
        <v>0</v>
      </c>
      <c r="EA27" s="140" t="n">
        <f aca="false">IF(EA$2&lt;=$A27,IF(EA$3&gt;=$A27,(EA$4),0),0)*($AI28-$AI27)/10000</f>
        <v>0</v>
      </c>
      <c r="EB27" s="128" t="n">
        <f aca="false">SUM(DS27:DZ27)*AM27</f>
        <v>0</v>
      </c>
      <c r="EC27" s="128"/>
      <c r="ED27" s="17"/>
      <c r="EE27" s="17"/>
      <c r="EF27" s="17"/>
      <c r="EG27" s="17"/>
      <c r="EH27" s="17"/>
      <c r="EI27" s="140" t="n">
        <f aca="false">IF(EI$2&lt;=$A27,IF(EI$3&gt;=$A27,(EI$4),0),0)*($AI28-$AI27)/10000</f>
        <v>0</v>
      </c>
      <c r="EJ27" s="140" t="n">
        <f aca="false">IF(EJ$2&lt;=$A27,IF(EJ$3&gt;=$A27,(EJ$4),0),0)*($AI28-$AI27)/10000</f>
        <v>0</v>
      </c>
      <c r="EK27" s="140" t="n">
        <f aca="false">IF(EK$2&lt;=$A27,IF(EK$3&gt;=$A27,(EK$4),0),0)*($AI28-$AI27)/10000</f>
        <v>0</v>
      </c>
      <c r="EL27" s="140" t="n">
        <f aca="false">IF(EL$2&lt;=$A27,IF(EL$3&gt;=$A27,(EL$4),0),0)*($AI28-$AI27)/10000</f>
        <v>0</v>
      </c>
      <c r="EM27" s="140" t="n">
        <f aca="false">IF(EM$2&lt;=$A27,IF(EM$3&gt;=$A27,(EM$4),0),0)*($AI28-$AI27)/10000</f>
        <v>0</v>
      </c>
      <c r="EN27" s="140" t="n">
        <f aca="false">IF(EN$2&lt;=$A27,IF(EN$3&gt;=$A27,(EN$4),0),0)*($AI28-$AI27)/10000</f>
        <v>0</v>
      </c>
      <c r="EO27" s="17"/>
      <c r="EP27" s="128" t="n">
        <f aca="false">SUM(EI27:EN27)</f>
        <v>0</v>
      </c>
      <c r="EQ27" s="128" t="n">
        <f aca="false">EP27*AM27</f>
        <v>0</v>
      </c>
      <c r="ER27" s="17"/>
      <c r="ES27" s="17"/>
      <c r="ET27" s="17"/>
      <c r="EU27" s="17"/>
      <c r="EV27" s="17"/>
      <c r="EW27" s="140" t="n">
        <f aca="false">IF(EW$2&lt;=$A27,IF(EW$3&gt;=$A27,(EW$4),0),0)*($AI28-$AI27)/10000</f>
        <v>0</v>
      </c>
      <c r="EX27" s="140" t="n">
        <f aca="false">IF(EX$2&lt;=$A27,IF(EX$3&gt;=$A27,(EX$4),0),0)*($AI28-$AI27)/10000</f>
        <v>0</v>
      </c>
      <c r="EY27" s="140" t="n">
        <f aca="false">IF(EY$2&lt;=$A27,IF(EY$3&gt;=$A27,(EY$4),0),0)*($AI28-$AI27)/10000</f>
        <v>0</v>
      </c>
      <c r="EZ27" s="140" t="n">
        <f aca="false">IF(EZ$2&lt;=$A27,IF(EZ$3&gt;=$A27,(EZ$4),0),0)*($AI28-$AI27)/10000</f>
        <v>0</v>
      </c>
      <c r="FA27" s="140" t="n">
        <f aca="false">IF(FA$2&lt;=$A27,IF(FA$3&gt;=$A27,(FA$4),0),0)*($AI28-$AI27)/10000</f>
        <v>0</v>
      </c>
      <c r="FB27" s="140" t="n">
        <f aca="false">IF(FB$2&lt;=$A27,IF(FB$3&gt;=$A27,(FB$4),0),0)*($AI28-$AI27)/10000</f>
        <v>0</v>
      </c>
      <c r="FC27" s="17"/>
      <c r="FD27" s="128" t="n">
        <f aca="false">SUM(EW27:FB27)</f>
        <v>0</v>
      </c>
      <c r="FE27" s="128" t="n">
        <f aca="false">FD27*AM27</f>
        <v>0</v>
      </c>
      <c r="FF27" s="17"/>
      <c r="FG27" s="17"/>
      <c r="FH27" s="17"/>
      <c r="FI27" s="17"/>
      <c r="FJ27" s="17"/>
      <c r="FK27" s="17"/>
      <c r="FL27" s="140" t="n">
        <f aca="false">IF(FL$2&lt;=$A27,IF(FL$3&gt;=$A27,(FL$4),0),0)*($AI28-$AI27)/10000</f>
        <v>0</v>
      </c>
      <c r="FM27" s="140" t="n">
        <f aca="false">IF(FM$2&lt;=$A27,IF(FM$3&gt;=$A27,(FM$4),0),0)*($AI28-$AI27)/10000</f>
        <v>0</v>
      </c>
      <c r="FN27" s="140" t="n">
        <f aca="false">IF(FN$2&lt;=$A27,IF(FN$3&gt;=$A27,(FN$4),0),0)*($AI28-$AI27)/10000</f>
        <v>0</v>
      </c>
      <c r="FO27" s="140" t="n">
        <f aca="false">IF(FO$2&lt;=$A27,IF(FO$3&gt;=$A27,(FO$4),0),0)*($AI28-$AI27)/10000</f>
        <v>0</v>
      </c>
      <c r="FP27" s="140" t="n">
        <f aca="false">IF(FP$2&lt;=$A27,IF(FP$3&gt;=$A27,(FP$4),0),0)*($AI28-$AI27)/10000</f>
        <v>0</v>
      </c>
      <c r="FQ27" s="140" t="n">
        <f aca="false">IF(FQ$2&lt;=$A27,IF(FQ$3&gt;=$A27,(FQ$4),0),0)*($AI28-$AI27)/10000</f>
        <v>0</v>
      </c>
      <c r="FR27" s="17"/>
      <c r="FS27" s="128" t="n">
        <f aca="false">SUM(FL27:FQ27)</f>
        <v>0</v>
      </c>
      <c r="FT27" s="128" t="n">
        <f aca="false">FS27*AM27</f>
        <v>0</v>
      </c>
      <c r="FU27" s="17"/>
      <c r="FV27" s="17"/>
      <c r="FW27" s="17"/>
      <c r="FX27" s="17"/>
      <c r="FY27" s="17"/>
      <c r="FZ27" s="17"/>
      <c r="GA27" s="140" t="n">
        <f aca="false">IF(GA$2&lt;=$A27,IF(GA$3&gt;=$A27,(GA$4),0),0)*($AI28-$AI27)/10000</f>
        <v>0</v>
      </c>
      <c r="GB27" s="140" t="n">
        <f aca="false">IF(GB$2&lt;=$A27,IF(GB$3&gt;=$A27,(GB$4),0),0)*($AI28-$AI27)/10000</f>
        <v>0</v>
      </c>
      <c r="GC27" s="140" t="n">
        <f aca="false">IF(GC$2&lt;=$A27,IF(GC$3&gt;=$A27,(GC$4),0),0)*($AI28-$AI27)/10000</f>
        <v>0</v>
      </c>
      <c r="GD27" s="140" t="n">
        <f aca="false">IF(GD$2&lt;=$A27,IF(GD$3&gt;=$A27,(GD$4),0),0)*($AI28-$AI27)/10000</f>
        <v>0</v>
      </c>
      <c r="GE27" s="140" t="n">
        <f aca="false">IF(GE$2&lt;=$A27,IF(GE$3&gt;=$A27,(GE$4),0),0)*($AI28-$AI27)/10000</f>
        <v>0</v>
      </c>
      <c r="GF27" s="140" t="n">
        <f aca="false">IF(GF$2&lt;=$A27,IF(GF$3&gt;=$A27,(GF$4),0),0)*($AI28-$AI27)/10000</f>
        <v>0</v>
      </c>
      <c r="GG27" s="17"/>
      <c r="GH27" s="128" t="n">
        <f aca="false">SUM(GA27:GF27)</f>
        <v>0</v>
      </c>
      <c r="GI27" s="128" t="n">
        <f aca="false">GH27*AM27</f>
        <v>0</v>
      </c>
    </row>
    <row r="28" customFormat="false" ht="16.5" hidden="false" customHeight="false" outlineLevel="0" collapsed="false">
      <c r="A28" s="133" t="n">
        <v>37591</v>
      </c>
      <c r="B28" s="144" t="n">
        <f aca="false">INDEX(EOLArray,MATCH($A28,EOLColumn,0),MATCH($AF$5,EOLRow,0))+CT28</f>
        <v>0</v>
      </c>
      <c r="C28" s="135" t="n">
        <f aca="false">INDEX(M1SHEET,MATCH($A28,M1COLUMN,0),MATCH($AG$5,M1ROW,0))</f>
        <v>-0.22</v>
      </c>
      <c r="D28" s="152"/>
      <c r="E28" s="144" t="n">
        <f aca="false">INDEX(EOLArray,MATCH($A28,EOLColumn,0),MATCH($AF$19,EOLRow,0))+EQ28</f>
        <v>29.61</v>
      </c>
      <c r="F28" s="135" t="n">
        <f aca="false">INDEX(M1SHEET,MATCH($A28,M1COLUMN,0),MATCH($AG$14,M1ROW,0))</f>
        <v>1.185</v>
      </c>
      <c r="G28" s="152"/>
      <c r="H28" s="144" t="n">
        <f aca="false">INDEX(EOLArray,MATCH($A28,EOLColumn,0),MATCH($AF$20,EOLRow,0))+GI28</f>
        <v>0</v>
      </c>
      <c r="I28" s="135" t="n">
        <f aca="false">INDEX(M1SHEET,MATCH($A28,M1COLUMN,0),MATCH($AG$17,M1ROW,0))</f>
        <v>1.185</v>
      </c>
      <c r="J28" s="152"/>
      <c r="K28" s="144" t="n">
        <f aca="false">INDEX(EOLArray,MATCH($A28,EOLColumn,0),MATCH($AF$13,EOLRow,0))+FE28</f>
        <v>42.29</v>
      </c>
      <c r="L28" s="135" t="n">
        <f aca="false">INDEX(M1SHEET,MATCH($A28,M1COLUMN,0),MATCH($AG$13,M1ROW,0))</f>
        <v>-0.25</v>
      </c>
      <c r="M28" s="152"/>
      <c r="N28" s="144" t="n">
        <f aca="false">INDEX(EOLArray,MATCH($A28,EOLColumn,0),MATCH($AF$12,EOLRow,0))+EB28+DQ28</f>
        <v>-13.12</v>
      </c>
      <c r="O28" s="135" t="n">
        <f aca="false">INDEX(M1SHEET,MATCH($A28,M1COLUMN,0),MATCH($AG$15,M1ROW,0))</f>
        <v>0.314</v>
      </c>
      <c r="P28" s="152"/>
      <c r="Q28" s="135" t="n">
        <f aca="false">INDEX(M1SHEET,MATCH($A28,M1COLUMN,0),MATCH($AG$31,M1ROW,0))</f>
        <v>4.855</v>
      </c>
      <c r="R28" s="152"/>
      <c r="S28" s="144" t="n">
        <f aca="false">INDEX(EOLArray,MATCH($A28,EOLColumn,0),MATCH($AF$2,EOLRow,0))+BE28+DF28</f>
        <v>0</v>
      </c>
      <c r="T28" s="135" t="n">
        <f aca="false">INDEX(M1SHEET,MATCH($A28,M1COLUMN,0),MATCH($AG$3,M1ROW,0))</f>
        <v>-0.22</v>
      </c>
      <c r="U28" s="152"/>
      <c r="V28" s="135" t="n">
        <f aca="false">INDEX(M1SHEET,MATCH($A28,M1COLUMN,0),MATCH($AG$28,M1ROW,0))</f>
        <v>6.15456732942354</v>
      </c>
      <c r="W28" s="152"/>
      <c r="X28" s="144" t="n">
        <f aca="false">INDEX(EOLArray,MATCH($A28,EOLColumn,0),MATCH($AF$18,EOLRow,0))+$BE28+$CK28+$CS28+$DQ28</f>
        <v>0</v>
      </c>
      <c r="Y28" s="135" t="n">
        <f aca="false">INDEX(M1SHEET,MATCH($A28,M1COLUMN,0),MATCH($AG$2,M1ROW,0))</f>
        <v>4.541</v>
      </c>
      <c r="Z28" s="152"/>
      <c r="AB28" s="150" t="n">
        <f aca="false">B28+E28+H28+K28+N28+S28</f>
        <v>58.78</v>
      </c>
      <c r="AC28" s="58"/>
      <c r="AD28" s="58"/>
      <c r="AF28" s="158" t="s">
        <v>113</v>
      </c>
      <c r="AG28" s="61" t="s">
        <v>114</v>
      </c>
      <c r="AI28" s="138" t="n">
        <v>37591</v>
      </c>
      <c r="AJ28" s="96" t="n">
        <f aca="false">(CK28+BE28+BR28+DQ28)*AM28</f>
        <v>0</v>
      </c>
      <c r="AK28" s="97" t="n">
        <f aca="false">(AO28)*(AM28)</f>
        <v>0</v>
      </c>
      <c r="AL28" s="97" t="n">
        <f aca="false">(AN28+AO28)*(AM28)</f>
        <v>0</v>
      </c>
      <c r="AM28" s="139" t="n">
        <f aca="false">INDEX(M1SHEET,MATCH($AI28,M1COLUMN,0),MATCH($AG$38,M1ROW,0))</f>
        <v>0.909524290611995</v>
      </c>
      <c r="AN28" s="122" t="n">
        <f aca="false">BS28</f>
        <v>0</v>
      </c>
      <c r="AO28" s="97" t="n">
        <f aca="false">BR28</f>
        <v>0</v>
      </c>
      <c r="AP28" s="125"/>
      <c r="AQ28" s="108"/>
      <c r="AR28" s="128" t="n">
        <f aca="false">SUM(AX28:BE28)+SUM(BI28:BP28)+SUM(DU28:DZ28)+SUM(BW28:CI28)</f>
        <v>0</v>
      </c>
      <c r="AS28" s="108"/>
      <c r="AT28" s="17"/>
      <c r="AU28" s="17"/>
      <c r="AV28" s="37" t="n">
        <v>37591</v>
      </c>
      <c r="AW28" s="17"/>
      <c r="AX28" s="128" t="n">
        <f aca="false">IF(AX$2&lt;=$A28,IF(AX$3&gt;=$A28,(AX$4/1.055056),0),0)*($AI29-$AI28)/10000</f>
        <v>0</v>
      </c>
      <c r="AY28" s="140" t="n">
        <f aca="false">IF(AY$2&lt;=$A28,IF(AY$3&gt;=$A28,(AY$4/1.055056),0),0)*($AI29-$AI28)/10000</f>
        <v>0</v>
      </c>
      <c r="AZ28" s="140" t="n">
        <f aca="false">IF(AZ$2&lt;=$A28,IF(AZ$3&gt;=$A28,(AZ$4/1.055056),0),0)*($AI29-$AI28)/10000</f>
        <v>0</v>
      </c>
      <c r="BA28" s="140" t="n">
        <f aca="false">IF(BA$2&lt;=$A28,IF(BA$3&gt;=$A28,(BA$4/1.055056),0),0)*($AI29-$AI28)/10000</f>
        <v>0</v>
      </c>
      <c r="BB28" s="140" t="n">
        <f aca="false">IF(BB$2&lt;=$A28,IF(BB$3&gt;=$A28,(BB$4/1.055056),0),0)*($AI29-$AI28)/10000</f>
        <v>0</v>
      </c>
      <c r="BC28" s="140" t="n">
        <f aca="false">IF(BC$2&lt;=$A28,IF(BC$3&gt;=$A28,(BC$4/1.055056),0),0)*($AI29-$AI28)/10000</f>
        <v>0</v>
      </c>
      <c r="BD28" s="140" t="n">
        <f aca="false">IF(BD$2&lt;=$A28,IF(BD$3&gt;=$A28,(BD$4/1.055056),0),0)*($AI29-$AI28)/10000</f>
        <v>0</v>
      </c>
      <c r="BE28" s="140" t="n">
        <f aca="false">SUM(AX28:BD28)*AM28</f>
        <v>0</v>
      </c>
      <c r="BF28" s="140"/>
      <c r="BG28" s="13"/>
      <c r="BH28" s="13"/>
      <c r="BI28" s="141" t="n">
        <f aca="false">IF(BI$2&lt;=$A28,IF(BI$3&gt;=$A28,(BI$4/1.055056),0),0)*($AI29-$AI28)/10000</f>
        <v>0</v>
      </c>
      <c r="BJ28" s="141" t="n">
        <f aca="false">IF(BJ$2&lt;=$A28,IF(BJ$3&gt;=$A28,(BJ$4/1.055056),0),0)*($AI29-$AI28)/10000</f>
        <v>0</v>
      </c>
      <c r="BK28" s="141" t="n">
        <f aca="false">IF(BK$2&lt;=$A28,IF(BK$3&gt;=$A28,(BK$4/1.055056),0),0)*($AI29-$AI28)/10000</f>
        <v>0</v>
      </c>
      <c r="BL28" s="141" t="n">
        <f aca="false">IF(BL$2&lt;=$A28,IF(BL$3&gt;=$A28,(BL$4/1.055056),0),0)*($AI29-$AI28)/10000</f>
        <v>0</v>
      </c>
      <c r="BM28" s="141" t="n">
        <f aca="false">IF(BM$2&lt;=$A28,IF(BM$3&gt;=$A28,(BM$4/1.055056),0),0)*($AI29-$AI28)/10000</f>
        <v>0</v>
      </c>
      <c r="BN28" s="141" t="n">
        <f aca="false">IF(BN$2&lt;=$A28,IF(BN$3&gt;=$A28,(BN$4/1.055056),0),0)*($AI29-$AI28)/10000</f>
        <v>0</v>
      </c>
      <c r="BO28" s="141" t="n">
        <f aca="false">IF(BO$2&lt;=$A28,IF(BO$3&gt;=$A28,(BO$4/1.055056),0),0)*($AI29-$AI28)/10000</f>
        <v>0</v>
      </c>
      <c r="BP28" s="141" t="n">
        <f aca="false">IF(BP$2&lt;=$A28,IF(BP$3&gt;=$A28,(BP$4/1.055056),0),0)*($AI29-$AI28)/10000</f>
        <v>0</v>
      </c>
      <c r="BQ28" s="13"/>
      <c r="BR28" s="14" t="n">
        <f aca="false">SUM(BI28:BP28)</f>
        <v>0</v>
      </c>
      <c r="BS28" s="14" t="n">
        <f aca="false">SUM(AX28:BF28)+DF28</f>
        <v>0</v>
      </c>
      <c r="BT28" s="14"/>
      <c r="BU28" s="17"/>
      <c r="BV28" s="17"/>
      <c r="BW28" s="142" t="n">
        <f aca="false">IF(BW$2&lt;=$A28,IF(BW$3&gt;=$A28,(BW$4),0),0)*($AI29-$AI28)/10000</f>
        <v>0</v>
      </c>
      <c r="BX28" s="142" t="n">
        <f aca="false">IF(BX$2&lt;=$A28,IF(BX$3&gt;=$A28,(BX$4),0),0)*($AI29-$AI28)/10000</f>
        <v>0</v>
      </c>
      <c r="BY28" s="142" t="n">
        <f aca="false">IF(BY$2&lt;=$A28,IF(BY$3&gt;=$A28,(BY$4),0),0)*($AI29-$AI28)/10000</f>
        <v>0</v>
      </c>
      <c r="BZ28" s="142" t="n">
        <f aca="false">IF(BZ$2&lt;=$A28,IF(BZ$3&gt;=$A28,(BZ$4),0),0)*($AI29-$AI28)/10000</f>
        <v>0</v>
      </c>
      <c r="CA28" s="142" t="n">
        <f aca="false">IF(CA$2&lt;=$A28,IF(CA$3&gt;=$A28,(CA$4),0),0)*($AI29-$AI28)/10000</f>
        <v>0</v>
      </c>
      <c r="CB28" s="140" t="n">
        <f aca="false">IF(CB$2&lt;=$A28,IF(CB$3&gt;=$A28,(CB$4),0),0)*($AI29-$AI28)/10000</f>
        <v>0</v>
      </c>
      <c r="CC28" s="140" t="n">
        <f aca="false">IF(CC$2&lt;=$A28,IF(CC$3&gt;=$A28,(CC$4),0),0)*($AI29-$AI28)/10000</f>
        <v>0</v>
      </c>
      <c r="CD28" s="140" t="n">
        <f aca="false">IF(CD$2&lt;=$A28,IF(CD$3&gt;=$A28,(CD$4),0),0)*($AI29-$AI28)/10000</f>
        <v>0</v>
      </c>
      <c r="CE28" s="140" t="n">
        <f aca="false">IF(CE$2&lt;=$A28,IF(CE$3&gt;=$A28,(CE$4),0),0)*($AI29-$AI28)/10000</f>
        <v>0</v>
      </c>
      <c r="CF28" s="140" t="n">
        <f aca="false">IF(CF$2&lt;=$A28,IF(CF$3&gt;=$A28,(CF$4),0),0)*($AI29-$AI28)/10000</f>
        <v>0</v>
      </c>
      <c r="CG28" s="140" t="n">
        <f aca="false">IF(CG$2&lt;=$A28,IF(CG$3&gt;=$A28,(CG$4),0),0)*($AI29-$AI28)/10000</f>
        <v>0</v>
      </c>
      <c r="CH28" s="140" t="n">
        <f aca="false">IF(CH$2&lt;=$A28,IF(CH$3&gt;=$A28,(CH$4),0),0)*($AI29-$AI28)/10000</f>
        <v>0</v>
      </c>
      <c r="CI28" s="140" t="n">
        <f aca="false">IF(CI$2&lt;=$A28,IF(CI$3&gt;=$A28,(CI$4),0),0)*($AI29-$AI28)/10000</f>
        <v>0</v>
      </c>
      <c r="CJ28" s="17"/>
      <c r="CK28" s="128" t="n">
        <f aca="false">SUM(BW28:CI28)+DQ28</f>
        <v>0</v>
      </c>
      <c r="CL28" s="128"/>
      <c r="CM28" s="128"/>
      <c r="CN28" s="142" t="n">
        <f aca="false">IF(CN$2&lt;=$A28,IF(CN$3&gt;=$A28,(CN$4),0),0)*($AI29-$AI28)/10000</f>
        <v>0</v>
      </c>
      <c r="CO28" s="142" t="n">
        <f aca="false">IF(CO$2&lt;=$A28,IF(CO$3&gt;=$A28,(CO$4),0),0)*($AI29-$AI28)/10000</f>
        <v>0</v>
      </c>
      <c r="CP28" s="142" t="n">
        <f aca="false">IF(CP$2&lt;=$A28,IF(CP$3&gt;=$A28,(CP$4),0),0)*($AI29-$AI28)/10000</f>
        <v>0</v>
      </c>
      <c r="CQ28" s="142" t="n">
        <f aca="false">IF(CQ$2&lt;=$A28,IF(CQ$3&gt;=$A28,(CQ$4),0),0)*($AI29-$AI28)/10000</f>
        <v>0</v>
      </c>
      <c r="CR28" s="128"/>
      <c r="CS28" s="128" t="n">
        <f aca="false">SUM(CN28:CQ28)*AL28</f>
        <v>0</v>
      </c>
      <c r="CT28" s="128"/>
      <c r="CU28" s="17"/>
      <c r="CV28" s="17"/>
      <c r="CW28" s="17"/>
      <c r="CX28" s="140" t="n">
        <f aca="false">IF(CX$2&lt;=$A28,IF(CX$3&gt;=$A28,(CX$4),0),0)*($AI29-$AI28)/10000</f>
        <v>0</v>
      </c>
      <c r="CY28" s="140" t="n">
        <f aca="false">IF(CY$2&lt;=$A28,IF(CY$3&gt;=$A28,(CY$4),0),0)*($AI29-$AI28)/10000</f>
        <v>0</v>
      </c>
      <c r="CZ28" s="140" t="n">
        <f aca="false">IF(CZ$2&lt;=$A28,IF(CZ$3&gt;=$A28,(CZ$4),0),0)*($AI29-$AI28)/10000</f>
        <v>0</v>
      </c>
      <c r="DA28" s="140" t="n">
        <f aca="false">IF(DA$2&lt;=$A28,IF(DA$3&gt;=$A28,(DA$4),0),0)*($AI29-$AI28)/10000</f>
        <v>0</v>
      </c>
      <c r="DB28" s="140" t="n">
        <f aca="false">IF(DB$2&lt;=$A28,IF(DB$3&gt;=$A28,(DB$4),0),0)*($AI29-$AI28)/10000</f>
        <v>0</v>
      </c>
      <c r="DC28" s="140" t="n">
        <f aca="false">IF(DC$2&lt;=$A28,IF(DC$3&gt;=$A28,(DC$4),0),0)*($AI29-$AI28)/10000</f>
        <v>0</v>
      </c>
      <c r="DD28" s="140" t="n">
        <f aca="false">IF(DD$2&lt;=$A28,IF(DD$3&gt;=$A28,(DD$4),0),0)*($AI29-$AI28)/10000</f>
        <v>0</v>
      </c>
      <c r="DE28" s="17"/>
      <c r="DF28" s="128" t="n">
        <f aca="false">SUM(CX28:DD28)</f>
        <v>0</v>
      </c>
      <c r="DG28" s="17"/>
      <c r="DH28" s="17"/>
      <c r="DI28" s="17"/>
      <c r="DJ28" s="17"/>
      <c r="DK28" s="17"/>
      <c r="DL28" s="140" t="n">
        <f aca="false">IF(DL$2&lt;=$A28,IF(DL$3&gt;=$A28,(DL$4),0),0)*($AI29-$AI28)/10000</f>
        <v>0</v>
      </c>
      <c r="DM28" s="140" t="n">
        <f aca="false">IF(DM$2&lt;=$A28,IF(DM$3&gt;=$A28,(DM$4),0),0)*($AI29-$AI28)/10000</f>
        <v>0</v>
      </c>
      <c r="DN28" s="140" t="n">
        <f aca="false">IF(DN$2&lt;=$A28,IF(DN$3&gt;=$A28,(DN$4),0),0)*($AI29-$AI28)/10000</f>
        <v>0</v>
      </c>
      <c r="DO28" s="140" t="n">
        <f aca="false">IF(DO$2&lt;=$A28,IF(DO$3&gt;=$A28,(DO$4),0),0)*($AI29-$AI28)/10000</f>
        <v>0</v>
      </c>
      <c r="DP28" s="140"/>
      <c r="DQ28" s="140" t="n">
        <f aca="false">SUM(DL28:DO28)*AL28</f>
        <v>0</v>
      </c>
      <c r="DR28" s="140"/>
      <c r="DS28" s="140" t="n">
        <f aca="false">IF(DS$2&lt;=$A28,IF(DS$3&gt;=$A28,(DS$4),0),0)*($AI29-$AI28)/10000</f>
        <v>0</v>
      </c>
      <c r="DT28" s="140" t="n">
        <f aca="false">IF(DT$2&lt;=$A28,IF(DT$3&gt;=$A28,(DT$4),0),0)*($AI29-$AI28)/10000</f>
        <v>0</v>
      </c>
      <c r="DU28" s="140" t="n">
        <f aca="false">IF(DU$2&lt;=$A28,IF(DU$3&gt;=$A28,(DU$4),0),0)*($AI29-$AI28)/10000</f>
        <v>0</v>
      </c>
      <c r="DV28" s="140" t="n">
        <f aca="false">IF(DV$2&lt;=$A28,IF(DV$3&gt;=$A28,(DV$4),0),0)*($AI29-$AI28)/10000</f>
        <v>0</v>
      </c>
      <c r="DW28" s="140" t="n">
        <f aca="false">IF(DW$2&lt;=$A28,IF(DW$3&gt;=$A28,(DW$4),0),0)*($AI29-$AI28)/10000</f>
        <v>0</v>
      </c>
      <c r="DX28" s="140" t="n">
        <f aca="false">IF(DX$2&lt;=$A28,IF(DX$3&gt;=$A28,(DX$4),0),0)*($AI29-$AI28)/10000</f>
        <v>0</v>
      </c>
      <c r="DY28" s="140" t="n">
        <f aca="false">IF(DY$2&lt;=$A28,IF(DY$3&gt;=$A28,(DY$4),0),0)*($AI29-$AI28)/10000</f>
        <v>0</v>
      </c>
      <c r="DZ28" s="140" t="n">
        <f aca="false">IF(DZ$2&lt;=$A28,IF(DZ$3&gt;=$A28,(DZ$4),0),0)*($AI29-$AI28)/10000</f>
        <v>0</v>
      </c>
      <c r="EA28" s="140" t="n">
        <f aca="false">IF(EA$2&lt;=$A28,IF(EA$3&gt;=$A28,(EA$4),0),0)*($AI29-$AI28)/10000</f>
        <v>0</v>
      </c>
      <c r="EB28" s="128" t="n">
        <f aca="false">SUM(DS28:DZ28)*AM28</f>
        <v>0</v>
      </c>
      <c r="EC28" s="128"/>
      <c r="ED28" s="17"/>
      <c r="EE28" s="17"/>
      <c r="EF28" s="17"/>
      <c r="EG28" s="17"/>
      <c r="EH28" s="17"/>
      <c r="EI28" s="140" t="n">
        <f aca="false">IF(EI$2&lt;=$A28,IF(EI$3&gt;=$A28,(EI$4),0),0)*($AI29-$AI28)/10000</f>
        <v>0</v>
      </c>
      <c r="EJ28" s="140" t="n">
        <f aca="false">IF(EJ$2&lt;=$A28,IF(EJ$3&gt;=$A28,(EJ$4),0),0)*($AI29-$AI28)/10000</f>
        <v>0</v>
      </c>
      <c r="EK28" s="140" t="n">
        <f aca="false">IF(EK$2&lt;=$A28,IF(EK$3&gt;=$A28,(EK$4),0),0)*($AI29-$AI28)/10000</f>
        <v>0</v>
      </c>
      <c r="EL28" s="140" t="n">
        <f aca="false">IF(EL$2&lt;=$A28,IF(EL$3&gt;=$A28,(EL$4),0),0)*($AI29-$AI28)/10000</f>
        <v>0</v>
      </c>
      <c r="EM28" s="140" t="n">
        <f aca="false">IF(EM$2&lt;=$A28,IF(EM$3&gt;=$A28,(EM$4),0),0)*($AI29-$AI28)/10000</f>
        <v>0</v>
      </c>
      <c r="EN28" s="140" t="n">
        <f aca="false">IF(EN$2&lt;=$A28,IF(EN$3&gt;=$A28,(EN$4),0),0)*($AI29-$AI28)/10000</f>
        <v>0</v>
      </c>
      <c r="EO28" s="17"/>
      <c r="EP28" s="128" t="n">
        <f aca="false">SUM(EI28:EN28)</f>
        <v>0</v>
      </c>
      <c r="EQ28" s="128" t="n">
        <f aca="false">EP28*AM28</f>
        <v>0</v>
      </c>
      <c r="ER28" s="17"/>
      <c r="ES28" s="17"/>
      <c r="ET28" s="17"/>
      <c r="EU28" s="17"/>
      <c r="EV28" s="17"/>
      <c r="EW28" s="140" t="n">
        <f aca="false">IF(EW$2&lt;=$A28,IF(EW$3&gt;=$A28,(EW$4),0),0)*($AI29-$AI28)/10000</f>
        <v>0</v>
      </c>
      <c r="EX28" s="140" t="n">
        <f aca="false">IF(EX$2&lt;=$A28,IF(EX$3&gt;=$A28,(EX$4),0),0)*($AI29-$AI28)/10000</f>
        <v>0</v>
      </c>
      <c r="EY28" s="140" t="n">
        <f aca="false">IF(EY$2&lt;=$A28,IF(EY$3&gt;=$A28,(EY$4),0),0)*($AI29-$AI28)/10000</f>
        <v>0</v>
      </c>
      <c r="EZ28" s="140" t="n">
        <f aca="false">IF(EZ$2&lt;=$A28,IF(EZ$3&gt;=$A28,(EZ$4),0),0)*($AI29-$AI28)/10000</f>
        <v>0</v>
      </c>
      <c r="FA28" s="140" t="n">
        <f aca="false">IF(FA$2&lt;=$A28,IF(FA$3&gt;=$A28,(FA$4),0),0)*($AI29-$AI28)/10000</f>
        <v>0</v>
      </c>
      <c r="FB28" s="140" t="n">
        <f aca="false">IF(FB$2&lt;=$A28,IF(FB$3&gt;=$A28,(FB$4),0),0)*($AI29-$AI28)/10000</f>
        <v>0</v>
      </c>
      <c r="FC28" s="17"/>
      <c r="FD28" s="128" t="n">
        <f aca="false">SUM(EW28:FB28)</f>
        <v>0</v>
      </c>
      <c r="FE28" s="128" t="n">
        <f aca="false">FD28*AM28</f>
        <v>0</v>
      </c>
      <c r="FF28" s="17"/>
      <c r="FG28" s="17"/>
      <c r="FH28" s="17"/>
      <c r="FI28" s="17"/>
      <c r="FJ28" s="17"/>
      <c r="FK28" s="17"/>
      <c r="FL28" s="140" t="n">
        <f aca="false">IF(FL$2&lt;=$A28,IF(FL$3&gt;=$A28,(FL$4),0),0)*($AI29-$AI28)/10000</f>
        <v>0</v>
      </c>
      <c r="FM28" s="140" t="n">
        <f aca="false">IF(FM$2&lt;=$A28,IF(FM$3&gt;=$A28,(FM$4),0),0)*($AI29-$AI28)/10000</f>
        <v>0</v>
      </c>
      <c r="FN28" s="140" t="n">
        <f aca="false">IF(FN$2&lt;=$A28,IF(FN$3&gt;=$A28,(FN$4),0),0)*($AI29-$AI28)/10000</f>
        <v>0</v>
      </c>
      <c r="FO28" s="140" t="n">
        <f aca="false">IF(FO$2&lt;=$A28,IF(FO$3&gt;=$A28,(FO$4),0),0)*($AI29-$AI28)/10000</f>
        <v>0</v>
      </c>
      <c r="FP28" s="140" t="n">
        <f aca="false">IF(FP$2&lt;=$A28,IF(FP$3&gt;=$A28,(FP$4),0),0)*($AI29-$AI28)/10000</f>
        <v>0</v>
      </c>
      <c r="FQ28" s="140" t="n">
        <f aca="false">IF(FQ$2&lt;=$A28,IF(FQ$3&gt;=$A28,(FQ$4),0),0)*($AI29-$AI28)/10000</f>
        <v>0</v>
      </c>
      <c r="FR28" s="17"/>
      <c r="FS28" s="128" t="n">
        <f aca="false">SUM(FL28:FQ28)</f>
        <v>0</v>
      </c>
      <c r="FT28" s="128" t="n">
        <f aca="false">FS28*AM28</f>
        <v>0</v>
      </c>
      <c r="FU28" s="17"/>
      <c r="FV28" s="17"/>
      <c r="FW28" s="17"/>
      <c r="FX28" s="17"/>
      <c r="FY28" s="17"/>
      <c r="FZ28" s="17"/>
      <c r="GA28" s="140" t="n">
        <f aca="false">IF(GA$2&lt;=$A28,IF(GA$3&gt;=$A28,(GA$4),0),0)*($AI29-$AI28)/10000</f>
        <v>0</v>
      </c>
      <c r="GB28" s="140" t="n">
        <f aca="false">IF(GB$2&lt;=$A28,IF(GB$3&gt;=$A28,(GB$4),0),0)*($AI29-$AI28)/10000</f>
        <v>0</v>
      </c>
      <c r="GC28" s="140" t="n">
        <f aca="false">IF(GC$2&lt;=$A28,IF(GC$3&gt;=$A28,(GC$4),0),0)*($AI29-$AI28)/10000</f>
        <v>0</v>
      </c>
      <c r="GD28" s="140" t="n">
        <f aca="false">IF(GD$2&lt;=$A28,IF(GD$3&gt;=$A28,(GD$4),0),0)*($AI29-$AI28)/10000</f>
        <v>0</v>
      </c>
      <c r="GE28" s="140" t="n">
        <f aca="false">IF(GE$2&lt;=$A28,IF(GE$3&gt;=$A28,(GE$4),0),0)*($AI29-$AI28)/10000</f>
        <v>0</v>
      </c>
      <c r="GF28" s="140" t="n">
        <f aca="false">IF(GF$2&lt;=$A28,IF(GF$3&gt;=$A28,(GF$4),0),0)*($AI29-$AI28)/10000</f>
        <v>0</v>
      </c>
      <c r="GG28" s="17"/>
      <c r="GH28" s="128" t="n">
        <f aca="false">SUM(GA28:GF28)</f>
        <v>0</v>
      </c>
      <c r="GI28" s="128" t="n">
        <f aca="false">GH28*AM28</f>
        <v>0</v>
      </c>
    </row>
    <row r="29" customFormat="false" ht="16.5" hidden="false" customHeight="false" outlineLevel="0" collapsed="false">
      <c r="A29" s="133" t="n">
        <v>37622</v>
      </c>
      <c r="B29" s="144" t="n">
        <f aca="false">INDEX(EOLArray,MATCH($A29,EOLColumn,0),MATCH($AF$5,EOLRow,0))+CT29</f>
        <v>0</v>
      </c>
      <c r="C29" s="135" t="n">
        <f aca="false">INDEX(M1SHEET,MATCH($A29,M1COLUMN,0),MATCH($AG$5,M1ROW,0))</f>
        <v>-0.219999999999999</v>
      </c>
      <c r="D29" s="145" t="n">
        <f aca="false">AVERAGE(C27:C31)</f>
        <v>-0.22</v>
      </c>
      <c r="E29" s="144" t="n">
        <f aca="false">INDEX(EOLArray,MATCH($A29,EOLColumn,0),MATCH($AF$19,EOLRow,0))+EQ29</f>
        <v>29.47</v>
      </c>
      <c r="F29" s="135" t="n">
        <f aca="false">INDEX(M1SHEET,MATCH($A29,M1COLUMN,0),MATCH($AG$14,M1ROW,0))</f>
        <v>1.185</v>
      </c>
      <c r="G29" s="145" t="n">
        <f aca="false">AVERAGE(F27:F31)</f>
        <v>1.185</v>
      </c>
      <c r="H29" s="144" t="n">
        <f aca="false">INDEX(EOLArray,MATCH($A29,EOLColumn,0),MATCH($AF$20,EOLRow,0))+GI29</f>
        <v>0</v>
      </c>
      <c r="I29" s="135" t="n">
        <f aca="false">INDEX(M1SHEET,MATCH($A29,M1COLUMN,0),MATCH($AG$17,M1ROW,0))</f>
        <v>1.185</v>
      </c>
      <c r="J29" s="145" t="n">
        <f aca="false">AVERAGE(I27:I31)</f>
        <v>1.185</v>
      </c>
      <c r="K29" s="144" t="n">
        <f aca="false">INDEX(EOLArray,MATCH($A29,EOLColumn,0),MATCH($AF$13,EOLRow,0))+FE29</f>
        <v>42.1</v>
      </c>
      <c r="L29" s="135" t="n">
        <f aca="false">INDEX(M1SHEET,MATCH($A29,M1COLUMN,0),MATCH($AG$13,M1ROW,0))</f>
        <v>-0.25</v>
      </c>
      <c r="M29" s="145" t="n">
        <f aca="false">AVERAGE(L27:L31)</f>
        <v>-0.25</v>
      </c>
      <c r="N29" s="144" t="n">
        <f aca="false">INDEX(EOLArray,MATCH($A29,EOLColumn,0),MATCH($AF$12,EOLRow,0))+EB29+DQ29</f>
        <v>-41.13</v>
      </c>
      <c r="O29" s="135" t="n">
        <f aca="false">INDEX(M1SHEET,MATCH($A29,M1COLUMN,0),MATCH($AG$15,M1ROW,0))</f>
        <v>0.394</v>
      </c>
      <c r="P29" s="145" t="n">
        <f aca="false">AVERAGE(O27:O31)</f>
        <v>0.25</v>
      </c>
      <c r="Q29" s="135" t="n">
        <f aca="false">INDEX(M1SHEET,MATCH($A29,M1COLUMN,0),MATCH($AG$31,M1ROW,0))</f>
        <v>4.974</v>
      </c>
      <c r="R29" s="145" t="n">
        <f aca="false">AVERAGE(Q27:Q31)</f>
        <v>4.6762</v>
      </c>
      <c r="S29" s="144" t="n">
        <f aca="false">INDEX(EOLArray,MATCH($A29,EOLColumn,0),MATCH($AF$2,EOLRow,0))+BE29+DF29</f>
        <v>0</v>
      </c>
      <c r="T29" s="135" t="n">
        <f aca="false">INDEX(M1SHEET,MATCH($A29,M1COLUMN,0),MATCH($AG$3,M1ROW,0))</f>
        <v>-0.22</v>
      </c>
      <c r="U29" s="145" t="n">
        <f aca="false">AVERAGE(T27:T31)</f>
        <v>-0.22</v>
      </c>
      <c r="V29" s="135" t="n">
        <f aca="false">INDEX(M1SHEET,MATCH($A29,M1COLUMN,0),MATCH($AG$28,M1ROW,0))</f>
        <v>6.20783151147223</v>
      </c>
      <c r="W29" s="145" t="n">
        <f aca="false">AVERAGE(V27:V31)</f>
        <v>5.98880812287278</v>
      </c>
      <c r="X29" s="144" t="n">
        <f aca="false">INDEX(EOLArray,MATCH($A29,EOLColumn,0),MATCH($AF$18,EOLRow,0))+$BE29+$CK29+$CS29+$DQ29</f>
        <v>0</v>
      </c>
      <c r="Y29" s="135" t="n">
        <f aca="false">INDEX(M1SHEET,MATCH($A29,M1COLUMN,0),MATCH($AG$2,M1ROW,0))</f>
        <v>4.58</v>
      </c>
      <c r="Z29" s="145" t="n">
        <f aca="false">AVERAGE(Y27:Y31)</f>
        <v>4.4262</v>
      </c>
      <c r="AB29" s="150" t="n">
        <f aca="false">B29+E29+H29+K29+N29+S29</f>
        <v>30.44</v>
      </c>
      <c r="AC29" s="58"/>
      <c r="AD29" s="58"/>
      <c r="AF29" s="158" t="s">
        <v>115</v>
      </c>
      <c r="AG29" s="61" t="s">
        <v>46</v>
      </c>
      <c r="AI29" s="138" t="n">
        <v>37622</v>
      </c>
      <c r="AJ29" s="96" t="n">
        <f aca="false">(CK29+BE29+BR29+DQ29)*AM29</f>
        <v>0</v>
      </c>
      <c r="AK29" s="97" t="n">
        <f aca="false">(AO29)*(AM29)</f>
        <v>0</v>
      </c>
      <c r="AL29" s="97" t="n">
        <f aca="false">(AN29+AO29)*(AM29)</f>
        <v>0</v>
      </c>
      <c r="AM29" s="139" t="n">
        <f aca="false">INDEX(M1SHEET,MATCH($AI29,M1COLUMN,0),MATCH($AG$38,M1ROW,0))</f>
        <v>0.905437798972126</v>
      </c>
      <c r="AN29" s="122" t="n">
        <f aca="false">BS29</f>
        <v>0</v>
      </c>
      <c r="AO29" s="97" t="n">
        <f aca="false">BR29</f>
        <v>0</v>
      </c>
      <c r="AP29" s="125"/>
      <c r="AQ29" s="108"/>
      <c r="AR29" s="128" t="n">
        <f aca="false">SUM(AX29:BE29)+SUM(BI29:BP29)+SUM(DU29:DZ29)+SUM(BW29:CI29)</f>
        <v>0</v>
      </c>
      <c r="AS29" s="108"/>
      <c r="AT29" s="17"/>
      <c r="AU29" s="17"/>
      <c r="AV29" s="37" t="n">
        <v>37622</v>
      </c>
      <c r="AW29" s="17"/>
      <c r="AX29" s="128" t="n">
        <f aca="false">IF(AX$2&lt;=$A29,IF(AX$3&gt;=$A29,(AX$4/1.055056),0),0)*($AI30-$AI29)/10000</f>
        <v>0</v>
      </c>
      <c r="AY29" s="140" t="n">
        <f aca="false">IF(AY$2&lt;=$A29,IF(AY$3&gt;=$A29,(AY$4/1.055056),0),0)*($AI30-$AI29)/10000</f>
        <v>0</v>
      </c>
      <c r="AZ29" s="140" t="n">
        <f aca="false">IF(AZ$2&lt;=$A29,IF(AZ$3&gt;=$A29,(AZ$4/1.055056),0),0)*($AI30-$AI29)/10000</f>
        <v>0</v>
      </c>
      <c r="BA29" s="140" t="n">
        <f aca="false">IF(BA$2&lt;=$A29,IF(BA$3&gt;=$A29,(BA$4/1.055056),0),0)*($AI30-$AI29)/10000</f>
        <v>0</v>
      </c>
      <c r="BB29" s="140" t="n">
        <f aca="false">IF(BB$2&lt;=$A29,IF(BB$3&gt;=$A29,(BB$4/1.055056),0),0)*($AI30-$AI29)/10000</f>
        <v>0</v>
      </c>
      <c r="BC29" s="140" t="n">
        <f aca="false">IF(BC$2&lt;=$A29,IF(BC$3&gt;=$A29,(BC$4/1.055056),0),0)*($AI30-$AI29)/10000</f>
        <v>0</v>
      </c>
      <c r="BD29" s="140" t="n">
        <f aca="false">IF(BD$2&lt;=$A29,IF(BD$3&gt;=$A29,(BD$4/1.055056),0),0)*($AI30-$AI29)/10000</f>
        <v>0</v>
      </c>
      <c r="BE29" s="140" t="n">
        <f aca="false">SUM(AX29:BD29)*AM29</f>
        <v>0</v>
      </c>
      <c r="BF29" s="140"/>
      <c r="BG29" s="13"/>
      <c r="BH29" s="13"/>
      <c r="BI29" s="141" t="n">
        <f aca="false">IF(BI$2&lt;=$A29,IF(BI$3&gt;=$A29,(BI$4/1.055056),0),0)*($AI30-$AI29)/10000</f>
        <v>0</v>
      </c>
      <c r="BJ29" s="141" t="n">
        <f aca="false">IF(BJ$2&lt;=$A29,IF(BJ$3&gt;=$A29,(BJ$4/1.055056),0),0)*($AI30-$AI29)/10000</f>
        <v>0</v>
      </c>
      <c r="BK29" s="141" t="n">
        <f aca="false">IF(BK$2&lt;=$A29,IF(BK$3&gt;=$A29,(BK$4/1.055056),0),0)*($AI30-$AI29)/10000</f>
        <v>0</v>
      </c>
      <c r="BL29" s="141" t="n">
        <f aca="false">IF(BL$2&lt;=$A29,IF(BL$3&gt;=$A29,(BL$4/1.055056),0),0)*($AI30-$AI29)/10000</f>
        <v>0</v>
      </c>
      <c r="BM29" s="141" t="n">
        <f aca="false">IF(BM$2&lt;=$A29,IF(BM$3&gt;=$A29,(BM$4/1.055056),0),0)*($AI30-$AI29)/10000</f>
        <v>0</v>
      </c>
      <c r="BN29" s="141" t="n">
        <f aca="false">IF(BN$2&lt;=$A29,IF(BN$3&gt;=$A29,(BN$4/1.055056),0),0)*($AI30-$AI29)/10000</f>
        <v>0</v>
      </c>
      <c r="BO29" s="141" t="n">
        <f aca="false">IF(BO$2&lt;=$A29,IF(BO$3&gt;=$A29,(BO$4/1.055056),0),0)*($AI30-$AI29)/10000</f>
        <v>0</v>
      </c>
      <c r="BP29" s="141" t="n">
        <f aca="false">IF(BP$2&lt;=$A29,IF(BP$3&gt;=$A29,(BP$4/1.055056),0),0)*($AI30-$AI29)/10000</f>
        <v>0</v>
      </c>
      <c r="BQ29" s="13"/>
      <c r="BR29" s="14" t="n">
        <f aca="false">SUM(BI29:BP29)</f>
        <v>0</v>
      </c>
      <c r="BS29" s="14" t="n">
        <f aca="false">SUM(AX29:BF29)+DF29</f>
        <v>0</v>
      </c>
      <c r="BT29" s="14"/>
      <c r="BU29" s="17"/>
      <c r="BV29" s="17"/>
      <c r="BW29" s="142" t="n">
        <f aca="false">IF(BW$2&lt;=$A29,IF(BW$3&gt;=$A29,(BW$4),0),0)*($AI30-$AI29)/10000</f>
        <v>0</v>
      </c>
      <c r="BX29" s="142" t="n">
        <f aca="false">IF(BX$2&lt;=$A29,IF(BX$3&gt;=$A29,(BX$4),0),0)*($AI30-$AI29)/10000</f>
        <v>0</v>
      </c>
      <c r="BY29" s="142" t="n">
        <f aca="false">IF(BY$2&lt;=$A29,IF(BY$3&gt;=$A29,(BY$4),0),0)*($AI30-$AI29)/10000</f>
        <v>0</v>
      </c>
      <c r="BZ29" s="142" t="n">
        <f aca="false">IF(BZ$2&lt;=$A29,IF(BZ$3&gt;=$A29,(BZ$4),0),0)*($AI30-$AI29)/10000</f>
        <v>0</v>
      </c>
      <c r="CA29" s="142" t="n">
        <f aca="false">IF(CA$2&lt;=$A29,IF(CA$3&gt;=$A29,(CA$4),0),0)*($AI30-$AI29)/10000</f>
        <v>0</v>
      </c>
      <c r="CB29" s="140" t="n">
        <f aca="false">IF(CB$2&lt;=$A29,IF(CB$3&gt;=$A29,(CB$4),0),0)*($AI30-$AI29)/10000</f>
        <v>0</v>
      </c>
      <c r="CC29" s="140" t="n">
        <f aca="false">IF(CC$2&lt;=$A29,IF(CC$3&gt;=$A29,(CC$4),0),0)*($AI30-$AI29)/10000</f>
        <v>0</v>
      </c>
      <c r="CD29" s="140" t="n">
        <f aca="false">IF(CD$2&lt;=$A29,IF(CD$3&gt;=$A29,(CD$4),0),0)*($AI30-$AI29)/10000</f>
        <v>0</v>
      </c>
      <c r="CE29" s="140" t="n">
        <f aca="false">IF(CE$2&lt;=$A29,IF(CE$3&gt;=$A29,(CE$4),0),0)*($AI30-$AI29)/10000</f>
        <v>0</v>
      </c>
      <c r="CF29" s="140" t="n">
        <f aca="false">IF(CF$2&lt;=$A29,IF(CF$3&gt;=$A29,(CF$4),0),0)*($AI30-$AI29)/10000</f>
        <v>0</v>
      </c>
      <c r="CG29" s="140" t="n">
        <f aca="false">IF(CG$2&lt;=$A29,IF(CG$3&gt;=$A29,(CG$4),0),0)*($AI30-$AI29)/10000</f>
        <v>0</v>
      </c>
      <c r="CH29" s="140" t="n">
        <f aca="false">IF(CH$2&lt;=$A29,IF(CH$3&gt;=$A29,(CH$4),0),0)*($AI30-$AI29)/10000</f>
        <v>0</v>
      </c>
      <c r="CI29" s="140" t="n">
        <f aca="false">IF(CI$2&lt;=$A29,IF(CI$3&gt;=$A29,(CI$4),0),0)*($AI30-$AI29)/10000</f>
        <v>0</v>
      </c>
      <c r="CJ29" s="17"/>
      <c r="CK29" s="128" t="n">
        <f aca="false">SUM(BW29:CI29)+DQ29</f>
        <v>0</v>
      </c>
      <c r="CL29" s="128"/>
      <c r="CM29" s="128"/>
      <c r="CN29" s="142" t="n">
        <f aca="false">IF(CN$2&lt;=$A29,IF(CN$3&gt;=$A29,(CN$4),0),0)*($AI30-$AI29)/10000</f>
        <v>0</v>
      </c>
      <c r="CO29" s="142" t="n">
        <f aca="false">IF(CO$2&lt;=$A29,IF(CO$3&gt;=$A29,(CO$4),0),0)*($AI30-$AI29)/10000</f>
        <v>0</v>
      </c>
      <c r="CP29" s="142" t="n">
        <f aca="false">IF(CP$2&lt;=$A29,IF(CP$3&gt;=$A29,(CP$4),0),0)*($AI30-$AI29)/10000</f>
        <v>0</v>
      </c>
      <c r="CQ29" s="142" t="n">
        <f aca="false">IF(CQ$2&lt;=$A29,IF(CQ$3&gt;=$A29,(CQ$4),0),0)*($AI30-$AI29)/10000</f>
        <v>0</v>
      </c>
      <c r="CR29" s="128"/>
      <c r="CS29" s="128" t="n">
        <f aca="false">SUM(CN29:CQ29)*AL29</f>
        <v>0</v>
      </c>
      <c r="CT29" s="128"/>
      <c r="CU29" s="17"/>
      <c r="CV29" s="17"/>
      <c r="CW29" s="17"/>
      <c r="CX29" s="140" t="n">
        <f aca="false">IF(CX$2&lt;=$A29,IF(CX$3&gt;=$A29,(CX$4),0),0)*($AI30-$AI29)/10000</f>
        <v>0</v>
      </c>
      <c r="CY29" s="140" t="n">
        <f aca="false">IF(CY$2&lt;=$A29,IF(CY$3&gt;=$A29,(CY$4),0),0)*($AI30-$AI29)/10000</f>
        <v>0</v>
      </c>
      <c r="CZ29" s="140" t="n">
        <f aca="false">IF(CZ$2&lt;=$A29,IF(CZ$3&gt;=$A29,(CZ$4),0),0)*($AI30-$AI29)/10000</f>
        <v>0</v>
      </c>
      <c r="DA29" s="140" t="n">
        <f aca="false">IF(DA$2&lt;=$A29,IF(DA$3&gt;=$A29,(DA$4),0),0)*($AI30-$AI29)/10000</f>
        <v>0</v>
      </c>
      <c r="DB29" s="140" t="n">
        <f aca="false">IF(DB$2&lt;=$A29,IF(DB$3&gt;=$A29,(DB$4),0),0)*($AI30-$AI29)/10000</f>
        <v>0</v>
      </c>
      <c r="DC29" s="140" t="n">
        <f aca="false">IF(DC$2&lt;=$A29,IF(DC$3&gt;=$A29,(DC$4),0),0)*($AI30-$AI29)/10000</f>
        <v>0</v>
      </c>
      <c r="DD29" s="140" t="n">
        <f aca="false">IF(DD$2&lt;=$A29,IF(DD$3&gt;=$A29,(DD$4),0),0)*($AI30-$AI29)/10000</f>
        <v>0</v>
      </c>
      <c r="DE29" s="17"/>
      <c r="DF29" s="128" t="n">
        <f aca="false">SUM(CX29:DD29)</f>
        <v>0</v>
      </c>
      <c r="DG29" s="17"/>
      <c r="DH29" s="17"/>
      <c r="DI29" s="17"/>
      <c r="DJ29" s="17"/>
      <c r="DK29" s="17"/>
      <c r="DL29" s="140" t="n">
        <f aca="false">IF(DL$2&lt;=$A29,IF(DL$3&gt;=$A29,(DL$4),0),0)*($AI30-$AI29)/10000</f>
        <v>0</v>
      </c>
      <c r="DM29" s="140" t="n">
        <f aca="false">IF(DM$2&lt;=$A29,IF(DM$3&gt;=$A29,(DM$4),0),0)*($AI30-$AI29)/10000</f>
        <v>0</v>
      </c>
      <c r="DN29" s="140" t="n">
        <f aca="false">IF(DN$2&lt;=$A29,IF(DN$3&gt;=$A29,(DN$4),0),0)*($AI30-$AI29)/10000</f>
        <v>0</v>
      </c>
      <c r="DO29" s="140" t="n">
        <f aca="false">IF(DO$2&lt;=$A29,IF(DO$3&gt;=$A29,(DO$4),0),0)*($AI30-$AI29)/10000</f>
        <v>0</v>
      </c>
      <c r="DP29" s="140"/>
      <c r="DQ29" s="140" t="n">
        <f aca="false">SUM(DL29:DO29)*AL29</f>
        <v>0</v>
      </c>
      <c r="DR29" s="140"/>
      <c r="DS29" s="140" t="n">
        <f aca="false">IF(DS$2&lt;=$A29,IF(DS$3&gt;=$A29,(DS$4),0),0)*($AI30-$AI29)/10000</f>
        <v>0</v>
      </c>
      <c r="DT29" s="140" t="n">
        <f aca="false">IF(DT$2&lt;=$A29,IF(DT$3&gt;=$A29,(DT$4),0),0)*($AI30-$AI29)/10000</f>
        <v>0</v>
      </c>
      <c r="DU29" s="140" t="n">
        <f aca="false">IF(DU$2&lt;=$A29,IF(DU$3&gt;=$A29,(DU$4),0),0)*($AI30-$AI29)/10000</f>
        <v>0</v>
      </c>
      <c r="DV29" s="140" t="n">
        <f aca="false">IF(DV$2&lt;=$A29,IF(DV$3&gt;=$A29,(DV$4),0),0)*($AI30-$AI29)/10000</f>
        <v>0</v>
      </c>
      <c r="DW29" s="140" t="n">
        <f aca="false">IF(DW$2&lt;=$A29,IF(DW$3&gt;=$A29,(DW$4),0),0)*($AI30-$AI29)/10000</f>
        <v>0</v>
      </c>
      <c r="DX29" s="140" t="n">
        <f aca="false">IF(DX$2&lt;=$A29,IF(DX$3&gt;=$A29,(DX$4),0),0)*($AI30-$AI29)/10000</f>
        <v>0</v>
      </c>
      <c r="DY29" s="140" t="n">
        <f aca="false">IF(DY$2&lt;=$A29,IF(DY$3&gt;=$A29,(DY$4),0),0)*($AI30-$AI29)/10000</f>
        <v>0</v>
      </c>
      <c r="DZ29" s="140" t="n">
        <f aca="false">IF(DZ$2&lt;=$A29,IF(DZ$3&gt;=$A29,(DZ$4),0),0)*($AI30-$AI29)/10000</f>
        <v>0</v>
      </c>
      <c r="EA29" s="140" t="n">
        <f aca="false">IF(EA$2&lt;=$A29,IF(EA$3&gt;=$A29,(EA$4),0),0)*($AI30-$AI29)/10000</f>
        <v>0</v>
      </c>
      <c r="EB29" s="128" t="n">
        <f aca="false">SUM(DS29:DZ29)*AM29</f>
        <v>0</v>
      </c>
      <c r="EC29" s="128"/>
      <c r="ED29" s="17"/>
      <c r="EE29" s="17"/>
      <c r="EF29" s="17"/>
      <c r="EG29" s="17"/>
      <c r="EH29" s="17"/>
      <c r="EI29" s="140" t="n">
        <f aca="false">IF(EI$2&lt;=$A29,IF(EI$3&gt;=$A29,(EI$4),0),0)*($AI30-$AI29)/10000</f>
        <v>0</v>
      </c>
      <c r="EJ29" s="140" t="n">
        <f aca="false">IF(EJ$2&lt;=$A29,IF(EJ$3&gt;=$A29,(EJ$4),0),0)*($AI30-$AI29)/10000</f>
        <v>0</v>
      </c>
      <c r="EK29" s="140" t="n">
        <f aca="false">IF(EK$2&lt;=$A29,IF(EK$3&gt;=$A29,(EK$4),0),0)*($AI30-$AI29)/10000</f>
        <v>0</v>
      </c>
      <c r="EL29" s="140" t="n">
        <f aca="false">IF(EL$2&lt;=$A29,IF(EL$3&gt;=$A29,(EL$4),0),0)*($AI30-$AI29)/10000</f>
        <v>0</v>
      </c>
      <c r="EM29" s="140" t="n">
        <f aca="false">IF(EM$2&lt;=$A29,IF(EM$3&gt;=$A29,(EM$4),0),0)*($AI30-$AI29)/10000</f>
        <v>0</v>
      </c>
      <c r="EN29" s="140" t="n">
        <f aca="false">IF(EN$2&lt;=$A29,IF(EN$3&gt;=$A29,(EN$4),0),0)*($AI30-$AI29)/10000</f>
        <v>0</v>
      </c>
      <c r="EO29" s="17"/>
      <c r="EP29" s="128" t="n">
        <f aca="false">SUM(EI29:EN29)</f>
        <v>0</v>
      </c>
      <c r="EQ29" s="128" t="n">
        <f aca="false">EP29*AM29</f>
        <v>0</v>
      </c>
      <c r="ER29" s="17"/>
      <c r="ES29" s="17"/>
      <c r="ET29" s="17"/>
      <c r="EU29" s="17"/>
      <c r="EV29" s="17"/>
      <c r="EW29" s="140" t="n">
        <f aca="false">IF(EW$2&lt;=$A29,IF(EW$3&gt;=$A29,(EW$4),0),0)*($AI30-$AI29)/10000</f>
        <v>0</v>
      </c>
      <c r="EX29" s="140" t="n">
        <f aca="false">IF(EX$2&lt;=$A29,IF(EX$3&gt;=$A29,(EX$4),0),0)*($AI30-$AI29)/10000</f>
        <v>0</v>
      </c>
      <c r="EY29" s="140" t="n">
        <f aca="false">IF(EY$2&lt;=$A29,IF(EY$3&gt;=$A29,(EY$4),0),0)*($AI30-$AI29)/10000</f>
        <v>0</v>
      </c>
      <c r="EZ29" s="140" t="n">
        <f aca="false">IF(EZ$2&lt;=$A29,IF(EZ$3&gt;=$A29,(EZ$4),0),0)*($AI30-$AI29)/10000</f>
        <v>0</v>
      </c>
      <c r="FA29" s="140" t="n">
        <f aca="false">IF(FA$2&lt;=$A29,IF(FA$3&gt;=$A29,(FA$4),0),0)*($AI30-$AI29)/10000</f>
        <v>0</v>
      </c>
      <c r="FB29" s="140" t="n">
        <f aca="false">IF(FB$2&lt;=$A29,IF(FB$3&gt;=$A29,(FB$4),0),0)*($AI30-$AI29)/10000</f>
        <v>0</v>
      </c>
      <c r="FC29" s="17"/>
      <c r="FD29" s="128" t="n">
        <f aca="false">SUM(EW29:FB29)</f>
        <v>0</v>
      </c>
      <c r="FE29" s="128" t="n">
        <f aca="false">FD29*AM29</f>
        <v>0</v>
      </c>
      <c r="FF29" s="17"/>
      <c r="FG29" s="17"/>
      <c r="FH29" s="17"/>
      <c r="FI29" s="17"/>
      <c r="FJ29" s="17"/>
      <c r="FK29" s="17"/>
      <c r="FL29" s="140" t="n">
        <f aca="false">IF(FL$2&lt;=$A29,IF(FL$3&gt;=$A29,(FL$4),0),0)*($AI30-$AI29)/10000</f>
        <v>0</v>
      </c>
      <c r="FM29" s="140" t="n">
        <f aca="false">IF(FM$2&lt;=$A29,IF(FM$3&gt;=$A29,(FM$4),0),0)*($AI30-$AI29)/10000</f>
        <v>0</v>
      </c>
      <c r="FN29" s="140" t="n">
        <f aca="false">IF(FN$2&lt;=$A29,IF(FN$3&gt;=$A29,(FN$4),0),0)*($AI30-$AI29)/10000</f>
        <v>0</v>
      </c>
      <c r="FO29" s="140" t="n">
        <f aca="false">IF(FO$2&lt;=$A29,IF(FO$3&gt;=$A29,(FO$4),0),0)*($AI30-$AI29)/10000</f>
        <v>0</v>
      </c>
      <c r="FP29" s="140" t="n">
        <f aca="false">IF(FP$2&lt;=$A29,IF(FP$3&gt;=$A29,(FP$4),0),0)*($AI30-$AI29)/10000</f>
        <v>0</v>
      </c>
      <c r="FQ29" s="140" t="n">
        <f aca="false">IF(FQ$2&lt;=$A29,IF(FQ$3&gt;=$A29,(FQ$4),0),0)*($AI30-$AI29)/10000</f>
        <v>0</v>
      </c>
      <c r="FR29" s="17"/>
      <c r="FS29" s="128" t="n">
        <f aca="false">SUM(FL29:FQ29)</f>
        <v>0</v>
      </c>
      <c r="FT29" s="128" t="n">
        <f aca="false">FS29*AM29</f>
        <v>0</v>
      </c>
      <c r="FU29" s="17"/>
      <c r="FV29" s="17"/>
      <c r="FW29" s="17"/>
      <c r="FX29" s="17"/>
      <c r="FY29" s="17"/>
      <c r="FZ29" s="17"/>
      <c r="GA29" s="140" t="n">
        <f aca="false">IF(GA$2&lt;=$A29,IF(GA$3&gt;=$A29,(GA$4),0),0)*($AI30-$AI29)/10000</f>
        <v>0</v>
      </c>
      <c r="GB29" s="140" t="n">
        <f aca="false">IF(GB$2&lt;=$A29,IF(GB$3&gt;=$A29,(GB$4),0),0)*($AI30-$AI29)/10000</f>
        <v>0</v>
      </c>
      <c r="GC29" s="140" t="n">
        <f aca="false">IF(GC$2&lt;=$A29,IF(GC$3&gt;=$A29,(GC$4),0),0)*($AI30-$AI29)/10000</f>
        <v>0</v>
      </c>
      <c r="GD29" s="140" t="n">
        <f aca="false">IF(GD$2&lt;=$A29,IF(GD$3&gt;=$A29,(GD$4),0),0)*($AI30-$AI29)/10000</f>
        <v>0</v>
      </c>
      <c r="GE29" s="140" t="n">
        <f aca="false">IF(GE$2&lt;=$A29,IF(GE$3&gt;=$A29,(GE$4),0),0)*($AI30-$AI29)/10000</f>
        <v>0</v>
      </c>
      <c r="GF29" s="140" t="n">
        <f aca="false">IF(GF$2&lt;=$A29,IF(GF$3&gt;=$A29,(GF$4),0),0)*($AI30-$AI29)/10000</f>
        <v>0</v>
      </c>
      <c r="GG29" s="17"/>
      <c r="GH29" s="128" t="n">
        <f aca="false">SUM(GA29:GF29)</f>
        <v>0</v>
      </c>
      <c r="GI29" s="128" t="n">
        <f aca="false">GH29*AM29</f>
        <v>0</v>
      </c>
    </row>
    <row r="30" customFormat="false" ht="16.5" hidden="false" customHeight="false" outlineLevel="0" collapsed="false">
      <c r="A30" s="133" t="n">
        <v>37653</v>
      </c>
      <c r="B30" s="144" t="n">
        <f aca="false">INDEX(EOLArray,MATCH($A30,EOLColumn,0),MATCH($AF$5,EOLRow,0))+CT30</f>
        <v>0</v>
      </c>
      <c r="C30" s="135" t="n">
        <f aca="false">INDEX(M1SHEET,MATCH($A30,M1COLUMN,0),MATCH($AG$5,M1ROW,0))</f>
        <v>-0.22</v>
      </c>
      <c r="D30" s="152"/>
      <c r="E30" s="144" t="n">
        <f aca="false">INDEX(EOLArray,MATCH($A30,EOLColumn,0),MATCH($AF$19,EOLRow,0))+EQ30</f>
        <v>26.5</v>
      </c>
      <c r="F30" s="135" t="n">
        <f aca="false">INDEX(M1SHEET,MATCH($A30,M1COLUMN,0),MATCH($AG$14,M1ROW,0))</f>
        <v>1.185</v>
      </c>
      <c r="G30" s="152"/>
      <c r="H30" s="144" t="n">
        <f aca="false">INDEX(EOLArray,MATCH($A30,EOLColumn,0),MATCH($AF$20,EOLRow,0))+GI30</f>
        <v>0</v>
      </c>
      <c r="I30" s="135" t="n">
        <f aca="false">INDEX(M1SHEET,MATCH($A30,M1COLUMN,0),MATCH($AG$17,M1ROW,0))</f>
        <v>1.185</v>
      </c>
      <c r="J30" s="152"/>
      <c r="K30" s="144" t="n">
        <f aca="false">INDEX(EOLArray,MATCH($A30,EOLColumn,0),MATCH($AF$13,EOLRow,0))+FE30</f>
        <v>37.86</v>
      </c>
      <c r="L30" s="135" t="n">
        <f aca="false">INDEX(M1SHEET,MATCH($A30,M1COLUMN,0),MATCH($AG$13,M1ROW,0))</f>
        <v>-0.25</v>
      </c>
      <c r="M30" s="152"/>
      <c r="N30" s="144" t="n">
        <f aca="false">INDEX(EOLArray,MATCH($A30,EOLColumn,0),MATCH($AF$12,EOLRow,0))+EB30+DQ30</f>
        <v>-36.99</v>
      </c>
      <c r="O30" s="135" t="n">
        <f aca="false">INDEX(M1SHEET,MATCH($A30,M1COLUMN,0),MATCH($AG$15,M1ROW,0))</f>
        <v>0.254</v>
      </c>
      <c r="P30" s="152"/>
      <c r="Q30" s="135" t="n">
        <f aca="false">INDEX(M1SHEET,MATCH($A30,M1COLUMN,0),MATCH($AG$31,M1ROW,0))</f>
        <v>4.665</v>
      </c>
      <c r="R30" s="152"/>
      <c r="S30" s="144" t="n">
        <f aca="false">INDEX(EOLArray,MATCH($A30,EOLColumn,0),MATCH($AF$2,EOLRow,0))+BE30+DF30</f>
        <v>0</v>
      </c>
      <c r="T30" s="135" t="n">
        <f aca="false">INDEX(M1SHEET,MATCH($A30,M1COLUMN,0),MATCH($AG$3,M1ROW,0))</f>
        <v>-0.22</v>
      </c>
      <c r="U30" s="152"/>
      <c r="V30" s="135" t="n">
        <f aca="false">INDEX(M1SHEET,MATCH($A30,M1COLUMN,0),MATCH($AG$28,M1ROW,0))</f>
        <v>5.96480570809651</v>
      </c>
      <c r="W30" s="152"/>
      <c r="X30" s="144" t="n">
        <f aca="false">INDEX(EOLArray,MATCH($A30,EOLColumn,0),MATCH($AF$18,EOLRow,0))+$BE30+$CK30+$CS30+$DQ30</f>
        <v>0</v>
      </c>
      <c r="Y30" s="135" t="n">
        <f aca="false">INDEX(M1SHEET,MATCH($A30,M1COLUMN,0),MATCH($AG$2,M1ROW,0))</f>
        <v>4.411</v>
      </c>
      <c r="Z30" s="152"/>
      <c r="AB30" s="150" t="n">
        <f aca="false">B30+E30+H30+K30+N30+S30</f>
        <v>27.37</v>
      </c>
      <c r="AC30" s="58"/>
      <c r="AD30" s="58"/>
      <c r="AF30" s="158" t="s">
        <v>116</v>
      </c>
      <c r="AG30" s="61" t="s">
        <v>50</v>
      </c>
      <c r="AI30" s="138" t="n">
        <v>37653</v>
      </c>
      <c r="AJ30" s="96" t="n">
        <f aca="false">(CK30+BE30+BR30+DQ30)*AM30</f>
        <v>0</v>
      </c>
      <c r="AK30" s="97" t="n">
        <f aca="false">(AO30)*(AM30)</f>
        <v>0</v>
      </c>
      <c r="AL30" s="97" t="n">
        <f aca="false">(AN30+AO30)*(AM30)</f>
        <v>0</v>
      </c>
      <c r="AM30" s="139" t="n">
        <f aca="false">INDEX(M1SHEET,MATCH($AI30,M1COLUMN,0),MATCH($AG$38,M1ROW,0))</f>
        <v>0.901342169790286</v>
      </c>
      <c r="AN30" s="122" t="n">
        <f aca="false">BS30</f>
        <v>0</v>
      </c>
      <c r="AO30" s="97" t="n">
        <f aca="false">BR30</f>
        <v>0</v>
      </c>
      <c r="AP30" s="125"/>
      <c r="AQ30" s="108"/>
      <c r="AR30" s="128" t="n">
        <f aca="false">SUM(AX30:BE30)+SUM(BI30:BP30)+SUM(DU30:DZ30)+SUM(BW30:CI30)</f>
        <v>0</v>
      </c>
      <c r="AS30" s="108"/>
      <c r="AT30" s="17"/>
      <c r="AU30" s="17"/>
      <c r="AV30" s="37" t="n">
        <v>37653</v>
      </c>
      <c r="AW30" s="17"/>
      <c r="AX30" s="128" t="n">
        <f aca="false">IF(AX$2&lt;=$A30,IF(AX$3&gt;=$A30,(AX$4/1.055056),0),0)*($AI31-$AI30)/10000</f>
        <v>0</v>
      </c>
      <c r="AY30" s="140" t="n">
        <f aca="false">IF(AY$2&lt;=$A30,IF(AY$3&gt;=$A30,(AY$4/1.055056),0),0)*($AI31-$AI30)/10000</f>
        <v>0</v>
      </c>
      <c r="AZ30" s="140" t="n">
        <f aca="false">IF(AZ$2&lt;=$A30,IF(AZ$3&gt;=$A30,(AZ$4/1.055056),0),0)*($AI31-$AI30)/10000</f>
        <v>0</v>
      </c>
      <c r="BA30" s="140" t="n">
        <f aca="false">IF(BA$2&lt;=$A30,IF(BA$3&gt;=$A30,(BA$4/1.055056),0),0)*($AI31-$AI30)/10000</f>
        <v>0</v>
      </c>
      <c r="BB30" s="140" t="n">
        <f aca="false">IF(BB$2&lt;=$A30,IF(BB$3&gt;=$A30,(BB$4/1.055056),0),0)*($AI31-$AI30)/10000</f>
        <v>0</v>
      </c>
      <c r="BC30" s="140" t="n">
        <f aca="false">IF(BC$2&lt;=$A30,IF(BC$3&gt;=$A30,(BC$4/1.055056),0),0)*($AI31-$AI30)/10000</f>
        <v>0</v>
      </c>
      <c r="BD30" s="140" t="n">
        <f aca="false">IF(BD$2&lt;=$A30,IF(BD$3&gt;=$A30,(BD$4/1.055056),0),0)*($AI31-$AI30)/10000</f>
        <v>0</v>
      </c>
      <c r="BE30" s="140" t="n">
        <f aca="false">SUM(AX30:BD30)*AM30</f>
        <v>0</v>
      </c>
      <c r="BF30" s="140"/>
      <c r="BG30" s="13"/>
      <c r="BH30" s="13"/>
      <c r="BI30" s="141" t="n">
        <f aca="false">IF(BI$2&lt;=$A30,IF(BI$3&gt;=$A30,(BI$4/1.055056),0),0)*($AI31-$AI30)/10000</f>
        <v>0</v>
      </c>
      <c r="BJ30" s="141" t="n">
        <f aca="false">IF(BJ$2&lt;=$A30,IF(BJ$3&gt;=$A30,(BJ$4/1.055056),0),0)*($AI31-$AI30)/10000</f>
        <v>0</v>
      </c>
      <c r="BK30" s="141" t="n">
        <f aca="false">IF(BK$2&lt;=$A30,IF(BK$3&gt;=$A30,(BK$4/1.055056),0),0)*($AI31-$AI30)/10000</f>
        <v>0</v>
      </c>
      <c r="BL30" s="141" t="n">
        <f aca="false">IF(BL$2&lt;=$A30,IF(BL$3&gt;=$A30,(BL$4/1.055056),0),0)*($AI31-$AI30)/10000</f>
        <v>0</v>
      </c>
      <c r="BM30" s="141" t="n">
        <f aca="false">IF(BM$2&lt;=$A30,IF(BM$3&gt;=$A30,(BM$4/1.055056),0),0)*($AI31-$AI30)/10000</f>
        <v>0</v>
      </c>
      <c r="BN30" s="141" t="n">
        <f aca="false">IF(BN$2&lt;=$A30,IF(BN$3&gt;=$A30,(BN$4/1.055056),0),0)*($AI31-$AI30)/10000</f>
        <v>0</v>
      </c>
      <c r="BO30" s="141" t="n">
        <f aca="false">IF(BO$2&lt;=$A30,IF(BO$3&gt;=$A30,(BO$4/1.055056),0),0)*($AI31-$AI30)/10000</f>
        <v>0</v>
      </c>
      <c r="BP30" s="141" t="n">
        <f aca="false">IF(BP$2&lt;=$A30,IF(BP$3&gt;=$A30,(BP$4/1.055056),0),0)*($AI31-$AI30)/10000</f>
        <v>0</v>
      </c>
      <c r="BQ30" s="13"/>
      <c r="BR30" s="14" t="n">
        <f aca="false">SUM(BI30:BP30)</f>
        <v>0</v>
      </c>
      <c r="BS30" s="14" t="n">
        <f aca="false">SUM(AX30:BF30)+DF30</f>
        <v>0</v>
      </c>
      <c r="BT30" s="14"/>
      <c r="BU30" s="17"/>
      <c r="BV30" s="17"/>
      <c r="BW30" s="142" t="n">
        <f aca="false">IF(BW$2&lt;=$A30,IF(BW$3&gt;=$A30,(BW$4),0),0)*($AI31-$AI30)/10000</f>
        <v>0</v>
      </c>
      <c r="BX30" s="142" t="n">
        <f aca="false">IF(BX$2&lt;=$A30,IF(BX$3&gt;=$A30,(BX$4),0),0)*($AI31-$AI30)/10000</f>
        <v>0</v>
      </c>
      <c r="BY30" s="142" t="n">
        <f aca="false">IF(BY$2&lt;=$A30,IF(BY$3&gt;=$A30,(BY$4),0),0)*($AI31-$AI30)/10000</f>
        <v>0</v>
      </c>
      <c r="BZ30" s="142" t="n">
        <f aca="false">IF(BZ$2&lt;=$A30,IF(BZ$3&gt;=$A30,(BZ$4),0),0)*($AI31-$AI30)/10000</f>
        <v>0</v>
      </c>
      <c r="CA30" s="142" t="n">
        <f aca="false">IF(CA$2&lt;=$A30,IF(CA$3&gt;=$A30,(CA$4),0),0)*($AI31-$AI30)/10000</f>
        <v>0</v>
      </c>
      <c r="CB30" s="140" t="n">
        <f aca="false">IF(CB$2&lt;=$A30,IF(CB$3&gt;=$A30,(CB$4),0),0)*($AI31-$AI30)/10000</f>
        <v>0</v>
      </c>
      <c r="CC30" s="140" t="n">
        <f aca="false">IF(CC$2&lt;=$A30,IF(CC$3&gt;=$A30,(CC$4),0),0)*($AI31-$AI30)/10000</f>
        <v>0</v>
      </c>
      <c r="CD30" s="140" t="n">
        <f aca="false">IF(CD$2&lt;=$A30,IF(CD$3&gt;=$A30,(CD$4),0),0)*($AI31-$AI30)/10000</f>
        <v>0</v>
      </c>
      <c r="CE30" s="140" t="n">
        <f aca="false">IF(CE$2&lt;=$A30,IF(CE$3&gt;=$A30,(CE$4),0),0)*($AI31-$AI30)/10000</f>
        <v>0</v>
      </c>
      <c r="CF30" s="140" t="n">
        <f aca="false">IF(CF$2&lt;=$A30,IF(CF$3&gt;=$A30,(CF$4),0),0)*($AI31-$AI30)/10000</f>
        <v>0</v>
      </c>
      <c r="CG30" s="140" t="n">
        <f aca="false">IF(CG$2&lt;=$A30,IF(CG$3&gt;=$A30,(CG$4),0),0)*($AI31-$AI30)/10000</f>
        <v>0</v>
      </c>
      <c r="CH30" s="140" t="n">
        <f aca="false">IF(CH$2&lt;=$A30,IF(CH$3&gt;=$A30,(CH$4),0),0)*($AI31-$AI30)/10000</f>
        <v>0</v>
      </c>
      <c r="CI30" s="140" t="n">
        <f aca="false">IF(CI$2&lt;=$A30,IF(CI$3&gt;=$A30,(CI$4),0),0)*($AI31-$AI30)/10000</f>
        <v>0</v>
      </c>
      <c r="CJ30" s="17"/>
      <c r="CK30" s="128" t="n">
        <f aca="false">SUM(BW30:CI30)+DQ30</f>
        <v>0</v>
      </c>
      <c r="CL30" s="128"/>
      <c r="CM30" s="128"/>
      <c r="CN30" s="142" t="n">
        <f aca="false">IF(CN$2&lt;=$A30,IF(CN$3&gt;=$A30,(CN$4),0),0)*($AI31-$AI30)/10000</f>
        <v>0</v>
      </c>
      <c r="CO30" s="142" t="n">
        <f aca="false">IF(CO$2&lt;=$A30,IF(CO$3&gt;=$A30,(CO$4),0),0)*($AI31-$AI30)/10000</f>
        <v>0</v>
      </c>
      <c r="CP30" s="142" t="n">
        <f aca="false">IF(CP$2&lt;=$A30,IF(CP$3&gt;=$A30,(CP$4),0),0)*($AI31-$AI30)/10000</f>
        <v>0</v>
      </c>
      <c r="CQ30" s="142" t="n">
        <f aca="false">IF(CQ$2&lt;=$A30,IF(CQ$3&gt;=$A30,(CQ$4),0),0)*($AI31-$AI30)/10000</f>
        <v>0</v>
      </c>
      <c r="CR30" s="128"/>
      <c r="CS30" s="128" t="n">
        <f aca="false">SUM(CN30:CQ30)*AL30</f>
        <v>0</v>
      </c>
      <c r="CT30" s="128"/>
      <c r="CU30" s="17"/>
      <c r="CV30" s="17"/>
      <c r="CW30" s="17"/>
      <c r="CX30" s="140" t="n">
        <f aca="false">IF(CX$2&lt;=$A30,IF(CX$3&gt;=$A30,(CX$4),0),0)*($AI31-$AI30)/10000</f>
        <v>0</v>
      </c>
      <c r="CY30" s="140" t="n">
        <f aca="false">IF(CY$2&lt;=$A30,IF(CY$3&gt;=$A30,(CY$4),0),0)*($AI31-$AI30)/10000</f>
        <v>0</v>
      </c>
      <c r="CZ30" s="140" t="n">
        <f aca="false">IF(CZ$2&lt;=$A30,IF(CZ$3&gt;=$A30,(CZ$4),0),0)*($AI31-$AI30)/10000</f>
        <v>0</v>
      </c>
      <c r="DA30" s="140" t="n">
        <f aca="false">IF(DA$2&lt;=$A30,IF(DA$3&gt;=$A30,(DA$4),0),0)*($AI31-$AI30)/10000</f>
        <v>0</v>
      </c>
      <c r="DB30" s="140" t="n">
        <f aca="false">IF(DB$2&lt;=$A30,IF(DB$3&gt;=$A30,(DB$4),0),0)*($AI31-$AI30)/10000</f>
        <v>0</v>
      </c>
      <c r="DC30" s="140" t="n">
        <f aca="false">IF(DC$2&lt;=$A30,IF(DC$3&gt;=$A30,(DC$4),0),0)*($AI31-$AI30)/10000</f>
        <v>0</v>
      </c>
      <c r="DD30" s="140" t="n">
        <f aca="false">IF(DD$2&lt;=$A30,IF(DD$3&gt;=$A30,(DD$4),0),0)*($AI31-$AI30)/10000</f>
        <v>0</v>
      </c>
      <c r="DE30" s="17"/>
      <c r="DF30" s="128" t="n">
        <f aca="false">SUM(CX30:DD30)</f>
        <v>0</v>
      </c>
      <c r="DG30" s="17"/>
      <c r="DH30" s="17"/>
      <c r="DI30" s="17"/>
      <c r="DJ30" s="17"/>
      <c r="DK30" s="17"/>
      <c r="DL30" s="140" t="n">
        <f aca="false">IF(DL$2&lt;=$A30,IF(DL$3&gt;=$A30,(DL$4),0),0)*($AI31-$AI30)/10000</f>
        <v>0</v>
      </c>
      <c r="DM30" s="140" t="n">
        <f aca="false">IF(DM$2&lt;=$A30,IF(DM$3&gt;=$A30,(DM$4),0),0)*($AI31-$AI30)/10000</f>
        <v>0</v>
      </c>
      <c r="DN30" s="140" t="n">
        <f aca="false">IF(DN$2&lt;=$A30,IF(DN$3&gt;=$A30,(DN$4),0),0)*($AI31-$AI30)/10000</f>
        <v>0</v>
      </c>
      <c r="DO30" s="140" t="n">
        <f aca="false">IF(DO$2&lt;=$A30,IF(DO$3&gt;=$A30,(DO$4),0),0)*($AI31-$AI30)/10000</f>
        <v>0</v>
      </c>
      <c r="DP30" s="140"/>
      <c r="DQ30" s="140" t="n">
        <f aca="false">SUM(DL30:DO30)*AL30</f>
        <v>0</v>
      </c>
      <c r="DR30" s="140"/>
      <c r="DS30" s="140" t="n">
        <f aca="false">IF(DS$2&lt;=$A30,IF(DS$3&gt;=$A30,(DS$4),0),0)*($AI31-$AI30)/10000</f>
        <v>0</v>
      </c>
      <c r="DT30" s="140" t="n">
        <f aca="false">IF(DT$2&lt;=$A30,IF(DT$3&gt;=$A30,(DT$4),0),0)*($AI31-$AI30)/10000</f>
        <v>0</v>
      </c>
      <c r="DU30" s="140" t="n">
        <f aca="false">IF(DU$2&lt;=$A30,IF(DU$3&gt;=$A30,(DU$4),0),0)*($AI31-$AI30)/10000</f>
        <v>0</v>
      </c>
      <c r="DV30" s="140" t="n">
        <f aca="false">IF(DV$2&lt;=$A30,IF(DV$3&gt;=$A30,(DV$4),0),0)*($AI31-$AI30)/10000</f>
        <v>0</v>
      </c>
      <c r="DW30" s="140" t="n">
        <f aca="false">IF(DW$2&lt;=$A30,IF(DW$3&gt;=$A30,(DW$4),0),0)*($AI31-$AI30)/10000</f>
        <v>0</v>
      </c>
      <c r="DX30" s="140" t="n">
        <f aca="false">IF(DX$2&lt;=$A30,IF(DX$3&gt;=$A30,(DX$4),0),0)*($AI31-$AI30)/10000</f>
        <v>0</v>
      </c>
      <c r="DY30" s="140" t="n">
        <f aca="false">IF(DY$2&lt;=$A30,IF(DY$3&gt;=$A30,(DY$4),0),0)*($AI31-$AI30)/10000</f>
        <v>0</v>
      </c>
      <c r="DZ30" s="140" t="n">
        <f aca="false">IF(DZ$2&lt;=$A30,IF(DZ$3&gt;=$A30,(DZ$4),0),0)*($AI31-$AI30)/10000</f>
        <v>0</v>
      </c>
      <c r="EA30" s="140" t="n">
        <f aca="false">IF(EA$2&lt;=$A30,IF(EA$3&gt;=$A30,(EA$4),0),0)*($AI31-$AI30)/10000</f>
        <v>0</v>
      </c>
      <c r="EB30" s="128" t="n">
        <f aca="false">SUM(DS30:DZ30)*AM30</f>
        <v>0</v>
      </c>
      <c r="EC30" s="128"/>
      <c r="ED30" s="17"/>
      <c r="EE30" s="17"/>
      <c r="EF30" s="17"/>
      <c r="EG30" s="17"/>
      <c r="EH30" s="17"/>
      <c r="EI30" s="140" t="n">
        <f aca="false">IF(EI$2&lt;=$A30,IF(EI$3&gt;=$A30,(EI$4),0),0)*($AI31-$AI30)/10000</f>
        <v>0</v>
      </c>
      <c r="EJ30" s="140" t="n">
        <f aca="false">IF(EJ$2&lt;=$A30,IF(EJ$3&gt;=$A30,(EJ$4),0),0)*($AI31-$AI30)/10000</f>
        <v>0</v>
      </c>
      <c r="EK30" s="140" t="n">
        <f aca="false">IF(EK$2&lt;=$A30,IF(EK$3&gt;=$A30,(EK$4),0),0)*($AI31-$AI30)/10000</f>
        <v>0</v>
      </c>
      <c r="EL30" s="140" t="n">
        <f aca="false">IF(EL$2&lt;=$A30,IF(EL$3&gt;=$A30,(EL$4),0),0)*($AI31-$AI30)/10000</f>
        <v>0</v>
      </c>
      <c r="EM30" s="140" t="n">
        <f aca="false">IF(EM$2&lt;=$A30,IF(EM$3&gt;=$A30,(EM$4),0),0)*($AI31-$AI30)/10000</f>
        <v>0</v>
      </c>
      <c r="EN30" s="140" t="n">
        <f aca="false">IF(EN$2&lt;=$A30,IF(EN$3&gt;=$A30,(EN$4),0),0)*($AI31-$AI30)/10000</f>
        <v>0</v>
      </c>
      <c r="EO30" s="17"/>
      <c r="EP30" s="128" t="n">
        <f aca="false">SUM(EI30:EN30)</f>
        <v>0</v>
      </c>
      <c r="EQ30" s="128" t="n">
        <f aca="false">EP30*AM30</f>
        <v>0</v>
      </c>
      <c r="ER30" s="17"/>
      <c r="ES30" s="17"/>
      <c r="ET30" s="17"/>
      <c r="EU30" s="17"/>
      <c r="EV30" s="17"/>
      <c r="EW30" s="140" t="n">
        <f aca="false">IF(EW$2&lt;=$A30,IF(EW$3&gt;=$A30,(EW$4),0),0)*($AI31-$AI30)/10000</f>
        <v>0</v>
      </c>
      <c r="EX30" s="140" t="n">
        <f aca="false">IF(EX$2&lt;=$A30,IF(EX$3&gt;=$A30,(EX$4),0),0)*($AI31-$AI30)/10000</f>
        <v>0</v>
      </c>
      <c r="EY30" s="140" t="n">
        <f aca="false">IF(EY$2&lt;=$A30,IF(EY$3&gt;=$A30,(EY$4),0),0)*($AI31-$AI30)/10000</f>
        <v>0</v>
      </c>
      <c r="EZ30" s="140" t="n">
        <f aca="false">IF(EZ$2&lt;=$A30,IF(EZ$3&gt;=$A30,(EZ$4),0),0)*($AI31-$AI30)/10000</f>
        <v>0</v>
      </c>
      <c r="FA30" s="140" t="n">
        <f aca="false">IF(FA$2&lt;=$A30,IF(FA$3&gt;=$A30,(FA$4),0),0)*($AI31-$AI30)/10000</f>
        <v>0</v>
      </c>
      <c r="FB30" s="140" t="n">
        <f aca="false">IF(FB$2&lt;=$A30,IF(FB$3&gt;=$A30,(FB$4),0),0)*($AI31-$AI30)/10000</f>
        <v>0</v>
      </c>
      <c r="FC30" s="17"/>
      <c r="FD30" s="128" t="n">
        <f aca="false">SUM(EW30:FB30)</f>
        <v>0</v>
      </c>
      <c r="FE30" s="128" t="n">
        <f aca="false">FD30*AM30</f>
        <v>0</v>
      </c>
      <c r="FF30" s="17"/>
      <c r="FG30" s="17"/>
      <c r="FH30" s="17"/>
      <c r="FI30" s="17"/>
      <c r="FJ30" s="17"/>
      <c r="FK30" s="17"/>
      <c r="FL30" s="140" t="n">
        <f aca="false">IF(FL$2&lt;=$A30,IF(FL$3&gt;=$A30,(FL$4),0),0)*($AI31-$AI30)/10000</f>
        <v>0</v>
      </c>
      <c r="FM30" s="140" t="n">
        <f aca="false">IF(FM$2&lt;=$A30,IF(FM$3&gt;=$A30,(FM$4),0),0)*($AI31-$AI30)/10000</f>
        <v>0</v>
      </c>
      <c r="FN30" s="140" t="n">
        <f aca="false">IF(FN$2&lt;=$A30,IF(FN$3&gt;=$A30,(FN$4),0),0)*($AI31-$AI30)/10000</f>
        <v>0</v>
      </c>
      <c r="FO30" s="140" t="n">
        <f aca="false">IF(FO$2&lt;=$A30,IF(FO$3&gt;=$A30,(FO$4),0),0)*($AI31-$AI30)/10000</f>
        <v>0</v>
      </c>
      <c r="FP30" s="140" t="n">
        <f aca="false">IF(FP$2&lt;=$A30,IF(FP$3&gt;=$A30,(FP$4),0),0)*($AI31-$AI30)/10000</f>
        <v>0</v>
      </c>
      <c r="FQ30" s="140" t="n">
        <f aca="false">IF(FQ$2&lt;=$A30,IF(FQ$3&gt;=$A30,(FQ$4),0),0)*($AI31-$AI30)/10000</f>
        <v>0</v>
      </c>
      <c r="FR30" s="17"/>
      <c r="FS30" s="128" t="n">
        <f aca="false">SUM(FL30:FQ30)</f>
        <v>0</v>
      </c>
      <c r="FT30" s="128" t="n">
        <f aca="false">FS30*AM30</f>
        <v>0</v>
      </c>
      <c r="FU30" s="17"/>
      <c r="FV30" s="17"/>
      <c r="FW30" s="17"/>
      <c r="FX30" s="17"/>
      <c r="FY30" s="17"/>
      <c r="FZ30" s="17"/>
      <c r="GA30" s="140" t="n">
        <f aca="false">IF(GA$2&lt;=$A30,IF(GA$3&gt;=$A30,(GA$4),0),0)*($AI31-$AI30)/10000</f>
        <v>0</v>
      </c>
      <c r="GB30" s="140" t="n">
        <f aca="false">IF(GB$2&lt;=$A30,IF(GB$3&gt;=$A30,(GB$4),0),0)*($AI31-$AI30)/10000</f>
        <v>0</v>
      </c>
      <c r="GC30" s="140" t="n">
        <f aca="false">IF(GC$2&lt;=$A30,IF(GC$3&gt;=$A30,(GC$4),0),0)*($AI31-$AI30)/10000</f>
        <v>0</v>
      </c>
      <c r="GD30" s="140" t="n">
        <f aca="false">IF(GD$2&lt;=$A30,IF(GD$3&gt;=$A30,(GD$4),0),0)*($AI31-$AI30)/10000</f>
        <v>0</v>
      </c>
      <c r="GE30" s="140" t="n">
        <f aca="false">IF(GE$2&lt;=$A30,IF(GE$3&gt;=$A30,(GE$4),0),0)*($AI31-$AI30)/10000</f>
        <v>0</v>
      </c>
      <c r="GF30" s="140" t="n">
        <f aca="false">IF(GF$2&lt;=$A30,IF(GF$3&gt;=$A30,(GF$4),0),0)*($AI31-$AI30)/10000</f>
        <v>0</v>
      </c>
      <c r="GG30" s="17"/>
      <c r="GH30" s="128" t="n">
        <f aca="false">SUM(GA30:GF30)</f>
        <v>0</v>
      </c>
      <c r="GI30" s="128" t="n">
        <f aca="false">GH30*AM30</f>
        <v>0</v>
      </c>
    </row>
    <row r="31" customFormat="false" ht="16.5" hidden="false" customHeight="false" outlineLevel="0" collapsed="false">
      <c r="A31" s="143" t="n">
        <v>37681</v>
      </c>
      <c r="B31" s="144" t="n">
        <f aca="false">INDEX(EOLArray,MATCH($A31,EOLColumn,0),MATCH($AF$5,EOLRow,0))+CT31</f>
        <v>0</v>
      </c>
      <c r="C31" s="135" t="n">
        <f aca="false">INDEX(M1SHEET,MATCH($A31,M1COLUMN,0),MATCH($AG$5,M1ROW,0))</f>
        <v>-0.22</v>
      </c>
      <c r="D31" s="152"/>
      <c r="E31" s="144" t="n">
        <f aca="false">INDEX(EOLArray,MATCH($A31,EOLColumn,0),MATCH($AF$19,EOLRow,0))+EQ31</f>
        <v>29.22</v>
      </c>
      <c r="F31" s="135" t="n">
        <f aca="false">INDEX(M1SHEET,MATCH($A31,M1COLUMN,0),MATCH($AG$14,M1ROW,0))</f>
        <v>1.185</v>
      </c>
      <c r="G31" s="152"/>
      <c r="H31" s="144" t="n">
        <f aca="false">INDEX(EOLArray,MATCH($A31,EOLColumn,0),MATCH($AF$20,EOLRow,0))+GI31</f>
        <v>0</v>
      </c>
      <c r="I31" s="135" t="n">
        <f aca="false">INDEX(M1SHEET,MATCH($A31,M1COLUMN,0),MATCH($AG$17,M1ROW,0))</f>
        <v>1.185</v>
      </c>
      <c r="J31" s="152"/>
      <c r="K31" s="144" t="n">
        <f aca="false">INDEX(EOLArray,MATCH($A31,EOLColumn,0),MATCH($AF$13,EOLRow,0))+FE31</f>
        <v>41.74</v>
      </c>
      <c r="L31" s="135" t="n">
        <f aca="false">INDEX(M1SHEET,MATCH($A31,M1COLUMN,0),MATCH($AG$13,M1ROW,0))</f>
        <v>-0.25</v>
      </c>
      <c r="M31" s="152"/>
      <c r="N31" s="144" t="n">
        <f aca="false">INDEX(EOLArray,MATCH($A31,EOLColumn,0),MATCH($AF$12,EOLRow,0))+EB31+DQ31</f>
        <v>-40.78</v>
      </c>
      <c r="O31" s="135" t="n">
        <f aca="false">INDEX(M1SHEET,MATCH($A31,M1COLUMN,0),MATCH($AG$15,M1ROW,0))</f>
        <v>0.034</v>
      </c>
      <c r="P31" s="152"/>
      <c r="Q31" s="135" t="n">
        <f aca="false">INDEX(M1SHEET,MATCH($A31,M1COLUMN,0),MATCH($AG$31,M1ROW,0))</f>
        <v>4.205</v>
      </c>
      <c r="R31" s="152"/>
      <c r="S31" s="144" t="n">
        <f aca="false">INDEX(EOLArray,MATCH($A31,EOLColumn,0),MATCH($AF$2,EOLRow,0))+BE31+DF31</f>
        <v>0</v>
      </c>
      <c r="T31" s="135" t="n">
        <f aca="false">INDEX(M1SHEET,MATCH($A31,M1COLUMN,0),MATCH($AG$3,M1ROW,0))</f>
        <v>-0.22</v>
      </c>
      <c r="U31" s="152"/>
      <c r="V31" s="135" t="n">
        <f aca="false">INDEX(M1SHEET,MATCH($A31,M1COLUMN,0),MATCH($AG$28,M1ROW,0))</f>
        <v>5.62131871864622</v>
      </c>
      <c r="W31" s="152"/>
      <c r="X31" s="144" t="n">
        <f aca="false">INDEX(EOLArray,MATCH($A31,EOLColumn,0),MATCH($AF$18,EOLRow,0))+$BE31+$CK31+$CS31+$DQ31</f>
        <v>0</v>
      </c>
      <c r="Y31" s="135" t="n">
        <f aca="false">INDEX(M1SHEET,MATCH($A31,M1COLUMN,0),MATCH($AG$2,M1ROW,0))</f>
        <v>4.171</v>
      </c>
      <c r="Z31" s="152"/>
      <c r="AB31" s="146" t="n">
        <f aca="false">B31+E31+H31+K31+N31+S31</f>
        <v>30.18</v>
      </c>
      <c r="AC31" s="58"/>
      <c r="AD31" s="58"/>
      <c r="AF31" s="158" t="s">
        <v>117</v>
      </c>
      <c r="AG31" s="61" t="s">
        <v>118</v>
      </c>
      <c r="AI31" s="138" t="n">
        <v>37681</v>
      </c>
      <c r="AJ31" s="96" t="n">
        <f aca="false">(CK31+BE31+BR31+DQ31)*AM31</f>
        <v>0</v>
      </c>
      <c r="AK31" s="97" t="n">
        <f aca="false">(AO31)*(AM31)</f>
        <v>0</v>
      </c>
      <c r="AL31" s="97" t="n">
        <f aca="false">(AN31+AO31)*(AM31)</f>
        <v>0</v>
      </c>
      <c r="AM31" s="139" t="n">
        <f aca="false">INDEX(M1SHEET,MATCH($AI31,M1COLUMN,0),MATCH($AG$38,M1ROW,0))</f>
        <v>0.897613080603005</v>
      </c>
      <c r="AN31" s="122" t="n">
        <f aca="false">BS31</f>
        <v>0</v>
      </c>
      <c r="AO31" s="97" t="n">
        <f aca="false">BR31</f>
        <v>0</v>
      </c>
      <c r="AP31" s="125"/>
      <c r="AQ31" s="108"/>
      <c r="AR31" s="128" t="n">
        <f aca="false">SUM(AX31:BE31)+SUM(BI31:BP31)+SUM(DU31:DZ31)+SUM(BW31:CI31)</f>
        <v>0</v>
      </c>
      <c r="AS31" s="108"/>
      <c r="AT31" s="17"/>
      <c r="AU31" s="17"/>
      <c r="AV31" s="37" t="n">
        <v>37681</v>
      </c>
      <c r="AW31" s="17"/>
      <c r="AX31" s="128" t="n">
        <f aca="false">IF(AX$2&lt;=$A31,IF(AX$3&gt;=$A31,(AX$4/1.055056),0),0)*($AI32-$AI31)/10000</f>
        <v>0</v>
      </c>
      <c r="AY31" s="140" t="n">
        <f aca="false">IF(AY$2&lt;=$A31,IF(AY$3&gt;=$A31,(AY$4/1.055056),0),0)*($AI32-$AI31)/10000</f>
        <v>0</v>
      </c>
      <c r="AZ31" s="140" t="n">
        <f aca="false">IF(AZ$2&lt;=$A31,IF(AZ$3&gt;=$A31,(AZ$4/1.055056),0),0)*($AI32-$AI31)/10000</f>
        <v>0</v>
      </c>
      <c r="BA31" s="140" t="n">
        <f aca="false">IF(BA$2&lt;=$A31,IF(BA$3&gt;=$A31,(BA$4/1.055056),0),0)*($AI32-$AI31)/10000</f>
        <v>0</v>
      </c>
      <c r="BB31" s="140" t="n">
        <f aca="false">IF(BB$2&lt;=$A31,IF(BB$3&gt;=$A31,(BB$4/1.055056),0),0)*($AI32-$AI31)/10000</f>
        <v>0</v>
      </c>
      <c r="BC31" s="140" t="n">
        <f aca="false">IF(BC$2&lt;=$A31,IF(BC$3&gt;=$A31,(BC$4/1.055056),0),0)*($AI32-$AI31)/10000</f>
        <v>0</v>
      </c>
      <c r="BD31" s="140" t="n">
        <f aca="false">IF(BD$2&lt;=$A31,IF(BD$3&gt;=$A31,(BD$4/1.055056),0),0)*($AI32-$AI31)/10000</f>
        <v>0</v>
      </c>
      <c r="BE31" s="140" t="n">
        <f aca="false">SUM(AX31:BD31)*AM31</f>
        <v>0</v>
      </c>
      <c r="BF31" s="140"/>
      <c r="BG31" s="13"/>
      <c r="BH31" s="13"/>
      <c r="BI31" s="141" t="n">
        <f aca="false">IF(BI$2&lt;=$A31,IF(BI$3&gt;=$A31,(BI$4/1.055056),0),0)*($AI32-$AI31)/10000</f>
        <v>0</v>
      </c>
      <c r="BJ31" s="141" t="n">
        <f aca="false">IF(BJ$2&lt;=$A31,IF(BJ$3&gt;=$A31,(BJ$4/1.055056),0),0)*($AI32-$AI31)/10000</f>
        <v>0</v>
      </c>
      <c r="BK31" s="141" t="n">
        <f aca="false">IF(BK$2&lt;=$A31,IF(BK$3&gt;=$A31,(BK$4/1.055056),0),0)*($AI32-$AI31)/10000</f>
        <v>0</v>
      </c>
      <c r="BL31" s="141" t="n">
        <f aca="false">IF(BL$2&lt;=$A31,IF(BL$3&gt;=$A31,(BL$4/1.055056),0),0)*($AI32-$AI31)/10000</f>
        <v>0</v>
      </c>
      <c r="BM31" s="141" t="n">
        <f aca="false">IF(BM$2&lt;=$A31,IF(BM$3&gt;=$A31,(BM$4/1.055056),0),0)*($AI32-$AI31)/10000</f>
        <v>0</v>
      </c>
      <c r="BN31" s="141" t="n">
        <f aca="false">IF(BN$2&lt;=$A31,IF(BN$3&gt;=$A31,(BN$4/1.055056),0),0)*($AI32-$AI31)/10000</f>
        <v>0</v>
      </c>
      <c r="BO31" s="141" t="n">
        <f aca="false">IF(BO$2&lt;=$A31,IF(BO$3&gt;=$A31,(BO$4/1.055056),0),0)*($AI32-$AI31)/10000</f>
        <v>0</v>
      </c>
      <c r="BP31" s="141" t="n">
        <f aca="false">IF(BP$2&lt;=$A31,IF(BP$3&gt;=$A31,(BP$4/1.055056),0),0)*($AI32-$AI31)/10000</f>
        <v>0</v>
      </c>
      <c r="BQ31" s="13"/>
      <c r="BR31" s="14" t="n">
        <f aca="false">SUM(BI31:BP31)</f>
        <v>0</v>
      </c>
      <c r="BS31" s="14" t="n">
        <f aca="false">SUM(AX31:BF31)+DF31</f>
        <v>0</v>
      </c>
      <c r="BT31" s="14"/>
      <c r="BU31" s="17"/>
      <c r="BV31" s="17"/>
      <c r="BW31" s="142" t="n">
        <f aca="false">IF(BW$2&lt;=$A31,IF(BW$3&gt;=$A31,(BW$4),0),0)*($AI32-$AI31)/10000</f>
        <v>0</v>
      </c>
      <c r="BX31" s="142" t="n">
        <f aca="false">IF(BX$2&lt;=$A31,IF(BX$3&gt;=$A31,(BX$4),0),0)*($AI32-$AI31)/10000</f>
        <v>0</v>
      </c>
      <c r="BY31" s="142" t="n">
        <f aca="false">IF(BY$2&lt;=$A31,IF(BY$3&gt;=$A31,(BY$4),0),0)*($AI32-$AI31)/10000</f>
        <v>0</v>
      </c>
      <c r="BZ31" s="142" t="n">
        <f aca="false">IF(BZ$2&lt;=$A31,IF(BZ$3&gt;=$A31,(BZ$4),0),0)*($AI32-$AI31)/10000</f>
        <v>0</v>
      </c>
      <c r="CA31" s="142" t="n">
        <f aca="false">IF(CA$2&lt;=$A31,IF(CA$3&gt;=$A31,(CA$4),0),0)*($AI32-$AI31)/10000</f>
        <v>0</v>
      </c>
      <c r="CB31" s="140" t="n">
        <f aca="false">IF(CB$2&lt;=$A31,IF(CB$3&gt;=$A31,(CB$4),0),0)*($AI32-$AI31)/10000</f>
        <v>0</v>
      </c>
      <c r="CC31" s="140" t="n">
        <f aca="false">IF(CC$2&lt;=$A31,IF(CC$3&gt;=$A31,(CC$4),0),0)*($AI32-$AI31)/10000</f>
        <v>0</v>
      </c>
      <c r="CD31" s="140" t="n">
        <f aca="false">IF(CD$2&lt;=$A31,IF(CD$3&gt;=$A31,(CD$4),0),0)*($AI32-$AI31)/10000</f>
        <v>0</v>
      </c>
      <c r="CE31" s="140" t="n">
        <f aca="false">IF(CE$2&lt;=$A31,IF(CE$3&gt;=$A31,(CE$4),0),0)*($AI32-$AI31)/10000</f>
        <v>0</v>
      </c>
      <c r="CF31" s="140" t="n">
        <f aca="false">IF(CF$2&lt;=$A31,IF(CF$3&gt;=$A31,(CF$4),0),0)*($AI32-$AI31)/10000</f>
        <v>0</v>
      </c>
      <c r="CG31" s="140" t="n">
        <f aca="false">IF(CG$2&lt;=$A31,IF(CG$3&gt;=$A31,(CG$4),0),0)*($AI32-$AI31)/10000</f>
        <v>0</v>
      </c>
      <c r="CH31" s="140" t="n">
        <f aca="false">IF(CH$2&lt;=$A31,IF(CH$3&gt;=$A31,(CH$4),0),0)*($AI32-$AI31)/10000</f>
        <v>0</v>
      </c>
      <c r="CI31" s="140" t="n">
        <f aca="false">IF(CI$2&lt;=$A31,IF(CI$3&gt;=$A31,(CI$4),0),0)*($AI32-$AI31)/10000</f>
        <v>0</v>
      </c>
      <c r="CJ31" s="17"/>
      <c r="CK31" s="128" t="n">
        <f aca="false">SUM(BW31:CI31)+DQ31</f>
        <v>0</v>
      </c>
      <c r="CL31" s="128"/>
      <c r="CM31" s="128"/>
      <c r="CN31" s="142" t="n">
        <f aca="false">IF(CN$2&lt;=$A31,IF(CN$3&gt;=$A31,(CN$4),0),0)*($AI32-$AI31)/10000</f>
        <v>0</v>
      </c>
      <c r="CO31" s="142" t="n">
        <f aca="false">IF(CO$2&lt;=$A31,IF(CO$3&gt;=$A31,(CO$4),0),0)*($AI32-$AI31)/10000</f>
        <v>0</v>
      </c>
      <c r="CP31" s="142" t="n">
        <f aca="false">IF(CP$2&lt;=$A31,IF(CP$3&gt;=$A31,(CP$4),0),0)*($AI32-$AI31)/10000</f>
        <v>0</v>
      </c>
      <c r="CQ31" s="142" t="n">
        <f aca="false">IF(CQ$2&lt;=$A31,IF(CQ$3&gt;=$A31,(CQ$4),0),0)*($AI32-$AI31)/10000</f>
        <v>0</v>
      </c>
      <c r="CR31" s="128"/>
      <c r="CS31" s="128" t="n">
        <f aca="false">SUM(CN31:CQ31)*AL31</f>
        <v>0</v>
      </c>
      <c r="CT31" s="128"/>
      <c r="CU31" s="17"/>
      <c r="CV31" s="17"/>
      <c r="CW31" s="17"/>
      <c r="CX31" s="140" t="n">
        <f aca="false">IF(CX$2&lt;=$A31,IF(CX$3&gt;=$A31,(CX$4),0),0)*($AI32-$AI31)/10000</f>
        <v>0</v>
      </c>
      <c r="CY31" s="140" t="n">
        <f aca="false">IF(CY$2&lt;=$A31,IF(CY$3&gt;=$A31,(CY$4),0),0)*($AI32-$AI31)/10000</f>
        <v>0</v>
      </c>
      <c r="CZ31" s="140" t="n">
        <f aca="false">IF(CZ$2&lt;=$A31,IF(CZ$3&gt;=$A31,(CZ$4),0),0)*($AI32-$AI31)/10000</f>
        <v>0</v>
      </c>
      <c r="DA31" s="140" t="n">
        <f aca="false">IF(DA$2&lt;=$A31,IF(DA$3&gt;=$A31,(DA$4),0),0)*($AI32-$AI31)/10000</f>
        <v>0</v>
      </c>
      <c r="DB31" s="140" t="n">
        <f aca="false">IF(DB$2&lt;=$A31,IF(DB$3&gt;=$A31,(DB$4),0),0)*($AI32-$AI31)/10000</f>
        <v>0</v>
      </c>
      <c r="DC31" s="140" t="n">
        <f aca="false">IF(DC$2&lt;=$A31,IF(DC$3&gt;=$A31,(DC$4),0),0)*($AI32-$AI31)/10000</f>
        <v>0</v>
      </c>
      <c r="DD31" s="140" t="n">
        <f aca="false">IF(DD$2&lt;=$A31,IF(DD$3&gt;=$A31,(DD$4),0),0)*($AI32-$AI31)/10000</f>
        <v>0</v>
      </c>
      <c r="DE31" s="17"/>
      <c r="DF31" s="128" t="n">
        <f aca="false">SUM(CX31:DD31)</f>
        <v>0</v>
      </c>
      <c r="DG31" s="17"/>
      <c r="DH31" s="17"/>
      <c r="DI31" s="17"/>
      <c r="DJ31" s="17"/>
      <c r="DK31" s="17"/>
      <c r="DL31" s="140" t="n">
        <f aca="false">IF(DL$2&lt;=$A31,IF(DL$3&gt;=$A31,(DL$4),0),0)*($AI32-$AI31)/10000</f>
        <v>0</v>
      </c>
      <c r="DM31" s="140" t="n">
        <f aca="false">IF(DM$2&lt;=$A31,IF(DM$3&gt;=$A31,(DM$4),0),0)*($AI32-$AI31)/10000</f>
        <v>0</v>
      </c>
      <c r="DN31" s="140" t="n">
        <f aca="false">IF(DN$2&lt;=$A31,IF(DN$3&gt;=$A31,(DN$4),0),0)*($AI32-$AI31)/10000</f>
        <v>0</v>
      </c>
      <c r="DO31" s="140" t="n">
        <f aca="false">IF(DO$2&lt;=$A31,IF(DO$3&gt;=$A31,(DO$4),0),0)*($AI32-$AI31)/10000</f>
        <v>0</v>
      </c>
      <c r="DP31" s="140"/>
      <c r="DQ31" s="140" t="n">
        <f aca="false">SUM(DL31:DO31)*AL31</f>
        <v>0</v>
      </c>
      <c r="DR31" s="140"/>
      <c r="DS31" s="140" t="n">
        <f aca="false">IF(DS$2&lt;=$A31,IF(DS$3&gt;=$A31,(DS$4),0),0)*($AI32-$AI31)/10000</f>
        <v>0</v>
      </c>
      <c r="DT31" s="140" t="n">
        <f aca="false">IF(DT$2&lt;=$A31,IF(DT$3&gt;=$A31,(DT$4),0),0)*($AI32-$AI31)/10000</f>
        <v>0</v>
      </c>
      <c r="DU31" s="140" t="n">
        <f aca="false">IF(DU$2&lt;=$A31,IF(DU$3&gt;=$A31,(DU$4),0),0)*($AI32-$AI31)/10000</f>
        <v>0</v>
      </c>
      <c r="DV31" s="140" t="n">
        <f aca="false">IF(DV$2&lt;=$A31,IF(DV$3&gt;=$A31,(DV$4),0),0)*($AI32-$AI31)/10000</f>
        <v>0</v>
      </c>
      <c r="DW31" s="140" t="n">
        <f aca="false">IF(DW$2&lt;=$A31,IF(DW$3&gt;=$A31,(DW$4),0),0)*($AI32-$AI31)/10000</f>
        <v>0</v>
      </c>
      <c r="DX31" s="140" t="n">
        <f aca="false">IF(DX$2&lt;=$A31,IF(DX$3&gt;=$A31,(DX$4),0),0)*($AI32-$AI31)/10000</f>
        <v>0</v>
      </c>
      <c r="DY31" s="140" t="n">
        <f aca="false">IF(DY$2&lt;=$A31,IF(DY$3&gt;=$A31,(DY$4),0),0)*($AI32-$AI31)/10000</f>
        <v>0</v>
      </c>
      <c r="DZ31" s="140" t="n">
        <f aca="false">IF(DZ$2&lt;=$A31,IF(DZ$3&gt;=$A31,(DZ$4),0),0)*($AI32-$AI31)/10000</f>
        <v>0</v>
      </c>
      <c r="EA31" s="140" t="n">
        <f aca="false">IF(EA$2&lt;=$A31,IF(EA$3&gt;=$A31,(EA$4),0),0)*($AI32-$AI31)/10000</f>
        <v>0</v>
      </c>
      <c r="EB31" s="128" t="n">
        <f aca="false">SUM(DS31:DZ31)*AM31</f>
        <v>0</v>
      </c>
      <c r="EC31" s="128"/>
      <c r="ED31" s="17"/>
      <c r="EE31" s="17"/>
      <c r="EF31" s="17"/>
      <c r="EG31" s="17"/>
      <c r="EH31" s="17"/>
      <c r="EI31" s="140" t="n">
        <f aca="false">IF(EI$2&lt;=$A31,IF(EI$3&gt;=$A31,(EI$4),0),0)*($AI32-$AI31)/10000</f>
        <v>0</v>
      </c>
      <c r="EJ31" s="140" t="n">
        <f aca="false">IF(EJ$2&lt;=$A31,IF(EJ$3&gt;=$A31,(EJ$4),0),0)*($AI32-$AI31)/10000</f>
        <v>0</v>
      </c>
      <c r="EK31" s="140" t="n">
        <f aca="false">IF(EK$2&lt;=$A31,IF(EK$3&gt;=$A31,(EK$4),0),0)*($AI32-$AI31)/10000</f>
        <v>0</v>
      </c>
      <c r="EL31" s="140" t="n">
        <f aca="false">IF(EL$2&lt;=$A31,IF(EL$3&gt;=$A31,(EL$4),0),0)*($AI32-$AI31)/10000</f>
        <v>0</v>
      </c>
      <c r="EM31" s="140" t="n">
        <f aca="false">IF(EM$2&lt;=$A31,IF(EM$3&gt;=$A31,(EM$4),0),0)*($AI32-$AI31)/10000</f>
        <v>0</v>
      </c>
      <c r="EN31" s="140" t="n">
        <f aca="false">IF(EN$2&lt;=$A31,IF(EN$3&gt;=$A31,(EN$4),0),0)*($AI32-$AI31)/10000</f>
        <v>0</v>
      </c>
      <c r="EO31" s="17"/>
      <c r="EP31" s="128" t="n">
        <f aca="false">SUM(EI31:EN31)</f>
        <v>0</v>
      </c>
      <c r="EQ31" s="128" t="n">
        <f aca="false">EP31*AM31</f>
        <v>0</v>
      </c>
      <c r="ER31" s="17"/>
      <c r="ES31" s="17"/>
      <c r="ET31" s="17"/>
      <c r="EU31" s="17"/>
      <c r="EV31" s="17"/>
      <c r="EW31" s="140" t="n">
        <f aca="false">IF(EW$2&lt;=$A31,IF(EW$3&gt;=$A31,(EW$4),0),0)*($AI32-$AI31)/10000</f>
        <v>0</v>
      </c>
      <c r="EX31" s="140" t="n">
        <f aca="false">IF(EX$2&lt;=$A31,IF(EX$3&gt;=$A31,(EX$4),0),0)*($AI32-$AI31)/10000</f>
        <v>0</v>
      </c>
      <c r="EY31" s="140" t="n">
        <f aca="false">IF(EY$2&lt;=$A31,IF(EY$3&gt;=$A31,(EY$4),0),0)*($AI32-$AI31)/10000</f>
        <v>0</v>
      </c>
      <c r="EZ31" s="140" t="n">
        <f aca="false">IF(EZ$2&lt;=$A31,IF(EZ$3&gt;=$A31,(EZ$4),0),0)*($AI32-$AI31)/10000</f>
        <v>0</v>
      </c>
      <c r="FA31" s="140" t="n">
        <f aca="false">IF(FA$2&lt;=$A31,IF(FA$3&gt;=$A31,(FA$4),0),0)*($AI32-$AI31)/10000</f>
        <v>0</v>
      </c>
      <c r="FB31" s="140" t="n">
        <f aca="false">IF(FB$2&lt;=$A31,IF(FB$3&gt;=$A31,(FB$4),0),0)*($AI32-$AI31)/10000</f>
        <v>0</v>
      </c>
      <c r="FC31" s="17"/>
      <c r="FD31" s="128" t="n">
        <f aca="false">SUM(EW31:FB31)</f>
        <v>0</v>
      </c>
      <c r="FE31" s="128" t="n">
        <f aca="false">FD31*AM31</f>
        <v>0</v>
      </c>
      <c r="FF31" s="17"/>
      <c r="FG31" s="17"/>
      <c r="FH31" s="17"/>
      <c r="FI31" s="17"/>
      <c r="FJ31" s="17"/>
      <c r="FK31" s="17"/>
      <c r="FL31" s="140" t="n">
        <f aca="false">IF(FL$2&lt;=$A31,IF(FL$3&gt;=$A31,(FL$4),0),0)*($AI32-$AI31)/10000</f>
        <v>0</v>
      </c>
      <c r="FM31" s="140" t="n">
        <f aca="false">IF(FM$2&lt;=$A31,IF(FM$3&gt;=$A31,(FM$4),0),0)*($AI32-$AI31)/10000</f>
        <v>0</v>
      </c>
      <c r="FN31" s="140" t="n">
        <f aca="false">IF(FN$2&lt;=$A31,IF(FN$3&gt;=$A31,(FN$4),0),0)*($AI32-$AI31)/10000</f>
        <v>0</v>
      </c>
      <c r="FO31" s="140" t="n">
        <f aca="false">IF(FO$2&lt;=$A31,IF(FO$3&gt;=$A31,(FO$4),0),0)*($AI32-$AI31)/10000</f>
        <v>0</v>
      </c>
      <c r="FP31" s="140" t="n">
        <f aca="false">IF(FP$2&lt;=$A31,IF(FP$3&gt;=$A31,(FP$4),0),0)*($AI32-$AI31)/10000</f>
        <v>0</v>
      </c>
      <c r="FQ31" s="140" t="n">
        <f aca="false">IF(FQ$2&lt;=$A31,IF(FQ$3&gt;=$A31,(FQ$4),0),0)*($AI32-$AI31)/10000</f>
        <v>0</v>
      </c>
      <c r="FR31" s="17"/>
      <c r="FS31" s="128" t="n">
        <f aca="false">SUM(FL31:FQ31)</f>
        <v>0</v>
      </c>
      <c r="FT31" s="128" t="n">
        <f aca="false">FS31*AM31</f>
        <v>0</v>
      </c>
      <c r="FU31" s="17"/>
      <c r="FV31" s="17"/>
      <c r="FW31" s="17"/>
      <c r="FX31" s="17"/>
      <c r="FY31" s="17"/>
      <c r="FZ31" s="17"/>
      <c r="GA31" s="140" t="n">
        <f aca="false">IF(GA$2&lt;=$A31,IF(GA$3&gt;=$A31,(GA$4),0),0)*($AI32-$AI31)/10000</f>
        <v>0</v>
      </c>
      <c r="GB31" s="140" t="n">
        <f aca="false">IF(GB$2&lt;=$A31,IF(GB$3&gt;=$A31,(GB$4),0),0)*($AI32-$AI31)/10000</f>
        <v>0</v>
      </c>
      <c r="GC31" s="140" t="n">
        <f aca="false">IF(GC$2&lt;=$A31,IF(GC$3&gt;=$A31,(GC$4),0),0)*($AI32-$AI31)/10000</f>
        <v>0</v>
      </c>
      <c r="GD31" s="140" t="n">
        <f aca="false">IF(GD$2&lt;=$A31,IF(GD$3&gt;=$A31,(GD$4),0),0)*($AI32-$AI31)/10000</f>
        <v>0</v>
      </c>
      <c r="GE31" s="140" t="n">
        <f aca="false">IF(GE$2&lt;=$A31,IF(GE$3&gt;=$A31,(GE$4),0),0)*($AI32-$AI31)/10000</f>
        <v>0</v>
      </c>
      <c r="GF31" s="140" t="n">
        <f aca="false">IF(GF$2&lt;=$A31,IF(GF$3&gt;=$A31,(GF$4),0),0)*($AI32-$AI31)/10000</f>
        <v>0</v>
      </c>
      <c r="GG31" s="17"/>
      <c r="GH31" s="128" t="n">
        <f aca="false">SUM(GA31:GF31)</f>
        <v>0</v>
      </c>
      <c r="GI31" s="128" t="n">
        <f aca="false">GH31*AM31</f>
        <v>0</v>
      </c>
    </row>
    <row r="32" customFormat="false" ht="16.5" hidden="false" customHeight="false" outlineLevel="0" collapsed="false">
      <c r="A32" s="133" t="n">
        <v>37712</v>
      </c>
      <c r="B32" s="134" t="n">
        <f aca="false">INDEX(EOLArray,MATCH($A32,EOLColumn,0),MATCH($AF$5,EOLRow,0))+CT32</f>
        <v>0</v>
      </c>
      <c r="C32" s="148" t="n">
        <f aca="false">INDEX(M1SHEET,MATCH($A32,M1COLUMN,0),MATCH($AG$5,M1ROW,0))</f>
        <v>-0.476249035149826</v>
      </c>
      <c r="D32" s="149"/>
      <c r="E32" s="134" t="n">
        <f aca="false">INDEX(EOLArray,MATCH($A32,EOLColumn,0),MATCH($AF$19,EOLRow,0))+EQ32</f>
        <v>28.14</v>
      </c>
      <c r="F32" s="148" t="n">
        <f aca="false">INDEX(M1SHEET,MATCH($A32,M1COLUMN,0),MATCH($AG$14,M1ROW,0))</f>
        <v>0.885</v>
      </c>
      <c r="G32" s="149"/>
      <c r="H32" s="134" t="n">
        <f aca="false">INDEX(EOLArray,MATCH($A32,EOLColumn,0),MATCH($AF$20,EOLRow,0))+GI32</f>
        <v>0</v>
      </c>
      <c r="I32" s="148" t="n">
        <f aca="false">INDEX(M1SHEET,MATCH($A32,M1COLUMN,0),MATCH($AG$17,M1ROW,0))</f>
        <v>1.285</v>
      </c>
      <c r="J32" s="149"/>
      <c r="K32" s="134" t="n">
        <f aca="false">INDEX(EOLArray,MATCH($A32,EOLColumn,0),MATCH($AF$13,EOLRow,0))+FE32</f>
        <v>40.21</v>
      </c>
      <c r="L32" s="148" t="n">
        <f aca="false">INDEX(M1SHEET,MATCH($A32,M1COLUMN,0),MATCH($AG$13,M1ROW,0))</f>
        <v>-0.345</v>
      </c>
      <c r="M32" s="149"/>
      <c r="N32" s="134" t="n">
        <f aca="false">INDEX(EOLArray,MATCH($A32,EOLColumn,0),MATCH($AF$12,EOLRow,0))+EB32+DQ32</f>
        <v>-38.93</v>
      </c>
      <c r="O32" s="148" t="n">
        <f aca="false">INDEX(M1SHEET,MATCH($A32,M1COLUMN,0),MATCH($AG$15,M1ROW,0))</f>
        <v>-0.125</v>
      </c>
      <c r="P32" s="149"/>
      <c r="Q32" s="148" t="n">
        <f aca="false">INDEX(M1SHEET,MATCH($A32,M1COLUMN,0),MATCH($AG$31,M1ROW,0))</f>
        <v>3.785</v>
      </c>
      <c r="R32" s="149"/>
      <c r="S32" s="134" t="n">
        <f aca="false">INDEX(EOLArray,MATCH($A32,EOLColumn,0),MATCH($AF$2,EOLRow,0))+BE32+DF32</f>
        <v>0</v>
      </c>
      <c r="T32" s="148" t="n">
        <f aca="false">INDEX(M1SHEET,MATCH($A32,M1COLUMN,0),MATCH($AG$3,M1ROW,0))</f>
        <v>-0.42</v>
      </c>
      <c r="U32" s="149"/>
      <c r="V32" s="148" t="n">
        <f aca="false">INDEX(M1SHEET,MATCH($A32,M1COLUMN,0),MATCH($AG$28,M1ROW,0))</f>
        <v>4.96364069634827</v>
      </c>
      <c r="W32" s="149"/>
      <c r="X32" s="134" t="n">
        <f aca="false">INDEX(EOLArray,MATCH($A32,EOLColumn,0),MATCH($AF$18,EOLRow,0))+$BE32+$CK32+$CS32+$DQ32</f>
        <v>0</v>
      </c>
      <c r="Y32" s="148" t="n">
        <f aca="false">INDEX(M1SHEET,MATCH($A32,M1COLUMN,0),MATCH($AG$2,M1ROW,0))</f>
        <v>3.91</v>
      </c>
      <c r="Z32" s="149"/>
      <c r="AB32" s="150" t="n">
        <f aca="false">B32+E32+H32+K32+N32+S32</f>
        <v>29.42</v>
      </c>
      <c r="AC32" s="58"/>
      <c r="AD32" s="58"/>
      <c r="AF32" s="60" t="s">
        <v>119</v>
      </c>
      <c r="AG32" s="61" t="s">
        <v>120</v>
      </c>
      <c r="AI32" s="138" t="n">
        <v>37712</v>
      </c>
      <c r="AJ32" s="96" t="n">
        <f aca="false">(CK32+BE32+BR32+DQ32)*AM32</f>
        <v>0</v>
      </c>
      <c r="AK32" s="97" t="n">
        <f aca="false">(AO32)*(AM32)</f>
        <v>0</v>
      </c>
      <c r="AL32" s="97" t="n">
        <f aca="false">(AN32+AO32)*(AM32)</f>
        <v>0</v>
      </c>
      <c r="AM32" s="139" t="n">
        <f aca="false">INDEX(M1SHEET,MATCH($AI32,M1COLUMN,0),MATCH($AG$38,M1ROW,0))</f>
        <v>0.893486448740337</v>
      </c>
      <c r="AN32" s="122" t="n">
        <f aca="false">BS32</f>
        <v>0</v>
      </c>
      <c r="AO32" s="97" t="n">
        <f aca="false">BR32</f>
        <v>0</v>
      </c>
      <c r="AP32" s="125"/>
      <c r="AQ32" s="108"/>
      <c r="AR32" s="128" t="n">
        <f aca="false">SUM(AX32:BE32)+SUM(BI32:BP32)+SUM(DU32:DZ32)+SUM(BW32:CI32)</f>
        <v>0</v>
      </c>
      <c r="AS32" s="108"/>
      <c r="AT32" s="17"/>
      <c r="AU32" s="17"/>
      <c r="AV32" s="37" t="n">
        <v>37712</v>
      </c>
      <c r="AW32" s="17"/>
      <c r="AX32" s="128" t="n">
        <f aca="false">IF(AX$2&lt;=$A32,IF(AX$3&gt;=$A32,(AX$4/1.055056),0),0)*($AI33-$AI32)/10000</f>
        <v>0</v>
      </c>
      <c r="AY32" s="140" t="n">
        <f aca="false">IF(AY$2&lt;=$A32,IF(AY$3&gt;=$A32,(AY$4/1.055056),0),0)*($AI33-$AI32)/10000</f>
        <v>0</v>
      </c>
      <c r="AZ32" s="140" t="n">
        <f aca="false">IF(AZ$2&lt;=$A32,IF(AZ$3&gt;=$A32,(AZ$4/1.055056),0),0)*($AI33-$AI32)/10000</f>
        <v>0</v>
      </c>
      <c r="BA32" s="140" t="n">
        <f aca="false">IF(BA$2&lt;=$A32,IF(BA$3&gt;=$A32,(BA$4/1.055056),0),0)*($AI33-$AI32)/10000</f>
        <v>0</v>
      </c>
      <c r="BB32" s="140" t="n">
        <f aca="false">IF(BB$2&lt;=$A32,IF(BB$3&gt;=$A32,(BB$4/1.055056),0),0)*($AI33-$AI32)/10000</f>
        <v>0</v>
      </c>
      <c r="BC32" s="140" t="n">
        <f aca="false">IF(BC$2&lt;=$A32,IF(BC$3&gt;=$A32,(BC$4/1.055056),0),0)*($AI33-$AI32)/10000</f>
        <v>0</v>
      </c>
      <c r="BD32" s="140" t="n">
        <f aca="false">IF(BD$2&lt;=$A32,IF(BD$3&gt;=$A32,(BD$4/1.055056),0),0)*($AI33-$AI32)/10000</f>
        <v>0</v>
      </c>
      <c r="BE32" s="140" t="n">
        <f aca="false">SUM(AX32:BD32)*AM32</f>
        <v>0</v>
      </c>
      <c r="BF32" s="140"/>
      <c r="BG32" s="13"/>
      <c r="BH32" s="13"/>
      <c r="BI32" s="141" t="n">
        <f aca="false">IF(BI$2&lt;=$A32,IF(BI$3&gt;=$A32,(BI$4/1.055056),0),0)*($AI33-$AI32)/10000</f>
        <v>0</v>
      </c>
      <c r="BJ32" s="141" t="n">
        <f aca="false">IF(BJ$2&lt;=$A32,IF(BJ$3&gt;=$A32,(BJ$4/1.055056),0),0)*($AI33-$AI32)/10000</f>
        <v>0</v>
      </c>
      <c r="BK32" s="141" t="n">
        <f aca="false">IF(BK$2&lt;=$A32,IF(BK$3&gt;=$A32,(BK$4/1.055056),0),0)*($AI33-$AI32)/10000</f>
        <v>0</v>
      </c>
      <c r="BL32" s="141" t="n">
        <f aca="false">IF(BL$2&lt;=$A32,IF(BL$3&gt;=$A32,(BL$4/1.055056),0),0)*($AI33-$AI32)/10000</f>
        <v>0</v>
      </c>
      <c r="BM32" s="141" t="n">
        <f aca="false">IF(BM$2&lt;=$A32,IF(BM$3&gt;=$A32,(BM$4/1.055056),0),0)*($AI33-$AI32)/10000</f>
        <v>0</v>
      </c>
      <c r="BN32" s="141" t="n">
        <f aca="false">IF(BN$2&lt;=$A32,IF(BN$3&gt;=$A32,(BN$4/1.055056),0),0)*($AI33-$AI32)/10000</f>
        <v>0</v>
      </c>
      <c r="BO32" s="141" t="n">
        <f aca="false">IF(BO$2&lt;=$A32,IF(BO$3&gt;=$A32,(BO$4/1.055056),0),0)*($AI33-$AI32)/10000</f>
        <v>0</v>
      </c>
      <c r="BP32" s="141" t="n">
        <f aca="false">IF(BP$2&lt;=$A32,IF(BP$3&gt;=$A32,(BP$4/1.055056),0),0)*($AI33-$AI32)/10000</f>
        <v>0</v>
      </c>
      <c r="BQ32" s="13"/>
      <c r="BR32" s="14" t="n">
        <f aca="false">SUM(BI32:BP32)</f>
        <v>0</v>
      </c>
      <c r="BS32" s="14" t="n">
        <f aca="false">SUM(AX32:BF32)+DF32</f>
        <v>0</v>
      </c>
      <c r="BT32" s="14"/>
      <c r="BU32" s="17"/>
      <c r="BV32" s="17"/>
      <c r="BW32" s="142" t="n">
        <f aca="false">IF(BW$2&lt;=$A32,IF(BW$3&gt;=$A32,(BW$4),0),0)*($AI33-$AI32)/10000</f>
        <v>0</v>
      </c>
      <c r="BX32" s="142" t="n">
        <f aca="false">IF(BX$2&lt;=$A32,IF(BX$3&gt;=$A32,(BX$4),0),0)*($AI33-$AI32)/10000</f>
        <v>0</v>
      </c>
      <c r="BY32" s="142" t="n">
        <f aca="false">IF(BY$2&lt;=$A32,IF(BY$3&gt;=$A32,(BY$4),0),0)*($AI33-$AI32)/10000</f>
        <v>0</v>
      </c>
      <c r="BZ32" s="142" t="n">
        <f aca="false">IF(BZ$2&lt;=$A32,IF(BZ$3&gt;=$A32,(BZ$4),0),0)*($AI33-$AI32)/10000</f>
        <v>0</v>
      </c>
      <c r="CA32" s="142" t="n">
        <f aca="false">IF(CA$2&lt;=$A32,IF(CA$3&gt;=$A32,(CA$4),0),0)*($AI33-$AI32)/10000</f>
        <v>0</v>
      </c>
      <c r="CB32" s="140" t="n">
        <f aca="false">IF(CB$2&lt;=$A32,IF(CB$3&gt;=$A32,(CB$4),0),0)*($AI33-$AI32)/10000</f>
        <v>0</v>
      </c>
      <c r="CC32" s="140" t="n">
        <f aca="false">IF(CC$2&lt;=$A32,IF(CC$3&gt;=$A32,(CC$4),0),0)*($AI33-$AI32)/10000</f>
        <v>0</v>
      </c>
      <c r="CD32" s="140" t="n">
        <f aca="false">IF(CD$2&lt;=$A32,IF(CD$3&gt;=$A32,(CD$4),0),0)*($AI33-$AI32)/10000</f>
        <v>0</v>
      </c>
      <c r="CE32" s="140" t="n">
        <f aca="false">IF(CE$2&lt;=$A32,IF(CE$3&gt;=$A32,(CE$4),0),0)*($AI33-$AI32)/10000</f>
        <v>0</v>
      </c>
      <c r="CF32" s="140" t="n">
        <f aca="false">IF(CF$2&lt;=$A32,IF(CF$3&gt;=$A32,(CF$4),0),0)*($AI33-$AI32)/10000</f>
        <v>0</v>
      </c>
      <c r="CG32" s="140" t="n">
        <f aca="false">IF(CG$2&lt;=$A32,IF(CG$3&gt;=$A32,(CG$4),0),0)*($AI33-$AI32)/10000</f>
        <v>0</v>
      </c>
      <c r="CH32" s="140" t="n">
        <f aca="false">IF(CH$2&lt;=$A32,IF(CH$3&gt;=$A32,(CH$4),0),0)*($AI33-$AI32)/10000</f>
        <v>0</v>
      </c>
      <c r="CI32" s="140" t="n">
        <f aca="false">IF(CI$2&lt;=$A32,IF(CI$3&gt;=$A32,(CI$4),0),0)*($AI33-$AI32)/10000</f>
        <v>0</v>
      </c>
      <c r="CJ32" s="17"/>
      <c r="CK32" s="128" t="n">
        <f aca="false">SUM(BW32:CI32)+DQ32</f>
        <v>0</v>
      </c>
      <c r="CL32" s="128"/>
      <c r="CM32" s="128"/>
      <c r="CN32" s="142" t="n">
        <f aca="false">IF(CN$2&lt;=$A32,IF(CN$3&gt;=$A32,(CN$4),0),0)*($AI33-$AI32)/10000</f>
        <v>0</v>
      </c>
      <c r="CO32" s="142" t="n">
        <f aca="false">IF(CO$2&lt;=$A32,IF(CO$3&gt;=$A32,(CO$4),0),0)*($AI33-$AI32)/10000</f>
        <v>0</v>
      </c>
      <c r="CP32" s="142" t="n">
        <f aca="false">IF(CP$2&lt;=$A32,IF(CP$3&gt;=$A32,(CP$4),0),0)*($AI33-$AI32)/10000</f>
        <v>0</v>
      </c>
      <c r="CQ32" s="142" t="n">
        <f aca="false">IF(CQ$2&lt;=$A32,IF(CQ$3&gt;=$A32,(CQ$4),0),0)*($AI33-$AI32)/10000</f>
        <v>0</v>
      </c>
      <c r="CR32" s="128"/>
      <c r="CS32" s="128" t="n">
        <f aca="false">SUM(CN32:CQ32)*AL32</f>
        <v>0</v>
      </c>
      <c r="CT32" s="128"/>
      <c r="CU32" s="17"/>
      <c r="CV32" s="17"/>
      <c r="CW32" s="17"/>
      <c r="CX32" s="140" t="n">
        <f aca="false">IF(CX$2&lt;=$A32,IF(CX$3&gt;=$A32,(CX$4),0),0)*($AI33-$AI32)/10000</f>
        <v>0</v>
      </c>
      <c r="CY32" s="140" t="n">
        <f aca="false">IF(CY$2&lt;=$A32,IF(CY$3&gt;=$A32,(CY$4),0),0)*($AI33-$AI32)/10000</f>
        <v>0</v>
      </c>
      <c r="CZ32" s="140" t="n">
        <f aca="false">IF(CZ$2&lt;=$A32,IF(CZ$3&gt;=$A32,(CZ$4),0),0)*($AI33-$AI32)/10000</f>
        <v>0</v>
      </c>
      <c r="DA32" s="140" t="n">
        <f aca="false">IF(DA$2&lt;=$A32,IF(DA$3&gt;=$A32,(DA$4),0),0)*($AI33-$AI32)/10000</f>
        <v>0</v>
      </c>
      <c r="DB32" s="140" t="n">
        <f aca="false">IF(DB$2&lt;=$A32,IF(DB$3&gt;=$A32,(DB$4),0),0)*($AI33-$AI32)/10000</f>
        <v>0</v>
      </c>
      <c r="DC32" s="140" t="n">
        <f aca="false">IF(DC$2&lt;=$A32,IF(DC$3&gt;=$A32,(DC$4),0),0)*($AI33-$AI32)/10000</f>
        <v>0</v>
      </c>
      <c r="DD32" s="140" t="n">
        <f aca="false">IF(DD$2&lt;=$A32,IF(DD$3&gt;=$A32,(DD$4),0),0)*($AI33-$AI32)/10000</f>
        <v>0</v>
      </c>
      <c r="DE32" s="17"/>
      <c r="DF32" s="128" t="n">
        <f aca="false">SUM(CX32:DD32)</f>
        <v>0</v>
      </c>
      <c r="DG32" s="17"/>
      <c r="DH32" s="17"/>
      <c r="DI32" s="17"/>
      <c r="DJ32" s="17"/>
      <c r="DK32" s="17"/>
      <c r="DL32" s="140" t="n">
        <f aca="false">IF(DL$2&lt;=$A32,IF(DL$3&gt;=$A32,(DL$4),0),0)*($AI33-$AI32)/10000</f>
        <v>0</v>
      </c>
      <c r="DM32" s="140" t="n">
        <f aca="false">IF(DM$2&lt;=$A32,IF(DM$3&gt;=$A32,(DM$4),0),0)*($AI33-$AI32)/10000</f>
        <v>0</v>
      </c>
      <c r="DN32" s="140" t="n">
        <f aca="false">IF(DN$2&lt;=$A32,IF(DN$3&gt;=$A32,(DN$4),0),0)*($AI33-$AI32)/10000</f>
        <v>0</v>
      </c>
      <c r="DO32" s="140" t="n">
        <f aca="false">IF(DO$2&lt;=$A32,IF(DO$3&gt;=$A32,(DO$4),0),0)*($AI33-$AI32)/10000</f>
        <v>0</v>
      </c>
      <c r="DP32" s="140"/>
      <c r="DQ32" s="140" t="n">
        <f aca="false">SUM(DL32:DO32)*AL32</f>
        <v>0</v>
      </c>
      <c r="DR32" s="140"/>
      <c r="DS32" s="140" t="n">
        <f aca="false">IF(DS$2&lt;=$A32,IF(DS$3&gt;=$A32,(DS$4),0),0)*($AI33-$AI32)/10000</f>
        <v>0</v>
      </c>
      <c r="DT32" s="140" t="n">
        <f aca="false">IF(DT$2&lt;=$A32,IF(DT$3&gt;=$A32,(DT$4),0),0)*($AI33-$AI32)/10000</f>
        <v>0</v>
      </c>
      <c r="DU32" s="140" t="n">
        <f aca="false">IF(DU$2&lt;=$A32,IF(DU$3&gt;=$A32,(DU$4),0),0)*($AI33-$AI32)/10000</f>
        <v>0</v>
      </c>
      <c r="DV32" s="140" t="n">
        <f aca="false">IF(DV$2&lt;=$A32,IF(DV$3&gt;=$A32,(DV$4),0),0)*($AI33-$AI32)/10000</f>
        <v>0</v>
      </c>
      <c r="DW32" s="140" t="n">
        <f aca="false">IF(DW$2&lt;=$A32,IF(DW$3&gt;=$A32,(DW$4),0),0)*($AI33-$AI32)/10000</f>
        <v>0</v>
      </c>
      <c r="DX32" s="140" t="n">
        <f aca="false">IF(DX$2&lt;=$A32,IF(DX$3&gt;=$A32,(DX$4),0),0)*($AI33-$AI32)/10000</f>
        <v>0</v>
      </c>
      <c r="DY32" s="140" t="n">
        <f aca="false">IF(DY$2&lt;=$A32,IF(DY$3&gt;=$A32,(DY$4),0),0)*($AI33-$AI32)/10000</f>
        <v>0</v>
      </c>
      <c r="DZ32" s="140" t="n">
        <f aca="false">IF(DZ$2&lt;=$A32,IF(DZ$3&gt;=$A32,(DZ$4),0),0)*($AI33-$AI32)/10000</f>
        <v>0</v>
      </c>
      <c r="EA32" s="140" t="n">
        <f aca="false">IF(EA$2&lt;=$A32,IF(EA$3&gt;=$A32,(EA$4),0),0)*($AI33-$AI32)/10000</f>
        <v>0</v>
      </c>
      <c r="EB32" s="128" t="n">
        <f aca="false">SUM(DS32:DZ32)*AM32</f>
        <v>0</v>
      </c>
      <c r="EC32" s="128"/>
      <c r="ED32" s="17"/>
      <c r="EE32" s="17"/>
      <c r="EF32" s="17"/>
      <c r="EG32" s="17"/>
      <c r="EH32" s="17"/>
      <c r="EI32" s="140" t="n">
        <f aca="false">IF(EI$2&lt;=$A32,IF(EI$3&gt;=$A32,(EI$4),0),0)*($AI33-$AI32)/10000</f>
        <v>0</v>
      </c>
      <c r="EJ32" s="140" t="n">
        <f aca="false">IF(EJ$2&lt;=$A32,IF(EJ$3&gt;=$A32,(EJ$4),0),0)*($AI33-$AI32)/10000</f>
        <v>0</v>
      </c>
      <c r="EK32" s="140" t="n">
        <f aca="false">IF(EK$2&lt;=$A32,IF(EK$3&gt;=$A32,(EK$4),0),0)*($AI33-$AI32)/10000</f>
        <v>0</v>
      </c>
      <c r="EL32" s="140" t="n">
        <f aca="false">IF(EL$2&lt;=$A32,IF(EL$3&gt;=$A32,(EL$4),0),0)*($AI33-$AI32)/10000</f>
        <v>0</v>
      </c>
      <c r="EM32" s="140" t="n">
        <f aca="false">IF(EM$2&lt;=$A32,IF(EM$3&gt;=$A32,(EM$4),0),0)*($AI33-$AI32)/10000</f>
        <v>0</v>
      </c>
      <c r="EN32" s="140" t="n">
        <f aca="false">IF(EN$2&lt;=$A32,IF(EN$3&gt;=$A32,(EN$4),0),0)*($AI33-$AI32)/10000</f>
        <v>0</v>
      </c>
      <c r="EO32" s="17"/>
      <c r="EP32" s="128" t="n">
        <f aca="false">SUM(EI32:EN32)</f>
        <v>0</v>
      </c>
      <c r="EQ32" s="128" t="n">
        <f aca="false">EP32*AM32</f>
        <v>0</v>
      </c>
      <c r="ER32" s="17"/>
      <c r="ES32" s="17"/>
      <c r="ET32" s="17"/>
      <c r="EU32" s="17"/>
      <c r="EV32" s="17"/>
      <c r="EW32" s="140" t="n">
        <f aca="false">IF(EW$2&lt;=$A32,IF(EW$3&gt;=$A32,(EW$4),0),0)*($AI33-$AI32)/10000</f>
        <v>0</v>
      </c>
      <c r="EX32" s="140" t="n">
        <f aca="false">IF(EX$2&lt;=$A32,IF(EX$3&gt;=$A32,(EX$4),0),0)*($AI33-$AI32)/10000</f>
        <v>0</v>
      </c>
      <c r="EY32" s="140" t="n">
        <f aca="false">IF(EY$2&lt;=$A32,IF(EY$3&gt;=$A32,(EY$4),0),0)*($AI33-$AI32)/10000</f>
        <v>0</v>
      </c>
      <c r="EZ32" s="140" t="n">
        <f aca="false">IF(EZ$2&lt;=$A32,IF(EZ$3&gt;=$A32,(EZ$4),0),0)*($AI33-$AI32)/10000</f>
        <v>0</v>
      </c>
      <c r="FA32" s="140" t="n">
        <f aca="false">IF(FA$2&lt;=$A32,IF(FA$3&gt;=$A32,(FA$4),0),0)*($AI33-$AI32)/10000</f>
        <v>0</v>
      </c>
      <c r="FB32" s="140" t="n">
        <f aca="false">IF(FB$2&lt;=$A32,IF(FB$3&gt;=$A32,(FB$4),0),0)*($AI33-$AI32)/10000</f>
        <v>0</v>
      </c>
      <c r="FC32" s="17"/>
      <c r="FD32" s="128" t="n">
        <f aca="false">SUM(EW32:FB32)</f>
        <v>0</v>
      </c>
      <c r="FE32" s="128" t="n">
        <f aca="false">FD32*AM32</f>
        <v>0</v>
      </c>
      <c r="FF32" s="17"/>
      <c r="FG32" s="17"/>
      <c r="FH32" s="17"/>
      <c r="FI32" s="17"/>
      <c r="FJ32" s="17"/>
      <c r="FK32" s="17"/>
      <c r="FL32" s="140" t="n">
        <f aca="false">IF(FL$2&lt;=$A32,IF(FL$3&gt;=$A32,(FL$4),0),0)*($AI33-$AI32)/10000</f>
        <v>0</v>
      </c>
      <c r="FM32" s="140" t="n">
        <f aca="false">IF(FM$2&lt;=$A32,IF(FM$3&gt;=$A32,(FM$4),0),0)*($AI33-$AI32)/10000</f>
        <v>0</v>
      </c>
      <c r="FN32" s="140" t="n">
        <f aca="false">IF(FN$2&lt;=$A32,IF(FN$3&gt;=$A32,(FN$4),0),0)*($AI33-$AI32)/10000</f>
        <v>0</v>
      </c>
      <c r="FO32" s="140" t="n">
        <f aca="false">IF(FO$2&lt;=$A32,IF(FO$3&gt;=$A32,(FO$4),0),0)*($AI33-$AI32)/10000</f>
        <v>0</v>
      </c>
      <c r="FP32" s="140" t="n">
        <f aca="false">IF(FP$2&lt;=$A32,IF(FP$3&gt;=$A32,(FP$4),0),0)*($AI33-$AI32)/10000</f>
        <v>0</v>
      </c>
      <c r="FQ32" s="140" t="n">
        <f aca="false">IF(FQ$2&lt;=$A32,IF(FQ$3&gt;=$A32,(FQ$4),0),0)*($AI33-$AI32)/10000</f>
        <v>0</v>
      </c>
      <c r="FR32" s="17"/>
      <c r="FS32" s="128" t="n">
        <f aca="false">SUM(FL32:FQ32)</f>
        <v>0</v>
      </c>
      <c r="FT32" s="128" t="n">
        <f aca="false">FS32*AM32</f>
        <v>0</v>
      </c>
      <c r="FU32" s="17"/>
      <c r="FV32" s="17"/>
      <c r="FW32" s="17"/>
      <c r="FX32" s="17"/>
      <c r="FY32" s="17"/>
      <c r="FZ32" s="17"/>
      <c r="GA32" s="140" t="n">
        <f aca="false">IF(GA$2&lt;=$A32,IF(GA$3&gt;=$A32,(GA$4),0),0)*($AI33-$AI32)/10000</f>
        <v>0</v>
      </c>
      <c r="GB32" s="140" t="n">
        <f aca="false">IF(GB$2&lt;=$A32,IF(GB$3&gt;=$A32,(GB$4),0),0)*($AI33-$AI32)/10000</f>
        <v>0</v>
      </c>
      <c r="GC32" s="140" t="n">
        <f aca="false">IF(GC$2&lt;=$A32,IF(GC$3&gt;=$A32,(GC$4),0),0)*($AI33-$AI32)/10000</f>
        <v>0</v>
      </c>
      <c r="GD32" s="140" t="n">
        <f aca="false">IF(GD$2&lt;=$A32,IF(GD$3&gt;=$A32,(GD$4),0),0)*($AI33-$AI32)/10000</f>
        <v>0</v>
      </c>
      <c r="GE32" s="140" t="n">
        <f aca="false">IF(GE$2&lt;=$A32,IF(GE$3&gt;=$A32,(GE$4),0),0)*($AI33-$AI32)/10000</f>
        <v>0</v>
      </c>
      <c r="GF32" s="140" t="n">
        <f aca="false">IF(GF$2&lt;=$A32,IF(GF$3&gt;=$A32,(GF$4),0),0)*($AI33-$AI32)/10000</f>
        <v>0</v>
      </c>
      <c r="GG32" s="17"/>
      <c r="GH32" s="128" t="n">
        <f aca="false">SUM(GA32:GF32)</f>
        <v>0</v>
      </c>
      <c r="GI32" s="128" t="n">
        <f aca="false">GH32*AM32</f>
        <v>0</v>
      </c>
    </row>
    <row r="33" customFormat="false" ht="16.5" hidden="false" customHeight="false" outlineLevel="0" collapsed="false">
      <c r="A33" s="133" t="n">
        <v>37742</v>
      </c>
      <c r="B33" s="144" t="n">
        <f aca="false">INDEX(EOLArray,MATCH($A33,EOLColumn,0),MATCH($AF$5,EOLRow,0))+CT33</f>
        <v>0</v>
      </c>
      <c r="C33" s="135" t="n">
        <f aca="false">INDEX(M1SHEET,MATCH($A33,M1COLUMN,0),MATCH($AG$5,M1ROW,0))</f>
        <v>-0.476266950265817</v>
      </c>
      <c r="D33" s="152"/>
      <c r="E33" s="144" t="n">
        <f aca="false">INDEX(EOLArray,MATCH($A33,EOLColumn,0),MATCH($AF$19,EOLRow,0))+EQ33</f>
        <v>28.95</v>
      </c>
      <c r="F33" s="135" t="n">
        <f aca="false">INDEX(M1SHEET,MATCH($A33,M1COLUMN,0),MATCH($AG$14,M1ROW,0))</f>
        <v>0.885</v>
      </c>
      <c r="G33" s="152"/>
      <c r="H33" s="144" t="n">
        <f aca="false">INDEX(EOLArray,MATCH($A33,EOLColumn,0),MATCH($AF$20,EOLRow,0))+GI33</f>
        <v>0</v>
      </c>
      <c r="I33" s="135" t="n">
        <f aca="false">INDEX(M1SHEET,MATCH($A33,M1COLUMN,0),MATCH($AG$17,M1ROW,0))</f>
        <v>1.285</v>
      </c>
      <c r="J33" s="152"/>
      <c r="K33" s="144" t="n">
        <f aca="false">INDEX(EOLArray,MATCH($A33,EOLColumn,0),MATCH($AF$13,EOLRow,0))+FE33</f>
        <v>41.36</v>
      </c>
      <c r="L33" s="135" t="n">
        <f aca="false">INDEX(M1SHEET,MATCH($A33,M1COLUMN,0),MATCH($AG$13,M1ROW,0))</f>
        <v>-0.345</v>
      </c>
      <c r="M33" s="152"/>
      <c r="N33" s="144" t="n">
        <f aca="false">INDEX(EOLArray,MATCH($A33,EOLColumn,0),MATCH($AF$12,EOLRow,0))+EB33+DQ33</f>
        <v>-40.05</v>
      </c>
      <c r="O33" s="135" t="n">
        <f aca="false">INDEX(M1SHEET,MATCH($A33,M1COLUMN,0),MATCH($AG$15,M1ROW,0))</f>
        <v>-0.125</v>
      </c>
      <c r="P33" s="152"/>
      <c r="Q33" s="135" t="n">
        <f aca="false">INDEX(M1SHEET,MATCH($A33,M1COLUMN,0),MATCH($AG$31,M1ROW,0))</f>
        <v>3.736</v>
      </c>
      <c r="R33" s="152"/>
      <c r="S33" s="144" t="n">
        <f aca="false">INDEX(EOLArray,MATCH($A33,EOLColumn,0),MATCH($AF$2,EOLRow,0))+BE33+DF33</f>
        <v>0</v>
      </c>
      <c r="T33" s="135" t="n">
        <f aca="false">INDEX(M1SHEET,MATCH($A33,M1COLUMN,0),MATCH($AG$3,M1ROW,0))</f>
        <v>-0.42</v>
      </c>
      <c r="U33" s="152"/>
      <c r="V33" s="135" t="n">
        <f aca="false">INDEX(M1SHEET,MATCH($A33,M1COLUMN,0),MATCH($AG$28,M1ROW,0))</f>
        <v>4.89239240263638</v>
      </c>
      <c r="W33" s="152"/>
      <c r="X33" s="144" t="n">
        <f aca="false">INDEX(EOLArray,MATCH($A33,EOLColumn,0),MATCH($AF$18,EOLRow,0))+$BE33+$CK33+$CS33+$DQ33</f>
        <v>0</v>
      </c>
      <c r="Y33" s="135" t="n">
        <f aca="false">INDEX(M1SHEET,MATCH($A33,M1COLUMN,0),MATCH($AG$2,M1ROW,0))</f>
        <v>3.861</v>
      </c>
      <c r="Z33" s="152"/>
      <c r="AB33" s="150" t="n">
        <f aca="false">B33+E33+H33+K33+N33+S33</f>
        <v>30.26</v>
      </c>
      <c r="AC33" s="58"/>
      <c r="AD33" s="58"/>
      <c r="AF33" s="60" t="s">
        <v>121</v>
      </c>
      <c r="AG33" s="61" t="s">
        <v>122</v>
      </c>
      <c r="AI33" s="138" t="n">
        <v>37742</v>
      </c>
      <c r="AJ33" s="96" t="n">
        <f aca="false">(CK33+BE33+BR33+DQ33)*AM33</f>
        <v>0</v>
      </c>
      <c r="AK33" s="97" t="n">
        <f aca="false">(AO33)*(AM33)</f>
        <v>0</v>
      </c>
      <c r="AL33" s="97" t="n">
        <f aca="false">(AN33+AO33)*(AM33)</f>
        <v>0</v>
      </c>
      <c r="AM33" s="139" t="n">
        <f aca="false">INDEX(M1SHEET,MATCH($AI33,M1COLUMN,0),MATCH($AG$38,M1ROW,0))</f>
        <v>0.889495071291162</v>
      </c>
      <c r="AN33" s="122" t="n">
        <f aca="false">BS33</f>
        <v>0</v>
      </c>
      <c r="AO33" s="97" t="n">
        <f aca="false">BR33</f>
        <v>0</v>
      </c>
      <c r="AP33" s="125"/>
      <c r="AQ33" s="108"/>
      <c r="AR33" s="128" t="n">
        <f aca="false">SUM(AX33:BE33)+SUM(BI33:BP33)+SUM(DU33:DZ33)+SUM(BW33:CI33)</f>
        <v>0</v>
      </c>
      <c r="AS33" s="108"/>
      <c r="AT33" s="17"/>
      <c r="AU33" s="17"/>
      <c r="AV33" s="37" t="n">
        <v>37742</v>
      </c>
      <c r="AW33" s="17"/>
      <c r="AX33" s="128" t="n">
        <f aca="false">IF(AX$2&lt;=$A33,IF(AX$3&gt;=$A33,(AX$4/1.055056),0),0)*($AI34-$AI33)/10000</f>
        <v>0</v>
      </c>
      <c r="AY33" s="140" t="n">
        <f aca="false">IF(AY$2&lt;=$A33,IF(AY$3&gt;=$A33,(AY$4/1.055056),0),0)*($AI34-$AI33)/10000</f>
        <v>0</v>
      </c>
      <c r="AZ33" s="140" t="n">
        <f aca="false">IF(AZ$2&lt;=$A33,IF(AZ$3&gt;=$A33,(AZ$4/1.055056),0),0)*($AI34-$AI33)/10000</f>
        <v>0</v>
      </c>
      <c r="BA33" s="140" t="n">
        <f aca="false">IF(BA$2&lt;=$A33,IF(BA$3&gt;=$A33,(BA$4/1.055056),0),0)*($AI34-$AI33)/10000</f>
        <v>0</v>
      </c>
      <c r="BB33" s="140" t="n">
        <f aca="false">IF(BB$2&lt;=$A33,IF(BB$3&gt;=$A33,(BB$4/1.055056),0),0)*($AI34-$AI33)/10000</f>
        <v>0</v>
      </c>
      <c r="BC33" s="140" t="n">
        <f aca="false">IF(BC$2&lt;=$A33,IF(BC$3&gt;=$A33,(BC$4/1.055056),0),0)*($AI34-$AI33)/10000</f>
        <v>0</v>
      </c>
      <c r="BD33" s="140" t="n">
        <f aca="false">IF(BD$2&lt;=$A33,IF(BD$3&gt;=$A33,(BD$4/1.055056),0),0)*($AI34-$AI33)/10000</f>
        <v>0</v>
      </c>
      <c r="BE33" s="140" t="n">
        <f aca="false">SUM(AX33:BD33)*AM33</f>
        <v>0</v>
      </c>
      <c r="BF33" s="140"/>
      <c r="BG33" s="13"/>
      <c r="BH33" s="13"/>
      <c r="BI33" s="141" t="n">
        <f aca="false">IF(BI$2&lt;=$A33,IF(BI$3&gt;=$A33,(BI$4/1.055056),0),0)*($AI34-$AI33)/10000</f>
        <v>0</v>
      </c>
      <c r="BJ33" s="141" t="n">
        <f aca="false">IF(BJ$2&lt;=$A33,IF(BJ$3&gt;=$A33,(BJ$4/1.055056),0),0)*($AI34-$AI33)/10000</f>
        <v>0</v>
      </c>
      <c r="BK33" s="141" t="n">
        <f aca="false">IF(BK$2&lt;=$A33,IF(BK$3&gt;=$A33,(BK$4/1.055056),0),0)*($AI34-$AI33)/10000</f>
        <v>0</v>
      </c>
      <c r="BL33" s="141" t="n">
        <f aca="false">IF(BL$2&lt;=$A33,IF(BL$3&gt;=$A33,(BL$4/1.055056),0),0)*($AI34-$AI33)/10000</f>
        <v>0</v>
      </c>
      <c r="BM33" s="141" t="n">
        <f aca="false">IF(BM$2&lt;=$A33,IF(BM$3&gt;=$A33,(BM$4/1.055056),0),0)*($AI34-$AI33)/10000</f>
        <v>0</v>
      </c>
      <c r="BN33" s="141" t="n">
        <f aca="false">IF(BN$2&lt;=$A33,IF(BN$3&gt;=$A33,(BN$4/1.055056),0),0)*($AI34-$AI33)/10000</f>
        <v>0</v>
      </c>
      <c r="BO33" s="141" t="n">
        <f aca="false">IF(BO$2&lt;=$A33,IF(BO$3&gt;=$A33,(BO$4/1.055056),0),0)*($AI34-$AI33)/10000</f>
        <v>0</v>
      </c>
      <c r="BP33" s="141" t="n">
        <f aca="false">IF(BP$2&lt;=$A33,IF(BP$3&gt;=$A33,(BP$4/1.055056),0),0)*($AI34-$AI33)/10000</f>
        <v>0</v>
      </c>
      <c r="BQ33" s="13"/>
      <c r="BR33" s="14" t="n">
        <f aca="false">SUM(BI33:BP33)</f>
        <v>0</v>
      </c>
      <c r="BS33" s="14" t="n">
        <f aca="false">SUM(AX33:BF33)+DF33</f>
        <v>0</v>
      </c>
      <c r="BT33" s="14"/>
      <c r="BU33" s="17"/>
      <c r="BV33" s="17"/>
      <c r="BW33" s="142" t="n">
        <f aca="false">IF(BW$2&lt;=$A33,IF(BW$3&gt;=$A33,(BW$4),0),0)*($AI34-$AI33)/10000</f>
        <v>0</v>
      </c>
      <c r="BX33" s="142" t="n">
        <f aca="false">IF(BX$2&lt;=$A33,IF(BX$3&gt;=$A33,(BX$4),0),0)*($AI34-$AI33)/10000</f>
        <v>0</v>
      </c>
      <c r="BY33" s="142" t="n">
        <f aca="false">IF(BY$2&lt;=$A33,IF(BY$3&gt;=$A33,(BY$4),0),0)*($AI34-$AI33)/10000</f>
        <v>0</v>
      </c>
      <c r="BZ33" s="142" t="n">
        <f aca="false">IF(BZ$2&lt;=$A33,IF(BZ$3&gt;=$A33,(BZ$4),0),0)*($AI34-$AI33)/10000</f>
        <v>0</v>
      </c>
      <c r="CA33" s="142" t="n">
        <f aca="false">IF(CA$2&lt;=$A33,IF(CA$3&gt;=$A33,(CA$4),0),0)*($AI34-$AI33)/10000</f>
        <v>0</v>
      </c>
      <c r="CB33" s="140" t="n">
        <f aca="false">IF(CB$2&lt;=$A33,IF(CB$3&gt;=$A33,(CB$4),0),0)*($AI34-$AI33)/10000</f>
        <v>0</v>
      </c>
      <c r="CC33" s="140" t="n">
        <f aca="false">IF(CC$2&lt;=$A33,IF(CC$3&gt;=$A33,(CC$4),0),0)*($AI34-$AI33)/10000</f>
        <v>0</v>
      </c>
      <c r="CD33" s="140" t="n">
        <f aca="false">IF(CD$2&lt;=$A33,IF(CD$3&gt;=$A33,(CD$4),0),0)*($AI34-$AI33)/10000</f>
        <v>0</v>
      </c>
      <c r="CE33" s="140" t="n">
        <f aca="false">IF(CE$2&lt;=$A33,IF(CE$3&gt;=$A33,(CE$4),0),0)*($AI34-$AI33)/10000</f>
        <v>0</v>
      </c>
      <c r="CF33" s="140" t="n">
        <f aca="false">IF(CF$2&lt;=$A33,IF(CF$3&gt;=$A33,(CF$4),0),0)*($AI34-$AI33)/10000</f>
        <v>0</v>
      </c>
      <c r="CG33" s="140" t="n">
        <f aca="false">IF(CG$2&lt;=$A33,IF(CG$3&gt;=$A33,(CG$4),0),0)*($AI34-$AI33)/10000</f>
        <v>0</v>
      </c>
      <c r="CH33" s="140" t="n">
        <f aca="false">IF(CH$2&lt;=$A33,IF(CH$3&gt;=$A33,(CH$4),0),0)*($AI34-$AI33)/10000</f>
        <v>0</v>
      </c>
      <c r="CI33" s="140" t="n">
        <f aca="false">IF(CI$2&lt;=$A33,IF(CI$3&gt;=$A33,(CI$4),0),0)*($AI34-$AI33)/10000</f>
        <v>0</v>
      </c>
      <c r="CJ33" s="17"/>
      <c r="CK33" s="128" t="n">
        <f aca="false">SUM(BW33:CI33)+DQ33</f>
        <v>0</v>
      </c>
      <c r="CL33" s="128"/>
      <c r="CM33" s="128"/>
      <c r="CN33" s="142" t="n">
        <f aca="false">IF(CN$2&lt;=$A33,IF(CN$3&gt;=$A33,(CN$4),0),0)*($AI34-$AI33)/10000</f>
        <v>0</v>
      </c>
      <c r="CO33" s="142" t="n">
        <f aca="false">IF(CO$2&lt;=$A33,IF(CO$3&gt;=$A33,(CO$4),0),0)*($AI34-$AI33)/10000</f>
        <v>0</v>
      </c>
      <c r="CP33" s="142" t="n">
        <f aca="false">IF(CP$2&lt;=$A33,IF(CP$3&gt;=$A33,(CP$4),0),0)*($AI34-$AI33)/10000</f>
        <v>0</v>
      </c>
      <c r="CQ33" s="142" t="n">
        <f aca="false">IF(CQ$2&lt;=$A33,IF(CQ$3&gt;=$A33,(CQ$4),0),0)*($AI34-$AI33)/10000</f>
        <v>0</v>
      </c>
      <c r="CR33" s="128"/>
      <c r="CS33" s="128" t="n">
        <f aca="false">SUM(CN33:CQ33)*AL33</f>
        <v>0</v>
      </c>
      <c r="CT33" s="128"/>
      <c r="CU33" s="17"/>
      <c r="CV33" s="17"/>
      <c r="CW33" s="17"/>
      <c r="CX33" s="140" t="n">
        <f aca="false">IF(CX$2&lt;=$A33,IF(CX$3&gt;=$A33,(CX$4),0),0)*($AI34-$AI33)/10000</f>
        <v>0</v>
      </c>
      <c r="CY33" s="140" t="n">
        <f aca="false">IF(CY$2&lt;=$A33,IF(CY$3&gt;=$A33,(CY$4),0),0)*($AI34-$AI33)/10000</f>
        <v>0</v>
      </c>
      <c r="CZ33" s="140" t="n">
        <f aca="false">IF(CZ$2&lt;=$A33,IF(CZ$3&gt;=$A33,(CZ$4),0),0)*($AI34-$AI33)/10000</f>
        <v>0</v>
      </c>
      <c r="DA33" s="140" t="n">
        <f aca="false">IF(DA$2&lt;=$A33,IF(DA$3&gt;=$A33,(DA$4),0),0)*($AI34-$AI33)/10000</f>
        <v>0</v>
      </c>
      <c r="DB33" s="140" t="n">
        <f aca="false">IF(DB$2&lt;=$A33,IF(DB$3&gt;=$A33,(DB$4),0),0)*($AI34-$AI33)/10000</f>
        <v>0</v>
      </c>
      <c r="DC33" s="140" t="n">
        <f aca="false">IF(DC$2&lt;=$A33,IF(DC$3&gt;=$A33,(DC$4),0),0)*($AI34-$AI33)/10000</f>
        <v>0</v>
      </c>
      <c r="DD33" s="140" t="n">
        <f aca="false">IF(DD$2&lt;=$A33,IF(DD$3&gt;=$A33,(DD$4),0),0)*($AI34-$AI33)/10000</f>
        <v>0</v>
      </c>
      <c r="DE33" s="17"/>
      <c r="DF33" s="128" t="n">
        <f aca="false">SUM(CX33:DD33)</f>
        <v>0</v>
      </c>
      <c r="DG33" s="17"/>
      <c r="DH33" s="17"/>
      <c r="DI33" s="17"/>
      <c r="DJ33" s="17"/>
      <c r="DK33" s="17"/>
      <c r="DL33" s="140" t="n">
        <f aca="false">IF(DL$2&lt;=$A33,IF(DL$3&gt;=$A33,(DL$4),0),0)*($AI34-$AI33)/10000</f>
        <v>0</v>
      </c>
      <c r="DM33" s="140" t="n">
        <f aca="false">IF(DM$2&lt;=$A33,IF(DM$3&gt;=$A33,(DM$4),0),0)*($AI34-$AI33)/10000</f>
        <v>0</v>
      </c>
      <c r="DN33" s="140" t="n">
        <f aca="false">IF(DN$2&lt;=$A33,IF(DN$3&gt;=$A33,(DN$4),0),0)*($AI34-$AI33)/10000</f>
        <v>0</v>
      </c>
      <c r="DO33" s="140" t="n">
        <f aca="false">IF(DO$2&lt;=$A33,IF(DO$3&gt;=$A33,(DO$4),0),0)*($AI34-$AI33)/10000</f>
        <v>0</v>
      </c>
      <c r="DP33" s="140"/>
      <c r="DQ33" s="140" t="n">
        <f aca="false">SUM(DL33:DO33)*AL33</f>
        <v>0</v>
      </c>
      <c r="DR33" s="140"/>
      <c r="DS33" s="140" t="n">
        <f aca="false">IF(DS$2&lt;=$A33,IF(DS$3&gt;=$A33,(DS$4),0),0)*($AI34-$AI33)/10000</f>
        <v>0</v>
      </c>
      <c r="DT33" s="140" t="n">
        <f aca="false">IF(DT$2&lt;=$A33,IF(DT$3&gt;=$A33,(DT$4),0),0)*($AI34-$AI33)/10000</f>
        <v>0</v>
      </c>
      <c r="DU33" s="140" t="n">
        <f aca="false">IF(DU$2&lt;=$A33,IF(DU$3&gt;=$A33,(DU$4),0),0)*($AI34-$AI33)/10000</f>
        <v>0</v>
      </c>
      <c r="DV33" s="140" t="n">
        <f aca="false">IF(DV$2&lt;=$A33,IF(DV$3&gt;=$A33,(DV$4),0),0)*($AI34-$AI33)/10000</f>
        <v>0</v>
      </c>
      <c r="DW33" s="140" t="n">
        <f aca="false">IF(DW$2&lt;=$A33,IF(DW$3&gt;=$A33,(DW$4),0),0)*($AI34-$AI33)/10000</f>
        <v>0</v>
      </c>
      <c r="DX33" s="140" t="n">
        <f aca="false">IF(DX$2&lt;=$A33,IF(DX$3&gt;=$A33,(DX$4),0),0)*($AI34-$AI33)/10000</f>
        <v>0</v>
      </c>
      <c r="DY33" s="140" t="n">
        <f aca="false">IF(DY$2&lt;=$A33,IF(DY$3&gt;=$A33,(DY$4),0),0)*($AI34-$AI33)/10000</f>
        <v>0</v>
      </c>
      <c r="DZ33" s="140" t="n">
        <f aca="false">IF(DZ$2&lt;=$A33,IF(DZ$3&gt;=$A33,(DZ$4),0),0)*($AI34-$AI33)/10000</f>
        <v>0</v>
      </c>
      <c r="EA33" s="140" t="n">
        <f aca="false">IF(EA$2&lt;=$A33,IF(EA$3&gt;=$A33,(EA$4),0),0)*($AI34-$AI33)/10000</f>
        <v>0</v>
      </c>
      <c r="EB33" s="128" t="n">
        <f aca="false">SUM(DS33:DZ33)*AM33</f>
        <v>0</v>
      </c>
      <c r="EC33" s="128"/>
      <c r="ED33" s="17"/>
      <c r="EE33" s="17"/>
      <c r="EF33" s="17"/>
      <c r="EG33" s="17"/>
      <c r="EH33" s="17"/>
      <c r="EI33" s="140" t="n">
        <f aca="false">IF(EI$2&lt;=$A33,IF(EI$3&gt;=$A33,(EI$4),0),0)*($AI34-$AI33)/10000</f>
        <v>0</v>
      </c>
      <c r="EJ33" s="140" t="n">
        <f aca="false">IF(EJ$2&lt;=$A33,IF(EJ$3&gt;=$A33,(EJ$4),0),0)*($AI34-$AI33)/10000</f>
        <v>0</v>
      </c>
      <c r="EK33" s="140" t="n">
        <f aca="false">IF(EK$2&lt;=$A33,IF(EK$3&gt;=$A33,(EK$4),0),0)*($AI34-$AI33)/10000</f>
        <v>0</v>
      </c>
      <c r="EL33" s="140" t="n">
        <f aca="false">IF(EL$2&lt;=$A33,IF(EL$3&gt;=$A33,(EL$4),0),0)*($AI34-$AI33)/10000</f>
        <v>0</v>
      </c>
      <c r="EM33" s="140" t="n">
        <f aca="false">IF(EM$2&lt;=$A33,IF(EM$3&gt;=$A33,(EM$4),0),0)*($AI34-$AI33)/10000</f>
        <v>0</v>
      </c>
      <c r="EN33" s="140" t="n">
        <f aca="false">IF(EN$2&lt;=$A33,IF(EN$3&gt;=$A33,(EN$4),0),0)*($AI34-$AI33)/10000</f>
        <v>0</v>
      </c>
      <c r="EO33" s="17"/>
      <c r="EP33" s="128" t="n">
        <f aca="false">SUM(EI33:EN33)</f>
        <v>0</v>
      </c>
      <c r="EQ33" s="128" t="n">
        <f aca="false">EP33*AM33</f>
        <v>0</v>
      </c>
      <c r="ER33" s="17"/>
      <c r="ES33" s="17"/>
      <c r="ET33" s="17"/>
      <c r="EU33" s="17"/>
      <c r="EV33" s="17"/>
      <c r="EW33" s="140" t="n">
        <f aca="false">IF(EW$2&lt;=$A33,IF(EW$3&gt;=$A33,(EW$4),0),0)*($AI34-$AI33)/10000</f>
        <v>0</v>
      </c>
      <c r="EX33" s="140" t="n">
        <f aca="false">IF(EX$2&lt;=$A33,IF(EX$3&gt;=$A33,(EX$4),0),0)*($AI34-$AI33)/10000</f>
        <v>0</v>
      </c>
      <c r="EY33" s="140" t="n">
        <f aca="false">IF(EY$2&lt;=$A33,IF(EY$3&gt;=$A33,(EY$4),0),0)*($AI34-$AI33)/10000</f>
        <v>0</v>
      </c>
      <c r="EZ33" s="140" t="n">
        <f aca="false">IF(EZ$2&lt;=$A33,IF(EZ$3&gt;=$A33,(EZ$4),0),0)*($AI34-$AI33)/10000</f>
        <v>0</v>
      </c>
      <c r="FA33" s="140" t="n">
        <f aca="false">IF(FA$2&lt;=$A33,IF(FA$3&gt;=$A33,(FA$4),0),0)*($AI34-$AI33)/10000</f>
        <v>0</v>
      </c>
      <c r="FB33" s="140" t="n">
        <f aca="false">IF(FB$2&lt;=$A33,IF(FB$3&gt;=$A33,(FB$4),0),0)*($AI34-$AI33)/10000</f>
        <v>0</v>
      </c>
      <c r="FC33" s="17"/>
      <c r="FD33" s="128" t="n">
        <f aca="false">SUM(EW33:FB33)</f>
        <v>0</v>
      </c>
      <c r="FE33" s="128" t="n">
        <f aca="false">FD33*AM33</f>
        <v>0</v>
      </c>
      <c r="FF33" s="17"/>
      <c r="FG33" s="17"/>
      <c r="FH33" s="17"/>
      <c r="FI33" s="17"/>
      <c r="FJ33" s="17"/>
      <c r="FK33" s="17"/>
      <c r="FL33" s="140" t="n">
        <f aca="false">IF(FL$2&lt;=$A33,IF(FL$3&gt;=$A33,(FL$4),0),0)*($AI34-$AI33)/10000</f>
        <v>0</v>
      </c>
      <c r="FM33" s="140" t="n">
        <f aca="false">IF(FM$2&lt;=$A33,IF(FM$3&gt;=$A33,(FM$4),0),0)*($AI34-$AI33)/10000</f>
        <v>0</v>
      </c>
      <c r="FN33" s="140" t="n">
        <f aca="false">IF(FN$2&lt;=$A33,IF(FN$3&gt;=$A33,(FN$4),0),0)*($AI34-$AI33)/10000</f>
        <v>0</v>
      </c>
      <c r="FO33" s="140" t="n">
        <f aca="false">IF(FO$2&lt;=$A33,IF(FO$3&gt;=$A33,(FO$4),0),0)*($AI34-$AI33)/10000</f>
        <v>0</v>
      </c>
      <c r="FP33" s="140" t="n">
        <f aca="false">IF(FP$2&lt;=$A33,IF(FP$3&gt;=$A33,(FP$4),0),0)*($AI34-$AI33)/10000</f>
        <v>0</v>
      </c>
      <c r="FQ33" s="140" t="n">
        <f aca="false">IF(FQ$2&lt;=$A33,IF(FQ$3&gt;=$A33,(FQ$4),0),0)*($AI34-$AI33)/10000</f>
        <v>0</v>
      </c>
      <c r="FR33" s="17"/>
      <c r="FS33" s="128" t="n">
        <f aca="false">SUM(FL33:FQ33)</f>
        <v>0</v>
      </c>
      <c r="FT33" s="128" t="n">
        <f aca="false">FS33*AM33</f>
        <v>0</v>
      </c>
      <c r="FU33" s="17"/>
      <c r="FV33" s="17"/>
      <c r="FW33" s="17"/>
      <c r="FX33" s="17"/>
      <c r="FY33" s="17"/>
      <c r="FZ33" s="17"/>
      <c r="GA33" s="140" t="n">
        <f aca="false">IF(GA$2&lt;=$A33,IF(GA$3&gt;=$A33,(GA$4),0),0)*($AI34-$AI33)/10000</f>
        <v>0</v>
      </c>
      <c r="GB33" s="140" t="n">
        <f aca="false">IF(GB$2&lt;=$A33,IF(GB$3&gt;=$A33,(GB$4),0),0)*($AI34-$AI33)/10000</f>
        <v>0</v>
      </c>
      <c r="GC33" s="140" t="n">
        <f aca="false">IF(GC$2&lt;=$A33,IF(GC$3&gt;=$A33,(GC$4),0),0)*($AI34-$AI33)/10000</f>
        <v>0</v>
      </c>
      <c r="GD33" s="140" t="n">
        <f aca="false">IF(GD$2&lt;=$A33,IF(GD$3&gt;=$A33,(GD$4),0),0)*($AI34-$AI33)/10000</f>
        <v>0</v>
      </c>
      <c r="GE33" s="140" t="n">
        <f aca="false">IF(GE$2&lt;=$A33,IF(GE$3&gt;=$A33,(GE$4),0),0)*($AI34-$AI33)/10000</f>
        <v>0</v>
      </c>
      <c r="GF33" s="140" t="n">
        <f aca="false">IF(GF$2&lt;=$A33,IF(GF$3&gt;=$A33,(GF$4),0),0)*($AI34-$AI33)/10000</f>
        <v>0</v>
      </c>
      <c r="GG33" s="17"/>
      <c r="GH33" s="128" t="n">
        <f aca="false">SUM(GA33:GF33)</f>
        <v>0</v>
      </c>
      <c r="GI33" s="128" t="n">
        <f aca="false">GH33*AM33</f>
        <v>0</v>
      </c>
    </row>
    <row r="34" customFormat="false" ht="16.5" hidden="false" customHeight="false" outlineLevel="0" collapsed="false">
      <c r="A34" s="133" t="n">
        <v>37773</v>
      </c>
      <c r="B34" s="144" t="n">
        <f aca="false">INDEX(EOLArray,MATCH($A34,EOLColumn,0),MATCH($AF$5,EOLRow,0))+CT34</f>
        <v>0</v>
      </c>
      <c r="C34" s="135" t="n">
        <f aca="false">INDEX(M1SHEET,MATCH($A34,M1COLUMN,0),MATCH($AG$5,M1ROW,0))</f>
        <v>-0.476285874344902</v>
      </c>
      <c r="D34" s="152"/>
      <c r="E34" s="144" t="n">
        <f aca="false">INDEX(EOLArray,MATCH($A34,EOLColumn,0),MATCH($AF$19,EOLRow,0))+EQ34</f>
        <v>27.89</v>
      </c>
      <c r="F34" s="135" t="n">
        <f aca="false">INDEX(M1SHEET,MATCH($A34,M1COLUMN,0),MATCH($AG$14,M1ROW,0))</f>
        <v>0.885</v>
      </c>
      <c r="G34" s="152"/>
      <c r="H34" s="144" t="n">
        <f aca="false">INDEX(EOLArray,MATCH($A34,EOLColumn,0),MATCH($AF$20,EOLRow,0))+GI34</f>
        <v>0</v>
      </c>
      <c r="I34" s="135" t="n">
        <f aca="false">INDEX(M1SHEET,MATCH($A34,M1COLUMN,0),MATCH($AG$17,M1ROW,0))</f>
        <v>1.285</v>
      </c>
      <c r="J34" s="152"/>
      <c r="K34" s="144" t="n">
        <f aca="false">INDEX(EOLArray,MATCH($A34,EOLColumn,0),MATCH($AF$13,EOLRow,0))+FE34</f>
        <v>39.84</v>
      </c>
      <c r="L34" s="135" t="n">
        <f aca="false">INDEX(M1SHEET,MATCH($A34,M1COLUMN,0),MATCH($AG$13,M1ROW,0))</f>
        <v>-0.345</v>
      </c>
      <c r="M34" s="152"/>
      <c r="N34" s="144" t="n">
        <f aca="false">INDEX(EOLArray,MATCH($A34,EOLColumn,0),MATCH($AF$12,EOLRow,0))+EB34+DQ34</f>
        <v>-38.57</v>
      </c>
      <c r="O34" s="135" t="n">
        <f aca="false">INDEX(M1SHEET,MATCH($A34,M1COLUMN,0),MATCH($AG$15,M1ROW,0))</f>
        <v>-0.125</v>
      </c>
      <c r="P34" s="152"/>
      <c r="Q34" s="135" t="n">
        <f aca="false">INDEX(M1SHEET,MATCH($A34,M1COLUMN,0),MATCH($AG$31,M1ROW,0))</f>
        <v>3.751</v>
      </c>
      <c r="R34" s="152"/>
      <c r="S34" s="144" t="n">
        <f aca="false">INDEX(EOLArray,MATCH($A34,EOLColumn,0),MATCH($AF$2,EOLRow,0))+BE34+DF34</f>
        <v>0</v>
      </c>
      <c r="T34" s="135" t="n">
        <f aca="false">INDEX(M1SHEET,MATCH($A34,M1COLUMN,0),MATCH($AG$3,M1ROW,0))</f>
        <v>-0.42</v>
      </c>
      <c r="U34" s="152"/>
      <c r="V34" s="135" t="n">
        <f aca="false">INDEX(M1SHEET,MATCH($A34,M1COLUMN,0),MATCH($AG$28,M1ROW,0))</f>
        <v>4.91206724987198</v>
      </c>
      <c r="W34" s="152"/>
      <c r="X34" s="144" t="n">
        <f aca="false">INDEX(EOLArray,MATCH($A34,EOLColumn,0),MATCH($AF$18,EOLRow,0))+$BE34+$CK34+$CS34+$DQ34</f>
        <v>0</v>
      </c>
      <c r="Y34" s="135" t="n">
        <f aca="false">INDEX(M1SHEET,MATCH($A34,M1COLUMN,0),MATCH($AG$2,M1ROW,0))</f>
        <v>3.876</v>
      </c>
      <c r="Z34" s="152"/>
      <c r="AB34" s="150" t="n">
        <f aca="false">B34+E34+H34+K34+N34+S34</f>
        <v>29.16</v>
      </c>
      <c r="AC34" s="58"/>
      <c r="AD34" s="58"/>
      <c r="AF34" s="60" t="s">
        <v>123</v>
      </c>
      <c r="AG34" s="159"/>
      <c r="AI34" s="138" t="n">
        <v>37773</v>
      </c>
      <c r="AJ34" s="96" t="n">
        <f aca="false">(CK34+BE34+BR34+DQ34)*AM34</f>
        <v>0</v>
      </c>
      <c r="AK34" s="97" t="n">
        <f aca="false">(AO34)*(AM34)</f>
        <v>0</v>
      </c>
      <c r="AL34" s="97" t="n">
        <f aca="false">(AN34+AO34)*(AM34)</f>
        <v>0</v>
      </c>
      <c r="AM34" s="139" t="n">
        <f aca="false">INDEX(M1SHEET,MATCH($AI34,M1COLUMN,0),MATCH($AG$38,M1ROW,0))</f>
        <v>0.88537299832356</v>
      </c>
      <c r="AN34" s="122" t="n">
        <f aca="false">BS34</f>
        <v>0</v>
      </c>
      <c r="AO34" s="97" t="n">
        <f aca="false">BR34</f>
        <v>0</v>
      </c>
      <c r="AP34" s="125"/>
      <c r="AQ34" s="108"/>
      <c r="AR34" s="128" t="n">
        <f aca="false">SUM(AX34:BE34)+SUM(BI34:BP34)+SUM(DU34:DZ34)+SUM(BW34:CI34)</f>
        <v>0</v>
      </c>
      <c r="AS34" s="108"/>
      <c r="AT34" s="17"/>
      <c r="AU34" s="17"/>
      <c r="AV34" s="37" t="n">
        <v>37773</v>
      </c>
      <c r="AW34" s="17"/>
      <c r="AX34" s="128" t="n">
        <f aca="false">IF(AX$2&lt;=$A34,IF(AX$3&gt;=$A34,(AX$4/1.055056),0),0)*($AI35-$AI34)/10000</f>
        <v>0</v>
      </c>
      <c r="AY34" s="140" t="n">
        <f aca="false">IF(AY$2&lt;=$A34,IF(AY$3&gt;=$A34,(AY$4/1.055056),0),0)*($AI35-$AI34)/10000</f>
        <v>0</v>
      </c>
      <c r="AZ34" s="140" t="n">
        <f aca="false">IF(AZ$2&lt;=$A34,IF(AZ$3&gt;=$A34,(AZ$4/1.055056),0),0)*($AI35-$AI34)/10000</f>
        <v>0</v>
      </c>
      <c r="BA34" s="140" t="n">
        <f aca="false">IF(BA$2&lt;=$A34,IF(BA$3&gt;=$A34,(BA$4/1.055056),0),0)*($AI35-$AI34)/10000</f>
        <v>0</v>
      </c>
      <c r="BB34" s="140" t="n">
        <f aca="false">IF(BB$2&lt;=$A34,IF(BB$3&gt;=$A34,(BB$4/1.055056),0),0)*($AI35-$AI34)/10000</f>
        <v>0</v>
      </c>
      <c r="BC34" s="140" t="n">
        <f aca="false">IF(BC$2&lt;=$A34,IF(BC$3&gt;=$A34,(BC$4/1.055056),0),0)*($AI35-$AI34)/10000</f>
        <v>0</v>
      </c>
      <c r="BD34" s="140" t="n">
        <f aca="false">IF(BD$2&lt;=$A34,IF(BD$3&gt;=$A34,(BD$4/1.055056),0),0)*($AI35-$AI34)/10000</f>
        <v>0</v>
      </c>
      <c r="BE34" s="140" t="n">
        <f aca="false">SUM(AX34:BD34)*AM34</f>
        <v>0</v>
      </c>
      <c r="BF34" s="140"/>
      <c r="BG34" s="13"/>
      <c r="BH34" s="13"/>
      <c r="BI34" s="141" t="n">
        <f aca="false">IF(BI$2&lt;=$A34,IF(BI$3&gt;=$A34,(BI$4/1.055056),0),0)*($AI35-$AI34)/10000</f>
        <v>0</v>
      </c>
      <c r="BJ34" s="141" t="n">
        <f aca="false">IF(BJ$2&lt;=$A34,IF(BJ$3&gt;=$A34,(BJ$4/1.055056),0),0)*($AI35-$AI34)/10000</f>
        <v>0</v>
      </c>
      <c r="BK34" s="141" t="n">
        <f aca="false">IF(BK$2&lt;=$A34,IF(BK$3&gt;=$A34,(BK$4/1.055056),0),0)*($AI35-$AI34)/10000</f>
        <v>0</v>
      </c>
      <c r="BL34" s="141" t="n">
        <f aca="false">IF(BL$2&lt;=$A34,IF(BL$3&gt;=$A34,(BL$4/1.055056),0),0)*($AI35-$AI34)/10000</f>
        <v>0</v>
      </c>
      <c r="BM34" s="141" t="n">
        <f aca="false">IF(BM$2&lt;=$A34,IF(BM$3&gt;=$A34,(BM$4/1.055056),0),0)*($AI35-$AI34)/10000</f>
        <v>0</v>
      </c>
      <c r="BN34" s="141" t="n">
        <f aca="false">IF(BN$2&lt;=$A34,IF(BN$3&gt;=$A34,(BN$4/1.055056),0),0)*($AI35-$AI34)/10000</f>
        <v>0</v>
      </c>
      <c r="BO34" s="141" t="n">
        <f aca="false">IF(BO$2&lt;=$A34,IF(BO$3&gt;=$A34,(BO$4/1.055056),0),0)*($AI35-$AI34)/10000</f>
        <v>0</v>
      </c>
      <c r="BP34" s="141" t="n">
        <f aca="false">IF(BP$2&lt;=$A34,IF(BP$3&gt;=$A34,(BP$4/1.055056),0),0)*($AI35-$AI34)/10000</f>
        <v>0</v>
      </c>
      <c r="BQ34" s="13"/>
      <c r="BR34" s="14" t="n">
        <f aca="false">SUM(BI34:BP34)</f>
        <v>0</v>
      </c>
      <c r="BS34" s="14" t="n">
        <f aca="false">SUM(AX34:BF34)+DF34</f>
        <v>0</v>
      </c>
      <c r="BT34" s="14"/>
      <c r="BU34" s="17"/>
      <c r="BV34" s="17"/>
      <c r="BW34" s="142" t="n">
        <f aca="false">IF(BW$2&lt;=$A34,IF(BW$3&gt;=$A34,(BW$4),0),0)*($AI35-$AI34)/10000</f>
        <v>0</v>
      </c>
      <c r="BX34" s="142" t="n">
        <f aca="false">IF(BX$2&lt;=$A34,IF(BX$3&gt;=$A34,(BX$4),0),0)*($AI35-$AI34)/10000</f>
        <v>0</v>
      </c>
      <c r="BY34" s="142" t="n">
        <f aca="false">IF(BY$2&lt;=$A34,IF(BY$3&gt;=$A34,(BY$4),0),0)*($AI35-$AI34)/10000</f>
        <v>0</v>
      </c>
      <c r="BZ34" s="142" t="n">
        <f aca="false">IF(BZ$2&lt;=$A34,IF(BZ$3&gt;=$A34,(BZ$4),0),0)*($AI35-$AI34)/10000</f>
        <v>0</v>
      </c>
      <c r="CA34" s="142" t="n">
        <f aca="false">IF(CA$2&lt;=$A34,IF(CA$3&gt;=$A34,(CA$4),0),0)*($AI35-$AI34)/10000</f>
        <v>0</v>
      </c>
      <c r="CB34" s="140" t="n">
        <f aca="false">IF(CB$2&lt;=$A34,IF(CB$3&gt;=$A34,(CB$4),0),0)*($AI35-$AI34)/10000</f>
        <v>0</v>
      </c>
      <c r="CC34" s="140" t="n">
        <f aca="false">IF(CC$2&lt;=$A34,IF(CC$3&gt;=$A34,(CC$4),0),0)*($AI35-$AI34)/10000</f>
        <v>0</v>
      </c>
      <c r="CD34" s="140" t="n">
        <f aca="false">IF(CD$2&lt;=$A34,IF(CD$3&gt;=$A34,(CD$4),0),0)*($AI35-$AI34)/10000</f>
        <v>0</v>
      </c>
      <c r="CE34" s="140" t="n">
        <f aca="false">IF(CE$2&lt;=$A34,IF(CE$3&gt;=$A34,(CE$4),0),0)*($AI35-$AI34)/10000</f>
        <v>0</v>
      </c>
      <c r="CF34" s="140" t="n">
        <f aca="false">IF(CF$2&lt;=$A34,IF(CF$3&gt;=$A34,(CF$4),0),0)*($AI35-$AI34)/10000</f>
        <v>0</v>
      </c>
      <c r="CG34" s="140" t="n">
        <f aca="false">IF(CG$2&lt;=$A34,IF(CG$3&gt;=$A34,(CG$4),0),0)*($AI35-$AI34)/10000</f>
        <v>0</v>
      </c>
      <c r="CH34" s="140" t="n">
        <f aca="false">IF(CH$2&lt;=$A34,IF(CH$3&gt;=$A34,(CH$4),0),0)*($AI35-$AI34)/10000</f>
        <v>0</v>
      </c>
      <c r="CI34" s="140" t="n">
        <f aca="false">IF(CI$2&lt;=$A34,IF(CI$3&gt;=$A34,(CI$4),0),0)*($AI35-$AI34)/10000</f>
        <v>0</v>
      </c>
      <c r="CJ34" s="17"/>
      <c r="CK34" s="128" t="n">
        <f aca="false">SUM(BW34:CI34)+DQ34</f>
        <v>0</v>
      </c>
      <c r="CL34" s="128"/>
      <c r="CM34" s="128"/>
      <c r="CN34" s="142" t="n">
        <f aca="false">IF(CN$2&lt;=$A34,IF(CN$3&gt;=$A34,(CN$4),0),0)*($AI35-$AI34)/10000</f>
        <v>0</v>
      </c>
      <c r="CO34" s="142" t="n">
        <f aca="false">IF(CO$2&lt;=$A34,IF(CO$3&gt;=$A34,(CO$4),0),0)*($AI35-$AI34)/10000</f>
        <v>0</v>
      </c>
      <c r="CP34" s="142" t="n">
        <f aca="false">IF(CP$2&lt;=$A34,IF(CP$3&gt;=$A34,(CP$4),0),0)*($AI35-$AI34)/10000</f>
        <v>0</v>
      </c>
      <c r="CQ34" s="142" t="n">
        <f aca="false">IF(CQ$2&lt;=$A34,IF(CQ$3&gt;=$A34,(CQ$4),0),0)*($AI35-$AI34)/10000</f>
        <v>0</v>
      </c>
      <c r="CR34" s="128"/>
      <c r="CS34" s="128" t="n">
        <f aca="false">SUM(CN34:CQ34)*AL34</f>
        <v>0</v>
      </c>
      <c r="CT34" s="128"/>
      <c r="CU34" s="17"/>
      <c r="CV34" s="17"/>
      <c r="CW34" s="17"/>
      <c r="CX34" s="140" t="n">
        <f aca="false">IF(CX$2&lt;=$A34,IF(CX$3&gt;=$A34,(CX$4),0),0)*($AI35-$AI34)/10000</f>
        <v>0</v>
      </c>
      <c r="CY34" s="140" t="n">
        <f aca="false">IF(CY$2&lt;=$A34,IF(CY$3&gt;=$A34,(CY$4),0),0)*($AI35-$AI34)/10000</f>
        <v>0</v>
      </c>
      <c r="CZ34" s="140" t="n">
        <f aca="false">IF(CZ$2&lt;=$A34,IF(CZ$3&gt;=$A34,(CZ$4),0),0)*($AI35-$AI34)/10000</f>
        <v>0</v>
      </c>
      <c r="DA34" s="140" t="n">
        <f aca="false">IF(DA$2&lt;=$A34,IF(DA$3&gt;=$A34,(DA$4),0),0)*($AI35-$AI34)/10000</f>
        <v>0</v>
      </c>
      <c r="DB34" s="140" t="n">
        <f aca="false">IF(DB$2&lt;=$A34,IF(DB$3&gt;=$A34,(DB$4),0),0)*($AI35-$AI34)/10000</f>
        <v>0</v>
      </c>
      <c r="DC34" s="140" t="n">
        <f aca="false">IF(DC$2&lt;=$A34,IF(DC$3&gt;=$A34,(DC$4),0),0)*($AI35-$AI34)/10000</f>
        <v>0</v>
      </c>
      <c r="DD34" s="140" t="n">
        <f aca="false">IF(DD$2&lt;=$A34,IF(DD$3&gt;=$A34,(DD$4),0),0)*($AI35-$AI34)/10000</f>
        <v>0</v>
      </c>
      <c r="DE34" s="17"/>
      <c r="DF34" s="128" t="n">
        <f aca="false">SUM(CX34:DD34)</f>
        <v>0</v>
      </c>
      <c r="DG34" s="17"/>
      <c r="DH34" s="17"/>
      <c r="DI34" s="17"/>
      <c r="DJ34" s="17"/>
      <c r="DK34" s="17"/>
      <c r="DL34" s="140" t="n">
        <f aca="false">IF(DL$2&lt;=$A34,IF(DL$3&gt;=$A34,(DL$4),0),0)*($AI35-$AI34)/10000</f>
        <v>0</v>
      </c>
      <c r="DM34" s="140" t="n">
        <f aca="false">IF(DM$2&lt;=$A34,IF(DM$3&gt;=$A34,(DM$4),0),0)*($AI35-$AI34)/10000</f>
        <v>0</v>
      </c>
      <c r="DN34" s="140" t="n">
        <f aca="false">IF(DN$2&lt;=$A34,IF(DN$3&gt;=$A34,(DN$4),0),0)*($AI35-$AI34)/10000</f>
        <v>0</v>
      </c>
      <c r="DO34" s="140" t="n">
        <f aca="false">IF(DO$2&lt;=$A34,IF(DO$3&gt;=$A34,(DO$4),0),0)*($AI35-$AI34)/10000</f>
        <v>0</v>
      </c>
      <c r="DP34" s="140"/>
      <c r="DQ34" s="140" t="n">
        <f aca="false">SUM(DL34:DO34)*AL34</f>
        <v>0</v>
      </c>
      <c r="DR34" s="140"/>
      <c r="DS34" s="140" t="n">
        <f aca="false">IF(DS$2&lt;=$A34,IF(DS$3&gt;=$A34,(DS$4),0),0)*($AI35-$AI34)/10000</f>
        <v>0</v>
      </c>
      <c r="DT34" s="140" t="n">
        <f aca="false">IF(DT$2&lt;=$A34,IF(DT$3&gt;=$A34,(DT$4),0),0)*($AI35-$AI34)/10000</f>
        <v>0</v>
      </c>
      <c r="DU34" s="140" t="n">
        <f aca="false">IF(DU$2&lt;=$A34,IF(DU$3&gt;=$A34,(DU$4),0),0)*($AI35-$AI34)/10000</f>
        <v>0</v>
      </c>
      <c r="DV34" s="140" t="n">
        <f aca="false">IF(DV$2&lt;=$A34,IF(DV$3&gt;=$A34,(DV$4),0),0)*($AI35-$AI34)/10000</f>
        <v>0</v>
      </c>
      <c r="DW34" s="140" t="n">
        <f aca="false">IF(DW$2&lt;=$A34,IF(DW$3&gt;=$A34,(DW$4),0),0)*($AI35-$AI34)/10000</f>
        <v>0</v>
      </c>
      <c r="DX34" s="140" t="n">
        <f aca="false">IF(DX$2&lt;=$A34,IF(DX$3&gt;=$A34,(DX$4),0),0)*($AI35-$AI34)/10000</f>
        <v>0</v>
      </c>
      <c r="DY34" s="140" t="n">
        <f aca="false">IF(DY$2&lt;=$A34,IF(DY$3&gt;=$A34,(DY$4),0),0)*($AI35-$AI34)/10000</f>
        <v>0</v>
      </c>
      <c r="DZ34" s="140" t="n">
        <f aca="false">IF(DZ$2&lt;=$A34,IF(DZ$3&gt;=$A34,(DZ$4),0),0)*($AI35-$AI34)/10000</f>
        <v>0</v>
      </c>
      <c r="EA34" s="140" t="n">
        <f aca="false">IF(EA$2&lt;=$A34,IF(EA$3&gt;=$A34,(EA$4),0),0)*($AI35-$AI34)/10000</f>
        <v>0</v>
      </c>
      <c r="EB34" s="128" t="n">
        <f aca="false">SUM(DS34:DZ34)*AM34</f>
        <v>0</v>
      </c>
      <c r="EC34" s="128"/>
      <c r="ED34" s="17"/>
      <c r="EE34" s="17"/>
      <c r="EF34" s="17"/>
      <c r="EG34" s="17"/>
      <c r="EH34" s="17"/>
      <c r="EI34" s="140" t="n">
        <f aca="false">IF(EI$2&lt;=$A34,IF(EI$3&gt;=$A34,(EI$4),0),0)*($AI35-$AI34)/10000</f>
        <v>0</v>
      </c>
      <c r="EJ34" s="140" t="n">
        <f aca="false">IF(EJ$2&lt;=$A34,IF(EJ$3&gt;=$A34,(EJ$4),0),0)*($AI35-$AI34)/10000</f>
        <v>0</v>
      </c>
      <c r="EK34" s="140" t="n">
        <f aca="false">IF(EK$2&lt;=$A34,IF(EK$3&gt;=$A34,(EK$4),0),0)*($AI35-$AI34)/10000</f>
        <v>0</v>
      </c>
      <c r="EL34" s="140" t="n">
        <f aca="false">IF(EL$2&lt;=$A34,IF(EL$3&gt;=$A34,(EL$4),0),0)*($AI35-$AI34)/10000</f>
        <v>0</v>
      </c>
      <c r="EM34" s="140" t="n">
        <f aca="false">IF(EM$2&lt;=$A34,IF(EM$3&gt;=$A34,(EM$4),0),0)*($AI35-$AI34)/10000</f>
        <v>0</v>
      </c>
      <c r="EN34" s="140" t="n">
        <f aca="false">IF(EN$2&lt;=$A34,IF(EN$3&gt;=$A34,(EN$4),0),0)*($AI35-$AI34)/10000</f>
        <v>0</v>
      </c>
      <c r="EO34" s="17"/>
      <c r="EP34" s="128" t="n">
        <f aca="false">SUM(EI34:EN34)</f>
        <v>0</v>
      </c>
      <c r="EQ34" s="128" t="n">
        <f aca="false">EP34*AM34</f>
        <v>0</v>
      </c>
      <c r="ER34" s="17"/>
      <c r="ES34" s="17"/>
      <c r="ET34" s="17"/>
      <c r="EU34" s="17"/>
      <c r="EV34" s="17"/>
      <c r="EW34" s="140" t="n">
        <f aca="false">IF(EW$2&lt;=$A34,IF(EW$3&gt;=$A34,(EW$4),0),0)*($AI35-$AI34)/10000</f>
        <v>0</v>
      </c>
      <c r="EX34" s="140" t="n">
        <f aca="false">IF(EX$2&lt;=$A34,IF(EX$3&gt;=$A34,(EX$4),0),0)*($AI35-$AI34)/10000</f>
        <v>0</v>
      </c>
      <c r="EY34" s="140" t="n">
        <f aca="false">IF(EY$2&lt;=$A34,IF(EY$3&gt;=$A34,(EY$4),0),0)*($AI35-$AI34)/10000</f>
        <v>0</v>
      </c>
      <c r="EZ34" s="140" t="n">
        <f aca="false">IF(EZ$2&lt;=$A34,IF(EZ$3&gt;=$A34,(EZ$4),0),0)*($AI35-$AI34)/10000</f>
        <v>0</v>
      </c>
      <c r="FA34" s="140" t="n">
        <f aca="false">IF(FA$2&lt;=$A34,IF(FA$3&gt;=$A34,(FA$4),0),0)*($AI35-$AI34)/10000</f>
        <v>0</v>
      </c>
      <c r="FB34" s="140" t="n">
        <f aca="false">IF(FB$2&lt;=$A34,IF(FB$3&gt;=$A34,(FB$4),0),0)*($AI35-$AI34)/10000</f>
        <v>0</v>
      </c>
      <c r="FC34" s="17"/>
      <c r="FD34" s="128" t="n">
        <f aca="false">SUM(EW34:FB34)</f>
        <v>0</v>
      </c>
      <c r="FE34" s="128" t="n">
        <f aca="false">FD34*AM34</f>
        <v>0</v>
      </c>
      <c r="FF34" s="17"/>
      <c r="FG34" s="17"/>
      <c r="FH34" s="17"/>
      <c r="FI34" s="17"/>
      <c r="FJ34" s="17"/>
      <c r="FK34" s="17"/>
      <c r="FL34" s="140" t="n">
        <f aca="false">IF(FL$2&lt;=$A34,IF(FL$3&gt;=$A34,(FL$4),0),0)*($AI35-$AI34)/10000</f>
        <v>0</v>
      </c>
      <c r="FM34" s="140" t="n">
        <f aca="false">IF(FM$2&lt;=$A34,IF(FM$3&gt;=$A34,(FM$4),0),0)*($AI35-$AI34)/10000</f>
        <v>0</v>
      </c>
      <c r="FN34" s="140" t="n">
        <f aca="false">IF(FN$2&lt;=$A34,IF(FN$3&gt;=$A34,(FN$4),0),0)*($AI35-$AI34)/10000</f>
        <v>0</v>
      </c>
      <c r="FO34" s="140" t="n">
        <f aca="false">IF(FO$2&lt;=$A34,IF(FO$3&gt;=$A34,(FO$4),0),0)*($AI35-$AI34)/10000</f>
        <v>0</v>
      </c>
      <c r="FP34" s="140" t="n">
        <f aca="false">IF(FP$2&lt;=$A34,IF(FP$3&gt;=$A34,(FP$4),0),0)*($AI35-$AI34)/10000</f>
        <v>0</v>
      </c>
      <c r="FQ34" s="140" t="n">
        <f aca="false">IF(FQ$2&lt;=$A34,IF(FQ$3&gt;=$A34,(FQ$4),0),0)*($AI35-$AI34)/10000</f>
        <v>0</v>
      </c>
      <c r="FR34" s="17"/>
      <c r="FS34" s="128" t="n">
        <f aca="false">SUM(FL34:FQ34)</f>
        <v>0</v>
      </c>
      <c r="FT34" s="128" t="n">
        <f aca="false">FS34*AM34</f>
        <v>0</v>
      </c>
      <c r="FU34" s="17"/>
      <c r="FV34" s="17"/>
      <c r="FW34" s="17"/>
      <c r="FX34" s="17"/>
      <c r="FY34" s="17"/>
      <c r="FZ34" s="17"/>
      <c r="GA34" s="140" t="n">
        <f aca="false">IF(GA$2&lt;=$A34,IF(GA$3&gt;=$A34,(GA$4),0),0)*($AI35-$AI34)/10000</f>
        <v>0</v>
      </c>
      <c r="GB34" s="140" t="n">
        <f aca="false">IF(GB$2&lt;=$A34,IF(GB$3&gt;=$A34,(GB$4),0),0)*($AI35-$AI34)/10000</f>
        <v>0</v>
      </c>
      <c r="GC34" s="140" t="n">
        <f aca="false">IF(GC$2&lt;=$A34,IF(GC$3&gt;=$A34,(GC$4),0),0)*($AI35-$AI34)/10000</f>
        <v>0</v>
      </c>
      <c r="GD34" s="140" t="n">
        <f aca="false">IF(GD$2&lt;=$A34,IF(GD$3&gt;=$A34,(GD$4),0),0)*($AI35-$AI34)/10000</f>
        <v>0</v>
      </c>
      <c r="GE34" s="140" t="n">
        <f aca="false">IF(GE$2&lt;=$A34,IF(GE$3&gt;=$A34,(GE$4),0),0)*($AI35-$AI34)/10000</f>
        <v>0</v>
      </c>
      <c r="GF34" s="140" t="n">
        <f aca="false">IF(GF$2&lt;=$A34,IF(GF$3&gt;=$A34,(GF$4),0),0)*($AI35-$AI34)/10000</f>
        <v>0</v>
      </c>
      <c r="GG34" s="17"/>
      <c r="GH34" s="128" t="n">
        <f aca="false">SUM(GA34:GF34)</f>
        <v>0</v>
      </c>
      <c r="GI34" s="128" t="n">
        <f aca="false">GH34*AM34</f>
        <v>0</v>
      </c>
    </row>
    <row r="35" customFormat="false" ht="16.5" hidden="false" customHeight="false" outlineLevel="0" collapsed="false">
      <c r="A35" s="133" t="n">
        <v>37803</v>
      </c>
      <c r="B35" s="144" t="n">
        <f aca="false">INDEX(EOLArray,MATCH($A35,EOLColumn,0),MATCH($AF$5,EOLRow,0))+CT35</f>
        <v>0</v>
      </c>
      <c r="C35" s="135" t="n">
        <f aca="false">INDEX(M1SHEET,MATCH($A35,M1COLUMN,0),MATCH($AG$5,M1ROW,0))</f>
        <v>-0.476303989775387</v>
      </c>
      <c r="D35" s="145" t="n">
        <f aca="false">AVERAGE(C32:C38)</f>
        <v>-0.476303878864594</v>
      </c>
      <c r="E35" s="144" t="n">
        <f aca="false">INDEX(EOLArray,MATCH($A35,EOLColumn,0),MATCH($AF$19,EOLRow,0))+EQ35</f>
        <v>28.69</v>
      </c>
      <c r="F35" s="135" t="n">
        <f aca="false">INDEX(M1SHEET,MATCH($A35,M1COLUMN,0),MATCH($AG$14,M1ROW,0))</f>
        <v>0.885</v>
      </c>
      <c r="G35" s="145" t="n">
        <f aca="false">AVERAGE(F32:F38)</f>
        <v>0.885</v>
      </c>
      <c r="H35" s="144" t="n">
        <f aca="false">INDEX(EOLArray,MATCH($A35,EOLColumn,0),MATCH($AF$20,EOLRow,0))+GI35</f>
        <v>0</v>
      </c>
      <c r="I35" s="135" t="n">
        <f aca="false">INDEX(M1SHEET,MATCH($A35,M1COLUMN,0),MATCH($AG$17,M1ROW,0))</f>
        <v>1.285</v>
      </c>
      <c r="J35" s="145" t="n">
        <f aca="false">AVERAGE(I32:I38)</f>
        <v>1.285</v>
      </c>
      <c r="K35" s="144" t="n">
        <f aca="false">INDEX(EOLArray,MATCH($A35,EOLColumn,0),MATCH($AF$13,EOLRow,0))+FE35</f>
        <v>40.98</v>
      </c>
      <c r="L35" s="135" t="n">
        <f aca="false">INDEX(M1SHEET,MATCH($A35,M1COLUMN,0),MATCH($AG$13,M1ROW,0))</f>
        <v>-0.345</v>
      </c>
      <c r="M35" s="145" t="n">
        <f aca="false">AVERAGE(L32:L38)</f>
        <v>-0.345</v>
      </c>
      <c r="N35" s="144" t="n">
        <f aca="false">INDEX(EOLArray,MATCH($A35,EOLColumn,0),MATCH($AF$12,EOLRow,0))+EB35+DQ35</f>
        <v>-39.68</v>
      </c>
      <c r="O35" s="135" t="n">
        <f aca="false">INDEX(M1SHEET,MATCH($A35,M1COLUMN,0),MATCH($AG$15,M1ROW,0))</f>
        <v>-0.125</v>
      </c>
      <c r="P35" s="145" t="n">
        <f aca="false">AVERAGE(O32:O38)</f>
        <v>-0.125</v>
      </c>
      <c r="Q35" s="135" t="n">
        <f aca="false">INDEX(M1SHEET,MATCH($A35,M1COLUMN,0),MATCH($AG$31,M1ROW,0))</f>
        <v>3.766</v>
      </c>
      <c r="R35" s="145" t="n">
        <f aca="false">AVERAGE(Q32:Q38)</f>
        <v>3.77442857142857</v>
      </c>
      <c r="S35" s="144" t="n">
        <f aca="false">INDEX(EOLArray,MATCH($A35,EOLColumn,0),MATCH($AF$2,EOLRow,0))+BE35+DF35</f>
        <v>0</v>
      </c>
      <c r="T35" s="135" t="n">
        <f aca="false">INDEX(M1SHEET,MATCH($A35,M1COLUMN,0),MATCH($AG$3,M1ROW,0))</f>
        <v>-0.42</v>
      </c>
      <c r="U35" s="145" t="n">
        <f aca="false">AVERAGE(T32:T38)</f>
        <v>-0.42</v>
      </c>
      <c r="V35" s="135" t="n">
        <f aca="false">INDEX(M1SHEET,MATCH($A35,M1COLUMN,0),MATCH($AG$28,M1ROW,0))</f>
        <v>4.93179970207703</v>
      </c>
      <c r="W35" s="145" t="n">
        <f aca="false">AVERAGE(V32:V38)</f>
        <v>4.94377108195215</v>
      </c>
      <c r="X35" s="144" t="n">
        <f aca="false">INDEX(EOLArray,MATCH($A35,EOLColumn,0),MATCH($AF$18,EOLRow,0))+$BE35+$CK35+$CS35+$DQ35</f>
        <v>0</v>
      </c>
      <c r="Y35" s="135" t="n">
        <f aca="false">INDEX(M1SHEET,MATCH($A35,M1COLUMN,0),MATCH($AG$2,M1ROW,0))</f>
        <v>3.891</v>
      </c>
      <c r="Z35" s="145" t="n">
        <f aca="false">AVERAGE(Y32:Y38)</f>
        <v>3.89942857142857</v>
      </c>
      <c r="AB35" s="150" t="n">
        <f aca="false">B35+E35+H35+K35+N35+S35</f>
        <v>29.99</v>
      </c>
      <c r="AC35" s="58"/>
      <c r="AD35" s="58"/>
      <c r="AF35" s="60" t="s">
        <v>124</v>
      </c>
      <c r="AG35" s="61" t="s">
        <v>125</v>
      </c>
      <c r="AI35" s="138" t="n">
        <v>37803</v>
      </c>
      <c r="AJ35" s="96" t="n">
        <f aca="false">(CK35+BE35+BR35+DQ35)*AM35</f>
        <v>0</v>
      </c>
      <c r="AK35" s="97" t="n">
        <f aca="false">(AO35)*(AM35)</f>
        <v>0</v>
      </c>
      <c r="AL35" s="97" t="n">
        <f aca="false">(AN35+AO35)*(AM35)</f>
        <v>0</v>
      </c>
      <c r="AM35" s="139" t="n">
        <f aca="false">INDEX(M1SHEET,MATCH($AI35,M1COLUMN,0),MATCH($AG$38,M1ROW,0))</f>
        <v>0.881386305097871</v>
      </c>
      <c r="AN35" s="122" t="n">
        <f aca="false">BS35</f>
        <v>0</v>
      </c>
      <c r="AO35" s="97" t="n">
        <f aca="false">BR35</f>
        <v>0</v>
      </c>
      <c r="AP35" s="125"/>
      <c r="AQ35" s="108"/>
      <c r="AR35" s="128" t="n">
        <f aca="false">SUM(AX35:BE35)+SUM(BI35:BP35)+SUM(DU35:DZ35)+SUM(BW35:CI35)</f>
        <v>0</v>
      </c>
      <c r="AS35" s="108"/>
      <c r="AT35" s="17"/>
      <c r="AU35" s="17"/>
      <c r="AV35" s="37" t="n">
        <v>37803</v>
      </c>
      <c r="AW35" s="17"/>
      <c r="AX35" s="128" t="n">
        <f aca="false">IF(AX$2&lt;=$A35,IF(AX$3&gt;=$A35,(AX$4/1.055056),0),0)*($AI36-$AI35)/10000</f>
        <v>0</v>
      </c>
      <c r="AY35" s="140" t="n">
        <f aca="false">IF(AY$2&lt;=$A35,IF(AY$3&gt;=$A35,(AY$4/1.055056),0),0)*($AI36-$AI35)/10000</f>
        <v>0</v>
      </c>
      <c r="AZ35" s="140" t="n">
        <f aca="false">IF(AZ$2&lt;=$A35,IF(AZ$3&gt;=$A35,(AZ$4/1.055056),0),0)*($AI36-$AI35)/10000</f>
        <v>0</v>
      </c>
      <c r="BA35" s="140" t="n">
        <f aca="false">IF(BA$2&lt;=$A35,IF(BA$3&gt;=$A35,(BA$4/1.055056),0),0)*($AI36-$AI35)/10000</f>
        <v>0</v>
      </c>
      <c r="BB35" s="140" t="n">
        <f aca="false">IF(BB$2&lt;=$A35,IF(BB$3&gt;=$A35,(BB$4/1.055056),0),0)*($AI36-$AI35)/10000</f>
        <v>0</v>
      </c>
      <c r="BC35" s="140" t="n">
        <f aca="false">IF(BC$2&lt;=$A35,IF(BC$3&gt;=$A35,(BC$4/1.055056),0),0)*($AI36-$AI35)/10000</f>
        <v>0</v>
      </c>
      <c r="BD35" s="140" t="n">
        <f aca="false">IF(BD$2&lt;=$A35,IF(BD$3&gt;=$A35,(BD$4/1.055056),0),0)*($AI36-$AI35)/10000</f>
        <v>0</v>
      </c>
      <c r="BE35" s="140" t="n">
        <f aca="false">SUM(AX35:BD35)*AM35</f>
        <v>0</v>
      </c>
      <c r="BF35" s="140"/>
      <c r="BG35" s="13"/>
      <c r="BH35" s="13"/>
      <c r="BI35" s="141" t="n">
        <f aca="false">IF(BI$2&lt;=$A35,IF(BI$3&gt;=$A35,(BI$4/1.055056),0),0)*($AI36-$AI35)/10000</f>
        <v>0</v>
      </c>
      <c r="BJ35" s="141" t="n">
        <f aca="false">IF(BJ$2&lt;=$A35,IF(BJ$3&gt;=$A35,(BJ$4/1.055056),0),0)*($AI36-$AI35)/10000</f>
        <v>0</v>
      </c>
      <c r="BK35" s="141" t="n">
        <f aca="false">IF(BK$2&lt;=$A35,IF(BK$3&gt;=$A35,(BK$4/1.055056),0),0)*($AI36-$AI35)/10000</f>
        <v>0</v>
      </c>
      <c r="BL35" s="141" t="n">
        <f aca="false">IF(BL$2&lt;=$A35,IF(BL$3&gt;=$A35,(BL$4/1.055056),0),0)*($AI36-$AI35)/10000</f>
        <v>0</v>
      </c>
      <c r="BM35" s="141" t="n">
        <f aca="false">IF(BM$2&lt;=$A35,IF(BM$3&gt;=$A35,(BM$4/1.055056),0),0)*($AI36-$AI35)/10000</f>
        <v>0</v>
      </c>
      <c r="BN35" s="141" t="n">
        <f aca="false">IF(BN$2&lt;=$A35,IF(BN$3&gt;=$A35,(BN$4/1.055056),0),0)*($AI36-$AI35)/10000</f>
        <v>0</v>
      </c>
      <c r="BO35" s="141" t="n">
        <f aca="false">IF(BO$2&lt;=$A35,IF(BO$3&gt;=$A35,(BO$4/1.055056),0),0)*($AI36-$AI35)/10000</f>
        <v>0</v>
      </c>
      <c r="BP35" s="141" t="n">
        <f aca="false">IF(BP$2&lt;=$A35,IF(BP$3&gt;=$A35,(BP$4/1.055056),0),0)*($AI36-$AI35)/10000</f>
        <v>0</v>
      </c>
      <c r="BQ35" s="13"/>
      <c r="BR35" s="14" t="n">
        <f aca="false">SUM(BI35:BP35)</f>
        <v>0</v>
      </c>
      <c r="BS35" s="14" t="n">
        <f aca="false">SUM(AX35:BF35)+DF35</f>
        <v>0</v>
      </c>
      <c r="BT35" s="14"/>
      <c r="BU35" s="17"/>
      <c r="BV35" s="17"/>
      <c r="BW35" s="142" t="n">
        <f aca="false">IF(BW$2&lt;=$A35,IF(BW$3&gt;=$A35,(BW$4),0),0)*($AI36-$AI35)/10000</f>
        <v>0</v>
      </c>
      <c r="BX35" s="142" t="n">
        <f aca="false">IF(BX$2&lt;=$A35,IF(BX$3&gt;=$A35,(BX$4),0),0)*($AI36-$AI35)/10000</f>
        <v>0</v>
      </c>
      <c r="BY35" s="142" t="n">
        <f aca="false">IF(BY$2&lt;=$A35,IF(BY$3&gt;=$A35,(BY$4),0),0)*($AI36-$AI35)/10000</f>
        <v>0</v>
      </c>
      <c r="BZ35" s="142" t="n">
        <f aca="false">IF(BZ$2&lt;=$A35,IF(BZ$3&gt;=$A35,(BZ$4),0),0)*($AI36-$AI35)/10000</f>
        <v>0</v>
      </c>
      <c r="CA35" s="142" t="n">
        <f aca="false">IF(CA$2&lt;=$A35,IF(CA$3&gt;=$A35,(CA$4),0),0)*($AI36-$AI35)/10000</f>
        <v>0</v>
      </c>
      <c r="CB35" s="140" t="n">
        <f aca="false">IF(CB$2&lt;=$A35,IF(CB$3&gt;=$A35,(CB$4),0),0)*($AI36-$AI35)/10000</f>
        <v>0</v>
      </c>
      <c r="CC35" s="140" t="n">
        <f aca="false">IF(CC$2&lt;=$A35,IF(CC$3&gt;=$A35,(CC$4),0),0)*($AI36-$AI35)/10000</f>
        <v>0</v>
      </c>
      <c r="CD35" s="140" t="n">
        <f aca="false">IF(CD$2&lt;=$A35,IF(CD$3&gt;=$A35,(CD$4),0),0)*($AI36-$AI35)/10000</f>
        <v>0</v>
      </c>
      <c r="CE35" s="140" t="n">
        <f aca="false">IF(CE$2&lt;=$A35,IF(CE$3&gt;=$A35,(CE$4),0),0)*($AI36-$AI35)/10000</f>
        <v>0</v>
      </c>
      <c r="CF35" s="140" t="n">
        <f aca="false">IF(CF$2&lt;=$A35,IF(CF$3&gt;=$A35,(CF$4),0),0)*($AI36-$AI35)/10000</f>
        <v>0</v>
      </c>
      <c r="CG35" s="140" t="n">
        <f aca="false">IF(CG$2&lt;=$A35,IF(CG$3&gt;=$A35,(CG$4),0),0)*($AI36-$AI35)/10000</f>
        <v>0</v>
      </c>
      <c r="CH35" s="140" t="n">
        <f aca="false">IF(CH$2&lt;=$A35,IF(CH$3&gt;=$A35,(CH$4),0),0)*($AI36-$AI35)/10000</f>
        <v>0</v>
      </c>
      <c r="CI35" s="140" t="n">
        <f aca="false">IF(CI$2&lt;=$A35,IF(CI$3&gt;=$A35,(CI$4),0),0)*($AI36-$AI35)/10000</f>
        <v>0</v>
      </c>
      <c r="CJ35" s="17"/>
      <c r="CK35" s="128" t="n">
        <f aca="false">SUM(BW35:CI35)+DQ35</f>
        <v>0</v>
      </c>
      <c r="CL35" s="128"/>
      <c r="CM35" s="128"/>
      <c r="CN35" s="142" t="n">
        <f aca="false">IF(CN$2&lt;=$A35,IF(CN$3&gt;=$A35,(CN$4),0),0)*($AI36-$AI35)/10000</f>
        <v>0</v>
      </c>
      <c r="CO35" s="142" t="n">
        <f aca="false">IF(CO$2&lt;=$A35,IF(CO$3&gt;=$A35,(CO$4),0),0)*($AI36-$AI35)/10000</f>
        <v>0</v>
      </c>
      <c r="CP35" s="142" t="n">
        <f aca="false">IF(CP$2&lt;=$A35,IF(CP$3&gt;=$A35,(CP$4),0),0)*($AI36-$AI35)/10000</f>
        <v>0</v>
      </c>
      <c r="CQ35" s="142" t="n">
        <f aca="false">IF(CQ$2&lt;=$A35,IF(CQ$3&gt;=$A35,(CQ$4),0),0)*($AI36-$AI35)/10000</f>
        <v>0</v>
      </c>
      <c r="CR35" s="128"/>
      <c r="CS35" s="128" t="n">
        <f aca="false">SUM(CN35:CQ35)*AL35</f>
        <v>0</v>
      </c>
      <c r="CT35" s="128"/>
      <c r="CU35" s="17"/>
      <c r="CV35" s="17"/>
      <c r="CW35" s="17"/>
      <c r="CX35" s="140" t="n">
        <f aca="false">IF(CX$2&lt;=$A35,IF(CX$3&gt;=$A35,(CX$4),0),0)*($AI36-$AI35)/10000</f>
        <v>0</v>
      </c>
      <c r="CY35" s="140" t="n">
        <f aca="false">IF(CY$2&lt;=$A35,IF(CY$3&gt;=$A35,(CY$4),0),0)*($AI36-$AI35)/10000</f>
        <v>0</v>
      </c>
      <c r="CZ35" s="140" t="n">
        <f aca="false">IF(CZ$2&lt;=$A35,IF(CZ$3&gt;=$A35,(CZ$4),0),0)*($AI36-$AI35)/10000</f>
        <v>0</v>
      </c>
      <c r="DA35" s="140" t="n">
        <f aca="false">IF(DA$2&lt;=$A35,IF(DA$3&gt;=$A35,(DA$4),0),0)*($AI36-$AI35)/10000</f>
        <v>0</v>
      </c>
      <c r="DB35" s="140" t="n">
        <f aca="false">IF(DB$2&lt;=$A35,IF(DB$3&gt;=$A35,(DB$4),0),0)*($AI36-$AI35)/10000</f>
        <v>0</v>
      </c>
      <c r="DC35" s="140" t="n">
        <f aca="false">IF(DC$2&lt;=$A35,IF(DC$3&gt;=$A35,(DC$4),0),0)*($AI36-$AI35)/10000</f>
        <v>0</v>
      </c>
      <c r="DD35" s="140" t="n">
        <f aca="false">IF(DD$2&lt;=$A35,IF(DD$3&gt;=$A35,(DD$4),0),0)*($AI36-$AI35)/10000</f>
        <v>0</v>
      </c>
      <c r="DE35" s="17"/>
      <c r="DF35" s="128" t="n">
        <f aca="false">SUM(CX35:DD35)</f>
        <v>0</v>
      </c>
      <c r="DG35" s="17"/>
      <c r="DH35" s="17"/>
      <c r="DI35" s="17"/>
      <c r="DJ35" s="17"/>
      <c r="DK35" s="17"/>
      <c r="DL35" s="140" t="n">
        <f aca="false">IF(DL$2&lt;=$A35,IF(DL$3&gt;=$A35,(DL$4),0),0)*($AI36-$AI35)/10000</f>
        <v>0</v>
      </c>
      <c r="DM35" s="140" t="n">
        <f aca="false">IF(DM$2&lt;=$A35,IF(DM$3&gt;=$A35,(DM$4),0),0)*($AI36-$AI35)/10000</f>
        <v>0</v>
      </c>
      <c r="DN35" s="140" t="n">
        <f aca="false">IF(DN$2&lt;=$A35,IF(DN$3&gt;=$A35,(DN$4),0),0)*($AI36-$AI35)/10000</f>
        <v>0</v>
      </c>
      <c r="DO35" s="140" t="n">
        <f aca="false">IF(DO$2&lt;=$A35,IF(DO$3&gt;=$A35,(DO$4),0),0)*($AI36-$AI35)/10000</f>
        <v>0</v>
      </c>
      <c r="DP35" s="140"/>
      <c r="DQ35" s="140" t="n">
        <f aca="false">SUM(DL35:DO35)*AL35</f>
        <v>0</v>
      </c>
      <c r="DR35" s="140"/>
      <c r="DS35" s="140" t="n">
        <f aca="false">IF(DS$2&lt;=$A35,IF(DS$3&gt;=$A35,(DS$4),0),0)*($AI36-$AI35)/10000</f>
        <v>0</v>
      </c>
      <c r="DT35" s="140" t="n">
        <f aca="false">IF(DT$2&lt;=$A35,IF(DT$3&gt;=$A35,(DT$4),0),0)*($AI36-$AI35)/10000</f>
        <v>0</v>
      </c>
      <c r="DU35" s="140" t="n">
        <f aca="false">IF(DU$2&lt;=$A35,IF(DU$3&gt;=$A35,(DU$4),0),0)*($AI36-$AI35)/10000</f>
        <v>0</v>
      </c>
      <c r="DV35" s="140" t="n">
        <f aca="false">IF(DV$2&lt;=$A35,IF(DV$3&gt;=$A35,(DV$4),0),0)*($AI36-$AI35)/10000</f>
        <v>0</v>
      </c>
      <c r="DW35" s="140" t="n">
        <f aca="false">IF(DW$2&lt;=$A35,IF(DW$3&gt;=$A35,(DW$4),0),0)*($AI36-$AI35)/10000</f>
        <v>0</v>
      </c>
      <c r="DX35" s="140" t="n">
        <f aca="false">IF(DX$2&lt;=$A35,IF(DX$3&gt;=$A35,(DX$4),0),0)*($AI36-$AI35)/10000</f>
        <v>0</v>
      </c>
      <c r="DY35" s="140" t="n">
        <f aca="false">IF(DY$2&lt;=$A35,IF(DY$3&gt;=$A35,(DY$4),0),0)*($AI36-$AI35)/10000</f>
        <v>0</v>
      </c>
      <c r="DZ35" s="140" t="n">
        <f aca="false">IF(DZ$2&lt;=$A35,IF(DZ$3&gt;=$A35,(DZ$4),0),0)*($AI36-$AI35)/10000</f>
        <v>0</v>
      </c>
      <c r="EA35" s="140" t="n">
        <f aca="false">IF(EA$2&lt;=$A35,IF(EA$3&gt;=$A35,(EA$4),0),0)*($AI36-$AI35)/10000</f>
        <v>0</v>
      </c>
      <c r="EB35" s="128" t="n">
        <f aca="false">SUM(DS35:DZ35)*AM35</f>
        <v>0</v>
      </c>
      <c r="EC35" s="128"/>
      <c r="ED35" s="17"/>
      <c r="EE35" s="17"/>
      <c r="EF35" s="17"/>
      <c r="EG35" s="17"/>
      <c r="EH35" s="17"/>
      <c r="EI35" s="140" t="n">
        <f aca="false">IF(EI$2&lt;=$A35,IF(EI$3&gt;=$A35,(EI$4),0),0)*($AI36-$AI35)/10000</f>
        <v>0</v>
      </c>
      <c r="EJ35" s="140" t="n">
        <f aca="false">IF(EJ$2&lt;=$A35,IF(EJ$3&gt;=$A35,(EJ$4),0),0)*($AI36-$AI35)/10000</f>
        <v>0</v>
      </c>
      <c r="EK35" s="140" t="n">
        <f aca="false">IF(EK$2&lt;=$A35,IF(EK$3&gt;=$A35,(EK$4),0),0)*($AI36-$AI35)/10000</f>
        <v>0</v>
      </c>
      <c r="EL35" s="140" t="n">
        <f aca="false">IF(EL$2&lt;=$A35,IF(EL$3&gt;=$A35,(EL$4),0),0)*($AI36-$AI35)/10000</f>
        <v>0</v>
      </c>
      <c r="EM35" s="140" t="n">
        <f aca="false">IF(EM$2&lt;=$A35,IF(EM$3&gt;=$A35,(EM$4),0),0)*($AI36-$AI35)/10000</f>
        <v>0</v>
      </c>
      <c r="EN35" s="140" t="n">
        <f aca="false">IF(EN$2&lt;=$A35,IF(EN$3&gt;=$A35,(EN$4),0),0)*($AI36-$AI35)/10000</f>
        <v>0</v>
      </c>
      <c r="EO35" s="17"/>
      <c r="EP35" s="128" t="n">
        <f aca="false">SUM(EI35:EN35)</f>
        <v>0</v>
      </c>
      <c r="EQ35" s="128" t="n">
        <f aca="false">EP35*AM35</f>
        <v>0</v>
      </c>
      <c r="ER35" s="17"/>
      <c r="ES35" s="17"/>
      <c r="ET35" s="17"/>
      <c r="EU35" s="17"/>
      <c r="EV35" s="17"/>
      <c r="EW35" s="140" t="n">
        <f aca="false">IF(EW$2&lt;=$A35,IF(EW$3&gt;=$A35,(EW$4),0),0)*($AI36-$AI35)/10000</f>
        <v>0</v>
      </c>
      <c r="EX35" s="140" t="n">
        <f aca="false">IF(EX$2&lt;=$A35,IF(EX$3&gt;=$A35,(EX$4),0),0)*($AI36-$AI35)/10000</f>
        <v>0</v>
      </c>
      <c r="EY35" s="140" t="n">
        <f aca="false">IF(EY$2&lt;=$A35,IF(EY$3&gt;=$A35,(EY$4),0),0)*($AI36-$AI35)/10000</f>
        <v>0</v>
      </c>
      <c r="EZ35" s="140" t="n">
        <f aca="false">IF(EZ$2&lt;=$A35,IF(EZ$3&gt;=$A35,(EZ$4),0),0)*($AI36-$AI35)/10000</f>
        <v>0</v>
      </c>
      <c r="FA35" s="140" t="n">
        <f aca="false">IF(FA$2&lt;=$A35,IF(FA$3&gt;=$A35,(FA$4),0),0)*($AI36-$AI35)/10000</f>
        <v>0</v>
      </c>
      <c r="FB35" s="140" t="n">
        <f aca="false">IF(FB$2&lt;=$A35,IF(FB$3&gt;=$A35,(FB$4),0),0)*($AI36-$AI35)/10000</f>
        <v>0</v>
      </c>
      <c r="FC35" s="17"/>
      <c r="FD35" s="128" t="n">
        <f aca="false">SUM(EW35:FB35)</f>
        <v>0</v>
      </c>
      <c r="FE35" s="128" t="n">
        <f aca="false">FD35*AM35</f>
        <v>0</v>
      </c>
      <c r="FF35" s="17"/>
      <c r="FG35" s="17"/>
      <c r="FH35" s="17"/>
      <c r="FI35" s="17"/>
      <c r="FJ35" s="17"/>
      <c r="FK35" s="17"/>
      <c r="FL35" s="140" t="n">
        <f aca="false">IF(FL$2&lt;=$A35,IF(FL$3&gt;=$A35,(FL$4),0),0)*($AI36-$AI35)/10000</f>
        <v>0</v>
      </c>
      <c r="FM35" s="140" t="n">
        <f aca="false">IF(FM$2&lt;=$A35,IF(FM$3&gt;=$A35,(FM$4),0),0)*($AI36-$AI35)/10000</f>
        <v>0</v>
      </c>
      <c r="FN35" s="140" t="n">
        <f aca="false">IF(FN$2&lt;=$A35,IF(FN$3&gt;=$A35,(FN$4),0),0)*($AI36-$AI35)/10000</f>
        <v>0</v>
      </c>
      <c r="FO35" s="140" t="n">
        <f aca="false">IF(FO$2&lt;=$A35,IF(FO$3&gt;=$A35,(FO$4),0),0)*($AI36-$AI35)/10000</f>
        <v>0</v>
      </c>
      <c r="FP35" s="140" t="n">
        <f aca="false">IF(FP$2&lt;=$A35,IF(FP$3&gt;=$A35,(FP$4),0),0)*($AI36-$AI35)/10000</f>
        <v>0</v>
      </c>
      <c r="FQ35" s="140" t="n">
        <f aca="false">IF(FQ$2&lt;=$A35,IF(FQ$3&gt;=$A35,(FQ$4),0),0)*($AI36-$AI35)/10000</f>
        <v>0</v>
      </c>
      <c r="FR35" s="17"/>
      <c r="FS35" s="128" t="n">
        <f aca="false">SUM(FL35:FQ35)</f>
        <v>0</v>
      </c>
      <c r="FT35" s="128" t="n">
        <f aca="false">FS35*AM35</f>
        <v>0</v>
      </c>
      <c r="FU35" s="17"/>
      <c r="FV35" s="17"/>
      <c r="FW35" s="17"/>
      <c r="FX35" s="17"/>
      <c r="FY35" s="17"/>
      <c r="FZ35" s="17"/>
      <c r="GA35" s="140" t="n">
        <f aca="false">IF(GA$2&lt;=$A35,IF(GA$3&gt;=$A35,(GA$4),0),0)*($AI36-$AI35)/10000</f>
        <v>0</v>
      </c>
      <c r="GB35" s="140" t="n">
        <f aca="false">IF(GB$2&lt;=$A35,IF(GB$3&gt;=$A35,(GB$4),0),0)*($AI36-$AI35)/10000</f>
        <v>0</v>
      </c>
      <c r="GC35" s="140" t="n">
        <f aca="false">IF(GC$2&lt;=$A35,IF(GC$3&gt;=$A35,(GC$4),0),0)*($AI36-$AI35)/10000</f>
        <v>0</v>
      </c>
      <c r="GD35" s="140" t="n">
        <f aca="false">IF(GD$2&lt;=$A35,IF(GD$3&gt;=$A35,(GD$4),0),0)*($AI36-$AI35)/10000</f>
        <v>0</v>
      </c>
      <c r="GE35" s="140" t="n">
        <f aca="false">IF(GE$2&lt;=$A35,IF(GE$3&gt;=$A35,(GE$4),0),0)*($AI36-$AI35)/10000</f>
        <v>0</v>
      </c>
      <c r="GF35" s="140" t="n">
        <f aca="false">IF(GF$2&lt;=$A35,IF(GF$3&gt;=$A35,(GF$4),0),0)*($AI36-$AI35)/10000</f>
        <v>0</v>
      </c>
      <c r="GG35" s="17"/>
      <c r="GH35" s="128" t="n">
        <f aca="false">SUM(GA35:GF35)</f>
        <v>0</v>
      </c>
      <c r="GI35" s="128" t="n">
        <f aca="false">GH35*AM35</f>
        <v>0</v>
      </c>
    </row>
    <row r="36" customFormat="false" ht="16.5" hidden="false" customHeight="false" outlineLevel="0" collapsed="false">
      <c r="A36" s="133" t="n">
        <v>37834</v>
      </c>
      <c r="B36" s="144" t="n">
        <f aca="false">INDEX(EOLArray,MATCH($A36,EOLColumn,0),MATCH($AF$5,EOLRow,0))+CT36</f>
        <v>0</v>
      </c>
      <c r="C36" s="135" t="n">
        <f aca="false">INDEX(M1SHEET,MATCH($A36,M1COLUMN,0),MATCH($AG$5,M1ROW,0))</f>
        <v>-0.476322191488047</v>
      </c>
      <c r="D36" s="152"/>
      <c r="E36" s="144" t="n">
        <f aca="false">INDEX(EOLArray,MATCH($A36,EOLColumn,0),MATCH($AF$19,EOLRow,0))+EQ36</f>
        <v>28.56</v>
      </c>
      <c r="F36" s="135" t="n">
        <f aca="false">INDEX(M1SHEET,MATCH($A36,M1COLUMN,0),MATCH($AG$14,M1ROW,0))</f>
        <v>0.885</v>
      </c>
      <c r="G36" s="152"/>
      <c r="H36" s="144" t="n">
        <f aca="false">INDEX(EOLArray,MATCH($A36,EOLColumn,0),MATCH($AF$20,EOLRow,0))+GI36</f>
        <v>0</v>
      </c>
      <c r="I36" s="135" t="n">
        <f aca="false">INDEX(M1SHEET,MATCH($A36,M1COLUMN,0),MATCH($AG$17,M1ROW,0))</f>
        <v>1.285</v>
      </c>
      <c r="J36" s="152"/>
      <c r="K36" s="144" t="n">
        <f aca="false">INDEX(EOLArray,MATCH($A36,EOLColumn,0),MATCH($AF$13,EOLRow,0))+FE36</f>
        <v>40.79</v>
      </c>
      <c r="L36" s="135" t="n">
        <f aca="false">INDEX(M1SHEET,MATCH($A36,M1COLUMN,0),MATCH($AG$13,M1ROW,0))</f>
        <v>-0.345</v>
      </c>
      <c r="M36" s="152"/>
      <c r="N36" s="144" t="n">
        <f aca="false">INDEX(EOLArray,MATCH($A36,EOLColumn,0),MATCH($AF$12,EOLRow,0))+EB36+DQ36</f>
        <v>-39.5</v>
      </c>
      <c r="O36" s="135" t="n">
        <f aca="false">INDEX(M1SHEET,MATCH($A36,M1COLUMN,0),MATCH($AG$15,M1ROW,0))</f>
        <v>-0.125</v>
      </c>
      <c r="P36" s="152"/>
      <c r="Q36" s="135" t="n">
        <f aca="false">INDEX(M1SHEET,MATCH($A36,M1COLUMN,0),MATCH($AG$31,M1ROW,0))</f>
        <v>3.766</v>
      </c>
      <c r="R36" s="152"/>
      <c r="S36" s="144" t="n">
        <f aca="false">INDEX(EOLArray,MATCH($A36,EOLColumn,0),MATCH($AF$2,EOLRow,0))+BE36+DF36</f>
        <v>0</v>
      </c>
      <c r="T36" s="135" t="n">
        <f aca="false">INDEX(M1SHEET,MATCH($A36,M1COLUMN,0),MATCH($AG$3,M1ROW,0))</f>
        <v>-0.42</v>
      </c>
      <c r="U36" s="152"/>
      <c r="V36" s="135" t="n">
        <f aca="false">INDEX(M1SHEET,MATCH($A36,M1COLUMN,0),MATCH($AG$28,M1ROW,0))</f>
        <v>4.93020588623454</v>
      </c>
      <c r="W36" s="152"/>
      <c r="X36" s="144" t="n">
        <f aca="false">INDEX(EOLArray,MATCH($A36,EOLColumn,0),MATCH($AF$18,EOLRow,0))+$BE36+$CK36+$CS36+$DQ36</f>
        <v>0</v>
      </c>
      <c r="Y36" s="135" t="n">
        <f aca="false">INDEX(M1SHEET,MATCH($A36,M1COLUMN,0),MATCH($AG$2,M1ROW,0))</f>
        <v>3.891</v>
      </c>
      <c r="Z36" s="152"/>
      <c r="AB36" s="150" t="n">
        <f aca="false">B36+E36+H36+K36+N36+S36</f>
        <v>29.85</v>
      </c>
      <c r="AC36" s="58"/>
      <c r="AD36" s="58"/>
      <c r="AF36" s="60" t="s">
        <v>126</v>
      </c>
      <c r="AG36" s="61" t="s">
        <v>127</v>
      </c>
      <c r="AI36" s="138" t="n">
        <v>37834</v>
      </c>
      <c r="AJ36" s="96" t="n">
        <f aca="false">(CK36+BE36+BR36+DQ36)*AM36</f>
        <v>0</v>
      </c>
      <c r="AK36" s="97" t="n">
        <f aca="false">(AO36)*(AM36)</f>
        <v>0</v>
      </c>
      <c r="AL36" s="97" t="n">
        <f aca="false">(AN36+AO36)*(AM36)</f>
        <v>0</v>
      </c>
      <c r="AM36" s="139" t="n">
        <f aca="false">INDEX(M1SHEET,MATCH($AI36,M1COLUMN,0),MATCH($AG$38,M1ROW,0))</f>
        <v>0.877269352370934</v>
      </c>
      <c r="AN36" s="122" t="n">
        <f aca="false">BS36</f>
        <v>0</v>
      </c>
      <c r="AO36" s="97" t="n">
        <f aca="false">BR36</f>
        <v>0</v>
      </c>
      <c r="AP36" s="125"/>
      <c r="AQ36" s="108"/>
      <c r="AR36" s="128" t="n">
        <f aca="false">SUM(AX36:BE36)+SUM(BI36:BP36)+SUM(DU36:DZ36)+SUM(BW36:CI36)</f>
        <v>0</v>
      </c>
      <c r="AS36" s="108"/>
      <c r="AT36" s="17"/>
      <c r="AU36" s="17"/>
      <c r="AV36" s="37" t="n">
        <v>37834</v>
      </c>
      <c r="AW36" s="17"/>
      <c r="AX36" s="128" t="n">
        <f aca="false">IF(AX$2&lt;=$A36,IF(AX$3&gt;=$A36,(AX$4/1.055056),0),0)*($AI37-$AI36)/10000</f>
        <v>0</v>
      </c>
      <c r="AY36" s="140" t="n">
        <f aca="false">IF(AY$2&lt;=$A36,IF(AY$3&gt;=$A36,(AY$4/1.055056),0),0)*($AI37-$AI36)/10000</f>
        <v>0</v>
      </c>
      <c r="AZ36" s="140" t="n">
        <f aca="false">IF(AZ$2&lt;=$A36,IF(AZ$3&gt;=$A36,(AZ$4/1.055056),0),0)*($AI37-$AI36)/10000</f>
        <v>0</v>
      </c>
      <c r="BA36" s="140" t="n">
        <f aca="false">IF(BA$2&lt;=$A36,IF(BA$3&gt;=$A36,(BA$4/1.055056),0),0)*($AI37-$AI36)/10000</f>
        <v>0</v>
      </c>
      <c r="BB36" s="140" t="n">
        <f aca="false">IF(BB$2&lt;=$A36,IF(BB$3&gt;=$A36,(BB$4/1.055056),0),0)*($AI37-$AI36)/10000</f>
        <v>0</v>
      </c>
      <c r="BC36" s="140" t="n">
        <f aca="false">IF(BC$2&lt;=$A36,IF(BC$3&gt;=$A36,(BC$4/1.055056),0),0)*($AI37-$AI36)/10000</f>
        <v>0</v>
      </c>
      <c r="BD36" s="140" t="n">
        <f aca="false">IF(BD$2&lt;=$A36,IF(BD$3&gt;=$A36,(BD$4/1.055056),0),0)*($AI37-$AI36)/10000</f>
        <v>0</v>
      </c>
      <c r="BE36" s="140" t="n">
        <f aca="false">SUM(AX36:BD36)*AM36</f>
        <v>0</v>
      </c>
      <c r="BF36" s="140"/>
      <c r="BG36" s="13"/>
      <c r="BH36" s="13"/>
      <c r="BI36" s="141" t="n">
        <f aca="false">IF(BI$2&lt;=$A36,IF(BI$3&gt;=$A36,(BI$4/1.055056),0),0)*($AI37-$AI36)/10000</f>
        <v>0</v>
      </c>
      <c r="BJ36" s="141" t="n">
        <f aca="false">IF(BJ$2&lt;=$A36,IF(BJ$3&gt;=$A36,(BJ$4/1.055056),0),0)*($AI37-$AI36)/10000</f>
        <v>0</v>
      </c>
      <c r="BK36" s="141" t="n">
        <f aca="false">IF(BK$2&lt;=$A36,IF(BK$3&gt;=$A36,(BK$4/1.055056),0),0)*($AI37-$AI36)/10000</f>
        <v>0</v>
      </c>
      <c r="BL36" s="141" t="n">
        <f aca="false">IF(BL$2&lt;=$A36,IF(BL$3&gt;=$A36,(BL$4/1.055056),0),0)*($AI37-$AI36)/10000</f>
        <v>0</v>
      </c>
      <c r="BM36" s="141" t="n">
        <f aca="false">IF(BM$2&lt;=$A36,IF(BM$3&gt;=$A36,(BM$4/1.055056),0),0)*($AI37-$AI36)/10000</f>
        <v>0</v>
      </c>
      <c r="BN36" s="141" t="n">
        <f aca="false">IF(BN$2&lt;=$A36,IF(BN$3&gt;=$A36,(BN$4/1.055056),0),0)*($AI37-$AI36)/10000</f>
        <v>0</v>
      </c>
      <c r="BO36" s="141" t="n">
        <f aca="false">IF(BO$2&lt;=$A36,IF(BO$3&gt;=$A36,(BO$4/1.055056),0),0)*($AI37-$AI36)/10000</f>
        <v>0</v>
      </c>
      <c r="BP36" s="141" t="n">
        <f aca="false">IF(BP$2&lt;=$A36,IF(BP$3&gt;=$A36,(BP$4/1.055056),0),0)*($AI37-$AI36)/10000</f>
        <v>0</v>
      </c>
      <c r="BQ36" s="13"/>
      <c r="BR36" s="14" t="n">
        <f aca="false">SUM(BI36:BP36)</f>
        <v>0</v>
      </c>
      <c r="BS36" s="14" t="n">
        <f aca="false">SUM(AX36:BF36)+DF36</f>
        <v>0</v>
      </c>
      <c r="BT36" s="14"/>
      <c r="BU36" s="17"/>
      <c r="BV36" s="17"/>
      <c r="BW36" s="142" t="n">
        <f aca="false">IF(BW$2&lt;=$A36,IF(BW$3&gt;=$A36,(BW$4),0),0)*($AI37-$AI36)/10000</f>
        <v>0</v>
      </c>
      <c r="BX36" s="142" t="n">
        <f aca="false">IF(BX$2&lt;=$A36,IF(BX$3&gt;=$A36,(BX$4),0),0)*($AI37-$AI36)/10000</f>
        <v>0</v>
      </c>
      <c r="BY36" s="142" t="n">
        <f aca="false">IF(BY$2&lt;=$A36,IF(BY$3&gt;=$A36,(BY$4),0),0)*($AI37-$AI36)/10000</f>
        <v>0</v>
      </c>
      <c r="BZ36" s="142" t="n">
        <f aca="false">IF(BZ$2&lt;=$A36,IF(BZ$3&gt;=$A36,(BZ$4),0),0)*($AI37-$AI36)/10000</f>
        <v>0</v>
      </c>
      <c r="CA36" s="142" t="n">
        <f aca="false">IF(CA$2&lt;=$A36,IF(CA$3&gt;=$A36,(CA$4),0),0)*($AI37-$AI36)/10000</f>
        <v>0</v>
      </c>
      <c r="CB36" s="140" t="n">
        <f aca="false">IF(CB$2&lt;=$A36,IF(CB$3&gt;=$A36,(CB$4),0),0)*($AI37-$AI36)/10000</f>
        <v>0</v>
      </c>
      <c r="CC36" s="140" t="n">
        <f aca="false">IF(CC$2&lt;=$A36,IF(CC$3&gt;=$A36,(CC$4),0),0)*($AI37-$AI36)/10000</f>
        <v>0</v>
      </c>
      <c r="CD36" s="140" t="n">
        <f aca="false">IF(CD$2&lt;=$A36,IF(CD$3&gt;=$A36,(CD$4),0),0)*($AI37-$AI36)/10000</f>
        <v>0</v>
      </c>
      <c r="CE36" s="140" t="n">
        <f aca="false">IF(CE$2&lt;=$A36,IF(CE$3&gt;=$A36,(CE$4),0),0)*($AI37-$AI36)/10000</f>
        <v>0</v>
      </c>
      <c r="CF36" s="140" t="n">
        <f aca="false">IF(CF$2&lt;=$A36,IF(CF$3&gt;=$A36,(CF$4),0),0)*($AI37-$AI36)/10000</f>
        <v>0</v>
      </c>
      <c r="CG36" s="140" t="n">
        <f aca="false">IF(CG$2&lt;=$A36,IF(CG$3&gt;=$A36,(CG$4),0),0)*($AI37-$AI36)/10000</f>
        <v>0</v>
      </c>
      <c r="CH36" s="140" t="n">
        <f aca="false">IF(CH$2&lt;=$A36,IF(CH$3&gt;=$A36,(CH$4),0),0)*($AI37-$AI36)/10000</f>
        <v>0</v>
      </c>
      <c r="CI36" s="140" t="n">
        <f aca="false">IF(CI$2&lt;=$A36,IF(CI$3&gt;=$A36,(CI$4),0),0)*($AI37-$AI36)/10000</f>
        <v>0</v>
      </c>
      <c r="CJ36" s="17"/>
      <c r="CK36" s="128" t="n">
        <f aca="false">SUM(BW36:CI36)+DQ36</f>
        <v>0</v>
      </c>
      <c r="CL36" s="128"/>
      <c r="CM36" s="128"/>
      <c r="CN36" s="142" t="n">
        <f aca="false">IF(CN$2&lt;=$A36,IF(CN$3&gt;=$A36,(CN$4),0),0)*($AI37-$AI36)/10000</f>
        <v>0</v>
      </c>
      <c r="CO36" s="142" t="n">
        <f aca="false">IF(CO$2&lt;=$A36,IF(CO$3&gt;=$A36,(CO$4),0),0)*($AI37-$AI36)/10000</f>
        <v>0</v>
      </c>
      <c r="CP36" s="142" t="n">
        <f aca="false">IF(CP$2&lt;=$A36,IF(CP$3&gt;=$A36,(CP$4),0),0)*($AI37-$AI36)/10000</f>
        <v>0</v>
      </c>
      <c r="CQ36" s="142" t="n">
        <f aca="false">IF(CQ$2&lt;=$A36,IF(CQ$3&gt;=$A36,(CQ$4),0),0)*($AI37-$AI36)/10000</f>
        <v>0</v>
      </c>
      <c r="CR36" s="128"/>
      <c r="CS36" s="128" t="n">
        <f aca="false">SUM(CN36:CQ36)*AL36</f>
        <v>0</v>
      </c>
      <c r="CT36" s="128"/>
      <c r="CU36" s="17"/>
      <c r="CV36" s="17"/>
      <c r="CW36" s="17"/>
      <c r="CX36" s="140" t="n">
        <f aca="false">IF(CX$2&lt;=$A36,IF(CX$3&gt;=$A36,(CX$4),0),0)*($AI37-$AI36)/10000</f>
        <v>0</v>
      </c>
      <c r="CY36" s="140" t="n">
        <f aca="false">IF(CY$2&lt;=$A36,IF(CY$3&gt;=$A36,(CY$4),0),0)*($AI37-$AI36)/10000</f>
        <v>0</v>
      </c>
      <c r="CZ36" s="140" t="n">
        <f aca="false">IF(CZ$2&lt;=$A36,IF(CZ$3&gt;=$A36,(CZ$4),0),0)*($AI37-$AI36)/10000</f>
        <v>0</v>
      </c>
      <c r="DA36" s="140" t="n">
        <f aca="false">IF(DA$2&lt;=$A36,IF(DA$3&gt;=$A36,(DA$4),0),0)*($AI37-$AI36)/10000</f>
        <v>0</v>
      </c>
      <c r="DB36" s="140" t="n">
        <f aca="false">IF(DB$2&lt;=$A36,IF(DB$3&gt;=$A36,(DB$4),0),0)*($AI37-$AI36)/10000</f>
        <v>0</v>
      </c>
      <c r="DC36" s="140" t="n">
        <f aca="false">IF(DC$2&lt;=$A36,IF(DC$3&gt;=$A36,(DC$4),0),0)*($AI37-$AI36)/10000</f>
        <v>0</v>
      </c>
      <c r="DD36" s="140" t="n">
        <f aca="false">IF(DD$2&lt;=$A36,IF(DD$3&gt;=$A36,(DD$4),0),0)*($AI37-$AI36)/10000</f>
        <v>0</v>
      </c>
      <c r="DE36" s="17"/>
      <c r="DF36" s="128" t="n">
        <f aca="false">SUM(CX36:DD36)</f>
        <v>0</v>
      </c>
      <c r="DG36" s="17"/>
      <c r="DH36" s="17"/>
      <c r="DI36" s="17"/>
      <c r="DJ36" s="17"/>
      <c r="DK36" s="17"/>
      <c r="DL36" s="140" t="n">
        <f aca="false">IF(DL$2&lt;=$A36,IF(DL$3&gt;=$A36,(DL$4),0),0)*($AI37-$AI36)/10000</f>
        <v>0</v>
      </c>
      <c r="DM36" s="140" t="n">
        <f aca="false">IF(DM$2&lt;=$A36,IF(DM$3&gt;=$A36,(DM$4),0),0)*($AI37-$AI36)/10000</f>
        <v>0</v>
      </c>
      <c r="DN36" s="140" t="n">
        <f aca="false">IF(DN$2&lt;=$A36,IF(DN$3&gt;=$A36,(DN$4),0),0)*($AI37-$AI36)/10000</f>
        <v>0</v>
      </c>
      <c r="DO36" s="140" t="n">
        <f aca="false">IF(DO$2&lt;=$A36,IF(DO$3&gt;=$A36,(DO$4),0),0)*($AI37-$AI36)/10000</f>
        <v>0</v>
      </c>
      <c r="DP36" s="140"/>
      <c r="DQ36" s="140" t="n">
        <f aca="false">SUM(DL36:DO36)*AL36</f>
        <v>0</v>
      </c>
      <c r="DR36" s="140"/>
      <c r="DS36" s="140" t="n">
        <f aca="false">IF(DS$2&lt;=$A36,IF(DS$3&gt;=$A36,(DS$4),0),0)*($AI37-$AI36)/10000</f>
        <v>0</v>
      </c>
      <c r="DT36" s="140" t="n">
        <f aca="false">IF(DT$2&lt;=$A36,IF(DT$3&gt;=$A36,(DT$4),0),0)*($AI37-$AI36)/10000</f>
        <v>0</v>
      </c>
      <c r="DU36" s="140" t="n">
        <f aca="false">IF(DU$2&lt;=$A36,IF(DU$3&gt;=$A36,(DU$4),0),0)*($AI37-$AI36)/10000</f>
        <v>0</v>
      </c>
      <c r="DV36" s="140" t="n">
        <f aca="false">IF(DV$2&lt;=$A36,IF(DV$3&gt;=$A36,(DV$4),0),0)*($AI37-$AI36)/10000</f>
        <v>0</v>
      </c>
      <c r="DW36" s="140" t="n">
        <f aca="false">IF(DW$2&lt;=$A36,IF(DW$3&gt;=$A36,(DW$4),0),0)*($AI37-$AI36)/10000</f>
        <v>0</v>
      </c>
      <c r="DX36" s="140" t="n">
        <f aca="false">IF(DX$2&lt;=$A36,IF(DX$3&gt;=$A36,(DX$4),0),0)*($AI37-$AI36)/10000</f>
        <v>0</v>
      </c>
      <c r="DY36" s="140" t="n">
        <f aca="false">IF(DY$2&lt;=$A36,IF(DY$3&gt;=$A36,(DY$4),0),0)*($AI37-$AI36)/10000</f>
        <v>0</v>
      </c>
      <c r="DZ36" s="140" t="n">
        <f aca="false">IF(DZ$2&lt;=$A36,IF(DZ$3&gt;=$A36,(DZ$4),0),0)*($AI37-$AI36)/10000</f>
        <v>0</v>
      </c>
      <c r="EA36" s="140" t="n">
        <f aca="false">IF(EA$2&lt;=$A36,IF(EA$3&gt;=$A36,(EA$4),0),0)*($AI37-$AI36)/10000</f>
        <v>0</v>
      </c>
      <c r="EB36" s="128" t="n">
        <f aca="false">SUM(DS36:DZ36)*AM36</f>
        <v>0</v>
      </c>
      <c r="EC36" s="128"/>
      <c r="ED36" s="17"/>
      <c r="EE36" s="17"/>
      <c r="EF36" s="17"/>
      <c r="EG36" s="17"/>
      <c r="EH36" s="17"/>
      <c r="EI36" s="140" t="n">
        <f aca="false">IF(EI$2&lt;=$A36,IF(EI$3&gt;=$A36,(EI$4),0),0)*($AI37-$AI36)/10000</f>
        <v>0</v>
      </c>
      <c r="EJ36" s="140" t="n">
        <f aca="false">IF(EJ$2&lt;=$A36,IF(EJ$3&gt;=$A36,(EJ$4),0),0)*($AI37-$AI36)/10000</f>
        <v>0</v>
      </c>
      <c r="EK36" s="140" t="n">
        <f aca="false">IF(EK$2&lt;=$A36,IF(EK$3&gt;=$A36,(EK$4),0),0)*($AI37-$AI36)/10000</f>
        <v>0</v>
      </c>
      <c r="EL36" s="140" t="n">
        <f aca="false">IF(EL$2&lt;=$A36,IF(EL$3&gt;=$A36,(EL$4),0),0)*($AI37-$AI36)/10000</f>
        <v>0</v>
      </c>
      <c r="EM36" s="140" t="n">
        <f aca="false">IF(EM$2&lt;=$A36,IF(EM$3&gt;=$A36,(EM$4),0),0)*($AI37-$AI36)/10000</f>
        <v>0</v>
      </c>
      <c r="EN36" s="140" t="n">
        <f aca="false">IF(EN$2&lt;=$A36,IF(EN$3&gt;=$A36,(EN$4),0),0)*($AI37-$AI36)/10000</f>
        <v>0</v>
      </c>
      <c r="EO36" s="17"/>
      <c r="EP36" s="128" t="n">
        <f aca="false">SUM(EI36:EN36)</f>
        <v>0</v>
      </c>
      <c r="EQ36" s="128" t="n">
        <f aca="false">EP36*AM36</f>
        <v>0</v>
      </c>
      <c r="ER36" s="17"/>
      <c r="ES36" s="17"/>
      <c r="ET36" s="17"/>
      <c r="EU36" s="17"/>
      <c r="EV36" s="17"/>
      <c r="EW36" s="140" t="n">
        <f aca="false">IF(EW$2&lt;=$A36,IF(EW$3&gt;=$A36,(EW$4),0),0)*($AI37-$AI36)/10000</f>
        <v>0</v>
      </c>
      <c r="EX36" s="140" t="n">
        <f aca="false">IF(EX$2&lt;=$A36,IF(EX$3&gt;=$A36,(EX$4),0),0)*($AI37-$AI36)/10000</f>
        <v>0</v>
      </c>
      <c r="EY36" s="140" t="n">
        <f aca="false">IF(EY$2&lt;=$A36,IF(EY$3&gt;=$A36,(EY$4),0),0)*($AI37-$AI36)/10000</f>
        <v>0</v>
      </c>
      <c r="EZ36" s="140" t="n">
        <f aca="false">IF(EZ$2&lt;=$A36,IF(EZ$3&gt;=$A36,(EZ$4),0),0)*($AI37-$AI36)/10000</f>
        <v>0</v>
      </c>
      <c r="FA36" s="140" t="n">
        <f aca="false">IF(FA$2&lt;=$A36,IF(FA$3&gt;=$A36,(FA$4),0),0)*($AI37-$AI36)/10000</f>
        <v>0</v>
      </c>
      <c r="FB36" s="140" t="n">
        <f aca="false">IF(FB$2&lt;=$A36,IF(FB$3&gt;=$A36,(FB$4),0),0)*($AI37-$AI36)/10000</f>
        <v>0</v>
      </c>
      <c r="FC36" s="17"/>
      <c r="FD36" s="128" t="n">
        <f aca="false">SUM(EW36:FB36)</f>
        <v>0</v>
      </c>
      <c r="FE36" s="128" t="n">
        <f aca="false">FD36*AM36</f>
        <v>0</v>
      </c>
      <c r="FF36" s="17"/>
      <c r="FG36" s="17"/>
      <c r="FH36" s="17"/>
      <c r="FI36" s="17"/>
      <c r="FJ36" s="17"/>
      <c r="FK36" s="17"/>
      <c r="FL36" s="140" t="n">
        <f aca="false">IF(FL$2&lt;=$A36,IF(FL$3&gt;=$A36,(FL$4),0),0)*($AI37-$AI36)/10000</f>
        <v>0</v>
      </c>
      <c r="FM36" s="140" t="n">
        <f aca="false">IF(FM$2&lt;=$A36,IF(FM$3&gt;=$A36,(FM$4),0),0)*($AI37-$AI36)/10000</f>
        <v>0</v>
      </c>
      <c r="FN36" s="140" t="n">
        <f aca="false">IF(FN$2&lt;=$A36,IF(FN$3&gt;=$A36,(FN$4),0),0)*($AI37-$AI36)/10000</f>
        <v>0</v>
      </c>
      <c r="FO36" s="140" t="n">
        <f aca="false">IF(FO$2&lt;=$A36,IF(FO$3&gt;=$A36,(FO$4),0),0)*($AI37-$AI36)/10000</f>
        <v>0</v>
      </c>
      <c r="FP36" s="140" t="n">
        <f aca="false">IF(FP$2&lt;=$A36,IF(FP$3&gt;=$A36,(FP$4),0),0)*($AI37-$AI36)/10000</f>
        <v>0</v>
      </c>
      <c r="FQ36" s="140" t="n">
        <f aca="false">IF(FQ$2&lt;=$A36,IF(FQ$3&gt;=$A36,(FQ$4),0),0)*($AI37-$AI36)/10000</f>
        <v>0</v>
      </c>
      <c r="FR36" s="17"/>
      <c r="FS36" s="128" t="n">
        <f aca="false">SUM(FL36:FQ36)</f>
        <v>0</v>
      </c>
      <c r="FT36" s="128" t="n">
        <f aca="false">FS36*AM36</f>
        <v>0</v>
      </c>
      <c r="FU36" s="17"/>
      <c r="FV36" s="17"/>
      <c r="FW36" s="17"/>
      <c r="FX36" s="17"/>
      <c r="FY36" s="17"/>
      <c r="FZ36" s="17"/>
      <c r="GA36" s="140" t="n">
        <f aca="false">IF(GA$2&lt;=$A36,IF(GA$3&gt;=$A36,(GA$4),0),0)*($AI37-$AI36)/10000</f>
        <v>0</v>
      </c>
      <c r="GB36" s="140" t="n">
        <f aca="false">IF(GB$2&lt;=$A36,IF(GB$3&gt;=$A36,(GB$4),0),0)*($AI37-$AI36)/10000</f>
        <v>0</v>
      </c>
      <c r="GC36" s="140" t="n">
        <f aca="false">IF(GC$2&lt;=$A36,IF(GC$3&gt;=$A36,(GC$4),0),0)*($AI37-$AI36)/10000</f>
        <v>0</v>
      </c>
      <c r="GD36" s="140" t="n">
        <f aca="false">IF(GD$2&lt;=$A36,IF(GD$3&gt;=$A36,(GD$4),0),0)*($AI37-$AI36)/10000</f>
        <v>0</v>
      </c>
      <c r="GE36" s="140" t="n">
        <f aca="false">IF(GE$2&lt;=$A36,IF(GE$3&gt;=$A36,(GE$4),0),0)*($AI37-$AI36)/10000</f>
        <v>0</v>
      </c>
      <c r="GF36" s="140" t="n">
        <f aca="false">IF(GF$2&lt;=$A36,IF(GF$3&gt;=$A36,(GF$4),0),0)*($AI37-$AI36)/10000</f>
        <v>0</v>
      </c>
      <c r="GG36" s="17"/>
      <c r="GH36" s="128" t="n">
        <f aca="false">SUM(GA36:GF36)</f>
        <v>0</v>
      </c>
      <c r="GI36" s="128" t="n">
        <f aca="false">GH36*AM36</f>
        <v>0</v>
      </c>
    </row>
    <row r="37" customFormat="false" ht="16.5" hidden="false" customHeight="false" outlineLevel="0" collapsed="false">
      <c r="A37" s="133" t="n">
        <v>37865</v>
      </c>
      <c r="B37" s="144" t="n">
        <f aca="false">INDEX(EOLArray,MATCH($A37,EOLColumn,0),MATCH($AF$5,EOLRow,0))+CT37</f>
        <v>0</v>
      </c>
      <c r="C37" s="135" t="n">
        <f aca="false">INDEX(M1SHEET,MATCH($A37,M1COLUMN,0),MATCH($AG$5,M1ROW,0))</f>
        <v>-0.476340709065147</v>
      </c>
      <c r="D37" s="152"/>
      <c r="E37" s="144" t="n">
        <f aca="false">INDEX(EOLArray,MATCH($A37,EOLColumn,0),MATCH($AF$19,EOLRow,0))+EQ37</f>
        <v>27.5</v>
      </c>
      <c r="F37" s="135" t="n">
        <f aca="false">INDEX(M1SHEET,MATCH($A37,M1COLUMN,0),MATCH($AG$14,M1ROW,0))</f>
        <v>0.885</v>
      </c>
      <c r="G37" s="152"/>
      <c r="H37" s="144" t="n">
        <f aca="false">INDEX(EOLArray,MATCH($A37,EOLColumn,0),MATCH($AF$20,EOLRow,0))+GI37</f>
        <v>0</v>
      </c>
      <c r="I37" s="135" t="n">
        <f aca="false">INDEX(M1SHEET,MATCH($A37,M1COLUMN,0),MATCH($AG$17,M1ROW,0))</f>
        <v>1.285</v>
      </c>
      <c r="J37" s="152"/>
      <c r="K37" s="144" t="n">
        <f aca="false">INDEX(EOLArray,MATCH($A37,EOLColumn,0),MATCH($AF$13,EOLRow,0))+FE37</f>
        <v>39.29</v>
      </c>
      <c r="L37" s="135" t="n">
        <f aca="false">INDEX(M1SHEET,MATCH($A37,M1COLUMN,0),MATCH($AG$13,M1ROW,0))</f>
        <v>-0.345</v>
      </c>
      <c r="M37" s="152"/>
      <c r="N37" s="144" t="n">
        <f aca="false">INDEX(EOLArray,MATCH($A37,EOLColumn,0),MATCH($AF$12,EOLRow,0))+EB37+DQ37</f>
        <v>-38.04</v>
      </c>
      <c r="O37" s="135" t="n">
        <f aca="false">INDEX(M1SHEET,MATCH($A37,M1COLUMN,0),MATCH($AG$15,M1ROW,0))</f>
        <v>-0.125</v>
      </c>
      <c r="P37" s="152"/>
      <c r="Q37" s="135" t="n">
        <f aca="false">INDEX(M1SHEET,MATCH($A37,M1COLUMN,0),MATCH($AG$31,M1ROW,0))</f>
        <v>3.792</v>
      </c>
      <c r="R37" s="152"/>
      <c r="S37" s="144" t="n">
        <f aca="false">INDEX(EOLArray,MATCH($A37,EOLColumn,0),MATCH($AF$2,EOLRow,0))+BE37+DF37</f>
        <v>0</v>
      </c>
      <c r="T37" s="135" t="n">
        <f aca="false">INDEX(M1SHEET,MATCH($A37,M1COLUMN,0),MATCH($AG$3,M1ROW,0))</f>
        <v>-0.42</v>
      </c>
      <c r="U37" s="152"/>
      <c r="V37" s="135" t="n">
        <f aca="false">INDEX(M1SHEET,MATCH($A37,M1COLUMN,0),MATCH($AG$28,M1ROW,0))</f>
        <v>4.96550371200535</v>
      </c>
      <c r="W37" s="152"/>
      <c r="X37" s="144" t="n">
        <f aca="false">INDEX(EOLArray,MATCH($A37,EOLColumn,0),MATCH($AF$18,EOLRow,0))+$BE37+$CK37+$CS37+$DQ37</f>
        <v>0</v>
      </c>
      <c r="Y37" s="135" t="n">
        <f aca="false">INDEX(M1SHEET,MATCH($A37,M1COLUMN,0),MATCH($AG$2,M1ROW,0))</f>
        <v>3.917</v>
      </c>
      <c r="Z37" s="152"/>
      <c r="AB37" s="150" t="n">
        <f aca="false">B37+E37+H37+K37+N37+S37</f>
        <v>28.75</v>
      </c>
      <c r="AC37" s="58"/>
      <c r="AD37" s="58"/>
      <c r="AF37" s="60" t="s">
        <v>128</v>
      </c>
      <c r="AG37" s="61" t="s">
        <v>129</v>
      </c>
      <c r="AI37" s="138" t="n">
        <v>37865</v>
      </c>
      <c r="AJ37" s="96" t="n">
        <f aca="false">(CK37+BE37+BR37+DQ37)*AM37</f>
        <v>0</v>
      </c>
      <c r="AK37" s="97" t="n">
        <f aca="false">(AO37)*(AM37)</f>
        <v>0</v>
      </c>
      <c r="AL37" s="97" t="n">
        <f aca="false">(AN37+AO37)*(AM37)</f>
        <v>0</v>
      </c>
      <c r="AM37" s="139" t="n">
        <f aca="false">INDEX(M1SHEET,MATCH($AI37,M1COLUMN,0),MATCH($AG$38,M1ROW,0))</f>
        <v>0.87315521481529</v>
      </c>
      <c r="AN37" s="122" t="n">
        <f aca="false">BS37</f>
        <v>0</v>
      </c>
      <c r="AO37" s="97" t="n">
        <f aca="false">BR37</f>
        <v>0</v>
      </c>
      <c r="AP37" s="125"/>
      <c r="AQ37" s="108"/>
      <c r="AR37" s="128" t="n">
        <f aca="false">SUM(AX37:BE37)+SUM(BI37:BP37)+SUM(DU37:DZ37)+SUM(BW37:CI37)</f>
        <v>0</v>
      </c>
      <c r="AS37" s="108"/>
      <c r="AT37" s="17"/>
      <c r="AU37" s="17"/>
      <c r="AV37" s="37" t="n">
        <v>37865</v>
      </c>
      <c r="AW37" s="17"/>
      <c r="AX37" s="128" t="n">
        <f aca="false">IF(AX$2&lt;=$A37,IF(AX$3&gt;=$A37,(AX$4/1.055056),0),0)*($AI38-$AI37)/10000</f>
        <v>0</v>
      </c>
      <c r="AY37" s="140" t="n">
        <f aca="false">IF(AY$2&lt;=$A37,IF(AY$3&gt;=$A37,(AY$4/1.055056),0),0)*($AI38-$AI37)/10000</f>
        <v>0</v>
      </c>
      <c r="AZ37" s="140" t="n">
        <f aca="false">IF(AZ$2&lt;=$A37,IF(AZ$3&gt;=$A37,(AZ$4/1.055056),0),0)*($AI38-$AI37)/10000</f>
        <v>0</v>
      </c>
      <c r="BA37" s="140" t="n">
        <f aca="false">IF(BA$2&lt;=$A37,IF(BA$3&gt;=$A37,(BA$4/1.055056),0),0)*($AI38-$AI37)/10000</f>
        <v>0</v>
      </c>
      <c r="BB37" s="140" t="n">
        <f aca="false">IF(BB$2&lt;=$A37,IF(BB$3&gt;=$A37,(BB$4/1.055056),0),0)*($AI38-$AI37)/10000</f>
        <v>0</v>
      </c>
      <c r="BC37" s="140" t="n">
        <f aca="false">IF(BC$2&lt;=$A37,IF(BC$3&gt;=$A37,(BC$4/1.055056),0),0)*($AI38-$AI37)/10000</f>
        <v>0</v>
      </c>
      <c r="BD37" s="140" t="n">
        <f aca="false">IF(BD$2&lt;=$A37,IF(BD$3&gt;=$A37,(BD$4/1.055056),0),0)*($AI38-$AI37)/10000</f>
        <v>0</v>
      </c>
      <c r="BE37" s="140" t="n">
        <f aca="false">SUM(AX37:BD37)*AM37</f>
        <v>0</v>
      </c>
      <c r="BF37" s="140"/>
      <c r="BG37" s="13"/>
      <c r="BH37" s="13"/>
      <c r="BI37" s="141" t="n">
        <f aca="false">IF(BI$2&lt;=$A37,IF(BI$3&gt;=$A37,(BI$4/1.055056),0),0)*($AI38-$AI37)/10000</f>
        <v>0</v>
      </c>
      <c r="BJ37" s="141" t="n">
        <f aca="false">IF(BJ$2&lt;=$A37,IF(BJ$3&gt;=$A37,(BJ$4/1.055056),0),0)*($AI38-$AI37)/10000</f>
        <v>0</v>
      </c>
      <c r="BK37" s="141" t="n">
        <f aca="false">IF(BK$2&lt;=$A37,IF(BK$3&gt;=$A37,(BK$4/1.055056),0),0)*($AI38-$AI37)/10000</f>
        <v>0</v>
      </c>
      <c r="BL37" s="141" t="n">
        <f aca="false">IF(BL$2&lt;=$A37,IF(BL$3&gt;=$A37,(BL$4/1.055056),0),0)*($AI38-$AI37)/10000</f>
        <v>0</v>
      </c>
      <c r="BM37" s="141" t="n">
        <f aca="false">IF(BM$2&lt;=$A37,IF(BM$3&gt;=$A37,(BM$4/1.055056),0),0)*($AI38-$AI37)/10000</f>
        <v>0</v>
      </c>
      <c r="BN37" s="141" t="n">
        <f aca="false">IF(BN$2&lt;=$A37,IF(BN$3&gt;=$A37,(BN$4/1.055056),0),0)*($AI38-$AI37)/10000</f>
        <v>0</v>
      </c>
      <c r="BO37" s="141" t="n">
        <f aca="false">IF(BO$2&lt;=$A37,IF(BO$3&gt;=$A37,(BO$4/1.055056),0),0)*($AI38-$AI37)/10000</f>
        <v>0</v>
      </c>
      <c r="BP37" s="141" t="n">
        <f aca="false">IF(BP$2&lt;=$A37,IF(BP$3&gt;=$A37,(BP$4/1.055056),0),0)*($AI38-$AI37)/10000</f>
        <v>0</v>
      </c>
      <c r="BQ37" s="13"/>
      <c r="BR37" s="14" t="n">
        <f aca="false">SUM(BI37:BP37)</f>
        <v>0</v>
      </c>
      <c r="BS37" s="14" t="n">
        <f aca="false">SUM(AX37:BF37)+DF37</f>
        <v>0</v>
      </c>
      <c r="BT37" s="14"/>
      <c r="BU37" s="17"/>
      <c r="BV37" s="17"/>
      <c r="BW37" s="142" t="n">
        <f aca="false">IF(BW$2&lt;=$A37,IF(BW$3&gt;=$A37,(BW$4),0),0)*($AI38-$AI37)/10000</f>
        <v>0</v>
      </c>
      <c r="BX37" s="142" t="n">
        <f aca="false">IF(BX$2&lt;=$A37,IF(BX$3&gt;=$A37,(BX$4),0),0)*($AI38-$AI37)/10000</f>
        <v>0</v>
      </c>
      <c r="BY37" s="142" t="n">
        <f aca="false">IF(BY$2&lt;=$A37,IF(BY$3&gt;=$A37,(BY$4),0),0)*($AI38-$AI37)/10000</f>
        <v>0</v>
      </c>
      <c r="BZ37" s="142" t="n">
        <f aca="false">IF(BZ$2&lt;=$A37,IF(BZ$3&gt;=$A37,(BZ$4),0),0)*($AI38-$AI37)/10000</f>
        <v>0</v>
      </c>
      <c r="CA37" s="142" t="n">
        <f aca="false">IF(CA$2&lt;=$A37,IF(CA$3&gt;=$A37,(CA$4),0),0)*($AI38-$AI37)/10000</f>
        <v>0</v>
      </c>
      <c r="CB37" s="140" t="n">
        <f aca="false">IF(CB$2&lt;=$A37,IF(CB$3&gt;=$A37,(CB$4),0),0)*($AI38-$AI37)/10000</f>
        <v>0</v>
      </c>
      <c r="CC37" s="140" t="n">
        <f aca="false">IF(CC$2&lt;=$A37,IF(CC$3&gt;=$A37,(CC$4),0),0)*($AI38-$AI37)/10000</f>
        <v>0</v>
      </c>
      <c r="CD37" s="140" t="n">
        <f aca="false">IF(CD$2&lt;=$A37,IF(CD$3&gt;=$A37,(CD$4),0),0)*($AI38-$AI37)/10000</f>
        <v>0</v>
      </c>
      <c r="CE37" s="140" t="n">
        <f aca="false">IF(CE$2&lt;=$A37,IF(CE$3&gt;=$A37,(CE$4),0),0)*($AI38-$AI37)/10000</f>
        <v>0</v>
      </c>
      <c r="CF37" s="140" t="n">
        <f aca="false">IF(CF$2&lt;=$A37,IF(CF$3&gt;=$A37,(CF$4),0),0)*($AI38-$AI37)/10000</f>
        <v>0</v>
      </c>
      <c r="CG37" s="140" t="n">
        <f aca="false">IF(CG$2&lt;=$A37,IF(CG$3&gt;=$A37,(CG$4),0),0)*($AI38-$AI37)/10000</f>
        <v>0</v>
      </c>
      <c r="CH37" s="140" t="n">
        <f aca="false">IF(CH$2&lt;=$A37,IF(CH$3&gt;=$A37,(CH$4),0),0)*($AI38-$AI37)/10000</f>
        <v>0</v>
      </c>
      <c r="CI37" s="140" t="n">
        <f aca="false">IF(CI$2&lt;=$A37,IF(CI$3&gt;=$A37,(CI$4),0),0)*($AI38-$AI37)/10000</f>
        <v>0</v>
      </c>
      <c r="CJ37" s="17"/>
      <c r="CK37" s="128" t="n">
        <f aca="false">SUM(BW37:CI37)+DQ37</f>
        <v>0</v>
      </c>
      <c r="CL37" s="128"/>
      <c r="CM37" s="128"/>
      <c r="CN37" s="142" t="n">
        <f aca="false">IF(CN$2&lt;=$A37,IF(CN$3&gt;=$A37,(CN$4),0),0)*($AI38-$AI37)/10000</f>
        <v>0</v>
      </c>
      <c r="CO37" s="142" t="n">
        <f aca="false">IF(CO$2&lt;=$A37,IF(CO$3&gt;=$A37,(CO$4),0),0)*($AI38-$AI37)/10000</f>
        <v>0</v>
      </c>
      <c r="CP37" s="142" t="n">
        <f aca="false">IF(CP$2&lt;=$A37,IF(CP$3&gt;=$A37,(CP$4),0),0)*($AI38-$AI37)/10000</f>
        <v>0</v>
      </c>
      <c r="CQ37" s="142" t="n">
        <f aca="false">IF(CQ$2&lt;=$A37,IF(CQ$3&gt;=$A37,(CQ$4),0),0)*($AI38-$AI37)/10000</f>
        <v>0</v>
      </c>
      <c r="CR37" s="128"/>
      <c r="CS37" s="128" t="n">
        <f aca="false">SUM(CN37:CQ37)*AL37</f>
        <v>0</v>
      </c>
      <c r="CT37" s="128"/>
      <c r="CU37" s="17"/>
      <c r="CV37" s="17"/>
      <c r="CW37" s="17"/>
      <c r="CX37" s="140" t="n">
        <f aca="false">IF(CX$2&lt;=$A37,IF(CX$3&gt;=$A37,(CX$4),0),0)*($AI38-$AI37)/10000</f>
        <v>0</v>
      </c>
      <c r="CY37" s="140" t="n">
        <f aca="false">IF(CY$2&lt;=$A37,IF(CY$3&gt;=$A37,(CY$4),0),0)*($AI38-$AI37)/10000</f>
        <v>0</v>
      </c>
      <c r="CZ37" s="140" t="n">
        <f aca="false">IF(CZ$2&lt;=$A37,IF(CZ$3&gt;=$A37,(CZ$4),0),0)*($AI38-$AI37)/10000</f>
        <v>0</v>
      </c>
      <c r="DA37" s="140" t="n">
        <f aca="false">IF(DA$2&lt;=$A37,IF(DA$3&gt;=$A37,(DA$4),0),0)*($AI38-$AI37)/10000</f>
        <v>0</v>
      </c>
      <c r="DB37" s="140" t="n">
        <f aca="false">IF(DB$2&lt;=$A37,IF(DB$3&gt;=$A37,(DB$4),0),0)*($AI38-$AI37)/10000</f>
        <v>0</v>
      </c>
      <c r="DC37" s="140" t="n">
        <f aca="false">IF(DC$2&lt;=$A37,IF(DC$3&gt;=$A37,(DC$4),0),0)*($AI38-$AI37)/10000</f>
        <v>0</v>
      </c>
      <c r="DD37" s="140" t="n">
        <f aca="false">IF(DD$2&lt;=$A37,IF(DD$3&gt;=$A37,(DD$4),0),0)*($AI38-$AI37)/10000</f>
        <v>0</v>
      </c>
      <c r="DE37" s="17"/>
      <c r="DF37" s="128" t="n">
        <f aca="false">SUM(CX37:DD37)</f>
        <v>0</v>
      </c>
      <c r="DG37" s="17"/>
      <c r="DH37" s="17"/>
      <c r="DI37" s="17"/>
      <c r="DJ37" s="17"/>
      <c r="DK37" s="17"/>
      <c r="DL37" s="140" t="n">
        <f aca="false">IF(DL$2&lt;=$A37,IF(DL$3&gt;=$A37,(DL$4),0),0)*($AI38-$AI37)/10000</f>
        <v>0</v>
      </c>
      <c r="DM37" s="140" t="n">
        <f aca="false">IF(DM$2&lt;=$A37,IF(DM$3&gt;=$A37,(DM$4),0),0)*($AI38-$AI37)/10000</f>
        <v>0</v>
      </c>
      <c r="DN37" s="140" t="n">
        <f aca="false">IF(DN$2&lt;=$A37,IF(DN$3&gt;=$A37,(DN$4),0),0)*($AI38-$AI37)/10000</f>
        <v>0</v>
      </c>
      <c r="DO37" s="140" t="n">
        <f aca="false">IF(DO$2&lt;=$A37,IF(DO$3&gt;=$A37,(DO$4),0),0)*($AI38-$AI37)/10000</f>
        <v>0</v>
      </c>
      <c r="DP37" s="140"/>
      <c r="DQ37" s="140" t="n">
        <f aca="false">SUM(DL37:DO37)*AL37</f>
        <v>0</v>
      </c>
      <c r="DR37" s="140"/>
      <c r="DS37" s="140" t="n">
        <f aca="false">IF(DS$2&lt;=$A37,IF(DS$3&gt;=$A37,(DS$4),0),0)*($AI38-$AI37)/10000</f>
        <v>0</v>
      </c>
      <c r="DT37" s="140" t="n">
        <f aca="false">IF(DT$2&lt;=$A37,IF(DT$3&gt;=$A37,(DT$4),0),0)*($AI38-$AI37)/10000</f>
        <v>0</v>
      </c>
      <c r="DU37" s="140" t="n">
        <f aca="false">IF(DU$2&lt;=$A37,IF(DU$3&gt;=$A37,(DU$4),0),0)*($AI38-$AI37)/10000</f>
        <v>0</v>
      </c>
      <c r="DV37" s="140" t="n">
        <f aca="false">IF(DV$2&lt;=$A37,IF(DV$3&gt;=$A37,(DV$4),0),0)*($AI38-$AI37)/10000</f>
        <v>0</v>
      </c>
      <c r="DW37" s="140" t="n">
        <f aca="false">IF(DW$2&lt;=$A37,IF(DW$3&gt;=$A37,(DW$4),0),0)*($AI38-$AI37)/10000</f>
        <v>0</v>
      </c>
      <c r="DX37" s="140" t="n">
        <f aca="false">IF(DX$2&lt;=$A37,IF(DX$3&gt;=$A37,(DX$4),0),0)*($AI38-$AI37)/10000</f>
        <v>0</v>
      </c>
      <c r="DY37" s="140" t="n">
        <f aca="false">IF(DY$2&lt;=$A37,IF(DY$3&gt;=$A37,(DY$4),0),0)*($AI38-$AI37)/10000</f>
        <v>0</v>
      </c>
      <c r="DZ37" s="140" t="n">
        <f aca="false">IF(DZ$2&lt;=$A37,IF(DZ$3&gt;=$A37,(DZ$4),0),0)*($AI38-$AI37)/10000</f>
        <v>0</v>
      </c>
      <c r="EA37" s="140" t="n">
        <f aca="false">IF(EA$2&lt;=$A37,IF(EA$3&gt;=$A37,(EA$4),0),0)*($AI38-$AI37)/10000</f>
        <v>0</v>
      </c>
      <c r="EB37" s="128" t="n">
        <f aca="false">SUM(DS37:DZ37)*AM37</f>
        <v>0</v>
      </c>
      <c r="EC37" s="128"/>
      <c r="ED37" s="17"/>
      <c r="EE37" s="17"/>
      <c r="EF37" s="17"/>
      <c r="EG37" s="17"/>
      <c r="EH37" s="17"/>
      <c r="EI37" s="140" t="n">
        <f aca="false">IF(EI$2&lt;=$A37,IF(EI$3&gt;=$A37,(EI$4),0),0)*($AI38-$AI37)/10000</f>
        <v>0</v>
      </c>
      <c r="EJ37" s="140" t="n">
        <f aca="false">IF(EJ$2&lt;=$A37,IF(EJ$3&gt;=$A37,(EJ$4),0),0)*($AI38-$AI37)/10000</f>
        <v>0</v>
      </c>
      <c r="EK37" s="140" t="n">
        <f aca="false">IF(EK$2&lt;=$A37,IF(EK$3&gt;=$A37,(EK$4),0),0)*($AI38-$AI37)/10000</f>
        <v>0</v>
      </c>
      <c r="EL37" s="140" t="n">
        <f aca="false">IF(EL$2&lt;=$A37,IF(EL$3&gt;=$A37,(EL$4),0),0)*($AI38-$AI37)/10000</f>
        <v>0</v>
      </c>
      <c r="EM37" s="140" t="n">
        <f aca="false">IF(EM$2&lt;=$A37,IF(EM$3&gt;=$A37,(EM$4),0),0)*($AI38-$AI37)/10000</f>
        <v>0</v>
      </c>
      <c r="EN37" s="140" t="n">
        <f aca="false">IF(EN$2&lt;=$A37,IF(EN$3&gt;=$A37,(EN$4),0),0)*($AI38-$AI37)/10000</f>
        <v>0</v>
      </c>
      <c r="EO37" s="17"/>
      <c r="EP37" s="128" t="n">
        <f aca="false">SUM(EI37:EN37)</f>
        <v>0</v>
      </c>
      <c r="EQ37" s="128" t="n">
        <f aca="false">EP37*AM37</f>
        <v>0</v>
      </c>
      <c r="ER37" s="17"/>
      <c r="ES37" s="17"/>
      <c r="ET37" s="17"/>
      <c r="EU37" s="17"/>
      <c r="EV37" s="17"/>
      <c r="EW37" s="140" t="n">
        <f aca="false">IF(EW$2&lt;=$A37,IF(EW$3&gt;=$A37,(EW$4),0),0)*($AI38-$AI37)/10000</f>
        <v>0</v>
      </c>
      <c r="EX37" s="140" t="n">
        <f aca="false">IF(EX$2&lt;=$A37,IF(EX$3&gt;=$A37,(EX$4),0),0)*($AI38-$AI37)/10000</f>
        <v>0</v>
      </c>
      <c r="EY37" s="140" t="n">
        <f aca="false">IF(EY$2&lt;=$A37,IF(EY$3&gt;=$A37,(EY$4),0),0)*($AI38-$AI37)/10000</f>
        <v>0</v>
      </c>
      <c r="EZ37" s="140" t="n">
        <f aca="false">IF(EZ$2&lt;=$A37,IF(EZ$3&gt;=$A37,(EZ$4),0),0)*($AI38-$AI37)/10000</f>
        <v>0</v>
      </c>
      <c r="FA37" s="140" t="n">
        <f aca="false">IF(FA$2&lt;=$A37,IF(FA$3&gt;=$A37,(FA$4),0),0)*($AI38-$AI37)/10000</f>
        <v>0</v>
      </c>
      <c r="FB37" s="140" t="n">
        <f aca="false">IF(FB$2&lt;=$A37,IF(FB$3&gt;=$A37,(FB$4),0),0)*($AI38-$AI37)/10000</f>
        <v>0</v>
      </c>
      <c r="FC37" s="17"/>
      <c r="FD37" s="128" t="n">
        <f aca="false">SUM(EW37:FB37)</f>
        <v>0</v>
      </c>
      <c r="FE37" s="128" t="n">
        <f aca="false">FD37*AM37</f>
        <v>0</v>
      </c>
      <c r="FF37" s="17"/>
      <c r="FG37" s="17"/>
      <c r="FH37" s="17"/>
      <c r="FI37" s="17"/>
      <c r="FJ37" s="17"/>
      <c r="FK37" s="17"/>
      <c r="FL37" s="140" t="n">
        <f aca="false">IF(FL$2&lt;=$A37,IF(FL$3&gt;=$A37,(FL$4),0),0)*($AI38-$AI37)/10000</f>
        <v>0</v>
      </c>
      <c r="FM37" s="140" t="n">
        <f aca="false">IF(FM$2&lt;=$A37,IF(FM$3&gt;=$A37,(FM$4),0),0)*($AI38-$AI37)/10000</f>
        <v>0</v>
      </c>
      <c r="FN37" s="140" t="n">
        <f aca="false">IF(FN$2&lt;=$A37,IF(FN$3&gt;=$A37,(FN$4),0),0)*($AI38-$AI37)/10000</f>
        <v>0</v>
      </c>
      <c r="FO37" s="140" t="n">
        <f aca="false">IF(FO$2&lt;=$A37,IF(FO$3&gt;=$A37,(FO$4),0),0)*($AI38-$AI37)/10000</f>
        <v>0</v>
      </c>
      <c r="FP37" s="140" t="n">
        <f aca="false">IF(FP$2&lt;=$A37,IF(FP$3&gt;=$A37,(FP$4),0),0)*($AI38-$AI37)/10000</f>
        <v>0</v>
      </c>
      <c r="FQ37" s="140" t="n">
        <f aca="false">IF(FQ$2&lt;=$A37,IF(FQ$3&gt;=$A37,(FQ$4),0),0)*($AI38-$AI37)/10000</f>
        <v>0</v>
      </c>
      <c r="FR37" s="17"/>
      <c r="FS37" s="128" t="n">
        <f aca="false">SUM(FL37:FQ37)</f>
        <v>0</v>
      </c>
      <c r="FT37" s="128" t="n">
        <f aca="false">FS37*AM37</f>
        <v>0</v>
      </c>
      <c r="FU37" s="17"/>
      <c r="FV37" s="17"/>
      <c r="FW37" s="17"/>
      <c r="FX37" s="17"/>
      <c r="FY37" s="17"/>
      <c r="FZ37" s="17"/>
      <c r="GA37" s="140" t="n">
        <f aca="false">IF(GA$2&lt;=$A37,IF(GA$3&gt;=$A37,(GA$4),0),0)*($AI38-$AI37)/10000</f>
        <v>0</v>
      </c>
      <c r="GB37" s="140" t="n">
        <f aca="false">IF(GB$2&lt;=$A37,IF(GB$3&gt;=$A37,(GB$4),0),0)*($AI38-$AI37)/10000</f>
        <v>0</v>
      </c>
      <c r="GC37" s="140" t="n">
        <f aca="false">IF(GC$2&lt;=$A37,IF(GC$3&gt;=$A37,(GC$4),0),0)*($AI38-$AI37)/10000</f>
        <v>0</v>
      </c>
      <c r="GD37" s="140" t="n">
        <f aca="false">IF(GD$2&lt;=$A37,IF(GD$3&gt;=$A37,(GD$4),0),0)*($AI38-$AI37)/10000</f>
        <v>0</v>
      </c>
      <c r="GE37" s="140" t="n">
        <f aca="false">IF(GE$2&lt;=$A37,IF(GE$3&gt;=$A37,(GE$4),0),0)*($AI38-$AI37)/10000</f>
        <v>0</v>
      </c>
      <c r="GF37" s="140" t="n">
        <f aca="false">IF(GF$2&lt;=$A37,IF(GF$3&gt;=$A37,(GF$4),0),0)*($AI38-$AI37)/10000</f>
        <v>0</v>
      </c>
      <c r="GG37" s="17"/>
      <c r="GH37" s="128" t="n">
        <f aca="false">SUM(GA37:GF37)</f>
        <v>0</v>
      </c>
      <c r="GI37" s="128" t="n">
        <f aca="false">GH37*AM37</f>
        <v>0</v>
      </c>
    </row>
    <row r="38" customFormat="false" ht="16.5" hidden="false" customHeight="false" outlineLevel="0" collapsed="false">
      <c r="A38" s="143" t="n">
        <v>37895</v>
      </c>
      <c r="B38" s="153" t="n">
        <f aca="false">INDEX(EOLArray,MATCH($A38,EOLColumn,0),MATCH($AF$5,EOLRow,0))+CT38</f>
        <v>0</v>
      </c>
      <c r="C38" s="154" t="n">
        <f aca="false">INDEX(M1SHEET,MATCH($A38,M1COLUMN,0),MATCH($AG$5,M1ROW,0))</f>
        <v>-0.476358401963032</v>
      </c>
      <c r="D38" s="155"/>
      <c r="E38" s="153" t="n">
        <f aca="false">INDEX(EOLArray,MATCH($A38,EOLColumn,0),MATCH($AF$19,EOLRow,0))+EQ38</f>
        <v>28.29</v>
      </c>
      <c r="F38" s="154" t="n">
        <f aca="false">INDEX(M1SHEET,MATCH($A38,M1COLUMN,0),MATCH($AG$14,M1ROW,0))</f>
        <v>0.885</v>
      </c>
      <c r="G38" s="155"/>
      <c r="H38" s="153" t="n">
        <f aca="false">INDEX(EOLArray,MATCH($A38,EOLColumn,0),MATCH($AF$20,EOLRow,0))+GI38</f>
        <v>0</v>
      </c>
      <c r="I38" s="154" t="n">
        <f aca="false">INDEX(M1SHEET,MATCH($A38,M1COLUMN,0),MATCH($AG$17,M1ROW,0))</f>
        <v>1.285</v>
      </c>
      <c r="J38" s="155"/>
      <c r="K38" s="153" t="n">
        <f aca="false">INDEX(EOLArray,MATCH($A38,EOLColumn,0),MATCH($AF$13,EOLRow,0))+FE38</f>
        <v>40.42</v>
      </c>
      <c r="L38" s="154" t="n">
        <f aca="false">INDEX(M1SHEET,MATCH($A38,M1COLUMN,0),MATCH($AG$13,M1ROW,0))</f>
        <v>-0.345</v>
      </c>
      <c r="M38" s="155"/>
      <c r="N38" s="153" t="n">
        <f aca="false">INDEX(EOLArray,MATCH($A38,EOLColumn,0),MATCH($AF$12,EOLRow,0))+EB38+DQ38</f>
        <v>-39.13</v>
      </c>
      <c r="O38" s="154" t="n">
        <f aca="false">INDEX(M1SHEET,MATCH($A38,M1COLUMN,0),MATCH($AG$15,M1ROW,0))</f>
        <v>-0.125</v>
      </c>
      <c r="P38" s="155"/>
      <c r="Q38" s="154" t="n">
        <f aca="false">INDEX(M1SHEET,MATCH($A38,M1COLUMN,0),MATCH($AG$31,M1ROW,0))</f>
        <v>3.825</v>
      </c>
      <c r="R38" s="155"/>
      <c r="S38" s="153" t="n">
        <f aca="false">INDEX(EOLArray,MATCH($A38,EOLColumn,0),MATCH($AF$2,EOLRow,0))+BE38+DF38</f>
        <v>0</v>
      </c>
      <c r="T38" s="154" t="n">
        <f aca="false">INDEX(M1SHEET,MATCH($A38,M1COLUMN,0),MATCH($AG$3,M1ROW,0))</f>
        <v>-0.42</v>
      </c>
      <c r="U38" s="155"/>
      <c r="V38" s="154" t="n">
        <f aca="false">INDEX(M1SHEET,MATCH($A38,M1COLUMN,0),MATCH($AG$28,M1ROW,0))</f>
        <v>5.01078792449152</v>
      </c>
      <c r="W38" s="155"/>
      <c r="X38" s="153" t="n">
        <f aca="false">INDEX(EOLArray,MATCH($A38,EOLColumn,0),MATCH($AF$18,EOLRow,0))+$BE38+$CK38+$CS38+$DQ38</f>
        <v>0</v>
      </c>
      <c r="Y38" s="154" t="n">
        <f aca="false">INDEX(M1SHEET,MATCH($A38,M1COLUMN,0),MATCH($AG$2,M1ROW,0))</f>
        <v>3.95</v>
      </c>
      <c r="Z38" s="155"/>
      <c r="AB38" s="146" t="n">
        <f aca="false">B38+E38+H38+K38+N38+S38</f>
        <v>29.58</v>
      </c>
      <c r="AC38" s="58"/>
      <c r="AD38" s="58"/>
      <c r="AF38" s="60" t="s">
        <v>130</v>
      </c>
      <c r="AG38" s="61" t="s">
        <v>131</v>
      </c>
      <c r="AI38" s="138" t="n">
        <v>37895</v>
      </c>
      <c r="AJ38" s="96" t="n">
        <f aca="false">(CK38+BE38+BR38+DQ38)*AM38</f>
        <v>0</v>
      </c>
      <c r="AK38" s="97" t="n">
        <f aca="false">(AO38)*(AM38)</f>
        <v>0</v>
      </c>
      <c r="AL38" s="97" t="n">
        <f aca="false">(AN38+AO38)*(AM38)</f>
        <v>0</v>
      </c>
      <c r="AM38" s="139" t="n">
        <f aca="false">INDEX(M1SHEET,MATCH($AI38,M1COLUMN,0),MATCH($AG$38,M1ROW,0))</f>
        <v>0.869176605998537</v>
      </c>
      <c r="AN38" s="122" t="n">
        <f aca="false">BS38</f>
        <v>0</v>
      </c>
      <c r="AO38" s="97" t="n">
        <f aca="false">BR38</f>
        <v>0</v>
      </c>
      <c r="AP38" s="125"/>
      <c r="AQ38" s="108"/>
      <c r="AR38" s="128" t="n">
        <f aca="false">SUM(AX38:BE38)+SUM(BI38:BP38)+SUM(DU38:DZ38)+SUM(BW38:CI38)</f>
        <v>0</v>
      </c>
      <c r="AS38" s="108"/>
      <c r="AT38" s="17"/>
      <c r="AU38" s="17"/>
      <c r="AV38" s="37" t="n">
        <v>37895</v>
      </c>
      <c r="AW38" s="17"/>
      <c r="AX38" s="128" t="n">
        <f aca="false">IF(AX$2&lt;=$A38,IF(AX$3&gt;=$A38,(AX$4/1.055056),0),0)*($AI39-$AI38)/10000</f>
        <v>0</v>
      </c>
      <c r="AY38" s="140" t="n">
        <f aca="false">IF(AY$2&lt;=$A38,IF(AY$3&gt;=$A38,(AY$4/1.055056),0),0)*($AI39-$AI38)/10000</f>
        <v>0</v>
      </c>
      <c r="AZ38" s="140" t="n">
        <f aca="false">IF(AZ$2&lt;=$A38,IF(AZ$3&gt;=$A38,(AZ$4/1.055056),0),0)*($AI39-$AI38)/10000</f>
        <v>0</v>
      </c>
      <c r="BA38" s="140" t="n">
        <f aca="false">IF(BA$2&lt;=$A38,IF(BA$3&gt;=$A38,(BA$4/1.055056),0),0)*($AI39-$AI38)/10000</f>
        <v>0</v>
      </c>
      <c r="BB38" s="140" t="n">
        <f aca="false">IF(BB$2&lt;=$A38,IF(BB$3&gt;=$A38,(BB$4/1.055056),0),0)*($AI39-$AI38)/10000</f>
        <v>0</v>
      </c>
      <c r="BC38" s="140" t="n">
        <f aca="false">IF(BC$2&lt;=$A38,IF(BC$3&gt;=$A38,(BC$4/1.055056),0),0)*($AI39-$AI38)/10000</f>
        <v>0</v>
      </c>
      <c r="BD38" s="140" t="n">
        <f aca="false">IF(BD$2&lt;=$A38,IF(BD$3&gt;=$A38,(BD$4/1.055056),0),0)*($AI39-$AI38)/10000</f>
        <v>0</v>
      </c>
      <c r="BE38" s="140" t="n">
        <f aca="false">SUM(AX38:BD38)*AM38</f>
        <v>0</v>
      </c>
      <c r="BF38" s="140"/>
      <c r="BG38" s="13"/>
      <c r="BH38" s="13"/>
      <c r="BI38" s="141" t="n">
        <f aca="false">IF(BI$2&lt;=$A38,IF(BI$3&gt;=$A38,(BI$4/1.055056),0),0)*($AI39-$AI38)/10000</f>
        <v>0</v>
      </c>
      <c r="BJ38" s="141" t="n">
        <f aca="false">IF(BJ$2&lt;=$A38,IF(BJ$3&gt;=$A38,(BJ$4/1.055056),0),0)*($AI39-$AI38)/10000</f>
        <v>0</v>
      </c>
      <c r="BK38" s="141" t="n">
        <f aca="false">IF(BK$2&lt;=$A38,IF(BK$3&gt;=$A38,(BK$4/1.055056),0),0)*($AI39-$AI38)/10000</f>
        <v>0</v>
      </c>
      <c r="BL38" s="141" t="n">
        <f aca="false">IF(BL$2&lt;=$A38,IF(BL$3&gt;=$A38,(BL$4/1.055056),0),0)*($AI39-$AI38)/10000</f>
        <v>0</v>
      </c>
      <c r="BM38" s="141" t="n">
        <f aca="false">IF(BM$2&lt;=$A38,IF(BM$3&gt;=$A38,(BM$4/1.055056),0),0)*($AI39-$AI38)/10000</f>
        <v>0</v>
      </c>
      <c r="BN38" s="141" t="n">
        <f aca="false">IF(BN$2&lt;=$A38,IF(BN$3&gt;=$A38,(BN$4/1.055056),0),0)*($AI39-$AI38)/10000</f>
        <v>0</v>
      </c>
      <c r="BO38" s="141" t="n">
        <f aca="false">IF(BO$2&lt;=$A38,IF(BO$3&gt;=$A38,(BO$4/1.055056),0),0)*($AI39-$AI38)/10000</f>
        <v>0</v>
      </c>
      <c r="BP38" s="141" t="n">
        <f aca="false">IF(BP$2&lt;=$A38,IF(BP$3&gt;=$A38,(BP$4/1.055056),0),0)*($AI39-$AI38)/10000</f>
        <v>0</v>
      </c>
      <c r="BQ38" s="13"/>
      <c r="BR38" s="14" t="n">
        <f aca="false">SUM(BI38:BP38)</f>
        <v>0</v>
      </c>
      <c r="BS38" s="14" t="n">
        <f aca="false">SUM(AX38:BF38)+DF38</f>
        <v>0</v>
      </c>
      <c r="BT38" s="14"/>
      <c r="BU38" s="17"/>
      <c r="BV38" s="17"/>
      <c r="BW38" s="142" t="n">
        <f aca="false">IF(BW$2&lt;=$A38,IF(BW$3&gt;=$A38,(BW$4),0),0)*($AI39-$AI38)/10000</f>
        <v>0</v>
      </c>
      <c r="BX38" s="142" t="n">
        <f aca="false">IF(BX$2&lt;=$A38,IF(BX$3&gt;=$A38,(BX$4),0),0)*($AI39-$AI38)/10000</f>
        <v>0</v>
      </c>
      <c r="BY38" s="142" t="n">
        <f aca="false">IF(BY$2&lt;=$A38,IF(BY$3&gt;=$A38,(BY$4),0),0)*($AI39-$AI38)/10000</f>
        <v>0</v>
      </c>
      <c r="BZ38" s="142" t="n">
        <f aca="false">IF(BZ$2&lt;=$A38,IF(BZ$3&gt;=$A38,(BZ$4),0),0)*($AI39-$AI38)/10000</f>
        <v>0</v>
      </c>
      <c r="CA38" s="142" t="n">
        <f aca="false">IF(CA$2&lt;=$A38,IF(CA$3&gt;=$A38,(CA$4),0),0)*($AI39-$AI38)/10000</f>
        <v>0</v>
      </c>
      <c r="CB38" s="140" t="n">
        <f aca="false">IF(CB$2&lt;=$A38,IF(CB$3&gt;=$A38,(CB$4),0),0)*($AI39-$AI38)/10000</f>
        <v>0</v>
      </c>
      <c r="CC38" s="140" t="n">
        <f aca="false">IF(CC$2&lt;=$A38,IF(CC$3&gt;=$A38,(CC$4),0),0)*($AI39-$AI38)/10000</f>
        <v>0</v>
      </c>
      <c r="CD38" s="140" t="n">
        <f aca="false">IF(CD$2&lt;=$A38,IF(CD$3&gt;=$A38,(CD$4),0),0)*($AI39-$AI38)/10000</f>
        <v>0</v>
      </c>
      <c r="CE38" s="140" t="n">
        <f aca="false">IF(CE$2&lt;=$A38,IF(CE$3&gt;=$A38,(CE$4),0),0)*($AI39-$AI38)/10000</f>
        <v>0</v>
      </c>
      <c r="CF38" s="140" t="n">
        <f aca="false">IF(CF$2&lt;=$A38,IF(CF$3&gt;=$A38,(CF$4),0),0)*($AI39-$AI38)/10000</f>
        <v>0</v>
      </c>
      <c r="CG38" s="140" t="n">
        <f aca="false">IF(CG$2&lt;=$A38,IF(CG$3&gt;=$A38,(CG$4),0),0)*($AI39-$AI38)/10000</f>
        <v>0</v>
      </c>
      <c r="CH38" s="140" t="n">
        <f aca="false">IF(CH$2&lt;=$A38,IF(CH$3&gt;=$A38,(CH$4),0),0)*($AI39-$AI38)/10000</f>
        <v>0</v>
      </c>
      <c r="CI38" s="140" t="n">
        <f aca="false">IF(CI$2&lt;=$A38,IF(CI$3&gt;=$A38,(CI$4),0),0)*($AI39-$AI38)/10000</f>
        <v>0</v>
      </c>
      <c r="CJ38" s="17"/>
      <c r="CK38" s="128" t="n">
        <f aca="false">SUM(BW38:CI38)+DQ38</f>
        <v>0</v>
      </c>
      <c r="CL38" s="128"/>
      <c r="CM38" s="128"/>
      <c r="CN38" s="142" t="n">
        <f aca="false">IF(CN$2&lt;=$A38,IF(CN$3&gt;=$A38,(CN$4),0),0)*($AI39-$AI38)/10000</f>
        <v>0</v>
      </c>
      <c r="CO38" s="142" t="n">
        <f aca="false">IF(CO$2&lt;=$A38,IF(CO$3&gt;=$A38,(CO$4),0),0)*($AI39-$AI38)/10000</f>
        <v>0</v>
      </c>
      <c r="CP38" s="142" t="n">
        <f aca="false">IF(CP$2&lt;=$A38,IF(CP$3&gt;=$A38,(CP$4),0),0)*($AI39-$AI38)/10000</f>
        <v>0</v>
      </c>
      <c r="CQ38" s="142" t="n">
        <f aca="false">IF(CQ$2&lt;=$A38,IF(CQ$3&gt;=$A38,(CQ$4),0),0)*($AI39-$AI38)/10000</f>
        <v>0</v>
      </c>
      <c r="CR38" s="128"/>
      <c r="CS38" s="128" t="n">
        <f aca="false">SUM(CN38:CQ38)*AL38</f>
        <v>0</v>
      </c>
      <c r="CT38" s="128"/>
      <c r="CU38" s="17"/>
      <c r="CV38" s="17"/>
      <c r="CW38" s="17"/>
      <c r="CX38" s="140" t="n">
        <f aca="false">IF(CX$2&lt;=$A38,IF(CX$3&gt;=$A38,(CX$4),0),0)*($AI39-$AI38)/10000</f>
        <v>0</v>
      </c>
      <c r="CY38" s="140" t="n">
        <f aca="false">IF(CY$2&lt;=$A38,IF(CY$3&gt;=$A38,(CY$4),0),0)*($AI39-$AI38)/10000</f>
        <v>0</v>
      </c>
      <c r="CZ38" s="140" t="n">
        <f aca="false">IF(CZ$2&lt;=$A38,IF(CZ$3&gt;=$A38,(CZ$4),0),0)*($AI39-$AI38)/10000</f>
        <v>0</v>
      </c>
      <c r="DA38" s="140" t="n">
        <f aca="false">IF(DA$2&lt;=$A38,IF(DA$3&gt;=$A38,(DA$4),0),0)*($AI39-$AI38)/10000</f>
        <v>0</v>
      </c>
      <c r="DB38" s="140" t="n">
        <f aca="false">IF(DB$2&lt;=$A38,IF(DB$3&gt;=$A38,(DB$4),0),0)*($AI39-$AI38)/10000</f>
        <v>0</v>
      </c>
      <c r="DC38" s="140" t="n">
        <f aca="false">IF(DC$2&lt;=$A38,IF(DC$3&gt;=$A38,(DC$4),0),0)*($AI39-$AI38)/10000</f>
        <v>0</v>
      </c>
      <c r="DD38" s="140" t="n">
        <f aca="false">IF(DD$2&lt;=$A38,IF(DD$3&gt;=$A38,(DD$4),0),0)*($AI39-$AI38)/10000</f>
        <v>0</v>
      </c>
      <c r="DE38" s="17"/>
      <c r="DF38" s="128" t="n">
        <f aca="false">SUM(CX38:DD38)</f>
        <v>0</v>
      </c>
      <c r="DG38" s="17"/>
      <c r="DH38" s="17"/>
      <c r="DI38" s="17"/>
      <c r="DJ38" s="17"/>
      <c r="DK38" s="17"/>
      <c r="DL38" s="140" t="n">
        <f aca="false">IF(DL$2&lt;=$A38,IF(DL$3&gt;=$A38,(DL$4),0),0)*($AI39-$AI38)/10000</f>
        <v>0</v>
      </c>
      <c r="DM38" s="140" t="n">
        <f aca="false">IF(DM$2&lt;=$A38,IF(DM$3&gt;=$A38,(DM$4),0),0)*($AI39-$AI38)/10000</f>
        <v>0</v>
      </c>
      <c r="DN38" s="140" t="n">
        <f aca="false">IF(DN$2&lt;=$A38,IF(DN$3&gt;=$A38,(DN$4),0),0)*($AI39-$AI38)/10000</f>
        <v>0</v>
      </c>
      <c r="DO38" s="140" t="n">
        <f aca="false">IF(DO$2&lt;=$A38,IF(DO$3&gt;=$A38,(DO$4),0),0)*($AI39-$AI38)/10000</f>
        <v>0</v>
      </c>
      <c r="DP38" s="140"/>
      <c r="DQ38" s="140" t="n">
        <f aca="false">SUM(DL38:DO38)*AL38</f>
        <v>0</v>
      </c>
      <c r="DR38" s="140"/>
      <c r="DS38" s="140" t="n">
        <f aca="false">IF(DS$2&lt;=$A38,IF(DS$3&gt;=$A38,(DS$4),0),0)*($AI39-$AI38)/10000</f>
        <v>0</v>
      </c>
      <c r="DT38" s="140" t="n">
        <f aca="false">IF(DT$2&lt;=$A38,IF(DT$3&gt;=$A38,(DT$4),0),0)*($AI39-$AI38)/10000</f>
        <v>0</v>
      </c>
      <c r="DU38" s="140" t="n">
        <f aca="false">IF(DU$2&lt;=$A38,IF(DU$3&gt;=$A38,(DU$4),0),0)*($AI39-$AI38)/10000</f>
        <v>0</v>
      </c>
      <c r="DV38" s="140" t="n">
        <f aca="false">IF(DV$2&lt;=$A38,IF(DV$3&gt;=$A38,(DV$4),0),0)*($AI39-$AI38)/10000</f>
        <v>0</v>
      </c>
      <c r="DW38" s="140" t="n">
        <f aca="false">IF(DW$2&lt;=$A38,IF(DW$3&gt;=$A38,(DW$4),0),0)*($AI39-$AI38)/10000</f>
        <v>0</v>
      </c>
      <c r="DX38" s="140" t="n">
        <f aca="false">IF(DX$2&lt;=$A38,IF(DX$3&gt;=$A38,(DX$4),0),0)*($AI39-$AI38)/10000</f>
        <v>0</v>
      </c>
      <c r="DY38" s="140" t="n">
        <f aca="false">IF(DY$2&lt;=$A38,IF(DY$3&gt;=$A38,(DY$4),0),0)*($AI39-$AI38)/10000</f>
        <v>0</v>
      </c>
      <c r="DZ38" s="140" t="n">
        <f aca="false">IF(DZ$2&lt;=$A38,IF(DZ$3&gt;=$A38,(DZ$4),0),0)*($AI39-$AI38)/10000</f>
        <v>0</v>
      </c>
      <c r="EA38" s="140" t="n">
        <f aca="false">IF(EA$2&lt;=$A38,IF(EA$3&gt;=$A38,(EA$4),0),0)*($AI39-$AI38)/10000</f>
        <v>0</v>
      </c>
      <c r="EB38" s="128" t="n">
        <f aca="false">SUM(DS38:DZ38)*AM38</f>
        <v>0</v>
      </c>
      <c r="EC38" s="128"/>
      <c r="ED38" s="17"/>
      <c r="EE38" s="17"/>
      <c r="EF38" s="17"/>
      <c r="EG38" s="17"/>
      <c r="EH38" s="17"/>
      <c r="EI38" s="140" t="n">
        <f aca="false">IF(EI$2&lt;=$A38,IF(EI$3&gt;=$A38,(EI$4),0),0)*($AI39-$AI38)/10000</f>
        <v>0</v>
      </c>
      <c r="EJ38" s="140" t="n">
        <f aca="false">IF(EJ$2&lt;=$A38,IF(EJ$3&gt;=$A38,(EJ$4),0),0)*($AI39-$AI38)/10000</f>
        <v>0</v>
      </c>
      <c r="EK38" s="140" t="n">
        <f aca="false">IF(EK$2&lt;=$A38,IF(EK$3&gt;=$A38,(EK$4),0),0)*($AI39-$AI38)/10000</f>
        <v>0</v>
      </c>
      <c r="EL38" s="140" t="n">
        <f aca="false">IF(EL$2&lt;=$A38,IF(EL$3&gt;=$A38,(EL$4),0),0)*($AI39-$AI38)/10000</f>
        <v>0</v>
      </c>
      <c r="EM38" s="140" t="n">
        <f aca="false">IF(EM$2&lt;=$A38,IF(EM$3&gt;=$A38,(EM$4),0),0)*($AI39-$AI38)/10000</f>
        <v>0</v>
      </c>
      <c r="EN38" s="140" t="n">
        <f aca="false">IF(EN$2&lt;=$A38,IF(EN$3&gt;=$A38,(EN$4),0),0)*($AI39-$AI38)/10000</f>
        <v>0</v>
      </c>
      <c r="EO38" s="17"/>
      <c r="EP38" s="128" t="n">
        <f aca="false">SUM(EI38:EN38)</f>
        <v>0</v>
      </c>
      <c r="EQ38" s="128" t="n">
        <f aca="false">EP38*AM38</f>
        <v>0</v>
      </c>
      <c r="ER38" s="17"/>
      <c r="ES38" s="17"/>
      <c r="ET38" s="17"/>
      <c r="EU38" s="17"/>
      <c r="EV38" s="17"/>
      <c r="EW38" s="140" t="n">
        <f aca="false">IF(EW$2&lt;=$A38,IF(EW$3&gt;=$A38,(EW$4),0),0)*($AI39-$AI38)/10000</f>
        <v>0</v>
      </c>
      <c r="EX38" s="140" t="n">
        <f aca="false">IF(EX$2&lt;=$A38,IF(EX$3&gt;=$A38,(EX$4),0),0)*($AI39-$AI38)/10000</f>
        <v>0</v>
      </c>
      <c r="EY38" s="140" t="n">
        <f aca="false">IF(EY$2&lt;=$A38,IF(EY$3&gt;=$A38,(EY$4),0),0)*($AI39-$AI38)/10000</f>
        <v>0</v>
      </c>
      <c r="EZ38" s="140" t="n">
        <f aca="false">IF(EZ$2&lt;=$A38,IF(EZ$3&gt;=$A38,(EZ$4),0),0)*($AI39-$AI38)/10000</f>
        <v>0</v>
      </c>
      <c r="FA38" s="140" t="n">
        <f aca="false">IF(FA$2&lt;=$A38,IF(FA$3&gt;=$A38,(FA$4),0),0)*($AI39-$AI38)/10000</f>
        <v>0</v>
      </c>
      <c r="FB38" s="140" t="n">
        <f aca="false">IF(FB$2&lt;=$A38,IF(FB$3&gt;=$A38,(FB$4),0),0)*($AI39-$AI38)/10000</f>
        <v>0</v>
      </c>
      <c r="FC38" s="17"/>
      <c r="FD38" s="128" t="n">
        <f aca="false">SUM(EW38:FB38)</f>
        <v>0</v>
      </c>
      <c r="FE38" s="128" t="n">
        <f aca="false">FD38*AM38</f>
        <v>0</v>
      </c>
      <c r="FF38" s="17"/>
      <c r="FG38" s="17"/>
      <c r="FH38" s="17"/>
      <c r="FI38" s="17"/>
      <c r="FJ38" s="17"/>
      <c r="FK38" s="17"/>
      <c r="FL38" s="140" t="n">
        <f aca="false">IF(FL$2&lt;=$A38,IF(FL$3&gt;=$A38,(FL$4),0),0)*($AI39-$AI38)/10000</f>
        <v>0</v>
      </c>
      <c r="FM38" s="140" t="n">
        <f aca="false">IF(FM$2&lt;=$A38,IF(FM$3&gt;=$A38,(FM$4),0),0)*($AI39-$AI38)/10000</f>
        <v>0</v>
      </c>
      <c r="FN38" s="140" t="n">
        <f aca="false">IF(FN$2&lt;=$A38,IF(FN$3&gt;=$A38,(FN$4),0),0)*($AI39-$AI38)/10000</f>
        <v>0</v>
      </c>
      <c r="FO38" s="140" t="n">
        <f aca="false">IF(FO$2&lt;=$A38,IF(FO$3&gt;=$A38,(FO$4),0),0)*($AI39-$AI38)/10000</f>
        <v>0</v>
      </c>
      <c r="FP38" s="140" t="n">
        <f aca="false">IF(FP$2&lt;=$A38,IF(FP$3&gt;=$A38,(FP$4),0),0)*($AI39-$AI38)/10000</f>
        <v>0</v>
      </c>
      <c r="FQ38" s="140" t="n">
        <f aca="false">IF(FQ$2&lt;=$A38,IF(FQ$3&gt;=$A38,(FQ$4),0),0)*($AI39-$AI38)/10000</f>
        <v>0</v>
      </c>
      <c r="FR38" s="17"/>
      <c r="FS38" s="128" t="n">
        <f aca="false">SUM(FL38:FQ38)</f>
        <v>0</v>
      </c>
      <c r="FT38" s="128" t="n">
        <f aca="false">FS38*AM38</f>
        <v>0</v>
      </c>
      <c r="FU38" s="17"/>
      <c r="FV38" s="17"/>
      <c r="FW38" s="17"/>
      <c r="FX38" s="17"/>
      <c r="FY38" s="17"/>
      <c r="FZ38" s="17"/>
      <c r="GA38" s="140" t="n">
        <f aca="false">IF(GA$2&lt;=$A38,IF(GA$3&gt;=$A38,(GA$4),0),0)*($AI39-$AI38)/10000</f>
        <v>0</v>
      </c>
      <c r="GB38" s="140" t="n">
        <f aca="false">IF(GB$2&lt;=$A38,IF(GB$3&gt;=$A38,(GB$4),0),0)*($AI39-$AI38)/10000</f>
        <v>0</v>
      </c>
      <c r="GC38" s="140" t="n">
        <f aca="false">IF(GC$2&lt;=$A38,IF(GC$3&gt;=$A38,(GC$4),0),0)*($AI39-$AI38)/10000</f>
        <v>0</v>
      </c>
      <c r="GD38" s="140" t="n">
        <f aca="false">IF(GD$2&lt;=$A38,IF(GD$3&gt;=$A38,(GD$4),0),0)*($AI39-$AI38)/10000</f>
        <v>0</v>
      </c>
      <c r="GE38" s="140" t="n">
        <f aca="false">IF(GE$2&lt;=$A38,IF(GE$3&gt;=$A38,(GE$4),0),0)*($AI39-$AI38)/10000</f>
        <v>0</v>
      </c>
      <c r="GF38" s="140" t="n">
        <f aca="false">IF(GF$2&lt;=$A38,IF(GF$3&gt;=$A38,(GF$4),0),0)*($AI39-$AI38)/10000</f>
        <v>0</v>
      </c>
      <c r="GG38" s="17"/>
      <c r="GH38" s="128" t="n">
        <f aca="false">SUM(GA38:GF38)</f>
        <v>0</v>
      </c>
      <c r="GI38" s="128" t="n">
        <f aca="false">GH38*AM38</f>
        <v>0</v>
      </c>
    </row>
    <row r="39" customFormat="false" ht="17.25" hidden="false" customHeight="false" outlineLevel="0" collapsed="false">
      <c r="A39" s="133" t="n">
        <v>37926</v>
      </c>
      <c r="B39" s="144" t="n">
        <f aca="false">INDEX(EOLArray,MATCH($A39,EOLColumn,0),MATCH($AF$5,EOLRow,0))+CT39</f>
        <v>0</v>
      </c>
      <c r="C39" s="135" t="n">
        <f aca="false">INDEX(M1SHEET,MATCH($A39,M1COLUMN,0),MATCH($AG$5,M1ROW,0))</f>
        <v>-0.23</v>
      </c>
      <c r="D39" s="136" t="n">
        <f aca="false">AVERAGE(C39:C50)</f>
        <v>-0.382562563165402</v>
      </c>
      <c r="E39" s="144" t="n">
        <f aca="false">INDEX(EOLArray,MATCH($A39,EOLColumn,0),MATCH($AF$19,EOLRow,0))+EQ39</f>
        <v>14.27</v>
      </c>
      <c r="F39" s="135" t="n">
        <f aca="false">INDEX(M1SHEET,MATCH($A39,M1COLUMN,0),MATCH($AG$14,M1ROW,0))</f>
        <v>0.59</v>
      </c>
      <c r="G39" s="136" t="n">
        <f aca="false">AVERAGE(F39:F50)</f>
        <v>0.315833333333333</v>
      </c>
      <c r="H39" s="144" t="n">
        <f aca="false">INDEX(EOLArray,MATCH($A39,EOLColumn,0),MATCH($AF$20,EOLRow,0))+GI39</f>
        <v>0</v>
      </c>
      <c r="I39" s="135" t="n">
        <f aca="false">INDEX(M1SHEET,MATCH($A39,M1COLUMN,0),MATCH($AG$17,M1ROW,0))</f>
        <v>0.64</v>
      </c>
      <c r="J39" s="136" t="n">
        <f aca="false">AVERAGE(I39:I50)</f>
        <v>0.698333333333333</v>
      </c>
      <c r="K39" s="144" t="n">
        <f aca="false">INDEX(EOLArray,MATCH($A39,EOLColumn,0),MATCH($AF$13,EOLRow,0))+FE39</f>
        <v>0</v>
      </c>
      <c r="L39" s="135" t="n">
        <f aca="false">INDEX(M1SHEET,MATCH($A39,M1COLUMN,0),MATCH($AG$13,M1ROW,0))</f>
        <v>-0.29</v>
      </c>
      <c r="M39" s="136" t="n">
        <f aca="false">AVERAGE(L39:L50)</f>
        <v>-0.325</v>
      </c>
      <c r="N39" s="144" t="n">
        <f aca="false">INDEX(EOLArray,MATCH($A39,EOLColumn,0),MATCH($AF$12,EOLRow,0))+EB39+DQ39</f>
        <v>-25.43</v>
      </c>
      <c r="O39" s="135" t="n">
        <f aca="false">INDEX(M1SHEET,MATCH($A39,M1COLUMN,0),MATCH($AG$15,M1ROW,0))</f>
        <v>0.064</v>
      </c>
      <c r="P39" s="136" t="n">
        <f aca="false">AVERAGE(O39:O50)</f>
        <v>-0.1125</v>
      </c>
      <c r="Q39" s="135" t="n">
        <f aca="false">INDEX(M1SHEET,MATCH($A39,M1COLUMN,0),MATCH($AG$31,M1ROW,0))</f>
        <v>4.149</v>
      </c>
      <c r="R39" s="136" t="n">
        <f aca="false">AVERAGE(Q39:Q50)</f>
        <v>3.87516666666667</v>
      </c>
      <c r="S39" s="144" t="n">
        <f aca="false">INDEX(EOLArray,MATCH($A39,EOLColumn,0),MATCH($AF$2,EOLRow,0))+BE39+DF39</f>
        <v>0</v>
      </c>
      <c r="T39" s="135" t="n">
        <f aca="false">INDEX(M1SHEET,MATCH($A39,M1COLUMN,0),MATCH($AG$3,M1ROW,0))</f>
        <v>-0.23</v>
      </c>
      <c r="U39" s="136" t="n">
        <f aca="false">AVERAGE(T39:T50)</f>
        <v>-0.349583333333333</v>
      </c>
      <c r="V39" s="135" t="n">
        <f aca="false">INDEX(M1SHEET,MATCH($A39,M1COLUMN,0),MATCH($AG$28,M1ROW,0))</f>
        <v>5.4703860177544</v>
      </c>
      <c r="W39" s="136" t="n">
        <f aca="false">AVERAGE(V39:V50)</f>
        <v>5.15293997855324</v>
      </c>
      <c r="X39" s="144" t="n">
        <f aca="false">INDEX(EOLArray,MATCH($A39,EOLColumn,0),MATCH($AF$18,EOLRow,0))+$BE39+$CK39+$CS39+$DQ39</f>
        <v>0</v>
      </c>
      <c r="Y39" s="135" t="n">
        <f aca="false">INDEX(M1SHEET,MATCH($A39,M1COLUMN,0),MATCH($AG$2,M1ROW,0))</f>
        <v>4.085</v>
      </c>
      <c r="Z39" s="136" t="n">
        <f aca="false">AVERAGE(Y39:Y50)</f>
        <v>3.98766666666667</v>
      </c>
      <c r="AB39" s="150" t="n">
        <f aca="false">B39+E39+H39+K39+N39+S39</f>
        <v>-11.16</v>
      </c>
      <c r="AC39" s="58"/>
      <c r="AD39" s="58"/>
      <c r="AF39" s="60" t="s">
        <v>132</v>
      </c>
      <c r="AG39" s="61" t="s">
        <v>133</v>
      </c>
      <c r="AI39" s="138" t="n">
        <v>37926</v>
      </c>
      <c r="AJ39" s="96" t="n">
        <f aca="false">(CK39+BE39+BR39+DQ39)*AM39</f>
        <v>0</v>
      </c>
      <c r="AK39" s="97" t="n">
        <f aca="false">(AO39)*(AM39)</f>
        <v>0</v>
      </c>
      <c r="AL39" s="97" t="n">
        <f aca="false">(AN39+AO39)*(AM39)</f>
        <v>0</v>
      </c>
      <c r="AM39" s="139" t="n">
        <f aca="false">INDEX(M1SHEET,MATCH($AI39,M1COLUMN,0),MATCH($AG$38,M1ROW,0))</f>
        <v>0.865068423186909</v>
      </c>
      <c r="AN39" s="122" t="n">
        <f aca="false">BS39</f>
        <v>0</v>
      </c>
      <c r="AO39" s="97" t="n">
        <f aca="false">BR39</f>
        <v>0</v>
      </c>
      <c r="AP39" s="125"/>
      <c r="AQ39" s="108"/>
      <c r="AR39" s="128" t="n">
        <f aca="false">SUM(AX39:BE39)+SUM(BI39:BP39)+SUM(DU39:DZ39)+SUM(BW39:CI39)</f>
        <v>0</v>
      </c>
      <c r="AS39" s="108"/>
      <c r="AT39" s="17"/>
      <c r="AU39" s="17"/>
      <c r="AV39" s="37" t="n">
        <v>37926</v>
      </c>
      <c r="AW39" s="17"/>
      <c r="AX39" s="128" t="n">
        <f aca="false">IF(AX$2&lt;=$A39,IF(AX$3&gt;=$A39,(AX$4/1.055056),0),0)*($AI40-$AI39)/10000</f>
        <v>0</v>
      </c>
      <c r="AY39" s="140" t="n">
        <f aca="false">IF(AY$2&lt;=$A39,IF(AY$3&gt;=$A39,(AY$4/1.055056),0),0)*($AI40-$AI39)/10000</f>
        <v>0</v>
      </c>
      <c r="AZ39" s="140" t="n">
        <f aca="false">IF(AZ$2&lt;=$A39,IF(AZ$3&gt;=$A39,(AZ$4/1.055056),0),0)*($AI40-$AI39)/10000</f>
        <v>0</v>
      </c>
      <c r="BA39" s="140" t="n">
        <f aca="false">IF(BA$2&lt;=$A39,IF(BA$3&gt;=$A39,(BA$4/1.055056),0),0)*($AI40-$AI39)/10000</f>
        <v>0</v>
      </c>
      <c r="BB39" s="140" t="n">
        <f aca="false">IF(BB$2&lt;=$A39,IF(BB$3&gt;=$A39,(BB$4/1.055056),0),0)*($AI40-$AI39)/10000</f>
        <v>0</v>
      </c>
      <c r="BC39" s="140" t="n">
        <f aca="false">IF(BC$2&lt;=$A39,IF(BC$3&gt;=$A39,(BC$4/1.055056),0),0)*($AI40-$AI39)/10000</f>
        <v>0</v>
      </c>
      <c r="BD39" s="140" t="n">
        <f aca="false">IF(BD$2&lt;=$A39,IF(BD$3&gt;=$A39,(BD$4/1.055056),0),0)*($AI40-$AI39)/10000</f>
        <v>0</v>
      </c>
      <c r="BE39" s="140" t="n">
        <f aca="false">SUM(AX39:BD39)*AM39</f>
        <v>0</v>
      </c>
      <c r="BF39" s="140"/>
      <c r="BG39" s="13"/>
      <c r="BH39" s="13"/>
      <c r="BI39" s="141" t="n">
        <f aca="false">IF(BI$2&lt;=$A39,IF(BI$3&gt;=$A39,(BI$4/1.055056),0),0)*($AI40-$AI39)/10000</f>
        <v>0</v>
      </c>
      <c r="BJ39" s="141" t="n">
        <f aca="false">IF(BJ$2&lt;=$A39,IF(BJ$3&gt;=$A39,(BJ$4/1.055056),0),0)*($AI40-$AI39)/10000</f>
        <v>0</v>
      </c>
      <c r="BK39" s="141" t="n">
        <f aca="false">IF(BK$2&lt;=$A39,IF(BK$3&gt;=$A39,(BK$4/1.055056),0),0)*($AI40-$AI39)/10000</f>
        <v>0</v>
      </c>
      <c r="BL39" s="141" t="n">
        <f aca="false">IF(BL$2&lt;=$A39,IF(BL$3&gt;=$A39,(BL$4/1.055056),0),0)*($AI40-$AI39)/10000</f>
        <v>0</v>
      </c>
      <c r="BM39" s="141" t="n">
        <f aca="false">IF(BM$2&lt;=$A39,IF(BM$3&gt;=$A39,(BM$4/1.055056),0),0)*($AI40-$AI39)/10000</f>
        <v>0</v>
      </c>
      <c r="BN39" s="141" t="n">
        <f aca="false">IF(BN$2&lt;=$A39,IF(BN$3&gt;=$A39,(BN$4/1.055056),0),0)*($AI40-$AI39)/10000</f>
        <v>0</v>
      </c>
      <c r="BO39" s="141" t="n">
        <f aca="false">IF(BO$2&lt;=$A39,IF(BO$3&gt;=$A39,(BO$4/1.055056),0),0)*($AI40-$AI39)/10000</f>
        <v>0</v>
      </c>
      <c r="BP39" s="141" t="n">
        <f aca="false">IF(BP$2&lt;=$A39,IF(BP$3&gt;=$A39,(BP$4/1.055056),0),0)*($AI40-$AI39)/10000</f>
        <v>0</v>
      </c>
      <c r="BQ39" s="13"/>
      <c r="BR39" s="14" t="n">
        <f aca="false">SUM(BI39:BP39)</f>
        <v>0</v>
      </c>
      <c r="BS39" s="14" t="n">
        <f aca="false">SUM(AX39:BF39)+DF39</f>
        <v>0</v>
      </c>
      <c r="BT39" s="14"/>
      <c r="BU39" s="17"/>
      <c r="BV39" s="17"/>
      <c r="BW39" s="142" t="n">
        <f aca="false">IF(BW$2&lt;=$A39,IF(BW$3&gt;=$A39,(BW$4),0),0)*($AI40-$AI39)/10000</f>
        <v>0</v>
      </c>
      <c r="BX39" s="142" t="n">
        <f aca="false">IF(BX$2&lt;=$A39,IF(BX$3&gt;=$A39,(BX$4),0),0)*($AI40-$AI39)/10000</f>
        <v>0</v>
      </c>
      <c r="BY39" s="142" t="n">
        <f aca="false">IF(BY$2&lt;=$A39,IF(BY$3&gt;=$A39,(BY$4),0),0)*($AI40-$AI39)/10000</f>
        <v>0</v>
      </c>
      <c r="BZ39" s="142" t="n">
        <f aca="false">IF(BZ$2&lt;=$A39,IF(BZ$3&gt;=$A39,(BZ$4),0),0)*($AI40-$AI39)/10000</f>
        <v>0</v>
      </c>
      <c r="CA39" s="142" t="n">
        <f aca="false">IF(CA$2&lt;=$A39,IF(CA$3&gt;=$A39,(CA$4),0),0)*($AI40-$AI39)/10000</f>
        <v>0</v>
      </c>
      <c r="CB39" s="140" t="n">
        <f aca="false">IF(CB$2&lt;=$A39,IF(CB$3&gt;=$A39,(CB$4),0),0)*($AI40-$AI39)/10000</f>
        <v>0</v>
      </c>
      <c r="CC39" s="140" t="n">
        <f aca="false">IF(CC$2&lt;=$A39,IF(CC$3&gt;=$A39,(CC$4),0),0)*($AI40-$AI39)/10000</f>
        <v>0</v>
      </c>
      <c r="CD39" s="140" t="n">
        <f aca="false">IF(CD$2&lt;=$A39,IF(CD$3&gt;=$A39,(CD$4),0),0)*($AI40-$AI39)/10000</f>
        <v>0</v>
      </c>
      <c r="CE39" s="140" t="n">
        <f aca="false">IF(CE$2&lt;=$A39,IF(CE$3&gt;=$A39,(CE$4),0),0)*($AI40-$AI39)/10000</f>
        <v>0</v>
      </c>
      <c r="CF39" s="140" t="n">
        <f aca="false">IF(CF$2&lt;=$A39,IF(CF$3&gt;=$A39,(CF$4),0),0)*($AI40-$AI39)/10000</f>
        <v>0</v>
      </c>
      <c r="CG39" s="140" t="n">
        <f aca="false">IF(CG$2&lt;=$A39,IF(CG$3&gt;=$A39,(CG$4),0),0)*($AI40-$AI39)/10000</f>
        <v>0</v>
      </c>
      <c r="CH39" s="140" t="n">
        <f aca="false">IF(CH$2&lt;=$A39,IF(CH$3&gt;=$A39,(CH$4),0),0)*($AI40-$AI39)/10000</f>
        <v>0</v>
      </c>
      <c r="CI39" s="140" t="n">
        <f aca="false">IF(CI$2&lt;=$A39,IF(CI$3&gt;=$A39,(CI$4),0),0)*($AI40-$AI39)/10000</f>
        <v>0</v>
      </c>
      <c r="CJ39" s="17"/>
      <c r="CK39" s="128" t="n">
        <f aca="false">SUM(BW39:CI39)+DQ39</f>
        <v>0</v>
      </c>
      <c r="CL39" s="128"/>
      <c r="CM39" s="128"/>
      <c r="CN39" s="142" t="n">
        <f aca="false">IF(CN$2&lt;=$A39,IF(CN$3&gt;=$A39,(CN$4),0),0)*($AI40-$AI39)/10000</f>
        <v>0</v>
      </c>
      <c r="CO39" s="142" t="n">
        <f aca="false">IF(CO$2&lt;=$A39,IF(CO$3&gt;=$A39,(CO$4),0),0)*($AI40-$AI39)/10000</f>
        <v>0</v>
      </c>
      <c r="CP39" s="142" t="n">
        <f aca="false">IF(CP$2&lt;=$A39,IF(CP$3&gt;=$A39,(CP$4),0),0)*($AI40-$AI39)/10000</f>
        <v>0</v>
      </c>
      <c r="CQ39" s="142" t="n">
        <f aca="false">IF(CQ$2&lt;=$A39,IF(CQ$3&gt;=$A39,(CQ$4),0),0)*($AI40-$AI39)/10000</f>
        <v>0</v>
      </c>
      <c r="CR39" s="128"/>
      <c r="CS39" s="128" t="n">
        <f aca="false">SUM(CN39:CQ39)*AL39</f>
        <v>0</v>
      </c>
      <c r="CT39" s="128"/>
      <c r="CU39" s="17"/>
      <c r="CV39" s="17"/>
      <c r="CW39" s="17"/>
      <c r="CX39" s="140" t="n">
        <f aca="false">IF(CX$2&lt;=$A39,IF(CX$3&gt;=$A39,(CX$4),0),0)*($AI40-$AI39)/10000</f>
        <v>0</v>
      </c>
      <c r="CY39" s="140" t="n">
        <f aca="false">IF(CY$2&lt;=$A39,IF(CY$3&gt;=$A39,(CY$4),0),0)*($AI40-$AI39)/10000</f>
        <v>0</v>
      </c>
      <c r="CZ39" s="140" t="n">
        <f aca="false">IF(CZ$2&lt;=$A39,IF(CZ$3&gt;=$A39,(CZ$4),0),0)*($AI40-$AI39)/10000</f>
        <v>0</v>
      </c>
      <c r="DA39" s="140" t="n">
        <f aca="false">IF(DA$2&lt;=$A39,IF(DA$3&gt;=$A39,(DA$4),0),0)*($AI40-$AI39)/10000</f>
        <v>0</v>
      </c>
      <c r="DB39" s="140" t="n">
        <f aca="false">IF(DB$2&lt;=$A39,IF(DB$3&gt;=$A39,(DB$4),0),0)*($AI40-$AI39)/10000</f>
        <v>0</v>
      </c>
      <c r="DC39" s="140" t="n">
        <f aca="false">IF(DC$2&lt;=$A39,IF(DC$3&gt;=$A39,(DC$4),0),0)*($AI40-$AI39)/10000</f>
        <v>0</v>
      </c>
      <c r="DD39" s="140" t="n">
        <f aca="false">IF(DD$2&lt;=$A39,IF(DD$3&gt;=$A39,(DD$4),0),0)*($AI40-$AI39)/10000</f>
        <v>0</v>
      </c>
      <c r="DE39" s="17"/>
      <c r="DF39" s="128" t="n">
        <f aca="false">SUM(CX39:DD39)</f>
        <v>0</v>
      </c>
      <c r="DG39" s="17"/>
      <c r="DH39" s="17"/>
      <c r="DI39" s="17"/>
      <c r="DJ39" s="17"/>
      <c r="DK39" s="17"/>
      <c r="DL39" s="140" t="n">
        <f aca="false">IF(DL$2&lt;=$A39,IF(DL$3&gt;=$A39,(DL$4),0),0)*($AI40-$AI39)/10000</f>
        <v>0</v>
      </c>
      <c r="DM39" s="140" t="n">
        <f aca="false">IF(DM$2&lt;=$A39,IF(DM$3&gt;=$A39,(DM$4),0),0)*($AI40-$AI39)/10000</f>
        <v>0</v>
      </c>
      <c r="DN39" s="140" t="n">
        <f aca="false">IF(DN$2&lt;=$A39,IF(DN$3&gt;=$A39,(DN$4),0),0)*($AI40-$AI39)/10000</f>
        <v>0</v>
      </c>
      <c r="DO39" s="140" t="n">
        <f aca="false">IF(DO$2&lt;=$A39,IF(DO$3&gt;=$A39,(DO$4),0),0)*($AI40-$AI39)/10000</f>
        <v>0</v>
      </c>
      <c r="DP39" s="140"/>
      <c r="DQ39" s="140" t="n">
        <f aca="false">SUM(DL39:DO39)*AL39</f>
        <v>0</v>
      </c>
      <c r="DR39" s="140"/>
      <c r="DS39" s="140" t="n">
        <f aca="false">IF(DS$2&lt;=$A39,IF(DS$3&gt;=$A39,(DS$4),0),0)*($AI40-$AI39)/10000</f>
        <v>0</v>
      </c>
      <c r="DT39" s="140" t="n">
        <f aca="false">IF(DT$2&lt;=$A39,IF(DT$3&gt;=$A39,(DT$4),0),0)*($AI40-$AI39)/10000</f>
        <v>0</v>
      </c>
      <c r="DU39" s="140" t="n">
        <f aca="false">IF(DU$2&lt;=$A39,IF(DU$3&gt;=$A39,(DU$4),0),0)*($AI40-$AI39)/10000</f>
        <v>0</v>
      </c>
      <c r="DV39" s="140" t="n">
        <f aca="false">IF(DV$2&lt;=$A39,IF(DV$3&gt;=$A39,(DV$4),0),0)*($AI40-$AI39)/10000</f>
        <v>0</v>
      </c>
      <c r="DW39" s="140" t="n">
        <f aca="false">IF(DW$2&lt;=$A39,IF(DW$3&gt;=$A39,(DW$4),0),0)*($AI40-$AI39)/10000</f>
        <v>0</v>
      </c>
      <c r="DX39" s="140" t="n">
        <f aca="false">IF(DX$2&lt;=$A39,IF(DX$3&gt;=$A39,(DX$4),0),0)*($AI40-$AI39)/10000</f>
        <v>0</v>
      </c>
      <c r="DY39" s="140" t="n">
        <f aca="false">IF(DY$2&lt;=$A39,IF(DY$3&gt;=$A39,(DY$4),0),0)*($AI40-$AI39)/10000</f>
        <v>0</v>
      </c>
      <c r="DZ39" s="140" t="n">
        <f aca="false">IF(DZ$2&lt;=$A39,IF(DZ$3&gt;=$A39,(DZ$4),0),0)*($AI40-$AI39)/10000</f>
        <v>0</v>
      </c>
      <c r="EA39" s="140" t="n">
        <f aca="false">IF(EA$2&lt;=$A39,IF(EA$3&gt;=$A39,(EA$4),0),0)*($AI40-$AI39)/10000</f>
        <v>0</v>
      </c>
      <c r="EB39" s="128" t="n">
        <f aca="false">SUM(DS39:DZ39)*AM39</f>
        <v>0</v>
      </c>
      <c r="EC39" s="128"/>
      <c r="ED39" s="17"/>
      <c r="EE39" s="17"/>
      <c r="EF39" s="17"/>
      <c r="EG39" s="17"/>
      <c r="EH39" s="17"/>
      <c r="EI39" s="140" t="n">
        <f aca="false">IF(EI$2&lt;=$A39,IF(EI$3&gt;=$A39,(EI$4),0),0)*($AI40-$AI39)/10000</f>
        <v>0</v>
      </c>
      <c r="EJ39" s="140" t="n">
        <f aca="false">IF(EJ$2&lt;=$A39,IF(EJ$3&gt;=$A39,(EJ$4),0),0)*($AI40-$AI39)/10000</f>
        <v>0</v>
      </c>
      <c r="EK39" s="140" t="n">
        <f aca="false">IF(EK$2&lt;=$A39,IF(EK$3&gt;=$A39,(EK$4),0),0)*($AI40-$AI39)/10000</f>
        <v>0</v>
      </c>
      <c r="EL39" s="140" t="n">
        <f aca="false">IF(EL$2&lt;=$A39,IF(EL$3&gt;=$A39,(EL$4),0),0)*($AI40-$AI39)/10000</f>
        <v>0</v>
      </c>
      <c r="EM39" s="140" t="n">
        <f aca="false">IF(EM$2&lt;=$A39,IF(EM$3&gt;=$A39,(EM$4),0),0)*($AI40-$AI39)/10000</f>
        <v>0</v>
      </c>
      <c r="EN39" s="140" t="n">
        <f aca="false">IF(EN$2&lt;=$A39,IF(EN$3&gt;=$A39,(EN$4),0),0)*($AI40-$AI39)/10000</f>
        <v>0</v>
      </c>
      <c r="EO39" s="17"/>
      <c r="EP39" s="128" t="n">
        <f aca="false">SUM(EI39:EN39)</f>
        <v>0</v>
      </c>
      <c r="EQ39" s="128" t="n">
        <f aca="false">EP39*AM39</f>
        <v>0</v>
      </c>
      <c r="ER39" s="17"/>
      <c r="ES39" s="17"/>
      <c r="ET39" s="17"/>
      <c r="EU39" s="17"/>
      <c r="EV39" s="17"/>
      <c r="EW39" s="140" t="n">
        <f aca="false">IF(EW$2&lt;=$A39,IF(EW$3&gt;=$A39,(EW$4),0),0)*($AI40-$AI39)/10000</f>
        <v>0</v>
      </c>
      <c r="EX39" s="140" t="n">
        <f aca="false">IF(EX$2&lt;=$A39,IF(EX$3&gt;=$A39,(EX$4),0),0)*($AI40-$AI39)/10000</f>
        <v>0</v>
      </c>
      <c r="EY39" s="140" t="n">
        <f aca="false">IF(EY$2&lt;=$A39,IF(EY$3&gt;=$A39,(EY$4),0),0)*($AI40-$AI39)/10000</f>
        <v>0</v>
      </c>
      <c r="EZ39" s="140" t="n">
        <f aca="false">IF(EZ$2&lt;=$A39,IF(EZ$3&gt;=$A39,(EZ$4),0),0)*($AI40-$AI39)/10000</f>
        <v>0</v>
      </c>
      <c r="FA39" s="140" t="n">
        <f aca="false">IF(FA$2&lt;=$A39,IF(FA$3&gt;=$A39,(FA$4),0),0)*($AI40-$AI39)/10000</f>
        <v>0</v>
      </c>
      <c r="FB39" s="140" t="n">
        <f aca="false">IF(FB$2&lt;=$A39,IF(FB$3&gt;=$A39,(FB$4),0),0)*($AI40-$AI39)/10000</f>
        <v>0</v>
      </c>
      <c r="FC39" s="17"/>
      <c r="FD39" s="128" t="n">
        <f aca="false">SUM(EW39:FB39)</f>
        <v>0</v>
      </c>
      <c r="FE39" s="128" t="n">
        <f aca="false">FD39*AM39</f>
        <v>0</v>
      </c>
      <c r="FF39" s="17"/>
      <c r="FG39" s="17"/>
      <c r="FH39" s="17"/>
      <c r="FI39" s="17"/>
      <c r="FJ39" s="17"/>
      <c r="FK39" s="17"/>
      <c r="FL39" s="140" t="n">
        <f aca="false">IF(FL$2&lt;=$A39,IF(FL$3&gt;=$A39,(FL$4),0),0)*($AI40-$AI39)/10000</f>
        <v>0</v>
      </c>
      <c r="FM39" s="140" t="n">
        <f aca="false">IF(FM$2&lt;=$A39,IF(FM$3&gt;=$A39,(FM$4),0),0)*($AI40-$AI39)/10000</f>
        <v>0</v>
      </c>
      <c r="FN39" s="140" t="n">
        <f aca="false">IF(FN$2&lt;=$A39,IF(FN$3&gt;=$A39,(FN$4),0),0)*($AI40-$AI39)/10000</f>
        <v>0</v>
      </c>
      <c r="FO39" s="140" t="n">
        <f aca="false">IF(FO$2&lt;=$A39,IF(FO$3&gt;=$A39,(FO$4),0),0)*($AI40-$AI39)/10000</f>
        <v>0</v>
      </c>
      <c r="FP39" s="140" t="n">
        <f aca="false">IF(FP$2&lt;=$A39,IF(FP$3&gt;=$A39,(FP$4),0),0)*($AI40-$AI39)/10000</f>
        <v>0</v>
      </c>
      <c r="FQ39" s="140" t="n">
        <f aca="false">IF(FQ$2&lt;=$A39,IF(FQ$3&gt;=$A39,(FQ$4),0),0)*($AI40-$AI39)/10000</f>
        <v>0</v>
      </c>
      <c r="FR39" s="17"/>
      <c r="FS39" s="128" t="n">
        <f aca="false">SUM(FL39:FQ39)</f>
        <v>0</v>
      </c>
      <c r="FT39" s="128" t="n">
        <f aca="false">FS39*AM39</f>
        <v>0</v>
      </c>
      <c r="FU39" s="17"/>
      <c r="FV39" s="17"/>
      <c r="FW39" s="17"/>
      <c r="FX39" s="17"/>
      <c r="FY39" s="17"/>
      <c r="FZ39" s="17"/>
      <c r="GA39" s="140" t="n">
        <f aca="false">IF(GA$2&lt;=$A39,IF(GA$3&gt;=$A39,(GA$4),0),0)*($AI40-$AI39)/10000</f>
        <v>0</v>
      </c>
      <c r="GB39" s="140" t="n">
        <f aca="false">IF(GB$2&lt;=$A39,IF(GB$3&gt;=$A39,(GB$4),0),0)*($AI40-$AI39)/10000</f>
        <v>0</v>
      </c>
      <c r="GC39" s="140" t="n">
        <f aca="false">IF(GC$2&lt;=$A39,IF(GC$3&gt;=$A39,(GC$4),0),0)*($AI40-$AI39)/10000</f>
        <v>0</v>
      </c>
      <c r="GD39" s="140" t="n">
        <f aca="false">IF(GD$2&lt;=$A39,IF(GD$3&gt;=$A39,(GD$4),0),0)*($AI40-$AI39)/10000</f>
        <v>0</v>
      </c>
      <c r="GE39" s="140" t="n">
        <f aca="false">IF(GE$2&lt;=$A39,IF(GE$3&gt;=$A39,(GE$4),0),0)*($AI40-$AI39)/10000</f>
        <v>0</v>
      </c>
      <c r="GF39" s="140" t="n">
        <f aca="false">IF(GF$2&lt;=$A39,IF(GF$3&gt;=$A39,(GF$4),0),0)*($AI40-$AI39)/10000</f>
        <v>0</v>
      </c>
      <c r="GG39" s="17"/>
      <c r="GH39" s="128" t="n">
        <f aca="false">SUM(GA39:GF39)</f>
        <v>0</v>
      </c>
      <c r="GI39" s="128" t="n">
        <f aca="false">GH39*AM39</f>
        <v>0</v>
      </c>
    </row>
    <row r="40" customFormat="false" ht="16.5" hidden="false" customHeight="false" outlineLevel="0" collapsed="false">
      <c r="A40" s="133" t="n">
        <v>37956</v>
      </c>
      <c r="B40" s="144" t="n">
        <f aca="false">INDEX(EOLArray,MATCH($A40,EOLColumn,0),MATCH($AF$5,EOLRow,0))+CT40</f>
        <v>0</v>
      </c>
      <c r="C40" s="135" t="n">
        <f aca="false">INDEX(M1SHEET,MATCH($A40,M1COLUMN,0),MATCH($AG$5,M1ROW,0))</f>
        <v>-0.23</v>
      </c>
      <c r="D40" s="152"/>
      <c r="E40" s="144" t="n">
        <f aca="false">INDEX(EOLArray,MATCH($A40,EOLColumn,0),MATCH($AF$19,EOLRow,0))+EQ40</f>
        <v>14.68</v>
      </c>
      <c r="F40" s="135" t="n">
        <f aca="false">INDEX(M1SHEET,MATCH($A40,M1COLUMN,0),MATCH($AG$14,M1ROW,0))</f>
        <v>0.59</v>
      </c>
      <c r="G40" s="152"/>
      <c r="H40" s="144" t="n">
        <f aca="false">INDEX(EOLArray,MATCH($A40,EOLColumn,0),MATCH($AF$20,EOLRow,0))+GI40</f>
        <v>0</v>
      </c>
      <c r="I40" s="135" t="n">
        <f aca="false">INDEX(M1SHEET,MATCH($A40,M1COLUMN,0),MATCH($AG$17,M1ROW,0))</f>
        <v>0.64</v>
      </c>
      <c r="J40" s="152"/>
      <c r="K40" s="144" t="n">
        <f aca="false">INDEX(EOLArray,MATCH($A40,EOLColumn,0),MATCH($AF$13,EOLRow,0))+FE40</f>
        <v>0</v>
      </c>
      <c r="L40" s="135" t="n">
        <f aca="false">INDEX(M1SHEET,MATCH($A40,M1COLUMN,0),MATCH($AG$13,M1ROW,0))</f>
        <v>-0.29</v>
      </c>
      <c r="M40" s="152"/>
      <c r="N40" s="144" t="n">
        <f aca="false">INDEX(EOLArray,MATCH($A40,EOLColumn,0),MATCH($AF$12,EOLRow,0))+EB40+DQ40</f>
        <v>-26.16</v>
      </c>
      <c r="O40" s="135" t="n">
        <f aca="false">INDEX(M1SHEET,MATCH($A40,M1COLUMN,0),MATCH($AG$15,M1ROW,0))</f>
        <v>0.144</v>
      </c>
      <c r="P40" s="152"/>
      <c r="Q40" s="135" t="n">
        <f aca="false">INDEX(M1SHEET,MATCH($A40,M1COLUMN,0),MATCH($AG$31,M1ROW,0))</f>
        <v>4.354</v>
      </c>
      <c r="R40" s="152"/>
      <c r="S40" s="144" t="n">
        <f aca="false">INDEX(EOLArray,MATCH($A40,EOLColumn,0),MATCH($AF$2,EOLRow,0))+BE40+DF40</f>
        <v>0</v>
      </c>
      <c r="T40" s="135" t="n">
        <f aca="false">INDEX(M1SHEET,MATCH($A40,M1COLUMN,0),MATCH($AG$3,M1ROW,0))</f>
        <v>-0.23</v>
      </c>
      <c r="U40" s="152"/>
      <c r="V40" s="135" t="n">
        <f aca="false">INDEX(M1SHEET,MATCH($A40,M1COLUMN,0),MATCH($AG$28,M1ROW,0))</f>
        <v>5.64601029314653</v>
      </c>
      <c r="W40" s="152"/>
      <c r="X40" s="144" t="n">
        <f aca="false">INDEX(EOLArray,MATCH($A40,EOLColumn,0),MATCH($AF$18,EOLRow,0))+$BE40+$CK40+$CS40+$DQ40</f>
        <v>0</v>
      </c>
      <c r="Y40" s="135" t="n">
        <f aca="false">INDEX(M1SHEET,MATCH($A40,M1COLUMN,0),MATCH($AG$2,M1ROW,0))</f>
        <v>4.21</v>
      </c>
      <c r="Z40" s="152"/>
      <c r="AB40" s="150" t="n">
        <f aca="false">B40+E40+H40+K40+N40+S40</f>
        <v>-11.48</v>
      </c>
      <c r="AC40" s="58"/>
      <c r="AD40" s="58"/>
      <c r="AF40" s="60" t="s">
        <v>134</v>
      </c>
      <c r="AG40" s="160"/>
      <c r="AI40" s="138" t="n">
        <v>37956</v>
      </c>
      <c r="AJ40" s="96" t="n">
        <f aca="false">(CK40+BE40+BR40+DQ40)*AM40</f>
        <v>0</v>
      </c>
      <c r="AK40" s="97" t="n">
        <f aca="false">(AO40)*(AM40)</f>
        <v>0</v>
      </c>
      <c r="AL40" s="97" t="n">
        <f aca="false">(AN40+AO40)*(AM40)</f>
        <v>0</v>
      </c>
      <c r="AM40" s="139" t="n">
        <f aca="false">INDEX(M1SHEET,MATCH($AI40,M1COLUMN,0),MATCH($AG$38,M1ROW,0))</f>
        <v>0.861095841599916</v>
      </c>
      <c r="AN40" s="122" t="n">
        <f aca="false">BS40</f>
        <v>0</v>
      </c>
      <c r="AO40" s="97" t="n">
        <f aca="false">BR40</f>
        <v>0</v>
      </c>
      <c r="AP40" s="125"/>
      <c r="AQ40" s="108"/>
      <c r="AR40" s="128" t="n">
        <f aca="false">SUM(AX40:BE40)+SUM(BI40:BP40)+SUM(DU40:DZ40)+SUM(BW40:CI40)</f>
        <v>0</v>
      </c>
      <c r="AS40" s="108"/>
      <c r="AT40" s="17"/>
      <c r="AU40" s="17"/>
      <c r="AV40" s="37" t="n">
        <v>37956</v>
      </c>
      <c r="AW40" s="17"/>
      <c r="AX40" s="128" t="n">
        <f aca="false">IF(AX$2&lt;=$A40,IF(AX$3&gt;=$A40,(AX$4/1.055056),0),0)*($AI41-$AI40)/10000</f>
        <v>0</v>
      </c>
      <c r="AY40" s="140" t="n">
        <f aca="false">IF(AY$2&lt;=$A40,IF(AY$3&gt;=$A40,(AY$4/1.055056),0),0)*($AI41-$AI40)/10000</f>
        <v>0</v>
      </c>
      <c r="AZ40" s="140" t="n">
        <f aca="false">IF(AZ$2&lt;=$A40,IF(AZ$3&gt;=$A40,(AZ$4/1.055056),0),0)*($AI41-$AI40)/10000</f>
        <v>0</v>
      </c>
      <c r="BA40" s="140" t="n">
        <f aca="false">IF(BA$2&lt;=$A40,IF(BA$3&gt;=$A40,(BA$4/1.055056),0),0)*($AI41-$AI40)/10000</f>
        <v>0</v>
      </c>
      <c r="BB40" s="140" t="n">
        <f aca="false">IF(BB$2&lt;=$A40,IF(BB$3&gt;=$A40,(BB$4/1.055056),0),0)*($AI41-$AI40)/10000</f>
        <v>0</v>
      </c>
      <c r="BC40" s="140" t="n">
        <f aca="false">IF(BC$2&lt;=$A40,IF(BC$3&gt;=$A40,(BC$4/1.055056),0),0)*($AI41-$AI40)/10000</f>
        <v>0</v>
      </c>
      <c r="BD40" s="140" t="n">
        <f aca="false">IF(BD$2&lt;=$A40,IF(BD$3&gt;=$A40,(BD$4/1.055056),0),0)*($AI41-$AI40)/10000</f>
        <v>0</v>
      </c>
      <c r="BE40" s="140" t="n">
        <f aca="false">SUM(AX40:BD40)*AM40</f>
        <v>0</v>
      </c>
      <c r="BF40" s="140"/>
      <c r="BG40" s="13"/>
      <c r="BH40" s="13"/>
      <c r="BI40" s="141" t="n">
        <f aca="false">IF(BI$2&lt;=$A40,IF(BI$3&gt;=$A40,(BI$4/1.055056),0),0)*($AI41-$AI40)/10000</f>
        <v>0</v>
      </c>
      <c r="BJ40" s="141" t="n">
        <f aca="false">IF(BJ$2&lt;=$A40,IF(BJ$3&gt;=$A40,(BJ$4/1.055056),0),0)*($AI41-$AI40)/10000</f>
        <v>0</v>
      </c>
      <c r="BK40" s="141" t="n">
        <f aca="false">IF(BK$2&lt;=$A40,IF(BK$3&gt;=$A40,(BK$4/1.055056),0),0)*($AI41-$AI40)/10000</f>
        <v>0</v>
      </c>
      <c r="BL40" s="141" t="n">
        <f aca="false">IF(BL$2&lt;=$A40,IF(BL$3&gt;=$A40,(BL$4/1.055056),0),0)*($AI41-$AI40)/10000</f>
        <v>0</v>
      </c>
      <c r="BM40" s="141" t="n">
        <f aca="false">IF(BM$2&lt;=$A40,IF(BM$3&gt;=$A40,(BM$4/1.055056),0),0)*($AI41-$AI40)/10000</f>
        <v>0</v>
      </c>
      <c r="BN40" s="141" t="n">
        <f aca="false">IF(BN$2&lt;=$A40,IF(BN$3&gt;=$A40,(BN$4/1.055056),0),0)*($AI41-$AI40)/10000</f>
        <v>0</v>
      </c>
      <c r="BO40" s="141" t="n">
        <f aca="false">IF(BO$2&lt;=$A40,IF(BO$3&gt;=$A40,(BO$4/1.055056),0),0)*($AI41-$AI40)/10000</f>
        <v>0</v>
      </c>
      <c r="BP40" s="141" t="n">
        <f aca="false">IF(BP$2&lt;=$A40,IF(BP$3&gt;=$A40,(BP$4/1.055056),0),0)*($AI41-$AI40)/10000</f>
        <v>0</v>
      </c>
      <c r="BQ40" s="13"/>
      <c r="BR40" s="14" t="n">
        <f aca="false">SUM(BI40:BP40)</f>
        <v>0</v>
      </c>
      <c r="BS40" s="14" t="n">
        <f aca="false">SUM(AX40:BF40)+DF40</f>
        <v>0</v>
      </c>
      <c r="BT40" s="14"/>
      <c r="BU40" s="17"/>
      <c r="BV40" s="17"/>
      <c r="BW40" s="142" t="n">
        <f aca="false">IF(BW$2&lt;=$A40,IF(BW$3&gt;=$A40,(BW$4),0),0)*($AI41-$AI40)/10000</f>
        <v>0</v>
      </c>
      <c r="BX40" s="142" t="n">
        <f aca="false">IF(BX$2&lt;=$A40,IF(BX$3&gt;=$A40,(BX$4),0),0)*($AI41-$AI40)/10000</f>
        <v>0</v>
      </c>
      <c r="BY40" s="142" t="n">
        <f aca="false">IF(BY$2&lt;=$A40,IF(BY$3&gt;=$A40,(BY$4),0),0)*($AI41-$AI40)/10000</f>
        <v>0</v>
      </c>
      <c r="BZ40" s="142" t="n">
        <f aca="false">IF(BZ$2&lt;=$A40,IF(BZ$3&gt;=$A40,(BZ$4),0),0)*($AI41-$AI40)/10000</f>
        <v>0</v>
      </c>
      <c r="CA40" s="142" t="n">
        <f aca="false">IF(CA$2&lt;=$A40,IF(CA$3&gt;=$A40,(CA$4),0),0)*($AI41-$AI40)/10000</f>
        <v>0</v>
      </c>
      <c r="CB40" s="140" t="n">
        <f aca="false">IF(CB$2&lt;=$A40,IF(CB$3&gt;=$A40,(CB$4),0),0)*($AI41-$AI40)/10000</f>
        <v>0</v>
      </c>
      <c r="CC40" s="140" t="n">
        <f aca="false">IF(CC$2&lt;=$A40,IF(CC$3&gt;=$A40,(CC$4),0),0)*($AI41-$AI40)/10000</f>
        <v>0</v>
      </c>
      <c r="CD40" s="140" t="n">
        <f aca="false">IF(CD$2&lt;=$A40,IF(CD$3&gt;=$A40,(CD$4),0),0)*($AI41-$AI40)/10000</f>
        <v>0</v>
      </c>
      <c r="CE40" s="140" t="n">
        <f aca="false">IF(CE$2&lt;=$A40,IF(CE$3&gt;=$A40,(CE$4),0),0)*($AI41-$AI40)/10000</f>
        <v>0</v>
      </c>
      <c r="CF40" s="140" t="n">
        <f aca="false">IF(CF$2&lt;=$A40,IF(CF$3&gt;=$A40,(CF$4),0),0)*($AI41-$AI40)/10000</f>
        <v>0</v>
      </c>
      <c r="CG40" s="140" t="n">
        <f aca="false">IF(CG$2&lt;=$A40,IF(CG$3&gt;=$A40,(CG$4),0),0)*($AI41-$AI40)/10000</f>
        <v>0</v>
      </c>
      <c r="CH40" s="140" t="n">
        <f aca="false">IF(CH$2&lt;=$A40,IF(CH$3&gt;=$A40,(CH$4),0),0)*($AI41-$AI40)/10000</f>
        <v>0</v>
      </c>
      <c r="CI40" s="140" t="n">
        <f aca="false">IF(CI$2&lt;=$A40,IF(CI$3&gt;=$A40,(CI$4),0),0)*($AI41-$AI40)/10000</f>
        <v>0</v>
      </c>
      <c r="CJ40" s="17"/>
      <c r="CK40" s="128" t="n">
        <f aca="false">SUM(BW40:CI40)+DQ40</f>
        <v>0</v>
      </c>
      <c r="CL40" s="128"/>
      <c r="CM40" s="128"/>
      <c r="CN40" s="142" t="n">
        <f aca="false">IF(CN$2&lt;=$A40,IF(CN$3&gt;=$A40,(CN$4),0),0)*($AI41-$AI40)/10000</f>
        <v>0</v>
      </c>
      <c r="CO40" s="142" t="n">
        <f aca="false">IF(CO$2&lt;=$A40,IF(CO$3&gt;=$A40,(CO$4),0),0)*($AI41-$AI40)/10000</f>
        <v>0</v>
      </c>
      <c r="CP40" s="142" t="n">
        <f aca="false">IF(CP$2&lt;=$A40,IF(CP$3&gt;=$A40,(CP$4),0),0)*($AI41-$AI40)/10000</f>
        <v>0</v>
      </c>
      <c r="CQ40" s="142" t="n">
        <f aca="false">IF(CQ$2&lt;=$A40,IF(CQ$3&gt;=$A40,(CQ$4),0),0)*($AI41-$AI40)/10000</f>
        <v>0</v>
      </c>
      <c r="CR40" s="128"/>
      <c r="CS40" s="128" t="n">
        <f aca="false">SUM(CN40:CQ40)*AL40</f>
        <v>0</v>
      </c>
      <c r="CT40" s="128"/>
      <c r="CU40" s="17"/>
      <c r="CV40" s="17"/>
      <c r="CW40" s="17"/>
      <c r="CX40" s="140" t="n">
        <f aca="false">IF(CX$2&lt;=$A40,IF(CX$3&gt;=$A40,(CX$4),0),0)*($AI41-$AI40)/10000</f>
        <v>0</v>
      </c>
      <c r="CY40" s="140" t="n">
        <f aca="false">IF(CY$2&lt;=$A40,IF(CY$3&gt;=$A40,(CY$4),0),0)*($AI41-$AI40)/10000</f>
        <v>0</v>
      </c>
      <c r="CZ40" s="140" t="n">
        <f aca="false">IF(CZ$2&lt;=$A40,IF(CZ$3&gt;=$A40,(CZ$4),0),0)*($AI41-$AI40)/10000</f>
        <v>0</v>
      </c>
      <c r="DA40" s="140" t="n">
        <f aca="false">IF(DA$2&lt;=$A40,IF(DA$3&gt;=$A40,(DA$4),0),0)*($AI41-$AI40)/10000</f>
        <v>0</v>
      </c>
      <c r="DB40" s="140" t="n">
        <f aca="false">IF(DB$2&lt;=$A40,IF(DB$3&gt;=$A40,(DB$4),0),0)*($AI41-$AI40)/10000</f>
        <v>0</v>
      </c>
      <c r="DC40" s="140" t="n">
        <f aca="false">IF(DC$2&lt;=$A40,IF(DC$3&gt;=$A40,(DC$4),0),0)*($AI41-$AI40)/10000</f>
        <v>0</v>
      </c>
      <c r="DD40" s="140" t="n">
        <f aca="false">IF(DD$2&lt;=$A40,IF(DD$3&gt;=$A40,(DD$4),0),0)*($AI41-$AI40)/10000</f>
        <v>0</v>
      </c>
      <c r="DE40" s="17"/>
      <c r="DF40" s="128" t="n">
        <f aca="false">SUM(CX40:DD40)</f>
        <v>0</v>
      </c>
      <c r="DG40" s="17"/>
      <c r="DH40" s="17"/>
      <c r="DI40" s="17"/>
      <c r="DJ40" s="17"/>
      <c r="DK40" s="17"/>
      <c r="DL40" s="140" t="n">
        <f aca="false">IF(DL$2&lt;=$A40,IF(DL$3&gt;=$A40,(DL$4),0),0)*($AI41-$AI40)/10000</f>
        <v>0</v>
      </c>
      <c r="DM40" s="140" t="n">
        <f aca="false">IF(DM$2&lt;=$A40,IF(DM$3&gt;=$A40,(DM$4),0),0)*($AI41-$AI40)/10000</f>
        <v>0</v>
      </c>
      <c r="DN40" s="140" t="n">
        <f aca="false">IF(DN$2&lt;=$A40,IF(DN$3&gt;=$A40,(DN$4),0),0)*($AI41-$AI40)/10000</f>
        <v>0</v>
      </c>
      <c r="DO40" s="140" t="n">
        <f aca="false">IF(DO$2&lt;=$A40,IF(DO$3&gt;=$A40,(DO$4),0),0)*($AI41-$AI40)/10000</f>
        <v>0</v>
      </c>
      <c r="DP40" s="140"/>
      <c r="DQ40" s="140" t="n">
        <f aca="false">SUM(DL40:DO40)*AL40</f>
        <v>0</v>
      </c>
      <c r="DR40" s="140"/>
      <c r="DS40" s="140" t="n">
        <f aca="false">IF(DS$2&lt;=$A40,IF(DS$3&gt;=$A40,(DS$4),0),0)*($AI41-$AI40)/10000</f>
        <v>0</v>
      </c>
      <c r="DT40" s="140" t="n">
        <f aca="false">IF(DT$2&lt;=$A40,IF(DT$3&gt;=$A40,(DT$4),0),0)*($AI41-$AI40)/10000</f>
        <v>0</v>
      </c>
      <c r="DU40" s="140" t="n">
        <f aca="false">IF(DU$2&lt;=$A40,IF(DU$3&gt;=$A40,(DU$4),0),0)*($AI41-$AI40)/10000</f>
        <v>0</v>
      </c>
      <c r="DV40" s="140" t="n">
        <f aca="false">IF(DV$2&lt;=$A40,IF(DV$3&gt;=$A40,(DV$4),0),0)*($AI41-$AI40)/10000</f>
        <v>0</v>
      </c>
      <c r="DW40" s="140" t="n">
        <f aca="false">IF(DW$2&lt;=$A40,IF(DW$3&gt;=$A40,(DW$4),0),0)*($AI41-$AI40)/10000</f>
        <v>0</v>
      </c>
      <c r="DX40" s="140" t="n">
        <f aca="false">IF(DX$2&lt;=$A40,IF(DX$3&gt;=$A40,(DX$4),0),0)*($AI41-$AI40)/10000</f>
        <v>0</v>
      </c>
      <c r="DY40" s="140" t="n">
        <f aca="false">IF(DY$2&lt;=$A40,IF(DY$3&gt;=$A40,(DY$4),0),0)*($AI41-$AI40)/10000</f>
        <v>0</v>
      </c>
      <c r="DZ40" s="140" t="n">
        <f aca="false">IF(DZ$2&lt;=$A40,IF(DZ$3&gt;=$A40,(DZ$4),0),0)*($AI41-$AI40)/10000</f>
        <v>0</v>
      </c>
      <c r="EA40" s="140" t="n">
        <f aca="false">IF(EA$2&lt;=$A40,IF(EA$3&gt;=$A40,(EA$4),0),0)*($AI41-$AI40)/10000</f>
        <v>0</v>
      </c>
      <c r="EB40" s="128" t="n">
        <f aca="false">SUM(DS40:DZ40)*AM40</f>
        <v>0</v>
      </c>
      <c r="EC40" s="128"/>
      <c r="ED40" s="17"/>
      <c r="EE40" s="17"/>
      <c r="EF40" s="17"/>
      <c r="EG40" s="17"/>
      <c r="EH40" s="17"/>
      <c r="EI40" s="140" t="n">
        <f aca="false">IF(EI$2&lt;=$A40,IF(EI$3&gt;=$A40,(EI$4),0),0)*($AI41-$AI40)/10000</f>
        <v>0</v>
      </c>
      <c r="EJ40" s="140" t="n">
        <f aca="false">IF(EJ$2&lt;=$A40,IF(EJ$3&gt;=$A40,(EJ$4),0),0)*($AI41-$AI40)/10000</f>
        <v>0</v>
      </c>
      <c r="EK40" s="140" t="n">
        <f aca="false">IF(EK$2&lt;=$A40,IF(EK$3&gt;=$A40,(EK$4),0),0)*($AI41-$AI40)/10000</f>
        <v>0</v>
      </c>
      <c r="EL40" s="140" t="n">
        <f aca="false">IF(EL$2&lt;=$A40,IF(EL$3&gt;=$A40,(EL$4),0),0)*($AI41-$AI40)/10000</f>
        <v>0</v>
      </c>
      <c r="EM40" s="140" t="n">
        <f aca="false">IF(EM$2&lt;=$A40,IF(EM$3&gt;=$A40,(EM$4),0),0)*($AI41-$AI40)/10000</f>
        <v>0</v>
      </c>
      <c r="EN40" s="140" t="n">
        <f aca="false">IF(EN$2&lt;=$A40,IF(EN$3&gt;=$A40,(EN$4),0),0)*($AI41-$AI40)/10000</f>
        <v>0</v>
      </c>
      <c r="EO40" s="17"/>
      <c r="EP40" s="128" t="n">
        <f aca="false">SUM(EI40:EN40)</f>
        <v>0</v>
      </c>
      <c r="EQ40" s="128" t="n">
        <f aca="false">EP40*AM40</f>
        <v>0</v>
      </c>
      <c r="ER40" s="17"/>
      <c r="ES40" s="17"/>
      <c r="ET40" s="17"/>
      <c r="EU40" s="17"/>
      <c r="EV40" s="17"/>
      <c r="EW40" s="140" t="n">
        <f aca="false">IF(EW$2&lt;=$A40,IF(EW$3&gt;=$A40,(EW$4),0),0)*($AI41-$AI40)/10000</f>
        <v>0</v>
      </c>
      <c r="EX40" s="140" t="n">
        <f aca="false">IF(EX$2&lt;=$A40,IF(EX$3&gt;=$A40,(EX$4),0),0)*($AI41-$AI40)/10000</f>
        <v>0</v>
      </c>
      <c r="EY40" s="140" t="n">
        <f aca="false">IF(EY$2&lt;=$A40,IF(EY$3&gt;=$A40,(EY$4),0),0)*($AI41-$AI40)/10000</f>
        <v>0</v>
      </c>
      <c r="EZ40" s="140" t="n">
        <f aca="false">IF(EZ$2&lt;=$A40,IF(EZ$3&gt;=$A40,(EZ$4),0),0)*($AI41-$AI40)/10000</f>
        <v>0</v>
      </c>
      <c r="FA40" s="140" t="n">
        <f aca="false">IF(FA$2&lt;=$A40,IF(FA$3&gt;=$A40,(FA$4),0),0)*($AI41-$AI40)/10000</f>
        <v>0</v>
      </c>
      <c r="FB40" s="140" t="n">
        <f aca="false">IF(FB$2&lt;=$A40,IF(FB$3&gt;=$A40,(FB$4),0),0)*($AI41-$AI40)/10000</f>
        <v>0</v>
      </c>
      <c r="FC40" s="17"/>
      <c r="FD40" s="128" t="n">
        <f aca="false">SUM(EW40:FB40)</f>
        <v>0</v>
      </c>
      <c r="FE40" s="128" t="n">
        <f aca="false">FD40*AM40</f>
        <v>0</v>
      </c>
      <c r="FF40" s="17"/>
      <c r="FG40" s="17"/>
      <c r="FH40" s="17"/>
      <c r="FI40" s="17"/>
      <c r="FJ40" s="17"/>
      <c r="FK40" s="17"/>
      <c r="FL40" s="140" t="n">
        <f aca="false">IF(FL$2&lt;=$A40,IF(FL$3&gt;=$A40,(FL$4),0),0)*($AI41-$AI40)/10000</f>
        <v>0</v>
      </c>
      <c r="FM40" s="140" t="n">
        <f aca="false">IF(FM$2&lt;=$A40,IF(FM$3&gt;=$A40,(FM$4),0),0)*($AI41-$AI40)/10000</f>
        <v>0</v>
      </c>
      <c r="FN40" s="140" t="n">
        <f aca="false">IF(FN$2&lt;=$A40,IF(FN$3&gt;=$A40,(FN$4),0),0)*($AI41-$AI40)/10000</f>
        <v>0</v>
      </c>
      <c r="FO40" s="140" t="n">
        <f aca="false">IF(FO$2&lt;=$A40,IF(FO$3&gt;=$A40,(FO$4),0),0)*($AI41-$AI40)/10000</f>
        <v>0</v>
      </c>
      <c r="FP40" s="140" t="n">
        <f aca="false">IF(FP$2&lt;=$A40,IF(FP$3&gt;=$A40,(FP$4),0),0)*($AI41-$AI40)/10000</f>
        <v>0</v>
      </c>
      <c r="FQ40" s="140" t="n">
        <f aca="false">IF(FQ$2&lt;=$A40,IF(FQ$3&gt;=$A40,(FQ$4),0),0)*($AI41-$AI40)/10000</f>
        <v>0</v>
      </c>
      <c r="FR40" s="17"/>
      <c r="FS40" s="128" t="n">
        <f aca="false">SUM(FL40:FQ40)</f>
        <v>0</v>
      </c>
      <c r="FT40" s="128" t="n">
        <f aca="false">FS40*AM40</f>
        <v>0</v>
      </c>
      <c r="FU40" s="17"/>
      <c r="FV40" s="17"/>
      <c r="FW40" s="17"/>
      <c r="FX40" s="17"/>
      <c r="FY40" s="17"/>
      <c r="FZ40" s="17"/>
      <c r="GA40" s="140" t="n">
        <f aca="false">IF(GA$2&lt;=$A40,IF(GA$3&gt;=$A40,(GA$4),0),0)*($AI41-$AI40)/10000</f>
        <v>0</v>
      </c>
      <c r="GB40" s="140" t="n">
        <f aca="false">IF(GB$2&lt;=$A40,IF(GB$3&gt;=$A40,(GB$4),0),0)*($AI41-$AI40)/10000</f>
        <v>0</v>
      </c>
      <c r="GC40" s="140" t="n">
        <f aca="false">IF(GC$2&lt;=$A40,IF(GC$3&gt;=$A40,(GC$4),0),0)*($AI41-$AI40)/10000</f>
        <v>0</v>
      </c>
      <c r="GD40" s="140" t="n">
        <f aca="false">IF(GD$2&lt;=$A40,IF(GD$3&gt;=$A40,(GD$4),0),0)*($AI41-$AI40)/10000</f>
        <v>0</v>
      </c>
      <c r="GE40" s="140" t="n">
        <f aca="false">IF(GE$2&lt;=$A40,IF(GE$3&gt;=$A40,(GE$4),0),0)*($AI41-$AI40)/10000</f>
        <v>0</v>
      </c>
      <c r="GF40" s="140" t="n">
        <f aca="false">IF(GF$2&lt;=$A40,IF(GF$3&gt;=$A40,(GF$4),0),0)*($AI41-$AI40)/10000</f>
        <v>0</v>
      </c>
      <c r="GG40" s="17"/>
      <c r="GH40" s="128" t="n">
        <f aca="false">SUM(GA40:GF40)</f>
        <v>0</v>
      </c>
      <c r="GI40" s="128" t="n">
        <f aca="false">GH40*AM40</f>
        <v>0</v>
      </c>
    </row>
    <row r="41" customFormat="false" ht="16.5" hidden="false" customHeight="false" outlineLevel="0" collapsed="false">
      <c r="A41" s="133" t="n">
        <v>37987</v>
      </c>
      <c r="B41" s="144" t="n">
        <f aca="false">INDEX(EOLArray,MATCH($A41,EOLColumn,0),MATCH($AF$5,EOLRow,0))+CT41</f>
        <v>0</v>
      </c>
      <c r="C41" s="135" t="n">
        <f aca="false">INDEX(M1SHEET,MATCH($A41,M1COLUMN,0),MATCH($AG$5,M1ROW,0))</f>
        <v>-0.23</v>
      </c>
      <c r="D41" s="145" t="n">
        <f aca="false">AVERAGE(C39:C43)</f>
        <v>-0.23</v>
      </c>
      <c r="E41" s="144" t="n">
        <f aca="false">INDEX(EOLArray,MATCH($A41,EOLColumn,0),MATCH($AF$19,EOLRow,0))+EQ41</f>
        <v>14.61</v>
      </c>
      <c r="F41" s="135" t="n">
        <f aca="false">INDEX(M1SHEET,MATCH($A41,M1COLUMN,0),MATCH($AG$14,M1ROW,0))</f>
        <v>0.59</v>
      </c>
      <c r="G41" s="145" t="n">
        <f aca="false">AVERAGE(F39:F43)</f>
        <v>0.59</v>
      </c>
      <c r="H41" s="144" t="n">
        <f aca="false">INDEX(EOLArray,MATCH($A41,EOLColumn,0),MATCH($AF$20,EOLRow,0))+GI41</f>
        <v>0</v>
      </c>
      <c r="I41" s="135" t="n">
        <f aca="false">INDEX(M1SHEET,MATCH($A41,M1COLUMN,0),MATCH($AG$17,M1ROW,0))</f>
        <v>0.64</v>
      </c>
      <c r="J41" s="145" t="n">
        <f aca="false">AVERAGE(I39:I43)</f>
        <v>0.64</v>
      </c>
      <c r="K41" s="144" t="n">
        <f aca="false">INDEX(EOLArray,MATCH($A41,EOLColumn,0),MATCH($AF$13,EOLRow,0))+FE41</f>
        <v>0</v>
      </c>
      <c r="L41" s="135" t="n">
        <f aca="false">INDEX(M1SHEET,MATCH($A41,M1COLUMN,0),MATCH($AG$13,M1ROW,0))</f>
        <v>-0.29</v>
      </c>
      <c r="M41" s="145" t="n">
        <f aca="false">AVERAGE(L39:L43)</f>
        <v>-0.29</v>
      </c>
      <c r="N41" s="144" t="n">
        <f aca="false">INDEX(EOLArray,MATCH($A41,EOLColumn,0),MATCH($AF$12,EOLRow,0))+EB41+DQ41</f>
        <v>0.53</v>
      </c>
      <c r="O41" s="135" t="n">
        <f aca="false">INDEX(M1SHEET,MATCH($A41,M1COLUMN,0),MATCH($AG$15,M1ROW,0))</f>
        <v>0.224</v>
      </c>
      <c r="P41" s="145" t="n">
        <f aca="false">AVERAGE(O39:O43)</f>
        <v>0.08</v>
      </c>
      <c r="Q41" s="135" t="n">
        <f aca="false">INDEX(M1SHEET,MATCH($A41,M1COLUMN,0),MATCH($AG$31,M1ROW,0))</f>
        <v>4.473</v>
      </c>
      <c r="R41" s="145" t="n">
        <f aca="false">AVERAGE(Q39:Q43)</f>
        <v>4.2112</v>
      </c>
      <c r="S41" s="144" t="n">
        <f aca="false">INDEX(EOLArray,MATCH($A41,EOLColumn,0),MATCH($AF$2,EOLRow,0))+BE41+DF41</f>
        <v>0</v>
      </c>
      <c r="T41" s="135" t="n">
        <f aca="false">INDEX(M1SHEET,MATCH($A41,M1COLUMN,0),MATCH($AG$3,M1ROW,0))</f>
        <v>-0.23</v>
      </c>
      <c r="U41" s="145" t="n">
        <f aca="false">AVERAGE(T39:T43)</f>
        <v>-0.23</v>
      </c>
      <c r="V41" s="135" t="n">
        <f aca="false">INDEX(M1SHEET,MATCH($A41,M1COLUMN,0),MATCH($AG$28,M1ROW,0))</f>
        <v>5.69941190203799</v>
      </c>
      <c r="W41" s="145" t="n">
        <f aca="false">AVERAGE(V39:V43)</f>
        <v>5.53222388885789</v>
      </c>
      <c r="X41" s="144" t="n">
        <f aca="false">INDEX(EOLArray,MATCH($A41,EOLColumn,0),MATCH($AF$18,EOLRow,0))+$BE41+$CK41+$CS41+$DQ41</f>
        <v>0</v>
      </c>
      <c r="Y41" s="135" t="n">
        <f aca="false">INDEX(M1SHEET,MATCH($A41,M1COLUMN,0),MATCH($AG$2,M1ROW,0))</f>
        <v>4.249</v>
      </c>
      <c r="Z41" s="145" t="n">
        <f aca="false">AVERAGE(Y39:Y43)</f>
        <v>4.1312</v>
      </c>
      <c r="AB41" s="150" t="n">
        <f aca="false">B41+E41+H41+K41+N41+S41</f>
        <v>15.14</v>
      </c>
      <c r="AC41" s="58"/>
      <c r="AD41" s="58"/>
      <c r="AF41" s="60" t="s">
        <v>135</v>
      </c>
      <c r="AG41" s="160" t="s">
        <v>136</v>
      </c>
      <c r="AI41" s="138" t="n">
        <v>37987</v>
      </c>
      <c r="AJ41" s="96" t="n">
        <f aca="false">(CK41+BE41+BR41+DQ41)*AM41</f>
        <v>0</v>
      </c>
      <c r="AK41" s="97" t="n">
        <f aca="false">(AO41)*(AM41)</f>
        <v>0</v>
      </c>
      <c r="AL41" s="97" t="n">
        <f aca="false">(AN41+AO41)*(AM41)</f>
        <v>0</v>
      </c>
      <c r="AM41" s="139" t="n">
        <f aca="false">INDEX(M1SHEET,MATCH($AI41,M1COLUMN,0),MATCH($AG$38,M1ROW,0))</f>
        <v>0.856994158662644</v>
      </c>
      <c r="AN41" s="122" t="n">
        <f aca="false">BS41</f>
        <v>0</v>
      </c>
      <c r="AO41" s="97" t="n">
        <f aca="false">BR41</f>
        <v>0</v>
      </c>
      <c r="AP41" s="125"/>
      <c r="AQ41" s="108"/>
      <c r="AR41" s="128" t="n">
        <f aca="false">SUM(AX41:BE41)+SUM(BI41:BP41)+SUM(DU41:DZ41)+SUM(BW41:CI41)</f>
        <v>0</v>
      </c>
      <c r="AS41" s="108"/>
      <c r="AT41" s="17"/>
      <c r="AU41" s="17"/>
      <c r="AV41" s="37" t="n">
        <v>37987</v>
      </c>
      <c r="AW41" s="17"/>
      <c r="AX41" s="128" t="n">
        <f aca="false">IF(AX$2&lt;=$A41,IF(AX$3&gt;=$A41,(AX$4/1.055056),0),0)*($AI42-$AI41)/10000</f>
        <v>0</v>
      </c>
      <c r="AY41" s="140" t="n">
        <f aca="false">IF(AY$2&lt;=$A41,IF(AY$3&gt;=$A41,(AY$4/1.055056),0),0)*($AI42-$AI41)/10000</f>
        <v>0</v>
      </c>
      <c r="AZ41" s="140" t="n">
        <f aca="false">IF(AZ$2&lt;=$A41,IF(AZ$3&gt;=$A41,(AZ$4/1.055056),0),0)*($AI42-$AI41)/10000</f>
        <v>0</v>
      </c>
      <c r="BA41" s="140" t="n">
        <f aca="false">IF(BA$2&lt;=$A41,IF(BA$3&gt;=$A41,(BA$4/1.055056),0),0)*($AI42-$AI41)/10000</f>
        <v>0</v>
      </c>
      <c r="BB41" s="140" t="n">
        <f aca="false">IF(BB$2&lt;=$A41,IF(BB$3&gt;=$A41,(BB$4/1.055056),0),0)*($AI42-$AI41)/10000</f>
        <v>0</v>
      </c>
      <c r="BC41" s="140" t="n">
        <f aca="false">IF(BC$2&lt;=$A41,IF(BC$3&gt;=$A41,(BC$4/1.055056),0),0)*($AI42-$AI41)/10000</f>
        <v>0</v>
      </c>
      <c r="BD41" s="140" t="n">
        <f aca="false">IF(BD$2&lt;=$A41,IF(BD$3&gt;=$A41,(BD$4/1.055056),0),0)*($AI42-$AI41)/10000</f>
        <v>0</v>
      </c>
      <c r="BE41" s="140" t="n">
        <f aca="false">SUM(AX41:BD41)*AM41</f>
        <v>0</v>
      </c>
      <c r="BF41" s="140"/>
      <c r="BG41" s="13"/>
      <c r="BH41" s="13"/>
      <c r="BI41" s="141" t="n">
        <f aca="false">IF(BI$2&lt;=$A41,IF(BI$3&gt;=$A41,(BI$4/1.055056),0),0)*($AI42-$AI41)/10000</f>
        <v>0</v>
      </c>
      <c r="BJ41" s="141" t="n">
        <f aca="false">IF(BJ$2&lt;=$A41,IF(BJ$3&gt;=$A41,(BJ$4/1.055056),0),0)*($AI42-$AI41)/10000</f>
        <v>0</v>
      </c>
      <c r="BK41" s="141" t="n">
        <f aca="false">IF(BK$2&lt;=$A41,IF(BK$3&gt;=$A41,(BK$4/1.055056),0),0)*($AI42-$AI41)/10000</f>
        <v>0</v>
      </c>
      <c r="BL41" s="141" t="n">
        <f aca="false">IF(BL$2&lt;=$A41,IF(BL$3&gt;=$A41,(BL$4/1.055056),0),0)*($AI42-$AI41)/10000</f>
        <v>0</v>
      </c>
      <c r="BM41" s="141" t="n">
        <f aca="false">IF(BM$2&lt;=$A41,IF(BM$3&gt;=$A41,(BM$4/1.055056),0),0)*($AI42-$AI41)/10000</f>
        <v>0</v>
      </c>
      <c r="BN41" s="141" t="n">
        <f aca="false">IF(BN$2&lt;=$A41,IF(BN$3&gt;=$A41,(BN$4/1.055056),0),0)*($AI42-$AI41)/10000</f>
        <v>0</v>
      </c>
      <c r="BO41" s="141" t="n">
        <f aca="false">IF(BO$2&lt;=$A41,IF(BO$3&gt;=$A41,(BO$4/1.055056),0),0)*($AI42-$AI41)/10000</f>
        <v>0</v>
      </c>
      <c r="BP41" s="141" t="n">
        <f aca="false">IF(BP$2&lt;=$A41,IF(BP$3&gt;=$A41,(BP$4/1.055056),0),0)*($AI42-$AI41)/10000</f>
        <v>0</v>
      </c>
      <c r="BQ41" s="13"/>
      <c r="BR41" s="14" t="n">
        <f aca="false">SUM(BI41:BP41)</f>
        <v>0</v>
      </c>
      <c r="BS41" s="14" t="n">
        <f aca="false">SUM(AX41:BF41)+DF41</f>
        <v>0</v>
      </c>
      <c r="BT41" s="14"/>
      <c r="BU41" s="17"/>
      <c r="BV41" s="17"/>
      <c r="BW41" s="142" t="n">
        <f aca="false">IF(BW$2&lt;=$A41,IF(BW$3&gt;=$A41,(BW$4),0),0)*($AI42-$AI41)/10000</f>
        <v>0</v>
      </c>
      <c r="BX41" s="142" t="n">
        <f aca="false">IF(BX$2&lt;=$A41,IF(BX$3&gt;=$A41,(BX$4),0),0)*($AI42-$AI41)/10000</f>
        <v>0</v>
      </c>
      <c r="BY41" s="142" t="n">
        <f aca="false">IF(BY$2&lt;=$A41,IF(BY$3&gt;=$A41,(BY$4),0),0)*($AI42-$AI41)/10000</f>
        <v>0</v>
      </c>
      <c r="BZ41" s="142" t="n">
        <f aca="false">IF(BZ$2&lt;=$A41,IF(BZ$3&gt;=$A41,(BZ$4),0),0)*($AI42-$AI41)/10000</f>
        <v>0</v>
      </c>
      <c r="CA41" s="142" t="n">
        <f aca="false">IF(CA$2&lt;=$A41,IF(CA$3&gt;=$A41,(CA$4),0),0)*($AI42-$AI41)/10000</f>
        <v>0</v>
      </c>
      <c r="CB41" s="140" t="n">
        <f aca="false">IF(CB$2&lt;=$A41,IF(CB$3&gt;=$A41,(CB$4),0),0)*($AI42-$AI41)/10000</f>
        <v>0</v>
      </c>
      <c r="CC41" s="140" t="n">
        <f aca="false">IF(CC$2&lt;=$A41,IF(CC$3&gt;=$A41,(CC$4),0),0)*($AI42-$AI41)/10000</f>
        <v>0</v>
      </c>
      <c r="CD41" s="140" t="n">
        <f aca="false">IF(CD$2&lt;=$A41,IF(CD$3&gt;=$A41,(CD$4),0),0)*($AI42-$AI41)/10000</f>
        <v>0</v>
      </c>
      <c r="CE41" s="140" t="n">
        <f aca="false">IF(CE$2&lt;=$A41,IF(CE$3&gt;=$A41,(CE$4),0),0)*($AI42-$AI41)/10000</f>
        <v>0</v>
      </c>
      <c r="CF41" s="140" t="n">
        <f aca="false">IF(CF$2&lt;=$A41,IF(CF$3&gt;=$A41,(CF$4),0),0)*($AI42-$AI41)/10000</f>
        <v>0</v>
      </c>
      <c r="CG41" s="140" t="n">
        <f aca="false">IF(CG$2&lt;=$A41,IF(CG$3&gt;=$A41,(CG$4),0),0)*($AI42-$AI41)/10000</f>
        <v>0</v>
      </c>
      <c r="CH41" s="140" t="n">
        <f aca="false">IF(CH$2&lt;=$A41,IF(CH$3&gt;=$A41,(CH$4),0),0)*($AI42-$AI41)/10000</f>
        <v>0</v>
      </c>
      <c r="CI41" s="140" t="n">
        <f aca="false">IF(CI$2&lt;=$A41,IF(CI$3&gt;=$A41,(CI$4),0),0)*($AI42-$AI41)/10000</f>
        <v>0</v>
      </c>
      <c r="CJ41" s="17"/>
      <c r="CK41" s="128" t="n">
        <f aca="false">SUM(BW41:CI41)+DQ41</f>
        <v>0</v>
      </c>
      <c r="CL41" s="128"/>
      <c r="CM41" s="128"/>
      <c r="CN41" s="142" t="n">
        <f aca="false">IF(CN$2&lt;=$A41,IF(CN$3&gt;=$A41,(CN$4),0),0)*($AI42-$AI41)/10000</f>
        <v>0</v>
      </c>
      <c r="CO41" s="142" t="n">
        <f aca="false">IF(CO$2&lt;=$A41,IF(CO$3&gt;=$A41,(CO$4),0),0)*($AI42-$AI41)/10000</f>
        <v>0</v>
      </c>
      <c r="CP41" s="142" t="n">
        <f aca="false">IF(CP$2&lt;=$A41,IF(CP$3&gt;=$A41,(CP$4),0),0)*($AI42-$AI41)/10000</f>
        <v>0</v>
      </c>
      <c r="CQ41" s="142" t="n">
        <f aca="false">IF(CQ$2&lt;=$A41,IF(CQ$3&gt;=$A41,(CQ$4),0),0)*($AI42-$AI41)/10000</f>
        <v>0</v>
      </c>
      <c r="CR41" s="128"/>
      <c r="CS41" s="128" t="n">
        <f aca="false">SUM(CN41:CQ41)*AL41</f>
        <v>0</v>
      </c>
      <c r="CT41" s="128"/>
      <c r="CU41" s="17"/>
      <c r="CV41" s="17"/>
      <c r="CW41" s="17"/>
      <c r="CX41" s="140" t="n">
        <f aca="false">IF(CX$2&lt;=$A41,IF(CX$3&gt;=$A41,(CX$4),0),0)*($AI42-$AI41)/10000</f>
        <v>0</v>
      </c>
      <c r="CY41" s="140" t="n">
        <f aca="false">IF(CY$2&lt;=$A41,IF(CY$3&gt;=$A41,(CY$4),0),0)*($AI42-$AI41)/10000</f>
        <v>0</v>
      </c>
      <c r="CZ41" s="140" t="n">
        <f aca="false">IF(CZ$2&lt;=$A41,IF(CZ$3&gt;=$A41,(CZ$4),0),0)*($AI42-$AI41)/10000</f>
        <v>0</v>
      </c>
      <c r="DA41" s="140" t="n">
        <f aca="false">IF(DA$2&lt;=$A41,IF(DA$3&gt;=$A41,(DA$4),0),0)*($AI42-$AI41)/10000</f>
        <v>0</v>
      </c>
      <c r="DB41" s="140" t="n">
        <f aca="false">IF(DB$2&lt;=$A41,IF(DB$3&gt;=$A41,(DB$4),0),0)*($AI42-$AI41)/10000</f>
        <v>0</v>
      </c>
      <c r="DC41" s="140" t="n">
        <f aca="false">IF(DC$2&lt;=$A41,IF(DC$3&gt;=$A41,(DC$4),0),0)*($AI42-$AI41)/10000</f>
        <v>0</v>
      </c>
      <c r="DD41" s="140" t="n">
        <f aca="false">IF(DD$2&lt;=$A41,IF(DD$3&gt;=$A41,(DD$4),0),0)*($AI42-$AI41)/10000</f>
        <v>0</v>
      </c>
      <c r="DE41" s="17"/>
      <c r="DF41" s="128" t="n">
        <f aca="false">SUM(CX41:DD41)</f>
        <v>0</v>
      </c>
      <c r="DG41" s="17"/>
      <c r="DH41" s="17"/>
      <c r="DI41" s="17"/>
      <c r="DJ41" s="17"/>
      <c r="DK41" s="17"/>
      <c r="DL41" s="140" t="n">
        <f aca="false">IF(DL$2&lt;=$A41,IF(DL$3&gt;=$A41,(DL$4),0),0)*($AI42-$AI41)/10000</f>
        <v>0</v>
      </c>
      <c r="DM41" s="140" t="n">
        <f aca="false">IF(DM$2&lt;=$A41,IF(DM$3&gt;=$A41,(DM$4),0),0)*($AI42-$AI41)/10000</f>
        <v>0</v>
      </c>
      <c r="DN41" s="140" t="n">
        <f aca="false">IF(DN$2&lt;=$A41,IF(DN$3&gt;=$A41,(DN$4),0),0)*($AI42-$AI41)/10000</f>
        <v>0</v>
      </c>
      <c r="DO41" s="140" t="n">
        <f aca="false">IF(DO$2&lt;=$A41,IF(DO$3&gt;=$A41,(DO$4),0),0)*($AI42-$AI41)/10000</f>
        <v>0</v>
      </c>
      <c r="DP41" s="140"/>
      <c r="DQ41" s="140" t="n">
        <f aca="false">SUM(DL41:DO41)*AL41</f>
        <v>0</v>
      </c>
      <c r="DR41" s="140"/>
      <c r="DS41" s="140" t="n">
        <f aca="false">IF(DS$2&lt;=$A41,IF(DS$3&gt;=$A41,(DS$4),0),0)*($AI42-$AI41)/10000</f>
        <v>0</v>
      </c>
      <c r="DT41" s="140" t="n">
        <f aca="false">IF(DT$2&lt;=$A41,IF(DT$3&gt;=$A41,(DT$4),0),0)*($AI42-$AI41)/10000</f>
        <v>0</v>
      </c>
      <c r="DU41" s="140" t="n">
        <f aca="false">IF(DU$2&lt;=$A41,IF(DU$3&gt;=$A41,(DU$4),0),0)*($AI42-$AI41)/10000</f>
        <v>0</v>
      </c>
      <c r="DV41" s="140" t="n">
        <f aca="false">IF(DV$2&lt;=$A41,IF(DV$3&gt;=$A41,(DV$4),0),0)*($AI42-$AI41)/10000</f>
        <v>0</v>
      </c>
      <c r="DW41" s="140" t="n">
        <f aca="false">IF(DW$2&lt;=$A41,IF(DW$3&gt;=$A41,(DW$4),0),0)*($AI42-$AI41)/10000</f>
        <v>0</v>
      </c>
      <c r="DX41" s="140" t="n">
        <f aca="false">IF(DX$2&lt;=$A41,IF(DX$3&gt;=$A41,(DX$4),0),0)*($AI42-$AI41)/10000</f>
        <v>0</v>
      </c>
      <c r="DY41" s="140" t="n">
        <f aca="false">IF(DY$2&lt;=$A41,IF(DY$3&gt;=$A41,(DY$4),0),0)*($AI42-$AI41)/10000</f>
        <v>0</v>
      </c>
      <c r="DZ41" s="140" t="n">
        <f aca="false">IF(DZ$2&lt;=$A41,IF(DZ$3&gt;=$A41,(DZ$4),0),0)*($AI42-$AI41)/10000</f>
        <v>0</v>
      </c>
      <c r="EA41" s="140" t="n">
        <f aca="false">IF(EA$2&lt;=$A41,IF(EA$3&gt;=$A41,(EA$4),0),0)*($AI42-$AI41)/10000</f>
        <v>0</v>
      </c>
      <c r="EB41" s="128" t="n">
        <f aca="false">SUM(DS41:DZ41)*AM41</f>
        <v>0</v>
      </c>
      <c r="EC41" s="128"/>
      <c r="ED41" s="17"/>
      <c r="EE41" s="17"/>
      <c r="EF41" s="17"/>
      <c r="EG41" s="17"/>
      <c r="EH41" s="17"/>
      <c r="EI41" s="140" t="n">
        <f aca="false">IF(EI$2&lt;=$A41,IF(EI$3&gt;=$A41,(EI$4),0),0)*($AI42-$AI41)/10000</f>
        <v>0</v>
      </c>
      <c r="EJ41" s="140" t="n">
        <f aca="false">IF(EJ$2&lt;=$A41,IF(EJ$3&gt;=$A41,(EJ$4),0),0)*($AI42-$AI41)/10000</f>
        <v>0</v>
      </c>
      <c r="EK41" s="140" t="n">
        <f aca="false">IF(EK$2&lt;=$A41,IF(EK$3&gt;=$A41,(EK$4),0),0)*($AI42-$AI41)/10000</f>
        <v>0</v>
      </c>
      <c r="EL41" s="140" t="n">
        <f aca="false">IF(EL$2&lt;=$A41,IF(EL$3&gt;=$A41,(EL$4),0),0)*($AI42-$AI41)/10000</f>
        <v>0</v>
      </c>
      <c r="EM41" s="140" t="n">
        <f aca="false">IF(EM$2&lt;=$A41,IF(EM$3&gt;=$A41,(EM$4),0),0)*($AI42-$AI41)/10000</f>
        <v>0</v>
      </c>
      <c r="EN41" s="140" t="n">
        <f aca="false">IF(EN$2&lt;=$A41,IF(EN$3&gt;=$A41,(EN$4),0),0)*($AI42-$AI41)/10000</f>
        <v>0</v>
      </c>
      <c r="EO41" s="17"/>
      <c r="EP41" s="128" t="n">
        <f aca="false">SUM(EI41:EN41)</f>
        <v>0</v>
      </c>
      <c r="EQ41" s="128" t="n">
        <f aca="false">EP41*AM41</f>
        <v>0</v>
      </c>
      <c r="ER41" s="17"/>
      <c r="ES41" s="17"/>
      <c r="ET41" s="17"/>
      <c r="EU41" s="17"/>
      <c r="EV41" s="17"/>
      <c r="EW41" s="140" t="n">
        <f aca="false">IF(EW$2&lt;=$A41,IF(EW$3&gt;=$A41,(EW$4),0),0)*($AI42-$AI41)/10000</f>
        <v>0</v>
      </c>
      <c r="EX41" s="140" t="n">
        <f aca="false">IF(EX$2&lt;=$A41,IF(EX$3&gt;=$A41,(EX$4),0),0)*($AI42-$AI41)/10000</f>
        <v>0</v>
      </c>
      <c r="EY41" s="140" t="n">
        <f aca="false">IF(EY$2&lt;=$A41,IF(EY$3&gt;=$A41,(EY$4),0),0)*($AI42-$AI41)/10000</f>
        <v>0</v>
      </c>
      <c r="EZ41" s="140" t="n">
        <f aca="false">IF(EZ$2&lt;=$A41,IF(EZ$3&gt;=$A41,(EZ$4),0),0)*($AI42-$AI41)/10000</f>
        <v>0</v>
      </c>
      <c r="FA41" s="140" t="n">
        <f aca="false">IF(FA$2&lt;=$A41,IF(FA$3&gt;=$A41,(FA$4),0),0)*($AI42-$AI41)/10000</f>
        <v>0</v>
      </c>
      <c r="FB41" s="140" t="n">
        <f aca="false">IF(FB$2&lt;=$A41,IF(FB$3&gt;=$A41,(FB$4),0),0)*($AI42-$AI41)/10000</f>
        <v>0</v>
      </c>
      <c r="FC41" s="17"/>
      <c r="FD41" s="128" t="n">
        <f aca="false">SUM(EW41:FB41)</f>
        <v>0</v>
      </c>
      <c r="FE41" s="128" t="n">
        <f aca="false">FD41*AM41</f>
        <v>0</v>
      </c>
      <c r="FF41" s="17"/>
      <c r="FG41" s="17"/>
      <c r="FH41" s="17"/>
      <c r="FI41" s="17"/>
      <c r="FJ41" s="17"/>
      <c r="FK41" s="17"/>
      <c r="FL41" s="140" t="n">
        <f aca="false">IF(FL$2&lt;=$A41,IF(FL$3&gt;=$A41,(FL$4),0),0)*($AI42-$AI41)/10000</f>
        <v>0</v>
      </c>
      <c r="FM41" s="140" t="n">
        <f aca="false">IF(FM$2&lt;=$A41,IF(FM$3&gt;=$A41,(FM$4),0),0)*($AI42-$AI41)/10000</f>
        <v>0</v>
      </c>
      <c r="FN41" s="140" t="n">
        <f aca="false">IF(FN$2&lt;=$A41,IF(FN$3&gt;=$A41,(FN$4),0),0)*($AI42-$AI41)/10000</f>
        <v>0</v>
      </c>
      <c r="FO41" s="140" t="n">
        <f aca="false">IF(FO$2&lt;=$A41,IF(FO$3&gt;=$A41,(FO$4),0),0)*($AI42-$AI41)/10000</f>
        <v>0</v>
      </c>
      <c r="FP41" s="140" t="n">
        <f aca="false">IF(FP$2&lt;=$A41,IF(FP$3&gt;=$A41,(FP$4),0),0)*($AI42-$AI41)/10000</f>
        <v>0</v>
      </c>
      <c r="FQ41" s="140" t="n">
        <f aca="false">IF(FQ$2&lt;=$A41,IF(FQ$3&gt;=$A41,(FQ$4),0),0)*($AI42-$AI41)/10000</f>
        <v>0</v>
      </c>
      <c r="FR41" s="17"/>
      <c r="FS41" s="128" t="n">
        <f aca="false">SUM(FL41:FQ41)</f>
        <v>0</v>
      </c>
      <c r="FT41" s="128" t="n">
        <f aca="false">FS41*AM41</f>
        <v>0</v>
      </c>
      <c r="FU41" s="17"/>
      <c r="FV41" s="17"/>
      <c r="FW41" s="17"/>
      <c r="FX41" s="17"/>
      <c r="FY41" s="17"/>
      <c r="FZ41" s="17"/>
      <c r="GA41" s="140" t="n">
        <f aca="false">IF(GA$2&lt;=$A41,IF(GA$3&gt;=$A41,(GA$4),0),0)*($AI42-$AI41)/10000</f>
        <v>0</v>
      </c>
      <c r="GB41" s="140" t="n">
        <f aca="false">IF(GB$2&lt;=$A41,IF(GB$3&gt;=$A41,(GB$4),0),0)*($AI42-$AI41)/10000</f>
        <v>0</v>
      </c>
      <c r="GC41" s="140" t="n">
        <f aca="false">IF(GC$2&lt;=$A41,IF(GC$3&gt;=$A41,(GC$4),0),0)*($AI42-$AI41)/10000</f>
        <v>0</v>
      </c>
      <c r="GD41" s="140" t="n">
        <f aca="false">IF(GD$2&lt;=$A41,IF(GD$3&gt;=$A41,(GD$4),0),0)*($AI42-$AI41)/10000</f>
        <v>0</v>
      </c>
      <c r="GE41" s="140" t="n">
        <f aca="false">IF(GE$2&lt;=$A41,IF(GE$3&gt;=$A41,(GE$4),0),0)*($AI42-$AI41)/10000</f>
        <v>0</v>
      </c>
      <c r="GF41" s="140" t="n">
        <f aca="false">IF(GF$2&lt;=$A41,IF(GF$3&gt;=$A41,(GF$4),0),0)*($AI42-$AI41)/10000</f>
        <v>0</v>
      </c>
      <c r="GG41" s="17"/>
      <c r="GH41" s="128" t="n">
        <f aca="false">SUM(GA41:GF41)</f>
        <v>0</v>
      </c>
      <c r="GI41" s="128" t="n">
        <f aca="false">GH41*AM41</f>
        <v>0</v>
      </c>
    </row>
    <row r="42" customFormat="false" ht="16.5" hidden="false" customHeight="false" outlineLevel="0" collapsed="false">
      <c r="A42" s="133" t="n">
        <v>38018</v>
      </c>
      <c r="B42" s="144" t="n">
        <f aca="false">INDEX(EOLArray,MATCH($A42,EOLColumn,0),MATCH($AF$5,EOLRow,0))+CT42</f>
        <v>0</v>
      </c>
      <c r="C42" s="135" t="n">
        <f aca="false">INDEX(M1SHEET,MATCH($A42,M1COLUMN,0),MATCH($AG$5,M1ROW,0))</f>
        <v>-0.23</v>
      </c>
      <c r="D42" s="152"/>
      <c r="E42" s="144" t="n">
        <f aca="false">INDEX(EOLArray,MATCH($A42,EOLColumn,0),MATCH($AF$19,EOLRow,0))+EQ42</f>
        <v>13.6</v>
      </c>
      <c r="F42" s="135" t="n">
        <f aca="false">INDEX(M1SHEET,MATCH($A42,M1COLUMN,0),MATCH($AG$14,M1ROW,0))</f>
        <v>0.59</v>
      </c>
      <c r="G42" s="152"/>
      <c r="H42" s="144" t="n">
        <f aca="false">INDEX(EOLArray,MATCH($A42,EOLColumn,0),MATCH($AF$20,EOLRow,0))+GI42</f>
        <v>0</v>
      </c>
      <c r="I42" s="135" t="n">
        <f aca="false">INDEX(M1SHEET,MATCH($A42,M1COLUMN,0),MATCH($AG$17,M1ROW,0))</f>
        <v>0.64</v>
      </c>
      <c r="J42" s="152"/>
      <c r="K42" s="144" t="n">
        <f aca="false">INDEX(EOLArray,MATCH($A42,EOLColumn,0),MATCH($AF$13,EOLRow,0))+FE42</f>
        <v>0</v>
      </c>
      <c r="L42" s="135" t="n">
        <f aca="false">INDEX(M1SHEET,MATCH($A42,M1COLUMN,0),MATCH($AG$13,M1ROW,0))</f>
        <v>-0.29</v>
      </c>
      <c r="M42" s="152"/>
      <c r="N42" s="144" t="n">
        <f aca="false">INDEX(EOLArray,MATCH($A42,EOLColumn,0),MATCH($AF$12,EOLRow,0))+EB42+DQ42</f>
        <v>0.49</v>
      </c>
      <c r="O42" s="135" t="n">
        <f aca="false">INDEX(M1SHEET,MATCH($A42,M1COLUMN,0),MATCH($AG$15,M1ROW,0))</f>
        <v>0.084</v>
      </c>
      <c r="P42" s="152"/>
      <c r="Q42" s="135" t="n">
        <f aca="false">INDEX(M1SHEET,MATCH($A42,M1COLUMN,0),MATCH($AG$31,M1ROW,0))</f>
        <v>4.205</v>
      </c>
      <c r="R42" s="152"/>
      <c r="S42" s="144" t="n">
        <f aca="false">INDEX(EOLArray,MATCH($A42,EOLColumn,0),MATCH($AF$2,EOLRow,0))+BE42+DF42</f>
        <v>0</v>
      </c>
      <c r="T42" s="135" t="n">
        <f aca="false">INDEX(M1SHEET,MATCH($A42,M1COLUMN,0),MATCH($AG$3,M1ROW,0))</f>
        <v>-0.23</v>
      </c>
      <c r="U42" s="152"/>
      <c r="V42" s="135" t="n">
        <f aca="false">INDEX(M1SHEET,MATCH($A42,M1COLUMN,0),MATCH($AG$28,M1ROW,0))</f>
        <v>5.5158420881256</v>
      </c>
      <c r="W42" s="152"/>
      <c r="X42" s="144" t="n">
        <f aca="false">INDEX(EOLArray,MATCH($A42,EOLColumn,0),MATCH($AF$18,EOLRow,0))+$BE42+$CK42+$CS42+$DQ42</f>
        <v>0</v>
      </c>
      <c r="Y42" s="135" t="n">
        <f aca="false">INDEX(M1SHEET,MATCH($A42,M1COLUMN,0),MATCH($AG$2,M1ROW,0))</f>
        <v>4.121</v>
      </c>
      <c r="Z42" s="152"/>
      <c r="AB42" s="150" t="n">
        <f aca="false">B42+E42+H42+K42+N42+S42</f>
        <v>14.09</v>
      </c>
      <c r="AC42" s="58"/>
      <c r="AD42" s="58"/>
      <c r="AF42" s="60" t="s">
        <v>137</v>
      </c>
      <c r="AG42" s="160"/>
      <c r="AI42" s="138" t="n">
        <v>38018</v>
      </c>
      <c r="AJ42" s="96" t="n">
        <f aca="false">(CK42+BE42+BR42+DQ42)*AM42</f>
        <v>0</v>
      </c>
      <c r="AK42" s="97" t="n">
        <f aca="false">(AO42)*(AM42)</f>
        <v>0</v>
      </c>
      <c r="AL42" s="97" t="n">
        <f aca="false">(AN42+AO42)*(AM42)</f>
        <v>0</v>
      </c>
      <c r="AM42" s="139" t="n">
        <f aca="false">INDEX(M1SHEET,MATCH($AI42,M1COLUMN,0),MATCH($AG$38,M1ROW,0))</f>
        <v>0.852909703516144</v>
      </c>
      <c r="AN42" s="122" t="n">
        <f aca="false">BS42</f>
        <v>0</v>
      </c>
      <c r="AO42" s="97" t="n">
        <f aca="false">BR42</f>
        <v>0</v>
      </c>
      <c r="AP42" s="125"/>
      <c r="AQ42" s="108"/>
      <c r="AR42" s="128" t="n">
        <f aca="false">SUM(AX42:BE42)+SUM(BI42:BP42)+SUM(DU42:DZ42)+SUM(BW42:CI42)</f>
        <v>0</v>
      </c>
      <c r="AS42" s="108"/>
      <c r="AT42" s="17"/>
      <c r="AU42" s="17"/>
      <c r="AV42" s="37" t="n">
        <v>38018</v>
      </c>
      <c r="AW42" s="17"/>
      <c r="AX42" s="128" t="n">
        <f aca="false">IF(AX$2&lt;=$A42,IF(AX$3&gt;=$A42,(AX$4/1.055056),0),0)*($AI43-$AI42)/10000</f>
        <v>0</v>
      </c>
      <c r="AY42" s="140" t="n">
        <f aca="false">IF(AY$2&lt;=$A42,IF(AY$3&gt;=$A42,(AY$4/1.055056),0),0)*($AI43-$AI42)/10000</f>
        <v>0</v>
      </c>
      <c r="AZ42" s="140" t="n">
        <f aca="false">IF(AZ$2&lt;=$A42,IF(AZ$3&gt;=$A42,(AZ$4/1.055056),0),0)*($AI43-$AI42)/10000</f>
        <v>0</v>
      </c>
      <c r="BA42" s="140" t="n">
        <f aca="false">IF(BA$2&lt;=$A42,IF(BA$3&gt;=$A42,(BA$4/1.055056),0),0)*($AI43-$AI42)/10000</f>
        <v>0</v>
      </c>
      <c r="BB42" s="140" t="n">
        <f aca="false">IF(BB$2&lt;=$A42,IF(BB$3&gt;=$A42,(BB$4/1.055056),0),0)*($AI43-$AI42)/10000</f>
        <v>0</v>
      </c>
      <c r="BC42" s="140" t="n">
        <f aca="false">IF(BC$2&lt;=$A42,IF(BC$3&gt;=$A42,(BC$4/1.055056),0),0)*($AI43-$AI42)/10000</f>
        <v>0</v>
      </c>
      <c r="BD42" s="140" t="n">
        <f aca="false">IF(BD$2&lt;=$A42,IF(BD$3&gt;=$A42,(BD$4/1.055056),0),0)*($AI43-$AI42)/10000</f>
        <v>0</v>
      </c>
      <c r="BE42" s="140" t="n">
        <f aca="false">SUM(AX42:BD42)*AM42</f>
        <v>0</v>
      </c>
      <c r="BF42" s="140"/>
      <c r="BG42" s="13"/>
      <c r="BH42" s="13"/>
      <c r="BI42" s="141" t="n">
        <f aca="false">IF(BI$2&lt;=$A42,IF(BI$3&gt;=$A42,(BI$4/1.055056),0),0)*($AI43-$AI42)/10000</f>
        <v>0</v>
      </c>
      <c r="BJ42" s="141" t="n">
        <f aca="false">IF(BJ$2&lt;=$A42,IF(BJ$3&gt;=$A42,(BJ$4/1.055056),0),0)*($AI43-$AI42)/10000</f>
        <v>0</v>
      </c>
      <c r="BK42" s="141" t="n">
        <f aca="false">IF(BK$2&lt;=$A42,IF(BK$3&gt;=$A42,(BK$4/1.055056),0),0)*($AI43-$AI42)/10000</f>
        <v>0</v>
      </c>
      <c r="BL42" s="141" t="n">
        <f aca="false">IF(BL$2&lt;=$A42,IF(BL$3&gt;=$A42,(BL$4/1.055056),0),0)*($AI43-$AI42)/10000</f>
        <v>0</v>
      </c>
      <c r="BM42" s="141" t="n">
        <f aca="false">IF(BM$2&lt;=$A42,IF(BM$3&gt;=$A42,(BM$4/1.055056),0),0)*($AI43-$AI42)/10000</f>
        <v>0</v>
      </c>
      <c r="BN42" s="141" t="n">
        <f aca="false">IF(BN$2&lt;=$A42,IF(BN$3&gt;=$A42,(BN$4/1.055056),0),0)*($AI43-$AI42)/10000</f>
        <v>0</v>
      </c>
      <c r="BO42" s="141" t="n">
        <f aca="false">IF(BO$2&lt;=$A42,IF(BO$3&gt;=$A42,(BO$4/1.055056),0),0)*($AI43-$AI42)/10000</f>
        <v>0</v>
      </c>
      <c r="BP42" s="141" t="n">
        <f aca="false">IF(BP$2&lt;=$A42,IF(BP$3&gt;=$A42,(BP$4/1.055056),0),0)*($AI43-$AI42)/10000</f>
        <v>0</v>
      </c>
      <c r="BQ42" s="13"/>
      <c r="BR42" s="14" t="n">
        <f aca="false">SUM(BI42:BP42)</f>
        <v>0</v>
      </c>
      <c r="BS42" s="14" t="n">
        <f aca="false">SUM(AX42:BF42)+DF42</f>
        <v>0</v>
      </c>
      <c r="BT42" s="14"/>
      <c r="BU42" s="17"/>
      <c r="BV42" s="17"/>
      <c r="BW42" s="142" t="n">
        <f aca="false">IF(BW$2&lt;=$A42,IF(BW$3&gt;=$A42,(BW$4),0),0)*($AI43-$AI42)/10000</f>
        <v>0</v>
      </c>
      <c r="BX42" s="142" t="n">
        <f aca="false">IF(BX$2&lt;=$A42,IF(BX$3&gt;=$A42,(BX$4),0),0)*($AI43-$AI42)/10000</f>
        <v>0</v>
      </c>
      <c r="BY42" s="142" t="n">
        <f aca="false">IF(BY$2&lt;=$A42,IF(BY$3&gt;=$A42,(BY$4),0),0)*($AI43-$AI42)/10000</f>
        <v>0</v>
      </c>
      <c r="BZ42" s="142" t="n">
        <f aca="false">IF(BZ$2&lt;=$A42,IF(BZ$3&gt;=$A42,(BZ$4),0),0)*($AI43-$AI42)/10000</f>
        <v>0</v>
      </c>
      <c r="CA42" s="142" t="n">
        <f aca="false">IF(CA$2&lt;=$A42,IF(CA$3&gt;=$A42,(CA$4),0),0)*($AI43-$AI42)/10000</f>
        <v>0</v>
      </c>
      <c r="CB42" s="140" t="n">
        <f aca="false">IF(CB$2&lt;=$A42,IF(CB$3&gt;=$A42,(CB$4),0),0)*($AI43-$AI42)/10000</f>
        <v>0</v>
      </c>
      <c r="CC42" s="140" t="n">
        <f aca="false">IF(CC$2&lt;=$A42,IF(CC$3&gt;=$A42,(CC$4),0),0)*($AI43-$AI42)/10000</f>
        <v>0</v>
      </c>
      <c r="CD42" s="140" t="n">
        <f aca="false">IF(CD$2&lt;=$A42,IF(CD$3&gt;=$A42,(CD$4),0),0)*($AI43-$AI42)/10000</f>
        <v>0</v>
      </c>
      <c r="CE42" s="140" t="n">
        <f aca="false">IF(CE$2&lt;=$A42,IF(CE$3&gt;=$A42,(CE$4),0),0)*($AI43-$AI42)/10000</f>
        <v>0</v>
      </c>
      <c r="CF42" s="140" t="n">
        <f aca="false">IF(CF$2&lt;=$A42,IF(CF$3&gt;=$A42,(CF$4),0),0)*($AI43-$AI42)/10000</f>
        <v>0</v>
      </c>
      <c r="CG42" s="140" t="n">
        <f aca="false">IF(CG$2&lt;=$A42,IF(CG$3&gt;=$A42,(CG$4),0),0)*($AI43-$AI42)/10000</f>
        <v>0</v>
      </c>
      <c r="CH42" s="140" t="n">
        <f aca="false">IF(CH$2&lt;=$A42,IF(CH$3&gt;=$A42,(CH$4),0),0)*($AI43-$AI42)/10000</f>
        <v>0</v>
      </c>
      <c r="CI42" s="140" t="n">
        <f aca="false">IF(CI$2&lt;=$A42,IF(CI$3&gt;=$A42,(CI$4),0),0)*($AI43-$AI42)/10000</f>
        <v>0</v>
      </c>
      <c r="CJ42" s="17"/>
      <c r="CK42" s="128" t="n">
        <f aca="false">SUM(BW42:CI42)+DQ42</f>
        <v>0</v>
      </c>
      <c r="CL42" s="128"/>
      <c r="CM42" s="128"/>
      <c r="CN42" s="142" t="n">
        <f aca="false">IF(CN$2&lt;=$A42,IF(CN$3&gt;=$A42,(CN$4),0),0)*($AI43-$AI42)/10000</f>
        <v>0</v>
      </c>
      <c r="CO42" s="142" t="n">
        <f aca="false">IF(CO$2&lt;=$A42,IF(CO$3&gt;=$A42,(CO$4),0),0)*($AI43-$AI42)/10000</f>
        <v>0</v>
      </c>
      <c r="CP42" s="142" t="n">
        <f aca="false">IF(CP$2&lt;=$A42,IF(CP$3&gt;=$A42,(CP$4),0),0)*($AI43-$AI42)/10000</f>
        <v>0</v>
      </c>
      <c r="CQ42" s="142" t="n">
        <f aca="false">IF(CQ$2&lt;=$A42,IF(CQ$3&gt;=$A42,(CQ$4),0),0)*($AI43-$AI42)/10000</f>
        <v>0</v>
      </c>
      <c r="CR42" s="128"/>
      <c r="CS42" s="128" t="n">
        <f aca="false">SUM(CN42:CQ42)*AL42</f>
        <v>0</v>
      </c>
      <c r="CT42" s="128"/>
      <c r="CU42" s="17"/>
      <c r="CV42" s="17"/>
      <c r="CW42" s="17"/>
      <c r="CX42" s="140" t="n">
        <f aca="false">IF(CX$2&lt;=$A42,IF(CX$3&gt;=$A42,(CX$4),0),0)*($AI43-$AI42)/10000</f>
        <v>0</v>
      </c>
      <c r="CY42" s="140" t="n">
        <f aca="false">IF(CY$2&lt;=$A42,IF(CY$3&gt;=$A42,(CY$4),0),0)*($AI43-$AI42)/10000</f>
        <v>0</v>
      </c>
      <c r="CZ42" s="140" t="n">
        <f aca="false">IF(CZ$2&lt;=$A42,IF(CZ$3&gt;=$A42,(CZ$4),0),0)*($AI43-$AI42)/10000</f>
        <v>0</v>
      </c>
      <c r="DA42" s="140" t="n">
        <f aca="false">IF(DA$2&lt;=$A42,IF(DA$3&gt;=$A42,(DA$4),0),0)*($AI43-$AI42)/10000</f>
        <v>0</v>
      </c>
      <c r="DB42" s="140" t="n">
        <f aca="false">IF(DB$2&lt;=$A42,IF(DB$3&gt;=$A42,(DB$4),0),0)*($AI43-$AI42)/10000</f>
        <v>0</v>
      </c>
      <c r="DC42" s="140" t="n">
        <f aca="false">IF(DC$2&lt;=$A42,IF(DC$3&gt;=$A42,(DC$4),0),0)*($AI43-$AI42)/10000</f>
        <v>0</v>
      </c>
      <c r="DD42" s="140" t="n">
        <f aca="false">IF(DD$2&lt;=$A42,IF(DD$3&gt;=$A42,(DD$4),0),0)*($AI43-$AI42)/10000</f>
        <v>0</v>
      </c>
      <c r="DE42" s="17"/>
      <c r="DF42" s="128" t="n">
        <f aca="false">SUM(CX42:DD42)</f>
        <v>0</v>
      </c>
      <c r="DG42" s="17"/>
      <c r="DH42" s="17"/>
      <c r="DI42" s="17"/>
      <c r="DJ42" s="17"/>
      <c r="DK42" s="17"/>
      <c r="DL42" s="140" t="n">
        <f aca="false">IF(DL$2&lt;=$A42,IF(DL$3&gt;=$A42,(DL$4),0),0)*($AI43-$AI42)/10000</f>
        <v>0</v>
      </c>
      <c r="DM42" s="140" t="n">
        <f aca="false">IF(DM$2&lt;=$A42,IF(DM$3&gt;=$A42,(DM$4),0),0)*($AI43-$AI42)/10000</f>
        <v>0</v>
      </c>
      <c r="DN42" s="140" t="n">
        <f aca="false">IF(DN$2&lt;=$A42,IF(DN$3&gt;=$A42,(DN$4),0),0)*($AI43-$AI42)/10000</f>
        <v>0</v>
      </c>
      <c r="DO42" s="140" t="n">
        <f aca="false">IF(DO$2&lt;=$A42,IF(DO$3&gt;=$A42,(DO$4),0),0)*($AI43-$AI42)/10000</f>
        <v>0</v>
      </c>
      <c r="DP42" s="140"/>
      <c r="DQ42" s="140" t="n">
        <f aca="false">SUM(DL42:DO42)*AL42</f>
        <v>0</v>
      </c>
      <c r="DR42" s="140"/>
      <c r="DS42" s="140" t="n">
        <f aca="false">IF(DS$2&lt;=$A42,IF(DS$3&gt;=$A42,(DS$4),0),0)*($AI43-$AI42)/10000</f>
        <v>0</v>
      </c>
      <c r="DT42" s="140" t="n">
        <f aca="false">IF(DT$2&lt;=$A42,IF(DT$3&gt;=$A42,(DT$4),0),0)*($AI43-$AI42)/10000</f>
        <v>0</v>
      </c>
      <c r="DU42" s="140" t="n">
        <f aca="false">IF(DU$2&lt;=$A42,IF(DU$3&gt;=$A42,(DU$4),0),0)*($AI43-$AI42)/10000</f>
        <v>0</v>
      </c>
      <c r="DV42" s="140" t="n">
        <f aca="false">IF(DV$2&lt;=$A42,IF(DV$3&gt;=$A42,(DV$4),0),0)*($AI43-$AI42)/10000</f>
        <v>0</v>
      </c>
      <c r="DW42" s="140" t="n">
        <f aca="false">IF(DW$2&lt;=$A42,IF(DW$3&gt;=$A42,(DW$4),0),0)*($AI43-$AI42)/10000</f>
        <v>0</v>
      </c>
      <c r="DX42" s="140" t="n">
        <f aca="false">IF(DX$2&lt;=$A42,IF(DX$3&gt;=$A42,(DX$4),0),0)*($AI43-$AI42)/10000</f>
        <v>0</v>
      </c>
      <c r="DY42" s="140" t="n">
        <f aca="false">IF(DY$2&lt;=$A42,IF(DY$3&gt;=$A42,(DY$4),0),0)*($AI43-$AI42)/10000</f>
        <v>0</v>
      </c>
      <c r="DZ42" s="140" t="n">
        <f aca="false">IF(DZ$2&lt;=$A42,IF(DZ$3&gt;=$A42,(DZ$4),0),0)*($AI43-$AI42)/10000</f>
        <v>0</v>
      </c>
      <c r="EA42" s="140" t="n">
        <f aca="false">IF(EA$2&lt;=$A42,IF(EA$3&gt;=$A42,(EA$4),0),0)*($AI43-$AI42)/10000</f>
        <v>0</v>
      </c>
      <c r="EB42" s="128" t="n">
        <f aca="false">SUM(DS42:DZ42)*AM42</f>
        <v>0</v>
      </c>
      <c r="EC42" s="128"/>
      <c r="ED42" s="17"/>
      <c r="EE42" s="17"/>
      <c r="EF42" s="17"/>
      <c r="EG42" s="17"/>
      <c r="EH42" s="17"/>
      <c r="EI42" s="140" t="n">
        <f aca="false">IF(EI$2&lt;=$A42,IF(EI$3&gt;=$A42,(EI$4),0),0)*($AI43-$AI42)/10000</f>
        <v>0</v>
      </c>
      <c r="EJ42" s="140" t="n">
        <f aca="false">IF(EJ$2&lt;=$A42,IF(EJ$3&gt;=$A42,(EJ$4),0),0)*($AI43-$AI42)/10000</f>
        <v>0</v>
      </c>
      <c r="EK42" s="140" t="n">
        <f aca="false">IF(EK$2&lt;=$A42,IF(EK$3&gt;=$A42,(EK$4),0),0)*($AI43-$AI42)/10000</f>
        <v>0</v>
      </c>
      <c r="EL42" s="140" t="n">
        <f aca="false">IF(EL$2&lt;=$A42,IF(EL$3&gt;=$A42,(EL$4),0),0)*($AI43-$AI42)/10000</f>
        <v>0</v>
      </c>
      <c r="EM42" s="140" t="n">
        <f aca="false">IF(EM$2&lt;=$A42,IF(EM$3&gt;=$A42,(EM$4),0),0)*($AI43-$AI42)/10000</f>
        <v>0</v>
      </c>
      <c r="EN42" s="140" t="n">
        <f aca="false">IF(EN$2&lt;=$A42,IF(EN$3&gt;=$A42,(EN$4),0),0)*($AI43-$AI42)/10000</f>
        <v>0</v>
      </c>
      <c r="EO42" s="17"/>
      <c r="EP42" s="128" t="n">
        <f aca="false">SUM(EI42:EN42)</f>
        <v>0</v>
      </c>
      <c r="EQ42" s="128" t="n">
        <f aca="false">EP42*AM42</f>
        <v>0</v>
      </c>
      <c r="ER42" s="17"/>
      <c r="ES42" s="17"/>
      <c r="ET42" s="17"/>
      <c r="EU42" s="17"/>
      <c r="EV42" s="17"/>
      <c r="EW42" s="140" t="n">
        <f aca="false">IF(EW$2&lt;=$A42,IF(EW$3&gt;=$A42,(EW$4),0),0)*($AI43-$AI42)/10000</f>
        <v>0</v>
      </c>
      <c r="EX42" s="140" t="n">
        <f aca="false">IF(EX$2&lt;=$A42,IF(EX$3&gt;=$A42,(EX$4),0),0)*($AI43-$AI42)/10000</f>
        <v>0</v>
      </c>
      <c r="EY42" s="140" t="n">
        <f aca="false">IF(EY$2&lt;=$A42,IF(EY$3&gt;=$A42,(EY$4),0),0)*($AI43-$AI42)/10000</f>
        <v>0</v>
      </c>
      <c r="EZ42" s="140" t="n">
        <f aca="false">IF(EZ$2&lt;=$A42,IF(EZ$3&gt;=$A42,(EZ$4),0),0)*($AI43-$AI42)/10000</f>
        <v>0</v>
      </c>
      <c r="FA42" s="140" t="n">
        <f aca="false">IF(FA$2&lt;=$A42,IF(FA$3&gt;=$A42,(FA$4),0),0)*($AI43-$AI42)/10000</f>
        <v>0</v>
      </c>
      <c r="FB42" s="140" t="n">
        <f aca="false">IF(FB$2&lt;=$A42,IF(FB$3&gt;=$A42,(FB$4),0),0)*($AI43-$AI42)/10000</f>
        <v>0</v>
      </c>
      <c r="FC42" s="17"/>
      <c r="FD42" s="128" t="n">
        <f aca="false">SUM(EW42:FB42)</f>
        <v>0</v>
      </c>
      <c r="FE42" s="128" t="n">
        <f aca="false">FD42*AM42</f>
        <v>0</v>
      </c>
      <c r="FF42" s="17"/>
      <c r="FG42" s="17"/>
      <c r="FH42" s="17"/>
      <c r="FI42" s="17"/>
      <c r="FJ42" s="17"/>
      <c r="FK42" s="17"/>
      <c r="FL42" s="140" t="n">
        <f aca="false">IF(FL$2&lt;=$A42,IF(FL$3&gt;=$A42,(FL$4),0),0)*($AI43-$AI42)/10000</f>
        <v>0</v>
      </c>
      <c r="FM42" s="140" t="n">
        <f aca="false">IF(FM$2&lt;=$A42,IF(FM$3&gt;=$A42,(FM$4),0),0)*($AI43-$AI42)/10000</f>
        <v>0</v>
      </c>
      <c r="FN42" s="140" t="n">
        <f aca="false">IF(FN$2&lt;=$A42,IF(FN$3&gt;=$A42,(FN$4),0),0)*($AI43-$AI42)/10000</f>
        <v>0</v>
      </c>
      <c r="FO42" s="140" t="n">
        <f aca="false">IF(FO$2&lt;=$A42,IF(FO$3&gt;=$A42,(FO$4),0),0)*($AI43-$AI42)/10000</f>
        <v>0</v>
      </c>
      <c r="FP42" s="140" t="n">
        <f aca="false">IF(FP$2&lt;=$A42,IF(FP$3&gt;=$A42,(FP$4),0),0)*($AI43-$AI42)/10000</f>
        <v>0</v>
      </c>
      <c r="FQ42" s="140" t="n">
        <f aca="false">IF(FQ$2&lt;=$A42,IF(FQ$3&gt;=$A42,(FQ$4),0),0)*($AI43-$AI42)/10000</f>
        <v>0</v>
      </c>
      <c r="FR42" s="17"/>
      <c r="FS42" s="128" t="n">
        <f aca="false">SUM(FL42:FQ42)</f>
        <v>0</v>
      </c>
      <c r="FT42" s="128" t="n">
        <f aca="false">FS42*AM42</f>
        <v>0</v>
      </c>
      <c r="FU42" s="17"/>
      <c r="FV42" s="17"/>
      <c r="FW42" s="17"/>
      <c r="FX42" s="17"/>
      <c r="FY42" s="17"/>
      <c r="FZ42" s="17"/>
      <c r="GA42" s="140" t="n">
        <f aca="false">IF(GA$2&lt;=$A42,IF(GA$3&gt;=$A42,(GA$4),0),0)*($AI43-$AI42)/10000</f>
        <v>0</v>
      </c>
      <c r="GB42" s="140" t="n">
        <f aca="false">IF(GB$2&lt;=$A42,IF(GB$3&gt;=$A42,(GB$4),0),0)*($AI43-$AI42)/10000</f>
        <v>0</v>
      </c>
      <c r="GC42" s="140" t="n">
        <f aca="false">IF(GC$2&lt;=$A42,IF(GC$3&gt;=$A42,(GC$4),0),0)*($AI43-$AI42)/10000</f>
        <v>0</v>
      </c>
      <c r="GD42" s="140" t="n">
        <f aca="false">IF(GD$2&lt;=$A42,IF(GD$3&gt;=$A42,(GD$4),0),0)*($AI43-$AI42)/10000</f>
        <v>0</v>
      </c>
      <c r="GE42" s="140" t="n">
        <f aca="false">IF(GE$2&lt;=$A42,IF(GE$3&gt;=$A42,(GE$4),0),0)*($AI43-$AI42)/10000</f>
        <v>0</v>
      </c>
      <c r="GF42" s="140" t="n">
        <f aca="false">IF(GF$2&lt;=$A42,IF(GF$3&gt;=$A42,(GF$4),0),0)*($AI43-$AI42)/10000</f>
        <v>0</v>
      </c>
      <c r="GG42" s="17"/>
      <c r="GH42" s="128" t="n">
        <f aca="false">SUM(GA42:GF42)</f>
        <v>0</v>
      </c>
      <c r="GI42" s="128" t="n">
        <f aca="false">GH42*AM42</f>
        <v>0</v>
      </c>
    </row>
    <row r="43" customFormat="false" ht="16.5" hidden="false" customHeight="false" outlineLevel="0" collapsed="false">
      <c r="A43" s="143" t="n">
        <v>38047</v>
      </c>
      <c r="B43" s="144" t="n">
        <f aca="false">INDEX(EOLArray,MATCH($A43,EOLColumn,0),MATCH($AF$5,EOLRow,0))+CT43</f>
        <v>0</v>
      </c>
      <c r="C43" s="135" t="n">
        <f aca="false">INDEX(M1SHEET,MATCH($A43,M1COLUMN,0),MATCH($AG$5,M1ROW,0))</f>
        <v>-0.23</v>
      </c>
      <c r="D43" s="152"/>
      <c r="E43" s="144" t="n">
        <f aca="false">INDEX(EOLArray,MATCH($A43,EOLColumn,0),MATCH($AF$19,EOLRow,0))+EQ43</f>
        <v>14.48</v>
      </c>
      <c r="F43" s="135" t="n">
        <f aca="false">INDEX(M1SHEET,MATCH($A43,M1COLUMN,0),MATCH($AG$14,M1ROW,0))</f>
        <v>0.59</v>
      </c>
      <c r="G43" s="152"/>
      <c r="H43" s="144" t="n">
        <f aca="false">INDEX(EOLArray,MATCH($A43,EOLColumn,0),MATCH($AF$20,EOLRow,0))+GI43</f>
        <v>0</v>
      </c>
      <c r="I43" s="135" t="n">
        <f aca="false">INDEX(M1SHEET,MATCH($A43,M1COLUMN,0),MATCH($AG$17,M1ROW,0))</f>
        <v>0.64</v>
      </c>
      <c r="J43" s="152"/>
      <c r="K43" s="144" t="n">
        <f aca="false">INDEX(EOLArray,MATCH($A43,EOLColumn,0),MATCH($AF$13,EOLRow,0))+FE43</f>
        <v>0</v>
      </c>
      <c r="L43" s="135" t="n">
        <f aca="false">INDEX(M1SHEET,MATCH($A43,M1COLUMN,0),MATCH($AG$13,M1ROW,0))</f>
        <v>-0.29</v>
      </c>
      <c r="M43" s="152"/>
      <c r="N43" s="144" t="n">
        <f aca="false">INDEX(EOLArray,MATCH($A43,EOLColumn,0),MATCH($AF$12,EOLRow,0))+EB43+DQ43</f>
        <v>0.53</v>
      </c>
      <c r="O43" s="135" t="n">
        <f aca="false">INDEX(M1SHEET,MATCH($A43,M1COLUMN,0),MATCH($AG$15,M1ROW,0))</f>
        <v>-0.116</v>
      </c>
      <c r="P43" s="152"/>
      <c r="Q43" s="135" t="n">
        <f aca="false">INDEX(M1SHEET,MATCH($A43,M1COLUMN,0),MATCH($AG$31,M1ROW,0))</f>
        <v>3.875</v>
      </c>
      <c r="R43" s="152"/>
      <c r="S43" s="144" t="n">
        <f aca="false">INDEX(EOLArray,MATCH($A43,EOLColumn,0),MATCH($AF$2,EOLRow,0))+BE43+DF43</f>
        <v>0</v>
      </c>
      <c r="T43" s="135" t="n">
        <f aca="false">INDEX(M1SHEET,MATCH($A43,M1COLUMN,0),MATCH($AG$3,M1ROW,0))</f>
        <v>-0.23</v>
      </c>
      <c r="U43" s="152"/>
      <c r="V43" s="135" t="n">
        <f aca="false">INDEX(M1SHEET,MATCH($A43,M1COLUMN,0),MATCH($AG$28,M1ROW,0))</f>
        <v>5.32946914322494</v>
      </c>
      <c r="W43" s="152"/>
      <c r="X43" s="144" t="n">
        <f aca="false">INDEX(EOLArray,MATCH($A43,EOLColumn,0),MATCH($AF$18,EOLRow,0))+$BE43+$CK43+$CS43+$DQ43</f>
        <v>0</v>
      </c>
      <c r="Y43" s="135" t="n">
        <f aca="false">INDEX(M1SHEET,MATCH($A43,M1COLUMN,0),MATCH($AG$2,M1ROW,0))</f>
        <v>3.991</v>
      </c>
      <c r="Z43" s="152"/>
      <c r="AB43" s="146" t="n">
        <f aca="false">B43+E43+H43+K43+N43+S43</f>
        <v>15.01</v>
      </c>
      <c r="AC43" s="58"/>
      <c r="AD43" s="58"/>
      <c r="AF43" s="161" t="s">
        <v>138</v>
      </c>
      <c r="AG43" s="160" t="s">
        <v>139</v>
      </c>
      <c r="AI43" s="138" t="n">
        <v>38047</v>
      </c>
      <c r="AJ43" s="96" t="n">
        <f aca="false">(CK43+BE43+BR43+DQ43)*AM43</f>
        <v>0</v>
      </c>
      <c r="AK43" s="97" t="n">
        <f aca="false">(AO43)*(AM43)</f>
        <v>0</v>
      </c>
      <c r="AL43" s="97" t="n">
        <f aca="false">(AN43+AO43)*(AM43)</f>
        <v>0</v>
      </c>
      <c r="AM43" s="139" t="n">
        <f aca="false">INDEX(M1SHEET,MATCH($AI43,M1COLUMN,0),MATCH($AG$38,M1ROW,0))</f>
        <v>0.849124683912327</v>
      </c>
      <c r="AN43" s="122" t="n">
        <f aca="false">BS43</f>
        <v>0</v>
      </c>
      <c r="AO43" s="97" t="n">
        <f aca="false">BR43</f>
        <v>0</v>
      </c>
      <c r="AP43" s="125"/>
      <c r="AQ43" s="108"/>
      <c r="AR43" s="128" t="n">
        <f aca="false">SUM(AX43:BE43)+SUM(BI43:BP43)+SUM(DU43:DZ43)+SUM(BW43:CI43)</f>
        <v>0</v>
      </c>
      <c r="AS43" s="108"/>
      <c r="AT43" s="17"/>
      <c r="AU43" s="17"/>
      <c r="AV43" s="37" t="n">
        <v>38047</v>
      </c>
      <c r="AW43" s="17"/>
      <c r="AX43" s="128" t="n">
        <f aca="false">IF(AX$2&lt;=$A43,IF(AX$3&gt;=$A43,(AX$4/1.055056),0),0)*($AI44-$AI43)/10000</f>
        <v>0</v>
      </c>
      <c r="AY43" s="140" t="n">
        <f aca="false">IF(AY$2&lt;=$A43,IF(AY$3&gt;=$A43,(AY$4/1.055056),0),0)*($AI44-$AI43)/10000</f>
        <v>0</v>
      </c>
      <c r="AZ43" s="140" t="n">
        <f aca="false">IF(AZ$2&lt;=$A43,IF(AZ$3&gt;=$A43,(AZ$4/1.055056),0),0)*($AI44-$AI43)/10000</f>
        <v>0</v>
      </c>
      <c r="BA43" s="140" t="n">
        <f aca="false">IF(BA$2&lt;=$A43,IF(BA$3&gt;=$A43,(BA$4/1.055056),0),0)*($AI44-$AI43)/10000</f>
        <v>0</v>
      </c>
      <c r="BB43" s="140" t="n">
        <f aca="false">IF(BB$2&lt;=$A43,IF(BB$3&gt;=$A43,(BB$4/1.055056),0),0)*($AI44-$AI43)/10000</f>
        <v>0</v>
      </c>
      <c r="BC43" s="140" t="n">
        <f aca="false">IF(BC$2&lt;=$A43,IF(BC$3&gt;=$A43,(BC$4/1.055056),0),0)*($AI44-$AI43)/10000</f>
        <v>0</v>
      </c>
      <c r="BD43" s="140" t="n">
        <f aca="false">IF(BD$2&lt;=$A43,IF(BD$3&gt;=$A43,(BD$4/1.055056),0),0)*($AI44-$AI43)/10000</f>
        <v>0</v>
      </c>
      <c r="BE43" s="140" t="n">
        <f aca="false">SUM(AX43:BD43)*AM43</f>
        <v>0</v>
      </c>
      <c r="BF43" s="140"/>
      <c r="BG43" s="13"/>
      <c r="BH43" s="13"/>
      <c r="BI43" s="141" t="n">
        <f aca="false">IF(BI$2&lt;=$A43,IF(BI$3&gt;=$A43,(BI$4/1.055056),0),0)*($AI44-$AI43)/10000</f>
        <v>0</v>
      </c>
      <c r="BJ43" s="141" t="n">
        <f aca="false">IF(BJ$2&lt;=$A43,IF(BJ$3&gt;=$A43,(BJ$4/1.055056),0),0)*($AI44-$AI43)/10000</f>
        <v>0</v>
      </c>
      <c r="BK43" s="141" t="n">
        <f aca="false">IF(BK$2&lt;=$A43,IF(BK$3&gt;=$A43,(BK$4/1.055056),0),0)*($AI44-$AI43)/10000</f>
        <v>0</v>
      </c>
      <c r="BL43" s="141" t="n">
        <f aca="false">IF(BL$2&lt;=$A43,IF(BL$3&gt;=$A43,(BL$4/1.055056),0),0)*($AI44-$AI43)/10000</f>
        <v>0</v>
      </c>
      <c r="BM43" s="141" t="n">
        <f aca="false">IF(BM$2&lt;=$A43,IF(BM$3&gt;=$A43,(BM$4/1.055056),0),0)*($AI44-$AI43)/10000</f>
        <v>0</v>
      </c>
      <c r="BN43" s="141" t="n">
        <f aca="false">IF(BN$2&lt;=$A43,IF(BN$3&gt;=$A43,(BN$4/1.055056),0),0)*($AI44-$AI43)/10000</f>
        <v>0</v>
      </c>
      <c r="BO43" s="141" t="n">
        <f aca="false">IF(BO$2&lt;=$A43,IF(BO$3&gt;=$A43,(BO$4/1.055056),0),0)*($AI44-$AI43)/10000</f>
        <v>0</v>
      </c>
      <c r="BP43" s="141" t="n">
        <f aca="false">IF(BP$2&lt;=$A43,IF(BP$3&gt;=$A43,(BP$4/1.055056),0),0)*($AI44-$AI43)/10000</f>
        <v>0</v>
      </c>
      <c r="BQ43" s="13"/>
      <c r="BR43" s="14" t="n">
        <f aca="false">SUM(BI43:BP43)</f>
        <v>0</v>
      </c>
      <c r="BS43" s="14" t="n">
        <f aca="false">SUM(AX43:BF43)+DF43</f>
        <v>0</v>
      </c>
      <c r="BT43" s="14"/>
      <c r="BU43" s="17"/>
      <c r="BV43" s="17"/>
      <c r="BW43" s="142" t="n">
        <f aca="false">IF(BW$2&lt;=$A43,IF(BW$3&gt;=$A43,(BW$4),0),0)*($AI44-$AI43)/10000</f>
        <v>0</v>
      </c>
      <c r="BX43" s="142" t="n">
        <f aca="false">IF(BX$2&lt;=$A43,IF(BX$3&gt;=$A43,(BX$4),0),0)*($AI44-$AI43)/10000</f>
        <v>0</v>
      </c>
      <c r="BY43" s="142" t="n">
        <f aca="false">IF(BY$2&lt;=$A43,IF(BY$3&gt;=$A43,(BY$4),0),0)*($AI44-$AI43)/10000</f>
        <v>0</v>
      </c>
      <c r="BZ43" s="142" t="n">
        <f aca="false">IF(BZ$2&lt;=$A43,IF(BZ$3&gt;=$A43,(BZ$4),0),0)*($AI44-$AI43)/10000</f>
        <v>0</v>
      </c>
      <c r="CA43" s="142" t="n">
        <f aca="false">IF(CA$2&lt;=$A43,IF(CA$3&gt;=$A43,(CA$4),0),0)*($AI44-$AI43)/10000</f>
        <v>0</v>
      </c>
      <c r="CB43" s="140" t="n">
        <f aca="false">IF(CB$2&lt;=$A43,IF(CB$3&gt;=$A43,(CB$4),0),0)*($AI44-$AI43)/10000</f>
        <v>0</v>
      </c>
      <c r="CC43" s="140" t="n">
        <f aca="false">IF(CC$2&lt;=$A43,IF(CC$3&gt;=$A43,(CC$4),0),0)*($AI44-$AI43)/10000</f>
        <v>0</v>
      </c>
      <c r="CD43" s="140" t="n">
        <f aca="false">IF(CD$2&lt;=$A43,IF(CD$3&gt;=$A43,(CD$4),0),0)*($AI44-$AI43)/10000</f>
        <v>0</v>
      </c>
      <c r="CE43" s="140" t="n">
        <f aca="false">IF(CE$2&lt;=$A43,IF(CE$3&gt;=$A43,(CE$4),0),0)*($AI44-$AI43)/10000</f>
        <v>0</v>
      </c>
      <c r="CF43" s="140" t="n">
        <f aca="false">IF(CF$2&lt;=$A43,IF(CF$3&gt;=$A43,(CF$4),0),0)*($AI44-$AI43)/10000</f>
        <v>0</v>
      </c>
      <c r="CG43" s="140" t="n">
        <f aca="false">IF(CG$2&lt;=$A43,IF(CG$3&gt;=$A43,(CG$4),0),0)*($AI44-$AI43)/10000</f>
        <v>0</v>
      </c>
      <c r="CH43" s="140" t="n">
        <f aca="false">IF(CH$2&lt;=$A43,IF(CH$3&gt;=$A43,(CH$4),0),0)*($AI44-$AI43)/10000</f>
        <v>0</v>
      </c>
      <c r="CI43" s="140" t="n">
        <f aca="false">IF(CI$2&lt;=$A43,IF(CI$3&gt;=$A43,(CI$4),0),0)*($AI44-$AI43)/10000</f>
        <v>0</v>
      </c>
      <c r="CJ43" s="17"/>
      <c r="CK43" s="128" t="n">
        <f aca="false">SUM(BW43:CI43)+DQ43</f>
        <v>0</v>
      </c>
      <c r="CL43" s="128"/>
      <c r="CM43" s="128"/>
      <c r="CN43" s="142" t="n">
        <f aca="false">IF(CN$2&lt;=$A43,IF(CN$3&gt;=$A43,(CN$4),0),0)*($AI44-$AI43)/10000</f>
        <v>0</v>
      </c>
      <c r="CO43" s="142" t="n">
        <f aca="false">IF(CO$2&lt;=$A43,IF(CO$3&gt;=$A43,(CO$4),0),0)*($AI44-$AI43)/10000</f>
        <v>0</v>
      </c>
      <c r="CP43" s="142" t="n">
        <f aca="false">IF(CP$2&lt;=$A43,IF(CP$3&gt;=$A43,(CP$4),0),0)*($AI44-$AI43)/10000</f>
        <v>0</v>
      </c>
      <c r="CQ43" s="142" t="n">
        <f aca="false">IF(CQ$2&lt;=$A43,IF(CQ$3&gt;=$A43,(CQ$4),0),0)*($AI44-$AI43)/10000</f>
        <v>0</v>
      </c>
      <c r="CR43" s="128"/>
      <c r="CS43" s="128" t="n">
        <f aca="false">SUM(CN43:CQ43)*AL43</f>
        <v>0</v>
      </c>
      <c r="CT43" s="128"/>
      <c r="CU43" s="17"/>
      <c r="CV43" s="17"/>
      <c r="CW43" s="17"/>
      <c r="CX43" s="140" t="n">
        <f aca="false">IF(CX$2&lt;=$A43,IF(CX$3&gt;=$A43,(CX$4),0),0)*($AI44-$AI43)/10000</f>
        <v>0</v>
      </c>
      <c r="CY43" s="140" t="n">
        <f aca="false">IF(CY$2&lt;=$A43,IF(CY$3&gt;=$A43,(CY$4),0),0)*($AI44-$AI43)/10000</f>
        <v>0</v>
      </c>
      <c r="CZ43" s="140" t="n">
        <f aca="false">IF(CZ$2&lt;=$A43,IF(CZ$3&gt;=$A43,(CZ$4),0),0)*($AI44-$AI43)/10000</f>
        <v>0</v>
      </c>
      <c r="DA43" s="140" t="n">
        <f aca="false">IF(DA$2&lt;=$A43,IF(DA$3&gt;=$A43,(DA$4),0),0)*($AI44-$AI43)/10000</f>
        <v>0</v>
      </c>
      <c r="DB43" s="140" t="n">
        <f aca="false">IF(DB$2&lt;=$A43,IF(DB$3&gt;=$A43,(DB$4),0),0)*($AI44-$AI43)/10000</f>
        <v>0</v>
      </c>
      <c r="DC43" s="140" t="n">
        <f aca="false">IF(DC$2&lt;=$A43,IF(DC$3&gt;=$A43,(DC$4),0),0)*($AI44-$AI43)/10000</f>
        <v>0</v>
      </c>
      <c r="DD43" s="140" t="n">
        <f aca="false">IF(DD$2&lt;=$A43,IF(DD$3&gt;=$A43,(DD$4),0),0)*($AI44-$AI43)/10000</f>
        <v>0</v>
      </c>
      <c r="DE43" s="17"/>
      <c r="DF43" s="128" t="n">
        <f aca="false">SUM(CX43:DD43)</f>
        <v>0</v>
      </c>
      <c r="DG43" s="17"/>
      <c r="DH43" s="17"/>
      <c r="DI43" s="17"/>
      <c r="DJ43" s="17"/>
      <c r="DK43" s="17"/>
      <c r="DL43" s="140" t="n">
        <f aca="false">IF(DL$2&lt;=$A43,IF(DL$3&gt;=$A43,(DL$4),0),0)*($AI44-$AI43)/10000</f>
        <v>0</v>
      </c>
      <c r="DM43" s="140" t="n">
        <f aca="false">IF(DM$2&lt;=$A43,IF(DM$3&gt;=$A43,(DM$4),0),0)*($AI44-$AI43)/10000</f>
        <v>0</v>
      </c>
      <c r="DN43" s="140" t="n">
        <f aca="false">IF(DN$2&lt;=$A43,IF(DN$3&gt;=$A43,(DN$4),0),0)*($AI44-$AI43)/10000</f>
        <v>0</v>
      </c>
      <c r="DO43" s="140" t="n">
        <f aca="false">IF(DO$2&lt;=$A43,IF(DO$3&gt;=$A43,(DO$4),0),0)*($AI44-$AI43)/10000</f>
        <v>0</v>
      </c>
      <c r="DP43" s="140"/>
      <c r="DQ43" s="140" t="n">
        <f aca="false">SUM(DL43:DO43)*AL43</f>
        <v>0</v>
      </c>
      <c r="DR43" s="140"/>
      <c r="DS43" s="140" t="n">
        <f aca="false">IF(DS$2&lt;=$A43,IF(DS$3&gt;=$A43,(DS$4),0),0)*($AI44-$AI43)/10000</f>
        <v>0</v>
      </c>
      <c r="DT43" s="140" t="n">
        <f aca="false">IF(DT$2&lt;=$A43,IF(DT$3&gt;=$A43,(DT$4),0),0)*($AI44-$AI43)/10000</f>
        <v>0</v>
      </c>
      <c r="DU43" s="140" t="n">
        <f aca="false">IF(DU$2&lt;=$A43,IF(DU$3&gt;=$A43,(DU$4),0),0)*($AI44-$AI43)/10000</f>
        <v>0</v>
      </c>
      <c r="DV43" s="140" t="n">
        <f aca="false">IF(DV$2&lt;=$A43,IF(DV$3&gt;=$A43,(DV$4),0),0)*($AI44-$AI43)/10000</f>
        <v>0</v>
      </c>
      <c r="DW43" s="140" t="n">
        <f aca="false">IF(DW$2&lt;=$A43,IF(DW$3&gt;=$A43,(DW$4),0),0)*($AI44-$AI43)/10000</f>
        <v>0</v>
      </c>
      <c r="DX43" s="140" t="n">
        <f aca="false">IF(DX$2&lt;=$A43,IF(DX$3&gt;=$A43,(DX$4),0),0)*($AI44-$AI43)/10000</f>
        <v>0</v>
      </c>
      <c r="DY43" s="140" t="n">
        <f aca="false">IF(DY$2&lt;=$A43,IF(DY$3&gt;=$A43,(DY$4),0),0)*($AI44-$AI43)/10000</f>
        <v>0</v>
      </c>
      <c r="DZ43" s="140" t="n">
        <f aca="false">IF(DZ$2&lt;=$A43,IF(DZ$3&gt;=$A43,(DZ$4),0),0)*($AI44-$AI43)/10000</f>
        <v>0</v>
      </c>
      <c r="EA43" s="140" t="n">
        <f aca="false">IF(EA$2&lt;=$A43,IF(EA$3&gt;=$A43,(EA$4),0),0)*($AI44-$AI43)/10000</f>
        <v>0</v>
      </c>
      <c r="EB43" s="128" t="n">
        <f aca="false">SUM(DS43:DZ43)*AM43</f>
        <v>0</v>
      </c>
      <c r="EC43" s="128"/>
      <c r="ED43" s="17"/>
      <c r="EE43" s="17"/>
      <c r="EF43" s="17"/>
      <c r="EG43" s="17"/>
      <c r="EH43" s="17"/>
      <c r="EI43" s="140" t="n">
        <f aca="false">IF(EI$2&lt;=$A43,IF(EI$3&gt;=$A43,(EI$4),0),0)*($AI44-$AI43)/10000</f>
        <v>0</v>
      </c>
      <c r="EJ43" s="140" t="n">
        <f aca="false">IF(EJ$2&lt;=$A43,IF(EJ$3&gt;=$A43,(EJ$4),0),0)*($AI44-$AI43)/10000</f>
        <v>0</v>
      </c>
      <c r="EK43" s="140" t="n">
        <f aca="false">IF(EK$2&lt;=$A43,IF(EK$3&gt;=$A43,(EK$4),0),0)*($AI44-$AI43)/10000</f>
        <v>0</v>
      </c>
      <c r="EL43" s="140" t="n">
        <f aca="false">IF(EL$2&lt;=$A43,IF(EL$3&gt;=$A43,(EL$4),0),0)*($AI44-$AI43)/10000</f>
        <v>0</v>
      </c>
      <c r="EM43" s="140" t="n">
        <f aca="false">IF(EM$2&lt;=$A43,IF(EM$3&gt;=$A43,(EM$4),0),0)*($AI44-$AI43)/10000</f>
        <v>0</v>
      </c>
      <c r="EN43" s="140" t="n">
        <f aca="false">IF(EN$2&lt;=$A43,IF(EN$3&gt;=$A43,(EN$4),0),0)*($AI44-$AI43)/10000</f>
        <v>0</v>
      </c>
      <c r="EO43" s="17"/>
      <c r="EP43" s="128" t="n">
        <f aca="false">SUM(EI43:EN43)</f>
        <v>0</v>
      </c>
      <c r="EQ43" s="128" t="n">
        <f aca="false">EP43*AM43</f>
        <v>0</v>
      </c>
      <c r="ER43" s="17"/>
      <c r="ES43" s="17"/>
      <c r="ET43" s="17"/>
      <c r="EU43" s="17"/>
      <c r="EV43" s="17"/>
      <c r="EW43" s="140" t="n">
        <f aca="false">IF(EW$2&lt;=$A43,IF(EW$3&gt;=$A43,(EW$4),0),0)*($AI44-$AI43)/10000</f>
        <v>0</v>
      </c>
      <c r="EX43" s="140" t="n">
        <f aca="false">IF(EX$2&lt;=$A43,IF(EX$3&gt;=$A43,(EX$4),0),0)*($AI44-$AI43)/10000</f>
        <v>0</v>
      </c>
      <c r="EY43" s="140" t="n">
        <f aca="false">IF(EY$2&lt;=$A43,IF(EY$3&gt;=$A43,(EY$4),0),0)*($AI44-$AI43)/10000</f>
        <v>0</v>
      </c>
      <c r="EZ43" s="140" t="n">
        <f aca="false">IF(EZ$2&lt;=$A43,IF(EZ$3&gt;=$A43,(EZ$4),0),0)*($AI44-$AI43)/10000</f>
        <v>0</v>
      </c>
      <c r="FA43" s="140" t="n">
        <f aca="false">IF(FA$2&lt;=$A43,IF(FA$3&gt;=$A43,(FA$4),0),0)*($AI44-$AI43)/10000</f>
        <v>0</v>
      </c>
      <c r="FB43" s="140" t="n">
        <f aca="false">IF(FB$2&lt;=$A43,IF(FB$3&gt;=$A43,(FB$4),0),0)*($AI44-$AI43)/10000</f>
        <v>0</v>
      </c>
      <c r="FC43" s="17"/>
      <c r="FD43" s="128" t="n">
        <f aca="false">SUM(EW43:FB43)</f>
        <v>0</v>
      </c>
      <c r="FE43" s="128" t="n">
        <f aca="false">FD43*AM43</f>
        <v>0</v>
      </c>
      <c r="FF43" s="17"/>
      <c r="FG43" s="17"/>
      <c r="FH43" s="17"/>
      <c r="FI43" s="17"/>
      <c r="FJ43" s="17"/>
      <c r="FK43" s="17"/>
      <c r="FL43" s="140" t="n">
        <f aca="false">IF(FL$2&lt;=$A43,IF(FL$3&gt;=$A43,(FL$4),0),0)*($AI44-$AI43)/10000</f>
        <v>0</v>
      </c>
      <c r="FM43" s="140" t="n">
        <f aca="false">IF(FM$2&lt;=$A43,IF(FM$3&gt;=$A43,(FM$4),0),0)*($AI44-$AI43)/10000</f>
        <v>0</v>
      </c>
      <c r="FN43" s="140" t="n">
        <f aca="false">IF(FN$2&lt;=$A43,IF(FN$3&gt;=$A43,(FN$4),0),0)*($AI44-$AI43)/10000</f>
        <v>0</v>
      </c>
      <c r="FO43" s="140" t="n">
        <f aca="false">IF(FO$2&lt;=$A43,IF(FO$3&gt;=$A43,(FO$4),0),0)*($AI44-$AI43)/10000</f>
        <v>0</v>
      </c>
      <c r="FP43" s="140" t="n">
        <f aca="false">IF(FP$2&lt;=$A43,IF(FP$3&gt;=$A43,(FP$4),0),0)*($AI44-$AI43)/10000</f>
        <v>0</v>
      </c>
      <c r="FQ43" s="140" t="n">
        <f aca="false">IF(FQ$2&lt;=$A43,IF(FQ$3&gt;=$A43,(FQ$4),0),0)*($AI44-$AI43)/10000</f>
        <v>0</v>
      </c>
      <c r="FR43" s="17"/>
      <c r="FS43" s="128" t="n">
        <f aca="false">SUM(FL43:FQ43)</f>
        <v>0</v>
      </c>
      <c r="FT43" s="128" t="n">
        <f aca="false">FS43*AM43</f>
        <v>0</v>
      </c>
      <c r="FU43" s="17"/>
      <c r="FV43" s="17"/>
      <c r="FW43" s="17"/>
      <c r="FX43" s="17"/>
      <c r="FY43" s="17"/>
      <c r="FZ43" s="17"/>
      <c r="GA43" s="140" t="n">
        <f aca="false">IF(GA$2&lt;=$A43,IF(GA$3&gt;=$A43,(GA$4),0),0)*($AI44-$AI43)/10000</f>
        <v>0</v>
      </c>
      <c r="GB43" s="140" t="n">
        <f aca="false">IF(GB$2&lt;=$A43,IF(GB$3&gt;=$A43,(GB$4),0),0)*($AI44-$AI43)/10000</f>
        <v>0</v>
      </c>
      <c r="GC43" s="140" t="n">
        <f aca="false">IF(GC$2&lt;=$A43,IF(GC$3&gt;=$A43,(GC$4),0),0)*($AI44-$AI43)/10000</f>
        <v>0</v>
      </c>
      <c r="GD43" s="140" t="n">
        <f aca="false">IF(GD$2&lt;=$A43,IF(GD$3&gt;=$A43,(GD$4),0),0)*($AI44-$AI43)/10000</f>
        <v>0</v>
      </c>
      <c r="GE43" s="140" t="n">
        <f aca="false">IF(GE$2&lt;=$A43,IF(GE$3&gt;=$A43,(GE$4),0),0)*($AI44-$AI43)/10000</f>
        <v>0</v>
      </c>
      <c r="GF43" s="140" t="n">
        <f aca="false">IF(GF$2&lt;=$A43,IF(GF$3&gt;=$A43,(GF$4),0),0)*($AI44-$AI43)/10000</f>
        <v>0</v>
      </c>
      <c r="GG43" s="17"/>
      <c r="GH43" s="128" t="n">
        <f aca="false">SUM(GA43:GF43)</f>
        <v>0</v>
      </c>
      <c r="GI43" s="128" t="n">
        <f aca="false">GH43*AM43</f>
        <v>0</v>
      </c>
    </row>
    <row r="44" customFormat="false" ht="16.5" hidden="false" customHeight="false" outlineLevel="0" collapsed="false">
      <c r="A44" s="133" t="n">
        <v>38078</v>
      </c>
      <c r="B44" s="134" t="n">
        <f aca="false">INDEX(EOLArray,MATCH($A44,EOLColumn,0),MATCH($AF$5,EOLRow,0))+CT44</f>
        <v>0</v>
      </c>
      <c r="C44" s="148" t="n">
        <f aca="false">INDEX(M1SHEET,MATCH($A44,M1COLUMN,0),MATCH($AG$5,M1ROW,0))</f>
        <v>-0.491477716058646</v>
      </c>
      <c r="D44" s="149"/>
      <c r="E44" s="134" t="n">
        <f aca="false">INDEX(EOLArray,MATCH($A44,EOLColumn,0),MATCH($AF$19,EOLRow,0))+EQ44</f>
        <v>13.94</v>
      </c>
      <c r="F44" s="148" t="n">
        <f aca="false">INDEX(M1SHEET,MATCH($A44,M1COLUMN,0),MATCH($AG$14,M1ROW,0))</f>
        <v>0.12</v>
      </c>
      <c r="G44" s="149"/>
      <c r="H44" s="134" t="n">
        <f aca="false">INDEX(EOLArray,MATCH($A44,EOLColumn,0),MATCH($AF$20,EOLRow,0))+GI44</f>
        <v>0</v>
      </c>
      <c r="I44" s="148" t="n">
        <f aca="false">INDEX(M1SHEET,MATCH($A44,M1COLUMN,0),MATCH($AG$17,M1ROW,0))</f>
        <v>0.74</v>
      </c>
      <c r="J44" s="149"/>
      <c r="K44" s="134" t="n">
        <f aca="false">INDEX(EOLArray,MATCH($A44,EOLColumn,0),MATCH($AF$13,EOLRow,0))+FE44</f>
        <v>0</v>
      </c>
      <c r="L44" s="148" t="n">
        <f aca="false">INDEX(M1SHEET,MATCH($A44,M1COLUMN,0),MATCH($AG$13,M1ROW,0))</f>
        <v>-0.35</v>
      </c>
      <c r="M44" s="149"/>
      <c r="N44" s="134" t="n">
        <f aca="false">INDEX(EOLArray,MATCH($A44,EOLColumn,0),MATCH($AF$12,EOLRow,0))+EB44+DQ44</f>
        <v>0.51</v>
      </c>
      <c r="O44" s="148" t="n">
        <f aca="false">INDEX(M1SHEET,MATCH($A44,M1COLUMN,0),MATCH($AG$15,M1ROW,0))</f>
        <v>-0.25</v>
      </c>
      <c r="P44" s="149"/>
      <c r="Q44" s="148" t="n">
        <f aca="false">INDEX(M1SHEET,MATCH($A44,M1COLUMN,0),MATCH($AG$31,M1ROW,0))</f>
        <v>3.6</v>
      </c>
      <c r="R44" s="149"/>
      <c r="S44" s="134" t="n">
        <f aca="false">INDEX(EOLArray,MATCH($A44,EOLColumn,0),MATCH($AF$2,EOLRow,0))+BE44+DF44</f>
        <v>0</v>
      </c>
      <c r="T44" s="148" t="n">
        <f aca="false">INDEX(M1SHEET,MATCH($A44,M1COLUMN,0),MATCH($AG$3,M1ROW,0))</f>
        <v>-0.435</v>
      </c>
      <c r="U44" s="149"/>
      <c r="V44" s="148" t="n">
        <f aca="false">INDEX(M1SHEET,MATCH($A44,M1COLUMN,0),MATCH($AG$28,M1ROW,0))</f>
        <v>4.83730609283693</v>
      </c>
      <c r="W44" s="149"/>
      <c r="X44" s="134" t="n">
        <f aca="false">INDEX(EOLArray,MATCH($A44,EOLColumn,0),MATCH($AF$18,EOLRow,0))+$BE44+$CK44+$CS44+$DQ44</f>
        <v>0</v>
      </c>
      <c r="Y44" s="148" t="n">
        <f aca="false">INDEX(M1SHEET,MATCH($A44,M1COLUMN,0),MATCH($AG$2,M1ROW,0))</f>
        <v>3.85</v>
      </c>
      <c r="Z44" s="149"/>
      <c r="AB44" s="150" t="n">
        <f aca="false">B44+E44+H44+K44+N44+S44</f>
        <v>14.45</v>
      </c>
      <c r="AC44" s="58"/>
      <c r="AD44" s="58"/>
      <c r="AF44" s="161" t="s">
        <v>140</v>
      </c>
      <c r="AG44" s="160" t="s">
        <v>57</v>
      </c>
      <c r="AI44" s="138" t="n">
        <v>38078</v>
      </c>
      <c r="AJ44" s="96" t="n">
        <f aca="false">(CK44+BE44+BR44+DQ44)*AM44</f>
        <v>0</v>
      </c>
      <c r="AK44" s="97" t="n">
        <f aca="false">(AO44)*(AM44)</f>
        <v>0</v>
      </c>
      <c r="AL44" s="97" t="n">
        <f aca="false">(AN44+AO44)*(AM44)</f>
        <v>0</v>
      </c>
      <c r="AM44" s="139" t="n">
        <f aca="false">INDEX(M1SHEET,MATCH($AI44,M1COLUMN,0),MATCH($AG$38,M1ROW,0))</f>
        <v>0.845084374562681</v>
      </c>
      <c r="AN44" s="122" t="n">
        <f aca="false">BS44</f>
        <v>0</v>
      </c>
      <c r="AO44" s="97" t="n">
        <f aca="false">BR44</f>
        <v>0</v>
      </c>
      <c r="AP44" s="125"/>
      <c r="AQ44" s="108"/>
      <c r="AR44" s="128" t="n">
        <f aca="false">SUM(AX44:BE44)+SUM(BI44:BP44)+SUM(DU44:DZ44)+SUM(BW44:CI44)</f>
        <v>0</v>
      </c>
      <c r="AS44" s="108"/>
      <c r="AT44" s="17"/>
      <c r="AU44" s="17"/>
      <c r="AV44" s="37" t="n">
        <v>38078</v>
      </c>
      <c r="AW44" s="17"/>
      <c r="AX44" s="128" t="n">
        <f aca="false">IF(AX$2&lt;=$A44,IF(AX$3&gt;=$A44,(AX$4/1.055056),0),0)*($AI45-$AI44)/10000</f>
        <v>0</v>
      </c>
      <c r="AY44" s="140" t="n">
        <f aca="false">IF(AY$2&lt;=$A44,IF(AY$3&gt;=$A44,(AY$4/1.055056),0),0)*($AI45-$AI44)/10000</f>
        <v>0</v>
      </c>
      <c r="AZ44" s="140" t="n">
        <f aca="false">IF(AZ$2&lt;=$A44,IF(AZ$3&gt;=$A44,(AZ$4/1.055056),0),0)*($AI45-$AI44)/10000</f>
        <v>0</v>
      </c>
      <c r="BA44" s="140" t="n">
        <f aca="false">IF(BA$2&lt;=$A44,IF(BA$3&gt;=$A44,(BA$4/1.055056),0),0)*($AI45-$AI44)/10000</f>
        <v>0</v>
      </c>
      <c r="BB44" s="140" t="n">
        <f aca="false">IF(BB$2&lt;=$A44,IF(BB$3&gt;=$A44,(BB$4/1.055056),0),0)*($AI45-$AI44)/10000</f>
        <v>0</v>
      </c>
      <c r="BC44" s="140" t="n">
        <f aca="false">IF(BC$2&lt;=$A44,IF(BC$3&gt;=$A44,(BC$4/1.055056),0),0)*($AI45-$AI44)/10000</f>
        <v>0</v>
      </c>
      <c r="BD44" s="140" t="n">
        <f aca="false">IF(BD$2&lt;=$A44,IF(BD$3&gt;=$A44,(BD$4/1.055056),0),0)*($AI45-$AI44)/10000</f>
        <v>0</v>
      </c>
      <c r="BE44" s="140" t="n">
        <f aca="false">SUM(AX44:BD44)*AM44</f>
        <v>0</v>
      </c>
      <c r="BF44" s="140"/>
      <c r="BG44" s="13"/>
      <c r="BH44" s="13"/>
      <c r="BI44" s="141" t="n">
        <f aca="false">IF(BI$2&lt;=$A44,IF(BI$3&gt;=$A44,(BI$4/1.055056),0),0)*($AI45-$AI44)/10000</f>
        <v>0</v>
      </c>
      <c r="BJ44" s="141" t="n">
        <f aca="false">IF(BJ$2&lt;=$A44,IF(BJ$3&gt;=$A44,(BJ$4/1.055056),0),0)*($AI45-$AI44)/10000</f>
        <v>0</v>
      </c>
      <c r="BK44" s="141" t="n">
        <f aca="false">IF(BK$2&lt;=$A44,IF(BK$3&gt;=$A44,(BK$4/1.055056),0),0)*($AI45-$AI44)/10000</f>
        <v>0</v>
      </c>
      <c r="BL44" s="141" t="n">
        <f aca="false">IF(BL$2&lt;=$A44,IF(BL$3&gt;=$A44,(BL$4/1.055056),0),0)*($AI45-$AI44)/10000</f>
        <v>0</v>
      </c>
      <c r="BM44" s="141" t="n">
        <f aca="false">IF(BM$2&lt;=$A44,IF(BM$3&gt;=$A44,(BM$4/1.055056),0),0)*($AI45-$AI44)/10000</f>
        <v>0</v>
      </c>
      <c r="BN44" s="141" t="n">
        <f aca="false">IF(BN$2&lt;=$A44,IF(BN$3&gt;=$A44,(BN$4/1.055056),0),0)*($AI45-$AI44)/10000</f>
        <v>0</v>
      </c>
      <c r="BO44" s="141" t="n">
        <f aca="false">IF(BO$2&lt;=$A44,IF(BO$3&gt;=$A44,(BO$4/1.055056),0),0)*($AI45-$AI44)/10000</f>
        <v>0</v>
      </c>
      <c r="BP44" s="141" t="n">
        <f aca="false">IF(BP$2&lt;=$A44,IF(BP$3&gt;=$A44,(BP$4/1.055056),0),0)*($AI45-$AI44)/10000</f>
        <v>0</v>
      </c>
      <c r="BQ44" s="13"/>
      <c r="BR44" s="14" t="n">
        <f aca="false">SUM(BI44:BP44)</f>
        <v>0</v>
      </c>
      <c r="BS44" s="14" t="n">
        <f aca="false">SUM(AX44:BF44)+DF44</f>
        <v>0</v>
      </c>
      <c r="BT44" s="14"/>
      <c r="BU44" s="17"/>
      <c r="BV44" s="17"/>
      <c r="BW44" s="142" t="n">
        <f aca="false">IF(BW$2&lt;=$A44,IF(BW$3&gt;=$A44,(BW$4),0),0)*($AI45-$AI44)/10000</f>
        <v>0</v>
      </c>
      <c r="BX44" s="142" t="n">
        <f aca="false">IF(BX$2&lt;=$A44,IF(BX$3&gt;=$A44,(BX$4),0),0)*($AI45-$AI44)/10000</f>
        <v>0</v>
      </c>
      <c r="BY44" s="142" t="n">
        <f aca="false">IF(BY$2&lt;=$A44,IF(BY$3&gt;=$A44,(BY$4),0),0)*($AI45-$AI44)/10000</f>
        <v>0</v>
      </c>
      <c r="BZ44" s="142" t="n">
        <f aca="false">IF(BZ$2&lt;=$A44,IF(BZ$3&gt;=$A44,(BZ$4),0),0)*($AI45-$AI44)/10000</f>
        <v>0</v>
      </c>
      <c r="CA44" s="142" t="n">
        <f aca="false">IF(CA$2&lt;=$A44,IF(CA$3&gt;=$A44,(CA$4),0),0)*($AI45-$AI44)/10000</f>
        <v>0</v>
      </c>
      <c r="CB44" s="140" t="n">
        <f aca="false">IF(CB$2&lt;=$A44,IF(CB$3&gt;=$A44,(CB$4),0),0)*($AI45-$AI44)/10000</f>
        <v>0</v>
      </c>
      <c r="CC44" s="140" t="n">
        <f aca="false">IF(CC$2&lt;=$A44,IF(CC$3&gt;=$A44,(CC$4),0),0)*($AI45-$AI44)/10000</f>
        <v>0</v>
      </c>
      <c r="CD44" s="140" t="n">
        <f aca="false">IF(CD$2&lt;=$A44,IF(CD$3&gt;=$A44,(CD$4),0),0)*($AI45-$AI44)/10000</f>
        <v>0</v>
      </c>
      <c r="CE44" s="140" t="n">
        <f aca="false">IF(CE$2&lt;=$A44,IF(CE$3&gt;=$A44,(CE$4),0),0)*($AI45-$AI44)/10000</f>
        <v>0</v>
      </c>
      <c r="CF44" s="140" t="n">
        <f aca="false">IF(CF$2&lt;=$A44,IF(CF$3&gt;=$A44,(CF$4),0),0)*($AI45-$AI44)/10000</f>
        <v>0</v>
      </c>
      <c r="CG44" s="140" t="n">
        <f aca="false">IF(CG$2&lt;=$A44,IF(CG$3&gt;=$A44,(CG$4),0),0)*($AI45-$AI44)/10000</f>
        <v>0</v>
      </c>
      <c r="CH44" s="140" t="n">
        <f aca="false">IF(CH$2&lt;=$A44,IF(CH$3&gt;=$A44,(CH$4),0),0)*($AI45-$AI44)/10000</f>
        <v>0</v>
      </c>
      <c r="CI44" s="140" t="n">
        <f aca="false">IF(CI$2&lt;=$A44,IF(CI$3&gt;=$A44,(CI$4),0),0)*($AI45-$AI44)/10000</f>
        <v>0</v>
      </c>
      <c r="CJ44" s="17"/>
      <c r="CK44" s="128" t="n">
        <f aca="false">SUM(BW44:CI44)+DQ44</f>
        <v>0</v>
      </c>
      <c r="CL44" s="128"/>
      <c r="CM44" s="128"/>
      <c r="CN44" s="142" t="n">
        <f aca="false">IF(CN$2&lt;=$A44,IF(CN$3&gt;=$A44,(CN$4),0),0)*($AI45-$AI44)/10000</f>
        <v>0</v>
      </c>
      <c r="CO44" s="142" t="n">
        <f aca="false">IF(CO$2&lt;=$A44,IF(CO$3&gt;=$A44,(CO$4),0),0)*($AI45-$AI44)/10000</f>
        <v>0</v>
      </c>
      <c r="CP44" s="142" t="n">
        <f aca="false">IF(CP$2&lt;=$A44,IF(CP$3&gt;=$A44,(CP$4),0),0)*($AI45-$AI44)/10000</f>
        <v>0</v>
      </c>
      <c r="CQ44" s="142" t="n">
        <f aca="false">IF(CQ$2&lt;=$A44,IF(CQ$3&gt;=$A44,(CQ$4),0),0)*($AI45-$AI44)/10000</f>
        <v>0</v>
      </c>
      <c r="CR44" s="128"/>
      <c r="CS44" s="128" t="n">
        <f aca="false">SUM(CN44:CQ44)*AL44</f>
        <v>0</v>
      </c>
      <c r="CT44" s="128"/>
      <c r="CU44" s="17"/>
      <c r="CV44" s="17"/>
      <c r="CW44" s="17"/>
      <c r="CX44" s="140" t="n">
        <f aca="false">IF(CX$2&lt;=$A44,IF(CX$3&gt;=$A44,(CX$4),0),0)*($AI45-$AI44)/10000</f>
        <v>0</v>
      </c>
      <c r="CY44" s="140" t="n">
        <f aca="false">IF(CY$2&lt;=$A44,IF(CY$3&gt;=$A44,(CY$4),0),0)*($AI45-$AI44)/10000</f>
        <v>0</v>
      </c>
      <c r="CZ44" s="140" t="n">
        <f aca="false">IF(CZ$2&lt;=$A44,IF(CZ$3&gt;=$A44,(CZ$4),0),0)*($AI45-$AI44)/10000</f>
        <v>0</v>
      </c>
      <c r="DA44" s="140" t="n">
        <f aca="false">IF(DA$2&lt;=$A44,IF(DA$3&gt;=$A44,(DA$4),0),0)*($AI45-$AI44)/10000</f>
        <v>0</v>
      </c>
      <c r="DB44" s="140" t="n">
        <f aca="false">IF(DB$2&lt;=$A44,IF(DB$3&gt;=$A44,(DB$4),0),0)*($AI45-$AI44)/10000</f>
        <v>0</v>
      </c>
      <c r="DC44" s="140" t="n">
        <f aca="false">IF(DC$2&lt;=$A44,IF(DC$3&gt;=$A44,(DC$4),0),0)*($AI45-$AI44)/10000</f>
        <v>0</v>
      </c>
      <c r="DD44" s="140" t="n">
        <f aca="false">IF(DD$2&lt;=$A44,IF(DD$3&gt;=$A44,(DD$4),0),0)*($AI45-$AI44)/10000</f>
        <v>0</v>
      </c>
      <c r="DE44" s="17"/>
      <c r="DF44" s="128" t="n">
        <f aca="false">SUM(CX44:DD44)</f>
        <v>0</v>
      </c>
      <c r="DG44" s="17"/>
      <c r="DH44" s="17"/>
      <c r="DI44" s="17"/>
      <c r="DJ44" s="17"/>
      <c r="DK44" s="17"/>
      <c r="DL44" s="140" t="n">
        <f aca="false">IF(DL$2&lt;=$A44,IF(DL$3&gt;=$A44,(DL$4),0),0)*($AI45-$AI44)/10000</f>
        <v>0</v>
      </c>
      <c r="DM44" s="140" t="n">
        <f aca="false">IF(DM$2&lt;=$A44,IF(DM$3&gt;=$A44,(DM$4),0),0)*($AI45-$AI44)/10000</f>
        <v>0</v>
      </c>
      <c r="DN44" s="140" t="n">
        <f aca="false">IF(DN$2&lt;=$A44,IF(DN$3&gt;=$A44,(DN$4),0),0)*($AI45-$AI44)/10000</f>
        <v>0</v>
      </c>
      <c r="DO44" s="140" t="n">
        <f aca="false">IF(DO$2&lt;=$A44,IF(DO$3&gt;=$A44,(DO$4),0),0)*($AI45-$AI44)/10000</f>
        <v>0</v>
      </c>
      <c r="DP44" s="140"/>
      <c r="DQ44" s="140" t="n">
        <f aca="false">SUM(DL44:DO44)*AL44</f>
        <v>0</v>
      </c>
      <c r="DR44" s="140"/>
      <c r="DS44" s="140" t="n">
        <f aca="false">IF(DS$2&lt;=$A44,IF(DS$3&gt;=$A44,(DS$4),0),0)*($AI45-$AI44)/10000</f>
        <v>0</v>
      </c>
      <c r="DT44" s="140" t="n">
        <f aca="false">IF(DT$2&lt;=$A44,IF(DT$3&gt;=$A44,(DT$4),0),0)*($AI45-$AI44)/10000</f>
        <v>0</v>
      </c>
      <c r="DU44" s="140" t="n">
        <f aca="false">IF(DU$2&lt;=$A44,IF(DU$3&gt;=$A44,(DU$4),0),0)*($AI45-$AI44)/10000</f>
        <v>0</v>
      </c>
      <c r="DV44" s="140" t="n">
        <f aca="false">IF(DV$2&lt;=$A44,IF(DV$3&gt;=$A44,(DV$4),0),0)*($AI45-$AI44)/10000</f>
        <v>0</v>
      </c>
      <c r="DW44" s="140" t="n">
        <f aca="false">IF(DW$2&lt;=$A44,IF(DW$3&gt;=$A44,(DW$4),0),0)*($AI45-$AI44)/10000</f>
        <v>0</v>
      </c>
      <c r="DX44" s="140" t="n">
        <f aca="false">IF(DX$2&lt;=$A44,IF(DX$3&gt;=$A44,(DX$4),0),0)*($AI45-$AI44)/10000</f>
        <v>0</v>
      </c>
      <c r="DY44" s="140" t="n">
        <f aca="false">IF(DY$2&lt;=$A44,IF(DY$3&gt;=$A44,(DY$4),0),0)*($AI45-$AI44)/10000</f>
        <v>0</v>
      </c>
      <c r="DZ44" s="140" t="n">
        <f aca="false">IF(DZ$2&lt;=$A44,IF(DZ$3&gt;=$A44,(DZ$4),0),0)*($AI45-$AI44)/10000</f>
        <v>0</v>
      </c>
      <c r="EA44" s="140" t="n">
        <f aca="false">IF(EA$2&lt;=$A44,IF(EA$3&gt;=$A44,(EA$4),0),0)*($AI45-$AI44)/10000</f>
        <v>0</v>
      </c>
      <c r="EB44" s="128" t="n">
        <f aca="false">SUM(DS44:DZ44)*AM44</f>
        <v>0</v>
      </c>
      <c r="EC44" s="128"/>
      <c r="ED44" s="17"/>
      <c r="EE44" s="17"/>
      <c r="EF44" s="17"/>
      <c r="EG44" s="17"/>
      <c r="EH44" s="17"/>
      <c r="EI44" s="140" t="n">
        <f aca="false">IF(EI$2&lt;=$A44,IF(EI$3&gt;=$A44,(EI$4),0),0)*($AI45-$AI44)/10000</f>
        <v>0</v>
      </c>
      <c r="EJ44" s="140" t="n">
        <f aca="false">IF(EJ$2&lt;=$A44,IF(EJ$3&gt;=$A44,(EJ$4),0),0)*($AI45-$AI44)/10000</f>
        <v>0</v>
      </c>
      <c r="EK44" s="140" t="n">
        <f aca="false">IF(EK$2&lt;=$A44,IF(EK$3&gt;=$A44,(EK$4),0),0)*($AI45-$AI44)/10000</f>
        <v>0</v>
      </c>
      <c r="EL44" s="140" t="n">
        <f aca="false">IF(EL$2&lt;=$A44,IF(EL$3&gt;=$A44,(EL$4),0),0)*($AI45-$AI44)/10000</f>
        <v>0</v>
      </c>
      <c r="EM44" s="140" t="n">
        <f aca="false">IF(EM$2&lt;=$A44,IF(EM$3&gt;=$A44,(EM$4),0),0)*($AI45-$AI44)/10000</f>
        <v>0</v>
      </c>
      <c r="EN44" s="140" t="n">
        <f aca="false">IF(EN$2&lt;=$A44,IF(EN$3&gt;=$A44,(EN$4),0),0)*($AI45-$AI44)/10000</f>
        <v>0</v>
      </c>
      <c r="EO44" s="17"/>
      <c r="EP44" s="128" t="n">
        <f aca="false">SUM(EI44:EN44)</f>
        <v>0</v>
      </c>
      <c r="EQ44" s="128" t="n">
        <f aca="false">EP44*AM44</f>
        <v>0</v>
      </c>
      <c r="ER44" s="17"/>
      <c r="ES44" s="17"/>
      <c r="ET44" s="17"/>
      <c r="EU44" s="17"/>
      <c r="EV44" s="17"/>
      <c r="EW44" s="140" t="n">
        <f aca="false">IF(EW$2&lt;=$A44,IF(EW$3&gt;=$A44,(EW$4),0),0)*($AI45-$AI44)/10000</f>
        <v>0</v>
      </c>
      <c r="EX44" s="140" t="n">
        <f aca="false">IF(EX$2&lt;=$A44,IF(EX$3&gt;=$A44,(EX$4),0),0)*($AI45-$AI44)/10000</f>
        <v>0</v>
      </c>
      <c r="EY44" s="140" t="n">
        <f aca="false">IF(EY$2&lt;=$A44,IF(EY$3&gt;=$A44,(EY$4),0),0)*($AI45-$AI44)/10000</f>
        <v>0</v>
      </c>
      <c r="EZ44" s="140" t="n">
        <f aca="false">IF(EZ$2&lt;=$A44,IF(EZ$3&gt;=$A44,(EZ$4),0),0)*($AI45-$AI44)/10000</f>
        <v>0</v>
      </c>
      <c r="FA44" s="140" t="n">
        <f aca="false">IF(FA$2&lt;=$A44,IF(FA$3&gt;=$A44,(FA$4),0),0)*($AI45-$AI44)/10000</f>
        <v>0</v>
      </c>
      <c r="FB44" s="140" t="n">
        <f aca="false">IF(FB$2&lt;=$A44,IF(FB$3&gt;=$A44,(FB$4),0),0)*($AI45-$AI44)/10000</f>
        <v>0</v>
      </c>
      <c r="FC44" s="17"/>
      <c r="FD44" s="128" t="n">
        <f aca="false">SUM(EW44:FB44)</f>
        <v>0</v>
      </c>
      <c r="FE44" s="128" t="n">
        <f aca="false">FD44*AM44</f>
        <v>0</v>
      </c>
      <c r="FF44" s="17"/>
      <c r="FG44" s="17"/>
      <c r="FH44" s="17"/>
      <c r="FI44" s="17"/>
      <c r="FJ44" s="17"/>
      <c r="FK44" s="17"/>
      <c r="FL44" s="140" t="n">
        <f aca="false">IF(FL$2&lt;=$A44,IF(FL$3&gt;=$A44,(FL$4),0),0)*($AI45-$AI44)/10000</f>
        <v>0</v>
      </c>
      <c r="FM44" s="140" t="n">
        <f aca="false">IF(FM$2&lt;=$A44,IF(FM$3&gt;=$A44,(FM$4),0),0)*($AI45-$AI44)/10000</f>
        <v>0</v>
      </c>
      <c r="FN44" s="140" t="n">
        <f aca="false">IF(FN$2&lt;=$A44,IF(FN$3&gt;=$A44,(FN$4),0),0)*($AI45-$AI44)/10000</f>
        <v>0</v>
      </c>
      <c r="FO44" s="140" t="n">
        <f aca="false">IF(FO$2&lt;=$A44,IF(FO$3&gt;=$A44,(FO$4),0),0)*($AI45-$AI44)/10000</f>
        <v>0</v>
      </c>
      <c r="FP44" s="140" t="n">
        <f aca="false">IF(FP$2&lt;=$A44,IF(FP$3&gt;=$A44,(FP$4),0),0)*($AI45-$AI44)/10000</f>
        <v>0</v>
      </c>
      <c r="FQ44" s="140" t="n">
        <f aca="false">IF(FQ$2&lt;=$A44,IF(FQ$3&gt;=$A44,(FQ$4),0),0)*($AI45-$AI44)/10000</f>
        <v>0</v>
      </c>
      <c r="FR44" s="17"/>
      <c r="FS44" s="128" t="n">
        <f aca="false">SUM(FL44:FQ44)</f>
        <v>0</v>
      </c>
      <c r="FT44" s="128" t="n">
        <f aca="false">FS44*AM44</f>
        <v>0</v>
      </c>
      <c r="FU44" s="17"/>
      <c r="FV44" s="17"/>
      <c r="FW44" s="17"/>
      <c r="FX44" s="17"/>
      <c r="FY44" s="17"/>
      <c r="FZ44" s="17"/>
      <c r="GA44" s="140" t="n">
        <f aca="false">IF(GA$2&lt;=$A44,IF(GA$3&gt;=$A44,(GA$4),0),0)*($AI45-$AI44)/10000</f>
        <v>0</v>
      </c>
      <c r="GB44" s="140" t="n">
        <f aca="false">IF(GB$2&lt;=$A44,IF(GB$3&gt;=$A44,(GB$4),0),0)*($AI45-$AI44)/10000</f>
        <v>0</v>
      </c>
      <c r="GC44" s="140" t="n">
        <f aca="false">IF(GC$2&lt;=$A44,IF(GC$3&gt;=$A44,(GC$4),0),0)*($AI45-$AI44)/10000</f>
        <v>0</v>
      </c>
      <c r="GD44" s="140" t="n">
        <f aca="false">IF(GD$2&lt;=$A44,IF(GD$3&gt;=$A44,(GD$4),0),0)*($AI45-$AI44)/10000</f>
        <v>0</v>
      </c>
      <c r="GE44" s="140" t="n">
        <f aca="false">IF(GE$2&lt;=$A44,IF(GE$3&gt;=$A44,(GE$4),0),0)*($AI45-$AI44)/10000</f>
        <v>0</v>
      </c>
      <c r="GF44" s="140" t="n">
        <f aca="false">IF(GF$2&lt;=$A44,IF(GF$3&gt;=$A44,(GF$4),0),0)*($AI45-$AI44)/10000</f>
        <v>0</v>
      </c>
      <c r="GG44" s="17"/>
      <c r="GH44" s="128" t="n">
        <f aca="false">SUM(GA44:GF44)</f>
        <v>0</v>
      </c>
      <c r="GI44" s="128" t="n">
        <f aca="false">GH44*AM44</f>
        <v>0</v>
      </c>
    </row>
    <row r="45" customFormat="false" ht="16.5" hidden="false" customHeight="false" outlineLevel="0" collapsed="false">
      <c r="A45" s="133" t="n">
        <v>38108</v>
      </c>
      <c r="B45" s="144" t="n">
        <f aca="false">INDEX(EOLArray,MATCH($A45,EOLColumn,0),MATCH($AF$5,EOLRow,0))+CT45</f>
        <v>0</v>
      </c>
      <c r="C45" s="135" t="n">
        <f aca="false">INDEX(M1SHEET,MATCH($A45,M1COLUMN,0),MATCH($AG$5,M1ROW,0))</f>
        <v>-0.491496760619456</v>
      </c>
      <c r="D45" s="152"/>
      <c r="E45" s="144" t="n">
        <f aca="false">INDEX(EOLArray,MATCH($A45,EOLColumn,0),MATCH($AF$19,EOLRow,0))+EQ45</f>
        <v>14.34</v>
      </c>
      <c r="F45" s="135" t="n">
        <f aca="false">INDEX(M1SHEET,MATCH($A45,M1COLUMN,0),MATCH($AG$14,M1ROW,0))</f>
        <v>0.12</v>
      </c>
      <c r="G45" s="152"/>
      <c r="H45" s="144" t="n">
        <f aca="false">INDEX(EOLArray,MATCH($A45,EOLColumn,0),MATCH($AF$20,EOLRow,0))+GI45</f>
        <v>0</v>
      </c>
      <c r="I45" s="135" t="n">
        <f aca="false">INDEX(M1SHEET,MATCH($A45,M1COLUMN,0),MATCH($AG$17,M1ROW,0))</f>
        <v>0.74</v>
      </c>
      <c r="J45" s="152"/>
      <c r="K45" s="144" t="n">
        <f aca="false">INDEX(EOLArray,MATCH($A45,EOLColumn,0),MATCH($AF$13,EOLRow,0))+FE45</f>
        <v>0</v>
      </c>
      <c r="L45" s="135" t="n">
        <f aca="false">INDEX(M1SHEET,MATCH($A45,M1COLUMN,0),MATCH($AG$13,M1ROW,0))</f>
        <v>-0.35</v>
      </c>
      <c r="M45" s="152"/>
      <c r="N45" s="144" t="n">
        <f aca="false">INDEX(EOLArray,MATCH($A45,EOLColumn,0),MATCH($AF$12,EOLRow,0))+EB45+DQ45</f>
        <v>0.52</v>
      </c>
      <c r="O45" s="135" t="n">
        <f aca="false">INDEX(M1SHEET,MATCH($A45,M1COLUMN,0),MATCH($AG$15,M1ROW,0))</f>
        <v>-0.25</v>
      </c>
      <c r="P45" s="152"/>
      <c r="Q45" s="135" t="n">
        <f aca="false">INDEX(M1SHEET,MATCH($A45,M1COLUMN,0),MATCH($AG$31,M1ROW,0))</f>
        <v>3.571</v>
      </c>
      <c r="R45" s="152"/>
      <c r="S45" s="144" t="n">
        <f aca="false">INDEX(EOLArray,MATCH($A45,EOLColumn,0),MATCH($AF$2,EOLRow,0))+BE45+DF45</f>
        <v>0</v>
      </c>
      <c r="T45" s="135" t="n">
        <f aca="false">INDEX(M1SHEET,MATCH($A45,M1COLUMN,0),MATCH($AG$3,M1ROW,0))</f>
        <v>-0.435</v>
      </c>
      <c r="U45" s="152"/>
      <c r="V45" s="135" t="n">
        <f aca="false">INDEX(M1SHEET,MATCH($A45,M1COLUMN,0),MATCH($AG$28,M1ROW,0))</f>
        <v>4.79461117823302</v>
      </c>
      <c r="W45" s="152"/>
      <c r="X45" s="144" t="n">
        <f aca="false">INDEX(EOLArray,MATCH($A45,EOLColumn,0),MATCH($AF$18,EOLRow,0))+$BE45+$CK45+$CS45+$DQ45</f>
        <v>0</v>
      </c>
      <c r="Y45" s="135" t="n">
        <f aca="false">INDEX(M1SHEET,MATCH($A45,M1COLUMN,0),MATCH($AG$2,M1ROW,0))</f>
        <v>3.821</v>
      </c>
      <c r="Z45" s="152"/>
      <c r="AB45" s="150" t="n">
        <f aca="false">B45+E45+H45+K45+N45+S45</f>
        <v>14.86</v>
      </c>
      <c r="AC45" s="58"/>
      <c r="AD45" s="58"/>
      <c r="AF45" s="161" t="s">
        <v>141</v>
      </c>
      <c r="AG45" s="160" t="s">
        <v>57</v>
      </c>
      <c r="AI45" s="138" t="n">
        <v>38108</v>
      </c>
      <c r="AJ45" s="96" t="n">
        <f aca="false">(CK45+BE45+BR45+DQ45)*AM45</f>
        <v>0</v>
      </c>
      <c r="AK45" s="97" t="n">
        <f aca="false">(AO45)*(AM45)</f>
        <v>0</v>
      </c>
      <c r="AL45" s="97" t="n">
        <f aca="false">(AN45+AO45)*(AM45)</f>
        <v>0</v>
      </c>
      <c r="AM45" s="139" t="n">
        <f aca="false">INDEX(M1SHEET,MATCH($AI45,M1COLUMN,0),MATCH($AG$38,M1ROW,0))</f>
        <v>0.841180142493236</v>
      </c>
      <c r="AN45" s="122" t="n">
        <f aca="false">BS45</f>
        <v>0</v>
      </c>
      <c r="AO45" s="97" t="n">
        <f aca="false">BR45</f>
        <v>0</v>
      </c>
      <c r="AP45" s="125"/>
      <c r="AQ45" s="108"/>
      <c r="AR45" s="128" t="n">
        <f aca="false">SUM(AX45:BE45)+SUM(BI45:BP45)+SUM(DU45:DZ45)+SUM(BW45:CI45)</f>
        <v>0</v>
      </c>
      <c r="AS45" s="108"/>
      <c r="AT45" s="17"/>
      <c r="AU45" s="17"/>
      <c r="AV45" s="37" t="n">
        <v>38108</v>
      </c>
      <c r="AW45" s="17"/>
      <c r="AX45" s="128" t="n">
        <f aca="false">IF(AX$2&lt;=$A45,IF(AX$3&gt;=$A45,(AX$4/1.055056),0),0)*($AI46-$AI45)/10000</f>
        <v>0</v>
      </c>
      <c r="AY45" s="140" t="n">
        <f aca="false">IF(AY$2&lt;=$A45,IF(AY$3&gt;=$A45,(AY$4/1.055056),0),0)*($AI46-$AI45)/10000</f>
        <v>0</v>
      </c>
      <c r="AZ45" s="140" t="n">
        <f aca="false">IF(AZ$2&lt;=$A45,IF(AZ$3&gt;=$A45,(AZ$4/1.055056),0),0)*($AI46-$AI45)/10000</f>
        <v>0</v>
      </c>
      <c r="BA45" s="140" t="n">
        <f aca="false">IF(BA$2&lt;=$A45,IF(BA$3&gt;=$A45,(BA$4/1.055056),0),0)*($AI46-$AI45)/10000</f>
        <v>0</v>
      </c>
      <c r="BB45" s="140" t="n">
        <f aca="false">IF(BB$2&lt;=$A45,IF(BB$3&gt;=$A45,(BB$4/1.055056),0),0)*($AI46-$AI45)/10000</f>
        <v>0</v>
      </c>
      <c r="BC45" s="140" t="n">
        <f aca="false">IF(BC$2&lt;=$A45,IF(BC$3&gt;=$A45,(BC$4/1.055056),0),0)*($AI46-$AI45)/10000</f>
        <v>0</v>
      </c>
      <c r="BD45" s="140" t="n">
        <f aca="false">IF(BD$2&lt;=$A45,IF(BD$3&gt;=$A45,(BD$4/1.055056),0),0)*($AI46-$AI45)/10000</f>
        <v>0</v>
      </c>
      <c r="BE45" s="140" t="n">
        <f aca="false">SUM(AX45:BD45)*AM45</f>
        <v>0</v>
      </c>
      <c r="BF45" s="140"/>
      <c r="BG45" s="13"/>
      <c r="BH45" s="13"/>
      <c r="BI45" s="141" t="n">
        <f aca="false">IF(BI$2&lt;=$A45,IF(BI$3&gt;=$A45,(BI$4/1.055056),0),0)*($AI46-$AI45)/10000</f>
        <v>0</v>
      </c>
      <c r="BJ45" s="141" t="n">
        <f aca="false">IF(BJ$2&lt;=$A45,IF(BJ$3&gt;=$A45,(BJ$4/1.055056),0),0)*($AI46-$AI45)/10000</f>
        <v>0</v>
      </c>
      <c r="BK45" s="141" t="n">
        <f aca="false">IF(BK$2&lt;=$A45,IF(BK$3&gt;=$A45,(BK$4/1.055056),0),0)*($AI46-$AI45)/10000</f>
        <v>0</v>
      </c>
      <c r="BL45" s="141" t="n">
        <f aca="false">IF(BL$2&lt;=$A45,IF(BL$3&gt;=$A45,(BL$4/1.055056),0),0)*($AI46-$AI45)/10000</f>
        <v>0</v>
      </c>
      <c r="BM45" s="141" t="n">
        <f aca="false">IF(BM$2&lt;=$A45,IF(BM$3&gt;=$A45,(BM$4/1.055056),0),0)*($AI46-$AI45)/10000</f>
        <v>0</v>
      </c>
      <c r="BN45" s="141" t="n">
        <f aca="false">IF(BN$2&lt;=$A45,IF(BN$3&gt;=$A45,(BN$4/1.055056),0),0)*($AI46-$AI45)/10000</f>
        <v>0</v>
      </c>
      <c r="BO45" s="141" t="n">
        <f aca="false">IF(BO$2&lt;=$A45,IF(BO$3&gt;=$A45,(BO$4/1.055056),0),0)*($AI46-$AI45)/10000</f>
        <v>0</v>
      </c>
      <c r="BP45" s="141" t="n">
        <f aca="false">IF(BP$2&lt;=$A45,IF(BP$3&gt;=$A45,(BP$4/1.055056),0),0)*($AI46-$AI45)/10000</f>
        <v>0</v>
      </c>
      <c r="BQ45" s="13"/>
      <c r="BR45" s="14" t="n">
        <f aca="false">SUM(BI45:BP45)</f>
        <v>0</v>
      </c>
      <c r="BS45" s="14" t="n">
        <f aca="false">SUM(AX45:BF45)+DF45</f>
        <v>0</v>
      </c>
      <c r="BT45" s="14"/>
      <c r="BU45" s="17"/>
      <c r="BV45" s="17"/>
      <c r="BW45" s="142" t="n">
        <f aca="false">IF(BW$2&lt;=$A45,IF(BW$3&gt;=$A45,(BW$4),0),0)*($AI46-$AI45)/10000</f>
        <v>0</v>
      </c>
      <c r="BX45" s="142" t="n">
        <f aca="false">IF(BX$2&lt;=$A45,IF(BX$3&gt;=$A45,(BX$4),0),0)*($AI46-$AI45)/10000</f>
        <v>0</v>
      </c>
      <c r="BY45" s="142" t="n">
        <f aca="false">IF(BY$2&lt;=$A45,IF(BY$3&gt;=$A45,(BY$4),0),0)*($AI46-$AI45)/10000</f>
        <v>0</v>
      </c>
      <c r="BZ45" s="142" t="n">
        <f aca="false">IF(BZ$2&lt;=$A45,IF(BZ$3&gt;=$A45,(BZ$4),0),0)*($AI46-$AI45)/10000</f>
        <v>0</v>
      </c>
      <c r="CA45" s="142" t="n">
        <f aca="false">IF(CA$2&lt;=$A45,IF(CA$3&gt;=$A45,(CA$4),0),0)*($AI46-$AI45)/10000</f>
        <v>0</v>
      </c>
      <c r="CB45" s="140" t="n">
        <f aca="false">IF(CB$2&lt;=$A45,IF(CB$3&gt;=$A45,(CB$4),0),0)*($AI46-$AI45)/10000</f>
        <v>0</v>
      </c>
      <c r="CC45" s="140" t="n">
        <f aca="false">IF(CC$2&lt;=$A45,IF(CC$3&gt;=$A45,(CC$4),0),0)*($AI46-$AI45)/10000</f>
        <v>0</v>
      </c>
      <c r="CD45" s="140" t="n">
        <f aca="false">IF(CD$2&lt;=$A45,IF(CD$3&gt;=$A45,(CD$4),0),0)*($AI46-$AI45)/10000</f>
        <v>0</v>
      </c>
      <c r="CE45" s="140" t="n">
        <f aca="false">IF(CE$2&lt;=$A45,IF(CE$3&gt;=$A45,(CE$4),0),0)*($AI46-$AI45)/10000</f>
        <v>0</v>
      </c>
      <c r="CF45" s="140" t="n">
        <f aca="false">IF(CF$2&lt;=$A45,IF(CF$3&gt;=$A45,(CF$4),0),0)*($AI46-$AI45)/10000</f>
        <v>0</v>
      </c>
      <c r="CG45" s="140" t="n">
        <f aca="false">IF(CG$2&lt;=$A45,IF(CG$3&gt;=$A45,(CG$4),0),0)*($AI46-$AI45)/10000</f>
        <v>0</v>
      </c>
      <c r="CH45" s="140" t="n">
        <f aca="false">IF(CH$2&lt;=$A45,IF(CH$3&gt;=$A45,(CH$4),0),0)*($AI46-$AI45)/10000</f>
        <v>0</v>
      </c>
      <c r="CI45" s="140" t="n">
        <f aca="false">IF(CI$2&lt;=$A45,IF(CI$3&gt;=$A45,(CI$4),0),0)*($AI46-$AI45)/10000</f>
        <v>0</v>
      </c>
      <c r="CJ45" s="17"/>
      <c r="CK45" s="128" t="n">
        <f aca="false">SUM(BW45:CI45)+DQ45</f>
        <v>0</v>
      </c>
      <c r="CL45" s="128"/>
      <c r="CM45" s="128"/>
      <c r="CN45" s="142" t="n">
        <f aca="false">IF(CN$2&lt;=$A45,IF(CN$3&gt;=$A45,(CN$4),0),0)*($AI46-$AI45)/10000</f>
        <v>0</v>
      </c>
      <c r="CO45" s="142" t="n">
        <f aca="false">IF(CO$2&lt;=$A45,IF(CO$3&gt;=$A45,(CO$4),0),0)*($AI46-$AI45)/10000</f>
        <v>0</v>
      </c>
      <c r="CP45" s="142" t="n">
        <f aca="false">IF(CP$2&lt;=$A45,IF(CP$3&gt;=$A45,(CP$4),0),0)*($AI46-$AI45)/10000</f>
        <v>0</v>
      </c>
      <c r="CQ45" s="142" t="n">
        <f aca="false">IF(CQ$2&lt;=$A45,IF(CQ$3&gt;=$A45,(CQ$4),0),0)*($AI46-$AI45)/10000</f>
        <v>0</v>
      </c>
      <c r="CR45" s="128"/>
      <c r="CS45" s="128" t="n">
        <f aca="false">SUM(CN45:CQ45)*AL45</f>
        <v>0</v>
      </c>
      <c r="CT45" s="128"/>
      <c r="CU45" s="17"/>
      <c r="CV45" s="17"/>
      <c r="CW45" s="17"/>
      <c r="CX45" s="140" t="n">
        <f aca="false">IF(CX$2&lt;=$A45,IF(CX$3&gt;=$A45,(CX$4),0),0)*($AI46-$AI45)/10000</f>
        <v>0</v>
      </c>
      <c r="CY45" s="140" t="n">
        <f aca="false">IF(CY$2&lt;=$A45,IF(CY$3&gt;=$A45,(CY$4),0),0)*($AI46-$AI45)/10000</f>
        <v>0</v>
      </c>
      <c r="CZ45" s="140" t="n">
        <f aca="false">IF(CZ$2&lt;=$A45,IF(CZ$3&gt;=$A45,(CZ$4),0),0)*($AI46-$AI45)/10000</f>
        <v>0</v>
      </c>
      <c r="DA45" s="140" t="n">
        <f aca="false">IF(DA$2&lt;=$A45,IF(DA$3&gt;=$A45,(DA$4),0),0)*($AI46-$AI45)/10000</f>
        <v>0</v>
      </c>
      <c r="DB45" s="140" t="n">
        <f aca="false">IF(DB$2&lt;=$A45,IF(DB$3&gt;=$A45,(DB$4),0),0)*($AI46-$AI45)/10000</f>
        <v>0</v>
      </c>
      <c r="DC45" s="140" t="n">
        <f aca="false">IF(DC$2&lt;=$A45,IF(DC$3&gt;=$A45,(DC$4),0),0)*($AI46-$AI45)/10000</f>
        <v>0</v>
      </c>
      <c r="DD45" s="140" t="n">
        <f aca="false">IF(DD$2&lt;=$A45,IF(DD$3&gt;=$A45,(DD$4),0),0)*($AI46-$AI45)/10000</f>
        <v>0</v>
      </c>
      <c r="DE45" s="17"/>
      <c r="DF45" s="128" t="n">
        <f aca="false">SUM(CX45:DD45)</f>
        <v>0</v>
      </c>
      <c r="DG45" s="17"/>
      <c r="DH45" s="17"/>
      <c r="DI45" s="17"/>
      <c r="DJ45" s="17"/>
      <c r="DK45" s="17"/>
      <c r="DL45" s="140" t="n">
        <f aca="false">IF(DL$2&lt;=$A45,IF(DL$3&gt;=$A45,(DL$4),0),0)*($AI46-$AI45)/10000</f>
        <v>0</v>
      </c>
      <c r="DM45" s="140" t="n">
        <f aca="false">IF(DM$2&lt;=$A45,IF(DM$3&gt;=$A45,(DM$4),0),0)*($AI46-$AI45)/10000</f>
        <v>0</v>
      </c>
      <c r="DN45" s="140" t="n">
        <f aca="false">IF(DN$2&lt;=$A45,IF(DN$3&gt;=$A45,(DN$4),0),0)*($AI46-$AI45)/10000</f>
        <v>0</v>
      </c>
      <c r="DO45" s="140" t="n">
        <f aca="false">IF(DO$2&lt;=$A45,IF(DO$3&gt;=$A45,(DO$4),0),0)*($AI46-$AI45)/10000</f>
        <v>0</v>
      </c>
      <c r="DP45" s="140"/>
      <c r="DQ45" s="140" t="n">
        <f aca="false">SUM(DL45:DO45)*AL45</f>
        <v>0</v>
      </c>
      <c r="DR45" s="140"/>
      <c r="DS45" s="140" t="n">
        <f aca="false">IF(DS$2&lt;=$A45,IF(DS$3&gt;=$A45,(DS$4),0),0)*($AI46-$AI45)/10000</f>
        <v>0</v>
      </c>
      <c r="DT45" s="140" t="n">
        <f aca="false">IF(DT$2&lt;=$A45,IF(DT$3&gt;=$A45,(DT$4),0),0)*($AI46-$AI45)/10000</f>
        <v>0</v>
      </c>
      <c r="DU45" s="140" t="n">
        <f aca="false">IF(DU$2&lt;=$A45,IF(DU$3&gt;=$A45,(DU$4),0),0)*($AI46-$AI45)/10000</f>
        <v>0</v>
      </c>
      <c r="DV45" s="140" t="n">
        <f aca="false">IF(DV$2&lt;=$A45,IF(DV$3&gt;=$A45,(DV$4),0),0)*($AI46-$AI45)/10000</f>
        <v>0</v>
      </c>
      <c r="DW45" s="140" t="n">
        <f aca="false">IF(DW$2&lt;=$A45,IF(DW$3&gt;=$A45,(DW$4),0),0)*($AI46-$AI45)/10000</f>
        <v>0</v>
      </c>
      <c r="DX45" s="140" t="n">
        <f aca="false">IF(DX$2&lt;=$A45,IF(DX$3&gt;=$A45,(DX$4),0),0)*($AI46-$AI45)/10000</f>
        <v>0</v>
      </c>
      <c r="DY45" s="140" t="n">
        <f aca="false">IF(DY$2&lt;=$A45,IF(DY$3&gt;=$A45,(DY$4),0),0)*($AI46-$AI45)/10000</f>
        <v>0</v>
      </c>
      <c r="DZ45" s="140" t="n">
        <f aca="false">IF(DZ$2&lt;=$A45,IF(DZ$3&gt;=$A45,(DZ$4),0),0)*($AI46-$AI45)/10000</f>
        <v>0</v>
      </c>
      <c r="EA45" s="140" t="n">
        <f aca="false">IF(EA$2&lt;=$A45,IF(EA$3&gt;=$A45,(EA$4),0),0)*($AI46-$AI45)/10000</f>
        <v>0</v>
      </c>
      <c r="EB45" s="128" t="n">
        <f aca="false">SUM(DS45:DZ45)*AM45</f>
        <v>0</v>
      </c>
      <c r="EC45" s="128"/>
      <c r="ED45" s="17"/>
      <c r="EE45" s="17"/>
      <c r="EF45" s="17"/>
      <c r="EG45" s="17"/>
      <c r="EH45" s="17"/>
      <c r="EI45" s="140" t="n">
        <f aca="false">IF(EI$2&lt;=$A45,IF(EI$3&gt;=$A45,(EI$4),0),0)*($AI46-$AI45)/10000</f>
        <v>0</v>
      </c>
      <c r="EJ45" s="140" t="n">
        <f aca="false">IF(EJ$2&lt;=$A45,IF(EJ$3&gt;=$A45,(EJ$4),0),0)*($AI46-$AI45)/10000</f>
        <v>0</v>
      </c>
      <c r="EK45" s="140" t="n">
        <f aca="false">IF(EK$2&lt;=$A45,IF(EK$3&gt;=$A45,(EK$4),0),0)*($AI46-$AI45)/10000</f>
        <v>0</v>
      </c>
      <c r="EL45" s="140" t="n">
        <f aca="false">IF(EL$2&lt;=$A45,IF(EL$3&gt;=$A45,(EL$4),0),0)*($AI46-$AI45)/10000</f>
        <v>0</v>
      </c>
      <c r="EM45" s="140" t="n">
        <f aca="false">IF(EM$2&lt;=$A45,IF(EM$3&gt;=$A45,(EM$4),0),0)*($AI46-$AI45)/10000</f>
        <v>0</v>
      </c>
      <c r="EN45" s="140" t="n">
        <f aca="false">IF(EN$2&lt;=$A45,IF(EN$3&gt;=$A45,(EN$4),0),0)*($AI46-$AI45)/10000</f>
        <v>0</v>
      </c>
      <c r="EO45" s="17"/>
      <c r="EP45" s="128" t="n">
        <f aca="false">SUM(EI45:EN45)</f>
        <v>0</v>
      </c>
      <c r="EQ45" s="128" t="n">
        <f aca="false">EP45*AM45</f>
        <v>0</v>
      </c>
      <c r="ER45" s="17"/>
      <c r="ES45" s="17"/>
      <c r="ET45" s="17"/>
      <c r="EU45" s="17"/>
      <c r="EV45" s="17"/>
      <c r="EW45" s="140" t="n">
        <f aca="false">IF(EW$2&lt;=$A45,IF(EW$3&gt;=$A45,(EW$4),0),0)*($AI46-$AI45)/10000</f>
        <v>0</v>
      </c>
      <c r="EX45" s="140" t="n">
        <f aca="false">IF(EX$2&lt;=$A45,IF(EX$3&gt;=$A45,(EX$4),0),0)*($AI46-$AI45)/10000</f>
        <v>0</v>
      </c>
      <c r="EY45" s="140" t="n">
        <f aca="false">IF(EY$2&lt;=$A45,IF(EY$3&gt;=$A45,(EY$4),0),0)*($AI46-$AI45)/10000</f>
        <v>0</v>
      </c>
      <c r="EZ45" s="140" t="n">
        <f aca="false">IF(EZ$2&lt;=$A45,IF(EZ$3&gt;=$A45,(EZ$4),0),0)*($AI46-$AI45)/10000</f>
        <v>0</v>
      </c>
      <c r="FA45" s="140" t="n">
        <f aca="false">IF(FA$2&lt;=$A45,IF(FA$3&gt;=$A45,(FA$4),0),0)*($AI46-$AI45)/10000</f>
        <v>0</v>
      </c>
      <c r="FB45" s="140" t="n">
        <f aca="false">IF(FB$2&lt;=$A45,IF(FB$3&gt;=$A45,(FB$4),0),0)*($AI46-$AI45)/10000</f>
        <v>0</v>
      </c>
      <c r="FC45" s="17"/>
      <c r="FD45" s="128" t="n">
        <f aca="false">SUM(EW45:FB45)</f>
        <v>0</v>
      </c>
      <c r="FE45" s="128" t="n">
        <f aca="false">FD45*AM45</f>
        <v>0</v>
      </c>
      <c r="FF45" s="17"/>
      <c r="FG45" s="17"/>
      <c r="FH45" s="17"/>
      <c r="FI45" s="17"/>
      <c r="FJ45" s="17"/>
      <c r="FK45" s="17"/>
      <c r="FL45" s="140" t="n">
        <f aca="false">IF(FL$2&lt;=$A45,IF(FL$3&gt;=$A45,(FL$4),0),0)*($AI46-$AI45)/10000</f>
        <v>0</v>
      </c>
      <c r="FM45" s="140" t="n">
        <f aca="false">IF(FM$2&lt;=$A45,IF(FM$3&gt;=$A45,(FM$4),0),0)*($AI46-$AI45)/10000</f>
        <v>0</v>
      </c>
      <c r="FN45" s="140" t="n">
        <f aca="false">IF(FN$2&lt;=$A45,IF(FN$3&gt;=$A45,(FN$4),0),0)*($AI46-$AI45)/10000</f>
        <v>0</v>
      </c>
      <c r="FO45" s="140" t="n">
        <f aca="false">IF(FO$2&lt;=$A45,IF(FO$3&gt;=$A45,(FO$4),0),0)*($AI46-$AI45)/10000</f>
        <v>0</v>
      </c>
      <c r="FP45" s="140" t="n">
        <f aca="false">IF(FP$2&lt;=$A45,IF(FP$3&gt;=$A45,(FP$4),0),0)*($AI46-$AI45)/10000</f>
        <v>0</v>
      </c>
      <c r="FQ45" s="140" t="n">
        <f aca="false">IF(FQ$2&lt;=$A45,IF(FQ$3&gt;=$A45,(FQ$4),0),0)*($AI46-$AI45)/10000</f>
        <v>0</v>
      </c>
      <c r="FR45" s="17"/>
      <c r="FS45" s="128" t="n">
        <f aca="false">SUM(FL45:FQ45)</f>
        <v>0</v>
      </c>
      <c r="FT45" s="128" t="n">
        <f aca="false">FS45*AM45</f>
        <v>0</v>
      </c>
      <c r="FU45" s="17"/>
      <c r="FV45" s="17"/>
      <c r="FW45" s="17"/>
      <c r="FX45" s="17"/>
      <c r="FY45" s="17"/>
      <c r="FZ45" s="17"/>
      <c r="GA45" s="140" t="n">
        <f aca="false">IF(GA$2&lt;=$A45,IF(GA$3&gt;=$A45,(GA$4),0),0)*($AI46-$AI45)/10000</f>
        <v>0</v>
      </c>
      <c r="GB45" s="140" t="n">
        <f aca="false">IF(GB$2&lt;=$A45,IF(GB$3&gt;=$A45,(GB$4),0),0)*($AI46-$AI45)/10000</f>
        <v>0</v>
      </c>
      <c r="GC45" s="140" t="n">
        <f aca="false">IF(GC$2&lt;=$A45,IF(GC$3&gt;=$A45,(GC$4),0),0)*($AI46-$AI45)/10000</f>
        <v>0</v>
      </c>
      <c r="GD45" s="140" t="n">
        <f aca="false">IF(GD$2&lt;=$A45,IF(GD$3&gt;=$A45,(GD$4),0),0)*($AI46-$AI45)/10000</f>
        <v>0</v>
      </c>
      <c r="GE45" s="140" t="n">
        <f aca="false">IF(GE$2&lt;=$A45,IF(GE$3&gt;=$A45,(GE$4),0),0)*($AI46-$AI45)/10000</f>
        <v>0</v>
      </c>
      <c r="GF45" s="140" t="n">
        <f aca="false">IF(GF$2&lt;=$A45,IF(GF$3&gt;=$A45,(GF$4),0),0)*($AI46-$AI45)/10000</f>
        <v>0</v>
      </c>
      <c r="GG45" s="17"/>
      <c r="GH45" s="128" t="n">
        <f aca="false">SUM(GA45:GF45)</f>
        <v>0</v>
      </c>
      <c r="GI45" s="128" t="n">
        <f aca="false">GH45*AM45</f>
        <v>0</v>
      </c>
    </row>
    <row r="46" customFormat="false" ht="16.5" hidden="false" customHeight="false" outlineLevel="0" collapsed="false">
      <c r="A46" s="133" t="n">
        <v>38139</v>
      </c>
      <c r="B46" s="144" t="n">
        <f aca="false">INDEX(EOLArray,MATCH($A46,EOLColumn,0),MATCH($AF$5,EOLRow,0))+CT46</f>
        <v>0</v>
      </c>
      <c r="C46" s="135" t="n">
        <f aca="false">INDEX(M1SHEET,MATCH($A46,M1COLUMN,0),MATCH($AG$5,M1ROW,0))</f>
        <v>-0.491516682882777</v>
      </c>
      <c r="D46" s="152"/>
      <c r="E46" s="144" t="n">
        <f aca="false">INDEX(EOLArray,MATCH($A46,EOLColumn,0),MATCH($AF$19,EOLRow,0))+EQ46</f>
        <v>13.81</v>
      </c>
      <c r="F46" s="135" t="n">
        <f aca="false">INDEX(M1SHEET,MATCH($A46,M1COLUMN,0),MATCH($AG$14,M1ROW,0))</f>
        <v>0.12</v>
      </c>
      <c r="G46" s="152"/>
      <c r="H46" s="144" t="n">
        <f aca="false">INDEX(EOLArray,MATCH($A46,EOLColumn,0),MATCH($AF$20,EOLRow,0))+GI46</f>
        <v>0</v>
      </c>
      <c r="I46" s="135" t="n">
        <f aca="false">INDEX(M1SHEET,MATCH($A46,M1COLUMN,0),MATCH($AG$17,M1ROW,0))</f>
        <v>0.74</v>
      </c>
      <c r="J46" s="152"/>
      <c r="K46" s="144" t="n">
        <f aca="false">INDEX(EOLArray,MATCH($A46,EOLColumn,0),MATCH($AF$13,EOLRow,0))+FE46</f>
        <v>0</v>
      </c>
      <c r="L46" s="135" t="n">
        <f aca="false">INDEX(M1SHEET,MATCH($A46,M1COLUMN,0),MATCH($AG$13,M1ROW,0))</f>
        <v>-0.35</v>
      </c>
      <c r="M46" s="152"/>
      <c r="N46" s="144" t="n">
        <f aca="false">INDEX(EOLArray,MATCH($A46,EOLColumn,0),MATCH($AF$12,EOLRow,0))+EB46+DQ46</f>
        <v>0.5</v>
      </c>
      <c r="O46" s="135" t="n">
        <f aca="false">INDEX(M1SHEET,MATCH($A46,M1COLUMN,0),MATCH($AG$15,M1ROW,0))</f>
        <v>-0.25</v>
      </c>
      <c r="P46" s="152"/>
      <c r="Q46" s="135" t="n">
        <f aca="false">INDEX(M1SHEET,MATCH($A46,M1COLUMN,0),MATCH($AG$31,M1ROW,0))</f>
        <v>3.601</v>
      </c>
      <c r="R46" s="152"/>
      <c r="S46" s="144" t="n">
        <f aca="false">INDEX(EOLArray,MATCH($A46,EOLColumn,0),MATCH($AF$2,EOLRow,0))+BE46+DF46</f>
        <v>0</v>
      </c>
      <c r="T46" s="135" t="n">
        <f aca="false">INDEX(M1SHEET,MATCH($A46,M1COLUMN,0),MATCH($AG$3,M1ROW,0))</f>
        <v>-0.435</v>
      </c>
      <c r="U46" s="152"/>
      <c r="V46" s="135" t="n">
        <f aca="false">INDEX(M1SHEET,MATCH($A46,M1COLUMN,0),MATCH($AG$28,M1ROW,0))</f>
        <v>4.83538640381314</v>
      </c>
      <c r="W46" s="152"/>
      <c r="X46" s="144" t="n">
        <f aca="false">INDEX(EOLArray,MATCH($A46,EOLColumn,0),MATCH($AF$18,EOLRow,0))+$BE46+$CK46+$CS46+$DQ46</f>
        <v>0</v>
      </c>
      <c r="Y46" s="135" t="n">
        <f aca="false">INDEX(M1SHEET,MATCH($A46,M1COLUMN,0),MATCH($AG$2,M1ROW,0))</f>
        <v>3.851</v>
      </c>
      <c r="Z46" s="152"/>
      <c r="AB46" s="150" t="n">
        <f aca="false">B46+E46+H46+K46+N46+S46</f>
        <v>14.31</v>
      </c>
      <c r="AC46" s="58"/>
      <c r="AD46" s="58"/>
      <c r="AF46" s="158" t="s">
        <v>142</v>
      </c>
      <c r="AG46" s="160"/>
      <c r="AI46" s="138" t="n">
        <v>38139</v>
      </c>
      <c r="AJ46" s="96" t="n">
        <f aca="false">(CK46+BE46+BR46+DQ46)*AM46</f>
        <v>0</v>
      </c>
      <c r="AK46" s="97" t="n">
        <f aca="false">(AO46)*(AM46)</f>
        <v>0</v>
      </c>
      <c r="AL46" s="97" t="n">
        <f aca="false">(AN46+AO46)*(AM46)</f>
        <v>0</v>
      </c>
      <c r="AM46" s="139" t="n">
        <f aca="false">INDEX(M1SHEET,MATCH($AI46,M1COLUMN,0),MATCH($AG$38,M1ROW,0))</f>
        <v>0.837151801286774</v>
      </c>
      <c r="AN46" s="122" t="n">
        <f aca="false">BS46</f>
        <v>0</v>
      </c>
      <c r="AO46" s="97" t="n">
        <f aca="false">BR46</f>
        <v>0</v>
      </c>
      <c r="AP46" s="125"/>
      <c r="AQ46" s="108"/>
      <c r="AR46" s="128" t="n">
        <f aca="false">SUM(AX46:BE46)+SUM(BI46:BP46)+SUM(DU46:DZ46)+SUM(BW46:CI46)</f>
        <v>0</v>
      </c>
      <c r="AS46" s="108"/>
      <c r="AT46" s="17"/>
      <c r="AU46" s="17"/>
      <c r="AV46" s="37" t="n">
        <v>38139</v>
      </c>
      <c r="AW46" s="17"/>
      <c r="AX46" s="128" t="n">
        <f aca="false">IF(AX$2&lt;=$A46,IF(AX$3&gt;=$A46,(AX$4/1.055056),0),0)*($AI47-$AI46)/10000</f>
        <v>0</v>
      </c>
      <c r="AY46" s="140" t="n">
        <f aca="false">IF(AY$2&lt;=$A46,IF(AY$3&gt;=$A46,(AY$4/1.055056),0),0)*($AI47-$AI46)/10000</f>
        <v>0</v>
      </c>
      <c r="AZ46" s="140" t="n">
        <f aca="false">IF(AZ$2&lt;=$A46,IF(AZ$3&gt;=$A46,(AZ$4/1.055056),0),0)*($AI47-$AI46)/10000</f>
        <v>0</v>
      </c>
      <c r="BA46" s="140" t="n">
        <f aca="false">IF(BA$2&lt;=$A46,IF(BA$3&gt;=$A46,(BA$4/1.055056),0),0)*($AI47-$AI46)/10000</f>
        <v>0</v>
      </c>
      <c r="BB46" s="140" t="n">
        <f aca="false">IF(BB$2&lt;=$A46,IF(BB$3&gt;=$A46,(BB$4/1.055056),0),0)*($AI47-$AI46)/10000</f>
        <v>0</v>
      </c>
      <c r="BC46" s="140" t="n">
        <f aca="false">IF(BC$2&lt;=$A46,IF(BC$3&gt;=$A46,(BC$4/1.055056),0),0)*($AI47-$AI46)/10000</f>
        <v>0</v>
      </c>
      <c r="BD46" s="140" t="n">
        <f aca="false">IF(BD$2&lt;=$A46,IF(BD$3&gt;=$A46,(BD$4/1.055056),0),0)*($AI47-$AI46)/10000</f>
        <v>0</v>
      </c>
      <c r="BE46" s="140" t="n">
        <f aca="false">SUM(AX46:BD46)*AM46</f>
        <v>0</v>
      </c>
      <c r="BF46" s="140"/>
      <c r="BG46" s="13"/>
      <c r="BH46" s="13"/>
      <c r="BI46" s="141" t="n">
        <f aca="false">IF(BI$2&lt;=$A46,IF(BI$3&gt;=$A46,(BI$4/1.055056),0),0)*($AI47-$AI46)/10000</f>
        <v>0</v>
      </c>
      <c r="BJ46" s="141" t="n">
        <f aca="false">IF(BJ$2&lt;=$A46,IF(BJ$3&gt;=$A46,(BJ$4/1.055056),0),0)*($AI47-$AI46)/10000</f>
        <v>0</v>
      </c>
      <c r="BK46" s="141" t="n">
        <f aca="false">IF(BK$2&lt;=$A46,IF(BK$3&gt;=$A46,(BK$4/1.055056),0),0)*($AI47-$AI46)/10000</f>
        <v>0</v>
      </c>
      <c r="BL46" s="141" t="n">
        <f aca="false">IF(BL$2&lt;=$A46,IF(BL$3&gt;=$A46,(BL$4/1.055056),0),0)*($AI47-$AI46)/10000</f>
        <v>0</v>
      </c>
      <c r="BM46" s="141" t="n">
        <f aca="false">IF(BM$2&lt;=$A46,IF(BM$3&gt;=$A46,(BM$4/1.055056),0),0)*($AI47-$AI46)/10000</f>
        <v>0</v>
      </c>
      <c r="BN46" s="141" t="n">
        <f aca="false">IF(BN$2&lt;=$A46,IF(BN$3&gt;=$A46,(BN$4/1.055056),0),0)*($AI47-$AI46)/10000</f>
        <v>0</v>
      </c>
      <c r="BO46" s="141" t="n">
        <f aca="false">IF(BO$2&lt;=$A46,IF(BO$3&gt;=$A46,(BO$4/1.055056),0),0)*($AI47-$AI46)/10000</f>
        <v>0</v>
      </c>
      <c r="BP46" s="141" t="n">
        <f aca="false">IF(BP$2&lt;=$A46,IF(BP$3&gt;=$A46,(BP$4/1.055056),0),0)*($AI47-$AI46)/10000</f>
        <v>0</v>
      </c>
      <c r="BQ46" s="13"/>
      <c r="BR46" s="14" t="n">
        <f aca="false">SUM(BI46:BP46)</f>
        <v>0</v>
      </c>
      <c r="BS46" s="14" t="n">
        <f aca="false">SUM(AX46:BF46)+DF46</f>
        <v>0</v>
      </c>
      <c r="BT46" s="14"/>
      <c r="BU46" s="17"/>
      <c r="BV46" s="17"/>
      <c r="BW46" s="142" t="n">
        <f aca="false">IF(BW$2&lt;=$A46,IF(BW$3&gt;=$A46,(BW$4),0),0)*($AI47-$AI46)/10000</f>
        <v>0</v>
      </c>
      <c r="BX46" s="142" t="n">
        <f aca="false">IF(BX$2&lt;=$A46,IF(BX$3&gt;=$A46,(BX$4),0),0)*($AI47-$AI46)/10000</f>
        <v>0</v>
      </c>
      <c r="BY46" s="142" t="n">
        <f aca="false">IF(BY$2&lt;=$A46,IF(BY$3&gt;=$A46,(BY$4),0),0)*($AI47-$AI46)/10000</f>
        <v>0</v>
      </c>
      <c r="BZ46" s="142" t="n">
        <f aca="false">IF(BZ$2&lt;=$A46,IF(BZ$3&gt;=$A46,(BZ$4),0),0)*($AI47-$AI46)/10000</f>
        <v>0</v>
      </c>
      <c r="CA46" s="142" t="n">
        <f aca="false">IF(CA$2&lt;=$A46,IF(CA$3&gt;=$A46,(CA$4),0),0)*($AI47-$AI46)/10000</f>
        <v>0</v>
      </c>
      <c r="CB46" s="140" t="n">
        <f aca="false">IF(CB$2&lt;=$A46,IF(CB$3&gt;=$A46,(CB$4),0),0)*($AI47-$AI46)/10000</f>
        <v>0</v>
      </c>
      <c r="CC46" s="140" t="n">
        <f aca="false">IF(CC$2&lt;=$A46,IF(CC$3&gt;=$A46,(CC$4),0),0)*($AI47-$AI46)/10000</f>
        <v>0</v>
      </c>
      <c r="CD46" s="140" t="n">
        <f aca="false">IF(CD$2&lt;=$A46,IF(CD$3&gt;=$A46,(CD$4),0),0)*($AI47-$AI46)/10000</f>
        <v>0</v>
      </c>
      <c r="CE46" s="140" t="n">
        <f aca="false">IF(CE$2&lt;=$A46,IF(CE$3&gt;=$A46,(CE$4),0),0)*($AI47-$AI46)/10000</f>
        <v>0</v>
      </c>
      <c r="CF46" s="140" t="n">
        <f aca="false">IF(CF$2&lt;=$A46,IF(CF$3&gt;=$A46,(CF$4),0),0)*($AI47-$AI46)/10000</f>
        <v>0</v>
      </c>
      <c r="CG46" s="140" t="n">
        <f aca="false">IF(CG$2&lt;=$A46,IF(CG$3&gt;=$A46,(CG$4),0),0)*($AI47-$AI46)/10000</f>
        <v>0</v>
      </c>
      <c r="CH46" s="140" t="n">
        <f aca="false">IF(CH$2&lt;=$A46,IF(CH$3&gt;=$A46,(CH$4),0),0)*($AI47-$AI46)/10000</f>
        <v>0</v>
      </c>
      <c r="CI46" s="140" t="n">
        <f aca="false">IF(CI$2&lt;=$A46,IF(CI$3&gt;=$A46,(CI$4),0),0)*($AI47-$AI46)/10000</f>
        <v>0</v>
      </c>
      <c r="CJ46" s="17"/>
      <c r="CK46" s="128" t="n">
        <f aca="false">SUM(BW46:CI46)+DQ46</f>
        <v>0</v>
      </c>
      <c r="CL46" s="128"/>
      <c r="CM46" s="128"/>
      <c r="CN46" s="142" t="n">
        <f aca="false">IF(CN$2&lt;=$A46,IF(CN$3&gt;=$A46,(CN$4),0),0)*($AI47-$AI46)/10000</f>
        <v>0</v>
      </c>
      <c r="CO46" s="142" t="n">
        <f aca="false">IF(CO$2&lt;=$A46,IF(CO$3&gt;=$A46,(CO$4),0),0)*($AI47-$AI46)/10000</f>
        <v>0</v>
      </c>
      <c r="CP46" s="142" t="n">
        <f aca="false">IF(CP$2&lt;=$A46,IF(CP$3&gt;=$A46,(CP$4),0),0)*($AI47-$AI46)/10000</f>
        <v>0</v>
      </c>
      <c r="CQ46" s="142" t="n">
        <f aca="false">IF(CQ$2&lt;=$A46,IF(CQ$3&gt;=$A46,(CQ$4),0),0)*($AI47-$AI46)/10000</f>
        <v>0</v>
      </c>
      <c r="CR46" s="128"/>
      <c r="CS46" s="128" t="n">
        <f aca="false">SUM(CN46:CQ46)*AL46</f>
        <v>0</v>
      </c>
      <c r="CT46" s="128"/>
      <c r="CU46" s="17"/>
      <c r="CV46" s="17"/>
      <c r="CW46" s="17"/>
      <c r="CX46" s="140" t="n">
        <f aca="false">IF(CX$2&lt;=$A46,IF(CX$3&gt;=$A46,(CX$4),0),0)*($AI47-$AI46)/10000</f>
        <v>0</v>
      </c>
      <c r="CY46" s="140" t="n">
        <f aca="false">IF(CY$2&lt;=$A46,IF(CY$3&gt;=$A46,(CY$4),0),0)*($AI47-$AI46)/10000</f>
        <v>0</v>
      </c>
      <c r="CZ46" s="140" t="n">
        <f aca="false">IF(CZ$2&lt;=$A46,IF(CZ$3&gt;=$A46,(CZ$4),0),0)*($AI47-$AI46)/10000</f>
        <v>0</v>
      </c>
      <c r="DA46" s="140" t="n">
        <f aca="false">IF(DA$2&lt;=$A46,IF(DA$3&gt;=$A46,(DA$4),0),0)*($AI47-$AI46)/10000</f>
        <v>0</v>
      </c>
      <c r="DB46" s="140" t="n">
        <f aca="false">IF(DB$2&lt;=$A46,IF(DB$3&gt;=$A46,(DB$4),0),0)*($AI47-$AI46)/10000</f>
        <v>0</v>
      </c>
      <c r="DC46" s="140" t="n">
        <f aca="false">IF(DC$2&lt;=$A46,IF(DC$3&gt;=$A46,(DC$4),0),0)*($AI47-$AI46)/10000</f>
        <v>0</v>
      </c>
      <c r="DD46" s="140" t="n">
        <f aca="false">IF(DD$2&lt;=$A46,IF(DD$3&gt;=$A46,(DD$4),0),0)*($AI47-$AI46)/10000</f>
        <v>0</v>
      </c>
      <c r="DE46" s="17"/>
      <c r="DF46" s="128" t="n">
        <f aca="false">SUM(CX46:DD46)</f>
        <v>0</v>
      </c>
      <c r="DG46" s="17"/>
      <c r="DH46" s="17"/>
      <c r="DI46" s="17"/>
      <c r="DJ46" s="17"/>
      <c r="DK46" s="17"/>
      <c r="DL46" s="140" t="n">
        <f aca="false">IF(DL$2&lt;=$A46,IF(DL$3&gt;=$A46,(DL$4),0),0)*($AI47-$AI46)/10000</f>
        <v>0</v>
      </c>
      <c r="DM46" s="140" t="n">
        <f aca="false">IF(DM$2&lt;=$A46,IF(DM$3&gt;=$A46,(DM$4),0),0)*($AI47-$AI46)/10000</f>
        <v>0</v>
      </c>
      <c r="DN46" s="140" t="n">
        <f aca="false">IF(DN$2&lt;=$A46,IF(DN$3&gt;=$A46,(DN$4),0),0)*($AI47-$AI46)/10000</f>
        <v>0</v>
      </c>
      <c r="DO46" s="140" t="n">
        <f aca="false">IF(DO$2&lt;=$A46,IF(DO$3&gt;=$A46,(DO$4),0),0)*($AI47-$AI46)/10000</f>
        <v>0</v>
      </c>
      <c r="DP46" s="140"/>
      <c r="DQ46" s="140" t="n">
        <f aca="false">SUM(DL46:DO46)*AL46</f>
        <v>0</v>
      </c>
      <c r="DR46" s="140"/>
      <c r="DS46" s="140" t="n">
        <f aca="false">IF(DS$2&lt;=$A46,IF(DS$3&gt;=$A46,(DS$4),0),0)*($AI47-$AI46)/10000</f>
        <v>0</v>
      </c>
      <c r="DT46" s="140" t="n">
        <f aca="false">IF(DT$2&lt;=$A46,IF(DT$3&gt;=$A46,(DT$4),0),0)*($AI47-$AI46)/10000</f>
        <v>0</v>
      </c>
      <c r="DU46" s="140" t="n">
        <f aca="false">IF(DU$2&lt;=$A46,IF(DU$3&gt;=$A46,(DU$4),0),0)*($AI47-$AI46)/10000</f>
        <v>0</v>
      </c>
      <c r="DV46" s="140" t="n">
        <f aca="false">IF(DV$2&lt;=$A46,IF(DV$3&gt;=$A46,(DV$4),0),0)*($AI47-$AI46)/10000</f>
        <v>0</v>
      </c>
      <c r="DW46" s="140" t="n">
        <f aca="false">IF(DW$2&lt;=$A46,IF(DW$3&gt;=$A46,(DW$4),0),0)*($AI47-$AI46)/10000</f>
        <v>0</v>
      </c>
      <c r="DX46" s="140" t="n">
        <f aca="false">IF(DX$2&lt;=$A46,IF(DX$3&gt;=$A46,(DX$4),0),0)*($AI47-$AI46)/10000</f>
        <v>0</v>
      </c>
      <c r="DY46" s="140" t="n">
        <f aca="false">IF(DY$2&lt;=$A46,IF(DY$3&gt;=$A46,(DY$4),0),0)*($AI47-$AI46)/10000</f>
        <v>0</v>
      </c>
      <c r="DZ46" s="140" t="n">
        <f aca="false">IF(DZ$2&lt;=$A46,IF(DZ$3&gt;=$A46,(DZ$4),0),0)*($AI47-$AI46)/10000</f>
        <v>0</v>
      </c>
      <c r="EA46" s="140" t="n">
        <f aca="false">IF(EA$2&lt;=$A46,IF(EA$3&gt;=$A46,(EA$4),0),0)*($AI47-$AI46)/10000</f>
        <v>0</v>
      </c>
      <c r="EB46" s="128" t="n">
        <f aca="false">SUM(DS46:DZ46)*AM46</f>
        <v>0</v>
      </c>
      <c r="EC46" s="128"/>
      <c r="ED46" s="17"/>
      <c r="EE46" s="17"/>
      <c r="EF46" s="17"/>
      <c r="EG46" s="17"/>
      <c r="EH46" s="17"/>
      <c r="EI46" s="140" t="n">
        <f aca="false">IF(EI$2&lt;=$A46,IF(EI$3&gt;=$A46,(EI$4),0),0)*($AI47-$AI46)/10000</f>
        <v>0</v>
      </c>
      <c r="EJ46" s="140" t="n">
        <f aca="false">IF(EJ$2&lt;=$A46,IF(EJ$3&gt;=$A46,(EJ$4),0),0)*($AI47-$AI46)/10000</f>
        <v>0</v>
      </c>
      <c r="EK46" s="140" t="n">
        <f aca="false">IF(EK$2&lt;=$A46,IF(EK$3&gt;=$A46,(EK$4),0),0)*($AI47-$AI46)/10000</f>
        <v>0</v>
      </c>
      <c r="EL46" s="140" t="n">
        <f aca="false">IF(EL$2&lt;=$A46,IF(EL$3&gt;=$A46,(EL$4),0),0)*($AI47-$AI46)/10000</f>
        <v>0</v>
      </c>
      <c r="EM46" s="140" t="n">
        <f aca="false">IF(EM$2&lt;=$A46,IF(EM$3&gt;=$A46,(EM$4),0),0)*($AI47-$AI46)/10000</f>
        <v>0</v>
      </c>
      <c r="EN46" s="140" t="n">
        <f aca="false">IF(EN$2&lt;=$A46,IF(EN$3&gt;=$A46,(EN$4),0),0)*($AI47-$AI46)/10000</f>
        <v>0</v>
      </c>
      <c r="EO46" s="17"/>
      <c r="EP46" s="128" t="n">
        <f aca="false">SUM(EI46:EN46)</f>
        <v>0</v>
      </c>
      <c r="EQ46" s="128" t="n">
        <f aca="false">EP46*AM46</f>
        <v>0</v>
      </c>
      <c r="ER46" s="17"/>
      <c r="ES46" s="17"/>
      <c r="ET46" s="17"/>
      <c r="EU46" s="17"/>
      <c r="EV46" s="17"/>
      <c r="EW46" s="140" t="n">
        <f aca="false">IF(EW$2&lt;=$A46,IF(EW$3&gt;=$A46,(EW$4),0),0)*($AI47-$AI46)/10000</f>
        <v>0</v>
      </c>
      <c r="EX46" s="140" t="n">
        <f aca="false">IF(EX$2&lt;=$A46,IF(EX$3&gt;=$A46,(EX$4),0),0)*($AI47-$AI46)/10000</f>
        <v>0</v>
      </c>
      <c r="EY46" s="140" t="n">
        <f aca="false">IF(EY$2&lt;=$A46,IF(EY$3&gt;=$A46,(EY$4),0),0)*($AI47-$AI46)/10000</f>
        <v>0</v>
      </c>
      <c r="EZ46" s="140" t="n">
        <f aca="false">IF(EZ$2&lt;=$A46,IF(EZ$3&gt;=$A46,(EZ$4),0),0)*($AI47-$AI46)/10000</f>
        <v>0</v>
      </c>
      <c r="FA46" s="140" t="n">
        <f aca="false">IF(FA$2&lt;=$A46,IF(FA$3&gt;=$A46,(FA$4),0),0)*($AI47-$AI46)/10000</f>
        <v>0</v>
      </c>
      <c r="FB46" s="140" t="n">
        <f aca="false">IF(FB$2&lt;=$A46,IF(FB$3&gt;=$A46,(FB$4),0),0)*($AI47-$AI46)/10000</f>
        <v>0</v>
      </c>
      <c r="FC46" s="17"/>
      <c r="FD46" s="128" t="n">
        <f aca="false">SUM(EW46:FB46)</f>
        <v>0</v>
      </c>
      <c r="FE46" s="128" t="n">
        <f aca="false">FD46*AM46</f>
        <v>0</v>
      </c>
      <c r="FF46" s="17"/>
      <c r="FG46" s="17"/>
      <c r="FH46" s="17"/>
      <c r="FI46" s="17"/>
      <c r="FJ46" s="17"/>
      <c r="FK46" s="17"/>
      <c r="FL46" s="140" t="n">
        <f aca="false">IF(FL$2&lt;=$A46,IF(FL$3&gt;=$A46,(FL$4),0),0)*($AI47-$AI46)/10000</f>
        <v>0</v>
      </c>
      <c r="FM46" s="140" t="n">
        <f aca="false">IF(FM$2&lt;=$A46,IF(FM$3&gt;=$A46,(FM$4),0),0)*($AI47-$AI46)/10000</f>
        <v>0</v>
      </c>
      <c r="FN46" s="140" t="n">
        <f aca="false">IF(FN$2&lt;=$A46,IF(FN$3&gt;=$A46,(FN$4),0),0)*($AI47-$AI46)/10000</f>
        <v>0</v>
      </c>
      <c r="FO46" s="140" t="n">
        <f aca="false">IF(FO$2&lt;=$A46,IF(FO$3&gt;=$A46,(FO$4),0),0)*($AI47-$AI46)/10000</f>
        <v>0</v>
      </c>
      <c r="FP46" s="140" t="n">
        <f aca="false">IF(FP$2&lt;=$A46,IF(FP$3&gt;=$A46,(FP$4),0),0)*($AI47-$AI46)/10000</f>
        <v>0</v>
      </c>
      <c r="FQ46" s="140" t="n">
        <f aca="false">IF(FQ$2&lt;=$A46,IF(FQ$3&gt;=$A46,(FQ$4),0),0)*($AI47-$AI46)/10000</f>
        <v>0</v>
      </c>
      <c r="FR46" s="17"/>
      <c r="FS46" s="128" t="n">
        <f aca="false">SUM(FL46:FQ46)</f>
        <v>0</v>
      </c>
      <c r="FT46" s="128" t="n">
        <f aca="false">FS46*AM46</f>
        <v>0</v>
      </c>
      <c r="FU46" s="17"/>
      <c r="FV46" s="17"/>
      <c r="FW46" s="17"/>
      <c r="FX46" s="17"/>
      <c r="FY46" s="17"/>
      <c r="FZ46" s="17"/>
      <c r="GA46" s="140" t="n">
        <f aca="false">IF(GA$2&lt;=$A46,IF(GA$3&gt;=$A46,(GA$4),0),0)*($AI47-$AI46)/10000</f>
        <v>0</v>
      </c>
      <c r="GB46" s="140" t="n">
        <f aca="false">IF(GB$2&lt;=$A46,IF(GB$3&gt;=$A46,(GB$4),0),0)*($AI47-$AI46)/10000</f>
        <v>0</v>
      </c>
      <c r="GC46" s="140" t="n">
        <f aca="false">IF(GC$2&lt;=$A46,IF(GC$3&gt;=$A46,(GC$4),0),0)*($AI47-$AI46)/10000</f>
        <v>0</v>
      </c>
      <c r="GD46" s="140" t="n">
        <f aca="false">IF(GD$2&lt;=$A46,IF(GD$3&gt;=$A46,(GD$4),0),0)*($AI47-$AI46)/10000</f>
        <v>0</v>
      </c>
      <c r="GE46" s="140" t="n">
        <f aca="false">IF(GE$2&lt;=$A46,IF(GE$3&gt;=$A46,(GE$4),0),0)*($AI47-$AI46)/10000</f>
        <v>0</v>
      </c>
      <c r="GF46" s="140" t="n">
        <f aca="false">IF(GF$2&lt;=$A46,IF(GF$3&gt;=$A46,(GF$4),0),0)*($AI47-$AI46)/10000</f>
        <v>0</v>
      </c>
      <c r="GG46" s="17"/>
      <c r="GH46" s="128" t="n">
        <f aca="false">SUM(GA46:GF46)</f>
        <v>0</v>
      </c>
      <c r="GI46" s="128" t="n">
        <f aca="false">GH46*AM46</f>
        <v>0</v>
      </c>
    </row>
    <row r="47" customFormat="false" ht="16.5" hidden="false" customHeight="false" outlineLevel="0" collapsed="false">
      <c r="A47" s="133" t="n">
        <v>38169</v>
      </c>
      <c r="B47" s="144" t="n">
        <f aca="false">INDEX(EOLArray,MATCH($A47,EOLColumn,0),MATCH($AF$5,EOLRow,0))+CT47</f>
        <v>0</v>
      </c>
      <c r="C47" s="135" t="n">
        <f aca="false">INDEX(M1SHEET,MATCH($A47,M1COLUMN,0),MATCH($AG$5,M1ROW,0))</f>
        <v>-0.491535772384256</v>
      </c>
      <c r="D47" s="145" t="n">
        <f aca="false">AVERAGE(C44:C50)</f>
        <v>-0.491535822569261</v>
      </c>
      <c r="E47" s="144" t="n">
        <f aca="false">INDEX(EOLArray,MATCH($A47,EOLColumn,0),MATCH($AF$19,EOLRow,0))+EQ47</f>
        <v>14.21</v>
      </c>
      <c r="F47" s="135" t="n">
        <f aca="false">INDEX(M1SHEET,MATCH($A47,M1COLUMN,0),MATCH($AG$14,M1ROW,0))</f>
        <v>0.12</v>
      </c>
      <c r="G47" s="145" t="n">
        <f aca="false">AVERAGE(F44:F50)</f>
        <v>0.12</v>
      </c>
      <c r="H47" s="144" t="n">
        <f aca="false">INDEX(EOLArray,MATCH($A47,EOLColumn,0),MATCH($AF$20,EOLRow,0))+GI47</f>
        <v>0</v>
      </c>
      <c r="I47" s="135" t="n">
        <f aca="false">INDEX(M1SHEET,MATCH($A47,M1COLUMN,0),MATCH($AG$17,M1ROW,0))</f>
        <v>0.74</v>
      </c>
      <c r="J47" s="145" t="n">
        <f aca="false">AVERAGE(I44:I50)</f>
        <v>0.74</v>
      </c>
      <c r="K47" s="144" t="n">
        <f aca="false">INDEX(EOLArray,MATCH($A47,EOLColumn,0),MATCH($AF$13,EOLRow,0))+FE47</f>
        <v>0</v>
      </c>
      <c r="L47" s="135" t="n">
        <f aca="false">INDEX(M1SHEET,MATCH($A47,M1COLUMN,0),MATCH($AG$13,M1ROW,0))</f>
        <v>-0.35</v>
      </c>
      <c r="M47" s="145" t="n">
        <f aca="false">AVERAGE(L44:L50)</f>
        <v>-0.35</v>
      </c>
      <c r="N47" s="144" t="n">
        <f aca="false">INDEX(EOLArray,MATCH($A47,EOLColumn,0),MATCH($AF$12,EOLRow,0))+EB47+DQ47</f>
        <v>0.52</v>
      </c>
      <c r="O47" s="135" t="n">
        <f aca="false">INDEX(M1SHEET,MATCH($A47,M1COLUMN,0),MATCH($AG$15,M1ROW,0))</f>
        <v>-0.25</v>
      </c>
      <c r="P47" s="145" t="n">
        <f aca="false">AVERAGE(O44:O50)</f>
        <v>-0.25</v>
      </c>
      <c r="Q47" s="135" t="n">
        <f aca="false">INDEX(M1SHEET,MATCH($A47,M1COLUMN,0),MATCH($AG$31,M1ROW,0))</f>
        <v>3.631</v>
      </c>
      <c r="R47" s="145" t="n">
        <f aca="false">AVERAGE(Q44:Q50)</f>
        <v>3.63514285714286</v>
      </c>
      <c r="S47" s="144" t="n">
        <f aca="false">INDEX(EOLArray,MATCH($A47,EOLColumn,0),MATCH($AF$2,EOLRow,0))+BE47+DF47</f>
        <v>0</v>
      </c>
      <c r="T47" s="135" t="n">
        <f aca="false">INDEX(M1SHEET,MATCH($A47,M1COLUMN,0),MATCH($AG$3,M1ROW,0))</f>
        <v>-0.435</v>
      </c>
      <c r="U47" s="145" t="n">
        <f aca="false">AVERAGE(T44:T50)</f>
        <v>-0.435</v>
      </c>
      <c r="V47" s="135" t="n">
        <f aca="false">INDEX(M1SHEET,MATCH($A47,M1COLUMN,0),MATCH($AG$28,M1ROW,0))</f>
        <v>4.87620471736535</v>
      </c>
      <c r="W47" s="145" t="n">
        <f aca="false">AVERAGE(V44:V50)</f>
        <v>4.88202289976421</v>
      </c>
      <c r="X47" s="144" t="n">
        <f aca="false">INDEX(EOLArray,MATCH($A47,EOLColumn,0),MATCH($AF$18,EOLRow,0))+$BE47+$CK47+$CS47+$DQ47</f>
        <v>0</v>
      </c>
      <c r="Y47" s="135" t="n">
        <f aca="false">INDEX(M1SHEET,MATCH($A47,M1COLUMN,0),MATCH($AG$2,M1ROW,0))</f>
        <v>3.881</v>
      </c>
      <c r="Z47" s="145" t="n">
        <f aca="false">AVERAGE(Y44:Y50)</f>
        <v>3.88514285714286</v>
      </c>
      <c r="AB47" s="150" t="n">
        <f aca="false">B47+E47+H47+K47+N47+S47</f>
        <v>14.73</v>
      </c>
      <c r="AC47" s="58"/>
      <c r="AD47" s="58"/>
      <c r="AF47" s="161" t="s">
        <v>143</v>
      </c>
      <c r="AG47" s="160"/>
      <c r="AI47" s="138" t="n">
        <v>38169</v>
      </c>
      <c r="AJ47" s="96" t="n">
        <f aca="false">(CK47+BE47+BR47+DQ47)*AM47</f>
        <v>0</v>
      </c>
      <c r="AK47" s="97" t="n">
        <f aca="false">(AO47)*(AM47)</f>
        <v>0</v>
      </c>
      <c r="AL47" s="97" t="n">
        <f aca="false">(AN47+AO47)*(AM47)</f>
        <v>0</v>
      </c>
      <c r="AM47" s="139" t="n">
        <f aca="false">INDEX(M1SHEET,MATCH($AI47,M1COLUMN,0),MATCH($AG$38,M1ROW,0))</f>
        <v>0.833259334843563</v>
      </c>
      <c r="AN47" s="122" t="n">
        <f aca="false">BS47</f>
        <v>0</v>
      </c>
      <c r="AO47" s="97" t="n">
        <f aca="false">BR47</f>
        <v>0</v>
      </c>
      <c r="AP47" s="125"/>
      <c r="AQ47" s="108"/>
      <c r="AR47" s="128" t="n">
        <f aca="false">SUM(AX47:BE47)+SUM(BI47:BP47)+SUM(DU47:DZ47)+SUM(BW47:CI47)</f>
        <v>0</v>
      </c>
      <c r="AS47" s="108"/>
      <c r="AT47" s="17"/>
      <c r="AU47" s="17"/>
      <c r="AV47" s="37" t="n">
        <v>38169</v>
      </c>
      <c r="AW47" s="17"/>
      <c r="AX47" s="128" t="n">
        <f aca="false">IF(AX$2&lt;=$A47,IF(AX$3&gt;=$A47,(AX$4/1.055056),0),0)*($AI48-$AI47)/10000</f>
        <v>0</v>
      </c>
      <c r="AY47" s="140" t="n">
        <f aca="false">IF(AY$2&lt;=$A47,IF(AY$3&gt;=$A47,(AY$4/1.055056),0),0)*($AI48-$AI47)/10000</f>
        <v>0</v>
      </c>
      <c r="AZ47" s="140" t="n">
        <f aca="false">IF(AZ$2&lt;=$A47,IF(AZ$3&gt;=$A47,(AZ$4/1.055056),0),0)*($AI48-$AI47)/10000</f>
        <v>0</v>
      </c>
      <c r="BA47" s="140" t="n">
        <f aca="false">IF(BA$2&lt;=$A47,IF(BA$3&gt;=$A47,(BA$4/1.055056),0),0)*($AI48-$AI47)/10000</f>
        <v>0</v>
      </c>
      <c r="BB47" s="140" t="n">
        <f aca="false">IF(BB$2&lt;=$A47,IF(BB$3&gt;=$A47,(BB$4/1.055056),0),0)*($AI48-$AI47)/10000</f>
        <v>0</v>
      </c>
      <c r="BC47" s="140" t="n">
        <f aca="false">IF(BC$2&lt;=$A47,IF(BC$3&gt;=$A47,(BC$4/1.055056),0),0)*($AI48-$AI47)/10000</f>
        <v>0</v>
      </c>
      <c r="BD47" s="140" t="n">
        <f aca="false">IF(BD$2&lt;=$A47,IF(BD$3&gt;=$A47,(BD$4/1.055056),0),0)*($AI48-$AI47)/10000</f>
        <v>0</v>
      </c>
      <c r="BE47" s="140" t="n">
        <f aca="false">SUM(AX47:BD47)*AM47</f>
        <v>0</v>
      </c>
      <c r="BF47" s="140"/>
      <c r="BG47" s="13"/>
      <c r="BH47" s="13"/>
      <c r="BI47" s="141" t="n">
        <f aca="false">IF(BI$2&lt;=$A47,IF(BI$3&gt;=$A47,(BI$4/1.055056),0),0)*($AI48-$AI47)/10000</f>
        <v>0</v>
      </c>
      <c r="BJ47" s="141" t="n">
        <f aca="false">IF(BJ$2&lt;=$A47,IF(BJ$3&gt;=$A47,(BJ$4/1.055056),0),0)*($AI48-$AI47)/10000</f>
        <v>0</v>
      </c>
      <c r="BK47" s="141" t="n">
        <f aca="false">IF(BK$2&lt;=$A47,IF(BK$3&gt;=$A47,(BK$4/1.055056),0),0)*($AI48-$AI47)/10000</f>
        <v>0</v>
      </c>
      <c r="BL47" s="141" t="n">
        <f aca="false">IF(BL$2&lt;=$A47,IF(BL$3&gt;=$A47,(BL$4/1.055056),0),0)*($AI48-$AI47)/10000</f>
        <v>0</v>
      </c>
      <c r="BM47" s="141" t="n">
        <f aca="false">IF(BM$2&lt;=$A47,IF(BM$3&gt;=$A47,(BM$4/1.055056),0),0)*($AI48-$AI47)/10000</f>
        <v>0</v>
      </c>
      <c r="BN47" s="141" t="n">
        <f aca="false">IF(BN$2&lt;=$A47,IF(BN$3&gt;=$A47,(BN$4/1.055056),0),0)*($AI48-$AI47)/10000</f>
        <v>0</v>
      </c>
      <c r="BO47" s="141" t="n">
        <f aca="false">IF(BO$2&lt;=$A47,IF(BO$3&gt;=$A47,(BO$4/1.055056),0),0)*($AI48-$AI47)/10000</f>
        <v>0</v>
      </c>
      <c r="BP47" s="141" t="n">
        <f aca="false">IF(BP$2&lt;=$A47,IF(BP$3&gt;=$A47,(BP$4/1.055056),0),0)*($AI48-$AI47)/10000</f>
        <v>0</v>
      </c>
      <c r="BQ47" s="13"/>
      <c r="BR47" s="14" t="n">
        <f aca="false">SUM(BI47:BP47)</f>
        <v>0</v>
      </c>
      <c r="BS47" s="14" t="n">
        <f aca="false">SUM(AX47:BF47)+DF47</f>
        <v>0</v>
      </c>
      <c r="BT47" s="14"/>
      <c r="BU47" s="17"/>
      <c r="BV47" s="17"/>
      <c r="BW47" s="142" t="n">
        <f aca="false">IF(BW$2&lt;=$A47,IF(BW$3&gt;=$A47,(BW$4),0),0)*($AI48-$AI47)/10000</f>
        <v>0</v>
      </c>
      <c r="BX47" s="142" t="n">
        <f aca="false">IF(BX$2&lt;=$A47,IF(BX$3&gt;=$A47,(BX$4),0),0)*($AI48-$AI47)/10000</f>
        <v>0</v>
      </c>
      <c r="BY47" s="142" t="n">
        <f aca="false">IF(BY$2&lt;=$A47,IF(BY$3&gt;=$A47,(BY$4),0),0)*($AI48-$AI47)/10000</f>
        <v>0</v>
      </c>
      <c r="BZ47" s="142" t="n">
        <f aca="false">IF(BZ$2&lt;=$A47,IF(BZ$3&gt;=$A47,(BZ$4),0),0)*($AI48-$AI47)/10000</f>
        <v>0</v>
      </c>
      <c r="CA47" s="142" t="n">
        <f aca="false">IF(CA$2&lt;=$A47,IF(CA$3&gt;=$A47,(CA$4),0),0)*($AI48-$AI47)/10000</f>
        <v>0</v>
      </c>
      <c r="CB47" s="140" t="n">
        <f aca="false">IF(CB$2&lt;=$A47,IF(CB$3&gt;=$A47,(CB$4),0),0)*($AI48-$AI47)/10000</f>
        <v>0</v>
      </c>
      <c r="CC47" s="140" t="n">
        <f aca="false">IF(CC$2&lt;=$A47,IF(CC$3&gt;=$A47,(CC$4),0),0)*($AI48-$AI47)/10000</f>
        <v>0</v>
      </c>
      <c r="CD47" s="140" t="n">
        <f aca="false">IF(CD$2&lt;=$A47,IF(CD$3&gt;=$A47,(CD$4),0),0)*($AI48-$AI47)/10000</f>
        <v>0</v>
      </c>
      <c r="CE47" s="140" t="n">
        <f aca="false">IF(CE$2&lt;=$A47,IF(CE$3&gt;=$A47,(CE$4),0),0)*($AI48-$AI47)/10000</f>
        <v>0</v>
      </c>
      <c r="CF47" s="140" t="n">
        <f aca="false">IF(CF$2&lt;=$A47,IF(CF$3&gt;=$A47,(CF$4),0),0)*($AI48-$AI47)/10000</f>
        <v>0</v>
      </c>
      <c r="CG47" s="140" t="n">
        <f aca="false">IF(CG$2&lt;=$A47,IF(CG$3&gt;=$A47,(CG$4),0),0)*($AI48-$AI47)/10000</f>
        <v>0</v>
      </c>
      <c r="CH47" s="140" t="n">
        <f aca="false">IF(CH$2&lt;=$A47,IF(CH$3&gt;=$A47,(CH$4),0),0)*($AI48-$AI47)/10000</f>
        <v>0</v>
      </c>
      <c r="CI47" s="140" t="n">
        <f aca="false">IF(CI$2&lt;=$A47,IF(CI$3&gt;=$A47,(CI$4),0),0)*($AI48-$AI47)/10000</f>
        <v>0</v>
      </c>
      <c r="CJ47" s="17"/>
      <c r="CK47" s="128" t="n">
        <f aca="false">SUM(BW47:CI47)+DQ47</f>
        <v>0</v>
      </c>
      <c r="CL47" s="128"/>
      <c r="CM47" s="128"/>
      <c r="CN47" s="142" t="n">
        <f aca="false">IF(CN$2&lt;=$A47,IF(CN$3&gt;=$A47,(CN$4),0),0)*($AI48-$AI47)/10000</f>
        <v>0</v>
      </c>
      <c r="CO47" s="142" t="n">
        <f aca="false">IF(CO$2&lt;=$A47,IF(CO$3&gt;=$A47,(CO$4),0),0)*($AI48-$AI47)/10000</f>
        <v>0</v>
      </c>
      <c r="CP47" s="142" t="n">
        <f aca="false">IF(CP$2&lt;=$A47,IF(CP$3&gt;=$A47,(CP$4),0),0)*($AI48-$AI47)/10000</f>
        <v>0</v>
      </c>
      <c r="CQ47" s="142" t="n">
        <f aca="false">IF(CQ$2&lt;=$A47,IF(CQ$3&gt;=$A47,(CQ$4),0),0)*($AI48-$AI47)/10000</f>
        <v>0</v>
      </c>
      <c r="CR47" s="128"/>
      <c r="CS47" s="128" t="n">
        <f aca="false">SUM(CN47:CQ47)*AL47</f>
        <v>0</v>
      </c>
      <c r="CT47" s="128"/>
      <c r="CU47" s="17"/>
      <c r="CV47" s="17"/>
      <c r="CW47" s="17"/>
      <c r="CX47" s="140" t="n">
        <f aca="false">IF(CX$2&lt;=$A47,IF(CX$3&gt;=$A47,(CX$4),0),0)*($AI48-$AI47)/10000</f>
        <v>0</v>
      </c>
      <c r="CY47" s="140" t="n">
        <f aca="false">IF(CY$2&lt;=$A47,IF(CY$3&gt;=$A47,(CY$4),0),0)*($AI48-$AI47)/10000</f>
        <v>0</v>
      </c>
      <c r="CZ47" s="140" t="n">
        <f aca="false">IF(CZ$2&lt;=$A47,IF(CZ$3&gt;=$A47,(CZ$4),0),0)*($AI48-$AI47)/10000</f>
        <v>0</v>
      </c>
      <c r="DA47" s="140" t="n">
        <f aca="false">IF(DA$2&lt;=$A47,IF(DA$3&gt;=$A47,(DA$4),0),0)*($AI48-$AI47)/10000</f>
        <v>0</v>
      </c>
      <c r="DB47" s="140" t="n">
        <f aca="false">IF(DB$2&lt;=$A47,IF(DB$3&gt;=$A47,(DB$4),0),0)*($AI48-$AI47)/10000</f>
        <v>0</v>
      </c>
      <c r="DC47" s="140" t="n">
        <f aca="false">IF(DC$2&lt;=$A47,IF(DC$3&gt;=$A47,(DC$4),0),0)*($AI48-$AI47)/10000</f>
        <v>0</v>
      </c>
      <c r="DD47" s="140" t="n">
        <f aca="false">IF(DD$2&lt;=$A47,IF(DD$3&gt;=$A47,(DD$4),0),0)*($AI48-$AI47)/10000</f>
        <v>0</v>
      </c>
      <c r="DE47" s="17"/>
      <c r="DF47" s="128" t="n">
        <f aca="false">SUM(CX47:DD47)</f>
        <v>0</v>
      </c>
      <c r="DG47" s="17"/>
      <c r="DH47" s="17"/>
      <c r="DI47" s="17"/>
      <c r="DJ47" s="17"/>
      <c r="DK47" s="17"/>
      <c r="DL47" s="140" t="n">
        <f aca="false">IF(DL$2&lt;=$A47,IF(DL$3&gt;=$A47,(DL$4),0),0)*($AI48-$AI47)/10000</f>
        <v>0</v>
      </c>
      <c r="DM47" s="140" t="n">
        <f aca="false">IF(DM$2&lt;=$A47,IF(DM$3&gt;=$A47,(DM$4),0),0)*($AI48-$AI47)/10000</f>
        <v>0</v>
      </c>
      <c r="DN47" s="140" t="n">
        <f aca="false">IF(DN$2&lt;=$A47,IF(DN$3&gt;=$A47,(DN$4),0),0)*($AI48-$AI47)/10000</f>
        <v>0</v>
      </c>
      <c r="DO47" s="140" t="n">
        <f aca="false">IF(DO$2&lt;=$A47,IF(DO$3&gt;=$A47,(DO$4),0),0)*($AI48-$AI47)/10000</f>
        <v>0</v>
      </c>
      <c r="DP47" s="140"/>
      <c r="DQ47" s="140" t="n">
        <f aca="false">SUM(DL47:DO47)*AL47</f>
        <v>0</v>
      </c>
      <c r="DR47" s="140"/>
      <c r="DS47" s="140" t="n">
        <f aca="false">IF(DS$2&lt;=$A47,IF(DS$3&gt;=$A47,(DS$4),0),0)*($AI48-$AI47)/10000</f>
        <v>0</v>
      </c>
      <c r="DT47" s="140" t="n">
        <f aca="false">IF(DT$2&lt;=$A47,IF(DT$3&gt;=$A47,(DT$4),0),0)*($AI48-$AI47)/10000</f>
        <v>0</v>
      </c>
      <c r="DU47" s="140" t="n">
        <f aca="false">IF(DU$2&lt;=$A47,IF(DU$3&gt;=$A47,(DU$4),0),0)*($AI48-$AI47)/10000</f>
        <v>0</v>
      </c>
      <c r="DV47" s="140" t="n">
        <f aca="false">IF(DV$2&lt;=$A47,IF(DV$3&gt;=$A47,(DV$4),0),0)*($AI48-$AI47)/10000</f>
        <v>0</v>
      </c>
      <c r="DW47" s="140" t="n">
        <f aca="false">IF(DW$2&lt;=$A47,IF(DW$3&gt;=$A47,(DW$4),0),0)*($AI48-$AI47)/10000</f>
        <v>0</v>
      </c>
      <c r="DX47" s="140" t="n">
        <f aca="false">IF(DX$2&lt;=$A47,IF(DX$3&gt;=$A47,(DX$4),0),0)*($AI48-$AI47)/10000</f>
        <v>0</v>
      </c>
      <c r="DY47" s="140" t="n">
        <f aca="false">IF(DY$2&lt;=$A47,IF(DY$3&gt;=$A47,(DY$4),0),0)*($AI48-$AI47)/10000</f>
        <v>0</v>
      </c>
      <c r="DZ47" s="140" t="n">
        <f aca="false">IF(DZ$2&lt;=$A47,IF(DZ$3&gt;=$A47,(DZ$4),0),0)*($AI48-$AI47)/10000</f>
        <v>0</v>
      </c>
      <c r="EA47" s="140" t="n">
        <f aca="false">IF(EA$2&lt;=$A47,IF(EA$3&gt;=$A47,(EA$4),0),0)*($AI48-$AI47)/10000</f>
        <v>0</v>
      </c>
      <c r="EB47" s="128" t="n">
        <f aca="false">SUM(DS47:DZ47)*AM47</f>
        <v>0</v>
      </c>
      <c r="EC47" s="128"/>
      <c r="ED47" s="17"/>
      <c r="EE47" s="17"/>
      <c r="EF47" s="17"/>
      <c r="EG47" s="17"/>
      <c r="EH47" s="17"/>
      <c r="EI47" s="140" t="n">
        <f aca="false">IF(EI$2&lt;=$A47,IF(EI$3&gt;=$A47,(EI$4),0),0)*($AI48-$AI47)/10000</f>
        <v>0</v>
      </c>
      <c r="EJ47" s="140" t="n">
        <f aca="false">IF(EJ$2&lt;=$A47,IF(EJ$3&gt;=$A47,(EJ$4),0),0)*($AI48-$AI47)/10000</f>
        <v>0</v>
      </c>
      <c r="EK47" s="140" t="n">
        <f aca="false">IF(EK$2&lt;=$A47,IF(EK$3&gt;=$A47,(EK$4),0),0)*($AI48-$AI47)/10000</f>
        <v>0</v>
      </c>
      <c r="EL47" s="140" t="n">
        <f aca="false">IF(EL$2&lt;=$A47,IF(EL$3&gt;=$A47,(EL$4),0),0)*($AI48-$AI47)/10000</f>
        <v>0</v>
      </c>
      <c r="EM47" s="140" t="n">
        <f aca="false">IF(EM$2&lt;=$A47,IF(EM$3&gt;=$A47,(EM$4),0),0)*($AI48-$AI47)/10000</f>
        <v>0</v>
      </c>
      <c r="EN47" s="140" t="n">
        <f aca="false">IF(EN$2&lt;=$A47,IF(EN$3&gt;=$A47,(EN$4),0),0)*($AI48-$AI47)/10000</f>
        <v>0</v>
      </c>
      <c r="EO47" s="17"/>
      <c r="EP47" s="128" t="n">
        <f aca="false">SUM(EI47:EN47)</f>
        <v>0</v>
      </c>
      <c r="EQ47" s="128" t="n">
        <f aca="false">EP47*AM47</f>
        <v>0</v>
      </c>
      <c r="ER47" s="17"/>
      <c r="ES47" s="17"/>
      <c r="ET47" s="17"/>
      <c r="EU47" s="17"/>
      <c r="EV47" s="17"/>
      <c r="EW47" s="140" t="n">
        <f aca="false">IF(EW$2&lt;=$A47,IF(EW$3&gt;=$A47,(EW$4),0),0)*($AI48-$AI47)/10000</f>
        <v>0</v>
      </c>
      <c r="EX47" s="140" t="n">
        <f aca="false">IF(EX$2&lt;=$A47,IF(EX$3&gt;=$A47,(EX$4),0),0)*($AI48-$AI47)/10000</f>
        <v>0</v>
      </c>
      <c r="EY47" s="140" t="n">
        <f aca="false">IF(EY$2&lt;=$A47,IF(EY$3&gt;=$A47,(EY$4),0),0)*($AI48-$AI47)/10000</f>
        <v>0</v>
      </c>
      <c r="EZ47" s="140" t="n">
        <f aca="false">IF(EZ$2&lt;=$A47,IF(EZ$3&gt;=$A47,(EZ$4),0),0)*($AI48-$AI47)/10000</f>
        <v>0</v>
      </c>
      <c r="FA47" s="140" t="n">
        <f aca="false">IF(FA$2&lt;=$A47,IF(FA$3&gt;=$A47,(FA$4),0),0)*($AI48-$AI47)/10000</f>
        <v>0</v>
      </c>
      <c r="FB47" s="140" t="n">
        <f aca="false">IF(FB$2&lt;=$A47,IF(FB$3&gt;=$A47,(FB$4),0),0)*($AI48-$AI47)/10000</f>
        <v>0</v>
      </c>
      <c r="FC47" s="17"/>
      <c r="FD47" s="128" t="n">
        <f aca="false">SUM(EW47:FB47)</f>
        <v>0</v>
      </c>
      <c r="FE47" s="128" t="n">
        <f aca="false">FD47*AM47</f>
        <v>0</v>
      </c>
      <c r="FF47" s="17"/>
      <c r="FG47" s="17"/>
      <c r="FH47" s="17"/>
      <c r="FI47" s="17"/>
      <c r="FJ47" s="17"/>
      <c r="FK47" s="17"/>
      <c r="FL47" s="140" t="n">
        <f aca="false">IF(FL$2&lt;=$A47,IF(FL$3&gt;=$A47,(FL$4),0),0)*($AI48-$AI47)/10000</f>
        <v>0</v>
      </c>
      <c r="FM47" s="140" t="n">
        <f aca="false">IF(FM$2&lt;=$A47,IF(FM$3&gt;=$A47,(FM$4),0),0)*($AI48-$AI47)/10000</f>
        <v>0</v>
      </c>
      <c r="FN47" s="140" t="n">
        <f aca="false">IF(FN$2&lt;=$A47,IF(FN$3&gt;=$A47,(FN$4),0),0)*($AI48-$AI47)/10000</f>
        <v>0</v>
      </c>
      <c r="FO47" s="140" t="n">
        <f aca="false">IF(FO$2&lt;=$A47,IF(FO$3&gt;=$A47,(FO$4),0),0)*($AI48-$AI47)/10000</f>
        <v>0</v>
      </c>
      <c r="FP47" s="140" t="n">
        <f aca="false">IF(FP$2&lt;=$A47,IF(FP$3&gt;=$A47,(FP$4),0),0)*($AI48-$AI47)/10000</f>
        <v>0</v>
      </c>
      <c r="FQ47" s="140" t="n">
        <f aca="false">IF(FQ$2&lt;=$A47,IF(FQ$3&gt;=$A47,(FQ$4),0),0)*($AI48-$AI47)/10000</f>
        <v>0</v>
      </c>
      <c r="FR47" s="17"/>
      <c r="FS47" s="128" t="n">
        <f aca="false">SUM(FL47:FQ47)</f>
        <v>0</v>
      </c>
      <c r="FT47" s="128" t="n">
        <f aca="false">FS47*AM47</f>
        <v>0</v>
      </c>
      <c r="FU47" s="17"/>
      <c r="FV47" s="17"/>
      <c r="FW47" s="17"/>
      <c r="FX47" s="17"/>
      <c r="FY47" s="17"/>
      <c r="FZ47" s="17"/>
      <c r="GA47" s="140" t="n">
        <f aca="false">IF(GA$2&lt;=$A47,IF(GA$3&gt;=$A47,(GA$4),0),0)*($AI48-$AI47)/10000</f>
        <v>0</v>
      </c>
      <c r="GB47" s="140" t="n">
        <f aca="false">IF(GB$2&lt;=$A47,IF(GB$3&gt;=$A47,(GB$4),0),0)*($AI48-$AI47)/10000</f>
        <v>0</v>
      </c>
      <c r="GC47" s="140" t="n">
        <f aca="false">IF(GC$2&lt;=$A47,IF(GC$3&gt;=$A47,(GC$4),0),0)*($AI48-$AI47)/10000</f>
        <v>0</v>
      </c>
      <c r="GD47" s="140" t="n">
        <f aca="false">IF(GD$2&lt;=$A47,IF(GD$3&gt;=$A47,(GD$4),0),0)*($AI48-$AI47)/10000</f>
        <v>0</v>
      </c>
      <c r="GE47" s="140" t="n">
        <f aca="false">IF(GE$2&lt;=$A47,IF(GE$3&gt;=$A47,(GE$4),0),0)*($AI48-$AI47)/10000</f>
        <v>0</v>
      </c>
      <c r="GF47" s="140" t="n">
        <f aca="false">IF(GF$2&lt;=$A47,IF(GF$3&gt;=$A47,(GF$4),0),0)*($AI48-$AI47)/10000</f>
        <v>0</v>
      </c>
      <c r="GG47" s="17"/>
      <c r="GH47" s="128" t="n">
        <f aca="false">SUM(GA47:GF47)</f>
        <v>0</v>
      </c>
      <c r="GI47" s="128" t="n">
        <f aca="false">GH47*AM47</f>
        <v>0</v>
      </c>
    </row>
    <row r="48" customFormat="false" ht="16.5" hidden="false" customHeight="false" outlineLevel="0" collapsed="false">
      <c r="A48" s="133" t="n">
        <v>38200</v>
      </c>
      <c r="B48" s="144" t="n">
        <f aca="false">INDEX(EOLArray,MATCH($A48,EOLColumn,0),MATCH($AF$5,EOLRow,0))+CT48</f>
        <v>0</v>
      </c>
      <c r="C48" s="135" t="n">
        <f aca="false">INDEX(M1SHEET,MATCH($A48,M1COLUMN,0),MATCH($AG$5,M1ROW,0))</f>
        <v>-0.491555240848187</v>
      </c>
      <c r="D48" s="152"/>
      <c r="E48" s="144" t="n">
        <f aca="false">INDEX(EOLArray,MATCH($A48,EOLColumn,0),MATCH($AF$19,EOLRow,0))+EQ48</f>
        <v>14.14</v>
      </c>
      <c r="F48" s="135" t="n">
        <f aca="false">INDEX(M1SHEET,MATCH($A48,M1COLUMN,0),MATCH($AG$14,M1ROW,0))</f>
        <v>0.12</v>
      </c>
      <c r="G48" s="152"/>
      <c r="H48" s="144" t="n">
        <f aca="false">INDEX(EOLArray,MATCH($A48,EOLColumn,0),MATCH($AF$20,EOLRow,0))+GI48</f>
        <v>0</v>
      </c>
      <c r="I48" s="135" t="n">
        <f aca="false">INDEX(M1SHEET,MATCH($A48,M1COLUMN,0),MATCH($AG$17,M1ROW,0))</f>
        <v>0.74</v>
      </c>
      <c r="J48" s="152"/>
      <c r="K48" s="144" t="n">
        <f aca="false">INDEX(EOLArray,MATCH($A48,EOLColumn,0),MATCH($AF$13,EOLRow,0))+FE48</f>
        <v>0</v>
      </c>
      <c r="L48" s="135" t="n">
        <f aca="false">INDEX(M1SHEET,MATCH($A48,M1COLUMN,0),MATCH($AG$13,M1ROW,0))</f>
        <v>-0.35</v>
      </c>
      <c r="M48" s="152"/>
      <c r="N48" s="144" t="n">
        <f aca="false">INDEX(EOLArray,MATCH($A48,EOLColumn,0),MATCH($AF$12,EOLRow,0))+EB48+DQ48</f>
        <v>0.51</v>
      </c>
      <c r="O48" s="135" t="n">
        <f aca="false">INDEX(M1SHEET,MATCH($A48,M1COLUMN,0),MATCH($AG$15,M1ROW,0))</f>
        <v>-0.25</v>
      </c>
      <c r="P48" s="152"/>
      <c r="Q48" s="135" t="n">
        <f aca="false">INDEX(M1SHEET,MATCH($A48,M1COLUMN,0),MATCH($AG$31,M1ROW,0))</f>
        <v>3.651</v>
      </c>
      <c r="R48" s="152"/>
      <c r="S48" s="144" t="n">
        <f aca="false">INDEX(EOLArray,MATCH($A48,EOLColumn,0),MATCH($AF$2,EOLRow,0))+BE48+DF48</f>
        <v>0</v>
      </c>
      <c r="T48" s="135" t="n">
        <f aca="false">INDEX(M1SHEET,MATCH($A48,M1COLUMN,0),MATCH($AG$3,M1ROW,0))</f>
        <v>-0.435</v>
      </c>
      <c r="U48" s="152"/>
      <c r="V48" s="135" t="n">
        <f aca="false">INDEX(M1SHEET,MATCH($A48,M1COLUMN,0),MATCH($AG$28,M1ROW,0))</f>
        <v>4.90281706596052</v>
      </c>
      <c r="W48" s="152"/>
      <c r="X48" s="144" t="n">
        <f aca="false">INDEX(EOLArray,MATCH($A48,EOLColumn,0),MATCH($AF$18,EOLRow,0))+$BE48+$CK48+$CS48+$DQ48</f>
        <v>0</v>
      </c>
      <c r="Y48" s="135" t="n">
        <f aca="false">INDEX(M1SHEET,MATCH($A48,M1COLUMN,0),MATCH($AG$2,M1ROW,0))</f>
        <v>3.901</v>
      </c>
      <c r="Z48" s="152"/>
      <c r="AB48" s="150" t="n">
        <f aca="false">B48+E48+H48+K48+N48+S48</f>
        <v>14.65</v>
      </c>
      <c r="AC48" s="58"/>
      <c r="AD48" s="58"/>
      <c r="AF48" s="161" t="s">
        <v>144</v>
      </c>
      <c r="AG48" s="160"/>
      <c r="AI48" s="138" t="n">
        <v>38200</v>
      </c>
      <c r="AJ48" s="96" t="n">
        <f aca="false">(CK48+BE48+BR48+DQ48)*AM48</f>
        <v>0</v>
      </c>
      <c r="AK48" s="97" t="n">
        <f aca="false">(AO48)*(AM48)</f>
        <v>0</v>
      </c>
      <c r="AL48" s="97" t="n">
        <f aca="false">(AN48+AO48)*(AM48)</f>
        <v>0</v>
      </c>
      <c r="AM48" s="139" t="n">
        <f aca="false">INDEX(M1SHEET,MATCH($AI48,M1COLUMN,0),MATCH($AG$38,M1ROW,0))</f>
        <v>0.829243339642258</v>
      </c>
      <c r="AN48" s="122" t="n">
        <f aca="false">BS48</f>
        <v>0</v>
      </c>
      <c r="AO48" s="97" t="n">
        <f aca="false">BR48</f>
        <v>0</v>
      </c>
      <c r="AP48" s="125"/>
      <c r="AQ48" s="108"/>
      <c r="AR48" s="128" t="n">
        <f aca="false">SUM(AX48:BE48)+SUM(BI48:BP48)+SUM(DU48:DZ48)+SUM(BW48:CI48)</f>
        <v>0</v>
      </c>
      <c r="AS48" s="108"/>
      <c r="AT48" s="17"/>
      <c r="AU48" s="17"/>
      <c r="AV48" s="37" t="n">
        <v>38200</v>
      </c>
      <c r="AW48" s="17"/>
      <c r="AX48" s="128" t="n">
        <f aca="false">IF(AX$2&lt;=$A48,IF(AX$3&gt;=$A48,(AX$4/1.055056),0),0)*($AI49-$AI48)/10000</f>
        <v>0</v>
      </c>
      <c r="AY48" s="140" t="n">
        <f aca="false">IF(AY$2&lt;=$A48,IF(AY$3&gt;=$A48,(AY$4/1.055056),0),0)*($AI49-$AI48)/10000</f>
        <v>0</v>
      </c>
      <c r="AZ48" s="140" t="n">
        <f aca="false">IF(AZ$2&lt;=$A48,IF(AZ$3&gt;=$A48,(AZ$4/1.055056),0),0)*($AI49-$AI48)/10000</f>
        <v>0</v>
      </c>
      <c r="BA48" s="140" t="n">
        <f aca="false">IF(BA$2&lt;=$A48,IF(BA$3&gt;=$A48,(BA$4/1.055056),0),0)*($AI49-$AI48)/10000</f>
        <v>0</v>
      </c>
      <c r="BB48" s="140" t="n">
        <f aca="false">IF(BB$2&lt;=$A48,IF(BB$3&gt;=$A48,(BB$4/1.055056),0),0)*($AI49-$AI48)/10000</f>
        <v>0</v>
      </c>
      <c r="BC48" s="140" t="n">
        <f aca="false">IF(BC$2&lt;=$A48,IF(BC$3&gt;=$A48,(BC$4/1.055056),0),0)*($AI49-$AI48)/10000</f>
        <v>0</v>
      </c>
      <c r="BD48" s="140" t="n">
        <f aca="false">IF(BD$2&lt;=$A48,IF(BD$3&gt;=$A48,(BD$4/1.055056),0),0)*($AI49-$AI48)/10000</f>
        <v>0</v>
      </c>
      <c r="BE48" s="140" t="n">
        <f aca="false">SUM(AX48:BD48)*AM48</f>
        <v>0</v>
      </c>
      <c r="BF48" s="140"/>
      <c r="BG48" s="13"/>
      <c r="BH48" s="13"/>
      <c r="BI48" s="141" t="n">
        <f aca="false">IF(BI$2&lt;=$A48,IF(BI$3&gt;=$A48,(BI$4/1.055056),0),0)*($AI49-$AI48)/10000</f>
        <v>0</v>
      </c>
      <c r="BJ48" s="141" t="n">
        <f aca="false">IF(BJ$2&lt;=$A48,IF(BJ$3&gt;=$A48,(BJ$4/1.055056),0),0)*($AI49-$AI48)/10000</f>
        <v>0</v>
      </c>
      <c r="BK48" s="141" t="n">
        <f aca="false">IF(BK$2&lt;=$A48,IF(BK$3&gt;=$A48,(BK$4/1.055056),0),0)*($AI49-$AI48)/10000</f>
        <v>0</v>
      </c>
      <c r="BL48" s="141" t="n">
        <f aca="false">IF(BL$2&lt;=$A48,IF(BL$3&gt;=$A48,(BL$4/1.055056),0),0)*($AI49-$AI48)/10000</f>
        <v>0</v>
      </c>
      <c r="BM48" s="141" t="n">
        <f aca="false">IF(BM$2&lt;=$A48,IF(BM$3&gt;=$A48,(BM$4/1.055056),0),0)*($AI49-$AI48)/10000</f>
        <v>0</v>
      </c>
      <c r="BN48" s="141" t="n">
        <f aca="false">IF(BN$2&lt;=$A48,IF(BN$3&gt;=$A48,(BN$4/1.055056),0),0)*($AI49-$AI48)/10000</f>
        <v>0</v>
      </c>
      <c r="BO48" s="141" t="n">
        <f aca="false">IF(BO$2&lt;=$A48,IF(BO$3&gt;=$A48,(BO$4/1.055056),0),0)*($AI49-$AI48)/10000</f>
        <v>0</v>
      </c>
      <c r="BP48" s="141" t="n">
        <f aca="false">IF(BP$2&lt;=$A48,IF(BP$3&gt;=$A48,(BP$4/1.055056),0),0)*($AI49-$AI48)/10000</f>
        <v>0</v>
      </c>
      <c r="BQ48" s="13"/>
      <c r="BR48" s="14" t="n">
        <f aca="false">SUM(BI48:BP48)</f>
        <v>0</v>
      </c>
      <c r="BS48" s="14" t="n">
        <f aca="false">SUM(AX48:BF48)+DF48</f>
        <v>0</v>
      </c>
      <c r="BT48" s="14"/>
      <c r="BU48" s="17"/>
      <c r="BV48" s="17"/>
      <c r="BW48" s="142" t="n">
        <f aca="false">IF(BW$2&lt;=$A48,IF(BW$3&gt;=$A48,(BW$4),0),0)*($AI49-$AI48)/10000</f>
        <v>0</v>
      </c>
      <c r="BX48" s="142" t="n">
        <f aca="false">IF(BX$2&lt;=$A48,IF(BX$3&gt;=$A48,(BX$4),0),0)*($AI49-$AI48)/10000</f>
        <v>0</v>
      </c>
      <c r="BY48" s="142" t="n">
        <f aca="false">IF(BY$2&lt;=$A48,IF(BY$3&gt;=$A48,(BY$4),0),0)*($AI49-$AI48)/10000</f>
        <v>0</v>
      </c>
      <c r="BZ48" s="142" t="n">
        <f aca="false">IF(BZ$2&lt;=$A48,IF(BZ$3&gt;=$A48,(BZ$4),0),0)*($AI49-$AI48)/10000</f>
        <v>0</v>
      </c>
      <c r="CA48" s="142" t="n">
        <f aca="false">IF(CA$2&lt;=$A48,IF(CA$3&gt;=$A48,(CA$4),0),0)*($AI49-$AI48)/10000</f>
        <v>0</v>
      </c>
      <c r="CB48" s="140" t="n">
        <f aca="false">IF(CB$2&lt;=$A48,IF(CB$3&gt;=$A48,(CB$4),0),0)*($AI49-$AI48)/10000</f>
        <v>0</v>
      </c>
      <c r="CC48" s="140" t="n">
        <f aca="false">IF(CC$2&lt;=$A48,IF(CC$3&gt;=$A48,(CC$4),0),0)*($AI49-$AI48)/10000</f>
        <v>0</v>
      </c>
      <c r="CD48" s="140" t="n">
        <f aca="false">IF(CD$2&lt;=$A48,IF(CD$3&gt;=$A48,(CD$4),0),0)*($AI49-$AI48)/10000</f>
        <v>0</v>
      </c>
      <c r="CE48" s="140" t="n">
        <f aca="false">IF(CE$2&lt;=$A48,IF(CE$3&gt;=$A48,(CE$4),0),0)*($AI49-$AI48)/10000</f>
        <v>0</v>
      </c>
      <c r="CF48" s="140" t="n">
        <f aca="false">IF(CF$2&lt;=$A48,IF(CF$3&gt;=$A48,(CF$4),0),0)*($AI49-$AI48)/10000</f>
        <v>0</v>
      </c>
      <c r="CG48" s="140" t="n">
        <f aca="false">IF(CG$2&lt;=$A48,IF(CG$3&gt;=$A48,(CG$4),0),0)*($AI49-$AI48)/10000</f>
        <v>0</v>
      </c>
      <c r="CH48" s="140" t="n">
        <f aca="false">IF(CH$2&lt;=$A48,IF(CH$3&gt;=$A48,(CH$4),0),0)*($AI49-$AI48)/10000</f>
        <v>0</v>
      </c>
      <c r="CI48" s="140" t="n">
        <f aca="false">IF(CI$2&lt;=$A48,IF(CI$3&gt;=$A48,(CI$4),0),0)*($AI49-$AI48)/10000</f>
        <v>0</v>
      </c>
      <c r="CJ48" s="17"/>
      <c r="CK48" s="128" t="n">
        <f aca="false">SUM(BW48:CI48)+DQ48</f>
        <v>0</v>
      </c>
      <c r="CL48" s="128"/>
      <c r="CM48" s="128"/>
      <c r="CN48" s="142" t="n">
        <f aca="false">IF(CN$2&lt;=$A48,IF(CN$3&gt;=$A48,(CN$4),0),0)*($AI49-$AI48)/10000</f>
        <v>0</v>
      </c>
      <c r="CO48" s="142" t="n">
        <f aca="false">IF(CO$2&lt;=$A48,IF(CO$3&gt;=$A48,(CO$4),0),0)*($AI49-$AI48)/10000</f>
        <v>0</v>
      </c>
      <c r="CP48" s="142" t="n">
        <f aca="false">IF(CP$2&lt;=$A48,IF(CP$3&gt;=$A48,(CP$4),0),0)*($AI49-$AI48)/10000</f>
        <v>0</v>
      </c>
      <c r="CQ48" s="142" t="n">
        <f aca="false">IF(CQ$2&lt;=$A48,IF(CQ$3&gt;=$A48,(CQ$4),0),0)*($AI49-$AI48)/10000</f>
        <v>0</v>
      </c>
      <c r="CR48" s="128"/>
      <c r="CS48" s="128" t="n">
        <f aca="false">SUM(CN48:CQ48)*AL48</f>
        <v>0</v>
      </c>
      <c r="CT48" s="128"/>
      <c r="CU48" s="17"/>
      <c r="CV48" s="17"/>
      <c r="CW48" s="17"/>
      <c r="CX48" s="140" t="n">
        <f aca="false">IF(CX$2&lt;=$A48,IF(CX$3&gt;=$A48,(CX$4),0),0)*($AI49-$AI48)/10000</f>
        <v>0</v>
      </c>
      <c r="CY48" s="140" t="n">
        <f aca="false">IF(CY$2&lt;=$A48,IF(CY$3&gt;=$A48,(CY$4),0),0)*($AI49-$AI48)/10000</f>
        <v>0</v>
      </c>
      <c r="CZ48" s="140" t="n">
        <f aca="false">IF(CZ$2&lt;=$A48,IF(CZ$3&gt;=$A48,(CZ$4),0),0)*($AI49-$AI48)/10000</f>
        <v>0</v>
      </c>
      <c r="DA48" s="140" t="n">
        <f aca="false">IF(DA$2&lt;=$A48,IF(DA$3&gt;=$A48,(DA$4),0),0)*($AI49-$AI48)/10000</f>
        <v>0</v>
      </c>
      <c r="DB48" s="140" t="n">
        <f aca="false">IF(DB$2&lt;=$A48,IF(DB$3&gt;=$A48,(DB$4),0),0)*($AI49-$AI48)/10000</f>
        <v>0</v>
      </c>
      <c r="DC48" s="140" t="n">
        <f aca="false">IF(DC$2&lt;=$A48,IF(DC$3&gt;=$A48,(DC$4),0),0)*($AI49-$AI48)/10000</f>
        <v>0</v>
      </c>
      <c r="DD48" s="140" t="n">
        <f aca="false">IF(DD$2&lt;=$A48,IF(DD$3&gt;=$A48,(DD$4),0),0)*($AI49-$AI48)/10000</f>
        <v>0</v>
      </c>
      <c r="DE48" s="17"/>
      <c r="DF48" s="128" t="n">
        <f aca="false">SUM(CX48:DD48)</f>
        <v>0</v>
      </c>
      <c r="DG48" s="17"/>
      <c r="DH48" s="17"/>
      <c r="DI48" s="17"/>
      <c r="DJ48" s="17"/>
      <c r="DK48" s="17"/>
      <c r="DL48" s="140" t="n">
        <f aca="false">IF(DL$2&lt;=$A48,IF(DL$3&gt;=$A48,(DL$4),0),0)*($AI49-$AI48)/10000</f>
        <v>0</v>
      </c>
      <c r="DM48" s="140" t="n">
        <f aca="false">IF(DM$2&lt;=$A48,IF(DM$3&gt;=$A48,(DM$4),0),0)*($AI49-$AI48)/10000</f>
        <v>0</v>
      </c>
      <c r="DN48" s="140" t="n">
        <f aca="false">IF(DN$2&lt;=$A48,IF(DN$3&gt;=$A48,(DN$4),0),0)*($AI49-$AI48)/10000</f>
        <v>0</v>
      </c>
      <c r="DO48" s="140" t="n">
        <f aca="false">IF(DO$2&lt;=$A48,IF(DO$3&gt;=$A48,(DO$4),0),0)*($AI49-$AI48)/10000</f>
        <v>0</v>
      </c>
      <c r="DP48" s="140"/>
      <c r="DQ48" s="140" t="n">
        <f aca="false">SUM(DL48:DO48)*AL48</f>
        <v>0</v>
      </c>
      <c r="DR48" s="140"/>
      <c r="DS48" s="140" t="n">
        <f aca="false">IF(DS$2&lt;=$A48,IF(DS$3&gt;=$A48,(DS$4),0),0)*($AI49-$AI48)/10000</f>
        <v>0</v>
      </c>
      <c r="DT48" s="140" t="n">
        <f aca="false">IF(DT$2&lt;=$A48,IF(DT$3&gt;=$A48,(DT$4),0),0)*($AI49-$AI48)/10000</f>
        <v>0</v>
      </c>
      <c r="DU48" s="140" t="n">
        <f aca="false">IF(DU$2&lt;=$A48,IF(DU$3&gt;=$A48,(DU$4),0),0)*($AI49-$AI48)/10000</f>
        <v>0</v>
      </c>
      <c r="DV48" s="140" t="n">
        <f aca="false">IF(DV$2&lt;=$A48,IF(DV$3&gt;=$A48,(DV$4),0),0)*($AI49-$AI48)/10000</f>
        <v>0</v>
      </c>
      <c r="DW48" s="140" t="n">
        <f aca="false">IF(DW$2&lt;=$A48,IF(DW$3&gt;=$A48,(DW$4),0),0)*($AI49-$AI48)/10000</f>
        <v>0</v>
      </c>
      <c r="DX48" s="140" t="n">
        <f aca="false">IF(DX$2&lt;=$A48,IF(DX$3&gt;=$A48,(DX$4),0),0)*($AI49-$AI48)/10000</f>
        <v>0</v>
      </c>
      <c r="DY48" s="140" t="n">
        <f aca="false">IF(DY$2&lt;=$A48,IF(DY$3&gt;=$A48,(DY$4),0),0)*($AI49-$AI48)/10000</f>
        <v>0</v>
      </c>
      <c r="DZ48" s="140" t="n">
        <f aca="false">IF(DZ$2&lt;=$A48,IF(DZ$3&gt;=$A48,(DZ$4),0),0)*($AI49-$AI48)/10000</f>
        <v>0</v>
      </c>
      <c r="EA48" s="140" t="n">
        <f aca="false">IF(EA$2&lt;=$A48,IF(EA$3&gt;=$A48,(EA$4),0),0)*($AI49-$AI48)/10000</f>
        <v>0</v>
      </c>
      <c r="EB48" s="128" t="n">
        <f aca="false">SUM(DS48:DZ48)*AM48</f>
        <v>0</v>
      </c>
      <c r="EC48" s="128"/>
      <c r="ED48" s="17"/>
      <c r="EE48" s="17"/>
      <c r="EF48" s="17"/>
      <c r="EG48" s="17"/>
      <c r="EH48" s="17"/>
      <c r="EI48" s="140" t="n">
        <f aca="false">IF(EI$2&lt;=$A48,IF(EI$3&gt;=$A48,(EI$4),0),0)*($AI49-$AI48)/10000</f>
        <v>0</v>
      </c>
      <c r="EJ48" s="140" t="n">
        <f aca="false">IF(EJ$2&lt;=$A48,IF(EJ$3&gt;=$A48,(EJ$4),0),0)*($AI49-$AI48)/10000</f>
        <v>0</v>
      </c>
      <c r="EK48" s="140" t="n">
        <f aca="false">IF(EK$2&lt;=$A48,IF(EK$3&gt;=$A48,(EK$4),0),0)*($AI49-$AI48)/10000</f>
        <v>0</v>
      </c>
      <c r="EL48" s="140" t="n">
        <f aca="false">IF(EL$2&lt;=$A48,IF(EL$3&gt;=$A48,(EL$4),0),0)*($AI49-$AI48)/10000</f>
        <v>0</v>
      </c>
      <c r="EM48" s="140" t="n">
        <f aca="false">IF(EM$2&lt;=$A48,IF(EM$3&gt;=$A48,(EM$4),0),0)*($AI49-$AI48)/10000</f>
        <v>0</v>
      </c>
      <c r="EN48" s="140" t="n">
        <f aca="false">IF(EN$2&lt;=$A48,IF(EN$3&gt;=$A48,(EN$4),0),0)*($AI49-$AI48)/10000</f>
        <v>0</v>
      </c>
      <c r="EO48" s="17"/>
      <c r="EP48" s="128" t="n">
        <f aca="false">SUM(EI48:EN48)</f>
        <v>0</v>
      </c>
      <c r="EQ48" s="128" t="n">
        <f aca="false">EP48*AM48</f>
        <v>0</v>
      </c>
      <c r="ER48" s="17"/>
      <c r="ES48" s="17"/>
      <c r="ET48" s="17"/>
      <c r="EU48" s="17"/>
      <c r="EV48" s="17"/>
      <c r="EW48" s="140" t="n">
        <f aca="false">IF(EW$2&lt;=$A48,IF(EW$3&gt;=$A48,(EW$4),0),0)*($AI49-$AI48)/10000</f>
        <v>0</v>
      </c>
      <c r="EX48" s="140" t="n">
        <f aca="false">IF(EX$2&lt;=$A48,IF(EX$3&gt;=$A48,(EX$4),0),0)*($AI49-$AI48)/10000</f>
        <v>0</v>
      </c>
      <c r="EY48" s="140" t="n">
        <f aca="false">IF(EY$2&lt;=$A48,IF(EY$3&gt;=$A48,(EY$4),0),0)*($AI49-$AI48)/10000</f>
        <v>0</v>
      </c>
      <c r="EZ48" s="140" t="n">
        <f aca="false">IF(EZ$2&lt;=$A48,IF(EZ$3&gt;=$A48,(EZ$4),0),0)*($AI49-$AI48)/10000</f>
        <v>0</v>
      </c>
      <c r="FA48" s="140" t="n">
        <f aca="false">IF(FA$2&lt;=$A48,IF(FA$3&gt;=$A48,(FA$4),0),0)*($AI49-$AI48)/10000</f>
        <v>0</v>
      </c>
      <c r="FB48" s="140" t="n">
        <f aca="false">IF(FB$2&lt;=$A48,IF(FB$3&gt;=$A48,(FB$4),0),0)*($AI49-$AI48)/10000</f>
        <v>0</v>
      </c>
      <c r="FC48" s="17"/>
      <c r="FD48" s="128" t="n">
        <f aca="false">SUM(EW48:FB48)</f>
        <v>0</v>
      </c>
      <c r="FE48" s="128" t="n">
        <f aca="false">FD48*AM48</f>
        <v>0</v>
      </c>
      <c r="FF48" s="17"/>
      <c r="FG48" s="17"/>
      <c r="FH48" s="17"/>
      <c r="FI48" s="17"/>
      <c r="FJ48" s="17"/>
      <c r="FK48" s="17"/>
      <c r="FL48" s="140" t="n">
        <f aca="false">IF(FL$2&lt;=$A48,IF(FL$3&gt;=$A48,(FL$4),0),0)*($AI49-$AI48)/10000</f>
        <v>0</v>
      </c>
      <c r="FM48" s="140" t="n">
        <f aca="false">IF(FM$2&lt;=$A48,IF(FM$3&gt;=$A48,(FM$4),0),0)*($AI49-$AI48)/10000</f>
        <v>0</v>
      </c>
      <c r="FN48" s="140" t="n">
        <f aca="false">IF(FN$2&lt;=$A48,IF(FN$3&gt;=$A48,(FN$4),0),0)*($AI49-$AI48)/10000</f>
        <v>0</v>
      </c>
      <c r="FO48" s="140" t="n">
        <f aca="false">IF(FO$2&lt;=$A48,IF(FO$3&gt;=$A48,(FO$4),0),0)*($AI49-$AI48)/10000</f>
        <v>0</v>
      </c>
      <c r="FP48" s="140" t="n">
        <f aca="false">IF(FP$2&lt;=$A48,IF(FP$3&gt;=$A48,(FP$4),0),0)*($AI49-$AI48)/10000</f>
        <v>0</v>
      </c>
      <c r="FQ48" s="140" t="n">
        <f aca="false">IF(FQ$2&lt;=$A48,IF(FQ$3&gt;=$A48,(FQ$4),0),0)*($AI49-$AI48)/10000</f>
        <v>0</v>
      </c>
      <c r="FR48" s="17"/>
      <c r="FS48" s="128" t="n">
        <f aca="false">SUM(FL48:FQ48)</f>
        <v>0</v>
      </c>
      <c r="FT48" s="128" t="n">
        <f aca="false">FS48*AM48</f>
        <v>0</v>
      </c>
      <c r="FU48" s="17"/>
      <c r="FV48" s="17"/>
      <c r="FW48" s="17"/>
      <c r="FX48" s="17"/>
      <c r="FY48" s="17"/>
      <c r="FZ48" s="17"/>
      <c r="GA48" s="140" t="n">
        <f aca="false">IF(GA$2&lt;=$A48,IF(GA$3&gt;=$A48,(GA$4),0),0)*($AI49-$AI48)/10000</f>
        <v>0</v>
      </c>
      <c r="GB48" s="140" t="n">
        <f aca="false">IF(GB$2&lt;=$A48,IF(GB$3&gt;=$A48,(GB$4),0),0)*($AI49-$AI48)/10000</f>
        <v>0</v>
      </c>
      <c r="GC48" s="140" t="n">
        <f aca="false">IF(GC$2&lt;=$A48,IF(GC$3&gt;=$A48,(GC$4),0),0)*($AI49-$AI48)/10000</f>
        <v>0</v>
      </c>
      <c r="GD48" s="140" t="n">
        <f aca="false">IF(GD$2&lt;=$A48,IF(GD$3&gt;=$A48,(GD$4),0),0)*($AI49-$AI48)/10000</f>
        <v>0</v>
      </c>
      <c r="GE48" s="140" t="n">
        <f aca="false">IF(GE$2&lt;=$A48,IF(GE$3&gt;=$A48,(GE$4),0),0)*($AI49-$AI48)/10000</f>
        <v>0</v>
      </c>
      <c r="GF48" s="140" t="n">
        <f aca="false">IF(GF$2&lt;=$A48,IF(GF$3&gt;=$A48,(GF$4),0),0)*($AI49-$AI48)/10000</f>
        <v>0</v>
      </c>
      <c r="GG48" s="17"/>
      <c r="GH48" s="128" t="n">
        <f aca="false">SUM(GA48:GF48)</f>
        <v>0</v>
      </c>
      <c r="GI48" s="128" t="n">
        <f aca="false">GH48*AM48</f>
        <v>0</v>
      </c>
    </row>
    <row r="49" customFormat="false" ht="16.5" hidden="false" customHeight="false" outlineLevel="0" collapsed="false">
      <c r="A49" s="133" t="n">
        <v>38231</v>
      </c>
      <c r="B49" s="144" t="n">
        <f aca="false">INDEX(EOLArray,MATCH($A49,EOLColumn,0),MATCH($AF$5,EOLRow,0))+CT49</f>
        <v>0</v>
      </c>
      <c r="C49" s="135" t="n">
        <f aca="false">INDEX(M1SHEET,MATCH($A49,M1COLUMN,0),MATCH($AG$5,M1ROW,0))</f>
        <v>-0.491574911440066</v>
      </c>
      <c r="D49" s="152"/>
      <c r="E49" s="144" t="n">
        <f aca="false">INDEX(EOLArray,MATCH($A49,EOLColumn,0),MATCH($AF$19,EOLRow,0))+EQ49</f>
        <v>13.62</v>
      </c>
      <c r="F49" s="135" t="n">
        <f aca="false">INDEX(M1SHEET,MATCH($A49,M1COLUMN,0),MATCH($AG$14,M1ROW,0))</f>
        <v>0.12</v>
      </c>
      <c r="G49" s="152"/>
      <c r="H49" s="144" t="n">
        <f aca="false">INDEX(EOLArray,MATCH($A49,EOLColumn,0),MATCH($AF$20,EOLRow,0))+GI49</f>
        <v>0</v>
      </c>
      <c r="I49" s="135" t="n">
        <f aca="false">INDEX(M1SHEET,MATCH($A49,M1COLUMN,0),MATCH($AG$17,M1ROW,0))</f>
        <v>0.74</v>
      </c>
      <c r="J49" s="152"/>
      <c r="K49" s="144" t="n">
        <f aca="false">INDEX(EOLArray,MATCH($A49,EOLColumn,0),MATCH($AF$13,EOLRow,0))+FE49</f>
        <v>0</v>
      </c>
      <c r="L49" s="135" t="n">
        <f aca="false">INDEX(M1SHEET,MATCH($A49,M1COLUMN,0),MATCH($AG$13,M1ROW,0))</f>
        <v>-0.35</v>
      </c>
      <c r="M49" s="152"/>
      <c r="N49" s="144" t="n">
        <f aca="false">INDEX(EOLArray,MATCH($A49,EOLColumn,0),MATCH($AF$12,EOLRow,0))+EB49+DQ49</f>
        <v>0.5</v>
      </c>
      <c r="O49" s="135" t="n">
        <f aca="false">INDEX(M1SHEET,MATCH($A49,M1COLUMN,0),MATCH($AG$15,M1ROW,0))</f>
        <v>-0.25</v>
      </c>
      <c r="P49" s="152"/>
      <c r="Q49" s="135" t="n">
        <f aca="false">INDEX(M1SHEET,MATCH($A49,M1COLUMN,0),MATCH($AG$31,M1ROW,0))</f>
        <v>3.677</v>
      </c>
      <c r="R49" s="152"/>
      <c r="S49" s="144" t="n">
        <f aca="false">INDEX(EOLArray,MATCH($A49,EOLColumn,0),MATCH($AF$2,EOLRow,0))+BE49+DF49</f>
        <v>0</v>
      </c>
      <c r="T49" s="135" t="n">
        <f aca="false">INDEX(M1SHEET,MATCH($A49,M1COLUMN,0),MATCH($AG$3,M1ROW,0))</f>
        <v>-0.435</v>
      </c>
      <c r="U49" s="152"/>
      <c r="V49" s="135" t="n">
        <f aca="false">INDEX(M1SHEET,MATCH($A49,M1COLUMN,0),MATCH($AG$28,M1ROW,0))</f>
        <v>4.93787781348892</v>
      </c>
      <c r="W49" s="152"/>
      <c r="X49" s="144" t="n">
        <f aca="false">INDEX(EOLArray,MATCH($A49,EOLColumn,0),MATCH($AF$18,EOLRow,0))+$BE49+$CK49+$CS49+$DQ49</f>
        <v>0</v>
      </c>
      <c r="Y49" s="135" t="n">
        <f aca="false">INDEX(M1SHEET,MATCH($A49,M1COLUMN,0),MATCH($AG$2,M1ROW,0))</f>
        <v>3.927</v>
      </c>
      <c r="Z49" s="152"/>
      <c r="AB49" s="150" t="n">
        <f aca="false">B49+E49+H49+K49+N49+S49</f>
        <v>14.12</v>
      </c>
      <c r="AC49" s="58"/>
      <c r="AD49" s="58"/>
      <c r="AF49" s="162" t="s">
        <v>145</v>
      </c>
      <c r="AG49" s="160"/>
      <c r="AI49" s="138" t="n">
        <v>38231</v>
      </c>
      <c r="AJ49" s="96" t="n">
        <f aca="false">(CK49+BE49+BR49+DQ49)*AM49</f>
        <v>0</v>
      </c>
      <c r="AK49" s="97" t="n">
        <f aca="false">(AO49)*(AM49)</f>
        <v>0</v>
      </c>
      <c r="AL49" s="97" t="n">
        <f aca="false">(AN49+AO49)*(AM49)</f>
        <v>0</v>
      </c>
      <c r="AM49" s="139" t="n">
        <f aca="false">INDEX(M1SHEET,MATCH($AI49,M1COLUMN,0),MATCH($AG$38,M1ROW,0))</f>
        <v>0.82523376155876</v>
      </c>
      <c r="AN49" s="122" t="n">
        <f aca="false">BS49</f>
        <v>0</v>
      </c>
      <c r="AO49" s="97" t="n">
        <f aca="false">BR49</f>
        <v>0</v>
      </c>
      <c r="AP49" s="125"/>
      <c r="AQ49" s="108"/>
      <c r="AR49" s="128" t="n">
        <f aca="false">SUM(AX49:BE49)+SUM(BI49:BP49)+SUM(DU49:DZ49)+SUM(BW49:CI49)</f>
        <v>0</v>
      </c>
      <c r="AS49" s="108"/>
      <c r="AT49" s="17"/>
      <c r="AU49" s="17"/>
      <c r="AV49" s="37" t="n">
        <v>38231</v>
      </c>
      <c r="AW49" s="17"/>
      <c r="AX49" s="128" t="n">
        <f aca="false">IF(AX$2&lt;=$A49,IF(AX$3&gt;=$A49,(AX$4/1.055056),0),0)*($AI50-$AI49)/10000</f>
        <v>0</v>
      </c>
      <c r="AY49" s="140" t="n">
        <f aca="false">IF(AY$2&lt;=$A49,IF(AY$3&gt;=$A49,(AY$4/1.055056),0),0)*($AI50-$AI49)/10000</f>
        <v>0</v>
      </c>
      <c r="AZ49" s="140" t="n">
        <f aca="false">IF(AZ$2&lt;=$A49,IF(AZ$3&gt;=$A49,(AZ$4/1.055056),0),0)*($AI50-$AI49)/10000</f>
        <v>0</v>
      </c>
      <c r="BA49" s="140" t="n">
        <f aca="false">IF(BA$2&lt;=$A49,IF(BA$3&gt;=$A49,(BA$4/1.055056),0),0)*($AI50-$AI49)/10000</f>
        <v>0</v>
      </c>
      <c r="BB49" s="140" t="n">
        <f aca="false">IF(BB$2&lt;=$A49,IF(BB$3&gt;=$A49,(BB$4/1.055056),0),0)*($AI50-$AI49)/10000</f>
        <v>0</v>
      </c>
      <c r="BC49" s="140" t="n">
        <f aca="false">IF(BC$2&lt;=$A49,IF(BC$3&gt;=$A49,(BC$4/1.055056),0),0)*($AI50-$AI49)/10000</f>
        <v>0</v>
      </c>
      <c r="BD49" s="140" t="n">
        <f aca="false">IF(BD$2&lt;=$A49,IF(BD$3&gt;=$A49,(BD$4/1.055056),0),0)*($AI50-$AI49)/10000</f>
        <v>0</v>
      </c>
      <c r="BE49" s="140" t="n">
        <f aca="false">SUM(AX49:BD49)*AM49</f>
        <v>0</v>
      </c>
      <c r="BF49" s="140"/>
      <c r="BG49" s="13"/>
      <c r="BH49" s="13"/>
      <c r="BI49" s="141" t="n">
        <f aca="false">IF(BI$2&lt;=$A49,IF(BI$3&gt;=$A49,(BI$4/1.055056),0),0)*($AI50-$AI49)/10000</f>
        <v>0</v>
      </c>
      <c r="BJ49" s="141" t="n">
        <f aca="false">IF(BJ$2&lt;=$A49,IF(BJ$3&gt;=$A49,(BJ$4/1.055056),0),0)*($AI50-$AI49)/10000</f>
        <v>0</v>
      </c>
      <c r="BK49" s="141" t="n">
        <f aca="false">IF(BK$2&lt;=$A49,IF(BK$3&gt;=$A49,(BK$4/1.055056),0),0)*($AI50-$AI49)/10000</f>
        <v>0</v>
      </c>
      <c r="BL49" s="141" t="n">
        <f aca="false">IF(BL$2&lt;=$A49,IF(BL$3&gt;=$A49,(BL$4/1.055056),0),0)*($AI50-$AI49)/10000</f>
        <v>0</v>
      </c>
      <c r="BM49" s="141" t="n">
        <f aca="false">IF(BM$2&lt;=$A49,IF(BM$3&gt;=$A49,(BM$4/1.055056),0),0)*($AI50-$AI49)/10000</f>
        <v>0</v>
      </c>
      <c r="BN49" s="141" t="n">
        <f aca="false">IF(BN$2&lt;=$A49,IF(BN$3&gt;=$A49,(BN$4/1.055056),0),0)*($AI50-$AI49)/10000</f>
        <v>0</v>
      </c>
      <c r="BO49" s="141" t="n">
        <f aca="false">IF(BO$2&lt;=$A49,IF(BO$3&gt;=$A49,(BO$4/1.055056),0),0)*($AI50-$AI49)/10000</f>
        <v>0</v>
      </c>
      <c r="BP49" s="141" t="n">
        <f aca="false">IF(BP$2&lt;=$A49,IF(BP$3&gt;=$A49,(BP$4/1.055056),0),0)*($AI50-$AI49)/10000</f>
        <v>0</v>
      </c>
      <c r="BQ49" s="13"/>
      <c r="BR49" s="14" t="n">
        <f aca="false">SUM(BI49:BP49)</f>
        <v>0</v>
      </c>
      <c r="BS49" s="14" t="n">
        <f aca="false">SUM(AX49:BF49)+DF49</f>
        <v>0</v>
      </c>
      <c r="BT49" s="14"/>
      <c r="BU49" s="17"/>
      <c r="BV49" s="17"/>
      <c r="BW49" s="142" t="n">
        <f aca="false">IF(BW$2&lt;=$A49,IF(BW$3&gt;=$A49,(BW$4),0),0)*($AI50-$AI49)/10000</f>
        <v>0</v>
      </c>
      <c r="BX49" s="142" t="n">
        <f aca="false">IF(BX$2&lt;=$A49,IF(BX$3&gt;=$A49,(BX$4),0),0)*($AI50-$AI49)/10000</f>
        <v>0</v>
      </c>
      <c r="BY49" s="142" t="n">
        <f aca="false">IF(BY$2&lt;=$A49,IF(BY$3&gt;=$A49,(BY$4),0),0)*($AI50-$AI49)/10000</f>
        <v>0</v>
      </c>
      <c r="BZ49" s="142" t="n">
        <f aca="false">IF(BZ$2&lt;=$A49,IF(BZ$3&gt;=$A49,(BZ$4),0),0)*($AI50-$AI49)/10000</f>
        <v>0</v>
      </c>
      <c r="CA49" s="142" t="n">
        <f aca="false">IF(CA$2&lt;=$A49,IF(CA$3&gt;=$A49,(CA$4),0),0)*($AI50-$AI49)/10000</f>
        <v>0</v>
      </c>
      <c r="CB49" s="140" t="n">
        <f aca="false">IF(CB$2&lt;=$A49,IF(CB$3&gt;=$A49,(CB$4),0),0)*($AI50-$AI49)/10000</f>
        <v>0</v>
      </c>
      <c r="CC49" s="140" t="n">
        <f aca="false">IF(CC$2&lt;=$A49,IF(CC$3&gt;=$A49,(CC$4),0),0)*($AI50-$AI49)/10000</f>
        <v>0</v>
      </c>
      <c r="CD49" s="140" t="n">
        <f aca="false">IF(CD$2&lt;=$A49,IF(CD$3&gt;=$A49,(CD$4),0),0)*($AI50-$AI49)/10000</f>
        <v>0</v>
      </c>
      <c r="CE49" s="140" t="n">
        <f aca="false">IF(CE$2&lt;=$A49,IF(CE$3&gt;=$A49,(CE$4),0),0)*($AI50-$AI49)/10000</f>
        <v>0</v>
      </c>
      <c r="CF49" s="140" t="n">
        <f aca="false">IF(CF$2&lt;=$A49,IF(CF$3&gt;=$A49,(CF$4),0),0)*($AI50-$AI49)/10000</f>
        <v>0</v>
      </c>
      <c r="CG49" s="140" t="n">
        <f aca="false">IF(CG$2&lt;=$A49,IF(CG$3&gt;=$A49,(CG$4),0),0)*($AI50-$AI49)/10000</f>
        <v>0</v>
      </c>
      <c r="CH49" s="140" t="n">
        <f aca="false">IF(CH$2&lt;=$A49,IF(CH$3&gt;=$A49,(CH$4),0),0)*($AI50-$AI49)/10000</f>
        <v>0</v>
      </c>
      <c r="CI49" s="140" t="n">
        <f aca="false">IF(CI$2&lt;=$A49,IF(CI$3&gt;=$A49,(CI$4),0),0)*($AI50-$AI49)/10000</f>
        <v>0</v>
      </c>
      <c r="CJ49" s="17"/>
      <c r="CK49" s="128" t="n">
        <f aca="false">SUM(BW49:CI49)+DQ49</f>
        <v>0</v>
      </c>
      <c r="CL49" s="128"/>
      <c r="CM49" s="128"/>
      <c r="CN49" s="142" t="n">
        <f aca="false">IF(CN$2&lt;=$A49,IF(CN$3&gt;=$A49,(CN$4),0),0)*($AI50-$AI49)/10000</f>
        <v>0</v>
      </c>
      <c r="CO49" s="142" t="n">
        <f aca="false">IF(CO$2&lt;=$A49,IF(CO$3&gt;=$A49,(CO$4),0),0)*($AI50-$AI49)/10000</f>
        <v>0</v>
      </c>
      <c r="CP49" s="142" t="n">
        <f aca="false">IF(CP$2&lt;=$A49,IF(CP$3&gt;=$A49,(CP$4),0),0)*($AI50-$AI49)/10000</f>
        <v>0</v>
      </c>
      <c r="CQ49" s="142" t="n">
        <f aca="false">IF(CQ$2&lt;=$A49,IF(CQ$3&gt;=$A49,(CQ$4),0),0)*($AI50-$AI49)/10000</f>
        <v>0</v>
      </c>
      <c r="CR49" s="128"/>
      <c r="CS49" s="128" t="n">
        <f aca="false">SUM(CN49:CQ49)*AL49</f>
        <v>0</v>
      </c>
      <c r="CT49" s="128"/>
      <c r="CU49" s="17"/>
      <c r="CV49" s="17"/>
      <c r="CW49" s="17"/>
      <c r="CX49" s="140" t="n">
        <f aca="false">IF(CX$2&lt;=$A49,IF(CX$3&gt;=$A49,(CX$4),0),0)*($AI50-$AI49)/10000</f>
        <v>0</v>
      </c>
      <c r="CY49" s="140" t="n">
        <f aca="false">IF(CY$2&lt;=$A49,IF(CY$3&gt;=$A49,(CY$4),0),0)*($AI50-$AI49)/10000</f>
        <v>0</v>
      </c>
      <c r="CZ49" s="140" t="n">
        <f aca="false">IF(CZ$2&lt;=$A49,IF(CZ$3&gt;=$A49,(CZ$4),0),0)*($AI50-$AI49)/10000</f>
        <v>0</v>
      </c>
      <c r="DA49" s="140" t="n">
        <f aca="false">IF(DA$2&lt;=$A49,IF(DA$3&gt;=$A49,(DA$4),0),0)*($AI50-$AI49)/10000</f>
        <v>0</v>
      </c>
      <c r="DB49" s="140" t="n">
        <f aca="false">IF(DB$2&lt;=$A49,IF(DB$3&gt;=$A49,(DB$4),0),0)*($AI50-$AI49)/10000</f>
        <v>0</v>
      </c>
      <c r="DC49" s="140" t="n">
        <f aca="false">IF(DC$2&lt;=$A49,IF(DC$3&gt;=$A49,(DC$4),0),0)*($AI50-$AI49)/10000</f>
        <v>0</v>
      </c>
      <c r="DD49" s="140" t="n">
        <f aca="false">IF(DD$2&lt;=$A49,IF(DD$3&gt;=$A49,(DD$4),0),0)*($AI50-$AI49)/10000</f>
        <v>0</v>
      </c>
      <c r="DE49" s="17"/>
      <c r="DF49" s="128" t="n">
        <f aca="false">SUM(CX49:DD49)</f>
        <v>0</v>
      </c>
      <c r="DG49" s="17"/>
      <c r="DH49" s="17"/>
      <c r="DI49" s="17"/>
      <c r="DJ49" s="17"/>
      <c r="DK49" s="17"/>
      <c r="DL49" s="140" t="n">
        <f aca="false">IF(DL$2&lt;=$A49,IF(DL$3&gt;=$A49,(DL$4),0),0)*($AI50-$AI49)/10000</f>
        <v>0</v>
      </c>
      <c r="DM49" s="140" t="n">
        <f aca="false">IF(DM$2&lt;=$A49,IF(DM$3&gt;=$A49,(DM$4),0),0)*($AI50-$AI49)/10000</f>
        <v>0</v>
      </c>
      <c r="DN49" s="140" t="n">
        <f aca="false">IF(DN$2&lt;=$A49,IF(DN$3&gt;=$A49,(DN$4),0),0)*($AI50-$AI49)/10000</f>
        <v>0</v>
      </c>
      <c r="DO49" s="140" t="n">
        <f aca="false">IF(DO$2&lt;=$A49,IF(DO$3&gt;=$A49,(DO$4),0),0)*($AI50-$AI49)/10000</f>
        <v>0</v>
      </c>
      <c r="DP49" s="140"/>
      <c r="DQ49" s="140" t="n">
        <f aca="false">SUM(DL49:DO49)*AL49</f>
        <v>0</v>
      </c>
      <c r="DR49" s="140"/>
      <c r="DS49" s="140" t="n">
        <f aca="false">IF(DS$2&lt;=$A49,IF(DS$3&gt;=$A49,(DS$4),0),0)*($AI50-$AI49)/10000</f>
        <v>0</v>
      </c>
      <c r="DT49" s="140" t="n">
        <f aca="false">IF(DT$2&lt;=$A49,IF(DT$3&gt;=$A49,(DT$4),0),0)*($AI50-$AI49)/10000</f>
        <v>0</v>
      </c>
      <c r="DU49" s="140" t="n">
        <f aca="false">IF(DU$2&lt;=$A49,IF(DU$3&gt;=$A49,(DU$4),0),0)*($AI50-$AI49)/10000</f>
        <v>0</v>
      </c>
      <c r="DV49" s="140" t="n">
        <f aca="false">IF(DV$2&lt;=$A49,IF(DV$3&gt;=$A49,(DV$4),0),0)*($AI50-$AI49)/10000</f>
        <v>0</v>
      </c>
      <c r="DW49" s="140" t="n">
        <f aca="false">IF(DW$2&lt;=$A49,IF(DW$3&gt;=$A49,(DW$4),0),0)*($AI50-$AI49)/10000</f>
        <v>0</v>
      </c>
      <c r="DX49" s="140" t="n">
        <f aca="false">IF(DX$2&lt;=$A49,IF(DX$3&gt;=$A49,(DX$4),0),0)*($AI50-$AI49)/10000</f>
        <v>0</v>
      </c>
      <c r="DY49" s="140" t="n">
        <f aca="false">IF(DY$2&lt;=$A49,IF(DY$3&gt;=$A49,(DY$4),0),0)*($AI50-$AI49)/10000</f>
        <v>0</v>
      </c>
      <c r="DZ49" s="140" t="n">
        <f aca="false">IF(DZ$2&lt;=$A49,IF(DZ$3&gt;=$A49,(DZ$4),0),0)*($AI50-$AI49)/10000</f>
        <v>0</v>
      </c>
      <c r="EA49" s="140" t="n">
        <f aca="false">IF(EA$2&lt;=$A49,IF(EA$3&gt;=$A49,(EA$4),0),0)*($AI50-$AI49)/10000</f>
        <v>0</v>
      </c>
      <c r="EB49" s="128" t="n">
        <f aca="false">SUM(DS49:DZ49)*AM49</f>
        <v>0</v>
      </c>
      <c r="EC49" s="128"/>
      <c r="ED49" s="17"/>
      <c r="EE49" s="17"/>
      <c r="EF49" s="17"/>
      <c r="EG49" s="17"/>
      <c r="EH49" s="17"/>
      <c r="EI49" s="140" t="n">
        <f aca="false">IF(EI$2&lt;=$A49,IF(EI$3&gt;=$A49,(EI$4),0),0)*($AI50-$AI49)/10000</f>
        <v>0</v>
      </c>
      <c r="EJ49" s="140" t="n">
        <f aca="false">IF(EJ$2&lt;=$A49,IF(EJ$3&gt;=$A49,(EJ$4),0),0)*($AI50-$AI49)/10000</f>
        <v>0</v>
      </c>
      <c r="EK49" s="140" t="n">
        <f aca="false">IF(EK$2&lt;=$A49,IF(EK$3&gt;=$A49,(EK$4),0),0)*($AI50-$AI49)/10000</f>
        <v>0</v>
      </c>
      <c r="EL49" s="140" t="n">
        <f aca="false">IF(EL$2&lt;=$A49,IF(EL$3&gt;=$A49,(EL$4),0),0)*($AI50-$AI49)/10000</f>
        <v>0</v>
      </c>
      <c r="EM49" s="140" t="n">
        <f aca="false">IF(EM$2&lt;=$A49,IF(EM$3&gt;=$A49,(EM$4),0),0)*($AI50-$AI49)/10000</f>
        <v>0</v>
      </c>
      <c r="EN49" s="140" t="n">
        <f aca="false">IF(EN$2&lt;=$A49,IF(EN$3&gt;=$A49,(EN$4),0),0)*($AI50-$AI49)/10000</f>
        <v>0</v>
      </c>
      <c r="EO49" s="17"/>
      <c r="EP49" s="128" t="n">
        <f aca="false">SUM(EI49:EN49)</f>
        <v>0</v>
      </c>
      <c r="EQ49" s="128" t="n">
        <f aca="false">EP49*AM49</f>
        <v>0</v>
      </c>
      <c r="ER49" s="17"/>
      <c r="ES49" s="17"/>
      <c r="ET49" s="17"/>
      <c r="EU49" s="17"/>
      <c r="EV49" s="17"/>
      <c r="EW49" s="140" t="n">
        <f aca="false">IF(EW$2&lt;=$A49,IF(EW$3&gt;=$A49,(EW$4),0),0)*($AI50-$AI49)/10000</f>
        <v>0</v>
      </c>
      <c r="EX49" s="140" t="n">
        <f aca="false">IF(EX$2&lt;=$A49,IF(EX$3&gt;=$A49,(EX$4),0),0)*($AI50-$AI49)/10000</f>
        <v>0</v>
      </c>
      <c r="EY49" s="140" t="n">
        <f aca="false">IF(EY$2&lt;=$A49,IF(EY$3&gt;=$A49,(EY$4),0),0)*($AI50-$AI49)/10000</f>
        <v>0</v>
      </c>
      <c r="EZ49" s="140" t="n">
        <f aca="false">IF(EZ$2&lt;=$A49,IF(EZ$3&gt;=$A49,(EZ$4),0),0)*($AI50-$AI49)/10000</f>
        <v>0</v>
      </c>
      <c r="FA49" s="140" t="n">
        <f aca="false">IF(FA$2&lt;=$A49,IF(FA$3&gt;=$A49,(FA$4),0),0)*($AI50-$AI49)/10000</f>
        <v>0</v>
      </c>
      <c r="FB49" s="140" t="n">
        <f aca="false">IF(FB$2&lt;=$A49,IF(FB$3&gt;=$A49,(FB$4),0),0)*($AI50-$AI49)/10000</f>
        <v>0</v>
      </c>
      <c r="FC49" s="17"/>
      <c r="FD49" s="128" t="n">
        <f aca="false">SUM(EW49:FB49)</f>
        <v>0</v>
      </c>
      <c r="FE49" s="128" t="n">
        <f aca="false">FD49*AM49</f>
        <v>0</v>
      </c>
      <c r="FF49" s="17"/>
      <c r="FG49" s="17"/>
      <c r="FH49" s="17"/>
      <c r="FI49" s="17"/>
      <c r="FJ49" s="17"/>
      <c r="FK49" s="17"/>
      <c r="FL49" s="140" t="n">
        <f aca="false">IF(FL$2&lt;=$A49,IF(FL$3&gt;=$A49,(FL$4),0),0)*($AI50-$AI49)/10000</f>
        <v>0</v>
      </c>
      <c r="FM49" s="140" t="n">
        <f aca="false">IF(FM$2&lt;=$A49,IF(FM$3&gt;=$A49,(FM$4),0),0)*($AI50-$AI49)/10000</f>
        <v>0</v>
      </c>
      <c r="FN49" s="140" t="n">
        <f aca="false">IF(FN$2&lt;=$A49,IF(FN$3&gt;=$A49,(FN$4),0),0)*($AI50-$AI49)/10000</f>
        <v>0</v>
      </c>
      <c r="FO49" s="140" t="n">
        <f aca="false">IF(FO$2&lt;=$A49,IF(FO$3&gt;=$A49,(FO$4),0),0)*($AI50-$AI49)/10000</f>
        <v>0</v>
      </c>
      <c r="FP49" s="140" t="n">
        <f aca="false">IF(FP$2&lt;=$A49,IF(FP$3&gt;=$A49,(FP$4),0),0)*($AI50-$AI49)/10000</f>
        <v>0</v>
      </c>
      <c r="FQ49" s="140" t="n">
        <f aca="false">IF(FQ$2&lt;=$A49,IF(FQ$3&gt;=$A49,(FQ$4),0),0)*($AI50-$AI49)/10000</f>
        <v>0</v>
      </c>
      <c r="FR49" s="17"/>
      <c r="FS49" s="128" t="n">
        <f aca="false">SUM(FL49:FQ49)</f>
        <v>0</v>
      </c>
      <c r="FT49" s="128" t="n">
        <f aca="false">FS49*AM49</f>
        <v>0</v>
      </c>
      <c r="FU49" s="17"/>
      <c r="FV49" s="17"/>
      <c r="FW49" s="17"/>
      <c r="FX49" s="17"/>
      <c r="FY49" s="17"/>
      <c r="FZ49" s="17"/>
      <c r="GA49" s="140" t="n">
        <f aca="false">IF(GA$2&lt;=$A49,IF(GA$3&gt;=$A49,(GA$4),0),0)*($AI50-$AI49)/10000</f>
        <v>0</v>
      </c>
      <c r="GB49" s="140" t="n">
        <f aca="false">IF(GB$2&lt;=$A49,IF(GB$3&gt;=$A49,(GB$4),0),0)*($AI50-$AI49)/10000</f>
        <v>0</v>
      </c>
      <c r="GC49" s="140" t="n">
        <f aca="false">IF(GC$2&lt;=$A49,IF(GC$3&gt;=$A49,(GC$4),0),0)*($AI50-$AI49)/10000</f>
        <v>0</v>
      </c>
      <c r="GD49" s="140" t="n">
        <f aca="false">IF(GD$2&lt;=$A49,IF(GD$3&gt;=$A49,(GD$4),0),0)*($AI50-$AI49)/10000</f>
        <v>0</v>
      </c>
      <c r="GE49" s="140" t="n">
        <f aca="false">IF(GE$2&lt;=$A49,IF(GE$3&gt;=$A49,(GE$4),0),0)*($AI50-$AI49)/10000</f>
        <v>0</v>
      </c>
      <c r="GF49" s="140" t="n">
        <f aca="false">IF(GF$2&lt;=$A49,IF(GF$3&gt;=$A49,(GF$4),0),0)*($AI50-$AI49)/10000</f>
        <v>0</v>
      </c>
      <c r="GG49" s="17"/>
      <c r="GH49" s="128" t="n">
        <f aca="false">SUM(GA49:GF49)</f>
        <v>0</v>
      </c>
      <c r="GI49" s="128" t="n">
        <f aca="false">GH49*AM49</f>
        <v>0</v>
      </c>
    </row>
    <row r="50" customFormat="false" ht="16.5" hidden="false" customHeight="false" outlineLevel="0" collapsed="false">
      <c r="A50" s="143" t="n">
        <v>38261</v>
      </c>
      <c r="B50" s="153" t="n">
        <f aca="false">INDEX(EOLArray,MATCH($A50,EOLColumn,0),MATCH($AF$5,EOLRow,0))+CT50</f>
        <v>0</v>
      </c>
      <c r="C50" s="154" t="n">
        <f aca="false">INDEX(M1SHEET,MATCH($A50,M1COLUMN,0),MATCH($AG$5,M1ROW,0))</f>
        <v>-0.491593673751436</v>
      </c>
      <c r="D50" s="155"/>
      <c r="E50" s="153" t="n">
        <f aca="false">INDEX(EOLArray,MATCH($A50,EOLColumn,0),MATCH($AF$19,EOLRow,0))+EQ50</f>
        <v>14</v>
      </c>
      <c r="F50" s="154" t="n">
        <f aca="false">INDEX(M1SHEET,MATCH($A50,M1COLUMN,0),MATCH($AG$14,M1ROW,0))</f>
        <v>0.12</v>
      </c>
      <c r="G50" s="155"/>
      <c r="H50" s="153" t="n">
        <f aca="false">INDEX(EOLArray,MATCH($A50,EOLColumn,0),MATCH($AF$20,EOLRow,0))+GI50</f>
        <v>0</v>
      </c>
      <c r="I50" s="154" t="n">
        <f aca="false">INDEX(M1SHEET,MATCH($A50,M1COLUMN,0),MATCH($AG$17,M1ROW,0))</f>
        <v>0.74</v>
      </c>
      <c r="J50" s="155"/>
      <c r="K50" s="153" t="n">
        <f aca="false">INDEX(EOLArray,MATCH($A50,EOLColumn,0),MATCH($AF$13,EOLRow,0))+FE50</f>
        <v>0</v>
      </c>
      <c r="L50" s="154" t="n">
        <f aca="false">INDEX(M1SHEET,MATCH($A50,M1COLUMN,0),MATCH($AG$13,M1ROW,0))</f>
        <v>-0.35</v>
      </c>
      <c r="M50" s="155"/>
      <c r="N50" s="153" t="n">
        <f aca="false">INDEX(EOLArray,MATCH($A50,EOLColumn,0),MATCH($AF$12,EOLRow,0))+EB50+DQ50</f>
        <v>0.51</v>
      </c>
      <c r="O50" s="154" t="n">
        <f aca="false">INDEX(M1SHEET,MATCH($A50,M1COLUMN,0),MATCH($AG$15,M1ROW,0))</f>
        <v>-0.25</v>
      </c>
      <c r="P50" s="155"/>
      <c r="Q50" s="154" t="n">
        <f aca="false">INDEX(M1SHEET,MATCH($A50,M1COLUMN,0),MATCH($AG$31,M1ROW,0))</f>
        <v>3.715</v>
      </c>
      <c r="R50" s="155"/>
      <c r="S50" s="153" t="n">
        <f aca="false">INDEX(EOLArray,MATCH($A50,EOLColumn,0),MATCH($AF$2,EOLRow,0))+BE50+DF50</f>
        <v>0</v>
      </c>
      <c r="T50" s="154" t="n">
        <f aca="false">INDEX(M1SHEET,MATCH($A50,M1COLUMN,0),MATCH($AG$3,M1ROW,0))</f>
        <v>-0.435</v>
      </c>
      <c r="U50" s="155"/>
      <c r="V50" s="154" t="n">
        <f aca="false">INDEX(M1SHEET,MATCH($A50,M1COLUMN,0),MATCH($AG$28,M1ROW,0))</f>
        <v>4.98995702665158</v>
      </c>
      <c r="W50" s="155"/>
      <c r="X50" s="153" t="n">
        <f aca="false">INDEX(EOLArray,MATCH($A50,EOLColumn,0),MATCH($AF$18,EOLRow,0))+$BE50+$CK50+$CS50+$DQ50</f>
        <v>0</v>
      </c>
      <c r="Y50" s="154" t="n">
        <f aca="false">INDEX(M1SHEET,MATCH($A50,M1COLUMN,0),MATCH($AG$2,M1ROW,0))</f>
        <v>3.965</v>
      </c>
      <c r="Z50" s="155"/>
      <c r="AB50" s="146" t="n">
        <f aca="false">B50+E50+H50+K50+N50+S50</f>
        <v>14.51</v>
      </c>
      <c r="AC50" s="58"/>
      <c r="AD50" s="58"/>
      <c r="AF50" s="158" t="s">
        <v>146</v>
      </c>
      <c r="AG50" s="160"/>
      <c r="AI50" s="138" t="n">
        <v>38261</v>
      </c>
      <c r="AJ50" s="96" t="n">
        <f aca="false">(CK50+BE50+BR50+DQ50)*AM50</f>
        <v>0</v>
      </c>
      <c r="AK50" s="97" t="n">
        <f aca="false">(AO50)*(AM50)</f>
        <v>0</v>
      </c>
      <c r="AL50" s="97" t="n">
        <f aca="false">(AN50+AO50)*(AM50)</f>
        <v>0</v>
      </c>
      <c r="AM50" s="139" t="n">
        <f aca="false">INDEX(M1SHEET,MATCH($AI50,M1COLUMN,0),MATCH($AG$38,M1ROW,0))</f>
        <v>0.82135972441033</v>
      </c>
      <c r="AN50" s="122" t="n">
        <f aca="false">BS50</f>
        <v>0</v>
      </c>
      <c r="AO50" s="97" t="n">
        <f aca="false">BR50</f>
        <v>0</v>
      </c>
      <c r="AP50" s="125"/>
      <c r="AQ50" s="108"/>
      <c r="AR50" s="128" t="n">
        <f aca="false">SUM(AX50:BE50)+SUM(BI50:BP50)+SUM(DU50:DZ50)+SUM(BW50:CI50)</f>
        <v>0</v>
      </c>
      <c r="AS50" s="108"/>
      <c r="AT50" s="17"/>
      <c r="AU50" s="17"/>
      <c r="AV50" s="37" t="n">
        <v>38261</v>
      </c>
      <c r="AW50" s="17"/>
      <c r="AX50" s="128" t="n">
        <f aca="false">IF(AX$2&lt;=$A50,IF(AX$3&gt;=$A50,(AX$4/1.055056),0),0)*($AI51-$AI50)/10000</f>
        <v>0</v>
      </c>
      <c r="AY50" s="140" t="n">
        <f aca="false">IF(AY$2&lt;=$A50,IF(AY$3&gt;=$A50,(AY$4/1.055056),0),0)*($AI51-$AI50)/10000</f>
        <v>0</v>
      </c>
      <c r="AZ50" s="140" t="n">
        <f aca="false">IF(AZ$2&lt;=$A50,IF(AZ$3&gt;=$A50,(AZ$4/1.055056),0),0)*($AI51-$AI50)/10000</f>
        <v>0</v>
      </c>
      <c r="BA50" s="140" t="n">
        <f aca="false">IF(BA$2&lt;=$A50,IF(BA$3&gt;=$A50,(BA$4/1.055056),0),0)*($AI51-$AI50)/10000</f>
        <v>0</v>
      </c>
      <c r="BB50" s="140" t="n">
        <f aca="false">IF(BB$2&lt;=$A50,IF(BB$3&gt;=$A50,(BB$4/1.055056),0),0)*($AI51-$AI50)/10000</f>
        <v>0</v>
      </c>
      <c r="BC50" s="140" t="n">
        <f aca="false">IF(BC$2&lt;=$A50,IF(BC$3&gt;=$A50,(BC$4/1.055056),0),0)*($AI51-$AI50)/10000</f>
        <v>0</v>
      </c>
      <c r="BD50" s="140" t="n">
        <f aca="false">IF(BD$2&lt;=$A50,IF(BD$3&gt;=$A50,(BD$4/1.055056),0),0)*($AI51-$AI50)/10000</f>
        <v>0</v>
      </c>
      <c r="BE50" s="140" t="n">
        <f aca="false">SUM(AX50:BD50)*AM50</f>
        <v>0</v>
      </c>
      <c r="BF50" s="140"/>
      <c r="BG50" s="13"/>
      <c r="BH50" s="13"/>
      <c r="BI50" s="141" t="n">
        <f aca="false">IF(BI$2&lt;=$A50,IF(BI$3&gt;=$A50,(BI$4/1.055056),0),0)*($AI51-$AI50)/10000</f>
        <v>0</v>
      </c>
      <c r="BJ50" s="141" t="n">
        <f aca="false">IF(BJ$2&lt;=$A50,IF(BJ$3&gt;=$A50,(BJ$4/1.055056),0),0)*($AI51-$AI50)/10000</f>
        <v>0</v>
      </c>
      <c r="BK50" s="141" t="n">
        <f aca="false">IF(BK$2&lt;=$A50,IF(BK$3&gt;=$A50,(BK$4/1.055056),0),0)*($AI51-$AI50)/10000</f>
        <v>0</v>
      </c>
      <c r="BL50" s="141" t="n">
        <f aca="false">IF(BL$2&lt;=$A50,IF(BL$3&gt;=$A50,(BL$4/1.055056),0),0)*($AI51-$AI50)/10000</f>
        <v>0</v>
      </c>
      <c r="BM50" s="141" t="n">
        <f aca="false">IF(BM$2&lt;=$A50,IF(BM$3&gt;=$A50,(BM$4/1.055056),0),0)*($AI51-$AI50)/10000</f>
        <v>0</v>
      </c>
      <c r="BN50" s="141" t="n">
        <f aca="false">IF(BN$2&lt;=$A50,IF(BN$3&gt;=$A50,(BN$4/1.055056),0),0)*($AI51-$AI50)/10000</f>
        <v>0</v>
      </c>
      <c r="BO50" s="141" t="n">
        <f aca="false">IF(BO$2&lt;=$A50,IF(BO$3&gt;=$A50,(BO$4/1.055056),0),0)*($AI51-$AI50)/10000</f>
        <v>0</v>
      </c>
      <c r="BP50" s="141" t="n">
        <f aca="false">IF(BP$2&lt;=$A50,IF(BP$3&gt;=$A50,(BP$4/1.055056),0),0)*($AI51-$AI50)/10000</f>
        <v>0</v>
      </c>
      <c r="BQ50" s="13"/>
      <c r="BR50" s="14" t="n">
        <f aca="false">SUM(BI50:BP50)</f>
        <v>0</v>
      </c>
      <c r="BS50" s="14" t="n">
        <f aca="false">SUM(AX50:BF50)+DF50</f>
        <v>0</v>
      </c>
      <c r="BT50" s="14"/>
      <c r="BU50" s="17"/>
      <c r="BV50" s="17"/>
      <c r="BW50" s="142" t="n">
        <f aca="false">IF(BW$2&lt;=$A50,IF(BW$3&gt;=$A50,(BW$4),0),0)*($AI51-$AI50)/10000</f>
        <v>0</v>
      </c>
      <c r="BX50" s="142" t="n">
        <f aca="false">IF(BX$2&lt;=$A50,IF(BX$3&gt;=$A50,(BX$4),0),0)*($AI51-$AI50)/10000</f>
        <v>0</v>
      </c>
      <c r="BY50" s="142" t="n">
        <f aca="false">IF(BY$2&lt;=$A50,IF(BY$3&gt;=$A50,(BY$4),0),0)*($AI51-$AI50)/10000</f>
        <v>0</v>
      </c>
      <c r="BZ50" s="142" t="n">
        <f aca="false">IF(BZ$2&lt;=$A50,IF(BZ$3&gt;=$A50,(BZ$4),0),0)*($AI51-$AI50)/10000</f>
        <v>0</v>
      </c>
      <c r="CA50" s="142" t="n">
        <f aca="false">IF(CA$2&lt;=$A50,IF(CA$3&gt;=$A50,(CA$4),0),0)*($AI51-$AI50)/10000</f>
        <v>0</v>
      </c>
      <c r="CB50" s="140" t="n">
        <f aca="false">IF(CB$2&lt;=$A50,IF(CB$3&gt;=$A50,(CB$4),0),0)*($AI51-$AI50)/10000</f>
        <v>0</v>
      </c>
      <c r="CC50" s="140" t="n">
        <f aca="false">IF(CC$2&lt;=$A50,IF(CC$3&gt;=$A50,(CC$4),0),0)*($AI51-$AI50)/10000</f>
        <v>0</v>
      </c>
      <c r="CD50" s="140" t="n">
        <f aca="false">IF(CD$2&lt;=$A50,IF(CD$3&gt;=$A50,(CD$4),0),0)*($AI51-$AI50)/10000</f>
        <v>0</v>
      </c>
      <c r="CE50" s="140" t="n">
        <f aca="false">IF(CE$2&lt;=$A50,IF(CE$3&gt;=$A50,(CE$4),0),0)*($AI51-$AI50)/10000</f>
        <v>0</v>
      </c>
      <c r="CF50" s="140" t="n">
        <f aca="false">IF(CF$2&lt;=$A50,IF(CF$3&gt;=$A50,(CF$4),0),0)*($AI51-$AI50)/10000</f>
        <v>0</v>
      </c>
      <c r="CG50" s="140" t="n">
        <f aca="false">IF(CG$2&lt;=$A50,IF(CG$3&gt;=$A50,(CG$4),0),0)*($AI51-$AI50)/10000</f>
        <v>0</v>
      </c>
      <c r="CH50" s="140" t="n">
        <f aca="false">IF(CH$2&lt;=$A50,IF(CH$3&gt;=$A50,(CH$4),0),0)*($AI51-$AI50)/10000</f>
        <v>0</v>
      </c>
      <c r="CI50" s="140" t="n">
        <f aca="false">IF(CI$2&lt;=$A50,IF(CI$3&gt;=$A50,(CI$4),0),0)*($AI51-$AI50)/10000</f>
        <v>0</v>
      </c>
      <c r="CJ50" s="17"/>
      <c r="CK50" s="128" t="n">
        <f aca="false">SUM(BW50:CI50)+DQ50</f>
        <v>0</v>
      </c>
      <c r="CL50" s="128"/>
      <c r="CM50" s="128"/>
      <c r="CN50" s="142" t="n">
        <f aca="false">IF(CN$2&lt;=$A50,IF(CN$3&gt;=$A50,(CN$4),0),0)*($AI51-$AI50)/10000</f>
        <v>0</v>
      </c>
      <c r="CO50" s="142" t="n">
        <f aca="false">IF(CO$2&lt;=$A50,IF(CO$3&gt;=$A50,(CO$4),0),0)*($AI51-$AI50)/10000</f>
        <v>0</v>
      </c>
      <c r="CP50" s="142" t="n">
        <f aca="false">IF(CP$2&lt;=$A50,IF(CP$3&gt;=$A50,(CP$4),0),0)*($AI51-$AI50)/10000</f>
        <v>0</v>
      </c>
      <c r="CQ50" s="142" t="n">
        <f aca="false">IF(CQ$2&lt;=$A50,IF(CQ$3&gt;=$A50,(CQ$4),0),0)*($AI51-$AI50)/10000</f>
        <v>0</v>
      </c>
      <c r="CR50" s="128"/>
      <c r="CS50" s="128" t="n">
        <f aca="false">SUM(CN50:CQ50)*AL50</f>
        <v>0</v>
      </c>
      <c r="CT50" s="128"/>
      <c r="CU50" s="17"/>
      <c r="CV50" s="17"/>
      <c r="CW50" s="17"/>
      <c r="CX50" s="140" t="n">
        <f aca="false">IF(CX$2&lt;=$A50,IF(CX$3&gt;=$A50,(CX$4),0),0)*($AI51-$AI50)/10000</f>
        <v>0</v>
      </c>
      <c r="CY50" s="140" t="n">
        <f aca="false">IF(CY$2&lt;=$A50,IF(CY$3&gt;=$A50,(CY$4),0),0)*($AI51-$AI50)/10000</f>
        <v>0</v>
      </c>
      <c r="CZ50" s="140" t="n">
        <f aca="false">IF(CZ$2&lt;=$A50,IF(CZ$3&gt;=$A50,(CZ$4),0),0)*($AI51-$AI50)/10000</f>
        <v>0</v>
      </c>
      <c r="DA50" s="140" t="n">
        <f aca="false">IF(DA$2&lt;=$A50,IF(DA$3&gt;=$A50,(DA$4),0),0)*($AI51-$AI50)/10000</f>
        <v>0</v>
      </c>
      <c r="DB50" s="140" t="n">
        <f aca="false">IF(DB$2&lt;=$A50,IF(DB$3&gt;=$A50,(DB$4),0),0)*($AI51-$AI50)/10000</f>
        <v>0</v>
      </c>
      <c r="DC50" s="140" t="n">
        <f aca="false">IF(DC$2&lt;=$A50,IF(DC$3&gt;=$A50,(DC$4),0),0)*($AI51-$AI50)/10000</f>
        <v>0</v>
      </c>
      <c r="DD50" s="140" t="n">
        <f aca="false">IF(DD$2&lt;=$A50,IF(DD$3&gt;=$A50,(DD$4),0),0)*($AI51-$AI50)/10000</f>
        <v>0</v>
      </c>
      <c r="DE50" s="17"/>
      <c r="DF50" s="128" t="n">
        <f aca="false">SUM(CX50:DD50)</f>
        <v>0</v>
      </c>
      <c r="DG50" s="17"/>
      <c r="DH50" s="17"/>
      <c r="DI50" s="17"/>
      <c r="DJ50" s="17"/>
      <c r="DK50" s="17"/>
      <c r="DL50" s="140" t="n">
        <f aca="false">IF(DL$2&lt;=$A50,IF(DL$3&gt;=$A50,(DL$4),0),0)*($AI51-$AI50)/10000</f>
        <v>0</v>
      </c>
      <c r="DM50" s="140" t="n">
        <f aca="false">IF(DM$2&lt;=$A50,IF(DM$3&gt;=$A50,(DM$4),0),0)*($AI51-$AI50)/10000</f>
        <v>0</v>
      </c>
      <c r="DN50" s="140" t="n">
        <f aca="false">IF(DN$2&lt;=$A50,IF(DN$3&gt;=$A50,(DN$4),0),0)*($AI51-$AI50)/10000</f>
        <v>0</v>
      </c>
      <c r="DO50" s="140" t="n">
        <f aca="false">IF(DO$2&lt;=$A50,IF(DO$3&gt;=$A50,(DO$4),0),0)*($AI51-$AI50)/10000</f>
        <v>0</v>
      </c>
      <c r="DP50" s="140"/>
      <c r="DQ50" s="140" t="n">
        <f aca="false">SUM(DL50:DO50)*AL50</f>
        <v>0</v>
      </c>
      <c r="DR50" s="140"/>
      <c r="DS50" s="140" t="n">
        <f aca="false">IF(DS$2&lt;=$A50,IF(DS$3&gt;=$A50,(DS$4),0),0)*($AI51-$AI50)/10000</f>
        <v>0</v>
      </c>
      <c r="DT50" s="140" t="n">
        <f aca="false">IF(DT$2&lt;=$A50,IF(DT$3&gt;=$A50,(DT$4),0),0)*($AI51-$AI50)/10000</f>
        <v>0</v>
      </c>
      <c r="DU50" s="140" t="n">
        <f aca="false">IF(DU$2&lt;=$A50,IF(DU$3&gt;=$A50,(DU$4),0),0)*($AI51-$AI50)/10000</f>
        <v>0</v>
      </c>
      <c r="DV50" s="140" t="n">
        <f aca="false">IF(DV$2&lt;=$A50,IF(DV$3&gt;=$A50,(DV$4),0),0)*($AI51-$AI50)/10000</f>
        <v>0</v>
      </c>
      <c r="DW50" s="140" t="n">
        <f aca="false">IF(DW$2&lt;=$A50,IF(DW$3&gt;=$A50,(DW$4),0),0)*($AI51-$AI50)/10000</f>
        <v>0</v>
      </c>
      <c r="DX50" s="140" t="n">
        <f aca="false">IF(DX$2&lt;=$A50,IF(DX$3&gt;=$A50,(DX$4),0),0)*($AI51-$AI50)/10000</f>
        <v>0</v>
      </c>
      <c r="DY50" s="140" t="n">
        <f aca="false">IF(DY$2&lt;=$A50,IF(DY$3&gt;=$A50,(DY$4),0),0)*($AI51-$AI50)/10000</f>
        <v>0</v>
      </c>
      <c r="DZ50" s="140" t="n">
        <f aca="false">IF(DZ$2&lt;=$A50,IF(DZ$3&gt;=$A50,(DZ$4),0),0)*($AI51-$AI50)/10000</f>
        <v>0</v>
      </c>
      <c r="EA50" s="140" t="n">
        <f aca="false">IF(EA$2&lt;=$A50,IF(EA$3&gt;=$A50,(EA$4),0),0)*($AI51-$AI50)/10000</f>
        <v>0</v>
      </c>
      <c r="EB50" s="128" t="n">
        <f aca="false">SUM(DS50:DZ50)*AM50</f>
        <v>0</v>
      </c>
      <c r="EC50" s="128"/>
      <c r="ED50" s="17"/>
      <c r="EE50" s="17"/>
      <c r="EF50" s="17"/>
      <c r="EG50" s="17"/>
      <c r="EH50" s="17"/>
      <c r="EI50" s="140" t="n">
        <f aca="false">IF(EI$2&lt;=$A50,IF(EI$3&gt;=$A50,(EI$4),0),0)*($AI51-$AI50)/10000</f>
        <v>0</v>
      </c>
      <c r="EJ50" s="140" t="n">
        <f aca="false">IF(EJ$2&lt;=$A50,IF(EJ$3&gt;=$A50,(EJ$4),0),0)*($AI51-$AI50)/10000</f>
        <v>0</v>
      </c>
      <c r="EK50" s="140" t="n">
        <f aca="false">IF(EK$2&lt;=$A50,IF(EK$3&gt;=$A50,(EK$4),0),0)*($AI51-$AI50)/10000</f>
        <v>0</v>
      </c>
      <c r="EL50" s="140" t="n">
        <f aca="false">IF(EL$2&lt;=$A50,IF(EL$3&gt;=$A50,(EL$4),0),0)*($AI51-$AI50)/10000</f>
        <v>0</v>
      </c>
      <c r="EM50" s="140" t="n">
        <f aca="false">IF(EM$2&lt;=$A50,IF(EM$3&gt;=$A50,(EM$4),0),0)*($AI51-$AI50)/10000</f>
        <v>0</v>
      </c>
      <c r="EN50" s="140" t="n">
        <f aca="false">IF(EN$2&lt;=$A50,IF(EN$3&gt;=$A50,(EN$4),0),0)*($AI51-$AI50)/10000</f>
        <v>0</v>
      </c>
      <c r="EO50" s="17"/>
      <c r="EP50" s="128" t="n">
        <f aca="false">SUM(EI50:EN50)</f>
        <v>0</v>
      </c>
      <c r="EQ50" s="128" t="n">
        <f aca="false">EP50*AM50</f>
        <v>0</v>
      </c>
      <c r="ER50" s="17"/>
      <c r="ES50" s="17"/>
      <c r="ET50" s="17"/>
      <c r="EU50" s="17"/>
      <c r="EV50" s="17"/>
      <c r="EW50" s="140" t="n">
        <f aca="false">IF(EW$2&lt;=$A50,IF(EW$3&gt;=$A50,(EW$4),0),0)*($AI51-$AI50)/10000</f>
        <v>0</v>
      </c>
      <c r="EX50" s="140" t="n">
        <f aca="false">IF(EX$2&lt;=$A50,IF(EX$3&gt;=$A50,(EX$4),0),0)*($AI51-$AI50)/10000</f>
        <v>0</v>
      </c>
      <c r="EY50" s="140" t="n">
        <f aca="false">IF(EY$2&lt;=$A50,IF(EY$3&gt;=$A50,(EY$4),0),0)*($AI51-$AI50)/10000</f>
        <v>0</v>
      </c>
      <c r="EZ50" s="140" t="n">
        <f aca="false">IF(EZ$2&lt;=$A50,IF(EZ$3&gt;=$A50,(EZ$4),0),0)*($AI51-$AI50)/10000</f>
        <v>0</v>
      </c>
      <c r="FA50" s="140" t="n">
        <f aca="false">IF(FA$2&lt;=$A50,IF(FA$3&gt;=$A50,(FA$4),0),0)*($AI51-$AI50)/10000</f>
        <v>0</v>
      </c>
      <c r="FB50" s="140" t="n">
        <f aca="false">IF(FB$2&lt;=$A50,IF(FB$3&gt;=$A50,(FB$4),0),0)*($AI51-$AI50)/10000</f>
        <v>0</v>
      </c>
      <c r="FC50" s="17"/>
      <c r="FD50" s="128" t="n">
        <f aca="false">SUM(EW50:FB50)</f>
        <v>0</v>
      </c>
      <c r="FE50" s="128" t="n">
        <f aca="false">FD50*AM50</f>
        <v>0</v>
      </c>
      <c r="FF50" s="17"/>
      <c r="FG50" s="17"/>
      <c r="FH50" s="17"/>
      <c r="FI50" s="17"/>
      <c r="FJ50" s="17"/>
      <c r="FK50" s="17"/>
      <c r="FL50" s="140" t="n">
        <f aca="false">IF(FL$2&lt;=$A50,IF(FL$3&gt;=$A50,(FL$4),0),0)*($AI51-$AI50)/10000</f>
        <v>0</v>
      </c>
      <c r="FM50" s="140" t="n">
        <f aca="false">IF(FM$2&lt;=$A50,IF(FM$3&gt;=$A50,(FM$4),0),0)*($AI51-$AI50)/10000</f>
        <v>0</v>
      </c>
      <c r="FN50" s="140" t="n">
        <f aca="false">IF(FN$2&lt;=$A50,IF(FN$3&gt;=$A50,(FN$4),0),0)*($AI51-$AI50)/10000</f>
        <v>0</v>
      </c>
      <c r="FO50" s="140" t="n">
        <f aca="false">IF(FO$2&lt;=$A50,IF(FO$3&gt;=$A50,(FO$4),0),0)*($AI51-$AI50)/10000</f>
        <v>0</v>
      </c>
      <c r="FP50" s="140" t="n">
        <f aca="false">IF(FP$2&lt;=$A50,IF(FP$3&gt;=$A50,(FP$4),0),0)*($AI51-$AI50)/10000</f>
        <v>0</v>
      </c>
      <c r="FQ50" s="140" t="n">
        <f aca="false">IF(FQ$2&lt;=$A50,IF(FQ$3&gt;=$A50,(FQ$4),0),0)*($AI51-$AI50)/10000</f>
        <v>0</v>
      </c>
      <c r="FR50" s="17"/>
      <c r="FS50" s="128" t="n">
        <f aca="false">SUM(FL50:FQ50)</f>
        <v>0</v>
      </c>
      <c r="FT50" s="128" t="n">
        <f aca="false">FS50*AM50</f>
        <v>0</v>
      </c>
      <c r="FU50" s="17"/>
      <c r="FV50" s="17"/>
      <c r="FW50" s="17"/>
      <c r="FX50" s="17"/>
      <c r="FY50" s="17"/>
      <c r="FZ50" s="17"/>
      <c r="GA50" s="140" t="n">
        <f aca="false">IF(GA$2&lt;=$A50,IF(GA$3&gt;=$A50,(GA$4),0),0)*($AI51-$AI50)/10000</f>
        <v>0</v>
      </c>
      <c r="GB50" s="140" t="n">
        <f aca="false">IF(GB$2&lt;=$A50,IF(GB$3&gt;=$A50,(GB$4),0),0)*($AI51-$AI50)/10000</f>
        <v>0</v>
      </c>
      <c r="GC50" s="140" t="n">
        <f aca="false">IF(GC$2&lt;=$A50,IF(GC$3&gt;=$A50,(GC$4),0),0)*($AI51-$AI50)/10000</f>
        <v>0</v>
      </c>
      <c r="GD50" s="140" t="n">
        <f aca="false">IF(GD$2&lt;=$A50,IF(GD$3&gt;=$A50,(GD$4),0),0)*($AI51-$AI50)/10000</f>
        <v>0</v>
      </c>
      <c r="GE50" s="140" t="n">
        <f aca="false">IF(GE$2&lt;=$A50,IF(GE$3&gt;=$A50,(GE$4),0),0)*($AI51-$AI50)/10000</f>
        <v>0</v>
      </c>
      <c r="GF50" s="140" t="n">
        <f aca="false">IF(GF$2&lt;=$A50,IF(GF$3&gt;=$A50,(GF$4),0),0)*($AI51-$AI50)/10000</f>
        <v>0</v>
      </c>
      <c r="GG50" s="17"/>
      <c r="GH50" s="128" t="n">
        <f aca="false">SUM(GA50:GF50)</f>
        <v>0</v>
      </c>
      <c r="GI50" s="128" t="n">
        <f aca="false">GH50*AM50</f>
        <v>0</v>
      </c>
    </row>
    <row r="51" customFormat="false" ht="17.25" hidden="false" customHeight="false" outlineLevel="0" collapsed="false">
      <c r="A51" s="133" t="n">
        <v>38292</v>
      </c>
      <c r="B51" s="144" t="n">
        <f aca="false">INDEX(EOLArray,MATCH($A51,EOLColumn,0),MATCH($AF$5,EOLRow,0))+CT51</f>
        <v>0</v>
      </c>
      <c r="C51" s="135" t="n">
        <f aca="false">INDEX(M1SHEET,MATCH($A51,M1COLUMN,0),MATCH($AG$5,M1ROW,0))</f>
        <v>-0.3</v>
      </c>
      <c r="D51" s="136" t="n">
        <f aca="false">AVERAGE(C51:C62)</f>
        <v>-0.414772676663775</v>
      </c>
      <c r="E51" s="144" t="n">
        <f aca="false">INDEX(EOLArray,MATCH($A51,EOLColumn,0),MATCH($AF$19,EOLRow,0))+EQ51</f>
        <v>13.49</v>
      </c>
      <c r="F51" s="135" t="n">
        <f aca="false">INDEX(M1SHEET,MATCH($A51,M1COLUMN,0),MATCH($AG$14,M1ROW,0))</f>
        <v>0.52</v>
      </c>
      <c r="G51" s="136" t="n">
        <f aca="false">AVERAGE(F51:F62)</f>
        <v>0.286666666666667</v>
      </c>
      <c r="H51" s="144" t="n">
        <f aca="false">INDEX(EOLArray,MATCH($A51,EOLColumn,0),MATCH($AF$20,EOLRow,0))+GI51</f>
        <v>0</v>
      </c>
      <c r="I51" s="135" t="n">
        <f aca="false">INDEX(M1SHEET,MATCH($A51,M1COLUMN,0),MATCH($AG$17,M1ROW,0))</f>
        <v>0.57</v>
      </c>
      <c r="J51" s="136" t="n">
        <f aca="false">AVERAGE(I51:I62)</f>
        <v>0.628333333333333</v>
      </c>
      <c r="K51" s="144" t="n">
        <f aca="false">INDEX(EOLArray,MATCH($A51,EOLColumn,0),MATCH($AF$13,EOLRow,0))+FE51</f>
        <v>0</v>
      </c>
      <c r="L51" s="135" t="n">
        <f aca="false">INDEX(M1SHEET,MATCH($A51,M1COLUMN,0),MATCH($AG$13,M1ROW,0))</f>
        <v>-0.29</v>
      </c>
      <c r="M51" s="136" t="n">
        <f aca="false">AVERAGE(L51:L62)</f>
        <v>-0.327916666666667</v>
      </c>
      <c r="N51" s="144" t="n">
        <f aca="false">INDEX(EOLArray,MATCH($A51,EOLColumn,0),MATCH($AF$12,EOLRow,0))+EB51+DQ51</f>
        <v>0</v>
      </c>
      <c r="O51" s="135" t="n">
        <f aca="false">INDEX(M1SHEET,MATCH($A51,M1COLUMN,0),MATCH($AG$15,M1ROW,0))</f>
        <v>0</v>
      </c>
      <c r="P51" s="136" t="n">
        <f aca="false">AVERAGE(O51:O62)</f>
        <v>-0.168333333333333</v>
      </c>
      <c r="Q51" s="135" t="n">
        <f aca="false">INDEX(M1SHEET,MATCH($A51,M1COLUMN,0),MATCH($AG$31,M1ROW,0))</f>
        <v>4.105</v>
      </c>
      <c r="R51" s="136" t="n">
        <f aca="false">AVERAGE(Q51:Q62)</f>
        <v>3.83516666666667</v>
      </c>
      <c r="S51" s="144" t="n">
        <f aca="false">INDEX(EOLArray,MATCH($A51,EOLColumn,0),MATCH($AF$2,EOLRow,0))+BE51+DF51</f>
        <v>0</v>
      </c>
      <c r="T51" s="135" t="n">
        <f aca="false">INDEX(M1SHEET,MATCH($A51,M1COLUMN,0),MATCH($AG$3,M1ROW,0))</f>
        <v>-0.3</v>
      </c>
      <c r="U51" s="136" t="n">
        <f aca="false">AVERAGE(T51:T62)</f>
        <v>-0.381666666666667</v>
      </c>
      <c r="V51" s="135" t="n">
        <f aca="false">INDEX(M1SHEET,MATCH($A51,M1COLUMN,0),MATCH($AG$28,M1ROW,0))</f>
        <v>5.37687786268887</v>
      </c>
      <c r="W51" s="136" t="n">
        <f aca="false">AVERAGE(V51:V62)</f>
        <v>5.10939721719377</v>
      </c>
      <c r="X51" s="144" t="n">
        <f aca="false">INDEX(EOLArray,MATCH($A51,EOLColumn,0),MATCH($AF$18,EOLRow,0))+$BE51+$CK51+$CS51+$DQ51</f>
        <v>0</v>
      </c>
      <c r="Y51" s="135" t="n">
        <f aca="false">INDEX(M1SHEET,MATCH($A51,M1COLUMN,0),MATCH($AG$2,M1ROW,0))</f>
        <v>4.105</v>
      </c>
      <c r="Z51" s="136" t="n">
        <f aca="false">AVERAGE(Y51:Y62)</f>
        <v>4.0035</v>
      </c>
      <c r="AB51" s="150" t="n">
        <f aca="false">B51+E51+H51+K51+N51+S51</f>
        <v>13.49</v>
      </c>
      <c r="AC51" s="58"/>
      <c r="AD51" s="58"/>
      <c r="AF51" s="163" t="s">
        <v>80</v>
      </c>
      <c r="AG51" s="164"/>
      <c r="AI51" s="138" t="n">
        <v>38292</v>
      </c>
      <c r="AJ51" s="96" t="n">
        <f aca="false">(CK51+BE51+BR51+DQ51)*AM51</f>
        <v>0</v>
      </c>
      <c r="AK51" s="97" t="n">
        <f aca="false">(AO51)*(AM51)</f>
        <v>0</v>
      </c>
      <c r="AL51" s="97" t="n">
        <f aca="false">(AN51+AO51)*(AM51)</f>
        <v>0</v>
      </c>
      <c r="AM51" s="139" t="n">
        <f aca="false">INDEX(M1SHEET,MATCH($AI51,M1COLUMN,0),MATCH($AG$38,M1ROW,0))</f>
        <v>0.817363051048102</v>
      </c>
      <c r="AN51" s="122" t="n">
        <f aca="false">BS51</f>
        <v>0</v>
      </c>
      <c r="AO51" s="97" t="n">
        <f aca="false">BR51</f>
        <v>0</v>
      </c>
      <c r="AP51" s="125"/>
      <c r="AQ51" s="108"/>
      <c r="AR51" s="128" t="n">
        <f aca="false">SUM(AX51:BE51)+SUM(BI51:BP51)+SUM(DU51:DZ51)+SUM(BW51:CI51)</f>
        <v>0</v>
      </c>
      <c r="AS51" s="108"/>
      <c r="AT51" s="17"/>
      <c r="AU51" s="17"/>
      <c r="AV51" s="37" t="n">
        <v>38292</v>
      </c>
      <c r="AW51" s="17"/>
      <c r="AX51" s="128" t="n">
        <f aca="false">IF(AX$2&lt;=$A51,IF(AX$3&gt;=$A51,(AX$4/1.055056),0),0)*($AI52-$AI51)/10000</f>
        <v>0</v>
      </c>
      <c r="AY51" s="140" t="n">
        <f aca="false">IF(AY$2&lt;=$A51,IF(AY$3&gt;=$A51,(AY$4/1.055056),0),0)*($AI52-$AI51)/10000</f>
        <v>0</v>
      </c>
      <c r="AZ51" s="140" t="n">
        <f aca="false">IF(AZ$2&lt;=$A51,IF(AZ$3&gt;=$A51,(AZ$4/1.055056),0),0)*($AI52-$AI51)/10000</f>
        <v>0</v>
      </c>
      <c r="BA51" s="140" t="n">
        <f aca="false">IF(BA$2&lt;=$A51,IF(BA$3&gt;=$A51,(BA$4/1.055056),0),0)*($AI52-$AI51)/10000</f>
        <v>0</v>
      </c>
      <c r="BB51" s="140" t="n">
        <f aca="false">IF(BB$2&lt;=$A51,IF(BB$3&gt;=$A51,(BB$4/1.055056),0),0)*($AI52-$AI51)/10000</f>
        <v>0</v>
      </c>
      <c r="BC51" s="140" t="n">
        <f aca="false">IF(BC$2&lt;=$A51,IF(BC$3&gt;=$A51,(BC$4/1.055056),0),0)*($AI52-$AI51)/10000</f>
        <v>0</v>
      </c>
      <c r="BD51" s="140" t="n">
        <f aca="false">IF(BD$2&lt;=$A51,IF(BD$3&gt;=$A51,(BD$4/1.055056),0),0)*($AI52-$AI51)/10000</f>
        <v>0</v>
      </c>
      <c r="BE51" s="140" t="n">
        <f aca="false">SUM(AX51:BD51)*AM51</f>
        <v>0</v>
      </c>
      <c r="BF51" s="140"/>
      <c r="BG51" s="13"/>
      <c r="BH51" s="13"/>
      <c r="BI51" s="141" t="n">
        <f aca="false">IF(BI$2&lt;=$A51,IF(BI$3&gt;=$A51,(BI$4/1.055056),0),0)*($AI52-$AI51)/10000</f>
        <v>0</v>
      </c>
      <c r="BJ51" s="141" t="n">
        <f aca="false">IF(BJ$2&lt;=$A51,IF(BJ$3&gt;=$A51,(BJ$4/1.055056),0),0)*($AI52-$AI51)/10000</f>
        <v>0</v>
      </c>
      <c r="BK51" s="141" t="n">
        <f aca="false">IF(BK$2&lt;=$A51,IF(BK$3&gt;=$A51,(BK$4/1.055056),0),0)*($AI52-$AI51)/10000</f>
        <v>0</v>
      </c>
      <c r="BL51" s="141" t="n">
        <f aca="false">IF(BL$2&lt;=$A51,IF(BL$3&gt;=$A51,(BL$4/1.055056),0),0)*($AI52-$AI51)/10000</f>
        <v>0</v>
      </c>
      <c r="BM51" s="141" t="n">
        <f aca="false">IF(BM$2&lt;=$A51,IF(BM$3&gt;=$A51,(BM$4/1.055056),0),0)*($AI52-$AI51)/10000</f>
        <v>0</v>
      </c>
      <c r="BN51" s="141" t="n">
        <f aca="false">IF(BN$2&lt;=$A51,IF(BN$3&gt;=$A51,(BN$4/1.055056),0),0)*($AI52-$AI51)/10000</f>
        <v>0</v>
      </c>
      <c r="BO51" s="141" t="n">
        <f aca="false">IF(BO$2&lt;=$A51,IF(BO$3&gt;=$A51,(BO$4/1.055056),0),0)*($AI52-$AI51)/10000</f>
        <v>0</v>
      </c>
      <c r="BP51" s="141" t="n">
        <f aca="false">IF(BP$2&lt;=$A51,IF(BP$3&gt;=$A51,(BP$4/1.055056),0),0)*($AI52-$AI51)/10000</f>
        <v>0</v>
      </c>
      <c r="BQ51" s="13"/>
      <c r="BR51" s="14" t="n">
        <f aca="false">SUM(BI51:BP51)</f>
        <v>0</v>
      </c>
      <c r="BS51" s="14" t="n">
        <f aca="false">SUM(AX51:BF51)+DF51</f>
        <v>0</v>
      </c>
      <c r="BT51" s="14"/>
      <c r="BU51" s="17"/>
      <c r="BV51" s="17"/>
      <c r="BW51" s="142" t="n">
        <f aca="false">IF(BW$2&lt;=$A51,IF(BW$3&gt;=$A51,(BW$4),0),0)*($AI52-$AI51)/10000</f>
        <v>0</v>
      </c>
      <c r="BX51" s="142" t="n">
        <f aca="false">IF(BX$2&lt;=$A51,IF(BX$3&gt;=$A51,(BX$4),0),0)*($AI52-$AI51)/10000</f>
        <v>0</v>
      </c>
      <c r="BY51" s="142" t="n">
        <f aca="false">IF(BY$2&lt;=$A51,IF(BY$3&gt;=$A51,(BY$4),0),0)*($AI52-$AI51)/10000</f>
        <v>0</v>
      </c>
      <c r="BZ51" s="142" t="n">
        <f aca="false">IF(BZ$2&lt;=$A51,IF(BZ$3&gt;=$A51,(BZ$4),0),0)*($AI52-$AI51)/10000</f>
        <v>0</v>
      </c>
      <c r="CA51" s="142" t="n">
        <f aca="false">IF(CA$2&lt;=$A51,IF(CA$3&gt;=$A51,(CA$4),0),0)*($AI52-$AI51)/10000</f>
        <v>0</v>
      </c>
      <c r="CB51" s="140" t="n">
        <f aca="false">IF(CB$2&lt;=$A51,IF(CB$3&gt;=$A51,(CB$4),0),0)*($AI52-$AI51)/10000</f>
        <v>0</v>
      </c>
      <c r="CC51" s="140" t="n">
        <f aca="false">IF(CC$2&lt;=$A51,IF(CC$3&gt;=$A51,(CC$4),0),0)*($AI52-$AI51)/10000</f>
        <v>0</v>
      </c>
      <c r="CD51" s="140" t="n">
        <f aca="false">IF(CD$2&lt;=$A51,IF(CD$3&gt;=$A51,(CD$4),0),0)*($AI52-$AI51)/10000</f>
        <v>0</v>
      </c>
      <c r="CE51" s="140" t="n">
        <f aca="false">IF(CE$2&lt;=$A51,IF(CE$3&gt;=$A51,(CE$4),0),0)*($AI52-$AI51)/10000</f>
        <v>0</v>
      </c>
      <c r="CF51" s="140" t="n">
        <f aca="false">IF(CF$2&lt;=$A51,IF(CF$3&gt;=$A51,(CF$4),0),0)*($AI52-$AI51)/10000</f>
        <v>0</v>
      </c>
      <c r="CG51" s="140" t="n">
        <f aca="false">IF(CG$2&lt;=$A51,IF(CG$3&gt;=$A51,(CG$4),0),0)*($AI52-$AI51)/10000</f>
        <v>0</v>
      </c>
      <c r="CH51" s="140" t="n">
        <f aca="false">IF(CH$2&lt;=$A51,IF(CH$3&gt;=$A51,(CH$4),0),0)*($AI52-$AI51)/10000</f>
        <v>0</v>
      </c>
      <c r="CI51" s="140" t="n">
        <f aca="false">IF(CI$2&lt;=$A51,IF(CI$3&gt;=$A51,(CI$4),0),0)*($AI52-$AI51)/10000</f>
        <v>0</v>
      </c>
      <c r="CJ51" s="17"/>
      <c r="CK51" s="128" t="n">
        <f aca="false">SUM(BW51:CI51)+DQ51</f>
        <v>0</v>
      </c>
      <c r="CL51" s="128"/>
      <c r="CM51" s="128"/>
      <c r="CN51" s="142" t="n">
        <f aca="false">IF(CN$2&lt;=$A51,IF(CN$3&gt;=$A51,(CN$4),0),0)*($AI52-$AI51)/10000</f>
        <v>0</v>
      </c>
      <c r="CO51" s="142" t="n">
        <f aca="false">IF(CO$2&lt;=$A51,IF(CO$3&gt;=$A51,(CO$4),0),0)*($AI52-$AI51)/10000</f>
        <v>0</v>
      </c>
      <c r="CP51" s="142" t="n">
        <f aca="false">IF(CP$2&lt;=$A51,IF(CP$3&gt;=$A51,(CP$4),0),0)*($AI52-$AI51)/10000</f>
        <v>0</v>
      </c>
      <c r="CQ51" s="142" t="n">
        <f aca="false">IF(CQ$2&lt;=$A51,IF(CQ$3&gt;=$A51,(CQ$4),0),0)*($AI52-$AI51)/10000</f>
        <v>0</v>
      </c>
      <c r="CR51" s="128"/>
      <c r="CS51" s="128" t="n">
        <f aca="false">SUM(CN51:CQ51)*AL51</f>
        <v>0</v>
      </c>
      <c r="CT51" s="128"/>
      <c r="CU51" s="17"/>
      <c r="CV51" s="17"/>
      <c r="CW51" s="17"/>
      <c r="CX51" s="140" t="n">
        <f aca="false">IF(CX$2&lt;=$A51,IF(CX$3&gt;=$A51,(CX$4),0),0)*($AI52-$AI51)/10000</f>
        <v>0</v>
      </c>
      <c r="CY51" s="140" t="n">
        <f aca="false">IF(CY$2&lt;=$A51,IF(CY$3&gt;=$A51,(CY$4),0),0)*($AI52-$AI51)/10000</f>
        <v>0</v>
      </c>
      <c r="CZ51" s="140" t="n">
        <f aca="false">IF(CZ$2&lt;=$A51,IF(CZ$3&gt;=$A51,(CZ$4),0),0)*($AI52-$AI51)/10000</f>
        <v>0</v>
      </c>
      <c r="DA51" s="140" t="n">
        <f aca="false">IF(DA$2&lt;=$A51,IF(DA$3&gt;=$A51,(DA$4),0),0)*($AI52-$AI51)/10000</f>
        <v>0</v>
      </c>
      <c r="DB51" s="140" t="n">
        <f aca="false">IF(DB$2&lt;=$A51,IF(DB$3&gt;=$A51,(DB$4),0),0)*($AI52-$AI51)/10000</f>
        <v>0</v>
      </c>
      <c r="DC51" s="140" t="n">
        <f aca="false">IF(DC$2&lt;=$A51,IF(DC$3&gt;=$A51,(DC$4),0),0)*($AI52-$AI51)/10000</f>
        <v>0</v>
      </c>
      <c r="DD51" s="140" t="n">
        <f aca="false">IF(DD$2&lt;=$A51,IF(DD$3&gt;=$A51,(DD$4),0),0)*($AI52-$AI51)/10000</f>
        <v>0</v>
      </c>
      <c r="DE51" s="17"/>
      <c r="DF51" s="128" t="n">
        <f aca="false">SUM(CX51:DD51)</f>
        <v>0</v>
      </c>
      <c r="DG51" s="17"/>
      <c r="DH51" s="17"/>
      <c r="DI51" s="17"/>
      <c r="DJ51" s="17"/>
      <c r="DK51" s="17"/>
      <c r="DL51" s="140" t="n">
        <f aca="false">IF(DL$2&lt;=$A51,IF(DL$3&gt;=$A51,(DL$4),0),0)*($AI52-$AI51)/10000</f>
        <v>0</v>
      </c>
      <c r="DM51" s="140" t="n">
        <f aca="false">IF(DM$2&lt;=$A51,IF(DM$3&gt;=$A51,(DM$4),0),0)*($AI52-$AI51)/10000</f>
        <v>0</v>
      </c>
      <c r="DN51" s="140" t="n">
        <f aca="false">IF(DN$2&lt;=$A51,IF(DN$3&gt;=$A51,(DN$4),0),0)*($AI52-$AI51)/10000</f>
        <v>0</v>
      </c>
      <c r="DO51" s="140" t="n">
        <f aca="false">IF(DO$2&lt;=$A51,IF(DO$3&gt;=$A51,(DO$4),0),0)*($AI52-$AI51)/10000</f>
        <v>0</v>
      </c>
      <c r="DP51" s="140"/>
      <c r="DQ51" s="140" t="n">
        <f aca="false">SUM(DL51:DO51)*AL51</f>
        <v>0</v>
      </c>
      <c r="DR51" s="140"/>
      <c r="DS51" s="140" t="n">
        <f aca="false">IF(DS$2&lt;=$A51,IF(DS$3&gt;=$A51,(DS$4),0),0)*($AI52-$AI51)/10000</f>
        <v>0</v>
      </c>
      <c r="DT51" s="140" t="n">
        <f aca="false">IF(DT$2&lt;=$A51,IF(DT$3&gt;=$A51,(DT$4),0),0)*($AI52-$AI51)/10000</f>
        <v>0</v>
      </c>
      <c r="DU51" s="140" t="n">
        <f aca="false">IF(DU$2&lt;=$A51,IF(DU$3&gt;=$A51,(DU$4),0),0)*($AI52-$AI51)/10000</f>
        <v>0</v>
      </c>
      <c r="DV51" s="140" t="n">
        <f aca="false">IF(DV$2&lt;=$A51,IF(DV$3&gt;=$A51,(DV$4),0),0)*($AI52-$AI51)/10000</f>
        <v>0</v>
      </c>
      <c r="DW51" s="140" t="n">
        <f aca="false">IF(DW$2&lt;=$A51,IF(DW$3&gt;=$A51,(DW$4),0),0)*($AI52-$AI51)/10000</f>
        <v>0</v>
      </c>
      <c r="DX51" s="140" t="n">
        <f aca="false">IF(DX$2&lt;=$A51,IF(DX$3&gt;=$A51,(DX$4),0),0)*($AI52-$AI51)/10000</f>
        <v>0</v>
      </c>
      <c r="DY51" s="140" t="n">
        <f aca="false">IF(DY$2&lt;=$A51,IF(DY$3&gt;=$A51,(DY$4),0),0)*($AI52-$AI51)/10000</f>
        <v>0</v>
      </c>
      <c r="DZ51" s="140" t="n">
        <f aca="false">IF(DZ$2&lt;=$A51,IF(DZ$3&gt;=$A51,(DZ$4),0),0)*($AI52-$AI51)/10000</f>
        <v>0</v>
      </c>
      <c r="EA51" s="140" t="n">
        <f aca="false">IF(EA$2&lt;=$A51,IF(EA$3&gt;=$A51,(EA$4),0),0)*($AI52-$AI51)/10000</f>
        <v>0</v>
      </c>
      <c r="EB51" s="128" t="n">
        <f aca="false">SUM(DS51:DZ51)*AM51</f>
        <v>0</v>
      </c>
      <c r="EC51" s="128"/>
      <c r="ED51" s="17"/>
      <c r="EE51" s="17"/>
      <c r="EF51" s="17"/>
      <c r="EG51" s="17"/>
      <c r="EH51" s="17"/>
      <c r="EI51" s="140" t="n">
        <f aca="false">IF(EI$2&lt;=$A51,IF(EI$3&gt;=$A51,(EI$4),0),0)*($AI52-$AI51)/10000</f>
        <v>0</v>
      </c>
      <c r="EJ51" s="140" t="n">
        <f aca="false">IF(EJ$2&lt;=$A51,IF(EJ$3&gt;=$A51,(EJ$4),0),0)*($AI52-$AI51)/10000</f>
        <v>0</v>
      </c>
      <c r="EK51" s="140" t="n">
        <f aca="false">IF(EK$2&lt;=$A51,IF(EK$3&gt;=$A51,(EK$4),0),0)*($AI52-$AI51)/10000</f>
        <v>0</v>
      </c>
      <c r="EL51" s="140" t="n">
        <f aca="false">IF(EL$2&lt;=$A51,IF(EL$3&gt;=$A51,(EL$4),0),0)*($AI52-$AI51)/10000</f>
        <v>0</v>
      </c>
      <c r="EM51" s="140" t="n">
        <f aca="false">IF(EM$2&lt;=$A51,IF(EM$3&gt;=$A51,(EM$4),0),0)*($AI52-$AI51)/10000</f>
        <v>0</v>
      </c>
      <c r="EN51" s="140" t="n">
        <f aca="false">IF(EN$2&lt;=$A51,IF(EN$3&gt;=$A51,(EN$4),0),0)*($AI52-$AI51)/10000</f>
        <v>0</v>
      </c>
      <c r="EO51" s="17"/>
      <c r="EP51" s="128" t="n">
        <f aca="false">SUM(EI51:EN51)</f>
        <v>0</v>
      </c>
      <c r="EQ51" s="128" t="n">
        <f aca="false">EP51*AM51</f>
        <v>0</v>
      </c>
      <c r="ER51" s="17"/>
      <c r="ES51" s="17"/>
      <c r="ET51" s="17"/>
      <c r="EU51" s="17"/>
      <c r="EV51" s="17"/>
      <c r="EW51" s="140" t="n">
        <f aca="false">IF(EW$2&lt;=$A51,IF(EW$3&gt;=$A51,(EW$4),0),0)*($AI52-$AI51)/10000</f>
        <v>0</v>
      </c>
      <c r="EX51" s="140" t="n">
        <f aca="false">IF(EX$2&lt;=$A51,IF(EX$3&gt;=$A51,(EX$4),0),0)*($AI52-$AI51)/10000</f>
        <v>0</v>
      </c>
      <c r="EY51" s="140" t="n">
        <f aca="false">IF(EY$2&lt;=$A51,IF(EY$3&gt;=$A51,(EY$4),0),0)*($AI52-$AI51)/10000</f>
        <v>0</v>
      </c>
      <c r="EZ51" s="140" t="n">
        <f aca="false">IF(EZ$2&lt;=$A51,IF(EZ$3&gt;=$A51,(EZ$4),0),0)*($AI52-$AI51)/10000</f>
        <v>0</v>
      </c>
      <c r="FA51" s="140" t="n">
        <f aca="false">IF(FA$2&lt;=$A51,IF(FA$3&gt;=$A51,(FA$4),0),0)*($AI52-$AI51)/10000</f>
        <v>0</v>
      </c>
      <c r="FB51" s="140" t="n">
        <f aca="false">IF(FB$2&lt;=$A51,IF(FB$3&gt;=$A51,(FB$4),0),0)*($AI52-$AI51)/10000</f>
        <v>0</v>
      </c>
      <c r="FC51" s="17"/>
      <c r="FD51" s="128" t="n">
        <f aca="false">SUM(EW51:FB51)</f>
        <v>0</v>
      </c>
      <c r="FE51" s="128" t="n">
        <f aca="false">FD51*AM51</f>
        <v>0</v>
      </c>
      <c r="FF51" s="17"/>
      <c r="FG51" s="17"/>
      <c r="FH51" s="17"/>
      <c r="FI51" s="17"/>
      <c r="FJ51" s="17"/>
      <c r="FK51" s="17"/>
      <c r="FL51" s="140" t="n">
        <f aca="false">IF(FL$2&lt;=$A51,IF(FL$3&gt;=$A51,(FL$4),0),0)*($AI52-$AI51)/10000</f>
        <v>0</v>
      </c>
      <c r="FM51" s="140" t="n">
        <f aca="false">IF(FM$2&lt;=$A51,IF(FM$3&gt;=$A51,(FM$4),0),0)*($AI52-$AI51)/10000</f>
        <v>0</v>
      </c>
      <c r="FN51" s="140" t="n">
        <f aca="false">IF(FN$2&lt;=$A51,IF(FN$3&gt;=$A51,(FN$4),0),0)*($AI52-$AI51)/10000</f>
        <v>0</v>
      </c>
      <c r="FO51" s="140" t="n">
        <f aca="false">IF(FO$2&lt;=$A51,IF(FO$3&gt;=$A51,(FO$4),0),0)*($AI52-$AI51)/10000</f>
        <v>0</v>
      </c>
      <c r="FP51" s="140" t="n">
        <f aca="false">IF(FP$2&lt;=$A51,IF(FP$3&gt;=$A51,(FP$4),0),0)*($AI52-$AI51)/10000</f>
        <v>0</v>
      </c>
      <c r="FQ51" s="140" t="n">
        <f aca="false">IF(FQ$2&lt;=$A51,IF(FQ$3&gt;=$A51,(FQ$4),0),0)*($AI52-$AI51)/10000</f>
        <v>0</v>
      </c>
      <c r="FR51" s="17"/>
      <c r="FS51" s="128" t="n">
        <f aca="false">SUM(FL51:FQ51)</f>
        <v>0</v>
      </c>
      <c r="FT51" s="128" t="n">
        <f aca="false">FS51*AM51</f>
        <v>0</v>
      </c>
      <c r="FU51" s="17"/>
      <c r="FV51" s="17"/>
      <c r="FW51" s="17"/>
      <c r="FX51" s="17"/>
      <c r="FY51" s="17"/>
      <c r="FZ51" s="17"/>
      <c r="GA51" s="140" t="n">
        <f aca="false">IF(GA$2&lt;=$A51,IF(GA$3&gt;=$A51,(GA$4),0),0)*($AI52-$AI51)/10000</f>
        <v>0</v>
      </c>
      <c r="GB51" s="140" t="n">
        <f aca="false">IF(GB$2&lt;=$A51,IF(GB$3&gt;=$A51,(GB$4),0),0)*($AI52-$AI51)/10000</f>
        <v>0</v>
      </c>
      <c r="GC51" s="140" t="n">
        <f aca="false">IF(GC$2&lt;=$A51,IF(GC$3&gt;=$A51,(GC$4),0),0)*($AI52-$AI51)/10000</f>
        <v>0</v>
      </c>
      <c r="GD51" s="140" t="n">
        <f aca="false">IF(GD$2&lt;=$A51,IF(GD$3&gt;=$A51,(GD$4),0),0)*($AI52-$AI51)/10000</f>
        <v>0</v>
      </c>
      <c r="GE51" s="140" t="n">
        <f aca="false">IF(GE$2&lt;=$A51,IF(GE$3&gt;=$A51,(GE$4),0),0)*($AI52-$AI51)/10000</f>
        <v>0</v>
      </c>
      <c r="GF51" s="140" t="n">
        <f aca="false">IF(GF$2&lt;=$A51,IF(GF$3&gt;=$A51,(GF$4),0),0)*($AI52-$AI51)/10000</f>
        <v>0</v>
      </c>
      <c r="GG51" s="17"/>
      <c r="GH51" s="128" t="n">
        <f aca="false">SUM(GA51:GF51)</f>
        <v>0</v>
      </c>
      <c r="GI51" s="128" t="n">
        <f aca="false">GH51*AM51</f>
        <v>0</v>
      </c>
    </row>
    <row r="52" customFormat="false" ht="16.5" hidden="false" customHeight="false" outlineLevel="0" collapsed="false">
      <c r="A52" s="133" t="n">
        <v>38322</v>
      </c>
      <c r="B52" s="144" t="n">
        <f aca="false">INDEX(EOLArray,MATCH($A52,EOLColumn,0),MATCH($AF$5,EOLRow,0))+CT52</f>
        <v>0</v>
      </c>
      <c r="C52" s="135" t="n">
        <f aca="false">INDEX(M1SHEET,MATCH($A52,M1COLUMN,0),MATCH($AG$5,M1ROW,0))</f>
        <v>-0.3</v>
      </c>
      <c r="D52" s="152"/>
      <c r="E52" s="144" t="n">
        <f aca="false">INDEX(EOLArray,MATCH($A52,EOLColumn,0),MATCH($AF$19,EOLRow,0))+EQ52</f>
        <v>13.87</v>
      </c>
      <c r="F52" s="135" t="n">
        <f aca="false">INDEX(M1SHEET,MATCH($A52,M1COLUMN,0),MATCH($AG$14,M1ROW,0))</f>
        <v>0.52</v>
      </c>
      <c r="G52" s="152"/>
      <c r="H52" s="144" t="n">
        <f aca="false">INDEX(EOLArray,MATCH($A52,EOLColumn,0),MATCH($AF$20,EOLRow,0))+GI52</f>
        <v>0</v>
      </c>
      <c r="I52" s="135" t="n">
        <f aca="false">INDEX(M1SHEET,MATCH($A52,M1COLUMN,0),MATCH($AG$17,M1ROW,0))</f>
        <v>0.57</v>
      </c>
      <c r="J52" s="152"/>
      <c r="K52" s="144" t="n">
        <f aca="false">INDEX(EOLArray,MATCH($A52,EOLColumn,0),MATCH($AF$13,EOLRow,0))+FE52</f>
        <v>0</v>
      </c>
      <c r="L52" s="135" t="n">
        <f aca="false">INDEX(M1SHEET,MATCH($A52,M1COLUMN,0),MATCH($AG$13,M1ROW,0))</f>
        <v>-0.29</v>
      </c>
      <c r="M52" s="152"/>
      <c r="N52" s="144" t="n">
        <f aca="false">INDEX(EOLArray,MATCH($A52,EOLColumn,0),MATCH($AF$12,EOLRow,0))+EB52+DQ52</f>
        <v>0</v>
      </c>
      <c r="O52" s="135" t="n">
        <f aca="false">INDEX(M1SHEET,MATCH($A52,M1COLUMN,0),MATCH($AG$15,M1ROW,0))</f>
        <v>0.06</v>
      </c>
      <c r="P52" s="152"/>
      <c r="Q52" s="135" t="n">
        <f aca="false">INDEX(M1SHEET,MATCH($A52,M1COLUMN,0),MATCH($AG$31,M1ROW,0))</f>
        <v>4.29</v>
      </c>
      <c r="R52" s="152"/>
      <c r="S52" s="144" t="n">
        <f aca="false">INDEX(EOLArray,MATCH($A52,EOLColumn,0),MATCH($AF$2,EOLRow,0))+BE52+DF52</f>
        <v>0</v>
      </c>
      <c r="T52" s="135" t="n">
        <f aca="false">INDEX(M1SHEET,MATCH($A52,M1COLUMN,0),MATCH($AG$3,M1ROW,0))</f>
        <v>-0.3</v>
      </c>
      <c r="U52" s="152"/>
      <c r="V52" s="135" t="n">
        <f aca="false">INDEX(M1SHEET,MATCH($A52,M1COLUMN,0),MATCH($AG$28,M1ROW,0))</f>
        <v>5.55168842172545</v>
      </c>
      <c r="W52" s="152"/>
      <c r="X52" s="144" t="n">
        <f aca="false">INDEX(EOLArray,MATCH($A52,EOLColumn,0),MATCH($AF$18,EOLRow,0))+$BE52+$CK52+$CS52+$DQ52</f>
        <v>0</v>
      </c>
      <c r="Y52" s="135" t="n">
        <f aca="false">INDEX(M1SHEET,MATCH($A52,M1COLUMN,0),MATCH($AG$2,M1ROW,0))</f>
        <v>4.23</v>
      </c>
      <c r="Z52" s="152"/>
      <c r="AB52" s="150" t="n">
        <f aca="false">B52+E52+H52+K52+N52+S52</f>
        <v>13.87</v>
      </c>
      <c r="AC52" s="58"/>
      <c r="AD52" s="58"/>
      <c r="AI52" s="138" t="n">
        <v>38322</v>
      </c>
      <c r="AJ52" s="96" t="n">
        <f aca="false">(CK52+BE52+BR52+DQ52)*AM52</f>
        <v>0</v>
      </c>
      <c r="AK52" s="97" t="n">
        <f aca="false">(AO52)*(AM52)</f>
        <v>0</v>
      </c>
      <c r="AL52" s="97" t="n">
        <f aca="false">(AN52+AO52)*(AM52)</f>
        <v>0</v>
      </c>
      <c r="AM52" s="139" t="n">
        <f aca="false">INDEX(M1SHEET,MATCH($AI52,M1COLUMN,0),MATCH($AG$38,M1ROW,0))</f>
        <v>0.813501678708669</v>
      </c>
      <c r="AN52" s="122" t="n">
        <f aca="false">BS52</f>
        <v>0</v>
      </c>
      <c r="AO52" s="97" t="n">
        <f aca="false">BR52</f>
        <v>0</v>
      </c>
      <c r="AP52" s="125"/>
      <c r="AQ52" s="108"/>
      <c r="AR52" s="128" t="n">
        <f aca="false">SUM(AX52:BE52)+SUM(BI52:BP52)+SUM(DU52:DZ52)+SUM(BW52:CI52)</f>
        <v>0</v>
      </c>
      <c r="AS52" s="108"/>
      <c r="AT52" s="17"/>
      <c r="AU52" s="17"/>
      <c r="AV52" s="37" t="n">
        <v>38322</v>
      </c>
      <c r="AW52" s="17"/>
      <c r="AX52" s="128" t="n">
        <f aca="false">IF(AX$2&lt;=$A52,IF(AX$3&gt;=$A52,(AX$4/1.055056),0),0)*($AI53-$AI52)/10000</f>
        <v>0</v>
      </c>
      <c r="AY52" s="140" t="n">
        <f aca="false">IF(AY$2&lt;=$A52,IF(AY$3&gt;=$A52,(AY$4/1.055056),0),0)*($AI53-$AI52)/10000</f>
        <v>0</v>
      </c>
      <c r="AZ52" s="140" t="n">
        <f aca="false">IF(AZ$2&lt;=$A52,IF(AZ$3&gt;=$A52,(AZ$4/1.055056),0),0)*($AI53-$AI52)/10000</f>
        <v>0</v>
      </c>
      <c r="BA52" s="140" t="n">
        <f aca="false">IF(BA$2&lt;=$A52,IF(BA$3&gt;=$A52,(BA$4/1.055056),0),0)*($AI53-$AI52)/10000</f>
        <v>0</v>
      </c>
      <c r="BB52" s="140" t="n">
        <f aca="false">IF(BB$2&lt;=$A52,IF(BB$3&gt;=$A52,(BB$4/1.055056),0),0)*($AI53-$AI52)/10000</f>
        <v>0</v>
      </c>
      <c r="BC52" s="140" t="n">
        <f aca="false">IF(BC$2&lt;=$A52,IF(BC$3&gt;=$A52,(BC$4/1.055056),0),0)*($AI53-$AI52)/10000</f>
        <v>0</v>
      </c>
      <c r="BD52" s="140" t="n">
        <f aca="false">IF(BD$2&lt;=$A52,IF(BD$3&gt;=$A52,(BD$4/1.055056),0),0)*($AI53-$AI52)/10000</f>
        <v>0</v>
      </c>
      <c r="BE52" s="140" t="n">
        <f aca="false">SUM(AX52:BD52)*AM52</f>
        <v>0</v>
      </c>
      <c r="BF52" s="140"/>
      <c r="BG52" s="13"/>
      <c r="BH52" s="13"/>
      <c r="BI52" s="141" t="n">
        <f aca="false">IF(BI$2&lt;=$A52,IF(BI$3&gt;=$A52,(BI$4/1.055056),0),0)*($AI53-$AI52)/10000</f>
        <v>0</v>
      </c>
      <c r="BJ52" s="141" t="n">
        <f aca="false">IF(BJ$2&lt;=$A52,IF(BJ$3&gt;=$A52,(BJ$4/1.055056),0),0)*($AI53-$AI52)/10000</f>
        <v>0</v>
      </c>
      <c r="BK52" s="141" t="n">
        <f aca="false">IF(BK$2&lt;=$A52,IF(BK$3&gt;=$A52,(BK$4/1.055056),0),0)*($AI53-$AI52)/10000</f>
        <v>0</v>
      </c>
      <c r="BL52" s="141" t="n">
        <f aca="false">IF(BL$2&lt;=$A52,IF(BL$3&gt;=$A52,(BL$4/1.055056),0),0)*($AI53-$AI52)/10000</f>
        <v>0</v>
      </c>
      <c r="BM52" s="141" t="n">
        <f aca="false">IF(BM$2&lt;=$A52,IF(BM$3&gt;=$A52,(BM$4/1.055056),0),0)*($AI53-$AI52)/10000</f>
        <v>0</v>
      </c>
      <c r="BN52" s="141" t="n">
        <f aca="false">IF(BN$2&lt;=$A52,IF(BN$3&gt;=$A52,(BN$4/1.055056),0),0)*($AI53-$AI52)/10000</f>
        <v>0</v>
      </c>
      <c r="BO52" s="141" t="n">
        <f aca="false">IF(BO$2&lt;=$A52,IF(BO$3&gt;=$A52,(BO$4/1.055056),0),0)*($AI53-$AI52)/10000</f>
        <v>0</v>
      </c>
      <c r="BP52" s="141" t="n">
        <f aca="false">IF(BP$2&lt;=$A52,IF(BP$3&gt;=$A52,(BP$4/1.055056),0),0)*($AI53-$AI52)/10000</f>
        <v>0</v>
      </c>
      <c r="BQ52" s="13"/>
      <c r="BR52" s="14" t="n">
        <f aca="false">SUM(BI52:BP52)</f>
        <v>0</v>
      </c>
      <c r="BS52" s="14" t="n">
        <f aca="false">SUM(AX52:BF52)+DF52</f>
        <v>0</v>
      </c>
      <c r="BT52" s="14"/>
      <c r="BU52" s="17"/>
      <c r="BV52" s="17"/>
      <c r="BW52" s="142" t="n">
        <f aca="false">IF(BW$2&lt;=$A52,IF(BW$3&gt;=$A52,(BW$4),0),0)*($AI53-$AI52)/10000</f>
        <v>0</v>
      </c>
      <c r="BX52" s="142" t="n">
        <f aca="false">IF(BX$2&lt;=$A52,IF(BX$3&gt;=$A52,(BX$4),0),0)*($AI53-$AI52)/10000</f>
        <v>0</v>
      </c>
      <c r="BY52" s="142" t="n">
        <f aca="false">IF(BY$2&lt;=$A52,IF(BY$3&gt;=$A52,(BY$4),0),0)*($AI53-$AI52)/10000</f>
        <v>0</v>
      </c>
      <c r="BZ52" s="142" t="n">
        <f aca="false">IF(BZ$2&lt;=$A52,IF(BZ$3&gt;=$A52,(BZ$4),0),0)*($AI53-$AI52)/10000</f>
        <v>0</v>
      </c>
      <c r="CA52" s="142" t="n">
        <f aca="false">IF(CA$2&lt;=$A52,IF(CA$3&gt;=$A52,(CA$4),0),0)*($AI53-$AI52)/10000</f>
        <v>0</v>
      </c>
      <c r="CB52" s="140" t="n">
        <f aca="false">IF(CB$2&lt;=$A52,IF(CB$3&gt;=$A52,(CB$4),0),0)*($AI53-$AI52)/10000</f>
        <v>0</v>
      </c>
      <c r="CC52" s="140" t="n">
        <f aca="false">IF(CC$2&lt;=$A52,IF(CC$3&gt;=$A52,(CC$4),0),0)*($AI53-$AI52)/10000</f>
        <v>0</v>
      </c>
      <c r="CD52" s="140" t="n">
        <f aca="false">IF(CD$2&lt;=$A52,IF(CD$3&gt;=$A52,(CD$4),0),0)*($AI53-$AI52)/10000</f>
        <v>0</v>
      </c>
      <c r="CE52" s="140" t="n">
        <f aca="false">IF(CE$2&lt;=$A52,IF(CE$3&gt;=$A52,(CE$4),0),0)*($AI53-$AI52)/10000</f>
        <v>0</v>
      </c>
      <c r="CF52" s="140" t="n">
        <f aca="false">IF(CF$2&lt;=$A52,IF(CF$3&gt;=$A52,(CF$4),0),0)*($AI53-$AI52)/10000</f>
        <v>0</v>
      </c>
      <c r="CG52" s="140" t="n">
        <f aca="false">IF(CG$2&lt;=$A52,IF(CG$3&gt;=$A52,(CG$4),0),0)*($AI53-$AI52)/10000</f>
        <v>0</v>
      </c>
      <c r="CH52" s="140" t="n">
        <f aca="false">IF(CH$2&lt;=$A52,IF(CH$3&gt;=$A52,(CH$4),0),0)*($AI53-$AI52)/10000</f>
        <v>0</v>
      </c>
      <c r="CI52" s="140" t="n">
        <f aca="false">IF(CI$2&lt;=$A52,IF(CI$3&gt;=$A52,(CI$4),0),0)*($AI53-$AI52)/10000</f>
        <v>0</v>
      </c>
      <c r="CJ52" s="17"/>
      <c r="CK52" s="128" t="n">
        <f aca="false">SUM(BW52:CI52)+DQ52</f>
        <v>0</v>
      </c>
      <c r="CL52" s="128"/>
      <c r="CM52" s="128"/>
      <c r="CN52" s="142" t="n">
        <f aca="false">IF(CN$2&lt;=$A52,IF(CN$3&gt;=$A52,(CN$4),0),0)*($AI53-$AI52)/10000</f>
        <v>0</v>
      </c>
      <c r="CO52" s="142" t="n">
        <f aca="false">IF(CO$2&lt;=$A52,IF(CO$3&gt;=$A52,(CO$4),0),0)*($AI53-$AI52)/10000</f>
        <v>0</v>
      </c>
      <c r="CP52" s="142" t="n">
        <f aca="false">IF(CP$2&lt;=$A52,IF(CP$3&gt;=$A52,(CP$4),0),0)*($AI53-$AI52)/10000</f>
        <v>0</v>
      </c>
      <c r="CQ52" s="142" t="n">
        <f aca="false">IF(CQ$2&lt;=$A52,IF(CQ$3&gt;=$A52,(CQ$4),0),0)*($AI53-$AI52)/10000</f>
        <v>0</v>
      </c>
      <c r="CR52" s="128"/>
      <c r="CS52" s="128" t="n">
        <f aca="false">SUM(CN52:CQ52)*AL52</f>
        <v>0</v>
      </c>
      <c r="CT52" s="128"/>
      <c r="CU52" s="17"/>
      <c r="CV52" s="17"/>
      <c r="CW52" s="17"/>
      <c r="CX52" s="140" t="n">
        <f aca="false">IF(CX$2&lt;=$A52,IF(CX$3&gt;=$A52,(CX$4),0),0)*($AI53-$AI52)/10000</f>
        <v>0</v>
      </c>
      <c r="CY52" s="140" t="n">
        <f aca="false">IF(CY$2&lt;=$A52,IF(CY$3&gt;=$A52,(CY$4),0),0)*($AI53-$AI52)/10000</f>
        <v>0</v>
      </c>
      <c r="CZ52" s="140" t="n">
        <f aca="false">IF(CZ$2&lt;=$A52,IF(CZ$3&gt;=$A52,(CZ$4),0),0)*($AI53-$AI52)/10000</f>
        <v>0</v>
      </c>
      <c r="DA52" s="140" t="n">
        <f aca="false">IF(DA$2&lt;=$A52,IF(DA$3&gt;=$A52,(DA$4),0),0)*($AI53-$AI52)/10000</f>
        <v>0</v>
      </c>
      <c r="DB52" s="140" t="n">
        <f aca="false">IF(DB$2&lt;=$A52,IF(DB$3&gt;=$A52,(DB$4),0),0)*($AI53-$AI52)/10000</f>
        <v>0</v>
      </c>
      <c r="DC52" s="140" t="n">
        <f aca="false">IF(DC$2&lt;=$A52,IF(DC$3&gt;=$A52,(DC$4),0),0)*($AI53-$AI52)/10000</f>
        <v>0</v>
      </c>
      <c r="DD52" s="140" t="n">
        <f aca="false">IF(DD$2&lt;=$A52,IF(DD$3&gt;=$A52,(DD$4),0),0)*($AI53-$AI52)/10000</f>
        <v>0</v>
      </c>
      <c r="DE52" s="17"/>
      <c r="DF52" s="128" t="n">
        <f aca="false">SUM(CX52:DD52)</f>
        <v>0</v>
      </c>
      <c r="DG52" s="17"/>
      <c r="DH52" s="17"/>
      <c r="DI52" s="17"/>
      <c r="DJ52" s="17"/>
      <c r="DK52" s="17"/>
      <c r="DL52" s="140" t="n">
        <f aca="false">IF(DL$2&lt;=$A52,IF(DL$3&gt;=$A52,(DL$4),0),0)*($AI53-$AI52)/10000</f>
        <v>0</v>
      </c>
      <c r="DM52" s="140" t="n">
        <f aca="false">IF(DM$2&lt;=$A52,IF(DM$3&gt;=$A52,(DM$4),0),0)*($AI53-$AI52)/10000</f>
        <v>0</v>
      </c>
      <c r="DN52" s="140" t="n">
        <f aca="false">IF(DN$2&lt;=$A52,IF(DN$3&gt;=$A52,(DN$4),0),0)*($AI53-$AI52)/10000</f>
        <v>0</v>
      </c>
      <c r="DO52" s="140" t="n">
        <f aca="false">IF(DO$2&lt;=$A52,IF(DO$3&gt;=$A52,(DO$4),0),0)*($AI53-$AI52)/10000</f>
        <v>0</v>
      </c>
      <c r="DP52" s="140"/>
      <c r="DQ52" s="140" t="n">
        <f aca="false">SUM(DL52:DO52)*AL52</f>
        <v>0</v>
      </c>
      <c r="DR52" s="140"/>
      <c r="DS52" s="140" t="n">
        <f aca="false">IF(DS$2&lt;=$A52,IF(DS$3&gt;=$A52,(DS$4),0),0)*($AI53-$AI52)/10000</f>
        <v>0</v>
      </c>
      <c r="DT52" s="140" t="n">
        <f aca="false">IF(DT$2&lt;=$A52,IF(DT$3&gt;=$A52,(DT$4),0),0)*($AI53-$AI52)/10000</f>
        <v>0</v>
      </c>
      <c r="DU52" s="140" t="n">
        <f aca="false">IF(DU$2&lt;=$A52,IF(DU$3&gt;=$A52,(DU$4),0),0)*($AI53-$AI52)/10000</f>
        <v>0</v>
      </c>
      <c r="DV52" s="140" t="n">
        <f aca="false">IF(DV$2&lt;=$A52,IF(DV$3&gt;=$A52,(DV$4),0),0)*($AI53-$AI52)/10000</f>
        <v>0</v>
      </c>
      <c r="DW52" s="140" t="n">
        <f aca="false">IF(DW$2&lt;=$A52,IF(DW$3&gt;=$A52,(DW$4),0),0)*($AI53-$AI52)/10000</f>
        <v>0</v>
      </c>
      <c r="DX52" s="140" t="n">
        <f aca="false">IF(DX$2&lt;=$A52,IF(DX$3&gt;=$A52,(DX$4),0),0)*($AI53-$AI52)/10000</f>
        <v>0</v>
      </c>
      <c r="DY52" s="140" t="n">
        <f aca="false">IF(DY$2&lt;=$A52,IF(DY$3&gt;=$A52,(DY$4),0),0)*($AI53-$AI52)/10000</f>
        <v>0</v>
      </c>
      <c r="DZ52" s="140" t="n">
        <f aca="false">IF(DZ$2&lt;=$A52,IF(DZ$3&gt;=$A52,(DZ$4),0),0)*($AI53-$AI52)/10000</f>
        <v>0</v>
      </c>
      <c r="EA52" s="140" t="n">
        <f aca="false">IF(EA$2&lt;=$A52,IF(EA$3&gt;=$A52,(EA$4),0),0)*($AI53-$AI52)/10000</f>
        <v>0</v>
      </c>
      <c r="EB52" s="128" t="n">
        <f aca="false">SUM(DS52:DZ52)*AM52</f>
        <v>0</v>
      </c>
      <c r="EC52" s="128"/>
      <c r="ED52" s="17"/>
      <c r="EE52" s="17"/>
      <c r="EF52" s="17"/>
      <c r="EG52" s="17"/>
      <c r="EH52" s="17"/>
      <c r="EI52" s="140" t="n">
        <f aca="false">IF(EI$2&lt;=$A52,IF(EI$3&gt;=$A52,(EI$4),0),0)*($AI53-$AI52)/10000</f>
        <v>0</v>
      </c>
      <c r="EJ52" s="140" t="n">
        <f aca="false">IF(EJ$2&lt;=$A52,IF(EJ$3&gt;=$A52,(EJ$4),0),0)*($AI53-$AI52)/10000</f>
        <v>0</v>
      </c>
      <c r="EK52" s="140" t="n">
        <f aca="false">IF(EK$2&lt;=$A52,IF(EK$3&gt;=$A52,(EK$4),0),0)*($AI53-$AI52)/10000</f>
        <v>0</v>
      </c>
      <c r="EL52" s="140" t="n">
        <f aca="false">IF(EL$2&lt;=$A52,IF(EL$3&gt;=$A52,(EL$4),0),0)*($AI53-$AI52)/10000</f>
        <v>0</v>
      </c>
      <c r="EM52" s="140" t="n">
        <f aca="false">IF(EM$2&lt;=$A52,IF(EM$3&gt;=$A52,(EM$4),0),0)*($AI53-$AI52)/10000</f>
        <v>0</v>
      </c>
      <c r="EN52" s="140" t="n">
        <f aca="false">IF(EN$2&lt;=$A52,IF(EN$3&gt;=$A52,(EN$4),0),0)*($AI53-$AI52)/10000</f>
        <v>0</v>
      </c>
      <c r="EO52" s="17"/>
      <c r="EP52" s="128" t="n">
        <f aca="false">SUM(EI52:EN52)</f>
        <v>0</v>
      </c>
      <c r="EQ52" s="128" t="n">
        <f aca="false">EP52*AM52</f>
        <v>0</v>
      </c>
      <c r="ER52" s="17"/>
      <c r="ES52" s="17"/>
      <c r="ET52" s="17"/>
      <c r="EU52" s="17"/>
      <c r="EV52" s="17"/>
      <c r="EW52" s="140" t="n">
        <f aca="false">IF(EW$2&lt;=$A52,IF(EW$3&gt;=$A52,(EW$4),0),0)*($AI53-$AI52)/10000</f>
        <v>0</v>
      </c>
      <c r="EX52" s="140" t="n">
        <f aca="false">IF(EX$2&lt;=$A52,IF(EX$3&gt;=$A52,(EX$4),0),0)*($AI53-$AI52)/10000</f>
        <v>0</v>
      </c>
      <c r="EY52" s="140" t="n">
        <f aca="false">IF(EY$2&lt;=$A52,IF(EY$3&gt;=$A52,(EY$4),0),0)*($AI53-$AI52)/10000</f>
        <v>0</v>
      </c>
      <c r="EZ52" s="140" t="n">
        <f aca="false">IF(EZ$2&lt;=$A52,IF(EZ$3&gt;=$A52,(EZ$4),0),0)*($AI53-$AI52)/10000</f>
        <v>0</v>
      </c>
      <c r="FA52" s="140" t="n">
        <f aca="false">IF(FA$2&lt;=$A52,IF(FA$3&gt;=$A52,(FA$4),0),0)*($AI53-$AI52)/10000</f>
        <v>0</v>
      </c>
      <c r="FB52" s="140" t="n">
        <f aca="false">IF(FB$2&lt;=$A52,IF(FB$3&gt;=$A52,(FB$4),0),0)*($AI53-$AI52)/10000</f>
        <v>0</v>
      </c>
      <c r="FC52" s="17"/>
      <c r="FD52" s="128" t="n">
        <f aca="false">SUM(EW52:FB52)</f>
        <v>0</v>
      </c>
      <c r="FE52" s="128" t="n">
        <f aca="false">FD52*AM52</f>
        <v>0</v>
      </c>
      <c r="FF52" s="17"/>
      <c r="FG52" s="17"/>
      <c r="FH52" s="17"/>
      <c r="FI52" s="17"/>
      <c r="FJ52" s="17"/>
      <c r="FK52" s="17"/>
      <c r="FL52" s="140" t="n">
        <f aca="false">IF(FL$2&lt;=$A52,IF(FL$3&gt;=$A52,(FL$4),0),0)*($AI53-$AI52)/10000</f>
        <v>0</v>
      </c>
      <c r="FM52" s="140" t="n">
        <f aca="false">IF(FM$2&lt;=$A52,IF(FM$3&gt;=$A52,(FM$4),0),0)*($AI53-$AI52)/10000</f>
        <v>0</v>
      </c>
      <c r="FN52" s="140" t="n">
        <f aca="false">IF(FN$2&lt;=$A52,IF(FN$3&gt;=$A52,(FN$4),0),0)*($AI53-$AI52)/10000</f>
        <v>0</v>
      </c>
      <c r="FO52" s="140" t="n">
        <f aca="false">IF(FO$2&lt;=$A52,IF(FO$3&gt;=$A52,(FO$4),0),0)*($AI53-$AI52)/10000</f>
        <v>0</v>
      </c>
      <c r="FP52" s="140" t="n">
        <f aca="false">IF(FP$2&lt;=$A52,IF(FP$3&gt;=$A52,(FP$4),0),0)*($AI53-$AI52)/10000</f>
        <v>0</v>
      </c>
      <c r="FQ52" s="140" t="n">
        <f aca="false">IF(FQ$2&lt;=$A52,IF(FQ$3&gt;=$A52,(FQ$4),0),0)*($AI53-$AI52)/10000</f>
        <v>0</v>
      </c>
      <c r="FR52" s="17"/>
      <c r="FS52" s="128" t="n">
        <f aca="false">SUM(FL52:FQ52)</f>
        <v>0</v>
      </c>
      <c r="FT52" s="128" t="n">
        <f aca="false">FS52*AM52</f>
        <v>0</v>
      </c>
      <c r="FU52" s="17"/>
      <c r="FV52" s="17"/>
      <c r="FW52" s="17"/>
      <c r="FX52" s="17"/>
      <c r="FY52" s="17"/>
      <c r="FZ52" s="17"/>
      <c r="GA52" s="140" t="n">
        <f aca="false">IF(GA$2&lt;=$A52,IF(GA$3&gt;=$A52,(GA$4),0),0)*($AI53-$AI52)/10000</f>
        <v>0</v>
      </c>
      <c r="GB52" s="140" t="n">
        <f aca="false">IF(GB$2&lt;=$A52,IF(GB$3&gt;=$A52,(GB$4),0),0)*($AI53-$AI52)/10000</f>
        <v>0</v>
      </c>
      <c r="GC52" s="140" t="n">
        <f aca="false">IF(GC$2&lt;=$A52,IF(GC$3&gt;=$A52,(GC$4),0),0)*($AI53-$AI52)/10000</f>
        <v>0</v>
      </c>
      <c r="GD52" s="140" t="n">
        <f aca="false">IF(GD$2&lt;=$A52,IF(GD$3&gt;=$A52,(GD$4),0),0)*($AI53-$AI52)/10000</f>
        <v>0</v>
      </c>
      <c r="GE52" s="140" t="n">
        <f aca="false">IF(GE$2&lt;=$A52,IF(GE$3&gt;=$A52,(GE$4),0),0)*($AI53-$AI52)/10000</f>
        <v>0</v>
      </c>
      <c r="GF52" s="140" t="n">
        <f aca="false">IF(GF$2&lt;=$A52,IF(GF$3&gt;=$A52,(GF$4),0),0)*($AI53-$AI52)/10000</f>
        <v>0</v>
      </c>
      <c r="GG52" s="17"/>
      <c r="GH52" s="128" t="n">
        <f aca="false">SUM(GA52:GF52)</f>
        <v>0</v>
      </c>
      <c r="GI52" s="128" t="n">
        <f aca="false">GH52*AM52</f>
        <v>0</v>
      </c>
    </row>
    <row r="53" customFormat="false" ht="16.5" hidden="false" customHeight="false" outlineLevel="0" collapsed="false">
      <c r="A53" s="133" t="n">
        <v>38353</v>
      </c>
      <c r="B53" s="144" t="n">
        <f aca="false">INDEX(EOLArray,MATCH($A53,EOLColumn,0),MATCH($AF$5,EOLRow,0))+CT53</f>
        <v>0</v>
      </c>
      <c r="C53" s="135" t="n">
        <f aca="false">INDEX(M1SHEET,MATCH($A53,M1COLUMN,0),MATCH($AG$5,M1ROW,0))</f>
        <v>-0.299999999999999</v>
      </c>
      <c r="D53" s="145" t="n">
        <f aca="false">AVERAGE(C51:C55)</f>
        <v>-0.3</v>
      </c>
      <c r="E53" s="144" t="n">
        <f aca="false">INDEX(EOLArray,MATCH($A53,EOLColumn,0),MATCH($AF$19,EOLRow,0))+EQ53</f>
        <v>13.8</v>
      </c>
      <c r="F53" s="135" t="n">
        <f aca="false">INDEX(M1SHEET,MATCH($A53,M1COLUMN,0),MATCH($AG$14,M1ROW,0))</f>
        <v>0.52</v>
      </c>
      <c r="G53" s="145" t="n">
        <f aca="false">AVERAGE(F51:F55)</f>
        <v>0.52</v>
      </c>
      <c r="H53" s="144" t="n">
        <f aca="false">INDEX(EOLArray,MATCH($A53,EOLColumn,0),MATCH($AF$20,EOLRow,0))+GI53</f>
        <v>0</v>
      </c>
      <c r="I53" s="135" t="n">
        <f aca="false">INDEX(M1SHEET,MATCH($A53,M1COLUMN,0),MATCH($AG$17,M1ROW,0))</f>
        <v>0.57</v>
      </c>
      <c r="J53" s="145" t="n">
        <f aca="false">AVERAGE(I51:I55)</f>
        <v>0.57</v>
      </c>
      <c r="K53" s="144" t="n">
        <f aca="false">INDEX(EOLArray,MATCH($A53,EOLColumn,0),MATCH($AF$13,EOLRow,0))+FE53</f>
        <v>0</v>
      </c>
      <c r="L53" s="135" t="n">
        <f aca="false">INDEX(M1SHEET,MATCH($A53,M1COLUMN,0),MATCH($AG$13,M1ROW,0))</f>
        <v>-0.29</v>
      </c>
      <c r="M53" s="145" t="n">
        <f aca="false">AVERAGE(L51:L55)</f>
        <v>-0.29</v>
      </c>
      <c r="N53" s="144" t="n">
        <f aca="false">INDEX(EOLArray,MATCH($A53,EOLColumn,0),MATCH($AF$12,EOLRow,0))+EB53+DQ53</f>
        <v>0</v>
      </c>
      <c r="O53" s="135" t="n">
        <f aca="false">INDEX(M1SHEET,MATCH($A53,M1COLUMN,0),MATCH($AG$15,M1ROW,0))</f>
        <v>0.13</v>
      </c>
      <c r="P53" s="145" t="n">
        <f aca="false">AVERAGE(O51:O55)</f>
        <v>0.002</v>
      </c>
      <c r="Q53" s="135" t="n">
        <f aca="false">INDEX(M1SHEET,MATCH($A53,M1COLUMN,0),MATCH($AG$31,M1ROW,0))</f>
        <v>4.394</v>
      </c>
      <c r="R53" s="145" t="n">
        <f aca="false">AVERAGE(Q51:Q55)</f>
        <v>4.1502</v>
      </c>
      <c r="S53" s="144" t="n">
        <f aca="false">INDEX(EOLArray,MATCH($A53,EOLColumn,0),MATCH($AF$2,EOLRow,0))+BE53+DF53</f>
        <v>0</v>
      </c>
      <c r="T53" s="135" t="n">
        <f aca="false">INDEX(M1SHEET,MATCH($A53,M1COLUMN,0),MATCH($AG$3,M1ROW,0))</f>
        <v>-0.3</v>
      </c>
      <c r="U53" s="145" t="n">
        <f aca="false">AVERAGE(T51:T55)</f>
        <v>-0.3</v>
      </c>
      <c r="V53" s="135" t="n">
        <f aca="false">INDEX(M1SHEET,MATCH($A53,M1COLUMN,0),MATCH($AG$28,M1ROW,0))</f>
        <v>5.59769875668742</v>
      </c>
      <c r="W53" s="145" t="n">
        <f aca="false">AVERAGE(V51:V55)</f>
        <v>5.43414618890079</v>
      </c>
      <c r="X53" s="144" t="n">
        <f aca="false">INDEX(EOLArray,MATCH($A53,EOLColumn,0),MATCH($AF$18,EOLRow,0))+$BE53+$CK53+$CS53+$DQ53</f>
        <v>0</v>
      </c>
      <c r="Y53" s="135" t="n">
        <f aca="false">INDEX(M1SHEET,MATCH($A53,M1COLUMN,0),MATCH($AG$2,M1ROW,0))</f>
        <v>4.264</v>
      </c>
      <c r="Z53" s="145" t="n">
        <f aca="false">AVERAGE(Y51:Y55)</f>
        <v>4.1482</v>
      </c>
      <c r="AB53" s="150" t="n">
        <f aca="false">B53+E53+H53+K53+N53+S53</f>
        <v>13.8</v>
      </c>
      <c r="AC53" s="58"/>
      <c r="AD53" s="58"/>
      <c r="AI53" s="138" t="n">
        <v>38353</v>
      </c>
      <c r="AJ53" s="96" t="n">
        <f aca="false">(CK53+BE53+BR53+DQ53)*AM53</f>
        <v>0</v>
      </c>
      <c r="AK53" s="97" t="n">
        <f aca="false">(AO53)*(AM53)</f>
        <v>0</v>
      </c>
      <c r="AL53" s="97" t="n">
        <f aca="false">(AN53+AO53)*(AM53)</f>
        <v>0</v>
      </c>
      <c r="AM53" s="139" t="n">
        <f aca="false">INDEX(M1SHEET,MATCH($AI53,M1COLUMN,0),MATCH($AG$38,M1ROW,0))</f>
        <v>0.809518273063792</v>
      </c>
      <c r="AN53" s="122" t="n">
        <f aca="false">BS53</f>
        <v>0</v>
      </c>
      <c r="AO53" s="97" t="n">
        <f aca="false">BR53</f>
        <v>0</v>
      </c>
      <c r="AP53" s="125"/>
      <c r="AQ53" s="108"/>
      <c r="AR53" s="128" t="n">
        <f aca="false">SUM(AX53:BE53)+SUM(BI53:BP53)+SUM(DU53:DZ53)+SUM(BW53:CI53)</f>
        <v>0</v>
      </c>
      <c r="AS53" s="108"/>
      <c r="AT53" s="17"/>
      <c r="AU53" s="17"/>
      <c r="AV53" s="37" t="n">
        <v>38353</v>
      </c>
      <c r="AW53" s="17"/>
      <c r="AX53" s="128" t="n">
        <f aca="false">IF(AX$2&lt;=$A53,IF(AX$3&gt;=$A53,(AX$4/1.055056),0),0)*($AI54-$AI53)/10000</f>
        <v>0</v>
      </c>
      <c r="AY53" s="140" t="n">
        <f aca="false">IF(AY$2&lt;=$A53,IF(AY$3&gt;=$A53,(AY$4/1.055056),0),0)*($AI54-$AI53)/10000</f>
        <v>0</v>
      </c>
      <c r="AZ53" s="140" t="n">
        <f aca="false">IF(AZ$2&lt;=$A53,IF(AZ$3&gt;=$A53,(AZ$4/1.055056),0),0)*($AI54-$AI53)/10000</f>
        <v>0</v>
      </c>
      <c r="BA53" s="140" t="n">
        <f aca="false">IF(BA$2&lt;=$A53,IF(BA$3&gt;=$A53,(BA$4/1.055056),0),0)*($AI54-$AI53)/10000</f>
        <v>0</v>
      </c>
      <c r="BB53" s="140" t="n">
        <f aca="false">IF(BB$2&lt;=$A53,IF(BB$3&gt;=$A53,(BB$4/1.055056),0),0)*($AI54-$AI53)/10000</f>
        <v>0</v>
      </c>
      <c r="BC53" s="140" t="n">
        <f aca="false">IF(BC$2&lt;=$A53,IF(BC$3&gt;=$A53,(BC$4/1.055056),0),0)*($AI54-$AI53)/10000</f>
        <v>0</v>
      </c>
      <c r="BD53" s="140" t="n">
        <f aca="false">IF(BD$2&lt;=$A53,IF(BD$3&gt;=$A53,(BD$4/1.055056),0),0)*($AI54-$AI53)/10000</f>
        <v>0</v>
      </c>
      <c r="BE53" s="140" t="n">
        <f aca="false">SUM(AX53:BD53)*AM53</f>
        <v>0</v>
      </c>
      <c r="BF53" s="140"/>
      <c r="BG53" s="13"/>
      <c r="BH53" s="13"/>
      <c r="BI53" s="141" t="n">
        <f aca="false">IF(BI$2&lt;=$A53,IF(BI$3&gt;=$A53,(BI$4/1.055056),0),0)*($AI54-$AI53)/10000</f>
        <v>0</v>
      </c>
      <c r="BJ53" s="141" t="n">
        <f aca="false">IF(BJ$2&lt;=$A53,IF(BJ$3&gt;=$A53,(BJ$4/1.055056),0),0)*($AI54-$AI53)/10000</f>
        <v>0</v>
      </c>
      <c r="BK53" s="141" t="n">
        <f aca="false">IF(BK$2&lt;=$A53,IF(BK$3&gt;=$A53,(BK$4/1.055056),0),0)*($AI54-$AI53)/10000</f>
        <v>0</v>
      </c>
      <c r="BL53" s="141" t="n">
        <f aca="false">IF(BL$2&lt;=$A53,IF(BL$3&gt;=$A53,(BL$4/1.055056),0),0)*($AI54-$AI53)/10000</f>
        <v>0</v>
      </c>
      <c r="BM53" s="141" t="n">
        <f aca="false">IF(BM$2&lt;=$A53,IF(BM$3&gt;=$A53,(BM$4/1.055056),0),0)*($AI54-$AI53)/10000</f>
        <v>0</v>
      </c>
      <c r="BN53" s="141" t="n">
        <f aca="false">IF(BN$2&lt;=$A53,IF(BN$3&gt;=$A53,(BN$4/1.055056),0),0)*($AI54-$AI53)/10000</f>
        <v>0</v>
      </c>
      <c r="BO53" s="141" t="n">
        <f aca="false">IF(BO$2&lt;=$A53,IF(BO$3&gt;=$A53,(BO$4/1.055056),0),0)*($AI54-$AI53)/10000</f>
        <v>0</v>
      </c>
      <c r="BP53" s="141" t="n">
        <f aca="false">IF(BP$2&lt;=$A53,IF(BP$3&gt;=$A53,(BP$4/1.055056),0),0)*($AI54-$AI53)/10000</f>
        <v>0</v>
      </c>
      <c r="BQ53" s="13"/>
      <c r="BR53" s="14" t="n">
        <f aca="false">SUM(BI53:BP53)</f>
        <v>0</v>
      </c>
      <c r="BS53" s="14" t="n">
        <f aca="false">SUM(AX53:BF53)+DF53</f>
        <v>0</v>
      </c>
      <c r="BT53" s="14"/>
      <c r="BU53" s="17"/>
      <c r="BV53" s="17"/>
      <c r="BW53" s="142" t="n">
        <f aca="false">IF(BW$2&lt;=$A53,IF(BW$3&gt;=$A53,(BW$4),0),0)*($AI54-$AI53)/10000</f>
        <v>0</v>
      </c>
      <c r="BX53" s="142" t="n">
        <f aca="false">IF(BX$2&lt;=$A53,IF(BX$3&gt;=$A53,(BX$4),0),0)*($AI54-$AI53)/10000</f>
        <v>0</v>
      </c>
      <c r="BY53" s="142" t="n">
        <f aca="false">IF(BY$2&lt;=$A53,IF(BY$3&gt;=$A53,(BY$4),0),0)*($AI54-$AI53)/10000</f>
        <v>0</v>
      </c>
      <c r="BZ53" s="142" t="n">
        <f aca="false">IF(BZ$2&lt;=$A53,IF(BZ$3&gt;=$A53,(BZ$4),0),0)*($AI54-$AI53)/10000</f>
        <v>0</v>
      </c>
      <c r="CA53" s="142" t="n">
        <f aca="false">IF(CA$2&lt;=$A53,IF(CA$3&gt;=$A53,(CA$4),0),0)*($AI54-$AI53)/10000</f>
        <v>0</v>
      </c>
      <c r="CB53" s="140" t="n">
        <f aca="false">IF(CB$2&lt;=$A53,IF(CB$3&gt;=$A53,(CB$4),0),0)*($AI54-$AI53)/10000</f>
        <v>0</v>
      </c>
      <c r="CC53" s="140" t="n">
        <f aca="false">IF(CC$2&lt;=$A53,IF(CC$3&gt;=$A53,(CC$4),0),0)*($AI54-$AI53)/10000</f>
        <v>0</v>
      </c>
      <c r="CD53" s="140" t="n">
        <f aca="false">IF(CD$2&lt;=$A53,IF(CD$3&gt;=$A53,(CD$4),0),0)*($AI54-$AI53)/10000</f>
        <v>0</v>
      </c>
      <c r="CE53" s="140" t="n">
        <f aca="false">IF(CE$2&lt;=$A53,IF(CE$3&gt;=$A53,(CE$4),0),0)*($AI54-$AI53)/10000</f>
        <v>0</v>
      </c>
      <c r="CF53" s="140" t="n">
        <f aca="false">IF(CF$2&lt;=$A53,IF(CF$3&gt;=$A53,(CF$4),0),0)*($AI54-$AI53)/10000</f>
        <v>0</v>
      </c>
      <c r="CG53" s="140" t="n">
        <f aca="false">IF(CG$2&lt;=$A53,IF(CG$3&gt;=$A53,(CG$4),0),0)*($AI54-$AI53)/10000</f>
        <v>0</v>
      </c>
      <c r="CH53" s="140" t="n">
        <f aca="false">IF(CH$2&lt;=$A53,IF(CH$3&gt;=$A53,(CH$4),0),0)*($AI54-$AI53)/10000</f>
        <v>0</v>
      </c>
      <c r="CI53" s="140" t="n">
        <f aca="false">IF(CI$2&lt;=$A53,IF(CI$3&gt;=$A53,(CI$4),0),0)*($AI54-$AI53)/10000</f>
        <v>0</v>
      </c>
      <c r="CJ53" s="17"/>
      <c r="CK53" s="128" t="n">
        <f aca="false">SUM(BW53:CI53)+DQ53</f>
        <v>0</v>
      </c>
      <c r="CL53" s="128"/>
      <c r="CM53" s="128"/>
      <c r="CN53" s="142" t="n">
        <f aca="false">IF(CN$2&lt;=$A53,IF(CN$3&gt;=$A53,(CN$4),0),0)*($AI54-$AI53)/10000</f>
        <v>0</v>
      </c>
      <c r="CO53" s="142" t="n">
        <f aca="false">IF(CO$2&lt;=$A53,IF(CO$3&gt;=$A53,(CO$4),0),0)*($AI54-$AI53)/10000</f>
        <v>0</v>
      </c>
      <c r="CP53" s="142" t="n">
        <f aca="false">IF(CP$2&lt;=$A53,IF(CP$3&gt;=$A53,(CP$4),0),0)*($AI54-$AI53)/10000</f>
        <v>0</v>
      </c>
      <c r="CQ53" s="142" t="n">
        <f aca="false">IF(CQ$2&lt;=$A53,IF(CQ$3&gt;=$A53,(CQ$4),0),0)*($AI54-$AI53)/10000</f>
        <v>0</v>
      </c>
      <c r="CR53" s="128"/>
      <c r="CS53" s="128" t="n">
        <f aca="false">SUM(CN53:CQ53)*AL53</f>
        <v>0</v>
      </c>
      <c r="CT53" s="128"/>
      <c r="CU53" s="17"/>
      <c r="CV53" s="17"/>
      <c r="CW53" s="17"/>
      <c r="CX53" s="140" t="n">
        <f aca="false">IF(CX$2&lt;=$A53,IF(CX$3&gt;=$A53,(CX$4),0),0)*($AI54-$AI53)/10000</f>
        <v>0</v>
      </c>
      <c r="CY53" s="140" t="n">
        <f aca="false">IF(CY$2&lt;=$A53,IF(CY$3&gt;=$A53,(CY$4),0),0)*($AI54-$AI53)/10000</f>
        <v>0</v>
      </c>
      <c r="CZ53" s="140" t="n">
        <f aca="false">IF(CZ$2&lt;=$A53,IF(CZ$3&gt;=$A53,(CZ$4),0),0)*($AI54-$AI53)/10000</f>
        <v>0</v>
      </c>
      <c r="DA53" s="140" t="n">
        <f aca="false">IF(DA$2&lt;=$A53,IF(DA$3&gt;=$A53,(DA$4),0),0)*($AI54-$AI53)/10000</f>
        <v>0</v>
      </c>
      <c r="DB53" s="140" t="n">
        <f aca="false">IF(DB$2&lt;=$A53,IF(DB$3&gt;=$A53,(DB$4),0),0)*($AI54-$AI53)/10000</f>
        <v>0</v>
      </c>
      <c r="DC53" s="140" t="n">
        <f aca="false">IF(DC$2&lt;=$A53,IF(DC$3&gt;=$A53,(DC$4),0),0)*($AI54-$AI53)/10000</f>
        <v>0</v>
      </c>
      <c r="DD53" s="140" t="n">
        <f aca="false">IF(DD$2&lt;=$A53,IF(DD$3&gt;=$A53,(DD$4),0),0)*($AI54-$AI53)/10000</f>
        <v>0</v>
      </c>
      <c r="DE53" s="17"/>
      <c r="DF53" s="128" t="n">
        <f aca="false">SUM(CX53:DD53)</f>
        <v>0</v>
      </c>
      <c r="DG53" s="17"/>
      <c r="DH53" s="17"/>
      <c r="DI53" s="17"/>
      <c r="DJ53" s="17"/>
      <c r="DK53" s="17"/>
      <c r="DL53" s="140" t="n">
        <f aca="false">IF(DL$2&lt;=$A53,IF(DL$3&gt;=$A53,(DL$4),0),0)*($AI54-$AI53)/10000</f>
        <v>0</v>
      </c>
      <c r="DM53" s="140" t="n">
        <f aca="false">IF(DM$2&lt;=$A53,IF(DM$3&gt;=$A53,(DM$4),0),0)*($AI54-$AI53)/10000</f>
        <v>0</v>
      </c>
      <c r="DN53" s="140" t="n">
        <f aca="false">IF(DN$2&lt;=$A53,IF(DN$3&gt;=$A53,(DN$4),0),0)*($AI54-$AI53)/10000</f>
        <v>0</v>
      </c>
      <c r="DO53" s="140" t="n">
        <f aca="false">IF(DO$2&lt;=$A53,IF(DO$3&gt;=$A53,(DO$4),0),0)*($AI54-$AI53)/10000</f>
        <v>0</v>
      </c>
      <c r="DP53" s="140"/>
      <c r="DQ53" s="140" t="n">
        <f aca="false">SUM(DL53:DO53)*AL53</f>
        <v>0</v>
      </c>
      <c r="DR53" s="140"/>
      <c r="DS53" s="140" t="n">
        <f aca="false">IF(DS$2&lt;=$A53,IF(DS$3&gt;=$A53,(DS$4),0),0)*($AI54-$AI53)/10000</f>
        <v>0</v>
      </c>
      <c r="DT53" s="140" t="n">
        <f aca="false">IF(DT$2&lt;=$A53,IF(DT$3&gt;=$A53,(DT$4),0),0)*($AI54-$AI53)/10000</f>
        <v>0</v>
      </c>
      <c r="DU53" s="140" t="n">
        <f aca="false">IF(DU$2&lt;=$A53,IF(DU$3&gt;=$A53,(DU$4),0),0)*($AI54-$AI53)/10000</f>
        <v>0</v>
      </c>
      <c r="DV53" s="140" t="n">
        <f aca="false">IF(DV$2&lt;=$A53,IF(DV$3&gt;=$A53,(DV$4),0),0)*($AI54-$AI53)/10000</f>
        <v>0</v>
      </c>
      <c r="DW53" s="140" t="n">
        <f aca="false">IF(DW$2&lt;=$A53,IF(DW$3&gt;=$A53,(DW$4),0),0)*($AI54-$AI53)/10000</f>
        <v>0</v>
      </c>
      <c r="DX53" s="140" t="n">
        <f aca="false">IF(DX$2&lt;=$A53,IF(DX$3&gt;=$A53,(DX$4),0),0)*($AI54-$AI53)/10000</f>
        <v>0</v>
      </c>
      <c r="DY53" s="140" t="n">
        <f aca="false">IF(DY$2&lt;=$A53,IF(DY$3&gt;=$A53,(DY$4),0),0)*($AI54-$AI53)/10000</f>
        <v>0</v>
      </c>
      <c r="DZ53" s="140" t="n">
        <f aca="false">IF(DZ$2&lt;=$A53,IF(DZ$3&gt;=$A53,(DZ$4),0),0)*($AI54-$AI53)/10000</f>
        <v>0</v>
      </c>
      <c r="EA53" s="140" t="n">
        <f aca="false">IF(EA$2&lt;=$A53,IF(EA$3&gt;=$A53,(EA$4),0),0)*($AI54-$AI53)/10000</f>
        <v>0</v>
      </c>
      <c r="EB53" s="128" t="n">
        <f aca="false">SUM(DS53:DZ53)*AM53</f>
        <v>0</v>
      </c>
      <c r="EC53" s="128"/>
      <c r="ED53" s="17"/>
      <c r="EE53" s="17"/>
      <c r="EF53" s="17"/>
      <c r="EG53" s="17"/>
      <c r="EH53" s="17"/>
      <c r="EI53" s="140" t="n">
        <f aca="false">IF(EI$2&lt;=$A53,IF(EI$3&gt;=$A53,(EI$4),0),0)*($AI54-$AI53)/10000</f>
        <v>0</v>
      </c>
      <c r="EJ53" s="140" t="n">
        <f aca="false">IF(EJ$2&lt;=$A53,IF(EJ$3&gt;=$A53,(EJ$4),0),0)*($AI54-$AI53)/10000</f>
        <v>0</v>
      </c>
      <c r="EK53" s="140" t="n">
        <f aca="false">IF(EK$2&lt;=$A53,IF(EK$3&gt;=$A53,(EK$4),0),0)*($AI54-$AI53)/10000</f>
        <v>0</v>
      </c>
      <c r="EL53" s="140" t="n">
        <f aca="false">IF(EL$2&lt;=$A53,IF(EL$3&gt;=$A53,(EL$4),0),0)*($AI54-$AI53)/10000</f>
        <v>0</v>
      </c>
      <c r="EM53" s="140" t="n">
        <f aca="false">IF(EM$2&lt;=$A53,IF(EM$3&gt;=$A53,(EM$4),0),0)*($AI54-$AI53)/10000</f>
        <v>0</v>
      </c>
      <c r="EN53" s="140" t="n">
        <f aca="false">IF(EN$2&lt;=$A53,IF(EN$3&gt;=$A53,(EN$4),0),0)*($AI54-$AI53)/10000</f>
        <v>0</v>
      </c>
      <c r="EO53" s="17"/>
      <c r="EP53" s="128" t="n">
        <f aca="false">SUM(EI53:EN53)</f>
        <v>0</v>
      </c>
      <c r="EQ53" s="128" t="n">
        <f aca="false">EP53*AM53</f>
        <v>0</v>
      </c>
      <c r="ER53" s="17"/>
      <c r="ES53" s="17"/>
      <c r="ET53" s="17"/>
      <c r="EU53" s="17"/>
      <c r="EV53" s="17"/>
      <c r="EW53" s="140" t="n">
        <f aca="false">IF(EW$2&lt;=$A53,IF(EW$3&gt;=$A53,(EW$4),0),0)*($AI54-$AI53)/10000</f>
        <v>0</v>
      </c>
      <c r="EX53" s="140" t="n">
        <f aca="false">IF(EX$2&lt;=$A53,IF(EX$3&gt;=$A53,(EX$4),0),0)*($AI54-$AI53)/10000</f>
        <v>0</v>
      </c>
      <c r="EY53" s="140" t="n">
        <f aca="false">IF(EY$2&lt;=$A53,IF(EY$3&gt;=$A53,(EY$4),0),0)*($AI54-$AI53)/10000</f>
        <v>0</v>
      </c>
      <c r="EZ53" s="140" t="n">
        <f aca="false">IF(EZ$2&lt;=$A53,IF(EZ$3&gt;=$A53,(EZ$4),0),0)*($AI54-$AI53)/10000</f>
        <v>0</v>
      </c>
      <c r="FA53" s="140" t="n">
        <f aca="false">IF(FA$2&lt;=$A53,IF(FA$3&gt;=$A53,(FA$4),0),0)*($AI54-$AI53)/10000</f>
        <v>0</v>
      </c>
      <c r="FB53" s="140" t="n">
        <f aca="false">IF(FB$2&lt;=$A53,IF(FB$3&gt;=$A53,(FB$4),0),0)*($AI54-$AI53)/10000</f>
        <v>0</v>
      </c>
      <c r="FC53" s="17"/>
      <c r="FD53" s="128" t="n">
        <f aca="false">SUM(EW53:FB53)</f>
        <v>0</v>
      </c>
      <c r="FE53" s="128" t="n">
        <f aca="false">FD53*AM53</f>
        <v>0</v>
      </c>
      <c r="FF53" s="17"/>
      <c r="FG53" s="17"/>
      <c r="FH53" s="17"/>
      <c r="FI53" s="17"/>
      <c r="FJ53" s="17"/>
      <c r="FK53" s="17"/>
      <c r="FL53" s="140" t="n">
        <f aca="false">IF(FL$2&lt;=$A53,IF(FL$3&gt;=$A53,(FL$4),0),0)*($AI54-$AI53)/10000</f>
        <v>0</v>
      </c>
      <c r="FM53" s="140" t="n">
        <f aca="false">IF(FM$2&lt;=$A53,IF(FM$3&gt;=$A53,(FM$4),0),0)*($AI54-$AI53)/10000</f>
        <v>0</v>
      </c>
      <c r="FN53" s="140" t="n">
        <f aca="false">IF(FN$2&lt;=$A53,IF(FN$3&gt;=$A53,(FN$4),0),0)*($AI54-$AI53)/10000</f>
        <v>0</v>
      </c>
      <c r="FO53" s="140" t="n">
        <f aca="false">IF(FO$2&lt;=$A53,IF(FO$3&gt;=$A53,(FO$4),0),0)*($AI54-$AI53)/10000</f>
        <v>0</v>
      </c>
      <c r="FP53" s="140" t="n">
        <f aca="false">IF(FP$2&lt;=$A53,IF(FP$3&gt;=$A53,(FP$4),0),0)*($AI54-$AI53)/10000</f>
        <v>0</v>
      </c>
      <c r="FQ53" s="140" t="n">
        <f aca="false">IF(FQ$2&lt;=$A53,IF(FQ$3&gt;=$A53,(FQ$4),0),0)*($AI54-$AI53)/10000</f>
        <v>0</v>
      </c>
      <c r="FR53" s="17"/>
      <c r="FS53" s="128" t="n">
        <f aca="false">SUM(FL53:FQ53)</f>
        <v>0</v>
      </c>
      <c r="FT53" s="128" t="n">
        <f aca="false">FS53*AM53</f>
        <v>0</v>
      </c>
      <c r="FU53" s="17"/>
      <c r="FV53" s="17"/>
      <c r="FW53" s="17"/>
      <c r="FX53" s="17"/>
      <c r="FY53" s="17"/>
      <c r="FZ53" s="17"/>
      <c r="GA53" s="140" t="n">
        <f aca="false">IF(GA$2&lt;=$A53,IF(GA$3&gt;=$A53,(GA$4),0),0)*($AI54-$AI53)/10000</f>
        <v>0</v>
      </c>
      <c r="GB53" s="140" t="n">
        <f aca="false">IF(GB$2&lt;=$A53,IF(GB$3&gt;=$A53,(GB$4),0),0)*($AI54-$AI53)/10000</f>
        <v>0</v>
      </c>
      <c r="GC53" s="140" t="n">
        <f aca="false">IF(GC$2&lt;=$A53,IF(GC$3&gt;=$A53,(GC$4),0),0)*($AI54-$AI53)/10000</f>
        <v>0</v>
      </c>
      <c r="GD53" s="140" t="n">
        <f aca="false">IF(GD$2&lt;=$A53,IF(GD$3&gt;=$A53,(GD$4),0),0)*($AI54-$AI53)/10000</f>
        <v>0</v>
      </c>
      <c r="GE53" s="140" t="n">
        <f aca="false">IF(GE$2&lt;=$A53,IF(GE$3&gt;=$A53,(GE$4),0),0)*($AI54-$AI53)/10000</f>
        <v>0</v>
      </c>
      <c r="GF53" s="140" t="n">
        <f aca="false">IF(GF$2&lt;=$A53,IF(GF$3&gt;=$A53,(GF$4),0),0)*($AI54-$AI53)/10000</f>
        <v>0</v>
      </c>
      <c r="GG53" s="17"/>
      <c r="GH53" s="128" t="n">
        <f aca="false">SUM(GA53:GF53)</f>
        <v>0</v>
      </c>
      <c r="GI53" s="128" t="n">
        <f aca="false">GH53*AM53</f>
        <v>0</v>
      </c>
    </row>
    <row r="54" customFormat="false" ht="16.5" hidden="false" customHeight="false" outlineLevel="0" collapsed="false">
      <c r="A54" s="133" t="n">
        <v>38384</v>
      </c>
      <c r="B54" s="144" t="n">
        <f aca="false">INDEX(EOLArray,MATCH($A54,EOLColumn,0),MATCH($AF$5,EOLRow,0))+CT54</f>
        <v>0</v>
      </c>
      <c r="C54" s="135" t="n">
        <f aca="false">INDEX(M1SHEET,MATCH($A54,M1COLUMN,0),MATCH($AG$5,M1ROW,0))</f>
        <v>-0.3</v>
      </c>
      <c r="D54" s="152"/>
      <c r="E54" s="144" t="n">
        <f aca="false">INDEX(EOLArray,MATCH($A54,EOLColumn,0),MATCH($AF$19,EOLRow,0))+EQ54</f>
        <v>12.41</v>
      </c>
      <c r="F54" s="135" t="n">
        <f aca="false">INDEX(M1SHEET,MATCH($A54,M1COLUMN,0),MATCH($AG$14,M1ROW,0))</f>
        <v>0.52</v>
      </c>
      <c r="G54" s="152"/>
      <c r="H54" s="144" t="n">
        <f aca="false">INDEX(EOLArray,MATCH($A54,EOLColumn,0),MATCH($AF$20,EOLRow,0))+GI54</f>
        <v>0</v>
      </c>
      <c r="I54" s="135" t="n">
        <f aca="false">INDEX(M1SHEET,MATCH($A54,M1COLUMN,0),MATCH($AG$17,M1ROW,0))</f>
        <v>0.57</v>
      </c>
      <c r="J54" s="152"/>
      <c r="K54" s="144" t="n">
        <f aca="false">INDEX(EOLArray,MATCH($A54,EOLColumn,0),MATCH($AF$13,EOLRow,0))+FE54</f>
        <v>0</v>
      </c>
      <c r="L54" s="135" t="n">
        <f aca="false">INDEX(M1SHEET,MATCH($A54,M1COLUMN,0),MATCH($AG$13,M1ROW,0))</f>
        <v>-0.29</v>
      </c>
      <c r="M54" s="152"/>
      <c r="N54" s="144" t="n">
        <f aca="false">INDEX(EOLArray,MATCH($A54,EOLColumn,0),MATCH($AF$12,EOLRow,0))+EB54+DQ54</f>
        <v>0</v>
      </c>
      <c r="O54" s="135" t="n">
        <f aca="false">INDEX(M1SHEET,MATCH($A54,M1COLUMN,0),MATCH($AG$15,M1ROW,0))</f>
        <v>0</v>
      </c>
      <c r="P54" s="152"/>
      <c r="Q54" s="135" t="n">
        <f aca="false">INDEX(M1SHEET,MATCH($A54,M1COLUMN,0),MATCH($AG$31,M1ROW,0))</f>
        <v>4.136</v>
      </c>
      <c r="R54" s="152"/>
      <c r="S54" s="144" t="n">
        <f aca="false">INDEX(EOLArray,MATCH($A54,EOLColumn,0),MATCH($AF$2,EOLRow,0))+BE54+DF54</f>
        <v>0</v>
      </c>
      <c r="T54" s="135" t="n">
        <f aca="false">INDEX(M1SHEET,MATCH($A54,M1COLUMN,0),MATCH($AG$3,M1ROW,0))</f>
        <v>-0.3</v>
      </c>
      <c r="U54" s="152"/>
      <c r="V54" s="135" t="n">
        <f aca="false">INDEX(M1SHEET,MATCH($A54,M1COLUMN,0),MATCH($AG$28,M1ROW,0))</f>
        <v>5.41489182442865</v>
      </c>
      <c r="W54" s="152"/>
      <c r="X54" s="144" t="n">
        <f aca="false">INDEX(EOLArray,MATCH($A54,EOLColumn,0),MATCH($AF$18,EOLRow,0))+$BE54+$CK54+$CS54+$DQ54</f>
        <v>0</v>
      </c>
      <c r="Y54" s="135" t="n">
        <f aca="false">INDEX(M1SHEET,MATCH($A54,M1COLUMN,0),MATCH($AG$2,M1ROW,0))</f>
        <v>4.136</v>
      </c>
      <c r="Z54" s="152"/>
      <c r="AB54" s="150" t="n">
        <f aca="false">B54+E54+H54+K54+N54+S54</f>
        <v>12.41</v>
      </c>
      <c r="AC54" s="58"/>
      <c r="AD54" s="58"/>
      <c r="AI54" s="138" t="n">
        <v>38384</v>
      </c>
      <c r="AJ54" s="96" t="n">
        <f aca="false">(CK54+BE54+BR54+DQ54)*AM54</f>
        <v>0</v>
      </c>
      <c r="AK54" s="97" t="n">
        <f aca="false">(AO54)*(AM54)</f>
        <v>0</v>
      </c>
      <c r="AL54" s="97" t="n">
        <f aca="false">(AN54+AO54)*(AM54)</f>
        <v>0</v>
      </c>
      <c r="AM54" s="139" t="n">
        <f aca="false">INDEX(M1SHEET,MATCH($AI54,M1COLUMN,0),MATCH($AG$38,M1ROW,0))</f>
        <v>0.805541747224977</v>
      </c>
      <c r="AN54" s="122" t="n">
        <f aca="false">BS54</f>
        <v>0</v>
      </c>
      <c r="AO54" s="97" t="n">
        <f aca="false">BR54</f>
        <v>0</v>
      </c>
      <c r="AP54" s="125"/>
      <c r="AQ54" s="108"/>
      <c r="AR54" s="128" t="n">
        <f aca="false">SUM(AX54:BE54)+SUM(BI54:BP54)+SUM(DU54:DZ54)+SUM(BW54:CI54)</f>
        <v>0</v>
      </c>
      <c r="AS54" s="108"/>
      <c r="AT54" s="17"/>
      <c r="AU54" s="17"/>
      <c r="AV54" s="37" t="n">
        <v>38384</v>
      </c>
      <c r="AW54" s="17"/>
      <c r="AX54" s="128" t="n">
        <f aca="false">IF(AX$2&lt;=$A54,IF(AX$3&gt;=$A54,(AX$4/1.055056),0),0)*($AI55-$AI54)/10000</f>
        <v>0</v>
      </c>
      <c r="AY54" s="140" t="n">
        <f aca="false">IF(AY$2&lt;=$A54,IF(AY$3&gt;=$A54,(AY$4/1.055056),0),0)*($AI55-$AI54)/10000</f>
        <v>0</v>
      </c>
      <c r="AZ54" s="140" t="n">
        <f aca="false">IF(AZ$2&lt;=$A54,IF(AZ$3&gt;=$A54,(AZ$4/1.055056),0),0)*($AI55-$AI54)/10000</f>
        <v>0</v>
      </c>
      <c r="BA54" s="140" t="n">
        <f aca="false">IF(BA$2&lt;=$A54,IF(BA$3&gt;=$A54,(BA$4/1.055056),0),0)*($AI55-$AI54)/10000</f>
        <v>0</v>
      </c>
      <c r="BB54" s="140" t="n">
        <f aca="false">IF(BB$2&lt;=$A54,IF(BB$3&gt;=$A54,(BB$4/1.055056),0),0)*($AI55-$AI54)/10000</f>
        <v>0</v>
      </c>
      <c r="BC54" s="140" t="n">
        <f aca="false">IF(BC$2&lt;=$A54,IF(BC$3&gt;=$A54,(BC$4/1.055056),0),0)*($AI55-$AI54)/10000</f>
        <v>0</v>
      </c>
      <c r="BD54" s="140" t="n">
        <f aca="false">IF(BD$2&lt;=$A54,IF(BD$3&gt;=$A54,(BD$4/1.055056),0),0)*($AI55-$AI54)/10000</f>
        <v>0</v>
      </c>
      <c r="BE54" s="140" t="n">
        <f aca="false">SUM(AX54:BD54)*AM54</f>
        <v>0</v>
      </c>
      <c r="BF54" s="140"/>
      <c r="BG54" s="13"/>
      <c r="BH54" s="13"/>
      <c r="BI54" s="141" t="n">
        <f aca="false">IF(BI$2&lt;=$A54,IF(BI$3&gt;=$A54,(BI$4/1.055056),0),0)*($AI55-$AI54)/10000</f>
        <v>0</v>
      </c>
      <c r="BJ54" s="141" t="n">
        <f aca="false">IF(BJ$2&lt;=$A54,IF(BJ$3&gt;=$A54,(BJ$4/1.055056),0),0)*($AI55-$AI54)/10000</f>
        <v>0</v>
      </c>
      <c r="BK54" s="141" t="n">
        <f aca="false">IF(BK$2&lt;=$A54,IF(BK$3&gt;=$A54,(BK$4/1.055056),0),0)*($AI55-$AI54)/10000</f>
        <v>0</v>
      </c>
      <c r="BL54" s="141" t="n">
        <f aca="false">IF(BL$2&lt;=$A54,IF(BL$3&gt;=$A54,(BL$4/1.055056),0),0)*($AI55-$AI54)/10000</f>
        <v>0</v>
      </c>
      <c r="BM54" s="141" t="n">
        <f aca="false">IF(BM$2&lt;=$A54,IF(BM$3&gt;=$A54,(BM$4/1.055056),0),0)*($AI55-$AI54)/10000</f>
        <v>0</v>
      </c>
      <c r="BN54" s="141" t="n">
        <f aca="false">IF(BN$2&lt;=$A54,IF(BN$3&gt;=$A54,(BN$4/1.055056),0),0)*($AI55-$AI54)/10000</f>
        <v>0</v>
      </c>
      <c r="BO54" s="141" t="n">
        <f aca="false">IF(BO$2&lt;=$A54,IF(BO$3&gt;=$A54,(BO$4/1.055056),0),0)*($AI55-$AI54)/10000</f>
        <v>0</v>
      </c>
      <c r="BP54" s="141" t="n">
        <f aca="false">IF(BP$2&lt;=$A54,IF(BP$3&gt;=$A54,(BP$4/1.055056),0),0)*($AI55-$AI54)/10000</f>
        <v>0</v>
      </c>
      <c r="BQ54" s="13"/>
      <c r="BR54" s="14" t="n">
        <f aca="false">SUM(BI54:BP54)</f>
        <v>0</v>
      </c>
      <c r="BS54" s="14" t="n">
        <f aca="false">SUM(AX54:BF54)+DF54</f>
        <v>0</v>
      </c>
      <c r="BT54" s="14"/>
      <c r="BU54" s="17"/>
      <c r="BV54" s="17"/>
      <c r="BW54" s="142" t="n">
        <f aca="false">IF(BW$2&lt;=$A54,IF(BW$3&gt;=$A54,(BW$4),0),0)*($AI55-$AI54)/10000</f>
        <v>0</v>
      </c>
      <c r="BX54" s="142" t="n">
        <f aca="false">IF(BX$2&lt;=$A54,IF(BX$3&gt;=$A54,(BX$4),0),0)*($AI55-$AI54)/10000</f>
        <v>0</v>
      </c>
      <c r="BY54" s="142" t="n">
        <f aca="false">IF(BY$2&lt;=$A54,IF(BY$3&gt;=$A54,(BY$4),0),0)*($AI55-$AI54)/10000</f>
        <v>0</v>
      </c>
      <c r="BZ54" s="142" t="n">
        <f aca="false">IF(BZ$2&lt;=$A54,IF(BZ$3&gt;=$A54,(BZ$4),0),0)*($AI55-$AI54)/10000</f>
        <v>0</v>
      </c>
      <c r="CA54" s="142" t="n">
        <f aca="false">IF(CA$2&lt;=$A54,IF(CA$3&gt;=$A54,(CA$4),0),0)*($AI55-$AI54)/10000</f>
        <v>0</v>
      </c>
      <c r="CB54" s="140" t="n">
        <f aca="false">IF(CB$2&lt;=$A54,IF(CB$3&gt;=$A54,(CB$4),0),0)*($AI55-$AI54)/10000</f>
        <v>0</v>
      </c>
      <c r="CC54" s="140" t="n">
        <f aca="false">IF(CC$2&lt;=$A54,IF(CC$3&gt;=$A54,(CC$4),0),0)*($AI55-$AI54)/10000</f>
        <v>0</v>
      </c>
      <c r="CD54" s="140" t="n">
        <f aca="false">IF(CD$2&lt;=$A54,IF(CD$3&gt;=$A54,(CD$4),0),0)*($AI55-$AI54)/10000</f>
        <v>0</v>
      </c>
      <c r="CE54" s="140" t="n">
        <f aca="false">IF(CE$2&lt;=$A54,IF(CE$3&gt;=$A54,(CE$4),0),0)*($AI55-$AI54)/10000</f>
        <v>0</v>
      </c>
      <c r="CF54" s="140" t="n">
        <f aca="false">IF(CF$2&lt;=$A54,IF(CF$3&gt;=$A54,(CF$4),0),0)*($AI55-$AI54)/10000</f>
        <v>0</v>
      </c>
      <c r="CG54" s="140" t="n">
        <f aca="false">IF(CG$2&lt;=$A54,IF(CG$3&gt;=$A54,(CG$4),0),0)*($AI55-$AI54)/10000</f>
        <v>0</v>
      </c>
      <c r="CH54" s="140" t="n">
        <f aca="false">IF(CH$2&lt;=$A54,IF(CH$3&gt;=$A54,(CH$4),0),0)*($AI55-$AI54)/10000</f>
        <v>0</v>
      </c>
      <c r="CI54" s="140" t="n">
        <f aca="false">IF(CI$2&lt;=$A54,IF(CI$3&gt;=$A54,(CI$4),0),0)*($AI55-$AI54)/10000</f>
        <v>0</v>
      </c>
      <c r="CJ54" s="17"/>
      <c r="CK54" s="128" t="n">
        <f aca="false">SUM(BW54:CI54)+DQ54</f>
        <v>0</v>
      </c>
      <c r="CL54" s="128"/>
      <c r="CM54" s="128"/>
      <c r="CN54" s="142" t="n">
        <f aca="false">IF(CN$2&lt;=$A54,IF(CN$3&gt;=$A54,(CN$4),0),0)*($AI55-$AI54)/10000</f>
        <v>0</v>
      </c>
      <c r="CO54" s="142" t="n">
        <f aca="false">IF(CO$2&lt;=$A54,IF(CO$3&gt;=$A54,(CO$4),0),0)*($AI55-$AI54)/10000</f>
        <v>0</v>
      </c>
      <c r="CP54" s="142" t="n">
        <f aca="false">IF(CP$2&lt;=$A54,IF(CP$3&gt;=$A54,(CP$4),0),0)*($AI55-$AI54)/10000</f>
        <v>0</v>
      </c>
      <c r="CQ54" s="142" t="n">
        <f aca="false">IF(CQ$2&lt;=$A54,IF(CQ$3&gt;=$A54,(CQ$4),0),0)*($AI55-$AI54)/10000</f>
        <v>0</v>
      </c>
      <c r="CR54" s="128"/>
      <c r="CS54" s="128" t="n">
        <f aca="false">SUM(CN54:CQ54)*AL54</f>
        <v>0</v>
      </c>
      <c r="CT54" s="128"/>
      <c r="CU54" s="17"/>
      <c r="CV54" s="17"/>
      <c r="CW54" s="17"/>
      <c r="CX54" s="140" t="n">
        <f aca="false">IF(CX$2&lt;=$A54,IF(CX$3&gt;=$A54,(CX$4),0),0)*($AI55-$AI54)/10000</f>
        <v>0</v>
      </c>
      <c r="CY54" s="140" t="n">
        <f aca="false">IF(CY$2&lt;=$A54,IF(CY$3&gt;=$A54,(CY$4),0),0)*($AI55-$AI54)/10000</f>
        <v>0</v>
      </c>
      <c r="CZ54" s="140" t="n">
        <f aca="false">IF(CZ$2&lt;=$A54,IF(CZ$3&gt;=$A54,(CZ$4),0),0)*($AI55-$AI54)/10000</f>
        <v>0</v>
      </c>
      <c r="DA54" s="140" t="n">
        <f aca="false">IF(DA$2&lt;=$A54,IF(DA$3&gt;=$A54,(DA$4),0),0)*($AI55-$AI54)/10000</f>
        <v>0</v>
      </c>
      <c r="DB54" s="140" t="n">
        <f aca="false">IF(DB$2&lt;=$A54,IF(DB$3&gt;=$A54,(DB$4),0),0)*($AI55-$AI54)/10000</f>
        <v>0</v>
      </c>
      <c r="DC54" s="140" t="n">
        <f aca="false">IF(DC$2&lt;=$A54,IF(DC$3&gt;=$A54,(DC$4),0),0)*($AI55-$AI54)/10000</f>
        <v>0</v>
      </c>
      <c r="DD54" s="140" t="n">
        <f aca="false">IF(DD$2&lt;=$A54,IF(DD$3&gt;=$A54,(DD$4),0),0)*($AI55-$AI54)/10000</f>
        <v>0</v>
      </c>
      <c r="DE54" s="17"/>
      <c r="DF54" s="128" t="n">
        <f aca="false">SUM(CX54:DD54)</f>
        <v>0</v>
      </c>
      <c r="DG54" s="17"/>
      <c r="DH54" s="17"/>
      <c r="DI54" s="17"/>
      <c r="DJ54" s="17"/>
      <c r="DK54" s="17"/>
      <c r="DL54" s="140" t="n">
        <f aca="false">IF(DL$2&lt;=$A54,IF(DL$3&gt;=$A54,(DL$4),0),0)*($AI55-$AI54)/10000</f>
        <v>0</v>
      </c>
      <c r="DM54" s="140" t="n">
        <f aca="false">IF(DM$2&lt;=$A54,IF(DM$3&gt;=$A54,(DM$4),0),0)*($AI55-$AI54)/10000</f>
        <v>0</v>
      </c>
      <c r="DN54" s="140" t="n">
        <f aca="false">IF(DN$2&lt;=$A54,IF(DN$3&gt;=$A54,(DN$4),0),0)*($AI55-$AI54)/10000</f>
        <v>0</v>
      </c>
      <c r="DO54" s="140" t="n">
        <f aca="false">IF(DO$2&lt;=$A54,IF(DO$3&gt;=$A54,(DO$4),0),0)*($AI55-$AI54)/10000</f>
        <v>0</v>
      </c>
      <c r="DP54" s="140"/>
      <c r="DQ54" s="140" t="n">
        <f aca="false">SUM(DL54:DO54)*AL54</f>
        <v>0</v>
      </c>
      <c r="DR54" s="140"/>
      <c r="DS54" s="140" t="n">
        <f aca="false">IF(DS$2&lt;=$A54,IF(DS$3&gt;=$A54,(DS$4),0),0)*($AI55-$AI54)/10000</f>
        <v>0</v>
      </c>
      <c r="DT54" s="140" t="n">
        <f aca="false">IF(DT$2&lt;=$A54,IF(DT$3&gt;=$A54,(DT$4),0),0)*($AI55-$AI54)/10000</f>
        <v>0</v>
      </c>
      <c r="DU54" s="140" t="n">
        <f aca="false">IF(DU$2&lt;=$A54,IF(DU$3&gt;=$A54,(DU$4),0),0)*($AI55-$AI54)/10000</f>
        <v>0</v>
      </c>
      <c r="DV54" s="140" t="n">
        <f aca="false">IF(DV$2&lt;=$A54,IF(DV$3&gt;=$A54,(DV$4),0),0)*($AI55-$AI54)/10000</f>
        <v>0</v>
      </c>
      <c r="DW54" s="140" t="n">
        <f aca="false">IF(DW$2&lt;=$A54,IF(DW$3&gt;=$A54,(DW$4),0),0)*($AI55-$AI54)/10000</f>
        <v>0</v>
      </c>
      <c r="DX54" s="140" t="n">
        <f aca="false">IF(DX$2&lt;=$A54,IF(DX$3&gt;=$A54,(DX$4),0),0)*($AI55-$AI54)/10000</f>
        <v>0</v>
      </c>
      <c r="DY54" s="140" t="n">
        <f aca="false">IF(DY$2&lt;=$A54,IF(DY$3&gt;=$A54,(DY$4),0),0)*($AI55-$AI54)/10000</f>
        <v>0</v>
      </c>
      <c r="DZ54" s="140" t="n">
        <f aca="false">IF(DZ$2&lt;=$A54,IF(DZ$3&gt;=$A54,(DZ$4),0),0)*($AI55-$AI54)/10000</f>
        <v>0</v>
      </c>
      <c r="EA54" s="140" t="n">
        <f aca="false">IF(EA$2&lt;=$A54,IF(EA$3&gt;=$A54,(EA$4),0),0)*($AI55-$AI54)/10000</f>
        <v>0</v>
      </c>
      <c r="EB54" s="128" t="n">
        <f aca="false">SUM(DS54:DZ54)*AM54</f>
        <v>0</v>
      </c>
      <c r="EC54" s="128"/>
      <c r="ED54" s="17"/>
      <c r="EE54" s="17"/>
      <c r="EF54" s="17"/>
      <c r="EG54" s="17"/>
      <c r="EH54" s="17"/>
      <c r="EI54" s="140" t="n">
        <f aca="false">IF(EI$2&lt;=$A54,IF(EI$3&gt;=$A54,(EI$4),0),0)*($AI55-$AI54)/10000</f>
        <v>0</v>
      </c>
      <c r="EJ54" s="140" t="n">
        <f aca="false">IF(EJ$2&lt;=$A54,IF(EJ$3&gt;=$A54,(EJ$4),0),0)*($AI55-$AI54)/10000</f>
        <v>0</v>
      </c>
      <c r="EK54" s="140" t="n">
        <f aca="false">IF(EK$2&lt;=$A54,IF(EK$3&gt;=$A54,(EK$4),0),0)*($AI55-$AI54)/10000</f>
        <v>0</v>
      </c>
      <c r="EL54" s="140" t="n">
        <f aca="false">IF(EL$2&lt;=$A54,IF(EL$3&gt;=$A54,(EL$4),0),0)*($AI55-$AI54)/10000</f>
        <v>0</v>
      </c>
      <c r="EM54" s="140" t="n">
        <f aca="false">IF(EM$2&lt;=$A54,IF(EM$3&gt;=$A54,(EM$4),0),0)*($AI55-$AI54)/10000</f>
        <v>0</v>
      </c>
      <c r="EN54" s="140" t="n">
        <f aca="false">IF(EN$2&lt;=$A54,IF(EN$3&gt;=$A54,(EN$4),0),0)*($AI55-$AI54)/10000</f>
        <v>0</v>
      </c>
      <c r="EO54" s="17"/>
      <c r="EP54" s="128" t="n">
        <f aca="false">SUM(EI54:EN54)</f>
        <v>0</v>
      </c>
      <c r="EQ54" s="128" t="n">
        <f aca="false">EP54*AM54</f>
        <v>0</v>
      </c>
      <c r="ER54" s="17"/>
      <c r="ES54" s="17"/>
      <c r="ET54" s="17"/>
      <c r="EU54" s="17"/>
      <c r="EV54" s="17"/>
      <c r="EW54" s="140" t="n">
        <f aca="false">IF(EW$2&lt;=$A54,IF(EW$3&gt;=$A54,(EW$4),0),0)*($AI55-$AI54)/10000</f>
        <v>0</v>
      </c>
      <c r="EX54" s="140" t="n">
        <f aca="false">IF(EX$2&lt;=$A54,IF(EX$3&gt;=$A54,(EX$4),0),0)*($AI55-$AI54)/10000</f>
        <v>0</v>
      </c>
      <c r="EY54" s="140" t="n">
        <f aca="false">IF(EY$2&lt;=$A54,IF(EY$3&gt;=$A54,(EY$4),0),0)*($AI55-$AI54)/10000</f>
        <v>0</v>
      </c>
      <c r="EZ54" s="140" t="n">
        <f aca="false">IF(EZ$2&lt;=$A54,IF(EZ$3&gt;=$A54,(EZ$4),0),0)*($AI55-$AI54)/10000</f>
        <v>0</v>
      </c>
      <c r="FA54" s="140" t="n">
        <f aca="false">IF(FA$2&lt;=$A54,IF(FA$3&gt;=$A54,(FA$4),0),0)*($AI55-$AI54)/10000</f>
        <v>0</v>
      </c>
      <c r="FB54" s="140" t="n">
        <f aca="false">IF(FB$2&lt;=$A54,IF(FB$3&gt;=$A54,(FB$4),0),0)*($AI55-$AI54)/10000</f>
        <v>0</v>
      </c>
      <c r="FC54" s="17"/>
      <c r="FD54" s="128" t="n">
        <f aca="false">SUM(EW54:FB54)</f>
        <v>0</v>
      </c>
      <c r="FE54" s="128" t="n">
        <f aca="false">FD54*AM54</f>
        <v>0</v>
      </c>
      <c r="FF54" s="17"/>
      <c r="FG54" s="17"/>
      <c r="FH54" s="17"/>
      <c r="FI54" s="17"/>
      <c r="FJ54" s="17"/>
      <c r="FK54" s="17"/>
      <c r="FL54" s="140" t="n">
        <f aca="false">IF(FL$2&lt;=$A54,IF(FL$3&gt;=$A54,(FL$4),0),0)*($AI55-$AI54)/10000</f>
        <v>0</v>
      </c>
      <c r="FM54" s="140" t="n">
        <f aca="false">IF(FM$2&lt;=$A54,IF(FM$3&gt;=$A54,(FM$4),0),0)*($AI55-$AI54)/10000</f>
        <v>0</v>
      </c>
      <c r="FN54" s="140" t="n">
        <f aca="false">IF(FN$2&lt;=$A54,IF(FN$3&gt;=$A54,(FN$4),0),0)*($AI55-$AI54)/10000</f>
        <v>0</v>
      </c>
      <c r="FO54" s="140" t="n">
        <f aca="false">IF(FO$2&lt;=$A54,IF(FO$3&gt;=$A54,(FO$4),0),0)*($AI55-$AI54)/10000</f>
        <v>0</v>
      </c>
      <c r="FP54" s="140" t="n">
        <f aca="false">IF(FP$2&lt;=$A54,IF(FP$3&gt;=$A54,(FP$4),0),0)*($AI55-$AI54)/10000</f>
        <v>0</v>
      </c>
      <c r="FQ54" s="140" t="n">
        <f aca="false">IF(FQ$2&lt;=$A54,IF(FQ$3&gt;=$A54,(FQ$4),0),0)*($AI55-$AI54)/10000</f>
        <v>0</v>
      </c>
      <c r="FR54" s="17"/>
      <c r="FS54" s="128" t="n">
        <f aca="false">SUM(FL54:FQ54)</f>
        <v>0</v>
      </c>
      <c r="FT54" s="128" t="n">
        <f aca="false">FS54*AM54</f>
        <v>0</v>
      </c>
      <c r="FU54" s="17"/>
      <c r="FV54" s="17"/>
      <c r="FW54" s="17"/>
      <c r="FX54" s="17"/>
      <c r="FY54" s="17"/>
      <c r="FZ54" s="17"/>
      <c r="GA54" s="140" t="n">
        <f aca="false">IF(GA$2&lt;=$A54,IF(GA$3&gt;=$A54,(GA$4),0),0)*($AI55-$AI54)/10000</f>
        <v>0</v>
      </c>
      <c r="GB54" s="140" t="n">
        <f aca="false">IF(GB$2&lt;=$A54,IF(GB$3&gt;=$A54,(GB$4),0),0)*($AI55-$AI54)/10000</f>
        <v>0</v>
      </c>
      <c r="GC54" s="140" t="n">
        <f aca="false">IF(GC$2&lt;=$A54,IF(GC$3&gt;=$A54,(GC$4),0),0)*($AI55-$AI54)/10000</f>
        <v>0</v>
      </c>
      <c r="GD54" s="140" t="n">
        <f aca="false">IF(GD$2&lt;=$A54,IF(GD$3&gt;=$A54,(GD$4),0),0)*($AI55-$AI54)/10000</f>
        <v>0</v>
      </c>
      <c r="GE54" s="140" t="n">
        <f aca="false">IF(GE$2&lt;=$A54,IF(GE$3&gt;=$A54,(GE$4),0),0)*($AI55-$AI54)/10000</f>
        <v>0</v>
      </c>
      <c r="GF54" s="140" t="n">
        <f aca="false">IF(GF$2&lt;=$A54,IF(GF$3&gt;=$A54,(GF$4),0),0)*($AI55-$AI54)/10000</f>
        <v>0</v>
      </c>
      <c r="GG54" s="17"/>
      <c r="GH54" s="128" t="n">
        <f aca="false">SUM(GA54:GF54)</f>
        <v>0</v>
      </c>
      <c r="GI54" s="128" t="n">
        <f aca="false">GH54*AM54</f>
        <v>0</v>
      </c>
    </row>
    <row r="55" customFormat="false" ht="16.5" hidden="false" customHeight="false" outlineLevel="0" collapsed="false">
      <c r="A55" s="143" t="n">
        <v>38412</v>
      </c>
      <c r="B55" s="144" t="n">
        <f aca="false">INDEX(EOLArray,MATCH($A55,EOLColumn,0),MATCH($AF$5,EOLRow,0))+CT55</f>
        <v>0</v>
      </c>
      <c r="C55" s="135" t="n">
        <f aca="false">INDEX(M1SHEET,MATCH($A55,M1COLUMN,0),MATCH($AG$5,M1ROW,0))</f>
        <v>-0.3</v>
      </c>
      <c r="D55" s="152"/>
      <c r="E55" s="144" t="n">
        <f aca="false">INDEX(EOLArray,MATCH($A55,EOLColumn,0),MATCH($AF$19,EOLRow,0))+EQ55</f>
        <v>13.67</v>
      </c>
      <c r="F55" s="135" t="n">
        <f aca="false">INDEX(M1SHEET,MATCH($A55,M1COLUMN,0),MATCH($AG$14,M1ROW,0))</f>
        <v>0.52</v>
      </c>
      <c r="G55" s="152"/>
      <c r="H55" s="144" t="n">
        <f aca="false">INDEX(EOLArray,MATCH($A55,EOLColumn,0),MATCH($AF$20,EOLRow,0))+GI55</f>
        <v>0</v>
      </c>
      <c r="I55" s="135" t="n">
        <f aca="false">INDEX(M1SHEET,MATCH($A55,M1COLUMN,0),MATCH($AG$17,M1ROW,0))</f>
        <v>0.57</v>
      </c>
      <c r="J55" s="152"/>
      <c r="K55" s="144" t="n">
        <f aca="false">INDEX(EOLArray,MATCH($A55,EOLColumn,0),MATCH($AF$13,EOLRow,0))+FE55</f>
        <v>0</v>
      </c>
      <c r="L55" s="135" t="n">
        <f aca="false">INDEX(M1SHEET,MATCH($A55,M1COLUMN,0),MATCH($AG$13,M1ROW,0))</f>
        <v>-0.29</v>
      </c>
      <c r="M55" s="152"/>
      <c r="N55" s="144" t="n">
        <f aca="false">INDEX(EOLArray,MATCH($A55,EOLColumn,0),MATCH($AF$12,EOLRow,0))+EB55+DQ55</f>
        <v>0</v>
      </c>
      <c r="O55" s="135" t="n">
        <f aca="false">INDEX(M1SHEET,MATCH($A55,M1COLUMN,0),MATCH($AG$15,M1ROW,0))</f>
        <v>-0.18</v>
      </c>
      <c r="P55" s="152"/>
      <c r="Q55" s="135" t="n">
        <f aca="false">INDEX(M1SHEET,MATCH($A55,M1COLUMN,0),MATCH($AG$31,M1ROW,0))</f>
        <v>3.826</v>
      </c>
      <c r="R55" s="152"/>
      <c r="S55" s="144" t="n">
        <f aca="false">INDEX(EOLArray,MATCH($A55,EOLColumn,0),MATCH($AF$2,EOLRow,0))+BE55+DF55</f>
        <v>0</v>
      </c>
      <c r="T55" s="135" t="n">
        <f aca="false">INDEX(M1SHEET,MATCH($A55,M1COLUMN,0),MATCH($AG$3,M1ROW,0))</f>
        <v>-0.3</v>
      </c>
      <c r="U55" s="152"/>
      <c r="V55" s="135" t="n">
        <f aca="false">INDEX(M1SHEET,MATCH($A55,M1COLUMN,0),MATCH($AG$28,M1ROW,0))</f>
        <v>5.22957407897356</v>
      </c>
      <c r="W55" s="152"/>
      <c r="X55" s="144" t="n">
        <f aca="false">INDEX(EOLArray,MATCH($A55,EOLColumn,0),MATCH($AF$18,EOLRow,0))+$BE55+$CK55+$CS55+$DQ55</f>
        <v>0</v>
      </c>
      <c r="Y55" s="135" t="n">
        <f aca="false">INDEX(M1SHEET,MATCH($A55,M1COLUMN,0),MATCH($AG$2,M1ROW,0))</f>
        <v>4.006</v>
      </c>
      <c r="Z55" s="152"/>
      <c r="AB55" s="146" t="n">
        <f aca="false">B55+E55+H55+K55+N55+S55</f>
        <v>13.67</v>
      </c>
      <c r="AC55" s="58"/>
      <c r="AD55" s="58"/>
      <c r="AI55" s="138" t="n">
        <v>38412</v>
      </c>
      <c r="AJ55" s="96" t="n">
        <f aca="false">(CK55+BE55+BR55+DQ55)*AM55</f>
        <v>0</v>
      </c>
      <c r="AK55" s="97" t="n">
        <f aca="false">(AO55)*(AM55)</f>
        <v>0</v>
      </c>
      <c r="AL55" s="97" t="n">
        <f aca="false">(AN55+AO55)*(AM55)</f>
        <v>0</v>
      </c>
      <c r="AM55" s="139" t="n">
        <f aca="false">INDEX(M1SHEET,MATCH($AI55,M1COLUMN,0),MATCH($AG$38,M1ROW,0))</f>
        <v>0.801956035862991</v>
      </c>
      <c r="AN55" s="122" t="n">
        <f aca="false">BS55</f>
        <v>0</v>
      </c>
      <c r="AO55" s="97" t="n">
        <f aca="false">BR55</f>
        <v>0</v>
      </c>
      <c r="AP55" s="125"/>
      <c r="AQ55" s="108"/>
      <c r="AR55" s="128" t="n">
        <f aca="false">SUM(AX55:BE55)+SUM(BI55:BP55)+SUM(DU55:DZ55)+SUM(BW55:CI55)</f>
        <v>0</v>
      </c>
      <c r="AS55" s="108"/>
      <c r="AT55" s="17"/>
      <c r="AU55" s="17"/>
      <c r="AV55" s="37" t="n">
        <v>38412</v>
      </c>
      <c r="AW55" s="17"/>
      <c r="AX55" s="128" t="n">
        <f aca="false">IF(AX$2&lt;=$A55,IF(AX$3&gt;=$A55,(AX$4/1.055056),0),0)*($AI56-$AI55)/10000</f>
        <v>0</v>
      </c>
      <c r="AY55" s="140" t="n">
        <f aca="false">IF(AY$2&lt;=$A55,IF(AY$3&gt;=$A55,(AY$4/1.055056),0),0)*($AI56-$AI55)/10000</f>
        <v>0</v>
      </c>
      <c r="AZ55" s="140" t="n">
        <f aca="false">IF(AZ$2&lt;=$A55,IF(AZ$3&gt;=$A55,(AZ$4/1.055056),0),0)*($AI56-$AI55)/10000</f>
        <v>0</v>
      </c>
      <c r="BA55" s="140" t="n">
        <f aca="false">IF(BA$2&lt;=$A55,IF(BA$3&gt;=$A55,(BA$4/1.055056),0),0)*($AI56-$AI55)/10000</f>
        <v>0</v>
      </c>
      <c r="BB55" s="140" t="n">
        <f aca="false">IF(BB$2&lt;=$A55,IF(BB$3&gt;=$A55,(BB$4/1.055056),0),0)*($AI56-$AI55)/10000</f>
        <v>0</v>
      </c>
      <c r="BC55" s="140" t="n">
        <f aca="false">IF(BC$2&lt;=$A55,IF(BC$3&gt;=$A55,(BC$4/1.055056),0),0)*($AI56-$AI55)/10000</f>
        <v>0</v>
      </c>
      <c r="BD55" s="140" t="n">
        <f aca="false">IF(BD$2&lt;=$A55,IF(BD$3&gt;=$A55,(BD$4/1.055056),0),0)*($AI56-$AI55)/10000</f>
        <v>0</v>
      </c>
      <c r="BE55" s="140" t="n">
        <f aca="false">SUM(AX55:BD55)*AM55</f>
        <v>0</v>
      </c>
      <c r="BF55" s="140"/>
      <c r="BG55" s="13"/>
      <c r="BH55" s="13"/>
      <c r="BI55" s="141" t="n">
        <f aca="false">IF(BI$2&lt;=$A55,IF(BI$3&gt;=$A55,(BI$4/1.055056),0),0)*($AI56-$AI55)/10000</f>
        <v>0</v>
      </c>
      <c r="BJ55" s="141" t="n">
        <f aca="false">IF(BJ$2&lt;=$A55,IF(BJ$3&gt;=$A55,(BJ$4/1.055056),0),0)*($AI56-$AI55)/10000</f>
        <v>0</v>
      </c>
      <c r="BK55" s="141" t="n">
        <f aca="false">IF(BK$2&lt;=$A55,IF(BK$3&gt;=$A55,(BK$4/1.055056),0),0)*($AI56-$AI55)/10000</f>
        <v>0</v>
      </c>
      <c r="BL55" s="141" t="n">
        <f aca="false">IF(BL$2&lt;=$A55,IF(BL$3&gt;=$A55,(BL$4/1.055056),0),0)*($AI56-$AI55)/10000</f>
        <v>0</v>
      </c>
      <c r="BM55" s="141" t="n">
        <f aca="false">IF(BM$2&lt;=$A55,IF(BM$3&gt;=$A55,(BM$4/1.055056),0),0)*($AI56-$AI55)/10000</f>
        <v>0</v>
      </c>
      <c r="BN55" s="141" t="n">
        <f aca="false">IF(BN$2&lt;=$A55,IF(BN$3&gt;=$A55,(BN$4/1.055056),0),0)*($AI56-$AI55)/10000</f>
        <v>0</v>
      </c>
      <c r="BO55" s="141" t="n">
        <f aca="false">IF(BO$2&lt;=$A55,IF(BO$3&gt;=$A55,(BO$4/1.055056),0),0)*($AI56-$AI55)/10000</f>
        <v>0</v>
      </c>
      <c r="BP55" s="141" t="n">
        <f aca="false">IF(BP$2&lt;=$A55,IF(BP$3&gt;=$A55,(BP$4/1.055056),0),0)*($AI56-$AI55)/10000</f>
        <v>0</v>
      </c>
      <c r="BQ55" s="13"/>
      <c r="BR55" s="14" t="n">
        <f aca="false">SUM(BI55:BP55)</f>
        <v>0</v>
      </c>
      <c r="BS55" s="14" t="n">
        <f aca="false">SUM(AX55:BF55)+DF55</f>
        <v>0</v>
      </c>
      <c r="BT55" s="14"/>
      <c r="BU55" s="17"/>
      <c r="BV55" s="17"/>
      <c r="BW55" s="142" t="n">
        <f aca="false">IF(BW$2&lt;=$A55,IF(BW$3&gt;=$A55,(BW$4),0),0)*($AI56-$AI55)/10000</f>
        <v>0</v>
      </c>
      <c r="BX55" s="142" t="n">
        <f aca="false">IF(BX$2&lt;=$A55,IF(BX$3&gt;=$A55,(BX$4),0),0)*($AI56-$AI55)/10000</f>
        <v>0</v>
      </c>
      <c r="BY55" s="142" t="n">
        <f aca="false">IF(BY$2&lt;=$A55,IF(BY$3&gt;=$A55,(BY$4),0),0)*($AI56-$AI55)/10000</f>
        <v>0</v>
      </c>
      <c r="BZ55" s="142" t="n">
        <f aca="false">IF(BZ$2&lt;=$A55,IF(BZ$3&gt;=$A55,(BZ$4),0),0)*($AI56-$AI55)/10000</f>
        <v>0</v>
      </c>
      <c r="CA55" s="142" t="n">
        <f aca="false">IF(CA$2&lt;=$A55,IF(CA$3&gt;=$A55,(CA$4),0),0)*($AI56-$AI55)/10000</f>
        <v>0</v>
      </c>
      <c r="CB55" s="140" t="n">
        <f aca="false">IF(CB$2&lt;=$A55,IF(CB$3&gt;=$A55,(CB$4),0),0)*($AI56-$AI55)/10000</f>
        <v>0</v>
      </c>
      <c r="CC55" s="140" t="n">
        <f aca="false">IF(CC$2&lt;=$A55,IF(CC$3&gt;=$A55,(CC$4),0),0)*($AI56-$AI55)/10000</f>
        <v>0</v>
      </c>
      <c r="CD55" s="140" t="n">
        <f aca="false">IF(CD$2&lt;=$A55,IF(CD$3&gt;=$A55,(CD$4),0),0)*($AI56-$AI55)/10000</f>
        <v>0</v>
      </c>
      <c r="CE55" s="140" t="n">
        <f aca="false">IF(CE$2&lt;=$A55,IF(CE$3&gt;=$A55,(CE$4),0),0)*($AI56-$AI55)/10000</f>
        <v>0</v>
      </c>
      <c r="CF55" s="140" t="n">
        <f aca="false">IF(CF$2&lt;=$A55,IF(CF$3&gt;=$A55,(CF$4),0),0)*($AI56-$AI55)/10000</f>
        <v>0</v>
      </c>
      <c r="CG55" s="140" t="n">
        <f aca="false">IF(CG$2&lt;=$A55,IF(CG$3&gt;=$A55,(CG$4),0),0)*($AI56-$AI55)/10000</f>
        <v>0</v>
      </c>
      <c r="CH55" s="140" t="n">
        <f aca="false">IF(CH$2&lt;=$A55,IF(CH$3&gt;=$A55,(CH$4),0),0)*($AI56-$AI55)/10000</f>
        <v>0</v>
      </c>
      <c r="CI55" s="140" t="n">
        <f aca="false">IF(CI$2&lt;=$A55,IF(CI$3&gt;=$A55,(CI$4),0),0)*($AI56-$AI55)/10000</f>
        <v>0</v>
      </c>
      <c r="CJ55" s="17"/>
      <c r="CK55" s="128" t="n">
        <f aca="false">SUM(BW55:CI55)+DQ55</f>
        <v>0</v>
      </c>
      <c r="CL55" s="128"/>
      <c r="CM55" s="128"/>
      <c r="CN55" s="142" t="n">
        <f aca="false">IF(CN$2&lt;=$A55,IF(CN$3&gt;=$A55,(CN$4),0),0)*($AI56-$AI55)/10000</f>
        <v>0</v>
      </c>
      <c r="CO55" s="142" t="n">
        <f aca="false">IF(CO$2&lt;=$A55,IF(CO$3&gt;=$A55,(CO$4),0),0)*($AI56-$AI55)/10000</f>
        <v>0</v>
      </c>
      <c r="CP55" s="142" t="n">
        <f aca="false">IF(CP$2&lt;=$A55,IF(CP$3&gt;=$A55,(CP$4),0),0)*($AI56-$AI55)/10000</f>
        <v>0</v>
      </c>
      <c r="CQ55" s="142" t="n">
        <f aca="false">IF(CQ$2&lt;=$A55,IF(CQ$3&gt;=$A55,(CQ$4),0),0)*($AI56-$AI55)/10000</f>
        <v>0</v>
      </c>
      <c r="CR55" s="128"/>
      <c r="CS55" s="128" t="n">
        <f aca="false">SUM(CN55:CQ55)*AL55</f>
        <v>0</v>
      </c>
      <c r="CT55" s="128"/>
      <c r="CU55" s="17"/>
      <c r="CV55" s="17"/>
      <c r="CW55" s="17"/>
      <c r="CX55" s="140" t="n">
        <f aca="false">IF(CX$2&lt;=$A55,IF(CX$3&gt;=$A55,(CX$4),0),0)*($AI56-$AI55)/10000</f>
        <v>0</v>
      </c>
      <c r="CY55" s="140" t="n">
        <f aca="false">IF(CY$2&lt;=$A55,IF(CY$3&gt;=$A55,(CY$4),0),0)*($AI56-$AI55)/10000</f>
        <v>0</v>
      </c>
      <c r="CZ55" s="140" t="n">
        <f aca="false">IF(CZ$2&lt;=$A55,IF(CZ$3&gt;=$A55,(CZ$4),0),0)*($AI56-$AI55)/10000</f>
        <v>0</v>
      </c>
      <c r="DA55" s="140" t="n">
        <f aca="false">IF(DA$2&lt;=$A55,IF(DA$3&gt;=$A55,(DA$4),0),0)*($AI56-$AI55)/10000</f>
        <v>0</v>
      </c>
      <c r="DB55" s="140" t="n">
        <f aca="false">IF(DB$2&lt;=$A55,IF(DB$3&gt;=$A55,(DB$4),0),0)*($AI56-$AI55)/10000</f>
        <v>0</v>
      </c>
      <c r="DC55" s="140" t="n">
        <f aca="false">IF(DC$2&lt;=$A55,IF(DC$3&gt;=$A55,(DC$4),0),0)*($AI56-$AI55)/10000</f>
        <v>0</v>
      </c>
      <c r="DD55" s="140" t="n">
        <f aca="false">IF(DD$2&lt;=$A55,IF(DD$3&gt;=$A55,(DD$4),0),0)*($AI56-$AI55)/10000</f>
        <v>0</v>
      </c>
      <c r="DE55" s="17"/>
      <c r="DF55" s="128" t="n">
        <f aca="false">SUM(CX55:DD55)</f>
        <v>0</v>
      </c>
      <c r="DG55" s="17"/>
      <c r="DH55" s="17"/>
      <c r="DI55" s="17"/>
      <c r="DJ55" s="17"/>
      <c r="DK55" s="17"/>
      <c r="DL55" s="140" t="n">
        <f aca="false">IF(DL$2&lt;=$A55,IF(DL$3&gt;=$A55,(DL$4),0),0)*($AI56-$AI55)/10000</f>
        <v>0</v>
      </c>
      <c r="DM55" s="140" t="n">
        <f aca="false">IF(DM$2&lt;=$A55,IF(DM$3&gt;=$A55,(DM$4),0),0)*($AI56-$AI55)/10000</f>
        <v>0</v>
      </c>
      <c r="DN55" s="140" t="n">
        <f aca="false">IF(DN$2&lt;=$A55,IF(DN$3&gt;=$A55,(DN$4),0),0)*($AI56-$AI55)/10000</f>
        <v>0</v>
      </c>
      <c r="DO55" s="140" t="n">
        <f aca="false">IF(DO$2&lt;=$A55,IF(DO$3&gt;=$A55,(DO$4),0),0)*($AI56-$AI55)/10000</f>
        <v>0</v>
      </c>
      <c r="DP55" s="140"/>
      <c r="DQ55" s="140" t="n">
        <f aca="false">SUM(DL55:DO55)*AL55</f>
        <v>0</v>
      </c>
      <c r="DR55" s="140"/>
      <c r="DS55" s="140" t="n">
        <f aca="false">IF(DS$2&lt;=$A55,IF(DS$3&gt;=$A55,(DS$4),0),0)*($AI56-$AI55)/10000</f>
        <v>0</v>
      </c>
      <c r="DT55" s="140" t="n">
        <f aca="false">IF(DT$2&lt;=$A55,IF(DT$3&gt;=$A55,(DT$4),0),0)*($AI56-$AI55)/10000</f>
        <v>0</v>
      </c>
      <c r="DU55" s="140" t="n">
        <f aca="false">IF(DU$2&lt;=$A55,IF(DU$3&gt;=$A55,(DU$4),0),0)*($AI56-$AI55)/10000</f>
        <v>0</v>
      </c>
      <c r="DV55" s="140" t="n">
        <f aca="false">IF(DV$2&lt;=$A55,IF(DV$3&gt;=$A55,(DV$4),0),0)*($AI56-$AI55)/10000</f>
        <v>0</v>
      </c>
      <c r="DW55" s="140" t="n">
        <f aca="false">IF(DW$2&lt;=$A55,IF(DW$3&gt;=$A55,(DW$4),0),0)*($AI56-$AI55)/10000</f>
        <v>0</v>
      </c>
      <c r="DX55" s="140" t="n">
        <f aca="false">IF(DX$2&lt;=$A55,IF(DX$3&gt;=$A55,(DX$4),0),0)*($AI56-$AI55)/10000</f>
        <v>0</v>
      </c>
      <c r="DY55" s="140" t="n">
        <f aca="false">IF(DY$2&lt;=$A55,IF(DY$3&gt;=$A55,(DY$4),0),0)*($AI56-$AI55)/10000</f>
        <v>0</v>
      </c>
      <c r="DZ55" s="140" t="n">
        <f aca="false">IF(DZ$2&lt;=$A55,IF(DZ$3&gt;=$A55,(DZ$4),0),0)*($AI56-$AI55)/10000</f>
        <v>0</v>
      </c>
      <c r="EA55" s="140" t="n">
        <f aca="false">IF(EA$2&lt;=$A55,IF(EA$3&gt;=$A55,(EA$4),0),0)*($AI56-$AI55)/10000</f>
        <v>0</v>
      </c>
      <c r="EB55" s="128" t="n">
        <f aca="false">SUM(DS55:DZ55)*AM55</f>
        <v>0</v>
      </c>
      <c r="EC55" s="128"/>
      <c r="ED55" s="17"/>
      <c r="EE55" s="17"/>
      <c r="EF55" s="17"/>
      <c r="EG55" s="17"/>
      <c r="EH55" s="17"/>
      <c r="EI55" s="140" t="n">
        <f aca="false">IF(EI$2&lt;=$A55,IF(EI$3&gt;=$A55,(EI$4),0),0)*($AI56-$AI55)/10000</f>
        <v>0</v>
      </c>
      <c r="EJ55" s="140" t="n">
        <f aca="false">IF(EJ$2&lt;=$A55,IF(EJ$3&gt;=$A55,(EJ$4),0),0)*($AI56-$AI55)/10000</f>
        <v>0</v>
      </c>
      <c r="EK55" s="140" t="n">
        <f aca="false">IF(EK$2&lt;=$A55,IF(EK$3&gt;=$A55,(EK$4),0),0)*($AI56-$AI55)/10000</f>
        <v>0</v>
      </c>
      <c r="EL55" s="140" t="n">
        <f aca="false">IF(EL$2&lt;=$A55,IF(EL$3&gt;=$A55,(EL$4),0),0)*($AI56-$AI55)/10000</f>
        <v>0</v>
      </c>
      <c r="EM55" s="140" t="n">
        <f aca="false">IF(EM$2&lt;=$A55,IF(EM$3&gt;=$A55,(EM$4),0),0)*($AI56-$AI55)/10000</f>
        <v>0</v>
      </c>
      <c r="EN55" s="140" t="n">
        <f aca="false">IF(EN$2&lt;=$A55,IF(EN$3&gt;=$A55,(EN$4),0),0)*($AI56-$AI55)/10000</f>
        <v>0</v>
      </c>
      <c r="EO55" s="17"/>
      <c r="EP55" s="128" t="n">
        <f aca="false">SUM(EI55:EN55)</f>
        <v>0</v>
      </c>
      <c r="EQ55" s="128" t="n">
        <f aca="false">EP55*AM55</f>
        <v>0</v>
      </c>
      <c r="ER55" s="17"/>
      <c r="ES55" s="17"/>
      <c r="ET55" s="17"/>
      <c r="EU55" s="17"/>
      <c r="EV55" s="17"/>
      <c r="EW55" s="140" t="n">
        <f aca="false">IF(EW$2&lt;=$A55,IF(EW$3&gt;=$A55,(EW$4),0),0)*($AI56-$AI55)/10000</f>
        <v>0</v>
      </c>
      <c r="EX55" s="140" t="n">
        <f aca="false">IF(EX$2&lt;=$A55,IF(EX$3&gt;=$A55,(EX$4),0),0)*($AI56-$AI55)/10000</f>
        <v>0</v>
      </c>
      <c r="EY55" s="140" t="n">
        <f aca="false">IF(EY$2&lt;=$A55,IF(EY$3&gt;=$A55,(EY$4),0),0)*($AI56-$AI55)/10000</f>
        <v>0</v>
      </c>
      <c r="EZ55" s="140" t="n">
        <f aca="false">IF(EZ$2&lt;=$A55,IF(EZ$3&gt;=$A55,(EZ$4),0),0)*($AI56-$AI55)/10000</f>
        <v>0</v>
      </c>
      <c r="FA55" s="140" t="n">
        <f aca="false">IF(FA$2&lt;=$A55,IF(FA$3&gt;=$A55,(FA$4),0),0)*($AI56-$AI55)/10000</f>
        <v>0</v>
      </c>
      <c r="FB55" s="140" t="n">
        <f aca="false">IF(FB$2&lt;=$A55,IF(FB$3&gt;=$A55,(FB$4),0),0)*($AI56-$AI55)/10000</f>
        <v>0</v>
      </c>
      <c r="FC55" s="17"/>
      <c r="FD55" s="128" t="n">
        <f aca="false">SUM(EW55:FB55)</f>
        <v>0</v>
      </c>
      <c r="FE55" s="128" t="n">
        <f aca="false">FD55*AM55</f>
        <v>0</v>
      </c>
      <c r="FF55" s="17"/>
      <c r="FG55" s="17"/>
      <c r="FH55" s="17"/>
      <c r="FI55" s="17"/>
      <c r="FJ55" s="17"/>
      <c r="FK55" s="17"/>
      <c r="FL55" s="140" t="n">
        <f aca="false">IF(FL$2&lt;=$A55,IF(FL$3&gt;=$A55,(FL$4),0),0)*($AI56-$AI55)/10000</f>
        <v>0</v>
      </c>
      <c r="FM55" s="140" t="n">
        <f aca="false">IF(FM$2&lt;=$A55,IF(FM$3&gt;=$A55,(FM$4),0),0)*($AI56-$AI55)/10000</f>
        <v>0</v>
      </c>
      <c r="FN55" s="140" t="n">
        <f aca="false">IF(FN$2&lt;=$A55,IF(FN$3&gt;=$A55,(FN$4),0),0)*($AI56-$AI55)/10000</f>
        <v>0</v>
      </c>
      <c r="FO55" s="140" t="n">
        <f aca="false">IF(FO$2&lt;=$A55,IF(FO$3&gt;=$A55,(FO$4),0),0)*($AI56-$AI55)/10000</f>
        <v>0</v>
      </c>
      <c r="FP55" s="140" t="n">
        <f aca="false">IF(FP$2&lt;=$A55,IF(FP$3&gt;=$A55,(FP$4),0),0)*($AI56-$AI55)/10000</f>
        <v>0</v>
      </c>
      <c r="FQ55" s="140" t="n">
        <f aca="false">IF(FQ$2&lt;=$A55,IF(FQ$3&gt;=$A55,(FQ$4),0),0)*($AI56-$AI55)/10000</f>
        <v>0</v>
      </c>
      <c r="FR55" s="17"/>
      <c r="FS55" s="128" t="n">
        <f aca="false">SUM(FL55:FQ55)</f>
        <v>0</v>
      </c>
      <c r="FT55" s="128" t="n">
        <f aca="false">FS55*AM55</f>
        <v>0</v>
      </c>
      <c r="FU55" s="17"/>
      <c r="FV55" s="17"/>
      <c r="FW55" s="17"/>
      <c r="FX55" s="17"/>
      <c r="FY55" s="17"/>
      <c r="FZ55" s="17"/>
      <c r="GA55" s="140" t="n">
        <f aca="false">IF(GA$2&lt;=$A55,IF(GA$3&gt;=$A55,(GA$4),0),0)*($AI56-$AI55)/10000</f>
        <v>0</v>
      </c>
      <c r="GB55" s="140" t="n">
        <f aca="false">IF(GB$2&lt;=$A55,IF(GB$3&gt;=$A55,(GB$4),0),0)*($AI56-$AI55)/10000</f>
        <v>0</v>
      </c>
      <c r="GC55" s="140" t="n">
        <f aca="false">IF(GC$2&lt;=$A55,IF(GC$3&gt;=$A55,(GC$4),0),0)*($AI56-$AI55)/10000</f>
        <v>0</v>
      </c>
      <c r="GD55" s="140" t="n">
        <f aca="false">IF(GD$2&lt;=$A55,IF(GD$3&gt;=$A55,(GD$4),0),0)*($AI56-$AI55)/10000</f>
        <v>0</v>
      </c>
      <c r="GE55" s="140" t="n">
        <f aca="false">IF(GE$2&lt;=$A55,IF(GE$3&gt;=$A55,(GE$4),0),0)*($AI56-$AI55)/10000</f>
        <v>0</v>
      </c>
      <c r="GF55" s="140" t="n">
        <f aca="false">IF(GF$2&lt;=$A55,IF(GF$3&gt;=$A55,(GF$4),0),0)*($AI56-$AI55)/10000</f>
        <v>0</v>
      </c>
      <c r="GG55" s="17"/>
      <c r="GH55" s="128" t="n">
        <f aca="false">SUM(GA55:GF55)</f>
        <v>0</v>
      </c>
      <c r="GI55" s="128" t="n">
        <f aca="false">GH55*AM55</f>
        <v>0</v>
      </c>
    </row>
    <row r="56" customFormat="false" ht="16.5" hidden="false" customHeight="false" outlineLevel="0" collapsed="false">
      <c r="A56" s="133" t="n">
        <v>38443</v>
      </c>
      <c r="B56" s="134" t="n">
        <f aca="false">INDEX(EOLArray,MATCH($A56,EOLColumn,0),MATCH($AF$5,EOLRow,0))+CT56</f>
        <v>0</v>
      </c>
      <c r="C56" s="148" t="n">
        <f aca="false">INDEX(M1SHEET,MATCH($A56,M1COLUMN,0),MATCH($AG$5,M1ROW,0))</f>
        <v>-0.496710798679281</v>
      </c>
      <c r="D56" s="149"/>
      <c r="E56" s="134" t="n">
        <f aca="false">INDEX(EOLArray,MATCH($A56,EOLColumn,0),MATCH($AF$19,EOLRow,0))+EQ56</f>
        <v>13.17</v>
      </c>
      <c r="F56" s="148" t="n">
        <f aca="false">INDEX(M1SHEET,MATCH($A56,M1COLUMN,0),MATCH($AG$14,M1ROW,0))</f>
        <v>0.12</v>
      </c>
      <c r="G56" s="149"/>
      <c r="H56" s="134" t="n">
        <f aca="false">INDEX(EOLArray,MATCH($A56,EOLColumn,0),MATCH($AF$20,EOLRow,0))+GI56</f>
        <v>0</v>
      </c>
      <c r="I56" s="148" t="n">
        <f aca="false">INDEX(M1SHEET,MATCH($A56,M1COLUMN,0),MATCH($AG$17,M1ROW,0))</f>
        <v>0.67</v>
      </c>
      <c r="J56" s="149"/>
      <c r="K56" s="134" t="n">
        <f aca="false">INDEX(EOLArray,MATCH($A56,EOLColumn,0),MATCH($AF$13,EOLRow,0))+FE56</f>
        <v>0</v>
      </c>
      <c r="L56" s="148" t="n">
        <f aca="false">INDEX(M1SHEET,MATCH($A56,M1COLUMN,0),MATCH($AG$13,M1ROW,0))</f>
        <v>-0.355</v>
      </c>
      <c r="M56" s="149"/>
      <c r="N56" s="134" t="n">
        <f aca="false">INDEX(EOLArray,MATCH($A56,EOLColumn,0),MATCH($AF$12,EOLRow,0))+EB56+DQ56</f>
        <v>0</v>
      </c>
      <c r="O56" s="148" t="n">
        <f aca="false">INDEX(M1SHEET,MATCH($A56,M1COLUMN,0),MATCH($AG$15,M1ROW,0))</f>
        <v>-0.29</v>
      </c>
      <c r="P56" s="149"/>
      <c r="Q56" s="148" t="n">
        <f aca="false">INDEX(M1SHEET,MATCH($A56,M1COLUMN,0),MATCH($AG$31,M1ROW,0))</f>
        <v>3.575</v>
      </c>
      <c r="R56" s="149"/>
      <c r="S56" s="134" t="n">
        <f aca="false">INDEX(EOLArray,MATCH($A56,EOLColumn,0),MATCH($AF$2,EOLRow,0))+BE56+DF56</f>
        <v>0</v>
      </c>
      <c r="T56" s="148" t="n">
        <f aca="false">INDEX(M1SHEET,MATCH($A56,M1COLUMN,0),MATCH($AG$3,M1ROW,0))</f>
        <v>-0.44</v>
      </c>
      <c r="U56" s="149"/>
      <c r="V56" s="148" t="n">
        <f aca="false">INDEX(M1SHEET,MATCH($A56,M1COLUMN,0),MATCH($AG$28,M1ROW,0))</f>
        <v>4.83153131997956</v>
      </c>
      <c r="W56" s="149"/>
      <c r="X56" s="134" t="n">
        <f aca="false">INDEX(EOLArray,MATCH($A56,EOLColumn,0),MATCH($AF$18,EOLRow,0))+$BE56+$CK56+$CS56+$DQ56</f>
        <v>0</v>
      </c>
      <c r="Y56" s="148" t="n">
        <f aca="false">INDEX(M1SHEET,MATCH($A56,M1COLUMN,0),MATCH($AG$2,M1ROW,0))</f>
        <v>3.865</v>
      </c>
      <c r="Z56" s="149"/>
      <c r="AB56" s="150" t="n">
        <f aca="false">B56+E56+H56+K56+N56+S56</f>
        <v>13.17</v>
      </c>
      <c r="AC56" s="58"/>
      <c r="AD56" s="58"/>
      <c r="AI56" s="138" t="n">
        <v>38443</v>
      </c>
      <c r="AJ56" s="96" t="n">
        <f aca="false">(CK56+BE56+BR56+DQ56)*AM56</f>
        <v>0</v>
      </c>
      <c r="AK56" s="97" t="n">
        <f aca="false">(AO56)*(AM56)</f>
        <v>0</v>
      </c>
      <c r="AL56" s="97" t="n">
        <f aca="false">(AN56+AO56)*(AM56)</f>
        <v>0</v>
      </c>
      <c r="AM56" s="139" t="n">
        <f aca="false">INDEX(M1SHEET,MATCH($AI56,M1COLUMN,0),MATCH($AG$38,M1ROW,0))</f>
        <v>0.797992855752203</v>
      </c>
      <c r="AN56" s="122" t="n">
        <f aca="false">BS56</f>
        <v>0</v>
      </c>
      <c r="AO56" s="97" t="n">
        <f aca="false">BR56</f>
        <v>0</v>
      </c>
      <c r="AP56" s="125"/>
      <c r="AQ56" s="108"/>
      <c r="AR56" s="128" t="n">
        <f aca="false">SUM(AX56:BE56)+SUM(BI56:BP56)+SUM(DU56:DZ56)+SUM(BW56:CI56)</f>
        <v>0</v>
      </c>
      <c r="AS56" s="108"/>
      <c r="AT56" s="17"/>
      <c r="AU56" s="17"/>
      <c r="AV56" s="37" t="n">
        <v>38443</v>
      </c>
      <c r="AW56" s="17"/>
      <c r="AX56" s="128" t="n">
        <f aca="false">IF(AX$2&lt;=$A56,IF(AX$3&gt;=$A56,(AX$4/1.055056),0),0)*($AI57-$AI56)/10000</f>
        <v>0</v>
      </c>
      <c r="AY56" s="140" t="n">
        <f aca="false">IF(AY$2&lt;=$A56,IF(AY$3&gt;=$A56,(AY$4/1.055056),0),0)*($AI57-$AI56)/10000</f>
        <v>0</v>
      </c>
      <c r="AZ56" s="140" t="n">
        <f aca="false">IF(AZ$2&lt;=$A56,IF(AZ$3&gt;=$A56,(AZ$4/1.055056),0),0)*($AI57-$AI56)/10000</f>
        <v>0</v>
      </c>
      <c r="BA56" s="140" t="n">
        <f aca="false">IF(BA$2&lt;=$A56,IF(BA$3&gt;=$A56,(BA$4/1.055056),0),0)*($AI57-$AI56)/10000</f>
        <v>0</v>
      </c>
      <c r="BB56" s="140" t="n">
        <f aca="false">IF(BB$2&lt;=$A56,IF(BB$3&gt;=$A56,(BB$4/1.055056),0),0)*($AI57-$AI56)/10000</f>
        <v>0</v>
      </c>
      <c r="BC56" s="140" t="n">
        <f aca="false">IF(BC$2&lt;=$A56,IF(BC$3&gt;=$A56,(BC$4/1.055056),0),0)*($AI57-$AI56)/10000</f>
        <v>0</v>
      </c>
      <c r="BD56" s="140" t="n">
        <f aca="false">IF(BD$2&lt;=$A56,IF(BD$3&gt;=$A56,(BD$4/1.055056),0),0)*($AI57-$AI56)/10000</f>
        <v>0</v>
      </c>
      <c r="BE56" s="140" t="n">
        <f aca="false">SUM(AX56:BD56)*AM56</f>
        <v>0</v>
      </c>
      <c r="BF56" s="140"/>
      <c r="BG56" s="13"/>
      <c r="BH56" s="13"/>
      <c r="BI56" s="141" t="n">
        <f aca="false">IF(BI$2&lt;=$A56,IF(BI$3&gt;=$A56,(BI$4/1.055056),0),0)*($AI57-$AI56)/10000</f>
        <v>0</v>
      </c>
      <c r="BJ56" s="141" t="n">
        <f aca="false">IF(BJ$2&lt;=$A56,IF(BJ$3&gt;=$A56,(BJ$4/1.055056),0),0)*($AI57-$AI56)/10000</f>
        <v>0</v>
      </c>
      <c r="BK56" s="141" t="n">
        <f aca="false">IF(BK$2&lt;=$A56,IF(BK$3&gt;=$A56,(BK$4/1.055056),0),0)*($AI57-$AI56)/10000</f>
        <v>0</v>
      </c>
      <c r="BL56" s="141" t="n">
        <f aca="false">IF(BL$2&lt;=$A56,IF(BL$3&gt;=$A56,(BL$4/1.055056),0),0)*($AI57-$AI56)/10000</f>
        <v>0</v>
      </c>
      <c r="BM56" s="141" t="n">
        <f aca="false">IF(BM$2&lt;=$A56,IF(BM$3&gt;=$A56,(BM$4/1.055056),0),0)*($AI57-$AI56)/10000</f>
        <v>0</v>
      </c>
      <c r="BN56" s="141" t="n">
        <f aca="false">IF(BN$2&lt;=$A56,IF(BN$3&gt;=$A56,(BN$4/1.055056),0),0)*($AI57-$AI56)/10000</f>
        <v>0</v>
      </c>
      <c r="BO56" s="141" t="n">
        <f aca="false">IF(BO$2&lt;=$A56,IF(BO$3&gt;=$A56,(BO$4/1.055056),0),0)*($AI57-$AI56)/10000</f>
        <v>0</v>
      </c>
      <c r="BP56" s="141" t="n">
        <f aca="false">IF(BP$2&lt;=$A56,IF(BP$3&gt;=$A56,(BP$4/1.055056),0),0)*($AI57-$AI56)/10000</f>
        <v>0</v>
      </c>
      <c r="BQ56" s="13"/>
      <c r="BR56" s="14" t="n">
        <f aca="false">SUM(BI56:BP56)</f>
        <v>0</v>
      </c>
      <c r="BS56" s="14" t="n">
        <f aca="false">SUM(AX56:BF56)+DF56</f>
        <v>0</v>
      </c>
      <c r="BT56" s="14"/>
      <c r="BU56" s="17"/>
      <c r="BV56" s="17"/>
      <c r="BW56" s="142" t="n">
        <f aca="false">IF(BW$2&lt;=$A56,IF(BW$3&gt;=$A56,(BW$4),0),0)*($AI57-$AI56)/10000</f>
        <v>0</v>
      </c>
      <c r="BX56" s="142" t="n">
        <f aca="false">IF(BX$2&lt;=$A56,IF(BX$3&gt;=$A56,(BX$4),0),0)*($AI57-$AI56)/10000</f>
        <v>0</v>
      </c>
      <c r="BY56" s="142" t="n">
        <f aca="false">IF(BY$2&lt;=$A56,IF(BY$3&gt;=$A56,(BY$4),0),0)*($AI57-$AI56)/10000</f>
        <v>0</v>
      </c>
      <c r="BZ56" s="142" t="n">
        <f aca="false">IF(BZ$2&lt;=$A56,IF(BZ$3&gt;=$A56,(BZ$4),0),0)*($AI57-$AI56)/10000</f>
        <v>0</v>
      </c>
      <c r="CA56" s="142" t="n">
        <f aca="false">IF(CA$2&lt;=$A56,IF(CA$3&gt;=$A56,(CA$4),0),0)*($AI57-$AI56)/10000</f>
        <v>0</v>
      </c>
      <c r="CB56" s="140" t="n">
        <f aca="false">IF(CB$2&lt;=$A56,IF(CB$3&gt;=$A56,(CB$4),0),0)*($AI57-$AI56)/10000</f>
        <v>0</v>
      </c>
      <c r="CC56" s="140" t="n">
        <f aca="false">IF(CC$2&lt;=$A56,IF(CC$3&gt;=$A56,(CC$4),0),0)*($AI57-$AI56)/10000</f>
        <v>0</v>
      </c>
      <c r="CD56" s="140" t="n">
        <f aca="false">IF(CD$2&lt;=$A56,IF(CD$3&gt;=$A56,(CD$4),0),0)*($AI57-$AI56)/10000</f>
        <v>0</v>
      </c>
      <c r="CE56" s="140" t="n">
        <f aca="false">IF(CE$2&lt;=$A56,IF(CE$3&gt;=$A56,(CE$4),0),0)*($AI57-$AI56)/10000</f>
        <v>0</v>
      </c>
      <c r="CF56" s="140" t="n">
        <f aca="false">IF(CF$2&lt;=$A56,IF(CF$3&gt;=$A56,(CF$4),0),0)*($AI57-$AI56)/10000</f>
        <v>0</v>
      </c>
      <c r="CG56" s="140" t="n">
        <f aca="false">IF(CG$2&lt;=$A56,IF(CG$3&gt;=$A56,(CG$4),0),0)*($AI57-$AI56)/10000</f>
        <v>0</v>
      </c>
      <c r="CH56" s="140" t="n">
        <f aca="false">IF(CH$2&lt;=$A56,IF(CH$3&gt;=$A56,(CH$4),0),0)*($AI57-$AI56)/10000</f>
        <v>0</v>
      </c>
      <c r="CI56" s="140" t="n">
        <f aca="false">IF(CI$2&lt;=$A56,IF(CI$3&gt;=$A56,(CI$4),0),0)*($AI57-$AI56)/10000</f>
        <v>0</v>
      </c>
      <c r="CJ56" s="17"/>
      <c r="CK56" s="128" t="n">
        <f aca="false">SUM(BW56:CI56)+DQ56</f>
        <v>0</v>
      </c>
      <c r="CL56" s="128"/>
      <c r="CM56" s="128"/>
      <c r="CN56" s="142" t="n">
        <f aca="false">IF(CN$2&lt;=$A56,IF(CN$3&gt;=$A56,(CN$4),0),0)*($AI57-$AI56)/10000</f>
        <v>0</v>
      </c>
      <c r="CO56" s="142" t="n">
        <f aca="false">IF(CO$2&lt;=$A56,IF(CO$3&gt;=$A56,(CO$4),0),0)*($AI57-$AI56)/10000</f>
        <v>0</v>
      </c>
      <c r="CP56" s="142" t="n">
        <f aca="false">IF(CP$2&lt;=$A56,IF(CP$3&gt;=$A56,(CP$4),0),0)*($AI57-$AI56)/10000</f>
        <v>0</v>
      </c>
      <c r="CQ56" s="142" t="n">
        <f aca="false">IF(CQ$2&lt;=$A56,IF(CQ$3&gt;=$A56,(CQ$4),0),0)*($AI57-$AI56)/10000</f>
        <v>0</v>
      </c>
      <c r="CR56" s="128"/>
      <c r="CS56" s="128" t="n">
        <f aca="false">SUM(CN56:CQ56)*AL56</f>
        <v>0</v>
      </c>
      <c r="CT56" s="128"/>
      <c r="CU56" s="17"/>
      <c r="CV56" s="17"/>
      <c r="CW56" s="17"/>
      <c r="CX56" s="140" t="n">
        <f aca="false">IF(CX$2&lt;=$A56,IF(CX$3&gt;=$A56,(CX$4),0),0)*($AI57-$AI56)/10000</f>
        <v>0</v>
      </c>
      <c r="CY56" s="140" t="n">
        <f aca="false">IF(CY$2&lt;=$A56,IF(CY$3&gt;=$A56,(CY$4),0),0)*($AI57-$AI56)/10000</f>
        <v>0</v>
      </c>
      <c r="CZ56" s="140" t="n">
        <f aca="false">IF(CZ$2&lt;=$A56,IF(CZ$3&gt;=$A56,(CZ$4),0),0)*($AI57-$AI56)/10000</f>
        <v>0</v>
      </c>
      <c r="DA56" s="140" t="n">
        <f aca="false">IF(DA$2&lt;=$A56,IF(DA$3&gt;=$A56,(DA$4),0),0)*($AI57-$AI56)/10000</f>
        <v>0</v>
      </c>
      <c r="DB56" s="140" t="n">
        <f aca="false">IF(DB$2&lt;=$A56,IF(DB$3&gt;=$A56,(DB$4),0),0)*($AI57-$AI56)/10000</f>
        <v>0</v>
      </c>
      <c r="DC56" s="140" t="n">
        <f aca="false">IF(DC$2&lt;=$A56,IF(DC$3&gt;=$A56,(DC$4),0),0)*($AI57-$AI56)/10000</f>
        <v>0</v>
      </c>
      <c r="DD56" s="140" t="n">
        <f aca="false">IF(DD$2&lt;=$A56,IF(DD$3&gt;=$A56,(DD$4),0),0)*($AI57-$AI56)/10000</f>
        <v>0</v>
      </c>
      <c r="DE56" s="17"/>
      <c r="DF56" s="128" t="n">
        <f aca="false">SUM(CX56:DD56)</f>
        <v>0</v>
      </c>
      <c r="DG56" s="17"/>
      <c r="DH56" s="17"/>
      <c r="DI56" s="17"/>
      <c r="DJ56" s="17"/>
      <c r="DK56" s="17"/>
      <c r="DL56" s="140" t="n">
        <f aca="false">IF(DL$2&lt;=$A56,IF(DL$3&gt;=$A56,(DL$4),0),0)*($AI57-$AI56)/10000</f>
        <v>0</v>
      </c>
      <c r="DM56" s="140" t="n">
        <f aca="false">IF(DM$2&lt;=$A56,IF(DM$3&gt;=$A56,(DM$4),0),0)*($AI57-$AI56)/10000</f>
        <v>0</v>
      </c>
      <c r="DN56" s="140" t="n">
        <f aca="false">IF(DN$2&lt;=$A56,IF(DN$3&gt;=$A56,(DN$4),0),0)*($AI57-$AI56)/10000</f>
        <v>0</v>
      </c>
      <c r="DO56" s="140" t="n">
        <f aca="false">IF(DO$2&lt;=$A56,IF(DO$3&gt;=$A56,(DO$4),0),0)*($AI57-$AI56)/10000</f>
        <v>0</v>
      </c>
      <c r="DP56" s="140"/>
      <c r="DQ56" s="140" t="n">
        <f aca="false">SUM(DL56:DO56)*AL56</f>
        <v>0</v>
      </c>
      <c r="DR56" s="140"/>
      <c r="DS56" s="140" t="n">
        <f aca="false">IF(DS$2&lt;=$A56,IF(DS$3&gt;=$A56,(DS$4),0),0)*($AI57-$AI56)/10000</f>
        <v>0</v>
      </c>
      <c r="DT56" s="140" t="n">
        <f aca="false">IF(DT$2&lt;=$A56,IF(DT$3&gt;=$A56,(DT$4),0),0)*($AI57-$AI56)/10000</f>
        <v>0</v>
      </c>
      <c r="DU56" s="140" t="n">
        <f aca="false">IF(DU$2&lt;=$A56,IF(DU$3&gt;=$A56,(DU$4),0),0)*($AI57-$AI56)/10000</f>
        <v>0</v>
      </c>
      <c r="DV56" s="140" t="n">
        <f aca="false">IF(DV$2&lt;=$A56,IF(DV$3&gt;=$A56,(DV$4),0),0)*($AI57-$AI56)/10000</f>
        <v>0</v>
      </c>
      <c r="DW56" s="140" t="n">
        <f aca="false">IF(DW$2&lt;=$A56,IF(DW$3&gt;=$A56,(DW$4),0),0)*($AI57-$AI56)/10000</f>
        <v>0</v>
      </c>
      <c r="DX56" s="140" t="n">
        <f aca="false">IF(DX$2&lt;=$A56,IF(DX$3&gt;=$A56,(DX$4),0),0)*($AI57-$AI56)/10000</f>
        <v>0</v>
      </c>
      <c r="DY56" s="140" t="n">
        <f aca="false">IF(DY$2&lt;=$A56,IF(DY$3&gt;=$A56,(DY$4),0),0)*($AI57-$AI56)/10000</f>
        <v>0</v>
      </c>
      <c r="DZ56" s="140" t="n">
        <f aca="false">IF(DZ$2&lt;=$A56,IF(DZ$3&gt;=$A56,(DZ$4),0),0)*($AI57-$AI56)/10000</f>
        <v>0</v>
      </c>
      <c r="EA56" s="140" t="n">
        <f aca="false">IF(EA$2&lt;=$A56,IF(EA$3&gt;=$A56,(EA$4),0),0)*($AI57-$AI56)/10000</f>
        <v>0</v>
      </c>
      <c r="EB56" s="128" t="n">
        <f aca="false">SUM(DS56:DZ56)*AM56</f>
        <v>0</v>
      </c>
      <c r="EC56" s="128"/>
      <c r="ED56" s="17"/>
      <c r="EE56" s="17"/>
      <c r="EF56" s="17"/>
      <c r="EG56" s="17"/>
      <c r="EH56" s="17"/>
      <c r="EI56" s="140" t="n">
        <f aca="false">IF(EI$2&lt;=$A56,IF(EI$3&gt;=$A56,(EI$4),0),0)*($AI57-$AI56)/10000</f>
        <v>0</v>
      </c>
      <c r="EJ56" s="140" t="n">
        <f aca="false">IF(EJ$2&lt;=$A56,IF(EJ$3&gt;=$A56,(EJ$4),0),0)*($AI57-$AI56)/10000</f>
        <v>0</v>
      </c>
      <c r="EK56" s="140" t="n">
        <f aca="false">IF(EK$2&lt;=$A56,IF(EK$3&gt;=$A56,(EK$4),0),0)*($AI57-$AI56)/10000</f>
        <v>0</v>
      </c>
      <c r="EL56" s="140" t="n">
        <f aca="false">IF(EL$2&lt;=$A56,IF(EL$3&gt;=$A56,(EL$4),0),0)*($AI57-$AI56)/10000</f>
        <v>0</v>
      </c>
      <c r="EM56" s="140" t="n">
        <f aca="false">IF(EM$2&lt;=$A56,IF(EM$3&gt;=$A56,(EM$4),0),0)*($AI57-$AI56)/10000</f>
        <v>0</v>
      </c>
      <c r="EN56" s="140" t="n">
        <f aca="false">IF(EN$2&lt;=$A56,IF(EN$3&gt;=$A56,(EN$4),0),0)*($AI57-$AI56)/10000</f>
        <v>0</v>
      </c>
      <c r="EO56" s="17"/>
      <c r="EP56" s="128" t="n">
        <f aca="false">SUM(EI56:EN56)</f>
        <v>0</v>
      </c>
      <c r="EQ56" s="128" t="n">
        <f aca="false">EP56*AM56</f>
        <v>0</v>
      </c>
      <c r="ER56" s="17"/>
      <c r="ES56" s="17"/>
      <c r="ET56" s="17"/>
      <c r="EU56" s="17"/>
      <c r="EV56" s="17"/>
      <c r="EW56" s="140" t="n">
        <f aca="false">IF(EW$2&lt;=$A56,IF(EW$3&gt;=$A56,(EW$4),0),0)*($AI57-$AI56)/10000</f>
        <v>0</v>
      </c>
      <c r="EX56" s="140" t="n">
        <f aca="false">IF(EX$2&lt;=$A56,IF(EX$3&gt;=$A56,(EX$4),0),0)*($AI57-$AI56)/10000</f>
        <v>0</v>
      </c>
      <c r="EY56" s="140" t="n">
        <f aca="false">IF(EY$2&lt;=$A56,IF(EY$3&gt;=$A56,(EY$4),0),0)*($AI57-$AI56)/10000</f>
        <v>0</v>
      </c>
      <c r="EZ56" s="140" t="n">
        <f aca="false">IF(EZ$2&lt;=$A56,IF(EZ$3&gt;=$A56,(EZ$4),0),0)*($AI57-$AI56)/10000</f>
        <v>0</v>
      </c>
      <c r="FA56" s="140" t="n">
        <f aca="false">IF(FA$2&lt;=$A56,IF(FA$3&gt;=$A56,(FA$4),0),0)*($AI57-$AI56)/10000</f>
        <v>0</v>
      </c>
      <c r="FB56" s="140" t="n">
        <f aca="false">IF(FB$2&lt;=$A56,IF(FB$3&gt;=$A56,(FB$4),0),0)*($AI57-$AI56)/10000</f>
        <v>0</v>
      </c>
      <c r="FC56" s="17"/>
      <c r="FD56" s="128" t="n">
        <f aca="false">SUM(EW56:FB56)</f>
        <v>0</v>
      </c>
      <c r="FE56" s="128" t="n">
        <f aca="false">FD56*AM56</f>
        <v>0</v>
      </c>
      <c r="FF56" s="17"/>
      <c r="FG56" s="17"/>
      <c r="FH56" s="17"/>
      <c r="FI56" s="17"/>
      <c r="FJ56" s="17"/>
      <c r="FK56" s="17"/>
      <c r="FL56" s="140" t="n">
        <f aca="false">IF(FL$2&lt;=$A56,IF(FL$3&gt;=$A56,(FL$4),0),0)*($AI57-$AI56)/10000</f>
        <v>0</v>
      </c>
      <c r="FM56" s="140" t="n">
        <f aca="false">IF(FM$2&lt;=$A56,IF(FM$3&gt;=$A56,(FM$4),0),0)*($AI57-$AI56)/10000</f>
        <v>0</v>
      </c>
      <c r="FN56" s="140" t="n">
        <f aca="false">IF(FN$2&lt;=$A56,IF(FN$3&gt;=$A56,(FN$4),0),0)*($AI57-$AI56)/10000</f>
        <v>0</v>
      </c>
      <c r="FO56" s="140" t="n">
        <f aca="false">IF(FO$2&lt;=$A56,IF(FO$3&gt;=$A56,(FO$4),0),0)*($AI57-$AI56)/10000</f>
        <v>0</v>
      </c>
      <c r="FP56" s="140" t="n">
        <f aca="false">IF(FP$2&lt;=$A56,IF(FP$3&gt;=$A56,(FP$4),0),0)*($AI57-$AI56)/10000</f>
        <v>0</v>
      </c>
      <c r="FQ56" s="140" t="n">
        <f aca="false">IF(FQ$2&lt;=$A56,IF(FQ$3&gt;=$A56,(FQ$4),0),0)*($AI57-$AI56)/10000</f>
        <v>0</v>
      </c>
      <c r="FR56" s="17"/>
      <c r="FS56" s="128" t="n">
        <f aca="false">SUM(FL56:FQ56)</f>
        <v>0</v>
      </c>
      <c r="FT56" s="128" t="n">
        <f aca="false">FS56*AM56</f>
        <v>0</v>
      </c>
      <c r="FU56" s="17"/>
      <c r="FV56" s="17"/>
      <c r="FW56" s="17"/>
      <c r="FX56" s="17"/>
      <c r="FY56" s="17"/>
      <c r="FZ56" s="17"/>
      <c r="GA56" s="140" t="n">
        <f aca="false">IF(GA$2&lt;=$A56,IF(GA$3&gt;=$A56,(GA$4),0),0)*($AI57-$AI56)/10000</f>
        <v>0</v>
      </c>
      <c r="GB56" s="140" t="n">
        <f aca="false">IF(GB$2&lt;=$A56,IF(GB$3&gt;=$A56,(GB$4),0),0)*($AI57-$AI56)/10000</f>
        <v>0</v>
      </c>
      <c r="GC56" s="140" t="n">
        <f aca="false">IF(GC$2&lt;=$A56,IF(GC$3&gt;=$A56,(GC$4),0),0)*($AI57-$AI56)/10000</f>
        <v>0</v>
      </c>
      <c r="GD56" s="140" t="n">
        <f aca="false">IF(GD$2&lt;=$A56,IF(GD$3&gt;=$A56,(GD$4),0),0)*($AI57-$AI56)/10000</f>
        <v>0</v>
      </c>
      <c r="GE56" s="140" t="n">
        <f aca="false">IF(GE$2&lt;=$A56,IF(GE$3&gt;=$A56,(GE$4),0),0)*($AI57-$AI56)/10000</f>
        <v>0</v>
      </c>
      <c r="GF56" s="140" t="n">
        <f aca="false">IF(GF$2&lt;=$A56,IF(GF$3&gt;=$A56,(GF$4),0),0)*($AI57-$AI56)/10000</f>
        <v>0</v>
      </c>
      <c r="GG56" s="17"/>
      <c r="GH56" s="128" t="n">
        <f aca="false">SUM(GA56:GF56)</f>
        <v>0</v>
      </c>
      <c r="GI56" s="128" t="n">
        <f aca="false">GH56*AM56</f>
        <v>0</v>
      </c>
    </row>
    <row r="57" customFormat="false" ht="16.5" hidden="false" customHeight="false" outlineLevel="0" collapsed="false">
      <c r="A57" s="133" t="n">
        <v>38473</v>
      </c>
      <c r="B57" s="144" t="n">
        <f aca="false">INDEX(EOLArray,MATCH($A57,EOLColumn,0),MATCH($AF$5,EOLRow,0))+CT57</f>
        <v>0</v>
      </c>
      <c r="C57" s="135" t="n">
        <f aca="false">INDEX(M1SHEET,MATCH($A57,M1COLUMN,0),MATCH($AG$5,M1ROW,0))</f>
        <v>-0.496724804686727</v>
      </c>
      <c r="D57" s="152"/>
      <c r="E57" s="144" t="n">
        <f aca="false">INDEX(EOLArray,MATCH($A57,EOLColumn,0),MATCH($AF$19,EOLRow,0))+EQ57</f>
        <v>13.54</v>
      </c>
      <c r="F57" s="135" t="n">
        <f aca="false">INDEX(M1SHEET,MATCH($A57,M1COLUMN,0),MATCH($AG$14,M1ROW,0))</f>
        <v>0.12</v>
      </c>
      <c r="G57" s="152"/>
      <c r="H57" s="144" t="n">
        <f aca="false">INDEX(EOLArray,MATCH($A57,EOLColumn,0),MATCH($AF$20,EOLRow,0))+GI57</f>
        <v>0</v>
      </c>
      <c r="I57" s="135" t="n">
        <f aca="false">INDEX(M1SHEET,MATCH($A57,M1COLUMN,0),MATCH($AG$17,M1ROW,0))</f>
        <v>0.67</v>
      </c>
      <c r="J57" s="152"/>
      <c r="K57" s="144" t="n">
        <f aca="false">INDEX(EOLArray,MATCH($A57,EOLColumn,0),MATCH($AF$13,EOLRow,0))+FE57</f>
        <v>0</v>
      </c>
      <c r="L57" s="135" t="n">
        <f aca="false">INDEX(M1SHEET,MATCH($A57,M1COLUMN,0),MATCH($AG$13,M1ROW,0))</f>
        <v>-0.355</v>
      </c>
      <c r="M57" s="152"/>
      <c r="N57" s="144" t="n">
        <f aca="false">INDEX(EOLArray,MATCH($A57,EOLColumn,0),MATCH($AF$12,EOLRow,0))+EB57+DQ57</f>
        <v>0</v>
      </c>
      <c r="O57" s="135" t="n">
        <f aca="false">INDEX(M1SHEET,MATCH($A57,M1COLUMN,0),MATCH($AG$15,M1ROW,0))</f>
        <v>-0.29</v>
      </c>
      <c r="P57" s="152"/>
      <c r="Q57" s="135" t="n">
        <f aca="false">INDEX(M1SHEET,MATCH($A57,M1COLUMN,0),MATCH($AG$31,M1ROW,0))</f>
        <v>3.546</v>
      </c>
      <c r="R57" s="152"/>
      <c r="S57" s="144" t="n">
        <f aca="false">INDEX(EOLArray,MATCH($A57,EOLColumn,0),MATCH($AF$2,EOLRow,0))+BE57+DF57</f>
        <v>0</v>
      </c>
      <c r="T57" s="135" t="n">
        <f aca="false">INDEX(M1SHEET,MATCH($A57,M1COLUMN,0),MATCH($AG$3,M1ROW,0))</f>
        <v>-0.44</v>
      </c>
      <c r="U57" s="152"/>
      <c r="V57" s="135" t="n">
        <f aca="false">INDEX(M1SHEET,MATCH($A57,M1COLUMN,0),MATCH($AG$28,M1ROW,0))</f>
        <v>4.78943914395833</v>
      </c>
      <c r="W57" s="152"/>
      <c r="X57" s="144" t="n">
        <f aca="false">INDEX(EOLArray,MATCH($A57,EOLColumn,0),MATCH($AF$18,EOLRow,0))+$BE57+$CK57+$CS57+$DQ57</f>
        <v>0</v>
      </c>
      <c r="Y57" s="135" t="n">
        <f aca="false">INDEX(M1SHEET,MATCH($A57,M1COLUMN,0),MATCH($AG$2,M1ROW,0))</f>
        <v>3.836</v>
      </c>
      <c r="Z57" s="152"/>
      <c r="AB57" s="150" t="n">
        <f aca="false">B57+E57+H57+K57+N57+S57</f>
        <v>13.54</v>
      </c>
      <c r="AC57" s="58"/>
      <c r="AD57" s="58"/>
      <c r="AI57" s="138" t="n">
        <v>38473</v>
      </c>
      <c r="AJ57" s="96" t="n">
        <f aca="false">(CK57+BE57+BR57+DQ57)*AM57</f>
        <v>0</v>
      </c>
      <c r="AK57" s="97" t="n">
        <f aca="false">(AO57)*(AM57)</f>
        <v>0</v>
      </c>
      <c r="AL57" s="97" t="n">
        <f aca="false">(AN57+AO57)*(AM57)</f>
        <v>0</v>
      </c>
      <c r="AM57" s="139" t="n">
        <f aca="false">INDEX(M1SHEET,MATCH($AI57,M1COLUMN,0),MATCH($AG$38,M1ROW,0))</f>
        <v>0.794164320358128</v>
      </c>
      <c r="AN57" s="122" t="n">
        <f aca="false">BS57</f>
        <v>0</v>
      </c>
      <c r="AO57" s="97" t="n">
        <f aca="false">BR57</f>
        <v>0</v>
      </c>
      <c r="AP57" s="125"/>
      <c r="AQ57" s="108"/>
      <c r="AR57" s="128" t="n">
        <f aca="false">SUM(AX57:BE57)+SUM(BI57:BP57)+SUM(DU57:DZ57)+SUM(BW57:CI57)</f>
        <v>0</v>
      </c>
      <c r="AS57" s="108"/>
      <c r="AT57" s="17"/>
      <c r="AU57" s="17"/>
      <c r="AV57" s="37" t="n">
        <v>38473</v>
      </c>
      <c r="AW57" s="17"/>
      <c r="AX57" s="128" t="n">
        <f aca="false">IF(AX$2&lt;=$A57,IF(AX$3&gt;=$A57,(AX$4/1.055056),0),0)*($AI58-$AI57)/10000</f>
        <v>0</v>
      </c>
      <c r="AY57" s="140" t="n">
        <f aca="false">IF(AY$2&lt;=$A57,IF(AY$3&gt;=$A57,(AY$4/1.055056),0),0)*($AI58-$AI57)/10000</f>
        <v>0</v>
      </c>
      <c r="AZ57" s="140" t="n">
        <f aca="false">IF(AZ$2&lt;=$A57,IF(AZ$3&gt;=$A57,(AZ$4/1.055056),0),0)*($AI58-$AI57)/10000</f>
        <v>0</v>
      </c>
      <c r="BA57" s="140" t="n">
        <f aca="false">IF(BA$2&lt;=$A57,IF(BA$3&gt;=$A57,(BA$4/1.055056),0),0)*($AI58-$AI57)/10000</f>
        <v>0</v>
      </c>
      <c r="BB57" s="140" t="n">
        <f aca="false">IF(BB$2&lt;=$A57,IF(BB$3&gt;=$A57,(BB$4/1.055056),0),0)*($AI58-$AI57)/10000</f>
        <v>0</v>
      </c>
      <c r="BC57" s="140" t="n">
        <f aca="false">IF(BC$2&lt;=$A57,IF(BC$3&gt;=$A57,(BC$4/1.055056),0),0)*($AI58-$AI57)/10000</f>
        <v>0</v>
      </c>
      <c r="BD57" s="140" t="n">
        <f aca="false">IF(BD$2&lt;=$A57,IF(BD$3&gt;=$A57,(BD$4/1.055056),0),0)*($AI58-$AI57)/10000</f>
        <v>0</v>
      </c>
      <c r="BE57" s="140" t="n">
        <f aca="false">SUM(AX57:BD57)*AM57</f>
        <v>0</v>
      </c>
      <c r="BF57" s="140"/>
      <c r="BG57" s="13"/>
      <c r="BH57" s="13"/>
      <c r="BI57" s="141" t="n">
        <f aca="false">IF(BI$2&lt;=$A57,IF(BI$3&gt;=$A57,(BI$4/1.055056),0),0)*($AI58-$AI57)/10000</f>
        <v>0</v>
      </c>
      <c r="BJ57" s="141" t="n">
        <f aca="false">IF(BJ$2&lt;=$A57,IF(BJ$3&gt;=$A57,(BJ$4/1.055056),0),0)*($AI58-$AI57)/10000</f>
        <v>0</v>
      </c>
      <c r="BK57" s="141" t="n">
        <f aca="false">IF(BK$2&lt;=$A57,IF(BK$3&gt;=$A57,(BK$4/1.055056),0),0)*($AI58-$AI57)/10000</f>
        <v>0</v>
      </c>
      <c r="BL57" s="141" t="n">
        <f aca="false">IF(BL$2&lt;=$A57,IF(BL$3&gt;=$A57,(BL$4/1.055056),0),0)*($AI58-$AI57)/10000</f>
        <v>0</v>
      </c>
      <c r="BM57" s="141" t="n">
        <f aca="false">IF(BM$2&lt;=$A57,IF(BM$3&gt;=$A57,(BM$4/1.055056),0),0)*($AI58-$AI57)/10000</f>
        <v>0</v>
      </c>
      <c r="BN57" s="141" t="n">
        <f aca="false">IF(BN$2&lt;=$A57,IF(BN$3&gt;=$A57,(BN$4/1.055056),0),0)*($AI58-$AI57)/10000</f>
        <v>0</v>
      </c>
      <c r="BO57" s="141" t="n">
        <f aca="false">IF(BO$2&lt;=$A57,IF(BO$3&gt;=$A57,(BO$4/1.055056),0),0)*($AI58-$AI57)/10000</f>
        <v>0</v>
      </c>
      <c r="BP57" s="141" t="n">
        <f aca="false">IF(BP$2&lt;=$A57,IF(BP$3&gt;=$A57,(BP$4/1.055056),0),0)*($AI58-$AI57)/10000</f>
        <v>0</v>
      </c>
      <c r="BQ57" s="13"/>
      <c r="BR57" s="14" t="n">
        <f aca="false">SUM(BI57:BP57)</f>
        <v>0</v>
      </c>
      <c r="BS57" s="14" t="n">
        <f aca="false">SUM(AX57:BF57)+DF57</f>
        <v>0</v>
      </c>
      <c r="BT57" s="14"/>
      <c r="BU57" s="17"/>
      <c r="BV57" s="17"/>
      <c r="BW57" s="142" t="n">
        <f aca="false">IF(BW$2&lt;=$A57,IF(BW$3&gt;=$A57,(BW$4),0),0)*($AI58-$AI57)/10000</f>
        <v>0</v>
      </c>
      <c r="BX57" s="142" t="n">
        <f aca="false">IF(BX$2&lt;=$A57,IF(BX$3&gt;=$A57,(BX$4),0),0)*($AI58-$AI57)/10000</f>
        <v>0</v>
      </c>
      <c r="BY57" s="142" t="n">
        <f aca="false">IF(BY$2&lt;=$A57,IF(BY$3&gt;=$A57,(BY$4),0),0)*($AI58-$AI57)/10000</f>
        <v>0</v>
      </c>
      <c r="BZ57" s="142" t="n">
        <f aca="false">IF(BZ$2&lt;=$A57,IF(BZ$3&gt;=$A57,(BZ$4),0),0)*($AI58-$AI57)/10000</f>
        <v>0</v>
      </c>
      <c r="CA57" s="142" t="n">
        <f aca="false">IF(CA$2&lt;=$A57,IF(CA$3&gt;=$A57,(CA$4),0),0)*($AI58-$AI57)/10000</f>
        <v>0</v>
      </c>
      <c r="CB57" s="140" t="n">
        <f aca="false">IF(CB$2&lt;=$A57,IF(CB$3&gt;=$A57,(CB$4),0),0)*($AI58-$AI57)/10000</f>
        <v>0</v>
      </c>
      <c r="CC57" s="140" t="n">
        <f aca="false">IF(CC$2&lt;=$A57,IF(CC$3&gt;=$A57,(CC$4),0),0)*($AI58-$AI57)/10000</f>
        <v>0</v>
      </c>
      <c r="CD57" s="140" t="n">
        <f aca="false">IF(CD$2&lt;=$A57,IF(CD$3&gt;=$A57,(CD$4),0),0)*($AI58-$AI57)/10000</f>
        <v>0</v>
      </c>
      <c r="CE57" s="140" t="n">
        <f aca="false">IF(CE$2&lt;=$A57,IF(CE$3&gt;=$A57,(CE$4),0),0)*($AI58-$AI57)/10000</f>
        <v>0</v>
      </c>
      <c r="CF57" s="140" t="n">
        <f aca="false">IF(CF$2&lt;=$A57,IF(CF$3&gt;=$A57,(CF$4),0),0)*($AI58-$AI57)/10000</f>
        <v>0</v>
      </c>
      <c r="CG57" s="140" t="n">
        <f aca="false">IF(CG$2&lt;=$A57,IF(CG$3&gt;=$A57,(CG$4),0),0)*($AI58-$AI57)/10000</f>
        <v>0</v>
      </c>
      <c r="CH57" s="140" t="n">
        <f aca="false">IF(CH$2&lt;=$A57,IF(CH$3&gt;=$A57,(CH$4),0),0)*($AI58-$AI57)/10000</f>
        <v>0</v>
      </c>
      <c r="CI57" s="140" t="n">
        <f aca="false">IF(CI$2&lt;=$A57,IF(CI$3&gt;=$A57,(CI$4),0),0)*($AI58-$AI57)/10000</f>
        <v>0</v>
      </c>
      <c r="CJ57" s="17"/>
      <c r="CK57" s="128" t="n">
        <f aca="false">SUM(BW57:CI57)+DQ57</f>
        <v>0</v>
      </c>
      <c r="CL57" s="128"/>
      <c r="CM57" s="128"/>
      <c r="CN57" s="142" t="n">
        <f aca="false">IF(CN$2&lt;=$A57,IF(CN$3&gt;=$A57,(CN$4),0),0)*($AI58-$AI57)/10000</f>
        <v>0</v>
      </c>
      <c r="CO57" s="142" t="n">
        <f aca="false">IF(CO$2&lt;=$A57,IF(CO$3&gt;=$A57,(CO$4),0),0)*($AI58-$AI57)/10000</f>
        <v>0</v>
      </c>
      <c r="CP57" s="142" t="n">
        <f aca="false">IF(CP$2&lt;=$A57,IF(CP$3&gt;=$A57,(CP$4),0),0)*($AI58-$AI57)/10000</f>
        <v>0</v>
      </c>
      <c r="CQ57" s="142" t="n">
        <f aca="false">IF(CQ$2&lt;=$A57,IF(CQ$3&gt;=$A57,(CQ$4),0),0)*($AI58-$AI57)/10000</f>
        <v>0</v>
      </c>
      <c r="CR57" s="128"/>
      <c r="CS57" s="128" t="n">
        <f aca="false">SUM(CN57:CQ57)*AL57</f>
        <v>0</v>
      </c>
      <c r="CT57" s="128"/>
      <c r="CU57" s="17"/>
      <c r="CV57" s="17"/>
      <c r="CW57" s="17"/>
      <c r="CX57" s="140" t="n">
        <f aca="false">IF(CX$2&lt;=$A57,IF(CX$3&gt;=$A57,(CX$4),0),0)*($AI58-$AI57)/10000</f>
        <v>0</v>
      </c>
      <c r="CY57" s="140" t="n">
        <f aca="false">IF(CY$2&lt;=$A57,IF(CY$3&gt;=$A57,(CY$4),0),0)*($AI58-$AI57)/10000</f>
        <v>0</v>
      </c>
      <c r="CZ57" s="140" t="n">
        <f aca="false">IF(CZ$2&lt;=$A57,IF(CZ$3&gt;=$A57,(CZ$4),0),0)*($AI58-$AI57)/10000</f>
        <v>0</v>
      </c>
      <c r="DA57" s="140" t="n">
        <f aca="false">IF(DA$2&lt;=$A57,IF(DA$3&gt;=$A57,(DA$4),0),0)*($AI58-$AI57)/10000</f>
        <v>0</v>
      </c>
      <c r="DB57" s="140" t="n">
        <f aca="false">IF(DB$2&lt;=$A57,IF(DB$3&gt;=$A57,(DB$4),0),0)*($AI58-$AI57)/10000</f>
        <v>0</v>
      </c>
      <c r="DC57" s="140" t="n">
        <f aca="false">IF(DC$2&lt;=$A57,IF(DC$3&gt;=$A57,(DC$4),0),0)*($AI58-$AI57)/10000</f>
        <v>0</v>
      </c>
      <c r="DD57" s="140" t="n">
        <f aca="false">IF(DD$2&lt;=$A57,IF(DD$3&gt;=$A57,(DD$4),0),0)*($AI58-$AI57)/10000</f>
        <v>0</v>
      </c>
      <c r="DE57" s="17"/>
      <c r="DF57" s="128" t="n">
        <f aca="false">SUM(CX57:DD57)</f>
        <v>0</v>
      </c>
      <c r="DG57" s="17"/>
      <c r="DH57" s="17"/>
      <c r="DI57" s="17"/>
      <c r="DJ57" s="17"/>
      <c r="DK57" s="17"/>
      <c r="DL57" s="140" t="n">
        <f aca="false">IF(DL$2&lt;=$A57,IF(DL$3&gt;=$A57,(DL$4),0),0)*($AI58-$AI57)/10000</f>
        <v>0</v>
      </c>
      <c r="DM57" s="140" t="n">
        <f aca="false">IF(DM$2&lt;=$A57,IF(DM$3&gt;=$A57,(DM$4),0),0)*($AI58-$AI57)/10000</f>
        <v>0</v>
      </c>
      <c r="DN57" s="140" t="n">
        <f aca="false">IF(DN$2&lt;=$A57,IF(DN$3&gt;=$A57,(DN$4),0),0)*($AI58-$AI57)/10000</f>
        <v>0</v>
      </c>
      <c r="DO57" s="140" t="n">
        <f aca="false">IF(DO$2&lt;=$A57,IF(DO$3&gt;=$A57,(DO$4),0),0)*($AI58-$AI57)/10000</f>
        <v>0</v>
      </c>
      <c r="DP57" s="140"/>
      <c r="DQ57" s="140" t="n">
        <f aca="false">SUM(DL57:DO57)*AL57</f>
        <v>0</v>
      </c>
      <c r="DR57" s="140"/>
      <c r="DS57" s="140" t="n">
        <f aca="false">IF(DS$2&lt;=$A57,IF(DS$3&gt;=$A57,(DS$4),0),0)*($AI58-$AI57)/10000</f>
        <v>0</v>
      </c>
      <c r="DT57" s="140" t="n">
        <f aca="false">IF(DT$2&lt;=$A57,IF(DT$3&gt;=$A57,(DT$4),0),0)*($AI58-$AI57)/10000</f>
        <v>0</v>
      </c>
      <c r="DU57" s="140" t="n">
        <f aca="false">IF(DU$2&lt;=$A57,IF(DU$3&gt;=$A57,(DU$4),0),0)*($AI58-$AI57)/10000</f>
        <v>0</v>
      </c>
      <c r="DV57" s="140" t="n">
        <f aca="false">IF(DV$2&lt;=$A57,IF(DV$3&gt;=$A57,(DV$4),0),0)*($AI58-$AI57)/10000</f>
        <v>0</v>
      </c>
      <c r="DW57" s="140" t="n">
        <f aca="false">IF(DW$2&lt;=$A57,IF(DW$3&gt;=$A57,(DW$4),0),0)*($AI58-$AI57)/10000</f>
        <v>0</v>
      </c>
      <c r="DX57" s="140" t="n">
        <f aca="false">IF(DX$2&lt;=$A57,IF(DX$3&gt;=$A57,(DX$4),0),0)*($AI58-$AI57)/10000</f>
        <v>0</v>
      </c>
      <c r="DY57" s="140" t="n">
        <f aca="false">IF(DY$2&lt;=$A57,IF(DY$3&gt;=$A57,(DY$4),0),0)*($AI58-$AI57)/10000</f>
        <v>0</v>
      </c>
      <c r="DZ57" s="140" t="n">
        <f aca="false">IF(DZ$2&lt;=$A57,IF(DZ$3&gt;=$A57,(DZ$4),0),0)*($AI58-$AI57)/10000</f>
        <v>0</v>
      </c>
      <c r="EA57" s="140" t="n">
        <f aca="false">IF(EA$2&lt;=$A57,IF(EA$3&gt;=$A57,(EA$4),0),0)*($AI58-$AI57)/10000</f>
        <v>0</v>
      </c>
      <c r="EB57" s="128" t="n">
        <f aca="false">SUM(DS57:DZ57)*AM57</f>
        <v>0</v>
      </c>
      <c r="EC57" s="128"/>
      <c r="ED57" s="17"/>
      <c r="EE57" s="17"/>
      <c r="EF57" s="17"/>
      <c r="EG57" s="17"/>
      <c r="EH57" s="17"/>
      <c r="EI57" s="140" t="n">
        <f aca="false">IF(EI$2&lt;=$A57,IF(EI$3&gt;=$A57,(EI$4),0),0)*($AI58-$AI57)/10000</f>
        <v>0</v>
      </c>
      <c r="EJ57" s="140" t="n">
        <f aca="false">IF(EJ$2&lt;=$A57,IF(EJ$3&gt;=$A57,(EJ$4),0),0)*($AI58-$AI57)/10000</f>
        <v>0</v>
      </c>
      <c r="EK57" s="140" t="n">
        <f aca="false">IF(EK$2&lt;=$A57,IF(EK$3&gt;=$A57,(EK$4),0),0)*($AI58-$AI57)/10000</f>
        <v>0</v>
      </c>
      <c r="EL57" s="140" t="n">
        <f aca="false">IF(EL$2&lt;=$A57,IF(EL$3&gt;=$A57,(EL$4),0),0)*($AI58-$AI57)/10000</f>
        <v>0</v>
      </c>
      <c r="EM57" s="140" t="n">
        <f aca="false">IF(EM$2&lt;=$A57,IF(EM$3&gt;=$A57,(EM$4),0),0)*($AI58-$AI57)/10000</f>
        <v>0</v>
      </c>
      <c r="EN57" s="140" t="n">
        <f aca="false">IF(EN$2&lt;=$A57,IF(EN$3&gt;=$A57,(EN$4),0),0)*($AI58-$AI57)/10000</f>
        <v>0</v>
      </c>
      <c r="EO57" s="17"/>
      <c r="EP57" s="128" t="n">
        <f aca="false">SUM(EI57:EN57)</f>
        <v>0</v>
      </c>
      <c r="EQ57" s="128" t="n">
        <f aca="false">EP57*AM57</f>
        <v>0</v>
      </c>
      <c r="ER57" s="17"/>
      <c r="ES57" s="17"/>
      <c r="ET57" s="17"/>
      <c r="EU57" s="17"/>
      <c r="EV57" s="17"/>
      <c r="EW57" s="140" t="n">
        <f aca="false">IF(EW$2&lt;=$A57,IF(EW$3&gt;=$A57,(EW$4),0),0)*($AI58-$AI57)/10000</f>
        <v>0</v>
      </c>
      <c r="EX57" s="140" t="n">
        <f aca="false">IF(EX$2&lt;=$A57,IF(EX$3&gt;=$A57,(EX$4),0),0)*($AI58-$AI57)/10000</f>
        <v>0</v>
      </c>
      <c r="EY57" s="140" t="n">
        <f aca="false">IF(EY$2&lt;=$A57,IF(EY$3&gt;=$A57,(EY$4),0),0)*($AI58-$AI57)/10000</f>
        <v>0</v>
      </c>
      <c r="EZ57" s="140" t="n">
        <f aca="false">IF(EZ$2&lt;=$A57,IF(EZ$3&gt;=$A57,(EZ$4),0),0)*($AI58-$AI57)/10000</f>
        <v>0</v>
      </c>
      <c r="FA57" s="140" t="n">
        <f aca="false">IF(FA$2&lt;=$A57,IF(FA$3&gt;=$A57,(FA$4),0),0)*($AI58-$AI57)/10000</f>
        <v>0</v>
      </c>
      <c r="FB57" s="140" t="n">
        <f aca="false">IF(FB$2&lt;=$A57,IF(FB$3&gt;=$A57,(FB$4),0),0)*($AI58-$AI57)/10000</f>
        <v>0</v>
      </c>
      <c r="FC57" s="17"/>
      <c r="FD57" s="128" t="n">
        <f aca="false">SUM(EW57:FB57)</f>
        <v>0</v>
      </c>
      <c r="FE57" s="128" t="n">
        <f aca="false">FD57*AM57</f>
        <v>0</v>
      </c>
      <c r="FF57" s="17"/>
      <c r="FG57" s="17"/>
      <c r="FH57" s="17"/>
      <c r="FI57" s="17"/>
      <c r="FJ57" s="17"/>
      <c r="FK57" s="17"/>
      <c r="FL57" s="140" t="n">
        <f aca="false">IF(FL$2&lt;=$A57,IF(FL$3&gt;=$A57,(FL$4),0),0)*($AI58-$AI57)/10000</f>
        <v>0</v>
      </c>
      <c r="FM57" s="140" t="n">
        <f aca="false">IF(FM$2&lt;=$A57,IF(FM$3&gt;=$A57,(FM$4),0),0)*($AI58-$AI57)/10000</f>
        <v>0</v>
      </c>
      <c r="FN57" s="140" t="n">
        <f aca="false">IF(FN$2&lt;=$A57,IF(FN$3&gt;=$A57,(FN$4),0),0)*($AI58-$AI57)/10000</f>
        <v>0</v>
      </c>
      <c r="FO57" s="140" t="n">
        <f aca="false">IF(FO$2&lt;=$A57,IF(FO$3&gt;=$A57,(FO$4),0),0)*($AI58-$AI57)/10000</f>
        <v>0</v>
      </c>
      <c r="FP57" s="140" t="n">
        <f aca="false">IF(FP$2&lt;=$A57,IF(FP$3&gt;=$A57,(FP$4),0),0)*($AI58-$AI57)/10000</f>
        <v>0</v>
      </c>
      <c r="FQ57" s="140" t="n">
        <f aca="false">IF(FQ$2&lt;=$A57,IF(FQ$3&gt;=$A57,(FQ$4),0),0)*($AI58-$AI57)/10000</f>
        <v>0</v>
      </c>
      <c r="FR57" s="17"/>
      <c r="FS57" s="128" t="n">
        <f aca="false">SUM(FL57:FQ57)</f>
        <v>0</v>
      </c>
      <c r="FT57" s="128" t="n">
        <f aca="false">FS57*AM57</f>
        <v>0</v>
      </c>
      <c r="FU57" s="17"/>
      <c r="FV57" s="17"/>
      <c r="FW57" s="17"/>
      <c r="FX57" s="17"/>
      <c r="FY57" s="17"/>
      <c r="FZ57" s="17"/>
      <c r="GA57" s="140" t="n">
        <f aca="false">IF(GA$2&lt;=$A57,IF(GA$3&gt;=$A57,(GA$4),0),0)*($AI58-$AI57)/10000</f>
        <v>0</v>
      </c>
      <c r="GB57" s="140" t="n">
        <f aca="false">IF(GB$2&lt;=$A57,IF(GB$3&gt;=$A57,(GB$4),0),0)*($AI58-$AI57)/10000</f>
        <v>0</v>
      </c>
      <c r="GC57" s="140" t="n">
        <f aca="false">IF(GC$2&lt;=$A57,IF(GC$3&gt;=$A57,(GC$4),0),0)*($AI58-$AI57)/10000</f>
        <v>0</v>
      </c>
      <c r="GD57" s="140" t="n">
        <f aca="false">IF(GD$2&lt;=$A57,IF(GD$3&gt;=$A57,(GD$4),0),0)*($AI58-$AI57)/10000</f>
        <v>0</v>
      </c>
      <c r="GE57" s="140" t="n">
        <f aca="false">IF(GE$2&lt;=$A57,IF(GE$3&gt;=$A57,(GE$4),0),0)*($AI58-$AI57)/10000</f>
        <v>0</v>
      </c>
      <c r="GF57" s="140" t="n">
        <f aca="false">IF(GF$2&lt;=$A57,IF(GF$3&gt;=$A57,(GF$4),0),0)*($AI58-$AI57)/10000</f>
        <v>0</v>
      </c>
      <c r="GG57" s="17"/>
      <c r="GH57" s="128" t="n">
        <f aca="false">SUM(GA57:GF57)</f>
        <v>0</v>
      </c>
      <c r="GI57" s="128" t="n">
        <f aca="false">GH57*AM57</f>
        <v>0</v>
      </c>
    </row>
    <row r="58" customFormat="false" ht="16.5" hidden="false" customHeight="false" outlineLevel="0" collapsed="false">
      <c r="A58" s="133" t="n">
        <v>38504</v>
      </c>
      <c r="B58" s="144" t="n">
        <f aca="false">INDEX(EOLArray,MATCH($A58,EOLColumn,0),MATCH($AF$5,EOLRow,0))+CT58</f>
        <v>0</v>
      </c>
      <c r="C58" s="135" t="n">
        <f aca="false">INDEX(M1SHEET,MATCH($A58,M1COLUMN,0),MATCH($AG$5,M1ROW,0))</f>
        <v>-0.496739212177962</v>
      </c>
      <c r="D58" s="152"/>
      <c r="E58" s="144" t="n">
        <f aca="false">INDEX(EOLArray,MATCH($A58,EOLColumn,0),MATCH($AF$19,EOLRow,0))+EQ58</f>
        <v>13.04</v>
      </c>
      <c r="F58" s="135" t="n">
        <f aca="false">INDEX(M1SHEET,MATCH($A58,M1COLUMN,0),MATCH($AG$14,M1ROW,0))</f>
        <v>0.12</v>
      </c>
      <c r="G58" s="152"/>
      <c r="H58" s="144" t="n">
        <f aca="false">INDEX(EOLArray,MATCH($A58,EOLColumn,0),MATCH($AF$20,EOLRow,0))+GI58</f>
        <v>0</v>
      </c>
      <c r="I58" s="135" t="n">
        <f aca="false">INDEX(M1SHEET,MATCH($A58,M1COLUMN,0),MATCH($AG$17,M1ROW,0))</f>
        <v>0.67</v>
      </c>
      <c r="J58" s="152"/>
      <c r="K58" s="144" t="n">
        <f aca="false">INDEX(EOLArray,MATCH($A58,EOLColumn,0),MATCH($AF$13,EOLRow,0))+FE58</f>
        <v>0</v>
      </c>
      <c r="L58" s="135" t="n">
        <f aca="false">INDEX(M1SHEET,MATCH($A58,M1COLUMN,0),MATCH($AG$13,M1ROW,0))</f>
        <v>-0.355</v>
      </c>
      <c r="M58" s="152"/>
      <c r="N58" s="144" t="n">
        <f aca="false">INDEX(EOLArray,MATCH($A58,EOLColumn,0),MATCH($AF$12,EOLRow,0))+EB58+DQ58</f>
        <v>0</v>
      </c>
      <c r="O58" s="135" t="n">
        <f aca="false">INDEX(M1SHEET,MATCH($A58,M1COLUMN,0),MATCH($AG$15,M1ROW,0))</f>
        <v>-0.29</v>
      </c>
      <c r="P58" s="152"/>
      <c r="Q58" s="135" t="n">
        <f aca="false">INDEX(M1SHEET,MATCH($A58,M1COLUMN,0),MATCH($AG$31,M1ROW,0))</f>
        <v>3.576</v>
      </c>
      <c r="R58" s="152"/>
      <c r="S58" s="144" t="n">
        <f aca="false">INDEX(EOLArray,MATCH($A58,EOLColumn,0),MATCH($AF$2,EOLRow,0))+BE58+DF58</f>
        <v>0</v>
      </c>
      <c r="T58" s="135" t="n">
        <f aca="false">INDEX(M1SHEET,MATCH($A58,M1COLUMN,0),MATCH($AG$3,M1ROW,0))</f>
        <v>-0.44</v>
      </c>
      <c r="U58" s="152"/>
      <c r="V58" s="135" t="n">
        <f aca="false">INDEX(M1SHEET,MATCH($A58,M1COLUMN,0),MATCH($AG$28,M1ROW,0))</f>
        <v>4.83052177637496</v>
      </c>
      <c r="W58" s="152"/>
      <c r="X58" s="144" t="n">
        <f aca="false">INDEX(EOLArray,MATCH($A58,EOLColumn,0),MATCH($AF$18,EOLRow,0))+$BE58+$CK58+$CS58+$DQ58</f>
        <v>0</v>
      </c>
      <c r="Y58" s="135" t="n">
        <f aca="false">INDEX(M1SHEET,MATCH($A58,M1COLUMN,0),MATCH($AG$2,M1ROW,0))</f>
        <v>3.866</v>
      </c>
      <c r="Z58" s="152"/>
      <c r="AB58" s="150" t="n">
        <f aca="false">B58+E58+H58+K58+N58+S58</f>
        <v>13.04</v>
      </c>
      <c r="AC58" s="58"/>
      <c r="AD58" s="58"/>
      <c r="AI58" s="138" t="n">
        <v>38504</v>
      </c>
      <c r="AJ58" s="96" t="n">
        <f aca="false">(CK58+BE58+BR58+DQ58)*AM58</f>
        <v>0</v>
      </c>
      <c r="AK58" s="97" t="n">
        <f aca="false">(AO58)*(AM58)</f>
        <v>0</v>
      </c>
      <c r="AL58" s="97" t="n">
        <f aca="false">(AN58+AO58)*(AM58)</f>
        <v>0</v>
      </c>
      <c r="AM58" s="139" t="n">
        <f aca="false">INDEX(M1SHEET,MATCH($AI58,M1COLUMN,0),MATCH($AG$38,M1ROW,0))</f>
        <v>0.790215280739029</v>
      </c>
      <c r="AN58" s="122" t="n">
        <f aca="false">BS58</f>
        <v>0</v>
      </c>
      <c r="AO58" s="97" t="n">
        <f aca="false">BR58</f>
        <v>0</v>
      </c>
      <c r="AP58" s="125"/>
      <c r="AQ58" s="108"/>
      <c r="AR58" s="128" t="n">
        <f aca="false">SUM(AX58:BE58)+SUM(BI58:BP58)+SUM(DU58:DZ58)+SUM(BW58:CI58)</f>
        <v>0</v>
      </c>
      <c r="AS58" s="108"/>
      <c r="AT58" s="17"/>
      <c r="AU58" s="17"/>
      <c r="AV58" s="37" t="n">
        <v>38504</v>
      </c>
      <c r="AW58" s="17"/>
      <c r="AX58" s="128" t="n">
        <f aca="false">IF(AX$2&lt;=$A58,IF(AX$3&gt;=$A58,(AX$4/1.055056),0),0)*($AI59-$AI58)/10000</f>
        <v>0</v>
      </c>
      <c r="AY58" s="140" t="n">
        <f aca="false">IF(AY$2&lt;=$A58,IF(AY$3&gt;=$A58,(AY$4/1.055056),0),0)*($AI59-$AI58)/10000</f>
        <v>0</v>
      </c>
      <c r="AZ58" s="140" t="n">
        <f aca="false">IF(AZ$2&lt;=$A58,IF(AZ$3&gt;=$A58,(AZ$4/1.055056),0),0)*($AI59-$AI58)/10000</f>
        <v>0</v>
      </c>
      <c r="BA58" s="140" t="n">
        <f aca="false">IF(BA$2&lt;=$A58,IF(BA$3&gt;=$A58,(BA$4/1.055056),0),0)*($AI59-$AI58)/10000</f>
        <v>0</v>
      </c>
      <c r="BB58" s="140" t="n">
        <f aca="false">IF(BB$2&lt;=$A58,IF(BB$3&gt;=$A58,(BB$4/1.055056),0),0)*($AI59-$AI58)/10000</f>
        <v>0</v>
      </c>
      <c r="BC58" s="140" t="n">
        <f aca="false">IF(BC$2&lt;=$A58,IF(BC$3&gt;=$A58,(BC$4/1.055056),0),0)*($AI59-$AI58)/10000</f>
        <v>0</v>
      </c>
      <c r="BD58" s="140" t="n">
        <f aca="false">IF(BD$2&lt;=$A58,IF(BD$3&gt;=$A58,(BD$4/1.055056),0),0)*($AI59-$AI58)/10000</f>
        <v>0</v>
      </c>
      <c r="BE58" s="140" t="n">
        <f aca="false">SUM(AX58:BD58)*AM58</f>
        <v>0</v>
      </c>
      <c r="BF58" s="140"/>
      <c r="BG58" s="13"/>
      <c r="BH58" s="13"/>
      <c r="BI58" s="141" t="n">
        <f aca="false">IF(BI$2&lt;=$A58,IF(BI$3&gt;=$A58,(BI$4/1.055056),0),0)*($AI59-$AI58)/10000</f>
        <v>0</v>
      </c>
      <c r="BJ58" s="141" t="n">
        <f aca="false">IF(BJ$2&lt;=$A58,IF(BJ$3&gt;=$A58,(BJ$4/1.055056),0),0)*($AI59-$AI58)/10000</f>
        <v>0</v>
      </c>
      <c r="BK58" s="141" t="n">
        <f aca="false">IF(BK$2&lt;=$A58,IF(BK$3&gt;=$A58,(BK$4/1.055056),0),0)*($AI59-$AI58)/10000</f>
        <v>0</v>
      </c>
      <c r="BL58" s="141" t="n">
        <f aca="false">IF(BL$2&lt;=$A58,IF(BL$3&gt;=$A58,(BL$4/1.055056),0),0)*($AI59-$AI58)/10000</f>
        <v>0</v>
      </c>
      <c r="BM58" s="141" t="n">
        <f aca="false">IF(BM$2&lt;=$A58,IF(BM$3&gt;=$A58,(BM$4/1.055056),0),0)*($AI59-$AI58)/10000</f>
        <v>0</v>
      </c>
      <c r="BN58" s="141" t="n">
        <f aca="false">IF(BN$2&lt;=$A58,IF(BN$3&gt;=$A58,(BN$4/1.055056),0),0)*($AI59-$AI58)/10000</f>
        <v>0</v>
      </c>
      <c r="BO58" s="141" t="n">
        <f aca="false">IF(BO$2&lt;=$A58,IF(BO$3&gt;=$A58,(BO$4/1.055056),0),0)*($AI59-$AI58)/10000</f>
        <v>0</v>
      </c>
      <c r="BP58" s="141" t="n">
        <f aca="false">IF(BP$2&lt;=$A58,IF(BP$3&gt;=$A58,(BP$4/1.055056),0),0)*($AI59-$AI58)/10000</f>
        <v>0</v>
      </c>
      <c r="BQ58" s="13"/>
      <c r="BR58" s="14" t="n">
        <f aca="false">SUM(BI58:BP58)</f>
        <v>0</v>
      </c>
      <c r="BS58" s="14" t="n">
        <f aca="false">SUM(AX58:BF58)+DF58</f>
        <v>0</v>
      </c>
      <c r="BT58" s="14"/>
      <c r="BU58" s="17"/>
      <c r="BV58" s="17"/>
      <c r="BW58" s="142" t="n">
        <f aca="false">IF(BW$2&lt;=$A58,IF(BW$3&gt;=$A58,(BW$4),0),0)*($AI59-$AI58)/10000</f>
        <v>0</v>
      </c>
      <c r="BX58" s="142" t="n">
        <f aca="false">IF(BX$2&lt;=$A58,IF(BX$3&gt;=$A58,(BX$4),0),0)*($AI59-$AI58)/10000</f>
        <v>0</v>
      </c>
      <c r="BY58" s="142" t="n">
        <f aca="false">IF(BY$2&lt;=$A58,IF(BY$3&gt;=$A58,(BY$4),0),0)*($AI59-$AI58)/10000</f>
        <v>0</v>
      </c>
      <c r="BZ58" s="142" t="n">
        <f aca="false">IF(BZ$2&lt;=$A58,IF(BZ$3&gt;=$A58,(BZ$4),0),0)*($AI59-$AI58)/10000</f>
        <v>0</v>
      </c>
      <c r="CA58" s="142" t="n">
        <f aca="false">IF(CA$2&lt;=$A58,IF(CA$3&gt;=$A58,(CA$4),0),0)*($AI59-$AI58)/10000</f>
        <v>0</v>
      </c>
      <c r="CB58" s="140" t="n">
        <f aca="false">IF(CB$2&lt;=$A58,IF(CB$3&gt;=$A58,(CB$4),0),0)*($AI59-$AI58)/10000</f>
        <v>0</v>
      </c>
      <c r="CC58" s="140" t="n">
        <f aca="false">IF(CC$2&lt;=$A58,IF(CC$3&gt;=$A58,(CC$4),0),0)*($AI59-$AI58)/10000</f>
        <v>0</v>
      </c>
      <c r="CD58" s="140" t="n">
        <f aca="false">IF(CD$2&lt;=$A58,IF(CD$3&gt;=$A58,(CD$4),0),0)*($AI59-$AI58)/10000</f>
        <v>0</v>
      </c>
      <c r="CE58" s="140" t="n">
        <f aca="false">IF(CE$2&lt;=$A58,IF(CE$3&gt;=$A58,(CE$4),0),0)*($AI59-$AI58)/10000</f>
        <v>0</v>
      </c>
      <c r="CF58" s="140" t="n">
        <f aca="false">IF(CF$2&lt;=$A58,IF(CF$3&gt;=$A58,(CF$4),0),0)*($AI59-$AI58)/10000</f>
        <v>0</v>
      </c>
      <c r="CG58" s="140" t="n">
        <f aca="false">IF(CG$2&lt;=$A58,IF(CG$3&gt;=$A58,(CG$4),0),0)*($AI59-$AI58)/10000</f>
        <v>0</v>
      </c>
      <c r="CH58" s="140" t="n">
        <f aca="false">IF(CH$2&lt;=$A58,IF(CH$3&gt;=$A58,(CH$4),0),0)*($AI59-$AI58)/10000</f>
        <v>0</v>
      </c>
      <c r="CI58" s="140" t="n">
        <f aca="false">IF(CI$2&lt;=$A58,IF(CI$3&gt;=$A58,(CI$4),0),0)*($AI59-$AI58)/10000</f>
        <v>0</v>
      </c>
      <c r="CJ58" s="17"/>
      <c r="CK58" s="128" t="n">
        <f aca="false">SUM(BW58:CI58)+DQ58</f>
        <v>0</v>
      </c>
      <c r="CL58" s="128"/>
      <c r="CM58" s="128"/>
      <c r="CN58" s="142" t="n">
        <f aca="false">IF(CN$2&lt;=$A58,IF(CN$3&gt;=$A58,(CN$4),0),0)*($AI59-$AI58)/10000</f>
        <v>0</v>
      </c>
      <c r="CO58" s="142" t="n">
        <f aca="false">IF(CO$2&lt;=$A58,IF(CO$3&gt;=$A58,(CO$4),0),0)*($AI59-$AI58)/10000</f>
        <v>0</v>
      </c>
      <c r="CP58" s="142" t="n">
        <f aca="false">IF(CP$2&lt;=$A58,IF(CP$3&gt;=$A58,(CP$4),0),0)*($AI59-$AI58)/10000</f>
        <v>0</v>
      </c>
      <c r="CQ58" s="142" t="n">
        <f aca="false">IF(CQ$2&lt;=$A58,IF(CQ$3&gt;=$A58,(CQ$4),0),0)*($AI59-$AI58)/10000</f>
        <v>0</v>
      </c>
      <c r="CR58" s="128"/>
      <c r="CS58" s="128" t="n">
        <f aca="false">SUM(CN58:CQ58)*AL58</f>
        <v>0</v>
      </c>
      <c r="CT58" s="128"/>
      <c r="CU58" s="17"/>
      <c r="CV58" s="17"/>
      <c r="CW58" s="17"/>
      <c r="CX58" s="140" t="n">
        <f aca="false">IF(CX$2&lt;=$A58,IF(CX$3&gt;=$A58,(CX$4),0),0)*($AI59-$AI58)/10000</f>
        <v>0</v>
      </c>
      <c r="CY58" s="140" t="n">
        <f aca="false">IF(CY$2&lt;=$A58,IF(CY$3&gt;=$A58,(CY$4),0),0)*($AI59-$AI58)/10000</f>
        <v>0</v>
      </c>
      <c r="CZ58" s="140" t="n">
        <f aca="false">IF(CZ$2&lt;=$A58,IF(CZ$3&gt;=$A58,(CZ$4),0),0)*($AI59-$AI58)/10000</f>
        <v>0</v>
      </c>
      <c r="DA58" s="140" t="n">
        <f aca="false">IF(DA$2&lt;=$A58,IF(DA$3&gt;=$A58,(DA$4),0),0)*($AI59-$AI58)/10000</f>
        <v>0</v>
      </c>
      <c r="DB58" s="140" t="n">
        <f aca="false">IF(DB$2&lt;=$A58,IF(DB$3&gt;=$A58,(DB$4),0),0)*($AI59-$AI58)/10000</f>
        <v>0</v>
      </c>
      <c r="DC58" s="140" t="n">
        <f aca="false">IF(DC$2&lt;=$A58,IF(DC$3&gt;=$A58,(DC$4),0),0)*($AI59-$AI58)/10000</f>
        <v>0</v>
      </c>
      <c r="DD58" s="140" t="n">
        <f aca="false">IF(DD$2&lt;=$A58,IF(DD$3&gt;=$A58,(DD$4),0),0)*($AI59-$AI58)/10000</f>
        <v>0</v>
      </c>
      <c r="DE58" s="17"/>
      <c r="DF58" s="128" t="n">
        <f aca="false">SUM(CX58:DD58)</f>
        <v>0</v>
      </c>
      <c r="DG58" s="17"/>
      <c r="DH58" s="17"/>
      <c r="DI58" s="17"/>
      <c r="DJ58" s="17"/>
      <c r="DK58" s="17"/>
      <c r="DL58" s="140" t="n">
        <f aca="false">IF(DL$2&lt;=$A58,IF(DL$3&gt;=$A58,(DL$4),0),0)*($AI59-$AI58)/10000</f>
        <v>0</v>
      </c>
      <c r="DM58" s="140" t="n">
        <f aca="false">IF(DM$2&lt;=$A58,IF(DM$3&gt;=$A58,(DM$4),0),0)*($AI59-$AI58)/10000</f>
        <v>0</v>
      </c>
      <c r="DN58" s="140" t="n">
        <f aca="false">IF(DN$2&lt;=$A58,IF(DN$3&gt;=$A58,(DN$4),0),0)*($AI59-$AI58)/10000</f>
        <v>0</v>
      </c>
      <c r="DO58" s="140" t="n">
        <f aca="false">IF(DO$2&lt;=$A58,IF(DO$3&gt;=$A58,(DO$4),0),0)*($AI59-$AI58)/10000</f>
        <v>0</v>
      </c>
      <c r="DP58" s="140"/>
      <c r="DQ58" s="140" t="n">
        <f aca="false">SUM(DL58:DO58)*AL58</f>
        <v>0</v>
      </c>
      <c r="DR58" s="140"/>
      <c r="DS58" s="140" t="n">
        <f aca="false">IF(DS$2&lt;=$A58,IF(DS$3&gt;=$A58,(DS$4),0),0)*($AI59-$AI58)/10000</f>
        <v>0</v>
      </c>
      <c r="DT58" s="140" t="n">
        <f aca="false">IF(DT$2&lt;=$A58,IF(DT$3&gt;=$A58,(DT$4),0),0)*($AI59-$AI58)/10000</f>
        <v>0</v>
      </c>
      <c r="DU58" s="140" t="n">
        <f aca="false">IF(DU$2&lt;=$A58,IF(DU$3&gt;=$A58,(DU$4),0),0)*($AI59-$AI58)/10000</f>
        <v>0</v>
      </c>
      <c r="DV58" s="140" t="n">
        <f aca="false">IF(DV$2&lt;=$A58,IF(DV$3&gt;=$A58,(DV$4),0),0)*($AI59-$AI58)/10000</f>
        <v>0</v>
      </c>
      <c r="DW58" s="140" t="n">
        <f aca="false">IF(DW$2&lt;=$A58,IF(DW$3&gt;=$A58,(DW$4),0),0)*($AI59-$AI58)/10000</f>
        <v>0</v>
      </c>
      <c r="DX58" s="140" t="n">
        <f aca="false">IF(DX$2&lt;=$A58,IF(DX$3&gt;=$A58,(DX$4),0),0)*($AI59-$AI58)/10000</f>
        <v>0</v>
      </c>
      <c r="DY58" s="140" t="n">
        <f aca="false">IF(DY$2&lt;=$A58,IF(DY$3&gt;=$A58,(DY$4),0),0)*($AI59-$AI58)/10000</f>
        <v>0</v>
      </c>
      <c r="DZ58" s="140" t="n">
        <f aca="false">IF(DZ$2&lt;=$A58,IF(DZ$3&gt;=$A58,(DZ$4),0),0)*($AI59-$AI58)/10000</f>
        <v>0</v>
      </c>
      <c r="EA58" s="140" t="n">
        <f aca="false">IF(EA$2&lt;=$A58,IF(EA$3&gt;=$A58,(EA$4),0),0)*($AI59-$AI58)/10000</f>
        <v>0</v>
      </c>
      <c r="EB58" s="128" t="n">
        <f aca="false">SUM(DS58:DZ58)*AM58</f>
        <v>0</v>
      </c>
      <c r="EC58" s="128"/>
      <c r="ED58" s="17"/>
      <c r="EE58" s="17"/>
      <c r="EF58" s="17"/>
      <c r="EG58" s="17"/>
      <c r="EH58" s="17"/>
      <c r="EI58" s="140" t="n">
        <f aca="false">IF(EI$2&lt;=$A58,IF(EI$3&gt;=$A58,(EI$4),0),0)*($AI59-$AI58)/10000</f>
        <v>0</v>
      </c>
      <c r="EJ58" s="140" t="n">
        <f aca="false">IF(EJ$2&lt;=$A58,IF(EJ$3&gt;=$A58,(EJ$4),0),0)*($AI59-$AI58)/10000</f>
        <v>0</v>
      </c>
      <c r="EK58" s="140" t="n">
        <f aca="false">IF(EK$2&lt;=$A58,IF(EK$3&gt;=$A58,(EK$4),0),0)*($AI59-$AI58)/10000</f>
        <v>0</v>
      </c>
      <c r="EL58" s="140" t="n">
        <f aca="false">IF(EL$2&lt;=$A58,IF(EL$3&gt;=$A58,(EL$4),0),0)*($AI59-$AI58)/10000</f>
        <v>0</v>
      </c>
      <c r="EM58" s="140" t="n">
        <f aca="false">IF(EM$2&lt;=$A58,IF(EM$3&gt;=$A58,(EM$4),0),0)*($AI59-$AI58)/10000</f>
        <v>0</v>
      </c>
      <c r="EN58" s="140" t="n">
        <f aca="false">IF(EN$2&lt;=$A58,IF(EN$3&gt;=$A58,(EN$4),0),0)*($AI59-$AI58)/10000</f>
        <v>0</v>
      </c>
      <c r="EO58" s="17"/>
      <c r="EP58" s="128" t="n">
        <f aca="false">SUM(EI58:EN58)</f>
        <v>0</v>
      </c>
      <c r="EQ58" s="128" t="n">
        <f aca="false">EP58*AM58</f>
        <v>0</v>
      </c>
      <c r="ER58" s="17"/>
      <c r="ES58" s="17"/>
      <c r="ET58" s="17"/>
      <c r="EU58" s="17"/>
      <c r="EV58" s="17"/>
      <c r="EW58" s="140" t="n">
        <f aca="false">IF(EW$2&lt;=$A58,IF(EW$3&gt;=$A58,(EW$4),0),0)*($AI59-$AI58)/10000</f>
        <v>0</v>
      </c>
      <c r="EX58" s="140" t="n">
        <f aca="false">IF(EX$2&lt;=$A58,IF(EX$3&gt;=$A58,(EX$4),0),0)*($AI59-$AI58)/10000</f>
        <v>0</v>
      </c>
      <c r="EY58" s="140" t="n">
        <f aca="false">IF(EY$2&lt;=$A58,IF(EY$3&gt;=$A58,(EY$4),0),0)*($AI59-$AI58)/10000</f>
        <v>0</v>
      </c>
      <c r="EZ58" s="140" t="n">
        <f aca="false">IF(EZ$2&lt;=$A58,IF(EZ$3&gt;=$A58,(EZ$4),0),0)*($AI59-$AI58)/10000</f>
        <v>0</v>
      </c>
      <c r="FA58" s="140" t="n">
        <f aca="false">IF(FA$2&lt;=$A58,IF(FA$3&gt;=$A58,(FA$4),0),0)*($AI59-$AI58)/10000</f>
        <v>0</v>
      </c>
      <c r="FB58" s="140" t="n">
        <f aca="false">IF(FB$2&lt;=$A58,IF(FB$3&gt;=$A58,(FB$4),0),0)*($AI59-$AI58)/10000</f>
        <v>0</v>
      </c>
      <c r="FC58" s="17"/>
      <c r="FD58" s="128" t="n">
        <f aca="false">SUM(EW58:FB58)</f>
        <v>0</v>
      </c>
      <c r="FE58" s="128" t="n">
        <f aca="false">FD58*AM58</f>
        <v>0</v>
      </c>
      <c r="FF58" s="17"/>
      <c r="FG58" s="17"/>
      <c r="FH58" s="17"/>
      <c r="FI58" s="17"/>
      <c r="FJ58" s="17"/>
      <c r="FK58" s="17"/>
      <c r="FL58" s="140" t="n">
        <f aca="false">IF(FL$2&lt;=$A58,IF(FL$3&gt;=$A58,(FL$4),0),0)*($AI59-$AI58)/10000</f>
        <v>0</v>
      </c>
      <c r="FM58" s="140" t="n">
        <f aca="false">IF(FM$2&lt;=$A58,IF(FM$3&gt;=$A58,(FM$4),0),0)*($AI59-$AI58)/10000</f>
        <v>0</v>
      </c>
      <c r="FN58" s="140" t="n">
        <f aca="false">IF(FN$2&lt;=$A58,IF(FN$3&gt;=$A58,(FN$4),0),0)*($AI59-$AI58)/10000</f>
        <v>0</v>
      </c>
      <c r="FO58" s="140" t="n">
        <f aca="false">IF(FO$2&lt;=$A58,IF(FO$3&gt;=$A58,(FO$4),0),0)*($AI59-$AI58)/10000</f>
        <v>0</v>
      </c>
      <c r="FP58" s="140" t="n">
        <f aca="false">IF(FP$2&lt;=$A58,IF(FP$3&gt;=$A58,(FP$4),0),0)*($AI59-$AI58)/10000</f>
        <v>0</v>
      </c>
      <c r="FQ58" s="140" t="n">
        <f aca="false">IF(FQ$2&lt;=$A58,IF(FQ$3&gt;=$A58,(FQ$4),0),0)*($AI59-$AI58)/10000</f>
        <v>0</v>
      </c>
      <c r="FR58" s="17"/>
      <c r="FS58" s="128" t="n">
        <f aca="false">SUM(FL58:FQ58)</f>
        <v>0</v>
      </c>
      <c r="FT58" s="128" t="n">
        <f aca="false">FS58*AM58</f>
        <v>0</v>
      </c>
      <c r="FU58" s="17"/>
      <c r="FV58" s="17"/>
      <c r="FW58" s="17"/>
      <c r="FX58" s="17"/>
      <c r="FY58" s="17"/>
      <c r="FZ58" s="17"/>
      <c r="GA58" s="140" t="n">
        <f aca="false">IF(GA$2&lt;=$A58,IF(GA$3&gt;=$A58,(GA$4),0),0)*($AI59-$AI58)/10000</f>
        <v>0</v>
      </c>
      <c r="GB58" s="140" t="n">
        <f aca="false">IF(GB$2&lt;=$A58,IF(GB$3&gt;=$A58,(GB$4),0),0)*($AI59-$AI58)/10000</f>
        <v>0</v>
      </c>
      <c r="GC58" s="140" t="n">
        <f aca="false">IF(GC$2&lt;=$A58,IF(GC$3&gt;=$A58,(GC$4),0),0)*($AI59-$AI58)/10000</f>
        <v>0</v>
      </c>
      <c r="GD58" s="140" t="n">
        <f aca="false">IF(GD$2&lt;=$A58,IF(GD$3&gt;=$A58,(GD$4),0),0)*($AI59-$AI58)/10000</f>
        <v>0</v>
      </c>
      <c r="GE58" s="140" t="n">
        <f aca="false">IF(GE$2&lt;=$A58,IF(GE$3&gt;=$A58,(GE$4),0),0)*($AI59-$AI58)/10000</f>
        <v>0</v>
      </c>
      <c r="GF58" s="140" t="n">
        <f aca="false">IF(GF$2&lt;=$A58,IF(GF$3&gt;=$A58,(GF$4),0),0)*($AI59-$AI58)/10000</f>
        <v>0</v>
      </c>
      <c r="GG58" s="17"/>
      <c r="GH58" s="128" t="n">
        <f aca="false">SUM(GA58:GF58)</f>
        <v>0</v>
      </c>
      <c r="GI58" s="128" t="n">
        <f aca="false">GH58*AM58</f>
        <v>0</v>
      </c>
    </row>
    <row r="59" customFormat="false" ht="16.5" hidden="false" customHeight="false" outlineLevel="0" collapsed="false">
      <c r="A59" s="133" t="n">
        <v>38534</v>
      </c>
      <c r="B59" s="144" t="n">
        <f aca="false">INDEX(EOLArray,MATCH($A59,EOLColumn,0),MATCH($AF$5,EOLRow,0))+CT59</f>
        <v>0</v>
      </c>
      <c r="C59" s="135" t="n">
        <f aca="false">INDEX(M1SHEET,MATCH($A59,M1COLUMN,0),MATCH($AG$5,M1ROW,0))</f>
        <v>-0.49675309159721</v>
      </c>
      <c r="D59" s="145" t="n">
        <f aca="false">AVERAGE(C56:C62)</f>
        <v>-0.496753159995043</v>
      </c>
      <c r="E59" s="144" t="n">
        <f aca="false">INDEX(EOLArray,MATCH($A59,EOLColumn,0),MATCH($AF$19,EOLRow,0))+EQ59</f>
        <v>13.41</v>
      </c>
      <c r="F59" s="135" t="n">
        <f aca="false">INDEX(M1SHEET,MATCH($A59,M1COLUMN,0),MATCH($AG$14,M1ROW,0))</f>
        <v>0.12</v>
      </c>
      <c r="G59" s="145" t="n">
        <f aca="false">AVERAGE(F56:F62)</f>
        <v>0.12</v>
      </c>
      <c r="H59" s="144" t="n">
        <f aca="false">INDEX(EOLArray,MATCH($A59,EOLColumn,0),MATCH($AF$20,EOLRow,0))+GI59</f>
        <v>0</v>
      </c>
      <c r="I59" s="135" t="n">
        <f aca="false">INDEX(M1SHEET,MATCH($A59,M1COLUMN,0),MATCH($AG$17,M1ROW,0))</f>
        <v>0.67</v>
      </c>
      <c r="J59" s="145" t="n">
        <f aca="false">AVERAGE(I56:I62)</f>
        <v>0.67</v>
      </c>
      <c r="K59" s="144" t="n">
        <f aca="false">INDEX(EOLArray,MATCH($A59,EOLColumn,0),MATCH($AF$13,EOLRow,0))+FE59</f>
        <v>0</v>
      </c>
      <c r="L59" s="135" t="n">
        <f aca="false">INDEX(M1SHEET,MATCH($A59,M1COLUMN,0),MATCH($AG$13,M1ROW,0))</f>
        <v>-0.355</v>
      </c>
      <c r="M59" s="145" t="n">
        <f aca="false">AVERAGE(L56:L62)</f>
        <v>-0.355</v>
      </c>
      <c r="N59" s="144" t="n">
        <f aca="false">INDEX(EOLArray,MATCH($A59,EOLColumn,0),MATCH($AF$12,EOLRow,0))+EB59+DQ59</f>
        <v>0</v>
      </c>
      <c r="O59" s="135" t="n">
        <f aca="false">INDEX(M1SHEET,MATCH($A59,M1COLUMN,0),MATCH($AG$15,M1ROW,0))</f>
        <v>-0.29</v>
      </c>
      <c r="P59" s="145" t="n">
        <f aca="false">AVERAGE(O56:O62)</f>
        <v>-0.29</v>
      </c>
      <c r="Q59" s="135" t="n">
        <f aca="false">INDEX(M1SHEET,MATCH($A59,M1COLUMN,0),MATCH($AG$31,M1ROW,0))</f>
        <v>3.606</v>
      </c>
      <c r="R59" s="145" t="n">
        <f aca="false">AVERAGE(Q56:Q62)</f>
        <v>3.61014285714286</v>
      </c>
      <c r="S59" s="144" t="n">
        <f aca="false">INDEX(EOLArray,MATCH($A59,EOLColumn,0),MATCH($AF$2,EOLRow,0))+BE59+DF59</f>
        <v>0</v>
      </c>
      <c r="T59" s="135" t="n">
        <f aca="false">INDEX(M1SHEET,MATCH($A59,M1COLUMN,0),MATCH($AG$3,M1ROW,0))</f>
        <v>-0.44</v>
      </c>
      <c r="U59" s="145" t="n">
        <f aca="false">AVERAGE(T56:T62)</f>
        <v>-0.44</v>
      </c>
      <c r="V59" s="135" t="n">
        <f aca="false">INDEX(M1SHEET,MATCH($A59,M1COLUMN,0),MATCH($AG$28,M1ROW,0))</f>
        <v>4.871628879044</v>
      </c>
      <c r="W59" s="145" t="n">
        <f aca="false">AVERAGE(V56:V62)</f>
        <v>4.87743366597447</v>
      </c>
      <c r="X59" s="144" t="n">
        <f aca="false">INDEX(EOLArray,MATCH($A59,EOLColumn,0),MATCH($AF$18,EOLRow,0))+$BE59+$CK59+$CS59+$DQ59</f>
        <v>0</v>
      </c>
      <c r="Y59" s="135" t="n">
        <f aca="false">INDEX(M1SHEET,MATCH($A59,M1COLUMN,0),MATCH($AG$2,M1ROW,0))</f>
        <v>3.896</v>
      </c>
      <c r="Z59" s="145" t="n">
        <f aca="false">AVERAGE(Y56:Y62)</f>
        <v>3.90014285714286</v>
      </c>
      <c r="AB59" s="150" t="n">
        <f aca="false">B59+E59+H59+K59+N59+S59</f>
        <v>13.41</v>
      </c>
      <c r="AC59" s="58"/>
      <c r="AD59" s="58"/>
      <c r="AI59" s="138" t="n">
        <v>38534</v>
      </c>
      <c r="AJ59" s="96" t="n">
        <f aca="false">(CK59+BE59+BR59+DQ59)*AM59</f>
        <v>0</v>
      </c>
      <c r="AK59" s="97" t="n">
        <f aca="false">(AO59)*(AM59)</f>
        <v>0</v>
      </c>
      <c r="AL59" s="97" t="n">
        <f aca="false">(AN59+AO59)*(AM59)</f>
        <v>0</v>
      </c>
      <c r="AM59" s="139" t="n">
        <f aca="false">INDEX(M1SHEET,MATCH($AI59,M1COLUMN,0),MATCH($AG$38,M1ROW,0))</f>
        <v>0.786400595956496</v>
      </c>
      <c r="AN59" s="122" t="n">
        <f aca="false">BS59</f>
        <v>0</v>
      </c>
      <c r="AO59" s="97" t="n">
        <f aca="false">BR59</f>
        <v>0</v>
      </c>
      <c r="AP59" s="125"/>
      <c r="AQ59" s="108"/>
      <c r="AR59" s="128" t="n">
        <f aca="false">SUM(AX59:BE59)+SUM(BI59:BP59)+SUM(DU59:DZ59)+SUM(BW59:CI59)</f>
        <v>0</v>
      </c>
      <c r="AS59" s="108"/>
      <c r="AT59" s="17"/>
      <c r="AU59" s="17"/>
      <c r="AV59" s="37" t="n">
        <v>38534</v>
      </c>
      <c r="AW59" s="17"/>
      <c r="AX59" s="128" t="n">
        <f aca="false">IF(AX$2&lt;=$A59,IF(AX$3&gt;=$A59,(AX$4/1.055056),0),0)*($AI60-$AI59)/10000</f>
        <v>0</v>
      </c>
      <c r="AY59" s="140" t="n">
        <f aca="false">IF(AY$2&lt;=$A59,IF(AY$3&gt;=$A59,(AY$4/1.055056),0),0)*($AI60-$AI59)/10000</f>
        <v>0</v>
      </c>
      <c r="AZ59" s="140" t="n">
        <f aca="false">IF(AZ$2&lt;=$A59,IF(AZ$3&gt;=$A59,(AZ$4/1.055056),0),0)*($AI60-$AI59)/10000</f>
        <v>0</v>
      </c>
      <c r="BA59" s="140" t="n">
        <f aca="false">IF(BA$2&lt;=$A59,IF(BA$3&gt;=$A59,(BA$4/1.055056),0),0)*($AI60-$AI59)/10000</f>
        <v>0</v>
      </c>
      <c r="BB59" s="140" t="n">
        <f aca="false">IF(BB$2&lt;=$A59,IF(BB$3&gt;=$A59,(BB$4/1.055056),0),0)*($AI60-$AI59)/10000</f>
        <v>0</v>
      </c>
      <c r="BC59" s="140" t="n">
        <f aca="false">IF(BC$2&lt;=$A59,IF(BC$3&gt;=$A59,(BC$4/1.055056),0),0)*($AI60-$AI59)/10000</f>
        <v>0</v>
      </c>
      <c r="BD59" s="140" t="n">
        <f aca="false">IF(BD$2&lt;=$A59,IF(BD$3&gt;=$A59,(BD$4/1.055056),0),0)*($AI60-$AI59)/10000</f>
        <v>0</v>
      </c>
      <c r="BE59" s="140" t="n">
        <f aca="false">SUM(AX59:BD59)*AM59</f>
        <v>0</v>
      </c>
      <c r="BF59" s="140"/>
      <c r="BG59" s="13"/>
      <c r="BH59" s="13"/>
      <c r="BI59" s="141" t="n">
        <f aca="false">IF(BI$2&lt;=$A59,IF(BI$3&gt;=$A59,(BI$4/1.055056),0),0)*($AI60-$AI59)/10000</f>
        <v>0</v>
      </c>
      <c r="BJ59" s="141" t="n">
        <f aca="false">IF(BJ$2&lt;=$A59,IF(BJ$3&gt;=$A59,(BJ$4/1.055056),0),0)*($AI60-$AI59)/10000</f>
        <v>0</v>
      </c>
      <c r="BK59" s="141" t="n">
        <f aca="false">IF(BK$2&lt;=$A59,IF(BK$3&gt;=$A59,(BK$4/1.055056),0),0)*($AI60-$AI59)/10000</f>
        <v>0</v>
      </c>
      <c r="BL59" s="141" t="n">
        <f aca="false">IF(BL$2&lt;=$A59,IF(BL$3&gt;=$A59,(BL$4/1.055056),0),0)*($AI60-$AI59)/10000</f>
        <v>0</v>
      </c>
      <c r="BM59" s="141" t="n">
        <f aca="false">IF(BM$2&lt;=$A59,IF(BM$3&gt;=$A59,(BM$4/1.055056),0),0)*($AI60-$AI59)/10000</f>
        <v>0</v>
      </c>
      <c r="BN59" s="141" t="n">
        <f aca="false">IF(BN$2&lt;=$A59,IF(BN$3&gt;=$A59,(BN$4/1.055056),0),0)*($AI60-$AI59)/10000</f>
        <v>0</v>
      </c>
      <c r="BO59" s="141" t="n">
        <f aca="false">IF(BO$2&lt;=$A59,IF(BO$3&gt;=$A59,(BO$4/1.055056),0),0)*($AI60-$AI59)/10000</f>
        <v>0</v>
      </c>
      <c r="BP59" s="141" t="n">
        <f aca="false">IF(BP$2&lt;=$A59,IF(BP$3&gt;=$A59,(BP$4/1.055056),0),0)*($AI60-$AI59)/10000</f>
        <v>0</v>
      </c>
      <c r="BQ59" s="13"/>
      <c r="BR59" s="14" t="n">
        <f aca="false">SUM(BI59:BP59)</f>
        <v>0</v>
      </c>
      <c r="BS59" s="14" t="n">
        <f aca="false">SUM(AX59:BF59)+DF59</f>
        <v>0</v>
      </c>
      <c r="BT59" s="14"/>
      <c r="BU59" s="17"/>
      <c r="BV59" s="17"/>
      <c r="BW59" s="142" t="n">
        <f aca="false">IF(BW$2&lt;=$A59,IF(BW$3&gt;=$A59,(BW$4),0),0)*($AI60-$AI59)/10000</f>
        <v>0</v>
      </c>
      <c r="BX59" s="142" t="n">
        <f aca="false">IF(BX$2&lt;=$A59,IF(BX$3&gt;=$A59,(BX$4),0),0)*($AI60-$AI59)/10000</f>
        <v>0</v>
      </c>
      <c r="BY59" s="142" t="n">
        <f aca="false">IF(BY$2&lt;=$A59,IF(BY$3&gt;=$A59,(BY$4),0),0)*($AI60-$AI59)/10000</f>
        <v>0</v>
      </c>
      <c r="BZ59" s="142" t="n">
        <f aca="false">IF(BZ$2&lt;=$A59,IF(BZ$3&gt;=$A59,(BZ$4),0),0)*($AI60-$AI59)/10000</f>
        <v>0</v>
      </c>
      <c r="CA59" s="142" t="n">
        <f aca="false">IF(CA$2&lt;=$A59,IF(CA$3&gt;=$A59,(CA$4),0),0)*($AI60-$AI59)/10000</f>
        <v>0</v>
      </c>
      <c r="CB59" s="140" t="n">
        <f aca="false">IF(CB$2&lt;=$A59,IF(CB$3&gt;=$A59,(CB$4),0),0)*($AI60-$AI59)/10000</f>
        <v>0</v>
      </c>
      <c r="CC59" s="140" t="n">
        <f aca="false">IF(CC$2&lt;=$A59,IF(CC$3&gt;=$A59,(CC$4),0),0)*($AI60-$AI59)/10000</f>
        <v>0</v>
      </c>
      <c r="CD59" s="140" t="n">
        <f aca="false">IF(CD$2&lt;=$A59,IF(CD$3&gt;=$A59,(CD$4),0),0)*($AI60-$AI59)/10000</f>
        <v>0</v>
      </c>
      <c r="CE59" s="140" t="n">
        <f aca="false">IF(CE$2&lt;=$A59,IF(CE$3&gt;=$A59,(CE$4),0),0)*($AI60-$AI59)/10000</f>
        <v>0</v>
      </c>
      <c r="CF59" s="140" t="n">
        <f aca="false">IF(CF$2&lt;=$A59,IF(CF$3&gt;=$A59,(CF$4),0),0)*($AI60-$AI59)/10000</f>
        <v>0</v>
      </c>
      <c r="CG59" s="140" t="n">
        <f aca="false">IF(CG$2&lt;=$A59,IF(CG$3&gt;=$A59,(CG$4),0),0)*($AI60-$AI59)/10000</f>
        <v>0</v>
      </c>
      <c r="CH59" s="140" t="n">
        <f aca="false">IF(CH$2&lt;=$A59,IF(CH$3&gt;=$A59,(CH$4),0),0)*($AI60-$AI59)/10000</f>
        <v>0</v>
      </c>
      <c r="CI59" s="140" t="n">
        <f aca="false">IF(CI$2&lt;=$A59,IF(CI$3&gt;=$A59,(CI$4),0),0)*($AI60-$AI59)/10000</f>
        <v>0</v>
      </c>
      <c r="CJ59" s="17"/>
      <c r="CK59" s="128" t="n">
        <f aca="false">SUM(BW59:CI59)+DQ59</f>
        <v>0</v>
      </c>
      <c r="CL59" s="128"/>
      <c r="CM59" s="128"/>
      <c r="CN59" s="142" t="n">
        <f aca="false">IF(CN$2&lt;=$A59,IF(CN$3&gt;=$A59,(CN$4),0),0)*($AI60-$AI59)/10000</f>
        <v>0</v>
      </c>
      <c r="CO59" s="142" t="n">
        <f aca="false">IF(CO$2&lt;=$A59,IF(CO$3&gt;=$A59,(CO$4),0),0)*($AI60-$AI59)/10000</f>
        <v>0</v>
      </c>
      <c r="CP59" s="142" t="n">
        <f aca="false">IF(CP$2&lt;=$A59,IF(CP$3&gt;=$A59,(CP$4),0),0)*($AI60-$AI59)/10000</f>
        <v>0</v>
      </c>
      <c r="CQ59" s="142" t="n">
        <f aca="false">IF(CQ$2&lt;=$A59,IF(CQ$3&gt;=$A59,(CQ$4),0),0)*($AI60-$AI59)/10000</f>
        <v>0</v>
      </c>
      <c r="CR59" s="128"/>
      <c r="CS59" s="128" t="n">
        <f aca="false">SUM(CN59:CQ59)*AL59</f>
        <v>0</v>
      </c>
      <c r="CT59" s="128"/>
      <c r="CU59" s="17"/>
      <c r="CV59" s="17"/>
      <c r="CW59" s="17"/>
      <c r="CX59" s="140" t="n">
        <f aca="false">IF(CX$2&lt;=$A59,IF(CX$3&gt;=$A59,(CX$4),0),0)*($AI60-$AI59)/10000</f>
        <v>0</v>
      </c>
      <c r="CY59" s="140" t="n">
        <f aca="false">IF(CY$2&lt;=$A59,IF(CY$3&gt;=$A59,(CY$4),0),0)*($AI60-$AI59)/10000</f>
        <v>0</v>
      </c>
      <c r="CZ59" s="140" t="n">
        <f aca="false">IF(CZ$2&lt;=$A59,IF(CZ$3&gt;=$A59,(CZ$4),0),0)*($AI60-$AI59)/10000</f>
        <v>0</v>
      </c>
      <c r="DA59" s="140" t="n">
        <f aca="false">IF(DA$2&lt;=$A59,IF(DA$3&gt;=$A59,(DA$4),0),0)*($AI60-$AI59)/10000</f>
        <v>0</v>
      </c>
      <c r="DB59" s="140" t="n">
        <f aca="false">IF(DB$2&lt;=$A59,IF(DB$3&gt;=$A59,(DB$4),0),0)*($AI60-$AI59)/10000</f>
        <v>0</v>
      </c>
      <c r="DC59" s="140" t="n">
        <f aca="false">IF(DC$2&lt;=$A59,IF(DC$3&gt;=$A59,(DC$4),0),0)*($AI60-$AI59)/10000</f>
        <v>0</v>
      </c>
      <c r="DD59" s="140" t="n">
        <f aca="false">IF(DD$2&lt;=$A59,IF(DD$3&gt;=$A59,(DD$4),0),0)*($AI60-$AI59)/10000</f>
        <v>0</v>
      </c>
      <c r="DE59" s="17"/>
      <c r="DF59" s="128" t="n">
        <f aca="false">SUM(CX59:DD59)</f>
        <v>0</v>
      </c>
      <c r="DG59" s="17"/>
      <c r="DH59" s="17"/>
      <c r="DI59" s="17"/>
      <c r="DJ59" s="17"/>
      <c r="DK59" s="17"/>
      <c r="DL59" s="140" t="n">
        <f aca="false">IF(DL$2&lt;=$A59,IF(DL$3&gt;=$A59,(DL$4),0),0)*($AI60-$AI59)/10000</f>
        <v>0</v>
      </c>
      <c r="DM59" s="140" t="n">
        <f aca="false">IF(DM$2&lt;=$A59,IF(DM$3&gt;=$A59,(DM$4),0),0)*($AI60-$AI59)/10000</f>
        <v>0</v>
      </c>
      <c r="DN59" s="140" t="n">
        <f aca="false">IF(DN$2&lt;=$A59,IF(DN$3&gt;=$A59,(DN$4),0),0)*($AI60-$AI59)/10000</f>
        <v>0</v>
      </c>
      <c r="DO59" s="140" t="n">
        <f aca="false">IF(DO$2&lt;=$A59,IF(DO$3&gt;=$A59,(DO$4),0),0)*($AI60-$AI59)/10000</f>
        <v>0</v>
      </c>
      <c r="DP59" s="140"/>
      <c r="DQ59" s="140" t="n">
        <f aca="false">SUM(DL59:DO59)*AL59</f>
        <v>0</v>
      </c>
      <c r="DR59" s="140"/>
      <c r="DS59" s="140" t="n">
        <f aca="false">IF(DS$2&lt;=$A59,IF(DS$3&gt;=$A59,(DS$4),0),0)*($AI60-$AI59)/10000</f>
        <v>0</v>
      </c>
      <c r="DT59" s="140" t="n">
        <f aca="false">IF(DT$2&lt;=$A59,IF(DT$3&gt;=$A59,(DT$4),0),0)*($AI60-$AI59)/10000</f>
        <v>0</v>
      </c>
      <c r="DU59" s="140" t="n">
        <f aca="false">IF(DU$2&lt;=$A59,IF(DU$3&gt;=$A59,(DU$4),0),0)*($AI60-$AI59)/10000</f>
        <v>0</v>
      </c>
      <c r="DV59" s="140" t="n">
        <f aca="false">IF(DV$2&lt;=$A59,IF(DV$3&gt;=$A59,(DV$4),0),0)*($AI60-$AI59)/10000</f>
        <v>0</v>
      </c>
      <c r="DW59" s="140" t="n">
        <f aca="false">IF(DW$2&lt;=$A59,IF(DW$3&gt;=$A59,(DW$4),0),0)*($AI60-$AI59)/10000</f>
        <v>0</v>
      </c>
      <c r="DX59" s="140" t="n">
        <f aca="false">IF(DX$2&lt;=$A59,IF(DX$3&gt;=$A59,(DX$4),0),0)*($AI60-$AI59)/10000</f>
        <v>0</v>
      </c>
      <c r="DY59" s="140" t="n">
        <f aca="false">IF(DY$2&lt;=$A59,IF(DY$3&gt;=$A59,(DY$4),0),0)*($AI60-$AI59)/10000</f>
        <v>0</v>
      </c>
      <c r="DZ59" s="140" t="n">
        <f aca="false">IF(DZ$2&lt;=$A59,IF(DZ$3&gt;=$A59,(DZ$4),0),0)*($AI60-$AI59)/10000</f>
        <v>0</v>
      </c>
      <c r="EA59" s="140" t="n">
        <f aca="false">IF(EA$2&lt;=$A59,IF(EA$3&gt;=$A59,(EA$4),0),0)*($AI60-$AI59)/10000</f>
        <v>0</v>
      </c>
      <c r="EB59" s="128" t="n">
        <f aca="false">SUM(DS59:DZ59)*AM59</f>
        <v>0</v>
      </c>
      <c r="EC59" s="128"/>
      <c r="ED59" s="17"/>
      <c r="EE59" s="17"/>
      <c r="EF59" s="17"/>
      <c r="EG59" s="17"/>
      <c r="EH59" s="17"/>
      <c r="EI59" s="140" t="n">
        <f aca="false">IF(EI$2&lt;=$A59,IF(EI$3&gt;=$A59,(EI$4),0),0)*($AI60-$AI59)/10000</f>
        <v>0</v>
      </c>
      <c r="EJ59" s="140" t="n">
        <f aca="false">IF(EJ$2&lt;=$A59,IF(EJ$3&gt;=$A59,(EJ$4),0),0)*($AI60-$AI59)/10000</f>
        <v>0</v>
      </c>
      <c r="EK59" s="140" t="n">
        <f aca="false">IF(EK$2&lt;=$A59,IF(EK$3&gt;=$A59,(EK$4),0),0)*($AI60-$AI59)/10000</f>
        <v>0</v>
      </c>
      <c r="EL59" s="140" t="n">
        <f aca="false">IF(EL$2&lt;=$A59,IF(EL$3&gt;=$A59,(EL$4),0),0)*($AI60-$AI59)/10000</f>
        <v>0</v>
      </c>
      <c r="EM59" s="140" t="n">
        <f aca="false">IF(EM$2&lt;=$A59,IF(EM$3&gt;=$A59,(EM$4),0),0)*($AI60-$AI59)/10000</f>
        <v>0</v>
      </c>
      <c r="EN59" s="140" t="n">
        <f aca="false">IF(EN$2&lt;=$A59,IF(EN$3&gt;=$A59,(EN$4),0),0)*($AI60-$AI59)/10000</f>
        <v>0</v>
      </c>
      <c r="EO59" s="17"/>
      <c r="EP59" s="128" t="n">
        <f aca="false">SUM(EI59:EN59)</f>
        <v>0</v>
      </c>
      <c r="EQ59" s="128" t="n">
        <f aca="false">EP59*AM59</f>
        <v>0</v>
      </c>
      <c r="ER59" s="17"/>
      <c r="ES59" s="17"/>
      <c r="ET59" s="17"/>
      <c r="EU59" s="17"/>
      <c r="EV59" s="17"/>
      <c r="EW59" s="140" t="n">
        <f aca="false">IF(EW$2&lt;=$A59,IF(EW$3&gt;=$A59,(EW$4),0),0)*($AI60-$AI59)/10000</f>
        <v>0</v>
      </c>
      <c r="EX59" s="140" t="n">
        <f aca="false">IF(EX$2&lt;=$A59,IF(EX$3&gt;=$A59,(EX$4),0),0)*($AI60-$AI59)/10000</f>
        <v>0</v>
      </c>
      <c r="EY59" s="140" t="n">
        <f aca="false">IF(EY$2&lt;=$A59,IF(EY$3&gt;=$A59,(EY$4),0),0)*($AI60-$AI59)/10000</f>
        <v>0</v>
      </c>
      <c r="EZ59" s="140" t="n">
        <f aca="false">IF(EZ$2&lt;=$A59,IF(EZ$3&gt;=$A59,(EZ$4),0),0)*($AI60-$AI59)/10000</f>
        <v>0</v>
      </c>
      <c r="FA59" s="140" t="n">
        <f aca="false">IF(FA$2&lt;=$A59,IF(FA$3&gt;=$A59,(FA$4),0),0)*($AI60-$AI59)/10000</f>
        <v>0</v>
      </c>
      <c r="FB59" s="140" t="n">
        <f aca="false">IF(FB$2&lt;=$A59,IF(FB$3&gt;=$A59,(FB$4),0),0)*($AI60-$AI59)/10000</f>
        <v>0</v>
      </c>
      <c r="FC59" s="17"/>
      <c r="FD59" s="128" t="n">
        <f aca="false">SUM(EW59:FB59)</f>
        <v>0</v>
      </c>
      <c r="FE59" s="128" t="n">
        <f aca="false">FD59*AM59</f>
        <v>0</v>
      </c>
      <c r="FF59" s="17"/>
      <c r="FG59" s="17"/>
      <c r="FH59" s="17"/>
      <c r="FI59" s="17"/>
      <c r="FJ59" s="17"/>
      <c r="FK59" s="17"/>
      <c r="FL59" s="140" t="n">
        <f aca="false">IF(FL$2&lt;=$A59,IF(FL$3&gt;=$A59,(FL$4),0),0)*($AI60-$AI59)/10000</f>
        <v>0</v>
      </c>
      <c r="FM59" s="140" t="n">
        <f aca="false">IF(FM$2&lt;=$A59,IF(FM$3&gt;=$A59,(FM$4),0),0)*($AI60-$AI59)/10000</f>
        <v>0</v>
      </c>
      <c r="FN59" s="140" t="n">
        <f aca="false">IF(FN$2&lt;=$A59,IF(FN$3&gt;=$A59,(FN$4),0),0)*($AI60-$AI59)/10000</f>
        <v>0</v>
      </c>
      <c r="FO59" s="140" t="n">
        <f aca="false">IF(FO$2&lt;=$A59,IF(FO$3&gt;=$A59,(FO$4),0),0)*($AI60-$AI59)/10000</f>
        <v>0</v>
      </c>
      <c r="FP59" s="140" t="n">
        <f aca="false">IF(FP$2&lt;=$A59,IF(FP$3&gt;=$A59,(FP$4),0),0)*($AI60-$AI59)/10000</f>
        <v>0</v>
      </c>
      <c r="FQ59" s="140" t="n">
        <f aca="false">IF(FQ$2&lt;=$A59,IF(FQ$3&gt;=$A59,(FQ$4),0),0)*($AI60-$AI59)/10000</f>
        <v>0</v>
      </c>
      <c r="FR59" s="17"/>
      <c r="FS59" s="128" t="n">
        <f aca="false">SUM(FL59:FQ59)</f>
        <v>0</v>
      </c>
      <c r="FT59" s="128" t="n">
        <f aca="false">FS59*AM59</f>
        <v>0</v>
      </c>
      <c r="FU59" s="17"/>
      <c r="FV59" s="17"/>
      <c r="FW59" s="17"/>
      <c r="FX59" s="17"/>
      <c r="FY59" s="17"/>
      <c r="FZ59" s="17"/>
      <c r="GA59" s="140" t="n">
        <f aca="false">IF(GA$2&lt;=$A59,IF(GA$3&gt;=$A59,(GA$4),0),0)*($AI60-$AI59)/10000</f>
        <v>0</v>
      </c>
      <c r="GB59" s="140" t="n">
        <f aca="false">IF(GB$2&lt;=$A59,IF(GB$3&gt;=$A59,(GB$4),0),0)*($AI60-$AI59)/10000</f>
        <v>0</v>
      </c>
      <c r="GC59" s="140" t="n">
        <f aca="false">IF(GC$2&lt;=$A59,IF(GC$3&gt;=$A59,(GC$4),0),0)*($AI60-$AI59)/10000</f>
        <v>0</v>
      </c>
      <c r="GD59" s="140" t="n">
        <f aca="false">IF(GD$2&lt;=$A59,IF(GD$3&gt;=$A59,(GD$4),0),0)*($AI60-$AI59)/10000</f>
        <v>0</v>
      </c>
      <c r="GE59" s="140" t="n">
        <f aca="false">IF(GE$2&lt;=$A59,IF(GE$3&gt;=$A59,(GE$4),0),0)*($AI60-$AI59)/10000</f>
        <v>0</v>
      </c>
      <c r="GF59" s="140" t="n">
        <f aca="false">IF(GF$2&lt;=$A59,IF(GF$3&gt;=$A59,(GF$4),0),0)*($AI60-$AI59)/10000</f>
        <v>0</v>
      </c>
      <c r="GG59" s="17"/>
      <c r="GH59" s="128" t="n">
        <f aca="false">SUM(GA59:GF59)</f>
        <v>0</v>
      </c>
      <c r="GI59" s="128" t="n">
        <f aca="false">GH59*AM59</f>
        <v>0</v>
      </c>
    </row>
    <row r="60" customFormat="false" ht="16.5" hidden="false" customHeight="false" outlineLevel="0" collapsed="false">
      <c r="A60" s="133" t="n">
        <v>38565</v>
      </c>
      <c r="B60" s="144" t="n">
        <f aca="false">INDEX(EOLArray,MATCH($A60,EOLColumn,0),MATCH($AF$5,EOLRow,0))+CT60</f>
        <v>0</v>
      </c>
      <c r="C60" s="135" t="n">
        <f aca="false">INDEX(M1SHEET,MATCH($A60,M1COLUMN,0),MATCH($AG$5,M1ROW,0))</f>
        <v>-0.496767368197354</v>
      </c>
      <c r="D60" s="152"/>
      <c r="E60" s="144" t="n">
        <f aca="false">INDEX(EOLArray,MATCH($A60,EOLColumn,0),MATCH($AF$19,EOLRow,0))+EQ60</f>
        <v>13.34</v>
      </c>
      <c r="F60" s="135" t="n">
        <f aca="false">INDEX(M1SHEET,MATCH($A60,M1COLUMN,0),MATCH($AG$14,M1ROW,0))</f>
        <v>0.12</v>
      </c>
      <c r="G60" s="152"/>
      <c r="H60" s="144" t="n">
        <f aca="false">INDEX(EOLArray,MATCH($A60,EOLColumn,0),MATCH($AF$20,EOLRow,0))+GI60</f>
        <v>0</v>
      </c>
      <c r="I60" s="135" t="n">
        <f aca="false">INDEX(M1SHEET,MATCH($A60,M1COLUMN,0),MATCH($AG$17,M1ROW,0))</f>
        <v>0.67</v>
      </c>
      <c r="J60" s="152"/>
      <c r="K60" s="144" t="n">
        <f aca="false">INDEX(EOLArray,MATCH($A60,EOLColumn,0),MATCH($AF$13,EOLRow,0))+FE60</f>
        <v>0</v>
      </c>
      <c r="L60" s="135" t="n">
        <f aca="false">INDEX(M1SHEET,MATCH($A60,M1COLUMN,0),MATCH($AG$13,M1ROW,0))</f>
        <v>-0.355</v>
      </c>
      <c r="M60" s="152"/>
      <c r="N60" s="144" t="n">
        <f aca="false">INDEX(EOLArray,MATCH($A60,EOLColumn,0),MATCH($AF$12,EOLRow,0))+EB60+DQ60</f>
        <v>0</v>
      </c>
      <c r="O60" s="135" t="n">
        <f aca="false">INDEX(M1SHEET,MATCH($A60,M1COLUMN,0),MATCH($AG$15,M1ROW,0))</f>
        <v>-0.29</v>
      </c>
      <c r="P60" s="152"/>
      <c r="Q60" s="135" t="n">
        <f aca="false">INDEX(M1SHEET,MATCH($A60,M1COLUMN,0),MATCH($AG$31,M1ROW,0))</f>
        <v>3.626</v>
      </c>
      <c r="R60" s="152"/>
      <c r="S60" s="144" t="n">
        <f aca="false">INDEX(EOLArray,MATCH($A60,EOLColumn,0),MATCH($AF$2,EOLRow,0))+BE60+DF60</f>
        <v>0</v>
      </c>
      <c r="T60" s="135" t="n">
        <f aca="false">INDEX(M1SHEET,MATCH($A60,M1COLUMN,0),MATCH($AG$3,M1ROW,0))</f>
        <v>-0.44</v>
      </c>
      <c r="U60" s="152"/>
      <c r="V60" s="135" t="n">
        <f aca="false">INDEX(M1SHEET,MATCH($A60,M1COLUMN,0),MATCH($AG$28,M1ROW,0))</f>
        <v>4.89858890468983</v>
      </c>
      <c r="W60" s="152"/>
      <c r="X60" s="144" t="n">
        <f aca="false">INDEX(EOLArray,MATCH($A60,EOLColumn,0),MATCH($AF$18,EOLRow,0))+$BE60+$CK60+$CS60+$DQ60</f>
        <v>0</v>
      </c>
      <c r="Y60" s="135" t="n">
        <f aca="false">INDEX(M1SHEET,MATCH($A60,M1COLUMN,0),MATCH($AG$2,M1ROW,0))</f>
        <v>3.916</v>
      </c>
      <c r="Z60" s="152"/>
      <c r="AB60" s="150" t="n">
        <f aca="false">B60+E60+H60+K60+N60+S60</f>
        <v>13.34</v>
      </c>
      <c r="AC60" s="58"/>
      <c r="AD60" s="58"/>
      <c r="AI60" s="138" t="n">
        <v>38565</v>
      </c>
      <c r="AJ60" s="96" t="n">
        <f aca="false">(CK60+BE60+BR60+DQ60)*AM60</f>
        <v>0</v>
      </c>
      <c r="AK60" s="97" t="n">
        <f aca="false">(AO60)*(AM60)</f>
        <v>0</v>
      </c>
      <c r="AL60" s="97" t="n">
        <f aca="false">(AN60+AO60)*(AM60)</f>
        <v>0</v>
      </c>
      <c r="AM60" s="139" t="n">
        <f aca="false">INDEX(M1SHEET,MATCH($AI60,M1COLUMN,0),MATCH($AG$38,M1ROW,0))</f>
        <v>0.782466038919827</v>
      </c>
      <c r="AN60" s="122" t="n">
        <f aca="false">BS60</f>
        <v>0</v>
      </c>
      <c r="AO60" s="97" t="n">
        <f aca="false">BR60</f>
        <v>0</v>
      </c>
      <c r="AP60" s="125"/>
      <c r="AQ60" s="108"/>
      <c r="AR60" s="128" t="n">
        <f aca="false">SUM(AX60:BE60)+SUM(BI60:BP60)+SUM(DU60:DZ60)+SUM(BW60:CI60)</f>
        <v>0</v>
      </c>
      <c r="AS60" s="108"/>
      <c r="AT60" s="17"/>
      <c r="AU60" s="17"/>
      <c r="AV60" s="37" t="n">
        <v>38565</v>
      </c>
      <c r="AW60" s="17"/>
      <c r="AX60" s="128" t="n">
        <f aca="false">IF(AX$2&lt;=$A60,IF(AX$3&gt;=$A60,(AX$4/1.055056),0),0)*($AI61-$AI60)/10000</f>
        <v>0</v>
      </c>
      <c r="AY60" s="140" t="n">
        <f aca="false">IF(AY$2&lt;=$A60,IF(AY$3&gt;=$A60,(AY$4/1.055056),0),0)*($AI61-$AI60)/10000</f>
        <v>0</v>
      </c>
      <c r="AZ60" s="140" t="n">
        <f aca="false">IF(AZ$2&lt;=$A60,IF(AZ$3&gt;=$A60,(AZ$4/1.055056),0),0)*($AI61-$AI60)/10000</f>
        <v>0</v>
      </c>
      <c r="BA60" s="140" t="n">
        <f aca="false">IF(BA$2&lt;=$A60,IF(BA$3&gt;=$A60,(BA$4/1.055056),0),0)*($AI61-$AI60)/10000</f>
        <v>0</v>
      </c>
      <c r="BB60" s="140" t="n">
        <f aca="false">IF(BB$2&lt;=$A60,IF(BB$3&gt;=$A60,(BB$4/1.055056),0),0)*($AI61-$AI60)/10000</f>
        <v>0</v>
      </c>
      <c r="BC60" s="140" t="n">
        <f aca="false">IF(BC$2&lt;=$A60,IF(BC$3&gt;=$A60,(BC$4/1.055056),0),0)*($AI61-$AI60)/10000</f>
        <v>0</v>
      </c>
      <c r="BD60" s="140" t="n">
        <f aca="false">IF(BD$2&lt;=$A60,IF(BD$3&gt;=$A60,(BD$4/1.055056),0),0)*($AI61-$AI60)/10000</f>
        <v>0</v>
      </c>
      <c r="BE60" s="140" t="n">
        <f aca="false">SUM(AX60:BD60)*AM60</f>
        <v>0</v>
      </c>
      <c r="BF60" s="140"/>
      <c r="BG60" s="13"/>
      <c r="BH60" s="13"/>
      <c r="BI60" s="141" t="n">
        <f aca="false">IF(BI$2&lt;=$A60,IF(BI$3&gt;=$A60,(BI$4/1.055056),0),0)*($AI61-$AI60)/10000</f>
        <v>0</v>
      </c>
      <c r="BJ60" s="141" t="n">
        <f aca="false">IF(BJ$2&lt;=$A60,IF(BJ$3&gt;=$A60,(BJ$4/1.055056),0),0)*($AI61-$AI60)/10000</f>
        <v>0</v>
      </c>
      <c r="BK60" s="141" t="n">
        <f aca="false">IF(BK$2&lt;=$A60,IF(BK$3&gt;=$A60,(BK$4/1.055056),0),0)*($AI61-$AI60)/10000</f>
        <v>0</v>
      </c>
      <c r="BL60" s="141" t="n">
        <f aca="false">IF(BL$2&lt;=$A60,IF(BL$3&gt;=$A60,(BL$4/1.055056),0),0)*($AI61-$AI60)/10000</f>
        <v>0</v>
      </c>
      <c r="BM60" s="141" t="n">
        <f aca="false">IF(BM$2&lt;=$A60,IF(BM$3&gt;=$A60,(BM$4/1.055056),0),0)*($AI61-$AI60)/10000</f>
        <v>0</v>
      </c>
      <c r="BN60" s="141" t="n">
        <f aca="false">IF(BN$2&lt;=$A60,IF(BN$3&gt;=$A60,(BN$4/1.055056),0),0)*($AI61-$AI60)/10000</f>
        <v>0</v>
      </c>
      <c r="BO60" s="141" t="n">
        <f aca="false">IF(BO$2&lt;=$A60,IF(BO$3&gt;=$A60,(BO$4/1.055056),0),0)*($AI61-$AI60)/10000</f>
        <v>0</v>
      </c>
      <c r="BP60" s="141" t="n">
        <f aca="false">IF(BP$2&lt;=$A60,IF(BP$3&gt;=$A60,(BP$4/1.055056),0),0)*($AI61-$AI60)/10000</f>
        <v>0</v>
      </c>
      <c r="BQ60" s="13"/>
      <c r="BR60" s="14" t="n">
        <f aca="false">SUM(BI60:BP60)</f>
        <v>0</v>
      </c>
      <c r="BS60" s="14" t="n">
        <f aca="false">SUM(AX60:BF60)+DF60</f>
        <v>0</v>
      </c>
      <c r="BT60" s="14"/>
      <c r="BU60" s="17"/>
      <c r="BV60" s="17"/>
      <c r="BW60" s="142" t="n">
        <f aca="false">IF(BW$2&lt;=$A60,IF(BW$3&gt;=$A60,(BW$4),0),0)*($AI61-$AI60)/10000</f>
        <v>0</v>
      </c>
      <c r="BX60" s="142" t="n">
        <f aca="false">IF(BX$2&lt;=$A60,IF(BX$3&gt;=$A60,(BX$4),0),0)*($AI61-$AI60)/10000</f>
        <v>0</v>
      </c>
      <c r="BY60" s="142" t="n">
        <f aca="false">IF(BY$2&lt;=$A60,IF(BY$3&gt;=$A60,(BY$4),0),0)*($AI61-$AI60)/10000</f>
        <v>0</v>
      </c>
      <c r="BZ60" s="142" t="n">
        <f aca="false">IF(BZ$2&lt;=$A60,IF(BZ$3&gt;=$A60,(BZ$4),0),0)*($AI61-$AI60)/10000</f>
        <v>0</v>
      </c>
      <c r="CA60" s="142" t="n">
        <f aca="false">IF(CA$2&lt;=$A60,IF(CA$3&gt;=$A60,(CA$4),0),0)*($AI61-$AI60)/10000</f>
        <v>0</v>
      </c>
      <c r="CB60" s="140" t="n">
        <f aca="false">IF(CB$2&lt;=$A60,IF(CB$3&gt;=$A60,(CB$4),0),0)*($AI61-$AI60)/10000</f>
        <v>0</v>
      </c>
      <c r="CC60" s="140" t="n">
        <f aca="false">IF(CC$2&lt;=$A60,IF(CC$3&gt;=$A60,(CC$4),0),0)*($AI61-$AI60)/10000</f>
        <v>0</v>
      </c>
      <c r="CD60" s="140" t="n">
        <f aca="false">IF(CD$2&lt;=$A60,IF(CD$3&gt;=$A60,(CD$4),0),0)*($AI61-$AI60)/10000</f>
        <v>0</v>
      </c>
      <c r="CE60" s="140" t="n">
        <f aca="false">IF(CE$2&lt;=$A60,IF(CE$3&gt;=$A60,(CE$4),0),0)*($AI61-$AI60)/10000</f>
        <v>0</v>
      </c>
      <c r="CF60" s="140" t="n">
        <f aca="false">IF(CF$2&lt;=$A60,IF(CF$3&gt;=$A60,(CF$4),0),0)*($AI61-$AI60)/10000</f>
        <v>0</v>
      </c>
      <c r="CG60" s="140" t="n">
        <f aca="false">IF(CG$2&lt;=$A60,IF(CG$3&gt;=$A60,(CG$4),0),0)*($AI61-$AI60)/10000</f>
        <v>0</v>
      </c>
      <c r="CH60" s="140" t="n">
        <f aca="false">IF(CH$2&lt;=$A60,IF(CH$3&gt;=$A60,(CH$4),0),0)*($AI61-$AI60)/10000</f>
        <v>0</v>
      </c>
      <c r="CI60" s="140" t="n">
        <f aca="false">IF(CI$2&lt;=$A60,IF(CI$3&gt;=$A60,(CI$4),0),0)*($AI61-$AI60)/10000</f>
        <v>0</v>
      </c>
      <c r="CJ60" s="17"/>
      <c r="CK60" s="128" t="n">
        <f aca="false">SUM(BW60:CI60)+DQ60</f>
        <v>0</v>
      </c>
      <c r="CL60" s="128"/>
      <c r="CM60" s="128"/>
      <c r="CN60" s="142" t="n">
        <f aca="false">IF(CN$2&lt;=$A60,IF(CN$3&gt;=$A60,(CN$4),0),0)*($AI61-$AI60)/10000</f>
        <v>0</v>
      </c>
      <c r="CO60" s="142" t="n">
        <f aca="false">IF(CO$2&lt;=$A60,IF(CO$3&gt;=$A60,(CO$4),0),0)*($AI61-$AI60)/10000</f>
        <v>0</v>
      </c>
      <c r="CP60" s="142" t="n">
        <f aca="false">IF(CP$2&lt;=$A60,IF(CP$3&gt;=$A60,(CP$4),0),0)*($AI61-$AI60)/10000</f>
        <v>0</v>
      </c>
      <c r="CQ60" s="142" t="n">
        <f aca="false">IF(CQ$2&lt;=$A60,IF(CQ$3&gt;=$A60,(CQ$4),0),0)*($AI61-$AI60)/10000</f>
        <v>0</v>
      </c>
      <c r="CR60" s="128"/>
      <c r="CS60" s="128" t="n">
        <f aca="false">SUM(CN60:CQ60)*AL60</f>
        <v>0</v>
      </c>
      <c r="CT60" s="128"/>
      <c r="CU60" s="17"/>
      <c r="CV60" s="17"/>
      <c r="CW60" s="17"/>
      <c r="CX60" s="140" t="n">
        <f aca="false">IF(CX$2&lt;=$A60,IF(CX$3&gt;=$A60,(CX$4),0),0)*($AI61-$AI60)/10000</f>
        <v>0</v>
      </c>
      <c r="CY60" s="140" t="n">
        <f aca="false">IF(CY$2&lt;=$A60,IF(CY$3&gt;=$A60,(CY$4),0),0)*($AI61-$AI60)/10000</f>
        <v>0</v>
      </c>
      <c r="CZ60" s="140" t="n">
        <f aca="false">IF(CZ$2&lt;=$A60,IF(CZ$3&gt;=$A60,(CZ$4),0),0)*($AI61-$AI60)/10000</f>
        <v>0</v>
      </c>
      <c r="DA60" s="140" t="n">
        <f aca="false">IF(DA$2&lt;=$A60,IF(DA$3&gt;=$A60,(DA$4),0),0)*($AI61-$AI60)/10000</f>
        <v>0</v>
      </c>
      <c r="DB60" s="140" t="n">
        <f aca="false">IF(DB$2&lt;=$A60,IF(DB$3&gt;=$A60,(DB$4),0),0)*($AI61-$AI60)/10000</f>
        <v>0</v>
      </c>
      <c r="DC60" s="140" t="n">
        <f aca="false">IF(DC$2&lt;=$A60,IF(DC$3&gt;=$A60,(DC$4),0),0)*($AI61-$AI60)/10000</f>
        <v>0</v>
      </c>
      <c r="DD60" s="140" t="n">
        <f aca="false">IF(DD$2&lt;=$A60,IF(DD$3&gt;=$A60,(DD$4),0),0)*($AI61-$AI60)/10000</f>
        <v>0</v>
      </c>
      <c r="DE60" s="17"/>
      <c r="DF60" s="128" t="n">
        <f aca="false">SUM(CX60:DD60)</f>
        <v>0</v>
      </c>
      <c r="DG60" s="17"/>
      <c r="DH60" s="17"/>
      <c r="DI60" s="17"/>
      <c r="DJ60" s="17"/>
      <c r="DK60" s="17"/>
      <c r="DL60" s="140" t="n">
        <f aca="false">IF(DL$2&lt;=$A60,IF(DL$3&gt;=$A60,(DL$4),0),0)*($AI61-$AI60)/10000</f>
        <v>0</v>
      </c>
      <c r="DM60" s="140" t="n">
        <f aca="false">IF(DM$2&lt;=$A60,IF(DM$3&gt;=$A60,(DM$4),0),0)*($AI61-$AI60)/10000</f>
        <v>0</v>
      </c>
      <c r="DN60" s="140" t="n">
        <f aca="false">IF(DN$2&lt;=$A60,IF(DN$3&gt;=$A60,(DN$4),0),0)*($AI61-$AI60)/10000</f>
        <v>0</v>
      </c>
      <c r="DO60" s="140" t="n">
        <f aca="false">IF(DO$2&lt;=$A60,IF(DO$3&gt;=$A60,(DO$4),0),0)*($AI61-$AI60)/10000</f>
        <v>0</v>
      </c>
      <c r="DP60" s="140"/>
      <c r="DQ60" s="140" t="n">
        <f aca="false">SUM(DL60:DO60)*AL60</f>
        <v>0</v>
      </c>
      <c r="DR60" s="140"/>
      <c r="DS60" s="140" t="n">
        <f aca="false">IF(DS$2&lt;=$A60,IF(DS$3&gt;=$A60,(DS$4),0),0)*($AI61-$AI60)/10000</f>
        <v>0</v>
      </c>
      <c r="DT60" s="140" t="n">
        <f aca="false">IF(DT$2&lt;=$A60,IF(DT$3&gt;=$A60,(DT$4),0),0)*($AI61-$AI60)/10000</f>
        <v>0</v>
      </c>
      <c r="DU60" s="140" t="n">
        <f aca="false">IF(DU$2&lt;=$A60,IF(DU$3&gt;=$A60,(DU$4),0),0)*($AI61-$AI60)/10000</f>
        <v>0</v>
      </c>
      <c r="DV60" s="140" t="n">
        <f aca="false">IF(DV$2&lt;=$A60,IF(DV$3&gt;=$A60,(DV$4),0),0)*($AI61-$AI60)/10000</f>
        <v>0</v>
      </c>
      <c r="DW60" s="140" t="n">
        <f aca="false">IF(DW$2&lt;=$A60,IF(DW$3&gt;=$A60,(DW$4),0),0)*($AI61-$AI60)/10000</f>
        <v>0</v>
      </c>
      <c r="DX60" s="140" t="n">
        <f aca="false">IF(DX$2&lt;=$A60,IF(DX$3&gt;=$A60,(DX$4),0),0)*($AI61-$AI60)/10000</f>
        <v>0</v>
      </c>
      <c r="DY60" s="140" t="n">
        <f aca="false">IF(DY$2&lt;=$A60,IF(DY$3&gt;=$A60,(DY$4),0),0)*($AI61-$AI60)/10000</f>
        <v>0</v>
      </c>
      <c r="DZ60" s="140" t="n">
        <f aca="false">IF(DZ$2&lt;=$A60,IF(DZ$3&gt;=$A60,(DZ$4),0),0)*($AI61-$AI60)/10000</f>
        <v>0</v>
      </c>
      <c r="EA60" s="140" t="n">
        <f aca="false">IF(EA$2&lt;=$A60,IF(EA$3&gt;=$A60,(EA$4),0),0)*($AI61-$AI60)/10000</f>
        <v>0</v>
      </c>
      <c r="EB60" s="128" t="n">
        <f aca="false">SUM(DS60:DZ60)*AM60</f>
        <v>0</v>
      </c>
      <c r="EC60" s="128"/>
      <c r="ED60" s="17"/>
      <c r="EE60" s="17"/>
      <c r="EF60" s="17"/>
      <c r="EG60" s="17"/>
      <c r="EH60" s="17"/>
      <c r="EI60" s="140" t="n">
        <f aca="false">IF(EI$2&lt;=$A60,IF(EI$3&gt;=$A60,(EI$4),0),0)*($AI61-$AI60)/10000</f>
        <v>0</v>
      </c>
      <c r="EJ60" s="140" t="n">
        <f aca="false">IF(EJ$2&lt;=$A60,IF(EJ$3&gt;=$A60,(EJ$4),0),0)*($AI61-$AI60)/10000</f>
        <v>0</v>
      </c>
      <c r="EK60" s="140" t="n">
        <f aca="false">IF(EK$2&lt;=$A60,IF(EK$3&gt;=$A60,(EK$4),0),0)*($AI61-$AI60)/10000</f>
        <v>0</v>
      </c>
      <c r="EL60" s="140" t="n">
        <f aca="false">IF(EL$2&lt;=$A60,IF(EL$3&gt;=$A60,(EL$4),0),0)*($AI61-$AI60)/10000</f>
        <v>0</v>
      </c>
      <c r="EM60" s="140" t="n">
        <f aca="false">IF(EM$2&lt;=$A60,IF(EM$3&gt;=$A60,(EM$4),0),0)*($AI61-$AI60)/10000</f>
        <v>0</v>
      </c>
      <c r="EN60" s="140" t="n">
        <f aca="false">IF(EN$2&lt;=$A60,IF(EN$3&gt;=$A60,(EN$4),0),0)*($AI61-$AI60)/10000</f>
        <v>0</v>
      </c>
      <c r="EO60" s="17"/>
      <c r="EP60" s="128" t="n">
        <f aca="false">SUM(EI60:EN60)</f>
        <v>0</v>
      </c>
      <c r="EQ60" s="128" t="n">
        <f aca="false">EP60*AM60</f>
        <v>0</v>
      </c>
      <c r="ER60" s="17"/>
      <c r="ES60" s="17"/>
      <c r="ET60" s="17"/>
      <c r="EU60" s="17"/>
      <c r="EV60" s="17"/>
      <c r="EW60" s="140" t="n">
        <f aca="false">IF(EW$2&lt;=$A60,IF(EW$3&gt;=$A60,(EW$4),0),0)*($AI61-$AI60)/10000</f>
        <v>0</v>
      </c>
      <c r="EX60" s="140" t="n">
        <f aca="false">IF(EX$2&lt;=$A60,IF(EX$3&gt;=$A60,(EX$4),0),0)*($AI61-$AI60)/10000</f>
        <v>0</v>
      </c>
      <c r="EY60" s="140" t="n">
        <f aca="false">IF(EY$2&lt;=$A60,IF(EY$3&gt;=$A60,(EY$4),0),0)*($AI61-$AI60)/10000</f>
        <v>0</v>
      </c>
      <c r="EZ60" s="140" t="n">
        <f aca="false">IF(EZ$2&lt;=$A60,IF(EZ$3&gt;=$A60,(EZ$4),0),0)*($AI61-$AI60)/10000</f>
        <v>0</v>
      </c>
      <c r="FA60" s="140" t="n">
        <f aca="false">IF(FA$2&lt;=$A60,IF(FA$3&gt;=$A60,(FA$4),0),0)*($AI61-$AI60)/10000</f>
        <v>0</v>
      </c>
      <c r="FB60" s="140" t="n">
        <f aca="false">IF(FB$2&lt;=$A60,IF(FB$3&gt;=$A60,(FB$4),0),0)*($AI61-$AI60)/10000</f>
        <v>0</v>
      </c>
      <c r="FC60" s="17"/>
      <c r="FD60" s="128" t="n">
        <f aca="false">SUM(EW60:FB60)</f>
        <v>0</v>
      </c>
      <c r="FE60" s="128" t="n">
        <f aca="false">FD60*AM60</f>
        <v>0</v>
      </c>
      <c r="FF60" s="17"/>
      <c r="FG60" s="17"/>
      <c r="FH60" s="17"/>
      <c r="FI60" s="17"/>
      <c r="FJ60" s="17"/>
      <c r="FK60" s="17"/>
      <c r="FL60" s="140" t="n">
        <f aca="false">IF(FL$2&lt;=$A60,IF(FL$3&gt;=$A60,(FL$4),0),0)*($AI61-$AI60)/10000</f>
        <v>0</v>
      </c>
      <c r="FM60" s="140" t="n">
        <f aca="false">IF(FM$2&lt;=$A60,IF(FM$3&gt;=$A60,(FM$4),0),0)*($AI61-$AI60)/10000</f>
        <v>0</v>
      </c>
      <c r="FN60" s="140" t="n">
        <f aca="false">IF(FN$2&lt;=$A60,IF(FN$3&gt;=$A60,(FN$4),0),0)*($AI61-$AI60)/10000</f>
        <v>0</v>
      </c>
      <c r="FO60" s="140" t="n">
        <f aca="false">IF(FO$2&lt;=$A60,IF(FO$3&gt;=$A60,(FO$4),0),0)*($AI61-$AI60)/10000</f>
        <v>0</v>
      </c>
      <c r="FP60" s="140" t="n">
        <f aca="false">IF(FP$2&lt;=$A60,IF(FP$3&gt;=$A60,(FP$4),0),0)*($AI61-$AI60)/10000</f>
        <v>0</v>
      </c>
      <c r="FQ60" s="140" t="n">
        <f aca="false">IF(FQ$2&lt;=$A60,IF(FQ$3&gt;=$A60,(FQ$4),0),0)*($AI61-$AI60)/10000</f>
        <v>0</v>
      </c>
      <c r="FR60" s="17"/>
      <c r="FS60" s="128" t="n">
        <f aca="false">SUM(FL60:FQ60)</f>
        <v>0</v>
      </c>
      <c r="FT60" s="128" t="n">
        <f aca="false">FS60*AM60</f>
        <v>0</v>
      </c>
      <c r="FU60" s="17"/>
      <c r="FV60" s="17"/>
      <c r="FW60" s="17"/>
      <c r="FX60" s="17"/>
      <c r="FY60" s="17"/>
      <c r="FZ60" s="17"/>
      <c r="GA60" s="140" t="n">
        <f aca="false">IF(GA$2&lt;=$A60,IF(GA$3&gt;=$A60,(GA$4),0),0)*($AI61-$AI60)/10000</f>
        <v>0</v>
      </c>
      <c r="GB60" s="140" t="n">
        <f aca="false">IF(GB$2&lt;=$A60,IF(GB$3&gt;=$A60,(GB$4),0),0)*($AI61-$AI60)/10000</f>
        <v>0</v>
      </c>
      <c r="GC60" s="140" t="n">
        <f aca="false">IF(GC$2&lt;=$A60,IF(GC$3&gt;=$A60,(GC$4),0),0)*($AI61-$AI60)/10000</f>
        <v>0</v>
      </c>
      <c r="GD60" s="140" t="n">
        <f aca="false">IF(GD$2&lt;=$A60,IF(GD$3&gt;=$A60,(GD$4),0),0)*($AI61-$AI60)/10000</f>
        <v>0</v>
      </c>
      <c r="GE60" s="140" t="n">
        <f aca="false">IF(GE$2&lt;=$A60,IF(GE$3&gt;=$A60,(GE$4),0),0)*($AI61-$AI60)/10000</f>
        <v>0</v>
      </c>
      <c r="GF60" s="140" t="n">
        <f aca="false">IF(GF$2&lt;=$A60,IF(GF$3&gt;=$A60,(GF$4),0),0)*($AI61-$AI60)/10000</f>
        <v>0</v>
      </c>
      <c r="GG60" s="17"/>
      <c r="GH60" s="128" t="n">
        <f aca="false">SUM(GA60:GF60)</f>
        <v>0</v>
      </c>
      <c r="GI60" s="128" t="n">
        <f aca="false">GH60*AM60</f>
        <v>0</v>
      </c>
    </row>
    <row r="61" customFormat="false" ht="16.5" hidden="false" customHeight="false" outlineLevel="0" collapsed="false">
      <c r="A61" s="133" t="n">
        <v>38596</v>
      </c>
      <c r="B61" s="144" t="n">
        <f aca="false">INDEX(EOLArray,MATCH($A61,EOLColumn,0),MATCH($AF$5,EOLRow,0))+CT61</f>
        <v>0</v>
      </c>
      <c r="C61" s="135" t="n">
        <f aca="false">INDEX(M1SHEET,MATCH($A61,M1COLUMN,0),MATCH($AG$5,M1ROW,0))</f>
        <v>-0.496781578215532</v>
      </c>
      <c r="D61" s="152"/>
      <c r="E61" s="144" t="n">
        <f aca="false">INDEX(EOLArray,MATCH($A61,EOLColumn,0),MATCH($AF$19,EOLRow,0))+EQ61</f>
        <v>12.85</v>
      </c>
      <c r="F61" s="135" t="n">
        <f aca="false">INDEX(M1SHEET,MATCH($A61,M1COLUMN,0),MATCH($AG$14,M1ROW,0))</f>
        <v>0.12</v>
      </c>
      <c r="G61" s="152"/>
      <c r="H61" s="144" t="n">
        <f aca="false">INDEX(EOLArray,MATCH($A61,EOLColumn,0),MATCH($AF$20,EOLRow,0))+GI61</f>
        <v>0</v>
      </c>
      <c r="I61" s="135" t="n">
        <f aca="false">INDEX(M1SHEET,MATCH($A61,M1COLUMN,0),MATCH($AG$17,M1ROW,0))</f>
        <v>0.67</v>
      </c>
      <c r="J61" s="152"/>
      <c r="K61" s="144" t="n">
        <f aca="false">INDEX(EOLArray,MATCH($A61,EOLColumn,0),MATCH($AF$13,EOLRow,0))+FE61</f>
        <v>0</v>
      </c>
      <c r="L61" s="135" t="n">
        <f aca="false">INDEX(M1SHEET,MATCH($A61,M1COLUMN,0),MATCH($AG$13,M1ROW,0))</f>
        <v>-0.355</v>
      </c>
      <c r="M61" s="152"/>
      <c r="N61" s="144" t="n">
        <f aca="false">INDEX(EOLArray,MATCH($A61,EOLColumn,0),MATCH($AF$12,EOLRow,0))+EB61+DQ61</f>
        <v>0</v>
      </c>
      <c r="O61" s="135" t="n">
        <f aca="false">INDEX(M1SHEET,MATCH($A61,M1COLUMN,0),MATCH($AG$15,M1ROW,0))</f>
        <v>-0.29</v>
      </c>
      <c r="P61" s="152"/>
      <c r="Q61" s="135" t="n">
        <f aca="false">INDEX(M1SHEET,MATCH($A61,M1COLUMN,0),MATCH($AG$31,M1ROW,0))</f>
        <v>3.652</v>
      </c>
      <c r="R61" s="152"/>
      <c r="S61" s="144" t="n">
        <f aca="false">INDEX(EOLArray,MATCH($A61,EOLColumn,0),MATCH($AF$2,EOLRow,0))+BE61+DF61</f>
        <v>0</v>
      </c>
      <c r="T61" s="135" t="n">
        <f aca="false">INDEX(M1SHEET,MATCH($A61,M1COLUMN,0),MATCH($AG$3,M1ROW,0))</f>
        <v>-0.44</v>
      </c>
      <c r="U61" s="152"/>
      <c r="V61" s="135" t="n">
        <f aca="false">INDEX(M1SHEET,MATCH($A61,M1COLUMN,0),MATCH($AG$28,M1ROW,0))</f>
        <v>4.93399459480622</v>
      </c>
      <c r="W61" s="152"/>
      <c r="X61" s="144" t="n">
        <f aca="false">INDEX(EOLArray,MATCH($A61,EOLColumn,0),MATCH($AF$18,EOLRow,0))+$BE61+$CK61+$CS61+$DQ61</f>
        <v>0</v>
      </c>
      <c r="Y61" s="135" t="n">
        <f aca="false">INDEX(M1SHEET,MATCH($A61,M1COLUMN,0),MATCH($AG$2,M1ROW,0))</f>
        <v>3.942</v>
      </c>
      <c r="Z61" s="152"/>
      <c r="AB61" s="150" t="n">
        <f aca="false">B61+E61+H61+K61+N61+S61</f>
        <v>12.85</v>
      </c>
      <c r="AC61" s="58"/>
      <c r="AD61" s="58"/>
      <c r="AI61" s="138" t="n">
        <v>38596</v>
      </c>
      <c r="AJ61" s="96" t="n">
        <f aca="false">(CK61+BE61+BR61+DQ61)*AM61</f>
        <v>0</v>
      </c>
      <c r="AK61" s="97" t="n">
        <f aca="false">(AO61)*(AM61)</f>
        <v>0</v>
      </c>
      <c r="AL61" s="97" t="n">
        <f aca="false">(AN61+AO61)*(AM61)</f>
        <v>0</v>
      </c>
      <c r="AM61" s="139" t="n">
        <f aca="false">INDEX(M1SHEET,MATCH($AI61,M1COLUMN,0),MATCH($AG$38,M1ROW,0))</f>
        <v>0.778538971039533</v>
      </c>
      <c r="AN61" s="122" t="n">
        <f aca="false">BS61</f>
        <v>0</v>
      </c>
      <c r="AO61" s="97" t="n">
        <f aca="false">BR61</f>
        <v>0</v>
      </c>
      <c r="AP61" s="125"/>
      <c r="AQ61" s="108"/>
      <c r="AR61" s="128" t="n">
        <f aca="false">SUM(AX61:BE61)+SUM(BI61:BP61)+SUM(DU61:DZ61)+SUM(BW61:CI61)</f>
        <v>0</v>
      </c>
      <c r="AS61" s="108"/>
      <c r="AT61" s="17"/>
      <c r="AU61" s="17"/>
      <c r="AV61" s="37" t="n">
        <v>38596</v>
      </c>
      <c r="AW61" s="17"/>
      <c r="AX61" s="128" t="n">
        <f aca="false">IF(AX$2&lt;=$A61,IF(AX$3&gt;=$A61,(AX$4/1.055056),0),0)*($AI62-$AI61)/10000</f>
        <v>0</v>
      </c>
      <c r="AY61" s="140" t="n">
        <f aca="false">IF(AY$2&lt;=$A61,IF(AY$3&gt;=$A61,(AY$4/1.055056),0),0)*($AI62-$AI61)/10000</f>
        <v>0</v>
      </c>
      <c r="AZ61" s="140" t="n">
        <f aca="false">IF(AZ$2&lt;=$A61,IF(AZ$3&gt;=$A61,(AZ$4/1.055056),0),0)*($AI62-$AI61)/10000</f>
        <v>0</v>
      </c>
      <c r="BA61" s="140" t="n">
        <f aca="false">IF(BA$2&lt;=$A61,IF(BA$3&gt;=$A61,(BA$4/1.055056),0),0)*($AI62-$AI61)/10000</f>
        <v>0</v>
      </c>
      <c r="BB61" s="140" t="n">
        <f aca="false">IF(BB$2&lt;=$A61,IF(BB$3&gt;=$A61,(BB$4/1.055056),0),0)*($AI62-$AI61)/10000</f>
        <v>0</v>
      </c>
      <c r="BC61" s="140" t="n">
        <f aca="false">IF(BC$2&lt;=$A61,IF(BC$3&gt;=$A61,(BC$4/1.055056),0),0)*($AI62-$AI61)/10000</f>
        <v>0</v>
      </c>
      <c r="BD61" s="140" t="n">
        <f aca="false">IF(BD$2&lt;=$A61,IF(BD$3&gt;=$A61,(BD$4/1.055056),0),0)*($AI62-$AI61)/10000</f>
        <v>0</v>
      </c>
      <c r="BE61" s="140" t="n">
        <f aca="false">SUM(AX61:BD61)*AM61</f>
        <v>0</v>
      </c>
      <c r="BF61" s="140"/>
      <c r="BG61" s="13"/>
      <c r="BH61" s="13"/>
      <c r="BI61" s="141" t="n">
        <f aca="false">IF(BI$2&lt;=$A61,IF(BI$3&gt;=$A61,(BI$4/1.055056),0),0)*($AI62-$AI61)/10000</f>
        <v>0</v>
      </c>
      <c r="BJ61" s="141" t="n">
        <f aca="false">IF(BJ$2&lt;=$A61,IF(BJ$3&gt;=$A61,(BJ$4/1.055056),0),0)*($AI62-$AI61)/10000</f>
        <v>0</v>
      </c>
      <c r="BK61" s="141" t="n">
        <f aca="false">IF(BK$2&lt;=$A61,IF(BK$3&gt;=$A61,(BK$4/1.055056),0),0)*($AI62-$AI61)/10000</f>
        <v>0</v>
      </c>
      <c r="BL61" s="141" t="n">
        <f aca="false">IF(BL$2&lt;=$A61,IF(BL$3&gt;=$A61,(BL$4/1.055056),0),0)*($AI62-$AI61)/10000</f>
        <v>0</v>
      </c>
      <c r="BM61" s="141" t="n">
        <f aca="false">IF(BM$2&lt;=$A61,IF(BM$3&gt;=$A61,(BM$4/1.055056),0),0)*($AI62-$AI61)/10000</f>
        <v>0</v>
      </c>
      <c r="BN61" s="141" t="n">
        <f aca="false">IF(BN$2&lt;=$A61,IF(BN$3&gt;=$A61,(BN$4/1.055056),0),0)*($AI62-$AI61)/10000</f>
        <v>0</v>
      </c>
      <c r="BO61" s="141" t="n">
        <f aca="false">IF(BO$2&lt;=$A61,IF(BO$3&gt;=$A61,(BO$4/1.055056),0),0)*($AI62-$AI61)/10000</f>
        <v>0</v>
      </c>
      <c r="BP61" s="141" t="n">
        <f aca="false">IF(BP$2&lt;=$A61,IF(BP$3&gt;=$A61,(BP$4/1.055056),0),0)*($AI62-$AI61)/10000</f>
        <v>0</v>
      </c>
      <c r="BQ61" s="13"/>
      <c r="BR61" s="14" t="n">
        <f aca="false">SUM(BI61:BP61)</f>
        <v>0</v>
      </c>
      <c r="BS61" s="14" t="n">
        <f aca="false">SUM(AX61:BF61)+DF61</f>
        <v>0</v>
      </c>
      <c r="BT61" s="14"/>
      <c r="BU61" s="17"/>
      <c r="BV61" s="17"/>
      <c r="BW61" s="142" t="n">
        <f aca="false">IF(BW$2&lt;=$A61,IF(BW$3&gt;=$A61,(BW$4),0),0)*($AI62-$AI61)/10000</f>
        <v>0</v>
      </c>
      <c r="BX61" s="142" t="n">
        <f aca="false">IF(BX$2&lt;=$A61,IF(BX$3&gt;=$A61,(BX$4),0),0)*($AI62-$AI61)/10000</f>
        <v>0</v>
      </c>
      <c r="BY61" s="142" t="n">
        <f aca="false">IF(BY$2&lt;=$A61,IF(BY$3&gt;=$A61,(BY$4),0),0)*($AI62-$AI61)/10000</f>
        <v>0</v>
      </c>
      <c r="BZ61" s="142" t="n">
        <f aca="false">IF(BZ$2&lt;=$A61,IF(BZ$3&gt;=$A61,(BZ$4),0),0)*($AI62-$AI61)/10000</f>
        <v>0</v>
      </c>
      <c r="CA61" s="142" t="n">
        <f aca="false">IF(CA$2&lt;=$A61,IF(CA$3&gt;=$A61,(CA$4),0),0)*($AI62-$AI61)/10000</f>
        <v>0</v>
      </c>
      <c r="CB61" s="140" t="n">
        <f aca="false">IF(CB$2&lt;=$A61,IF(CB$3&gt;=$A61,(CB$4),0),0)*($AI62-$AI61)/10000</f>
        <v>0</v>
      </c>
      <c r="CC61" s="140" t="n">
        <f aca="false">IF(CC$2&lt;=$A61,IF(CC$3&gt;=$A61,(CC$4),0),0)*($AI62-$AI61)/10000</f>
        <v>0</v>
      </c>
      <c r="CD61" s="140" t="n">
        <f aca="false">IF(CD$2&lt;=$A61,IF(CD$3&gt;=$A61,(CD$4),0),0)*($AI62-$AI61)/10000</f>
        <v>0</v>
      </c>
      <c r="CE61" s="140" t="n">
        <f aca="false">IF(CE$2&lt;=$A61,IF(CE$3&gt;=$A61,(CE$4),0),0)*($AI62-$AI61)/10000</f>
        <v>0</v>
      </c>
      <c r="CF61" s="140" t="n">
        <f aca="false">IF(CF$2&lt;=$A61,IF(CF$3&gt;=$A61,(CF$4),0),0)*($AI62-$AI61)/10000</f>
        <v>0</v>
      </c>
      <c r="CG61" s="140" t="n">
        <f aca="false">IF(CG$2&lt;=$A61,IF(CG$3&gt;=$A61,(CG$4),0),0)*($AI62-$AI61)/10000</f>
        <v>0</v>
      </c>
      <c r="CH61" s="140" t="n">
        <f aca="false">IF(CH$2&lt;=$A61,IF(CH$3&gt;=$A61,(CH$4),0),0)*($AI62-$AI61)/10000</f>
        <v>0</v>
      </c>
      <c r="CI61" s="140" t="n">
        <f aca="false">IF(CI$2&lt;=$A61,IF(CI$3&gt;=$A61,(CI$4),0),0)*($AI62-$AI61)/10000</f>
        <v>0</v>
      </c>
      <c r="CJ61" s="17"/>
      <c r="CK61" s="128" t="n">
        <f aca="false">SUM(BW61:CI61)+DQ61</f>
        <v>0</v>
      </c>
      <c r="CL61" s="128"/>
      <c r="CM61" s="128"/>
      <c r="CN61" s="142" t="n">
        <f aca="false">IF(CN$2&lt;=$A61,IF(CN$3&gt;=$A61,(CN$4),0),0)*($AI62-$AI61)/10000</f>
        <v>0</v>
      </c>
      <c r="CO61" s="142" t="n">
        <f aca="false">IF(CO$2&lt;=$A61,IF(CO$3&gt;=$A61,(CO$4),0),0)*($AI62-$AI61)/10000</f>
        <v>0</v>
      </c>
      <c r="CP61" s="142" t="n">
        <f aca="false">IF(CP$2&lt;=$A61,IF(CP$3&gt;=$A61,(CP$4),0),0)*($AI62-$AI61)/10000</f>
        <v>0</v>
      </c>
      <c r="CQ61" s="142" t="n">
        <f aca="false">IF(CQ$2&lt;=$A61,IF(CQ$3&gt;=$A61,(CQ$4),0),0)*($AI62-$AI61)/10000</f>
        <v>0</v>
      </c>
      <c r="CR61" s="128"/>
      <c r="CS61" s="128" t="n">
        <f aca="false">SUM(CN61:CQ61)*AL61</f>
        <v>0</v>
      </c>
      <c r="CT61" s="128"/>
      <c r="CU61" s="17"/>
      <c r="CV61" s="17"/>
      <c r="CW61" s="17"/>
      <c r="CX61" s="140" t="n">
        <f aca="false">IF(CX$2&lt;=$A61,IF(CX$3&gt;=$A61,(CX$4),0),0)*($AI62-$AI61)/10000</f>
        <v>0</v>
      </c>
      <c r="CY61" s="140" t="n">
        <f aca="false">IF(CY$2&lt;=$A61,IF(CY$3&gt;=$A61,(CY$4),0),0)*($AI62-$AI61)/10000</f>
        <v>0</v>
      </c>
      <c r="CZ61" s="140" t="n">
        <f aca="false">IF(CZ$2&lt;=$A61,IF(CZ$3&gt;=$A61,(CZ$4),0),0)*($AI62-$AI61)/10000</f>
        <v>0</v>
      </c>
      <c r="DA61" s="140" t="n">
        <f aca="false">IF(DA$2&lt;=$A61,IF(DA$3&gt;=$A61,(DA$4),0),0)*($AI62-$AI61)/10000</f>
        <v>0</v>
      </c>
      <c r="DB61" s="140" t="n">
        <f aca="false">IF(DB$2&lt;=$A61,IF(DB$3&gt;=$A61,(DB$4),0),0)*($AI62-$AI61)/10000</f>
        <v>0</v>
      </c>
      <c r="DC61" s="140" t="n">
        <f aca="false">IF(DC$2&lt;=$A61,IF(DC$3&gt;=$A61,(DC$4),0),0)*($AI62-$AI61)/10000</f>
        <v>0</v>
      </c>
      <c r="DD61" s="140" t="n">
        <f aca="false">IF(DD$2&lt;=$A61,IF(DD$3&gt;=$A61,(DD$4),0),0)*($AI62-$AI61)/10000</f>
        <v>0</v>
      </c>
      <c r="DE61" s="17"/>
      <c r="DF61" s="128" t="n">
        <f aca="false">SUM(CX61:DD61)</f>
        <v>0</v>
      </c>
      <c r="DG61" s="17"/>
      <c r="DH61" s="17"/>
      <c r="DI61" s="17"/>
      <c r="DJ61" s="17"/>
      <c r="DK61" s="17"/>
      <c r="DL61" s="140" t="n">
        <f aca="false">IF(DL$2&lt;=$A61,IF(DL$3&gt;=$A61,(DL$4),0),0)*($AI62-$AI61)/10000</f>
        <v>0</v>
      </c>
      <c r="DM61" s="140" t="n">
        <f aca="false">IF(DM$2&lt;=$A61,IF(DM$3&gt;=$A61,(DM$4),0),0)*($AI62-$AI61)/10000</f>
        <v>0</v>
      </c>
      <c r="DN61" s="140" t="n">
        <f aca="false">IF(DN$2&lt;=$A61,IF(DN$3&gt;=$A61,(DN$4),0),0)*($AI62-$AI61)/10000</f>
        <v>0</v>
      </c>
      <c r="DO61" s="140" t="n">
        <f aca="false">IF(DO$2&lt;=$A61,IF(DO$3&gt;=$A61,(DO$4),0),0)*($AI62-$AI61)/10000</f>
        <v>0</v>
      </c>
      <c r="DP61" s="140"/>
      <c r="DQ61" s="140" t="n">
        <f aca="false">SUM(DL61:DO61)*AL61</f>
        <v>0</v>
      </c>
      <c r="DR61" s="140"/>
      <c r="DS61" s="140" t="n">
        <f aca="false">IF(DS$2&lt;=$A61,IF(DS$3&gt;=$A61,(DS$4),0),0)*($AI62-$AI61)/10000</f>
        <v>0</v>
      </c>
      <c r="DT61" s="140" t="n">
        <f aca="false">IF(DT$2&lt;=$A61,IF(DT$3&gt;=$A61,(DT$4),0),0)*($AI62-$AI61)/10000</f>
        <v>0</v>
      </c>
      <c r="DU61" s="140" t="n">
        <f aca="false">IF(DU$2&lt;=$A61,IF(DU$3&gt;=$A61,(DU$4),0),0)*($AI62-$AI61)/10000</f>
        <v>0</v>
      </c>
      <c r="DV61" s="140" t="n">
        <f aca="false">IF(DV$2&lt;=$A61,IF(DV$3&gt;=$A61,(DV$4),0),0)*($AI62-$AI61)/10000</f>
        <v>0</v>
      </c>
      <c r="DW61" s="140" t="n">
        <f aca="false">IF(DW$2&lt;=$A61,IF(DW$3&gt;=$A61,(DW$4),0),0)*($AI62-$AI61)/10000</f>
        <v>0</v>
      </c>
      <c r="DX61" s="140" t="n">
        <f aca="false">IF(DX$2&lt;=$A61,IF(DX$3&gt;=$A61,(DX$4),0),0)*($AI62-$AI61)/10000</f>
        <v>0</v>
      </c>
      <c r="DY61" s="140" t="n">
        <f aca="false">IF(DY$2&lt;=$A61,IF(DY$3&gt;=$A61,(DY$4),0),0)*($AI62-$AI61)/10000</f>
        <v>0</v>
      </c>
      <c r="DZ61" s="140" t="n">
        <f aca="false">IF(DZ$2&lt;=$A61,IF(DZ$3&gt;=$A61,(DZ$4),0),0)*($AI62-$AI61)/10000</f>
        <v>0</v>
      </c>
      <c r="EA61" s="140" t="n">
        <f aca="false">IF(EA$2&lt;=$A61,IF(EA$3&gt;=$A61,(EA$4),0),0)*($AI62-$AI61)/10000</f>
        <v>0</v>
      </c>
      <c r="EB61" s="128" t="n">
        <f aca="false">SUM(DS61:DZ61)*AM61</f>
        <v>0</v>
      </c>
      <c r="EC61" s="128"/>
      <c r="ED61" s="17"/>
      <c r="EE61" s="17"/>
      <c r="EF61" s="17"/>
      <c r="EG61" s="17"/>
      <c r="EH61" s="17"/>
      <c r="EI61" s="140" t="n">
        <f aca="false">IF(EI$2&lt;=$A61,IF(EI$3&gt;=$A61,(EI$4),0),0)*($AI62-$AI61)/10000</f>
        <v>0</v>
      </c>
      <c r="EJ61" s="140" t="n">
        <f aca="false">IF(EJ$2&lt;=$A61,IF(EJ$3&gt;=$A61,(EJ$4),0),0)*($AI62-$AI61)/10000</f>
        <v>0</v>
      </c>
      <c r="EK61" s="140" t="n">
        <f aca="false">IF(EK$2&lt;=$A61,IF(EK$3&gt;=$A61,(EK$4),0),0)*($AI62-$AI61)/10000</f>
        <v>0</v>
      </c>
      <c r="EL61" s="140" t="n">
        <f aca="false">IF(EL$2&lt;=$A61,IF(EL$3&gt;=$A61,(EL$4),0),0)*($AI62-$AI61)/10000</f>
        <v>0</v>
      </c>
      <c r="EM61" s="140" t="n">
        <f aca="false">IF(EM$2&lt;=$A61,IF(EM$3&gt;=$A61,(EM$4),0),0)*($AI62-$AI61)/10000</f>
        <v>0</v>
      </c>
      <c r="EN61" s="140" t="n">
        <f aca="false">IF(EN$2&lt;=$A61,IF(EN$3&gt;=$A61,(EN$4),0),0)*($AI62-$AI61)/10000</f>
        <v>0</v>
      </c>
      <c r="EO61" s="17"/>
      <c r="EP61" s="128" t="n">
        <f aca="false">SUM(EI61:EN61)</f>
        <v>0</v>
      </c>
      <c r="EQ61" s="128" t="n">
        <f aca="false">EP61*AM61</f>
        <v>0</v>
      </c>
      <c r="ER61" s="17"/>
      <c r="ES61" s="17"/>
      <c r="ET61" s="17"/>
      <c r="EU61" s="17"/>
      <c r="EV61" s="17"/>
      <c r="EW61" s="140" t="n">
        <f aca="false">IF(EW$2&lt;=$A61,IF(EW$3&gt;=$A61,(EW$4),0),0)*($AI62-$AI61)/10000</f>
        <v>0</v>
      </c>
      <c r="EX61" s="140" t="n">
        <f aca="false">IF(EX$2&lt;=$A61,IF(EX$3&gt;=$A61,(EX$4),0),0)*($AI62-$AI61)/10000</f>
        <v>0</v>
      </c>
      <c r="EY61" s="140" t="n">
        <f aca="false">IF(EY$2&lt;=$A61,IF(EY$3&gt;=$A61,(EY$4),0),0)*($AI62-$AI61)/10000</f>
        <v>0</v>
      </c>
      <c r="EZ61" s="140" t="n">
        <f aca="false">IF(EZ$2&lt;=$A61,IF(EZ$3&gt;=$A61,(EZ$4),0),0)*($AI62-$AI61)/10000</f>
        <v>0</v>
      </c>
      <c r="FA61" s="140" t="n">
        <f aca="false">IF(FA$2&lt;=$A61,IF(FA$3&gt;=$A61,(FA$4),0),0)*($AI62-$AI61)/10000</f>
        <v>0</v>
      </c>
      <c r="FB61" s="140" t="n">
        <f aca="false">IF(FB$2&lt;=$A61,IF(FB$3&gt;=$A61,(FB$4),0),0)*($AI62-$AI61)/10000</f>
        <v>0</v>
      </c>
      <c r="FC61" s="17"/>
      <c r="FD61" s="128" t="n">
        <f aca="false">SUM(EW61:FB61)</f>
        <v>0</v>
      </c>
      <c r="FE61" s="128" t="n">
        <f aca="false">FD61*AM61</f>
        <v>0</v>
      </c>
      <c r="FF61" s="17"/>
      <c r="FG61" s="17"/>
      <c r="FH61" s="17"/>
      <c r="FI61" s="17"/>
      <c r="FJ61" s="17"/>
      <c r="FK61" s="17"/>
      <c r="FL61" s="140" t="n">
        <f aca="false">IF(FL$2&lt;=$A61,IF(FL$3&gt;=$A61,(FL$4),0),0)*($AI62-$AI61)/10000</f>
        <v>0</v>
      </c>
      <c r="FM61" s="140" t="n">
        <f aca="false">IF(FM$2&lt;=$A61,IF(FM$3&gt;=$A61,(FM$4),0),0)*($AI62-$AI61)/10000</f>
        <v>0</v>
      </c>
      <c r="FN61" s="140" t="n">
        <f aca="false">IF(FN$2&lt;=$A61,IF(FN$3&gt;=$A61,(FN$4),0),0)*($AI62-$AI61)/10000</f>
        <v>0</v>
      </c>
      <c r="FO61" s="140" t="n">
        <f aca="false">IF(FO$2&lt;=$A61,IF(FO$3&gt;=$A61,(FO$4),0),0)*($AI62-$AI61)/10000</f>
        <v>0</v>
      </c>
      <c r="FP61" s="140" t="n">
        <f aca="false">IF(FP$2&lt;=$A61,IF(FP$3&gt;=$A61,(FP$4),0),0)*($AI62-$AI61)/10000</f>
        <v>0</v>
      </c>
      <c r="FQ61" s="140" t="n">
        <f aca="false">IF(FQ$2&lt;=$A61,IF(FQ$3&gt;=$A61,(FQ$4),0),0)*($AI62-$AI61)/10000</f>
        <v>0</v>
      </c>
      <c r="FR61" s="17"/>
      <c r="FS61" s="128" t="n">
        <f aca="false">SUM(FL61:FQ61)</f>
        <v>0</v>
      </c>
      <c r="FT61" s="128" t="n">
        <f aca="false">FS61*AM61</f>
        <v>0</v>
      </c>
      <c r="FU61" s="17"/>
      <c r="FV61" s="17"/>
      <c r="FW61" s="17"/>
      <c r="FX61" s="17"/>
      <c r="FY61" s="17"/>
      <c r="FZ61" s="17"/>
      <c r="GA61" s="140" t="n">
        <f aca="false">IF(GA$2&lt;=$A61,IF(GA$3&gt;=$A61,(GA$4),0),0)*($AI62-$AI61)/10000</f>
        <v>0</v>
      </c>
      <c r="GB61" s="140" t="n">
        <f aca="false">IF(GB$2&lt;=$A61,IF(GB$3&gt;=$A61,(GB$4),0),0)*($AI62-$AI61)/10000</f>
        <v>0</v>
      </c>
      <c r="GC61" s="140" t="n">
        <f aca="false">IF(GC$2&lt;=$A61,IF(GC$3&gt;=$A61,(GC$4),0),0)*($AI62-$AI61)/10000</f>
        <v>0</v>
      </c>
      <c r="GD61" s="140" t="n">
        <f aca="false">IF(GD$2&lt;=$A61,IF(GD$3&gt;=$A61,(GD$4),0),0)*($AI62-$AI61)/10000</f>
        <v>0</v>
      </c>
      <c r="GE61" s="140" t="n">
        <f aca="false">IF(GE$2&lt;=$A61,IF(GE$3&gt;=$A61,(GE$4),0),0)*($AI62-$AI61)/10000</f>
        <v>0</v>
      </c>
      <c r="GF61" s="140" t="n">
        <f aca="false">IF(GF$2&lt;=$A61,IF(GF$3&gt;=$A61,(GF$4),0),0)*($AI62-$AI61)/10000</f>
        <v>0</v>
      </c>
      <c r="GG61" s="17"/>
      <c r="GH61" s="128" t="n">
        <f aca="false">SUM(GA61:GF61)</f>
        <v>0</v>
      </c>
      <c r="GI61" s="128" t="n">
        <f aca="false">GH61*AM61</f>
        <v>0</v>
      </c>
    </row>
    <row r="62" customFormat="false" ht="16.5" hidden="false" customHeight="false" outlineLevel="0" collapsed="false">
      <c r="A62" s="143" t="n">
        <v>38626</v>
      </c>
      <c r="B62" s="153" t="n">
        <f aca="false">INDEX(EOLArray,MATCH($A62,EOLColumn,0),MATCH($AF$5,EOLRow,0))+CT62</f>
        <v>0</v>
      </c>
      <c r="C62" s="154" t="n">
        <f aca="false">INDEX(M1SHEET,MATCH($A62,M1COLUMN,0),MATCH($AG$5,M1ROW,0))</f>
        <v>-0.496795266411235</v>
      </c>
      <c r="D62" s="155"/>
      <c r="E62" s="153" t="n">
        <f aca="false">INDEX(EOLArray,MATCH($A62,EOLColumn,0),MATCH($AF$19,EOLRow,0))+EQ62</f>
        <v>13.21</v>
      </c>
      <c r="F62" s="154" t="n">
        <f aca="false">INDEX(M1SHEET,MATCH($A62,M1COLUMN,0),MATCH($AG$14,M1ROW,0))</f>
        <v>0.12</v>
      </c>
      <c r="G62" s="155"/>
      <c r="H62" s="153" t="n">
        <f aca="false">INDEX(EOLArray,MATCH($A62,EOLColumn,0),MATCH($AF$20,EOLRow,0))+GI62</f>
        <v>0</v>
      </c>
      <c r="I62" s="154" t="n">
        <f aca="false">INDEX(M1SHEET,MATCH($A62,M1COLUMN,0),MATCH($AG$17,M1ROW,0))</f>
        <v>0.67</v>
      </c>
      <c r="J62" s="155"/>
      <c r="K62" s="153" t="n">
        <f aca="false">INDEX(EOLArray,MATCH($A62,EOLColumn,0),MATCH($AF$13,EOLRow,0))+FE62</f>
        <v>0</v>
      </c>
      <c r="L62" s="154" t="n">
        <f aca="false">INDEX(M1SHEET,MATCH($A62,M1COLUMN,0),MATCH($AG$13,M1ROW,0))</f>
        <v>-0.355</v>
      </c>
      <c r="M62" s="155"/>
      <c r="N62" s="153" t="n">
        <f aca="false">INDEX(EOLArray,MATCH($A62,EOLColumn,0),MATCH($AF$12,EOLRow,0))+EB62+DQ62</f>
        <v>0</v>
      </c>
      <c r="O62" s="154" t="n">
        <f aca="false">INDEX(M1SHEET,MATCH($A62,M1COLUMN,0),MATCH($AG$15,M1ROW,0))</f>
        <v>-0.29</v>
      </c>
      <c r="P62" s="155"/>
      <c r="Q62" s="154" t="n">
        <f aca="false">INDEX(M1SHEET,MATCH($A62,M1COLUMN,0),MATCH($AG$31,M1ROW,0))</f>
        <v>3.69</v>
      </c>
      <c r="R62" s="155"/>
      <c r="S62" s="153" t="n">
        <f aca="false">INDEX(EOLArray,MATCH($A62,EOLColumn,0),MATCH($AF$2,EOLRow,0))+BE62+DF62</f>
        <v>0</v>
      </c>
      <c r="T62" s="154" t="n">
        <f aca="false">INDEX(M1SHEET,MATCH($A62,M1COLUMN,0),MATCH($AG$3,M1ROW,0))</f>
        <v>-0.44</v>
      </c>
      <c r="U62" s="155"/>
      <c r="V62" s="154" t="n">
        <f aca="false">INDEX(M1SHEET,MATCH($A62,M1COLUMN,0),MATCH($AG$28,M1ROW,0))</f>
        <v>4.98633104296843</v>
      </c>
      <c r="W62" s="155"/>
      <c r="X62" s="153" t="n">
        <f aca="false">INDEX(EOLArray,MATCH($A62,EOLColumn,0),MATCH($AF$18,EOLRow,0))+$BE62+$CK62+$CS62+$DQ62</f>
        <v>0</v>
      </c>
      <c r="Y62" s="154" t="n">
        <f aca="false">INDEX(M1SHEET,MATCH($A62,M1COLUMN,0),MATCH($AG$2,M1ROW,0))</f>
        <v>3.98</v>
      </c>
      <c r="Z62" s="155"/>
      <c r="AB62" s="146" t="n">
        <f aca="false">B62+E62+H62+K62+N62+S62</f>
        <v>13.21</v>
      </c>
      <c r="AC62" s="58"/>
      <c r="AD62" s="58"/>
      <c r="AI62" s="138" t="n">
        <v>38626</v>
      </c>
      <c r="AJ62" s="96" t="n">
        <f aca="false">(CK62+BE62+BR62+DQ62)*AM62</f>
        <v>0</v>
      </c>
      <c r="AK62" s="97" t="n">
        <f aca="false">(AO62)*(AM62)</f>
        <v>0</v>
      </c>
      <c r="AL62" s="97" t="n">
        <f aca="false">(AN62+AO62)*(AM62)</f>
        <v>0</v>
      </c>
      <c r="AM62" s="139" t="n">
        <f aca="false">INDEX(M1SHEET,MATCH($AI62,M1COLUMN,0),MATCH($AG$38,M1ROW,0))</f>
        <v>0.774745794436187</v>
      </c>
      <c r="AN62" s="122" t="n">
        <f aca="false">BS62</f>
        <v>0</v>
      </c>
      <c r="AO62" s="97" t="n">
        <f aca="false">BR62</f>
        <v>0</v>
      </c>
      <c r="AP62" s="125"/>
      <c r="AQ62" s="108"/>
      <c r="AR62" s="128" t="n">
        <f aca="false">SUM(AX62:BE62)+SUM(BI62:BP62)+SUM(DU62:DZ62)+SUM(BW62:CI62)</f>
        <v>0</v>
      </c>
      <c r="AS62" s="108"/>
      <c r="AT62" s="17"/>
      <c r="AU62" s="17"/>
      <c r="AV62" s="37" t="n">
        <v>38626</v>
      </c>
      <c r="AW62" s="17"/>
      <c r="AX62" s="128" t="n">
        <f aca="false">IF(AX$2&lt;=$A62,IF(AX$3&gt;=$A62,(AX$4/1.055056),0),0)*($AI63-$AI62)/10000</f>
        <v>0</v>
      </c>
      <c r="AY62" s="140" t="n">
        <f aca="false">IF(AY$2&lt;=$A62,IF(AY$3&gt;=$A62,(AY$4/1.055056),0),0)*($AI63-$AI62)/10000</f>
        <v>0</v>
      </c>
      <c r="AZ62" s="140" t="n">
        <f aca="false">IF(AZ$2&lt;=$A62,IF(AZ$3&gt;=$A62,(AZ$4/1.055056),0),0)*($AI63-$AI62)/10000</f>
        <v>0</v>
      </c>
      <c r="BA62" s="140" t="n">
        <f aca="false">IF(BA$2&lt;=$A62,IF(BA$3&gt;=$A62,(BA$4/1.055056),0),0)*($AI63-$AI62)/10000</f>
        <v>0</v>
      </c>
      <c r="BB62" s="140" t="n">
        <f aca="false">IF(BB$2&lt;=$A62,IF(BB$3&gt;=$A62,(BB$4/1.055056),0),0)*($AI63-$AI62)/10000</f>
        <v>0</v>
      </c>
      <c r="BC62" s="140" t="n">
        <f aca="false">IF(BC$2&lt;=$A62,IF(BC$3&gt;=$A62,(BC$4/1.055056),0),0)*($AI63-$AI62)/10000</f>
        <v>0</v>
      </c>
      <c r="BD62" s="140" t="n">
        <f aca="false">IF(BD$2&lt;=$A62,IF(BD$3&gt;=$A62,(BD$4/1.055056),0),0)*($AI63-$AI62)/10000</f>
        <v>0</v>
      </c>
      <c r="BE62" s="140" t="n">
        <f aca="false">SUM(AX62:BD62)*AM62</f>
        <v>0</v>
      </c>
      <c r="BF62" s="140"/>
      <c r="BG62" s="13"/>
      <c r="BH62" s="13"/>
      <c r="BI62" s="141" t="n">
        <f aca="false">IF(BI$2&lt;=$A62,IF(BI$3&gt;=$A62,(BI$4/1.055056),0),0)*($AI63-$AI62)/10000</f>
        <v>0</v>
      </c>
      <c r="BJ62" s="141" t="n">
        <f aca="false">IF(BJ$2&lt;=$A62,IF(BJ$3&gt;=$A62,(BJ$4/1.055056),0),0)*($AI63-$AI62)/10000</f>
        <v>0</v>
      </c>
      <c r="BK62" s="141" t="n">
        <f aca="false">IF(BK$2&lt;=$A62,IF(BK$3&gt;=$A62,(BK$4/1.055056),0),0)*($AI63-$AI62)/10000</f>
        <v>0</v>
      </c>
      <c r="BL62" s="141" t="n">
        <f aca="false">IF(BL$2&lt;=$A62,IF(BL$3&gt;=$A62,(BL$4/1.055056),0),0)*($AI63-$AI62)/10000</f>
        <v>0</v>
      </c>
      <c r="BM62" s="141" t="n">
        <f aca="false">IF(BM$2&lt;=$A62,IF(BM$3&gt;=$A62,(BM$4/1.055056),0),0)*($AI63-$AI62)/10000</f>
        <v>0</v>
      </c>
      <c r="BN62" s="141" t="n">
        <f aca="false">IF(BN$2&lt;=$A62,IF(BN$3&gt;=$A62,(BN$4/1.055056),0),0)*($AI63-$AI62)/10000</f>
        <v>0</v>
      </c>
      <c r="BO62" s="141" t="n">
        <f aca="false">IF(BO$2&lt;=$A62,IF(BO$3&gt;=$A62,(BO$4/1.055056),0),0)*($AI63-$AI62)/10000</f>
        <v>0</v>
      </c>
      <c r="BP62" s="141" t="n">
        <f aca="false">IF(BP$2&lt;=$A62,IF(BP$3&gt;=$A62,(BP$4/1.055056),0),0)*($AI63-$AI62)/10000</f>
        <v>0</v>
      </c>
      <c r="BQ62" s="13"/>
      <c r="BR62" s="14" t="n">
        <f aca="false">SUM(BI62:BP62)</f>
        <v>0</v>
      </c>
      <c r="BS62" s="14" t="n">
        <f aca="false">SUM(AX62:BF62)+DF62</f>
        <v>0</v>
      </c>
      <c r="BT62" s="14"/>
      <c r="BU62" s="17"/>
      <c r="BV62" s="17"/>
      <c r="BW62" s="142" t="n">
        <f aca="false">IF(BW$2&lt;=$A62,IF(BW$3&gt;=$A62,(BW$4),0),0)*($AI63-$AI62)/10000</f>
        <v>0</v>
      </c>
      <c r="BX62" s="142" t="n">
        <f aca="false">IF(BX$2&lt;=$A62,IF(BX$3&gt;=$A62,(BX$4),0),0)*($AI63-$AI62)/10000</f>
        <v>0</v>
      </c>
      <c r="BY62" s="142" t="n">
        <f aca="false">IF(BY$2&lt;=$A62,IF(BY$3&gt;=$A62,(BY$4),0),0)*($AI63-$AI62)/10000</f>
        <v>0</v>
      </c>
      <c r="BZ62" s="142" t="n">
        <f aca="false">IF(BZ$2&lt;=$A62,IF(BZ$3&gt;=$A62,(BZ$4),0),0)*($AI63-$AI62)/10000</f>
        <v>0</v>
      </c>
      <c r="CA62" s="142" t="n">
        <f aca="false">IF(CA$2&lt;=$A62,IF(CA$3&gt;=$A62,(CA$4),0),0)*($AI63-$AI62)/10000</f>
        <v>0</v>
      </c>
      <c r="CB62" s="140" t="n">
        <f aca="false">IF(CB$2&lt;=$A62,IF(CB$3&gt;=$A62,(CB$4),0),0)*($AI63-$AI62)/10000</f>
        <v>0</v>
      </c>
      <c r="CC62" s="140" t="n">
        <f aca="false">IF(CC$2&lt;=$A62,IF(CC$3&gt;=$A62,(CC$4),0),0)*($AI63-$AI62)/10000</f>
        <v>0</v>
      </c>
      <c r="CD62" s="140" t="n">
        <f aca="false">IF(CD$2&lt;=$A62,IF(CD$3&gt;=$A62,(CD$4),0),0)*($AI63-$AI62)/10000</f>
        <v>0</v>
      </c>
      <c r="CE62" s="140" t="n">
        <f aca="false">IF(CE$2&lt;=$A62,IF(CE$3&gt;=$A62,(CE$4),0),0)*($AI63-$AI62)/10000</f>
        <v>0</v>
      </c>
      <c r="CF62" s="140" t="n">
        <f aca="false">IF(CF$2&lt;=$A62,IF(CF$3&gt;=$A62,(CF$4),0),0)*($AI63-$AI62)/10000</f>
        <v>0</v>
      </c>
      <c r="CG62" s="140" t="n">
        <f aca="false">IF(CG$2&lt;=$A62,IF(CG$3&gt;=$A62,(CG$4),0),0)*($AI63-$AI62)/10000</f>
        <v>0</v>
      </c>
      <c r="CH62" s="140" t="n">
        <f aca="false">IF(CH$2&lt;=$A62,IF(CH$3&gt;=$A62,(CH$4),0),0)*($AI63-$AI62)/10000</f>
        <v>0</v>
      </c>
      <c r="CI62" s="140" t="n">
        <f aca="false">IF(CI$2&lt;=$A62,IF(CI$3&gt;=$A62,(CI$4),0),0)*($AI63-$AI62)/10000</f>
        <v>0</v>
      </c>
      <c r="CJ62" s="17"/>
      <c r="CK62" s="128" t="n">
        <f aca="false">SUM(BW62:CI62)+DQ62</f>
        <v>0</v>
      </c>
      <c r="CL62" s="128"/>
      <c r="CM62" s="128"/>
      <c r="CN62" s="142" t="n">
        <f aca="false">IF(CN$2&lt;=$A62,IF(CN$3&gt;=$A62,(CN$4),0),0)*($AI63-$AI62)/10000</f>
        <v>0</v>
      </c>
      <c r="CO62" s="142" t="n">
        <f aca="false">IF(CO$2&lt;=$A62,IF(CO$3&gt;=$A62,(CO$4),0),0)*($AI63-$AI62)/10000</f>
        <v>0</v>
      </c>
      <c r="CP62" s="142" t="n">
        <f aca="false">IF(CP$2&lt;=$A62,IF(CP$3&gt;=$A62,(CP$4),0),0)*($AI63-$AI62)/10000</f>
        <v>0</v>
      </c>
      <c r="CQ62" s="142" t="n">
        <f aca="false">IF(CQ$2&lt;=$A62,IF(CQ$3&gt;=$A62,(CQ$4),0),0)*($AI63-$AI62)/10000</f>
        <v>0</v>
      </c>
      <c r="CR62" s="128"/>
      <c r="CS62" s="128" t="n">
        <f aca="false">SUM(CN62:CQ62)*AL62</f>
        <v>0</v>
      </c>
      <c r="CT62" s="128"/>
      <c r="CU62" s="17"/>
      <c r="CV62" s="17"/>
      <c r="CW62" s="17"/>
      <c r="CX62" s="140" t="n">
        <f aca="false">IF(CX$2&lt;=$A62,IF(CX$3&gt;=$A62,(CX$4),0),0)*($AI63-$AI62)/10000</f>
        <v>0</v>
      </c>
      <c r="CY62" s="140" t="n">
        <f aca="false">IF(CY$2&lt;=$A62,IF(CY$3&gt;=$A62,(CY$4),0),0)*($AI63-$AI62)/10000</f>
        <v>0</v>
      </c>
      <c r="CZ62" s="140" t="n">
        <f aca="false">IF(CZ$2&lt;=$A62,IF(CZ$3&gt;=$A62,(CZ$4),0),0)*($AI63-$AI62)/10000</f>
        <v>0</v>
      </c>
      <c r="DA62" s="140" t="n">
        <f aca="false">IF(DA$2&lt;=$A62,IF(DA$3&gt;=$A62,(DA$4),0),0)*($AI63-$AI62)/10000</f>
        <v>0</v>
      </c>
      <c r="DB62" s="140" t="n">
        <f aca="false">IF(DB$2&lt;=$A62,IF(DB$3&gt;=$A62,(DB$4),0),0)*($AI63-$AI62)/10000</f>
        <v>0</v>
      </c>
      <c r="DC62" s="140" t="n">
        <f aca="false">IF(DC$2&lt;=$A62,IF(DC$3&gt;=$A62,(DC$4),0),0)*($AI63-$AI62)/10000</f>
        <v>0</v>
      </c>
      <c r="DD62" s="140" t="n">
        <f aca="false">IF(DD$2&lt;=$A62,IF(DD$3&gt;=$A62,(DD$4),0),0)*($AI63-$AI62)/10000</f>
        <v>0</v>
      </c>
      <c r="DE62" s="17"/>
      <c r="DF62" s="128" t="n">
        <f aca="false">SUM(CX62:DD62)</f>
        <v>0</v>
      </c>
      <c r="DG62" s="17"/>
      <c r="DH62" s="17"/>
      <c r="DI62" s="17"/>
      <c r="DJ62" s="17"/>
      <c r="DK62" s="17"/>
      <c r="DL62" s="140" t="n">
        <f aca="false">IF(DL$2&lt;=$A62,IF(DL$3&gt;=$A62,(DL$4),0),0)*($AI63-$AI62)/10000</f>
        <v>0</v>
      </c>
      <c r="DM62" s="140" t="n">
        <f aca="false">IF(DM$2&lt;=$A62,IF(DM$3&gt;=$A62,(DM$4),0),0)*($AI63-$AI62)/10000</f>
        <v>0</v>
      </c>
      <c r="DN62" s="140" t="n">
        <f aca="false">IF(DN$2&lt;=$A62,IF(DN$3&gt;=$A62,(DN$4),0),0)*($AI63-$AI62)/10000</f>
        <v>0</v>
      </c>
      <c r="DO62" s="140" t="n">
        <f aca="false">IF(DO$2&lt;=$A62,IF(DO$3&gt;=$A62,(DO$4),0),0)*($AI63-$AI62)/10000</f>
        <v>0</v>
      </c>
      <c r="DP62" s="140"/>
      <c r="DQ62" s="140" t="n">
        <f aca="false">SUM(DL62:DO62)*AL62</f>
        <v>0</v>
      </c>
      <c r="DR62" s="140"/>
      <c r="DS62" s="140" t="n">
        <f aca="false">IF(DS$2&lt;=$A62,IF(DS$3&gt;=$A62,(DS$4),0),0)*($AI63-$AI62)/10000</f>
        <v>0</v>
      </c>
      <c r="DT62" s="140" t="n">
        <f aca="false">IF(DT$2&lt;=$A62,IF(DT$3&gt;=$A62,(DT$4),0),0)*($AI63-$AI62)/10000</f>
        <v>0</v>
      </c>
      <c r="DU62" s="140" t="n">
        <f aca="false">IF(DU$2&lt;=$A62,IF(DU$3&gt;=$A62,(DU$4),0),0)*($AI63-$AI62)/10000</f>
        <v>0</v>
      </c>
      <c r="DV62" s="140" t="n">
        <f aca="false">IF(DV$2&lt;=$A62,IF(DV$3&gt;=$A62,(DV$4),0),0)*($AI63-$AI62)/10000</f>
        <v>0</v>
      </c>
      <c r="DW62" s="140" t="n">
        <f aca="false">IF(DW$2&lt;=$A62,IF(DW$3&gt;=$A62,(DW$4),0),0)*($AI63-$AI62)/10000</f>
        <v>0</v>
      </c>
      <c r="DX62" s="140" t="n">
        <f aca="false">IF(DX$2&lt;=$A62,IF(DX$3&gt;=$A62,(DX$4),0),0)*($AI63-$AI62)/10000</f>
        <v>0</v>
      </c>
      <c r="DY62" s="140" t="n">
        <f aca="false">IF(DY$2&lt;=$A62,IF(DY$3&gt;=$A62,(DY$4),0),0)*($AI63-$AI62)/10000</f>
        <v>0</v>
      </c>
      <c r="DZ62" s="140" t="n">
        <f aca="false">IF(DZ$2&lt;=$A62,IF(DZ$3&gt;=$A62,(DZ$4),0),0)*($AI63-$AI62)/10000</f>
        <v>0</v>
      </c>
      <c r="EA62" s="140" t="n">
        <f aca="false">IF(EA$2&lt;=$A62,IF(EA$3&gt;=$A62,(EA$4),0),0)*($AI63-$AI62)/10000</f>
        <v>0</v>
      </c>
      <c r="EB62" s="128" t="n">
        <f aca="false">SUM(DS62:DZ62)*AM62</f>
        <v>0</v>
      </c>
      <c r="EC62" s="128"/>
      <c r="ED62" s="17"/>
      <c r="EE62" s="17"/>
      <c r="EF62" s="17"/>
      <c r="EG62" s="17"/>
      <c r="EH62" s="17"/>
      <c r="EI62" s="140" t="n">
        <f aca="false">IF(EI$2&lt;=$A62,IF(EI$3&gt;=$A62,(EI$4),0),0)*($AI63-$AI62)/10000</f>
        <v>0</v>
      </c>
      <c r="EJ62" s="140" t="n">
        <f aca="false">IF(EJ$2&lt;=$A62,IF(EJ$3&gt;=$A62,(EJ$4),0),0)*($AI63-$AI62)/10000</f>
        <v>0</v>
      </c>
      <c r="EK62" s="140" t="n">
        <f aca="false">IF(EK$2&lt;=$A62,IF(EK$3&gt;=$A62,(EK$4),0),0)*($AI63-$AI62)/10000</f>
        <v>0</v>
      </c>
      <c r="EL62" s="140" t="n">
        <f aca="false">IF(EL$2&lt;=$A62,IF(EL$3&gt;=$A62,(EL$4),0),0)*($AI63-$AI62)/10000</f>
        <v>0</v>
      </c>
      <c r="EM62" s="140" t="n">
        <f aca="false">IF(EM$2&lt;=$A62,IF(EM$3&gt;=$A62,(EM$4),0),0)*($AI63-$AI62)/10000</f>
        <v>0</v>
      </c>
      <c r="EN62" s="140" t="n">
        <f aca="false">IF(EN$2&lt;=$A62,IF(EN$3&gt;=$A62,(EN$4),0),0)*($AI63-$AI62)/10000</f>
        <v>0</v>
      </c>
      <c r="EO62" s="17"/>
      <c r="EP62" s="128" t="n">
        <f aca="false">SUM(EI62:EN62)</f>
        <v>0</v>
      </c>
      <c r="EQ62" s="128" t="n">
        <f aca="false">EP62*AM62</f>
        <v>0</v>
      </c>
      <c r="ER62" s="17"/>
      <c r="ES62" s="17"/>
      <c r="ET62" s="17"/>
      <c r="EU62" s="17"/>
      <c r="EV62" s="17"/>
      <c r="EW62" s="140" t="n">
        <f aca="false">IF(EW$2&lt;=$A62,IF(EW$3&gt;=$A62,(EW$4),0),0)*($AI63-$AI62)/10000</f>
        <v>0</v>
      </c>
      <c r="EX62" s="140" t="n">
        <f aca="false">IF(EX$2&lt;=$A62,IF(EX$3&gt;=$A62,(EX$4),0),0)*($AI63-$AI62)/10000</f>
        <v>0</v>
      </c>
      <c r="EY62" s="140" t="n">
        <f aca="false">IF(EY$2&lt;=$A62,IF(EY$3&gt;=$A62,(EY$4),0),0)*($AI63-$AI62)/10000</f>
        <v>0</v>
      </c>
      <c r="EZ62" s="140" t="n">
        <f aca="false">IF(EZ$2&lt;=$A62,IF(EZ$3&gt;=$A62,(EZ$4),0),0)*($AI63-$AI62)/10000</f>
        <v>0</v>
      </c>
      <c r="FA62" s="140" t="n">
        <f aca="false">IF(FA$2&lt;=$A62,IF(FA$3&gt;=$A62,(FA$4),0),0)*($AI63-$AI62)/10000</f>
        <v>0</v>
      </c>
      <c r="FB62" s="140" t="n">
        <f aca="false">IF(FB$2&lt;=$A62,IF(FB$3&gt;=$A62,(FB$4),0),0)*($AI63-$AI62)/10000</f>
        <v>0</v>
      </c>
      <c r="FC62" s="17"/>
      <c r="FD62" s="128" t="n">
        <f aca="false">SUM(EW62:FB62)</f>
        <v>0</v>
      </c>
      <c r="FE62" s="128" t="n">
        <f aca="false">FD62*AM62</f>
        <v>0</v>
      </c>
      <c r="FF62" s="17"/>
      <c r="FG62" s="17"/>
      <c r="FH62" s="17"/>
      <c r="FI62" s="17"/>
      <c r="FJ62" s="17"/>
      <c r="FK62" s="17"/>
      <c r="FL62" s="140" t="n">
        <f aca="false">IF(FL$2&lt;=$A62,IF(FL$3&gt;=$A62,(FL$4),0),0)*($AI63-$AI62)/10000</f>
        <v>0</v>
      </c>
      <c r="FM62" s="140" t="n">
        <f aca="false">IF(FM$2&lt;=$A62,IF(FM$3&gt;=$A62,(FM$4),0),0)*($AI63-$AI62)/10000</f>
        <v>0</v>
      </c>
      <c r="FN62" s="140" t="n">
        <f aca="false">IF(FN$2&lt;=$A62,IF(FN$3&gt;=$A62,(FN$4),0),0)*($AI63-$AI62)/10000</f>
        <v>0</v>
      </c>
      <c r="FO62" s="140" t="n">
        <f aca="false">IF(FO$2&lt;=$A62,IF(FO$3&gt;=$A62,(FO$4),0),0)*($AI63-$AI62)/10000</f>
        <v>0</v>
      </c>
      <c r="FP62" s="140" t="n">
        <f aca="false">IF(FP$2&lt;=$A62,IF(FP$3&gt;=$A62,(FP$4),0),0)*($AI63-$AI62)/10000</f>
        <v>0</v>
      </c>
      <c r="FQ62" s="140" t="n">
        <f aca="false">IF(FQ$2&lt;=$A62,IF(FQ$3&gt;=$A62,(FQ$4),0),0)*($AI63-$AI62)/10000</f>
        <v>0</v>
      </c>
      <c r="FR62" s="17"/>
      <c r="FS62" s="128" t="n">
        <f aca="false">SUM(FL62:FQ62)</f>
        <v>0</v>
      </c>
      <c r="FT62" s="128" t="n">
        <f aca="false">FS62*AM62</f>
        <v>0</v>
      </c>
      <c r="FU62" s="17"/>
      <c r="FV62" s="17"/>
      <c r="FW62" s="17"/>
      <c r="FX62" s="17"/>
      <c r="FY62" s="17"/>
      <c r="FZ62" s="17"/>
      <c r="GA62" s="140" t="n">
        <f aca="false">IF(GA$2&lt;=$A62,IF(GA$3&gt;=$A62,(GA$4),0),0)*($AI63-$AI62)/10000</f>
        <v>0</v>
      </c>
      <c r="GB62" s="140" t="n">
        <f aca="false">IF(GB$2&lt;=$A62,IF(GB$3&gt;=$A62,(GB$4),0),0)*($AI63-$AI62)/10000</f>
        <v>0</v>
      </c>
      <c r="GC62" s="140" t="n">
        <f aca="false">IF(GC$2&lt;=$A62,IF(GC$3&gt;=$A62,(GC$4),0),0)*($AI63-$AI62)/10000</f>
        <v>0</v>
      </c>
      <c r="GD62" s="140" t="n">
        <f aca="false">IF(GD$2&lt;=$A62,IF(GD$3&gt;=$A62,(GD$4),0),0)*($AI63-$AI62)/10000</f>
        <v>0</v>
      </c>
      <c r="GE62" s="140" t="n">
        <f aca="false">IF(GE$2&lt;=$A62,IF(GE$3&gt;=$A62,(GE$4),0),0)*($AI63-$AI62)/10000</f>
        <v>0</v>
      </c>
      <c r="GF62" s="140" t="n">
        <f aca="false">IF(GF$2&lt;=$A62,IF(GF$3&gt;=$A62,(GF$4),0),0)*($AI63-$AI62)/10000</f>
        <v>0</v>
      </c>
      <c r="GG62" s="17"/>
      <c r="GH62" s="128" t="n">
        <f aca="false">SUM(GA62:GF62)</f>
        <v>0</v>
      </c>
      <c r="GI62" s="128" t="n">
        <f aca="false">GH62*AM62</f>
        <v>0</v>
      </c>
    </row>
    <row r="63" customFormat="false" ht="17.25" hidden="false" customHeight="false" outlineLevel="0" collapsed="false">
      <c r="A63" s="133" t="n">
        <v>38657</v>
      </c>
      <c r="B63" s="144" t="n">
        <f aca="false">INDEX(EOLArray,MATCH($A63,EOLColumn,0),MATCH($AF$5,EOLRow,0))+CT63</f>
        <v>0</v>
      </c>
      <c r="C63" s="135" t="n">
        <f aca="false">INDEX(M1SHEET,MATCH($A63,M1COLUMN,0),MATCH($AG$5,M1ROW,0))</f>
        <v>-0.390000000000001</v>
      </c>
      <c r="D63" s="136" t="n">
        <f aca="false">AVERAGE(C63:C74)</f>
        <v>-0.516532958061723</v>
      </c>
      <c r="E63" s="144" t="n">
        <f aca="false">INDEX(EOLArray,MATCH($A63,EOLColumn,0),MATCH($AF$19,EOLRow,0))+EQ63</f>
        <v>-5.78</v>
      </c>
      <c r="F63" s="135" t="n">
        <f aca="false">INDEX(M1SHEET,MATCH($A63,M1COLUMN,0),MATCH($AG$14,M1ROW,0))</f>
        <v>0.52</v>
      </c>
      <c r="G63" s="136" t="n">
        <f aca="false">AVERAGE(F63:F74)</f>
        <v>0.286666666666667</v>
      </c>
      <c r="H63" s="144" t="n">
        <f aca="false">INDEX(EOLArray,MATCH($A63,EOLColumn,0),MATCH($AF$20,EOLRow,0))+GI63</f>
        <v>0</v>
      </c>
      <c r="I63" s="135" t="n">
        <f aca="false">INDEX(M1SHEET,MATCH($A63,M1COLUMN,0),MATCH($AG$17,M1ROW,0))</f>
        <v>0.58</v>
      </c>
      <c r="J63" s="136" t="n">
        <f aca="false">AVERAGE(I63:I74)</f>
        <v>0.6325</v>
      </c>
      <c r="K63" s="144" t="n">
        <f aca="false">INDEX(EOLArray,MATCH($A63,EOLColumn,0),MATCH($AF$13,EOLRow,0))+FE63</f>
        <v>0</v>
      </c>
      <c r="L63" s="135" t="n">
        <f aca="false">INDEX(M1SHEET,MATCH($A63,M1COLUMN,0),MATCH($AG$13,M1ROW,0))</f>
        <v>-0.29</v>
      </c>
      <c r="M63" s="136" t="n">
        <f aca="false">AVERAGE(L63:L74)</f>
        <v>-0.327916666666667</v>
      </c>
      <c r="N63" s="144" t="n">
        <f aca="false">INDEX(EOLArray,MATCH($A63,EOLColumn,0),MATCH($AF$12,EOLRow,0))+EB63+DQ63</f>
        <v>0</v>
      </c>
      <c r="O63" s="135" t="n">
        <f aca="false">INDEX(M1SHEET,MATCH($A63,M1COLUMN,0),MATCH($AG$15,M1ROW,0))</f>
        <v>0</v>
      </c>
      <c r="P63" s="136" t="n">
        <f aca="false">AVERAGE(O63:O74)</f>
        <v>-0.168333333333333</v>
      </c>
      <c r="Q63" s="135" t="n">
        <f aca="false">INDEX(M1SHEET,MATCH($A63,M1COLUMN,0),MATCH($AG$31,M1ROW,0))</f>
        <v>4.12</v>
      </c>
      <c r="R63" s="136" t="n">
        <f aca="false">AVERAGE(Q63:Q74)</f>
        <v>3.86266666666667</v>
      </c>
      <c r="S63" s="144" t="n">
        <f aca="false">INDEX(EOLArray,MATCH($A63,EOLColumn,0),MATCH($AF$2,EOLRow,0))+BE63+DF63</f>
        <v>0</v>
      </c>
      <c r="T63" s="135" t="n">
        <f aca="false">INDEX(M1SHEET,MATCH($A63,M1COLUMN,0),MATCH($AG$3,M1ROW,0))</f>
        <v>-0.39</v>
      </c>
      <c r="U63" s="136" t="n">
        <f aca="false">AVERAGE(T63:T74)</f>
        <v>-0.483333333333333</v>
      </c>
      <c r="V63" s="135" t="n">
        <f aca="false">INDEX(M1SHEET,MATCH($A63,M1COLUMN,0),MATCH($AG$28,M1ROW,0))</f>
        <v>5.25265690844701</v>
      </c>
      <c r="W63" s="136" t="n">
        <f aca="false">AVERAGE(V63:V74)</f>
        <v>4.9897338539725</v>
      </c>
      <c r="X63" s="144" t="n">
        <f aca="false">INDEX(EOLArray,MATCH($A63,EOLColumn,0),MATCH($AF$18,EOLRow,0))+$BE63+$CK63+$CS63+$DQ63</f>
        <v>0</v>
      </c>
      <c r="Y63" s="135" t="n">
        <f aca="false">INDEX(M1SHEET,MATCH($A63,M1COLUMN,0),MATCH($AG$2,M1ROW,0))</f>
        <v>4.12</v>
      </c>
      <c r="Z63" s="136" t="n">
        <f aca="false">AVERAGE(Y63:Y74)</f>
        <v>4.031</v>
      </c>
      <c r="AB63" s="150" t="n">
        <f aca="false">B63+E63+H63+K63+N63+S63</f>
        <v>-5.78</v>
      </c>
      <c r="AC63" s="58"/>
      <c r="AD63" s="58"/>
      <c r="AI63" s="138" t="n">
        <v>38657</v>
      </c>
      <c r="AJ63" s="96" t="n">
        <f aca="false">(CK63+BE63+BR63+DQ63)*AM63</f>
        <v>0</v>
      </c>
      <c r="AK63" s="97" t="n">
        <f aca="false">(AO63)*(AM63)</f>
        <v>0</v>
      </c>
      <c r="AL63" s="97" t="n">
        <f aca="false">(AN63+AO63)*(AM63)</f>
        <v>0</v>
      </c>
      <c r="AM63" s="139" t="n">
        <f aca="false">INDEX(M1SHEET,MATCH($AI63,M1COLUMN,0),MATCH($AG$38,M1ROW,0))</f>
        <v>0.770833713590424</v>
      </c>
      <c r="AN63" s="122" t="n">
        <f aca="false">BS63</f>
        <v>0</v>
      </c>
      <c r="AO63" s="97" t="n">
        <f aca="false">BR63</f>
        <v>0</v>
      </c>
      <c r="AP63" s="125"/>
      <c r="AQ63" s="108"/>
      <c r="AR63" s="128" t="n">
        <f aca="false">SUM(AX63:BE63)+SUM(BI63:BP63)+SUM(DU63:DZ63)+SUM(BW63:CI63)</f>
        <v>0</v>
      </c>
      <c r="AS63" s="108"/>
      <c r="AT63" s="17"/>
      <c r="AU63" s="17"/>
      <c r="AV63" s="37" t="n">
        <v>38657</v>
      </c>
      <c r="AW63" s="17"/>
      <c r="AX63" s="128" t="n">
        <f aca="false">IF(AX$2&lt;=$A63,IF(AX$3&gt;=$A63,(AX$4/1.055056),0),0)*($AI64-$AI63)/10000</f>
        <v>0</v>
      </c>
      <c r="AY63" s="140" t="n">
        <f aca="false">IF(AY$2&lt;=$A63,IF(AY$3&gt;=$A63,(AY$4/1.055056),0),0)*($AI64-$AI63)/10000</f>
        <v>0</v>
      </c>
      <c r="AZ63" s="140" t="n">
        <f aca="false">IF(AZ$2&lt;=$A63,IF(AZ$3&gt;=$A63,(AZ$4/1.055056),0),0)*($AI64-$AI63)/10000</f>
        <v>0</v>
      </c>
      <c r="BA63" s="140" t="n">
        <f aca="false">IF(BA$2&lt;=$A63,IF(BA$3&gt;=$A63,(BA$4/1.055056),0),0)*($AI64-$AI63)/10000</f>
        <v>0</v>
      </c>
      <c r="BB63" s="140" t="n">
        <f aca="false">IF(BB$2&lt;=$A63,IF(BB$3&gt;=$A63,(BB$4/1.055056),0),0)*($AI64-$AI63)/10000</f>
        <v>0</v>
      </c>
      <c r="BC63" s="140" t="n">
        <f aca="false">IF(BC$2&lt;=$A63,IF(BC$3&gt;=$A63,(BC$4/1.055056),0),0)*($AI64-$AI63)/10000</f>
        <v>0</v>
      </c>
      <c r="BD63" s="140" t="n">
        <f aca="false">IF(BD$2&lt;=$A63,IF(BD$3&gt;=$A63,(BD$4/1.055056),0),0)*($AI64-$AI63)/10000</f>
        <v>0</v>
      </c>
      <c r="BE63" s="140" t="n">
        <f aca="false">SUM(AX63:BD63)*AM63</f>
        <v>0</v>
      </c>
      <c r="BF63" s="140"/>
      <c r="BG63" s="13"/>
      <c r="BH63" s="13"/>
      <c r="BI63" s="141" t="n">
        <f aca="false">IF(BI$2&lt;=$A63,IF(BI$3&gt;=$A63,(BI$4/1.055056),0),0)*($AI64-$AI63)/10000</f>
        <v>0</v>
      </c>
      <c r="BJ63" s="141" t="n">
        <f aca="false">IF(BJ$2&lt;=$A63,IF(BJ$3&gt;=$A63,(BJ$4/1.055056),0),0)*($AI64-$AI63)/10000</f>
        <v>0</v>
      </c>
      <c r="BK63" s="141" t="n">
        <f aca="false">IF(BK$2&lt;=$A63,IF(BK$3&gt;=$A63,(BK$4/1.055056),0),0)*($AI64-$AI63)/10000</f>
        <v>0</v>
      </c>
      <c r="BL63" s="141" t="n">
        <f aca="false">IF(BL$2&lt;=$A63,IF(BL$3&gt;=$A63,(BL$4/1.055056),0),0)*($AI64-$AI63)/10000</f>
        <v>0</v>
      </c>
      <c r="BM63" s="141" t="n">
        <f aca="false">IF(BM$2&lt;=$A63,IF(BM$3&gt;=$A63,(BM$4/1.055056),0),0)*($AI64-$AI63)/10000</f>
        <v>0</v>
      </c>
      <c r="BN63" s="141" t="n">
        <f aca="false">IF(BN$2&lt;=$A63,IF(BN$3&gt;=$A63,(BN$4/1.055056),0),0)*($AI64-$AI63)/10000</f>
        <v>0</v>
      </c>
      <c r="BO63" s="141" t="n">
        <f aca="false">IF(BO$2&lt;=$A63,IF(BO$3&gt;=$A63,(BO$4/1.055056),0),0)*($AI64-$AI63)/10000</f>
        <v>0</v>
      </c>
      <c r="BP63" s="141" t="n">
        <f aca="false">IF(BP$2&lt;=$A63,IF(BP$3&gt;=$A63,(BP$4/1.055056),0),0)*($AI64-$AI63)/10000</f>
        <v>0</v>
      </c>
      <c r="BQ63" s="13"/>
      <c r="BR63" s="14" t="n">
        <f aca="false">SUM(BI63:BP63)</f>
        <v>0</v>
      </c>
      <c r="BS63" s="14" t="n">
        <f aca="false">SUM(AX63:BF63)+DF63</f>
        <v>0</v>
      </c>
      <c r="BT63" s="14"/>
      <c r="BU63" s="17"/>
      <c r="BV63" s="17"/>
      <c r="BW63" s="142" t="n">
        <f aca="false">IF(BW$2&lt;=$A63,IF(BW$3&gt;=$A63,(BW$4),0),0)*($AI64-$AI63)/10000</f>
        <v>0</v>
      </c>
      <c r="BX63" s="142" t="n">
        <f aca="false">IF(BX$2&lt;=$A63,IF(BX$3&gt;=$A63,(BX$4),0),0)*($AI64-$AI63)/10000</f>
        <v>0</v>
      </c>
      <c r="BY63" s="142" t="n">
        <f aca="false">IF(BY$2&lt;=$A63,IF(BY$3&gt;=$A63,(BY$4),0),0)*($AI64-$AI63)/10000</f>
        <v>0</v>
      </c>
      <c r="BZ63" s="142" t="n">
        <f aca="false">IF(BZ$2&lt;=$A63,IF(BZ$3&gt;=$A63,(BZ$4),0),0)*($AI64-$AI63)/10000</f>
        <v>0</v>
      </c>
      <c r="CA63" s="142" t="n">
        <f aca="false">IF(CA$2&lt;=$A63,IF(CA$3&gt;=$A63,(CA$4),0),0)*($AI64-$AI63)/10000</f>
        <v>0</v>
      </c>
      <c r="CB63" s="140" t="n">
        <f aca="false">IF(CB$2&lt;=$A63,IF(CB$3&gt;=$A63,(CB$4),0),0)*($AI64-$AI63)/10000</f>
        <v>0</v>
      </c>
      <c r="CC63" s="140" t="n">
        <f aca="false">IF(CC$2&lt;=$A63,IF(CC$3&gt;=$A63,(CC$4),0),0)*($AI64-$AI63)/10000</f>
        <v>0</v>
      </c>
      <c r="CD63" s="140" t="n">
        <f aca="false">IF(CD$2&lt;=$A63,IF(CD$3&gt;=$A63,(CD$4),0),0)*($AI64-$AI63)/10000</f>
        <v>0</v>
      </c>
      <c r="CE63" s="140" t="n">
        <f aca="false">IF(CE$2&lt;=$A63,IF(CE$3&gt;=$A63,(CE$4),0),0)*($AI64-$AI63)/10000</f>
        <v>0</v>
      </c>
      <c r="CF63" s="140" t="n">
        <f aca="false">IF(CF$2&lt;=$A63,IF(CF$3&gt;=$A63,(CF$4),0),0)*($AI64-$AI63)/10000</f>
        <v>0</v>
      </c>
      <c r="CG63" s="140" t="n">
        <f aca="false">IF(CG$2&lt;=$A63,IF(CG$3&gt;=$A63,(CG$4),0),0)*($AI64-$AI63)/10000</f>
        <v>0</v>
      </c>
      <c r="CH63" s="140" t="n">
        <f aca="false">IF(CH$2&lt;=$A63,IF(CH$3&gt;=$A63,(CH$4),0),0)*($AI64-$AI63)/10000</f>
        <v>0</v>
      </c>
      <c r="CI63" s="140" t="n">
        <f aca="false">IF(CI$2&lt;=$A63,IF(CI$3&gt;=$A63,(CI$4),0),0)*($AI64-$AI63)/10000</f>
        <v>0</v>
      </c>
      <c r="CJ63" s="17"/>
      <c r="CK63" s="128" t="n">
        <f aca="false">SUM(BW63:CI63)+DQ63</f>
        <v>0</v>
      </c>
      <c r="CL63" s="128"/>
      <c r="CM63" s="128"/>
      <c r="CN63" s="142" t="n">
        <f aca="false">IF(CN$2&lt;=$A63,IF(CN$3&gt;=$A63,(CN$4),0),0)*($AI64-$AI63)/10000</f>
        <v>0</v>
      </c>
      <c r="CO63" s="142" t="n">
        <f aca="false">IF(CO$2&lt;=$A63,IF(CO$3&gt;=$A63,(CO$4),0),0)*($AI64-$AI63)/10000</f>
        <v>0</v>
      </c>
      <c r="CP63" s="142" t="n">
        <f aca="false">IF(CP$2&lt;=$A63,IF(CP$3&gt;=$A63,(CP$4),0),0)*($AI64-$AI63)/10000</f>
        <v>0</v>
      </c>
      <c r="CQ63" s="142" t="n">
        <f aca="false">IF(CQ$2&lt;=$A63,IF(CQ$3&gt;=$A63,(CQ$4),0),0)*($AI64-$AI63)/10000</f>
        <v>0</v>
      </c>
      <c r="CR63" s="128"/>
      <c r="CS63" s="128" t="n">
        <f aca="false">SUM(CN63:CQ63)*AL63</f>
        <v>0</v>
      </c>
      <c r="CT63" s="128"/>
      <c r="CU63" s="17"/>
      <c r="CV63" s="17"/>
      <c r="CW63" s="17"/>
      <c r="CX63" s="140" t="n">
        <f aca="false">IF(CX$2&lt;=$A63,IF(CX$3&gt;=$A63,(CX$4),0),0)*($AI64-$AI63)/10000</f>
        <v>0</v>
      </c>
      <c r="CY63" s="140" t="n">
        <f aca="false">IF(CY$2&lt;=$A63,IF(CY$3&gt;=$A63,(CY$4),0),0)*($AI64-$AI63)/10000</f>
        <v>0</v>
      </c>
      <c r="CZ63" s="140" t="n">
        <f aca="false">IF(CZ$2&lt;=$A63,IF(CZ$3&gt;=$A63,(CZ$4),0),0)*($AI64-$AI63)/10000</f>
        <v>0</v>
      </c>
      <c r="DA63" s="140" t="n">
        <f aca="false">IF(DA$2&lt;=$A63,IF(DA$3&gt;=$A63,(DA$4),0),0)*($AI64-$AI63)/10000</f>
        <v>0</v>
      </c>
      <c r="DB63" s="140" t="n">
        <f aca="false">IF(DB$2&lt;=$A63,IF(DB$3&gt;=$A63,(DB$4),0),0)*($AI64-$AI63)/10000</f>
        <v>0</v>
      </c>
      <c r="DC63" s="140" t="n">
        <f aca="false">IF(DC$2&lt;=$A63,IF(DC$3&gt;=$A63,(DC$4),0),0)*($AI64-$AI63)/10000</f>
        <v>0</v>
      </c>
      <c r="DD63" s="140" t="n">
        <f aca="false">IF(DD$2&lt;=$A63,IF(DD$3&gt;=$A63,(DD$4),0),0)*($AI64-$AI63)/10000</f>
        <v>0</v>
      </c>
      <c r="DE63" s="17"/>
      <c r="DF63" s="128" t="n">
        <f aca="false">SUM(CX63:DD63)</f>
        <v>0</v>
      </c>
      <c r="DG63" s="17"/>
      <c r="DH63" s="17"/>
      <c r="DI63" s="17"/>
      <c r="DJ63" s="17"/>
      <c r="DK63" s="17"/>
      <c r="DL63" s="140" t="n">
        <f aca="false">IF(DL$2&lt;=$A63,IF(DL$3&gt;=$A63,(DL$4),0),0)*($AI64-$AI63)/10000</f>
        <v>0</v>
      </c>
      <c r="DM63" s="140" t="n">
        <f aca="false">IF(DM$2&lt;=$A63,IF(DM$3&gt;=$A63,(DM$4),0),0)*($AI64-$AI63)/10000</f>
        <v>0</v>
      </c>
      <c r="DN63" s="140" t="n">
        <f aca="false">IF(DN$2&lt;=$A63,IF(DN$3&gt;=$A63,(DN$4),0),0)*($AI64-$AI63)/10000</f>
        <v>0</v>
      </c>
      <c r="DO63" s="140" t="n">
        <f aca="false">IF(DO$2&lt;=$A63,IF(DO$3&gt;=$A63,(DO$4),0),0)*($AI64-$AI63)/10000</f>
        <v>0</v>
      </c>
      <c r="DP63" s="140"/>
      <c r="DQ63" s="140" t="n">
        <f aca="false">SUM(DL63:DO63)*AL63</f>
        <v>0</v>
      </c>
      <c r="DR63" s="140"/>
      <c r="DS63" s="140" t="n">
        <f aca="false">IF(DS$2&lt;=$A63,IF(DS$3&gt;=$A63,(DS$4),0),0)*($AI64-$AI63)/10000</f>
        <v>0</v>
      </c>
      <c r="DT63" s="140" t="n">
        <f aca="false">IF(DT$2&lt;=$A63,IF(DT$3&gt;=$A63,(DT$4),0),0)*($AI64-$AI63)/10000</f>
        <v>0</v>
      </c>
      <c r="DU63" s="140" t="n">
        <f aca="false">IF(DU$2&lt;=$A63,IF(DU$3&gt;=$A63,(DU$4),0),0)*($AI64-$AI63)/10000</f>
        <v>0</v>
      </c>
      <c r="DV63" s="140" t="n">
        <f aca="false">IF(DV$2&lt;=$A63,IF(DV$3&gt;=$A63,(DV$4),0),0)*($AI64-$AI63)/10000</f>
        <v>0</v>
      </c>
      <c r="DW63" s="140" t="n">
        <f aca="false">IF(DW$2&lt;=$A63,IF(DW$3&gt;=$A63,(DW$4),0),0)*($AI64-$AI63)/10000</f>
        <v>0</v>
      </c>
      <c r="DX63" s="140" t="n">
        <f aca="false">IF(DX$2&lt;=$A63,IF(DX$3&gt;=$A63,(DX$4),0),0)*($AI64-$AI63)/10000</f>
        <v>0</v>
      </c>
      <c r="DY63" s="140" t="n">
        <f aca="false">IF(DY$2&lt;=$A63,IF(DY$3&gt;=$A63,(DY$4),0),0)*($AI64-$AI63)/10000</f>
        <v>0</v>
      </c>
      <c r="DZ63" s="140" t="n">
        <f aca="false">IF(DZ$2&lt;=$A63,IF(DZ$3&gt;=$A63,(DZ$4),0),0)*($AI64-$AI63)/10000</f>
        <v>0</v>
      </c>
      <c r="EA63" s="140" t="n">
        <f aca="false">IF(EA$2&lt;=$A63,IF(EA$3&gt;=$A63,(EA$4),0),0)*($AI64-$AI63)/10000</f>
        <v>0</v>
      </c>
      <c r="EB63" s="128" t="n">
        <f aca="false">SUM(DS63:DZ63)*AM63</f>
        <v>0</v>
      </c>
      <c r="EC63" s="128"/>
      <c r="ED63" s="17"/>
      <c r="EE63" s="17"/>
      <c r="EF63" s="17"/>
      <c r="EG63" s="17"/>
      <c r="EH63" s="17"/>
      <c r="EI63" s="140" t="n">
        <f aca="false">IF(EI$2&lt;=$A63,IF(EI$3&gt;=$A63,(EI$4),0),0)*($AI64-$AI63)/10000</f>
        <v>0</v>
      </c>
      <c r="EJ63" s="140" t="n">
        <f aca="false">IF(EJ$2&lt;=$A63,IF(EJ$3&gt;=$A63,(EJ$4),0),0)*($AI64-$AI63)/10000</f>
        <v>0</v>
      </c>
      <c r="EK63" s="140" t="n">
        <f aca="false">IF(EK$2&lt;=$A63,IF(EK$3&gt;=$A63,(EK$4),0),0)*($AI64-$AI63)/10000</f>
        <v>0</v>
      </c>
      <c r="EL63" s="140" t="n">
        <f aca="false">IF(EL$2&lt;=$A63,IF(EL$3&gt;=$A63,(EL$4),0),0)*($AI64-$AI63)/10000</f>
        <v>0</v>
      </c>
      <c r="EM63" s="140" t="n">
        <f aca="false">IF(EM$2&lt;=$A63,IF(EM$3&gt;=$A63,(EM$4),0),0)*($AI64-$AI63)/10000</f>
        <v>0</v>
      </c>
      <c r="EN63" s="140" t="n">
        <f aca="false">IF(EN$2&lt;=$A63,IF(EN$3&gt;=$A63,(EN$4),0),0)*($AI64-$AI63)/10000</f>
        <v>0</v>
      </c>
      <c r="EO63" s="17"/>
      <c r="EP63" s="128" t="n">
        <f aca="false">SUM(EI63:EN63)</f>
        <v>0</v>
      </c>
      <c r="EQ63" s="128" t="n">
        <f aca="false">EP63*AM63</f>
        <v>0</v>
      </c>
      <c r="ER63" s="17"/>
      <c r="ES63" s="17"/>
      <c r="ET63" s="17"/>
      <c r="EU63" s="17"/>
      <c r="EV63" s="17"/>
      <c r="EW63" s="140" t="n">
        <f aca="false">IF(EW$2&lt;=$A63,IF(EW$3&gt;=$A63,(EW$4),0),0)*($AI64-$AI63)/10000</f>
        <v>0</v>
      </c>
      <c r="EX63" s="140" t="n">
        <f aca="false">IF(EX$2&lt;=$A63,IF(EX$3&gt;=$A63,(EX$4),0),0)*($AI64-$AI63)/10000</f>
        <v>0</v>
      </c>
      <c r="EY63" s="140" t="n">
        <f aca="false">IF(EY$2&lt;=$A63,IF(EY$3&gt;=$A63,(EY$4),0),0)*($AI64-$AI63)/10000</f>
        <v>0</v>
      </c>
      <c r="EZ63" s="140" t="n">
        <f aca="false">IF(EZ$2&lt;=$A63,IF(EZ$3&gt;=$A63,(EZ$4),0),0)*($AI64-$AI63)/10000</f>
        <v>0</v>
      </c>
      <c r="FA63" s="140" t="n">
        <f aca="false">IF(FA$2&lt;=$A63,IF(FA$3&gt;=$A63,(FA$4),0),0)*($AI64-$AI63)/10000</f>
        <v>0</v>
      </c>
      <c r="FB63" s="140" t="n">
        <f aca="false">IF(FB$2&lt;=$A63,IF(FB$3&gt;=$A63,(FB$4),0),0)*($AI64-$AI63)/10000</f>
        <v>0</v>
      </c>
      <c r="FC63" s="17"/>
      <c r="FD63" s="128" t="n">
        <f aca="false">SUM(EW63:FB63)</f>
        <v>0</v>
      </c>
      <c r="FE63" s="128" t="n">
        <f aca="false">FD63*AM63</f>
        <v>0</v>
      </c>
      <c r="FF63" s="17"/>
      <c r="FG63" s="17"/>
      <c r="FH63" s="17"/>
      <c r="FI63" s="17"/>
      <c r="FJ63" s="17"/>
      <c r="FK63" s="17"/>
      <c r="FL63" s="140" t="n">
        <f aca="false">IF(FL$2&lt;=$A63,IF(FL$3&gt;=$A63,(FL$4),0),0)*($AI64-$AI63)/10000</f>
        <v>0</v>
      </c>
      <c r="FM63" s="140" t="n">
        <f aca="false">IF(FM$2&lt;=$A63,IF(FM$3&gt;=$A63,(FM$4),0),0)*($AI64-$AI63)/10000</f>
        <v>0</v>
      </c>
      <c r="FN63" s="140" t="n">
        <f aca="false">IF(FN$2&lt;=$A63,IF(FN$3&gt;=$A63,(FN$4),0),0)*($AI64-$AI63)/10000</f>
        <v>0</v>
      </c>
      <c r="FO63" s="140" t="n">
        <f aca="false">IF(FO$2&lt;=$A63,IF(FO$3&gt;=$A63,(FO$4),0),0)*($AI64-$AI63)/10000</f>
        <v>0</v>
      </c>
      <c r="FP63" s="140" t="n">
        <f aca="false">IF(FP$2&lt;=$A63,IF(FP$3&gt;=$A63,(FP$4),0),0)*($AI64-$AI63)/10000</f>
        <v>0</v>
      </c>
      <c r="FQ63" s="140" t="n">
        <f aca="false">IF(FQ$2&lt;=$A63,IF(FQ$3&gt;=$A63,(FQ$4),0),0)*($AI64-$AI63)/10000</f>
        <v>0</v>
      </c>
      <c r="FR63" s="17"/>
      <c r="FS63" s="128" t="n">
        <f aca="false">SUM(FL63:FQ63)</f>
        <v>0</v>
      </c>
      <c r="FT63" s="128" t="n">
        <f aca="false">FS63*AM63</f>
        <v>0</v>
      </c>
      <c r="FU63" s="17"/>
      <c r="FV63" s="17"/>
      <c r="FW63" s="17"/>
      <c r="FX63" s="17"/>
      <c r="FY63" s="17"/>
      <c r="FZ63" s="17"/>
      <c r="GA63" s="140" t="n">
        <f aca="false">IF(GA$2&lt;=$A63,IF(GA$3&gt;=$A63,(GA$4),0),0)*($AI64-$AI63)/10000</f>
        <v>0</v>
      </c>
      <c r="GB63" s="140" t="n">
        <f aca="false">IF(GB$2&lt;=$A63,IF(GB$3&gt;=$A63,(GB$4),0),0)*($AI64-$AI63)/10000</f>
        <v>0</v>
      </c>
      <c r="GC63" s="140" t="n">
        <f aca="false">IF(GC$2&lt;=$A63,IF(GC$3&gt;=$A63,(GC$4),0),0)*($AI64-$AI63)/10000</f>
        <v>0</v>
      </c>
      <c r="GD63" s="140" t="n">
        <f aca="false">IF(GD$2&lt;=$A63,IF(GD$3&gt;=$A63,(GD$4),0),0)*($AI64-$AI63)/10000</f>
        <v>0</v>
      </c>
      <c r="GE63" s="140" t="n">
        <f aca="false">IF(GE$2&lt;=$A63,IF(GE$3&gt;=$A63,(GE$4),0),0)*($AI64-$AI63)/10000</f>
        <v>0</v>
      </c>
      <c r="GF63" s="140" t="n">
        <f aca="false">IF(GF$2&lt;=$A63,IF(GF$3&gt;=$A63,(GF$4),0),0)*($AI64-$AI63)/10000</f>
        <v>0</v>
      </c>
      <c r="GG63" s="17"/>
      <c r="GH63" s="128" t="n">
        <f aca="false">SUM(GA63:GF63)</f>
        <v>0</v>
      </c>
      <c r="GI63" s="128" t="n">
        <f aca="false">GH63*AM63</f>
        <v>0</v>
      </c>
    </row>
    <row r="64" customFormat="false" ht="16.5" hidden="false" customHeight="false" outlineLevel="0" collapsed="false">
      <c r="A64" s="133" t="n">
        <v>38687</v>
      </c>
      <c r="B64" s="144" t="n">
        <f aca="false">INDEX(EOLArray,MATCH($A64,EOLColumn,0),MATCH($AF$5,EOLRow,0))+CT64</f>
        <v>0</v>
      </c>
      <c r="C64" s="135" t="n">
        <f aca="false">INDEX(M1SHEET,MATCH($A64,M1COLUMN,0),MATCH($AG$5,M1ROW,0))</f>
        <v>-0.39</v>
      </c>
      <c r="D64" s="152"/>
      <c r="E64" s="144" t="n">
        <f aca="false">INDEX(EOLArray,MATCH($A64,EOLColumn,0),MATCH($AF$19,EOLRow,0))+EQ64</f>
        <v>-5.94</v>
      </c>
      <c r="F64" s="135" t="n">
        <f aca="false">INDEX(M1SHEET,MATCH($A64,M1COLUMN,0),MATCH($AG$14,M1ROW,0))</f>
        <v>0.52</v>
      </c>
      <c r="G64" s="152"/>
      <c r="H64" s="144" t="n">
        <f aca="false">INDEX(EOLArray,MATCH($A64,EOLColumn,0),MATCH($AF$20,EOLRow,0))+GI64</f>
        <v>0</v>
      </c>
      <c r="I64" s="135" t="n">
        <f aca="false">INDEX(M1SHEET,MATCH($A64,M1COLUMN,0),MATCH($AG$17,M1ROW,0))</f>
        <v>0.58</v>
      </c>
      <c r="J64" s="152"/>
      <c r="K64" s="144" t="n">
        <f aca="false">INDEX(EOLArray,MATCH($A64,EOLColumn,0),MATCH($AF$13,EOLRow,0))+FE64</f>
        <v>0</v>
      </c>
      <c r="L64" s="135" t="n">
        <f aca="false">INDEX(M1SHEET,MATCH($A64,M1COLUMN,0),MATCH($AG$13,M1ROW,0))</f>
        <v>-0.29</v>
      </c>
      <c r="M64" s="152"/>
      <c r="N64" s="144" t="n">
        <f aca="false">INDEX(EOLArray,MATCH($A64,EOLColumn,0),MATCH($AF$12,EOLRow,0))+EB64+DQ64</f>
        <v>0</v>
      </c>
      <c r="O64" s="135" t="n">
        <f aca="false">INDEX(M1SHEET,MATCH($A64,M1COLUMN,0),MATCH($AG$15,M1ROW,0))</f>
        <v>0.06</v>
      </c>
      <c r="P64" s="152"/>
      <c r="Q64" s="135" t="n">
        <f aca="false">INDEX(M1SHEET,MATCH($A64,M1COLUMN,0),MATCH($AG$31,M1ROW,0))</f>
        <v>4.305</v>
      </c>
      <c r="R64" s="152"/>
      <c r="S64" s="144" t="n">
        <f aca="false">INDEX(EOLArray,MATCH($A64,EOLColumn,0),MATCH($AF$2,EOLRow,0))+BE64+DF64</f>
        <v>0</v>
      </c>
      <c r="T64" s="135" t="n">
        <f aca="false">INDEX(M1SHEET,MATCH($A64,M1COLUMN,0),MATCH($AG$3,M1ROW,0))</f>
        <v>-0.39</v>
      </c>
      <c r="U64" s="152"/>
      <c r="V64" s="135" t="n">
        <f aca="false">INDEX(M1SHEET,MATCH($A64,M1COLUMN,0),MATCH($AG$28,M1ROW,0))</f>
        <v>5.42738868903684</v>
      </c>
      <c r="W64" s="152"/>
      <c r="X64" s="144" t="n">
        <f aca="false">INDEX(EOLArray,MATCH($A64,EOLColumn,0),MATCH($AF$18,EOLRow,0))+$BE64+$CK64+$CS64+$DQ64</f>
        <v>0</v>
      </c>
      <c r="Y64" s="135" t="n">
        <f aca="false">INDEX(M1SHEET,MATCH($A64,M1COLUMN,0),MATCH($AG$2,M1ROW,0))</f>
        <v>4.245</v>
      </c>
      <c r="Z64" s="152"/>
      <c r="AB64" s="150" t="n">
        <f aca="false">B64+E64+H64+K64+N64+S64</f>
        <v>-5.94</v>
      </c>
      <c r="AC64" s="58"/>
      <c r="AD64" s="58"/>
      <c r="AI64" s="138" t="n">
        <v>38687</v>
      </c>
      <c r="AJ64" s="96" t="n">
        <f aca="false">(CK64+BE64+BR64+DQ64)*AM64</f>
        <v>0</v>
      </c>
      <c r="AK64" s="97" t="n">
        <f aca="false">(AO64)*(AM64)</f>
        <v>0</v>
      </c>
      <c r="AL64" s="97" t="n">
        <f aca="false">(AN64+AO64)*(AM64)</f>
        <v>0</v>
      </c>
      <c r="AM64" s="139" t="n">
        <f aca="false">INDEX(M1SHEET,MATCH($AI64,M1COLUMN,0),MATCH($AG$38,M1ROW,0))</f>
        <v>0.767055199454086</v>
      </c>
      <c r="AN64" s="122" t="n">
        <f aca="false">BS64</f>
        <v>0</v>
      </c>
      <c r="AO64" s="97" t="n">
        <f aca="false">BR64</f>
        <v>0</v>
      </c>
      <c r="AP64" s="125"/>
      <c r="AQ64" s="108"/>
      <c r="AR64" s="128" t="n">
        <f aca="false">SUM(AX64:BE64)+SUM(BI64:BP64)+SUM(DU64:DZ64)+SUM(BW64:CI64)</f>
        <v>0</v>
      </c>
      <c r="AS64" s="108"/>
      <c r="AT64" s="17"/>
      <c r="AU64" s="17"/>
      <c r="AV64" s="37" t="n">
        <v>38687</v>
      </c>
      <c r="AW64" s="17"/>
      <c r="AX64" s="128" t="n">
        <f aca="false">IF(AX$2&lt;=$A64,IF(AX$3&gt;=$A64,(AX$4/1.055056),0),0)*($AI65-$AI64)/10000</f>
        <v>0</v>
      </c>
      <c r="AY64" s="140" t="n">
        <f aca="false">IF(AY$2&lt;=$A64,IF(AY$3&gt;=$A64,(AY$4/1.055056),0),0)*($AI65-$AI64)/10000</f>
        <v>0</v>
      </c>
      <c r="AZ64" s="140" t="n">
        <f aca="false">IF(AZ$2&lt;=$A64,IF(AZ$3&gt;=$A64,(AZ$4/1.055056),0),0)*($AI65-$AI64)/10000</f>
        <v>0</v>
      </c>
      <c r="BA64" s="140" t="n">
        <f aca="false">IF(BA$2&lt;=$A64,IF(BA$3&gt;=$A64,(BA$4/1.055056),0),0)*($AI65-$AI64)/10000</f>
        <v>0</v>
      </c>
      <c r="BB64" s="140" t="n">
        <f aca="false">IF(BB$2&lt;=$A64,IF(BB$3&gt;=$A64,(BB$4/1.055056),0),0)*($AI65-$AI64)/10000</f>
        <v>0</v>
      </c>
      <c r="BC64" s="140" t="n">
        <f aca="false">IF(BC$2&lt;=$A64,IF(BC$3&gt;=$A64,(BC$4/1.055056),0),0)*($AI65-$AI64)/10000</f>
        <v>0</v>
      </c>
      <c r="BD64" s="140" t="n">
        <f aca="false">IF(BD$2&lt;=$A64,IF(BD$3&gt;=$A64,(BD$4/1.055056),0),0)*($AI65-$AI64)/10000</f>
        <v>0</v>
      </c>
      <c r="BE64" s="140" t="n">
        <f aca="false">SUM(AX64:BD64)*AM64</f>
        <v>0</v>
      </c>
      <c r="BF64" s="140"/>
      <c r="BG64" s="13"/>
      <c r="BH64" s="13"/>
      <c r="BI64" s="141" t="n">
        <f aca="false">IF(BI$2&lt;=$A64,IF(BI$3&gt;=$A64,(BI$4/1.055056),0),0)*($AI65-$AI64)/10000</f>
        <v>0</v>
      </c>
      <c r="BJ64" s="141" t="n">
        <f aca="false">IF(BJ$2&lt;=$A64,IF(BJ$3&gt;=$A64,(BJ$4/1.055056),0),0)*($AI65-$AI64)/10000</f>
        <v>0</v>
      </c>
      <c r="BK64" s="141" t="n">
        <f aca="false">IF(BK$2&lt;=$A64,IF(BK$3&gt;=$A64,(BK$4/1.055056),0),0)*($AI65-$AI64)/10000</f>
        <v>0</v>
      </c>
      <c r="BL64" s="141" t="n">
        <f aca="false">IF(BL$2&lt;=$A64,IF(BL$3&gt;=$A64,(BL$4/1.055056),0),0)*($AI65-$AI64)/10000</f>
        <v>0</v>
      </c>
      <c r="BM64" s="141" t="n">
        <f aca="false">IF(BM$2&lt;=$A64,IF(BM$3&gt;=$A64,(BM$4/1.055056),0),0)*($AI65-$AI64)/10000</f>
        <v>0</v>
      </c>
      <c r="BN64" s="141" t="n">
        <f aca="false">IF(BN$2&lt;=$A64,IF(BN$3&gt;=$A64,(BN$4/1.055056),0),0)*($AI65-$AI64)/10000</f>
        <v>0</v>
      </c>
      <c r="BO64" s="141" t="n">
        <f aca="false">IF(BO$2&lt;=$A64,IF(BO$3&gt;=$A64,(BO$4/1.055056),0),0)*($AI65-$AI64)/10000</f>
        <v>0</v>
      </c>
      <c r="BP64" s="141" t="n">
        <f aca="false">IF(BP$2&lt;=$A64,IF(BP$3&gt;=$A64,(BP$4/1.055056),0),0)*($AI65-$AI64)/10000</f>
        <v>0</v>
      </c>
      <c r="BQ64" s="13"/>
      <c r="BR64" s="14" t="n">
        <f aca="false">SUM(BI64:BP64)</f>
        <v>0</v>
      </c>
      <c r="BS64" s="14" t="n">
        <f aca="false">SUM(AX64:BF64)+DF64</f>
        <v>0</v>
      </c>
      <c r="BT64" s="14"/>
      <c r="BU64" s="17"/>
      <c r="BV64" s="17"/>
      <c r="BW64" s="142" t="n">
        <f aca="false">IF(BW$2&lt;=$A64,IF(BW$3&gt;=$A64,(BW$4),0),0)*($AI65-$AI64)/10000</f>
        <v>0</v>
      </c>
      <c r="BX64" s="142" t="n">
        <f aca="false">IF(BX$2&lt;=$A64,IF(BX$3&gt;=$A64,(BX$4),0),0)*($AI65-$AI64)/10000</f>
        <v>0</v>
      </c>
      <c r="BY64" s="142" t="n">
        <f aca="false">IF(BY$2&lt;=$A64,IF(BY$3&gt;=$A64,(BY$4),0),0)*($AI65-$AI64)/10000</f>
        <v>0</v>
      </c>
      <c r="BZ64" s="142" t="n">
        <f aca="false">IF(BZ$2&lt;=$A64,IF(BZ$3&gt;=$A64,(BZ$4),0),0)*($AI65-$AI64)/10000</f>
        <v>0</v>
      </c>
      <c r="CA64" s="142" t="n">
        <f aca="false">IF(CA$2&lt;=$A64,IF(CA$3&gt;=$A64,(CA$4),0),0)*($AI65-$AI64)/10000</f>
        <v>0</v>
      </c>
      <c r="CB64" s="140" t="n">
        <f aca="false">IF(CB$2&lt;=$A64,IF(CB$3&gt;=$A64,(CB$4),0),0)*($AI65-$AI64)/10000</f>
        <v>0</v>
      </c>
      <c r="CC64" s="140" t="n">
        <f aca="false">IF(CC$2&lt;=$A64,IF(CC$3&gt;=$A64,(CC$4),0),0)*($AI65-$AI64)/10000</f>
        <v>0</v>
      </c>
      <c r="CD64" s="140" t="n">
        <f aca="false">IF(CD$2&lt;=$A64,IF(CD$3&gt;=$A64,(CD$4),0),0)*($AI65-$AI64)/10000</f>
        <v>0</v>
      </c>
      <c r="CE64" s="140" t="n">
        <f aca="false">IF(CE$2&lt;=$A64,IF(CE$3&gt;=$A64,(CE$4),0),0)*($AI65-$AI64)/10000</f>
        <v>0</v>
      </c>
      <c r="CF64" s="140" t="n">
        <f aca="false">IF(CF$2&lt;=$A64,IF(CF$3&gt;=$A64,(CF$4),0),0)*($AI65-$AI64)/10000</f>
        <v>0</v>
      </c>
      <c r="CG64" s="140" t="n">
        <f aca="false">IF(CG$2&lt;=$A64,IF(CG$3&gt;=$A64,(CG$4),0),0)*($AI65-$AI64)/10000</f>
        <v>0</v>
      </c>
      <c r="CH64" s="140" t="n">
        <f aca="false">IF(CH$2&lt;=$A64,IF(CH$3&gt;=$A64,(CH$4),0),0)*($AI65-$AI64)/10000</f>
        <v>0</v>
      </c>
      <c r="CI64" s="140" t="n">
        <f aca="false">IF(CI$2&lt;=$A64,IF(CI$3&gt;=$A64,(CI$4),0),0)*($AI65-$AI64)/10000</f>
        <v>0</v>
      </c>
      <c r="CJ64" s="17"/>
      <c r="CK64" s="128" t="n">
        <f aca="false">SUM(BW64:CI64)+DQ64</f>
        <v>0</v>
      </c>
      <c r="CL64" s="128"/>
      <c r="CM64" s="128"/>
      <c r="CN64" s="142" t="n">
        <f aca="false">IF(CN$2&lt;=$A64,IF(CN$3&gt;=$A64,(CN$4),0),0)*($AI65-$AI64)/10000</f>
        <v>0</v>
      </c>
      <c r="CO64" s="142" t="n">
        <f aca="false">IF(CO$2&lt;=$A64,IF(CO$3&gt;=$A64,(CO$4),0),0)*($AI65-$AI64)/10000</f>
        <v>0</v>
      </c>
      <c r="CP64" s="142" t="n">
        <f aca="false">IF(CP$2&lt;=$A64,IF(CP$3&gt;=$A64,(CP$4),0),0)*($AI65-$AI64)/10000</f>
        <v>0</v>
      </c>
      <c r="CQ64" s="142" t="n">
        <f aca="false">IF(CQ$2&lt;=$A64,IF(CQ$3&gt;=$A64,(CQ$4),0),0)*($AI65-$AI64)/10000</f>
        <v>0</v>
      </c>
      <c r="CR64" s="128"/>
      <c r="CS64" s="128" t="n">
        <f aca="false">SUM(CN64:CQ64)*AL64</f>
        <v>0</v>
      </c>
      <c r="CT64" s="128"/>
      <c r="CU64" s="17"/>
      <c r="CV64" s="17"/>
      <c r="CW64" s="17"/>
      <c r="CX64" s="140" t="n">
        <f aca="false">IF(CX$2&lt;=$A64,IF(CX$3&gt;=$A64,(CX$4),0),0)*($AI65-$AI64)/10000</f>
        <v>0</v>
      </c>
      <c r="CY64" s="140" t="n">
        <f aca="false">IF(CY$2&lt;=$A64,IF(CY$3&gt;=$A64,(CY$4),0),0)*($AI65-$AI64)/10000</f>
        <v>0</v>
      </c>
      <c r="CZ64" s="140" t="n">
        <f aca="false">IF(CZ$2&lt;=$A64,IF(CZ$3&gt;=$A64,(CZ$4),0),0)*($AI65-$AI64)/10000</f>
        <v>0</v>
      </c>
      <c r="DA64" s="140" t="n">
        <f aca="false">IF(DA$2&lt;=$A64,IF(DA$3&gt;=$A64,(DA$4),0),0)*($AI65-$AI64)/10000</f>
        <v>0</v>
      </c>
      <c r="DB64" s="140" t="n">
        <f aca="false">IF(DB$2&lt;=$A64,IF(DB$3&gt;=$A64,(DB$4),0),0)*($AI65-$AI64)/10000</f>
        <v>0</v>
      </c>
      <c r="DC64" s="140" t="n">
        <f aca="false">IF(DC$2&lt;=$A64,IF(DC$3&gt;=$A64,(DC$4),0),0)*($AI65-$AI64)/10000</f>
        <v>0</v>
      </c>
      <c r="DD64" s="140" t="n">
        <f aca="false">IF(DD$2&lt;=$A64,IF(DD$3&gt;=$A64,(DD$4),0),0)*($AI65-$AI64)/10000</f>
        <v>0</v>
      </c>
      <c r="DE64" s="17"/>
      <c r="DF64" s="128" t="n">
        <f aca="false">SUM(CX64:DD64)</f>
        <v>0</v>
      </c>
      <c r="DG64" s="17"/>
      <c r="DH64" s="17"/>
      <c r="DI64" s="17"/>
      <c r="DJ64" s="17"/>
      <c r="DK64" s="17"/>
      <c r="DL64" s="140" t="n">
        <f aca="false">IF(DL$2&lt;=$A64,IF(DL$3&gt;=$A64,(DL$4),0),0)*($AI65-$AI64)/10000</f>
        <v>0</v>
      </c>
      <c r="DM64" s="140" t="n">
        <f aca="false">IF(DM$2&lt;=$A64,IF(DM$3&gt;=$A64,(DM$4),0),0)*($AI65-$AI64)/10000</f>
        <v>0</v>
      </c>
      <c r="DN64" s="140" t="n">
        <f aca="false">IF(DN$2&lt;=$A64,IF(DN$3&gt;=$A64,(DN$4),0),0)*($AI65-$AI64)/10000</f>
        <v>0</v>
      </c>
      <c r="DO64" s="140" t="n">
        <f aca="false">IF(DO$2&lt;=$A64,IF(DO$3&gt;=$A64,(DO$4),0),0)*($AI65-$AI64)/10000</f>
        <v>0</v>
      </c>
      <c r="DP64" s="140"/>
      <c r="DQ64" s="140" t="n">
        <f aca="false">SUM(DL64:DO64)*AL64</f>
        <v>0</v>
      </c>
      <c r="DR64" s="140"/>
      <c r="DS64" s="140" t="n">
        <f aca="false">IF(DS$2&lt;=$A64,IF(DS$3&gt;=$A64,(DS$4),0),0)*($AI65-$AI64)/10000</f>
        <v>0</v>
      </c>
      <c r="DT64" s="140" t="n">
        <f aca="false">IF(DT$2&lt;=$A64,IF(DT$3&gt;=$A64,(DT$4),0),0)*($AI65-$AI64)/10000</f>
        <v>0</v>
      </c>
      <c r="DU64" s="140" t="n">
        <f aca="false">IF(DU$2&lt;=$A64,IF(DU$3&gt;=$A64,(DU$4),0),0)*($AI65-$AI64)/10000</f>
        <v>0</v>
      </c>
      <c r="DV64" s="140" t="n">
        <f aca="false">IF(DV$2&lt;=$A64,IF(DV$3&gt;=$A64,(DV$4),0),0)*($AI65-$AI64)/10000</f>
        <v>0</v>
      </c>
      <c r="DW64" s="140" t="n">
        <f aca="false">IF(DW$2&lt;=$A64,IF(DW$3&gt;=$A64,(DW$4),0),0)*($AI65-$AI64)/10000</f>
        <v>0</v>
      </c>
      <c r="DX64" s="140" t="n">
        <f aca="false">IF(DX$2&lt;=$A64,IF(DX$3&gt;=$A64,(DX$4),0),0)*($AI65-$AI64)/10000</f>
        <v>0</v>
      </c>
      <c r="DY64" s="140" t="n">
        <f aca="false">IF(DY$2&lt;=$A64,IF(DY$3&gt;=$A64,(DY$4),0),0)*($AI65-$AI64)/10000</f>
        <v>0</v>
      </c>
      <c r="DZ64" s="140" t="n">
        <f aca="false">IF(DZ$2&lt;=$A64,IF(DZ$3&gt;=$A64,(DZ$4),0),0)*($AI65-$AI64)/10000</f>
        <v>0</v>
      </c>
      <c r="EA64" s="140" t="n">
        <f aca="false">IF(EA$2&lt;=$A64,IF(EA$3&gt;=$A64,(EA$4),0),0)*($AI65-$AI64)/10000</f>
        <v>0</v>
      </c>
      <c r="EB64" s="128" t="n">
        <f aca="false">SUM(DS64:DZ64)*AM64</f>
        <v>0</v>
      </c>
      <c r="EC64" s="128"/>
      <c r="ED64" s="17"/>
      <c r="EE64" s="17"/>
      <c r="EF64" s="17"/>
      <c r="EG64" s="17"/>
      <c r="EH64" s="17"/>
      <c r="EI64" s="140" t="n">
        <f aca="false">IF(EI$2&lt;=$A64,IF(EI$3&gt;=$A64,(EI$4),0),0)*($AI65-$AI64)/10000</f>
        <v>0</v>
      </c>
      <c r="EJ64" s="140" t="n">
        <f aca="false">IF(EJ$2&lt;=$A64,IF(EJ$3&gt;=$A64,(EJ$4),0),0)*($AI65-$AI64)/10000</f>
        <v>0</v>
      </c>
      <c r="EK64" s="140" t="n">
        <f aca="false">IF(EK$2&lt;=$A64,IF(EK$3&gt;=$A64,(EK$4),0),0)*($AI65-$AI64)/10000</f>
        <v>0</v>
      </c>
      <c r="EL64" s="140" t="n">
        <f aca="false">IF(EL$2&lt;=$A64,IF(EL$3&gt;=$A64,(EL$4),0),0)*($AI65-$AI64)/10000</f>
        <v>0</v>
      </c>
      <c r="EM64" s="140" t="n">
        <f aca="false">IF(EM$2&lt;=$A64,IF(EM$3&gt;=$A64,(EM$4),0),0)*($AI65-$AI64)/10000</f>
        <v>0</v>
      </c>
      <c r="EN64" s="140" t="n">
        <f aca="false">IF(EN$2&lt;=$A64,IF(EN$3&gt;=$A64,(EN$4),0),0)*($AI65-$AI64)/10000</f>
        <v>0</v>
      </c>
      <c r="EO64" s="17"/>
      <c r="EP64" s="128" t="n">
        <f aca="false">SUM(EI64:EN64)</f>
        <v>0</v>
      </c>
      <c r="EQ64" s="128" t="n">
        <f aca="false">EP64*AM64</f>
        <v>0</v>
      </c>
      <c r="ER64" s="17"/>
      <c r="ES64" s="17"/>
      <c r="ET64" s="17"/>
      <c r="EU64" s="17"/>
      <c r="EV64" s="17"/>
      <c r="EW64" s="140" t="n">
        <f aca="false">IF(EW$2&lt;=$A64,IF(EW$3&gt;=$A64,(EW$4),0),0)*($AI65-$AI64)/10000</f>
        <v>0</v>
      </c>
      <c r="EX64" s="140" t="n">
        <f aca="false">IF(EX$2&lt;=$A64,IF(EX$3&gt;=$A64,(EX$4),0),0)*($AI65-$AI64)/10000</f>
        <v>0</v>
      </c>
      <c r="EY64" s="140" t="n">
        <f aca="false">IF(EY$2&lt;=$A64,IF(EY$3&gt;=$A64,(EY$4),0),0)*($AI65-$AI64)/10000</f>
        <v>0</v>
      </c>
      <c r="EZ64" s="140" t="n">
        <f aca="false">IF(EZ$2&lt;=$A64,IF(EZ$3&gt;=$A64,(EZ$4),0),0)*($AI65-$AI64)/10000</f>
        <v>0</v>
      </c>
      <c r="FA64" s="140" t="n">
        <f aca="false">IF(FA$2&lt;=$A64,IF(FA$3&gt;=$A64,(FA$4),0),0)*($AI65-$AI64)/10000</f>
        <v>0</v>
      </c>
      <c r="FB64" s="140" t="n">
        <f aca="false">IF(FB$2&lt;=$A64,IF(FB$3&gt;=$A64,(FB$4),0),0)*($AI65-$AI64)/10000</f>
        <v>0</v>
      </c>
      <c r="FC64" s="17"/>
      <c r="FD64" s="128" t="n">
        <f aca="false">SUM(EW64:FB64)</f>
        <v>0</v>
      </c>
      <c r="FE64" s="128" t="n">
        <f aca="false">FD64*AM64</f>
        <v>0</v>
      </c>
      <c r="FF64" s="17"/>
      <c r="FG64" s="17"/>
      <c r="FH64" s="17"/>
      <c r="FI64" s="17"/>
      <c r="FJ64" s="17"/>
      <c r="FK64" s="17"/>
      <c r="FL64" s="140" t="n">
        <f aca="false">IF(FL$2&lt;=$A64,IF(FL$3&gt;=$A64,(FL$4),0),0)*($AI65-$AI64)/10000</f>
        <v>0</v>
      </c>
      <c r="FM64" s="140" t="n">
        <f aca="false">IF(FM$2&lt;=$A64,IF(FM$3&gt;=$A64,(FM$4),0),0)*($AI65-$AI64)/10000</f>
        <v>0</v>
      </c>
      <c r="FN64" s="140" t="n">
        <f aca="false">IF(FN$2&lt;=$A64,IF(FN$3&gt;=$A64,(FN$4),0),0)*($AI65-$AI64)/10000</f>
        <v>0</v>
      </c>
      <c r="FO64" s="140" t="n">
        <f aca="false">IF(FO$2&lt;=$A64,IF(FO$3&gt;=$A64,(FO$4),0),0)*($AI65-$AI64)/10000</f>
        <v>0</v>
      </c>
      <c r="FP64" s="140" t="n">
        <f aca="false">IF(FP$2&lt;=$A64,IF(FP$3&gt;=$A64,(FP$4),0),0)*($AI65-$AI64)/10000</f>
        <v>0</v>
      </c>
      <c r="FQ64" s="140" t="n">
        <f aca="false">IF(FQ$2&lt;=$A64,IF(FQ$3&gt;=$A64,(FQ$4),0),0)*($AI65-$AI64)/10000</f>
        <v>0</v>
      </c>
      <c r="FR64" s="17"/>
      <c r="FS64" s="128" t="n">
        <f aca="false">SUM(FL64:FQ64)</f>
        <v>0</v>
      </c>
      <c r="FT64" s="128" t="n">
        <f aca="false">FS64*AM64</f>
        <v>0</v>
      </c>
      <c r="FU64" s="17"/>
      <c r="FV64" s="17"/>
      <c r="FW64" s="17"/>
      <c r="FX64" s="17"/>
      <c r="FY64" s="17"/>
      <c r="FZ64" s="17"/>
      <c r="GA64" s="140" t="n">
        <f aca="false">IF(GA$2&lt;=$A64,IF(GA$3&gt;=$A64,(GA$4),0),0)*($AI65-$AI64)/10000</f>
        <v>0</v>
      </c>
      <c r="GB64" s="140" t="n">
        <f aca="false">IF(GB$2&lt;=$A64,IF(GB$3&gt;=$A64,(GB$4),0),0)*($AI65-$AI64)/10000</f>
        <v>0</v>
      </c>
      <c r="GC64" s="140" t="n">
        <f aca="false">IF(GC$2&lt;=$A64,IF(GC$3&gt;=$A64,(GC$4),0),0)*($AI65-$AI64)/10000</f>
        <v>0</v>
      </c>
      <c r="GD64" s="140" t="n">
        <f aca="false">IF(GD$2&lt;=$A64,IF(GD$3&gt;=$A64,(GD$4),0),0)*($AI65-$AI64)/10000</f>
        <v>0</v>
      </c>
      <c r="GE64" s="140" t="n">
        <f aca="false">IF(GE$2&lt;=$A64,IF(GE$3&gt;=$A64,(GE$4),0),0)*($AI65-$AI64)/10000</f>
        <v>0</v>
      </c>
      <c r="GF64" s="140" t="n">
        <f aca="false">IF(GF$2&lt;=$A64,IF(GF$3&gt;=$A64,(GF$4),0),0)*($AI65-$AI64)/10000</f>
        <v>0</v>
      </c>
      <c r="GG64" s="17"/>
      <c r="GH64" s="128" t="n">
        <f aca="false">SUM(GA64:GF64)</f>
        <v>0</v>
      </c>
      <c r="GI64" s="128" t="n">
        <f aca="false">GH64*AM64</f>
        <v>0</v>
      </c>
    </row>
    <row r="65" customFormat="false" ht="16.5" hidden="false" customHeight="false" outlineLevel="0" collapsed="false">
      <c r="A65" s="133" t="n">
        <v>38718</v>
      </c>
      <c r="B65" s="144" t="n">
        <f aca="false">INDEX(EOLArray,MATCH($A65,EOLColumn,0),MATCH($AF$5,EOLRow,0))+CT65</f>
        <v>0</v>
      </c>
      <c r="C65" s="135" t="n">
        <f aca="false">INDEX(M1SHEET,MATCH($A65,M1COLUMN,0),MATCH($AG$5,M1ROW,0))</f>
        <v>-0.39</v>
      </c>
      <c r="D65" s="145" t="n">
        <f aca="false">AVERAGE(C63:C67)</f>
        <v>-0.39</v>
      </c>
      <c r="E65" s="144" t="n">
        <f aca="false">INDEX(EOLArray,MATCH($A65,EOLColumn,0),MATCH($AF$19,EOLRow,0))+EQ65</f>
        <v>-5.91</v>
      </c>
      <c r="F65" s="135" t="n">
        <f aca="false">INDEX(M1SHEET,MATCH($A65,M1COLUMN,0),MATCH($AG$14,M1ROW,0))</f>
        <v>0.52</v>
      </c>
      <c r="G65" s="145" t="n">
        <f aca="false">AVERAGE(F63:F67)</f>
        <v>0.52</v>
      </c>
      <c r="H65" s="144" t="n">
        <f aca="false">INDEX(EOLArray,MATCH($A65,EOLColumn,0),MATCH($AF$20,EOLRow,0))+GI65</f>
        <v>0</v>
      </c>
      <c r="I65" s="135" t="n">
        <f aca="false">INDEX(M1SHEET,MATCH($A65,M1COLUMN,0),MATCH($AG$17,M1ROW,0))</f>
        <v>0.58</v>
      </c>
      <c r="J65" s="145" t="n">
        <f aca="false">AVERAGE(I63:I67)</f>
        <v>0.58</v>
      </c>
      <c r="K65" s="144" t="n">
        <f aca="false">INDEX(EOLArray,MATCH($A65,EOLColumn,0),MATCH($AF$13,EOLRow,0))+FE65</f>
        <v>0</v>
      </c>
      <c r="L65" s="135" t="n">
        <f aca="false">INDEX(M1SHEET,MATCH($A65,M1COLUMN,0),MATCH($AG$13,M1ROW,0))</f>
        <v>-0.29</v>
      </c>
      <c r="M65" s="145" t="n">
        <f aca="false">AVERAGE(L63:L67)</f>
        <v>-0.29</v>
      </c>
      <c r="N65" s="144" t="n">
        <f aca="false">INDEX(EOLArray,MATCH($A65,EOLColumn,0),MATCH($AF$12,EOLRow,0))+EB65+DQ65</f>
        <v>0</v>
      </c>
      <c r="O65" s="135" t="n">
        <f aca="false">INDEX(M1SHEET,MATCH($A65,M1COLUMN,0),MATCH($AG$15,M1ROW,0))</f>
        <v>0.13</v>
      </c>
      <c r="P65" s="145" t="n">
        <f aca="false">AVERAGE(O63:O67)</f>
        <v>0.002</v>
      </c>
      <c r="Q65" s="135" t="n">
        <f aca="false">INDEX(M1SHEET,MATCH($A65,M1COLUMN,0),MATCH($AG$31,M1ROW,0))</f>
        <v>4.424</v>
      </c>
      <c r="R65" s="145" t="n">
        <f aca="false">AVERAGE(Q63:Q67)</f>
        <v>4.1742</v>
      </c>
      <c r="S65" s="144" t="n">
        <f aca="false">INDEX(EOLArray,MATCH($A65,EOLColumn,0),MATCH($AF$2,EOLRow,0))+BE65+DF65</f>
        <v>0</v>
      </c>
      <c r="T65" s="135" t="n">
        <f aca="false">INDEX(M1SHEET,MATCH($A65,M1COLUMN,0),MATCH($AG$3,M1ROW,0))</f>
        <v>-0.39</v>
      </c>
      <c r="U65" s="145" t="n">
        <f aca="false">AVERAGE(T63:T67)</f>
        <v>-0.39</v>
      </c>
      <c r="V65" s="135" t="n">
        <f aca="false">INDEX(M1SHEET,MATCH($A65,M1COLUMN,0),MATCH($AG$28,M1ROW,0))</f>
        <v>5.49502616028492</v>
      </c>
      <c r="W65" s="145" t="n">
        <f aca="false">AVERAGE(V63:V67)</f>
        <v>5.3236357255581</v>
      </c>
      <c r="X65" s="144" t="n">
        <f aca="false">INDEX(EOLArray,MATCH($A65,EOLColumn,0),MATCH($AF$18,EOLRow,0))+$BE65+$CK65+$CS65+$DQ65</f>
        <v>0</v>
      </c>
      <c r="Y65" s="135" t="n">
        <f aca="false">INDEX(M1SHEET,MATCH($A65,M1COLUMN,0),MATCH($AG$2,M1ROW,0))</f>
        <v>4.294</v>
      </c>
      <c r="Z65" s="145" t="n">
        <f aca="false">AVERAGE(Y63:Y67)</f>
        <v>4.1722</v>
      </c>
      <c r="AB65" s="150" t="n">
        <f aca="false">B65+E65+H65+K65+N65+S65</f>
        <v>-5.91</v>
      </c>
      <c r="AC65" s="58"/>
      <c r="AD65" s="58"/>
      <c r="AI65" s="138" t="n">
        <v>38718</v>
      </c>
      <c r="AJ65" s="96" t="n">
        <f aca="false">(CK65+BE65+BR65+DQ65)*AM65</f>
        <v>0</v>
      </c>
      <c r="AK65" s="97" t="n">
        <f aca="false">(AO65)*(AM65)</f>
        <v>0</v>
      </c>
      <c r="AL65" s="97" t="n">
        <f aca="false">(AN65+AO65)*(AM65)</f>
        <v>0</v>
      </c>
      <c r="AM65" s="139" t="n">
        <f aca="false">INDEX(M1SHEET,MATCH($AI65,M1COLUMN,0),MATCH($AG$38,M1ROW,0))</f>
        <v>0.763158432469777</v>
      </c>
      <c r="AN65" s="122" t="n">
        <f aca="false">BS65</f>
        <v>0</v>
      </c>
      <c r="AO65" s="97" t="n">
        <f aca="false">BR65</f>
        <v>0</v>
      </c>
      <c r="AP65" s="125"/>
      <c r="AQ65" s="108"/>
      <c r="AR65" s="128" t="n">
        <f aca="false">SUM(AX65:BE65)+SUM(BI65:BP65)+SUM(DU65:DZ65)+SUM(BW65:CI65)</f>
        <v>0</v>
      </c>
      <c r="AS65" s="108"/>
      <c r="AT65" s="17"/>
      <c r="AU65" s="17"/>
      <c r="AV65" s="37" t="n">
        <v>38718</v>
      </c>
      <c r="AW65" s="17"/>
      <c r="AX65" s="128" t="n">
        <f aca="false">IF(AX$2&lt;=$A65,IF(AX$3&gt;=$A65,(AX$4/1.055056),0),0)*($AI66-$AI65)/10000</f>
        <v>0</v>
      </c>
      <c r="AY65" s="140" t="n">
        <f aca="false">IF(AY$2&lt;=$A65,IF(AY$3&gt;=$A65,(AY$4/1.055056),0),0)*($AI66-$AI65)/10000</f>
        <v>0</v>
      </c>
      <c r="AZ65" s="140" t="n">
        <f aca="false">IF(AZ$2&lt;=$A65,IF(AZ$3&gt;=$A65,(AZ$4/1.055056),0),0)*($AI66-$AI65)/10000</f>
        <v>0</v>
      </c>
      <c r="BA65" s="140" t="n">
        <f aca="false">IF(BA$2&lt;=$A65,IF(BA$3&gt;=$A65,(BA$4/1.055056),0),0)*($AI66-$AI65)/10000</f>
        <v>0</v>
      </c>
      <c r="BB65" s="140" t="n">
        <f aca="false">IF(BB$2&lt;=$A65,IF(BB$3&gt;=$A65,(BB$4/1.055056),0),0)*($AI66-$AI65)/10000</f>
        <v>0</v>
      </c>
      <c r="BC65" s="140" t="n">
        <f aca="false">IF(BC$2&lt;=$A65,IF(BC$3&gt;=$A65,(BC$4/1.055056),0),0)*($AI66-$AI65)/10000</f>
        <v>0</v>
      </c>
      <c r="BD65" s="140" t="n">
        <f aca="false">IF(BD$2&lt;=$A65,IF(BD$3&gt;=$A65,(BD$4/1.055056),0),0)*($AI66-$AI65)/10000</f>
        <v>0</v>
      </c>
      <c r="BE65" s="140" t="n">
        <f aca="false">SUM(AX65:BD65)*AM65</f>
        <v>0</v>
      </c>
      <c r="BF65" s="140"/>
      <c r="BG65" s="13"/>
      <c r="BH65" s="13"/>
      <c r="BI65" s="141" t="n">
        <f aca="false">IF(BI$2&lt;=$A65,IF(BI$3&gt;=$A65,(BI$4/1.055056),0),0)*($AI66-$AI65)/10000</f>
        <v>0</v>
      </c>
      <c r="BJ65" s="141" t="n">
        <f aca="false">IF(BJ$2&lt;=$A65,IF(BJ$3&gt;=$A65,(BJ$4/1.055056),0),0)*($AI66-$AI65)/10000</f>
        <v>0</v>
      </c>
      <c r="BK65" s="141" t="n">
        <f aca="false">IF(BK$2&lt;=$A65,IF(BK$3&gt;=$A65,(BK$4/1.055056),0),0)*($AI66-$AI65)/10000</f>
        <v>0</v>
      </c>
      <c r="BL65" s="141" t="n">
        <f aca="false">IF(BL$2&lt;=$A65,IF(BL$3&gt;=$A65,(BL$4/1.055056),0),0)*($AI66-$AI65)/10000</f>
        <v>0</v>
      </c>
      <c r="BM65" s="141" t="n">
        <f aca="false">IF(BM$2&lt;=$A65,IF(BM$3&gt;=$A65,(BM$4/1.055056),0),0)*($AI66-$AI65)/10000</f>
        <v>0</v>
      </c>
      <c r="BN65" s="141" t="n">
        <f aca="false">IF(BN$2&lt;=$A65,IF(BN$3&gt;=$A65,(BN$4/1.055056),0),0)*($AI66-$AI65)/10000</f>
        <v>0</v>
      </c>
      <c r="BO65" s="141" t="n">
        <f aca="false">IF(BO$2&lt;=$A65,IF(BO$3&gt;=$A65,(BO$4/1.055056),0),0)*($AI66-$AI65)/10000</f>
        <v>0</v>
      </c>
      <c r="BP65" s="141" t="n">
        <f aca="false">IF(BP$2&lt;=$A65,IF(BP$3&gt;=$A65,(BP$4/1.055056),0),0)*($AI66-$AI65)/10000</f>
        <v>0</v>
      </c>
      <c r="BQ65" s="13"/>
      <c r="BR65" s="14" t="n">
        <f aca="false">SUM(BI65:BP65)</f>
        <v>0</v>
      </c>
      <c r="BS65" s="14" t="n">
        <f aca="false">SUM(AX65:BF65)+DF65</f>
        <v>0</v>
      </c>
      <c r="BT65" s="14"/>
      <c r="BU65" s="17"/>
      <c r="BV65" s="17"/>
      <c r="BW65" s="142" t="n">
        <f aca="false">IF(BW$2&lt;=$A65,IF(BW$3&gt;=$A65,(BW$4),0),0)*($AI66-$AI65)/10000</f>
        <v>0</v>
      </c>
      <c r="BX65" s="142" t="n">
        <f aca="false">IF(BX$2&lt;=$A65,IF(BX$3&gt;=$A65,(BX$4),0),0)*($AI66-$AI65)/10000</f>
        <v>0</v>
      </c>
      <c r="BY65" s="142" t="n">
        <f aca="false">IF(BY$2&lt;=$A65,IF(BY$3&gt;=$A65,(BY$4),0),0)*($AI66-$AI65)/10000</f>
        <v>0</v>
      </c>
      <c r="BZ65" s="142" t="n">
        <f aca="false">IF(BZ$2&lt;=$A65,IF(BZ$3&gt;=$A65,(BZ$4),0),0)*($AI66-$AI65)/10000</f>
        <v>0</v>
      </c>
      <c r="CA65" s="142" t="n">
        <f aca="false">IF(CA$2&lt;=$A65,IF(CA$3&gt;=$A65,(CA$4),0),0)*($AI66-$AI65)/10000</f>
        <v>0</v>
      </c>
      <c r="CB65" s="140" t="n">
        <f aca="false">IF(CB$2&lt;=$A65,IF(CB$3&gt;=$A65,(CB$4),0),0)*($AI66-$AI65)/10000</f>
        <v>0</v>
      </c>
      <c r="CC65" s="140" t="n">
        <f aca="false">IF(CC$2&lt;=$A65,IF(CC$3&gt;=$A65,(CC$4),0),0)*($AI66-$AI65)/10000</f>
        <v>0</v>
      </c>
      <c r="CD65" s="140" t="n">
        <f aca="false">IF(CD$2&lt;=$A65,IF(CD$3&gt;=$A65,(CD$4),0),0)*($AI66-$AI65)/10000</f>
        <v>0</v>
      </c>
      <c r="CE65" s="140" t="n">
        <f aca="false">IF(CE$2&lt;=$A65,IF(CE$3&gt;=$A65,(CE$4),0),0)*($AI66-$AI65)/10000</f>
        <v>0</v>
      </c>
      <c r="CF65" s="140" t="n">
        <f aca="false">IF(CF$2&lt;=$A65,IF(CF$3&gt;=$A65,(CF$4),0),0)*($AI66-$AI65)/10000</f>
        <v>0</v>
      </c>
      <c r="CG65" s="140" t="n">
        <f aca="false">IF(CG$2&lt;=$A65,IF(CG$3&gt;=$A65,(CG$4),0),0)*($AI66-$AI65)/10000</f>
        <v>0</v>
      </c>
      <c r="CH65" s="140" t="n">
        <f aca="false">IF(CH$2&lt;=$A65,IF(CH$3&gt;=$A65,(CH$4),0),0)*($AI66-$AI65)/10000</f>
        <v>0</v>
      </c>
      <c r="CI65" s="140" t="n">
        <f aca="false">IF(CI$2&lt;=$A65,IF(CI$3&gt;=$A65,(CI$4),0),0)*($AI66-$AI65)/10000</f>
        <v>0</v>
      </c>
      <c r="CJ65" s="17"/>
      <c r="CK65" s="128" t="n">
        <f aca="false">SUM(BW65:CI65)+DQ65</f>
        <v>0</v>
      </c>
      <c r="CL65" s="128"/>
      <c r="CM65" s="128"/>
      <c r="CN65" s="142" t="n">
        <f aca="false">IF(CN$2&lt;=$A65,IF(CN$3&gt;=$A65,(CN$4),0),0)*($AI66-$AI65)/10000</f>
        <v>0</v>
      </c>
      <c r="CO65" s="142" t="n">
        <f aca="false">IF(CO$2&lt;=$A65,IF(CO$3&gt;=$A65,(CO$4),0),0)*($AI66-$AI65)/10000</f>
        <v>0</v>
      </c>
      <c r="CP65" s="142" t="n">
        <f aca="false">IF(CP$2&lt;=$A65,IF(CP$3&gt;=$A65,(CP$4),0),0)*($AI66-$AI65)/10000</f>
        <v>0</v>
      </c>
      <c r="CQ65" s="142" t="n">
        <f aca="false">IF(CQ$2&lt;=$A65,IF(CQ$3&gt;=$A65,(CQ$4),0),0)*($AI66-$AI65)/10000</f>
        <v>0</v>
      </c>
      <c r="CR65" s="128"/>
      <c r="CS65" s="128" t="n">
        <f aca="false">SUM(CN65:CQ65)*AL65</f>
        <v>0</v>
      </c>
      <c r="CT65" s="128"/>
      <c r="CU65" s="17"/>
      <c r="CV65" s="17"/>
      <c r="CW65" s="17"/>
      <c r="CX65" s="140" t="n">
        <f aca="false">IF(CX$2&lt;=$A65,IF(CX$3&gt;=$A65,(CX$4),0),0)*($AI66-$AI65)/10000</f>
        <v>0</v>
      </c>
      <c r="CY65" s="140" t="n">
        <f aca="false">IF(CY$2&lt;=$A65,IF(CY$3&gt;=$A65,(CY$4),0),0)*($AI66-$AI65)/10000</f>
        <v>0</v>
      </c>
      <c r="CZ65" s="140" t="n">
        <f aca="false">IF(CZ$2&lt;=$A65,IF(CZ$3&gt;=$A65,(CZ$4),0),0)*($AI66-$AI65)/10000</f>
        <v>0</v>
      </c>
      <c r="DA65" s="140" t="n">
        <f aca="false">IF(DA$2&lt;=$A65,IF(DA$3&gt;=$A65,(DA$4),0),0)*($AI66-$AI65)/10000</f>
        <v>0</v>
      </c>
      <c r="DB65" s="140" t="n">
        <f aca="false">IF(DB$2&lt;=$A65,IF(DB$3&gt;=$A65,(DB$4),0),0)*($AI66-$AI65)/10000</f>
        <v>0</v>
      </c>
      <c r="DC65" s="140" t="n">
        <f aca="false">IF(DC$2&lt;=$A65,IF(DC$3&gt;=$A65,(DC$4),0),0)*($AI66-$AI65)/10000</f>
        <v>0</v>
      </c>
      <c r="DD65" s="140" t="n">
        <f aca="false">IF(DD$2&lt;=$A65,IF(DD$3&gt;=$A65,(DD$4),0),0)*($AI66-$AI65)/10000</f>
        <v>0</v>
      </c>
      <c r="DE65" s="17"/>
      <c r="DF65" s="128" t="n">
        <f aca="false">SUM(CX65:DD65)</f>
        <v>0</v>
      </c>
      <c r="DG65" s="17"/>
      <c r="DH65" s="17"/>
      <c r="DI65" s="17"/>
      <c r="DJ65" s="17"/>
      <c r="DK65" s="17"/>
      <c r="DL65" s="140" t="n">
        <f aca="false">IF(DL$2&lt;=$A65,IF(DL$3&gt;=$A65,(DL$4),0),0)*($AI66-$AI65)/10000</f>
        <v>0</v>
      </c>
      <c r="DM65" s="140" t="n">
        <f aca="false">IF(DM$2&lt;=$A65,IF(DM$3&gt;=$A65,(DM$4),0),0)*($AI66-$AI65)/10000</f>
        <v>0</v>
      </c>
      <c r="DN65" s="140" t="n">
        <f aca="false">IF(DN$2&lt;=$A65,IF(DN$3&gt;=$A65,(DN$4),0),0)*($AI66-$AI65)/10000</f>
        <v>0</v>
      </c>
      <c r="DO65" s="140" t="n">
        <f aca="false">IF(DO$2&lt;=$A65,IF(DO$3&gt;=$A65,(DO$4),0),0)*($AI66-$AI65)/10000</f>
        <v>0</v>
      </c>
      <c r="DP65" s="140"/>
      <c r="DQ65" s="140" t="n">
        <f aca="false">SUM(DL65:DO65)*AL65</f>
        <v>0</v>
      </c>
      <c r="DR65" s="140"/>
      <c r="DS65" s="140" t="n">
        <f aca="false">IF(DS$2&lt;=$A65,IF(DS$3&gt;=$A65,(DS$4),0),0)*($AI66-$AI65)/10000</f>
        <v>0</v>
      </c>
      <c r="DT65" s="140" t="n">
        <f aca="false">IF(DT$2&lt;=$A65,IF(DT$3&gt;=$A65,(DT$4),0),0)*($AI66-$AI65)/10000</f>
        <v>0</v>
      </c>
      <c r="DU65" s="140" t="n">
        <f aca="false">IF(DU$2&lt;=$A65,IF(DU$3&gt;=$A65,(DU$4),0),0)*($AI66-$AI65)/10000</f>
        <v>0</v>
      </c>
      <c r="DV65" s="140" t="n">
        <f aca="false">IF(DV$2&lt;=$A65,IF(DV$3&gt;=$A65,(DV$4),0),0)*($AI66-$AI65)/10000</f>
        <v>0</v>
      </c>
      <c r="DW65" s="140" t="n">
        <f aca="false">IF(DW$2&lt;=$A65,IF(DW$3&gt;=$A65,(DW$4),0),0)*($AI66-$AI65)/10000</f>
        <v>0</v>
      </c>
      <c r="DX65" s="140" t="n">
        <f aca="false">IF(DX$2&lt;=$A65,IF(DX$3&gt;=$A65,(DX$4),0),0)*($AI66-$AI65)/10000</f>
        <v>0</v>
      </c>
      <c r="DY65" s="140" t="n">
        <f aca="false">IF(DY$2&lt;=$A65,IF(DY$3&gt;=$A65,(DY$4),0),0)*($AI66-$AI65)/10000</f>
        <v>0</v>
      </c>
      <c r="DZ65" s="140" t="n">
        <f aca="false">IF(DZ$2&lt;=$A65,IF(DZ$3&gt;=$A65,(DZ$4),0),0)*($AI66-$AI65)/10000</f>
        <v>0</v>
      </c>
      <c r="EA65" s="140" t="n">
        <f aca="false">IF(EA$2&lt;=$A65,IF(EA$3&gt;=$A65,(EA$4),0),0)*($AI66-$AI65)/10000</f>
        <v>0</v>
      </c>
      <c r="EB65" s="128" t="n">
        <f aca="false">SUM(DS65:DZ65)*AM65</f>
        <v>0</v>
      </c>
      <c r="EC65" s="128"/>
      <c r="ED65" s="17"/>
      <c r="EE65" s="17"/>
      <c r="EF65" s="17"/>
      <c r="EG65" s="17"/>
      <c r="EH65" s="17"/>
      <c r="EI65" s="140" t="n">
        <f aca="false">IF(EI$2&lt;=$A65,IF(EI$3&gt;=$A65,(EI$4),0),0)*($AI66-$AI65)/10000</f>
        <v>0</v>
      </c>
      <c r="EJ65" s="140" t="n">
        <f aca="false">IF(EJ$2&lt;=$A65,IF(EJ$3&gt;=$A65,(EJ$4),0),0)*($AI66-$AI65)/10000</f>
        <v>0</v>
      </c>
      <c r="EK65" s="140" t="n">
        <f aca="false">IF(EK$2&lt;=$A65,IF(EK$3&gt;=$A65,(EK$4),0),0)*($AI66-$AI65)/10000</f>
        <v>0</v>
      </c>
      <c r="EL65" s="140" t="n">
        <f aca="false">IF(EL$2&lt;=$A65,IF(EL$3&gt;=$A65,(EL$4),0),0)*($AI66-$AI65)/10000</f>
        <v>0</v>
      </c>
      <c r="EM65" s="140" t="n">
        <f aca="false">IF(EM$2&lt;=$A65,IF(EM$3&gt;=$A65,(EM$4),0),0)*($AI66-$AI65)/10000</f>
        <v>0</v>
      </c>
      <c r="EN65" s="140" t="n">
        <f aca="false">IF(EN$2&lt;=$A65,IF(EN$3&gt;=$A65,(EN$4),0),0)*($AI66-$AI65)/10000</f>
        <v>0</v>
      </c>
      <c r="EO65" s="17"/>
      <c r="EP65" s="128" t="n">
        <f aca="false">SUM(EI65:EN65)</f>
        <v>0</v>
      </c>
      <c r="EQ65" s="128" t="n">
        <f aca="false">EP65*AM65</f>
        <v>0</v>
      </c>
      <c r="ER65" s="17"/>
      <c r="ES65" s="17"/>
      <c r="ET65" s="17"/>
      <c r="EU65" s="17"/>
      <c r="EV65" s="17"/>
      <c r="EW65" s="140" t="n">
        <f aca="false">IF(EW$2&lt;=$A65,IF(EW$3&gt;=$A65,(EW$4),0),0)*($AI66-$AI65)/10000</f>
        <v>0</v>
      </c>
      <c r="EX65" s="140" t="n">
        <f aca="false">IF(EX$2&lt;=$A65,IF(EX$3&gt;=$A65,(EX$4),0),0)*($AI66-$AI65)/10000</f>
        <v>0</v>
      </c>
      <c r="EY65" s="140" t="n">
        <f aca="false">IF(EY$2&lt;=$A65,IF(EY$3&gt;=$A65,(EY$4),0),0)*($AI66-$AI65)/10000</f>
        <v>0</v>
      </c>
      <c r="EZ65" s="140" t="n">
        <f aca="false">IF(EZ$2&lt;=$A65,IF(EZ$3&gt;=$A65,(EZ$4),0),0)*($AI66-$AI65)/10000</f>
        <v>0</v>
      </c>
      <c r="FA65" s="140" t="n">
        <f aca="false">IF(FA$2&lt;=$A65,IF(FA$3&gt;=$A65,(FA$4),0),0)*($AI66-$AI65)/10000</f>
        <v>0</v>
      </c>
      <c r="FB65" s="140" t="n">
        <f aca="false">IF(FB$2&lt;=$A65,IF(FB$3&gt;=$A65,(FB$4),0),0)*($AI66-$AI65)/10000</f>
        <v>0</v>
      </c>
      <c r="FC65" s="17"/>
      <c r="FD65" s="128" t="n">
        <f aca="false">SUM(EW65:FB65)</f>
        <v>0</v>
      </c>
      <c r="FE65" s="128" t="n">
        <f aca="false">FD65*AM65</f>
        <v>0</v>
      </c>
      <c r="FF65" s="17"/>
      <c r="FG65" s="17"/>
      <c r="FH65" s="17"/>
      <c r="FI65" s="17"/>
      <c r="FJ65" s="17"/>
      <c r="FK65" s="17"/>
      <c r="FL65" s="140" t="n">
        <f aca="false">IF(FL$2&lt;=$A65,IF(FL$3&gt;=$A65,(FL$4),0),0)*($AI66-$AI65)/10000</f>
        <v>0</v>
      </c>
      <c r="FM65" s="140" t="n">
        <f aca="false">IF(FM$2&lt;=$A65,IF(FM$3&gt;=$A65,(FM$4),0),0)*($AI66-$AI65)/10000</f>
        <v>0</v>
      </c>
      <c r="FN65" s="140" t="n">
        <f aca="false">IF(FN$2&lt;=$A65,IF(FN$3&gt;=$A65,(FN$4),0),0)*($AI66-$AI65)/10000</f>
        <v>0</v>
      </c>
      <c r="FO65" s="140" t="n">
        <f aca="false">IF(FO$2&lt;=$A65,IF(FO$3&gt;=$A65,(FO$4),0),0)*($AI66-$AI65)/10000</f>
        <v>0</v>
      </c>
      <c r="FP65" s="140" t="n">
        <f aca="false">IF(FP$2&lt;=$A65,IF(FP$3&gt;=$A65,(FP$4),0),0)*($AI66-$AI65)/10000</f>
        <v>0</v>
      </c>
      <c r="FQ65" s="140" t="n">
        <f aca="false">IF(FQ$2&lt;=$A65,IF(FQ$3&gt;=$A65,(FQ$4),0),0)*($AI66-$AI65)/10000</f>
        <v>0</v>
      </c>
      <c r="FR65" s="17"/>
      <c r="FS65" s="128" t="n">
        <f aca="false">SUM(FL65:FQ65)</f>
        <v>0</v>
      </c>
      <c r="FT65" s="128" t="n">
        <f aca="false">FS65*AM65</f>
        <v>0</v>
      </c>
      <c r="FU65" s="17"/>
      <c r="FV65" s="17"/>
      <c r="FW65" s="17"/>
      <c r="FX65" s="17"/>
      <c r="FY65" s="17"/>
      <c r="FZ65" s="17"/>
      <c r="GA65" s="140" t="n">
        <f aca="false">IF(GA$2&lt;=$A65,IF(GA$3&gt;=$A65,(GA$4),0),0)*($AI66-$AI65)/10000</f>
        <v>0</v>
      </c>
      <c r="GB65" s="140" t="n">
        <f aca="false">IF(GB$2&lt;=$A65,IF(GB$3&gt;=$A65,(GB$4),0),0)*($AI66-$AI65)/10000</f>
        <v>0</v>
      </c>
      <c r="GC65" s="140" t="n">
        <f aca="false">IF(GC$2&lt;=$A65,IF(GC$3&gt;=$A65,(GC$4),0),0)*($AI66-$AI65)/10000</f>
        <v>0</v>
      </c>
      <c r="GD65" s="140" t="n">
        <f aca="false">IF(GD$2&lt;=$A65,IF(GD$3&gt;=$A65,(GD$4),0),0)*($AI66-$AI65)/10000</f>
        <v>0</v>
      </c>
      <c r="GE65" s="140" t="n">
        <f aca="false">IF(GE$2&lt;=$A65,IF(GE$3&gt;=$A65,(GE$4),0),0)*($AI66-$AI65)/10000</f>
        <v>0</v>
      </c>
      <c r="GF65" s="140" t="n">
        <f aca="false">IF(GF$2&lt;=$A65,IF(GF$3&gt;=$A65,(GF$4),0),0)*($AI66-$AI65)/10000</f>
        <v>0</v>
      </c>
      <c r="GG65" s="17"/>
      <c r="GH65" s="128" t="n">
        <f aca="false">SUM(GA65:GF65)</f>
        <v>0</v>
      </c>
      <c r="GI65" s="128" t="n">
        <f aca="false">GH65*AM65</f>
        <v>0</v>
      </c>
    </row>
    <row r="66" customFormat="false" ht="16.5" hidden="false" customHeight="false" outlineLevel="0" collapsed="false">
      <c r="A66" s="133" t="n">
        <v>38749</v>
      </c>
      <c r="B66" s="144" t="n">
        <f aca="false">INDEX(EOLArray,MATCH($A66,EOLColumn,0),MATCH($AF$5,EOLRow,0))+CT66</f>
        <v>0</v>
      </c>
      <c r="C66" s="135" t="n">
        <f aca="false">INDEX(M1SHEET,MATCH($A66,M1COLUMN,0),MATCH($AG$5,M1ROW,0))</f>
        <v>-0.39</v>
      </c>
      <c r="D66" s="152"/>
      <c r="E66" s="144" t="n">
        <f aca="false">INDEX(EOLArray,MATCH($A66,EOLColumn,0),MATCH($AF$19,EOLRow,0))+EQ66</f>
        <v>-5.31</v>
      </c>
      <c r="F66" s="135" t="n">
        <f aca="false">INDEX(M1SHEET,MATCH($A66,M1COLUMN,0),MATCH($AG$14,M1ROW,0))</f>
        <v>0.52</v>
      </c>
      <c r="G66" s="152"/>
      <c r="H66" s="144" t="n">
        <f aca="false">INDEX(EOLArray,MATCH($A66,EOLColumn,0),MATCH($AF$20,EOLRow,0))+GI66</f>
        <v>0</v>
      </c>
      <c r="I66" s="135" t="n">
        <f aca="false">INDEX(M1SHEET,MATCH($A66,M1COLUMN,0),MATCH($AG$17,M1ROW,0))</f>
        <v>0.58</v>
      </c>
      <c r="J66" s="152"/>
      <c r="K66" s="144" t="n">
        <f aca="false">INDEX(EOLArray,MATCH($A66,EOLColumn,0),MATCH($AF$13,EOLRow,0))+FE66</f>
        <v>0</v>
      </c>
      <c r="L66" s="135" t="n">
        <f aca="false">INDEX(M1SHEET,MATCH($A66,M1COLUMN,0),MATCH($AG$13,M1ROW,0))</f>
        <v>-0.29</v>
      </c>
      <c r="M66" s="152"/>
      <c r="N66" s="144" t="n">
        <f aca="false">INDEX(EOLArray,MATCH($A66,EOLColumn,0),MATCH($AF$12,EOLRow,0))+EB66+DQ66</f>
        <v>0</v>
      </c>
      <c r="O66" s="135" t="n">
        <f aca="false">INDEX(M1SHEET,MATCH($A66,M1COLUMN,0),MATCH($AG$15,M1ROW,0))</f>
        <v>0</v>
      </c>
      <c r="P66" s="152"/>
      <c r="Q66" s="135" t="n">
        <f aca="false">INDEX(M1SHEET,MATCH($A66,M1COLUMN,0),MATCH($AG$31,M1ROW,0))</f>
        <v>4.166</v>
      </c>
      <c r="R66" s="152"/>
      <c r="S66" s="144" t="n">
        <f aca="false">INDEX(EOLArray,MATCH($A66,EOLColumn,0),MATCH($AF$2,EOLRow,0))+BE66+DF66</f>
        <v>0</v>
      </c>
      <c r="T66" s="135" t="n">
        <f aca="false">INDEX(M1SHEET,MATCH($A66,M1COLUMN,0),MATCH($AG$3,M1ROW,0))</f>
        <v>-0.39</v>
      </c>
      <c r="U66" s="152"/>
      <c r="V66" s="135" t="n">
        <f aca="false">INDEX(M1SHEET,MATCH($A66,M1COLUMN,0),MATCH($AG$28,M1ROW,0))</f>
        <v>5.31355721758166</v>
      </c>
      <c r="W66" s="152"/>
      <c r="X66" s="144" t="n">
        <f aca="false">INDEX(EOLArray,MATCH($A66,EOLColumn,0),MATCH($AF$18,EOLRow,0))+$BE66+$CK66+$CS66+$DQ66</f>
        <v>0</v>
      </c>
      <c r="Y66" s="135" t="n">
        <f aca="false">INDEX(M1SHEET,MATCH($A66,M1COLUMN,0),MATCH($AG$2,M1ROW,0))</f>
        <v>4.166</v>
      </c>
      <c r="Z66" s="152"/>
      <c r="AB66" s="150" t="n">
        <f aca="false">B66+E66+H66+K66+N66+S66</f>
        <v>-5.31</v>
      </c>
      <c r="AC66" s="58"/>
      <c r="AD66" s="58"/>
      <c r="AI66" s="138" t="n">
        <v>38749</v>
      </c>
      <c r="AJ66" s="96" t="n">
        <f aca="false">(CK66+BE66+BR66+DQ66)*AM66</f>
        <v>0</v>
      </c>
      <c r="AK66" s="97" t="n">
        <f aca="false">(AO66)*(AM66)</f>
        <v>0</v>
      </c>
      <c r="AL66" s="97" t="n">
        <f aca="false">(AN66+AO66)*(AM66)</f>
        <v>0</v>
      </c>
      <c r="AM66" s="139" t="n">
        <f aca="false">INDEX(M1SHEET,MATCH($AI66,M1COLUMN,0),MATCH($AG$38,M1ROW,0))</f>
        <v>0.759282509209561</v>
      </c>
      <c r="AN66" s="122" t="n">
        <f aca="false">BS66</f>
        <v>0</v>
      </c>
      <c r="AO66" s="97" t="n">
        <f aca="false">BR66</f>
        <v>0</v>
      </c>
      <c r="AP66" s="125"/>
      <c r="AQ66" s="108"/>
      <c r="AR66" s="128" t="n">
        <f aca="false">SUM(AX66:BE66)+SUM(BI66:BP66)+SUM(DU66:DZ66)+SUM(BW66:CI66)</f>
        <v>0</v>
      </c>
      <c r="AS66" s="108"/>
      <c r="AT66" s="17"/>
      <c r="AU66" s="17"/>
      <c r="AV66" s="37" t="n">
        <v>38749</v>
      </c>
      <c r="AW66" s="17"/>
      <c r="AX66" s="128" t="n">
        <f aca="false">IF(AX$2&lt;=$A66,IF(AX$3&gt;=$A66,(AX$4/1.055056),0),0)*($AI67-$AI66)/10000</f>
        <v>0</v>
      </c>
      <c r="AY66" s="140" t="n">
        <f aca="false">IF(AY$2&lt;=$A66,IF(AY$3&gt;=$A66,(AY$4/1.055056),0),0)*($AI67-$AI66)/10000</f>
        <v>0</v>
      </c>
      <c r="AZ66" s="140" t="n">
        <f aca="false">IF(AZ$2&lt;=$A66,IF(AZ$3&gt;=$A66,(AZ$4/1.055056),0),0)*($AI67-$AI66)/10000</f>
        <v>0</v>
      </c>
      <c r="BA66" s="140" t="n">
        <f aca="false">IF(BA$2&lt;=$A66,IF(BA$3&gt;=$A66,(BA$4/1.055056),0),0)*($AI67-$AI66)/10000</f>
        <v>0</v>
      </c>
      <c r="BB66" s="140" t="n">
        <f aca="false">IF(BB$2&lt;=$A66,IF(BB$3&gt;=$A66,(BB$4/1.055056),0),0)*($AI67-$AI66)/10000</f>
        <v>0</v>
      </c>
      <c r="BC66" s="140" t="n">
        <f aca="false">IF(BC$2&lt;=$A66,IF(BC$3&gt;=$A66,(BC$4/1.055056),0),0)*($AI67-$AI66)/10000</f>
        <v>0</v>
      </c>
      <c r="BD66" s="140" t="n">
        <f aca="false">IF(BD$2&lt;=$A66,IF(BD$3&gt;=$A66,(BD$4/1.055056),0),0)*($AI67-$AI66)/10000</f>
        <v>0</v>
      </c>
      <c r="BE66" s="140" t="n">
        <f aca="false">SUM(AX66:BD66)*AM66</f>
        <v>0</v>
      </c>
      <c r="BF66" s="140"/>
      <c r="BG66" s="13"/>
      <c r="BH66" s="13"/>
      <c r="BI66" s="141" t="n">
        <f aca="false">IF(BI$2&lt;=$A66,IF(BI$3&gt;=$A66,(BI$4/1.055056),0),0)*($AI67-$AI66)/10000</f>
        <v>0</v>
      </c>
      <c r="BJ66" s="141" t="n">
        <f aca="false">IF(BJ$2&lt;=$A66,IF(BJ$3&gt;=$A66,(BJ$4/1.055056),0),0)*($AI67-$AI66)/10000</f>
        <v>0</v>
      </c>
      <c r="BK66" s="141" t="n">
        <f aca="false">IF(BK$2&lt;=$A66,IF(BK$3&gt;=$A66,(BK$4/1.055056),0),0)*($AI67-$AI66)/10000</f>
        <v>0</v>
      </c>
      <c r="BL66" s="141" t="n">
        <f aca="false">IF(BL$2&lt;=$A66,IF(BL$3&gt;=$A66,(BL$4/1.055056),0),0)*($AI67-$AI66)/10000</f>
        <v>0</v>
      </c>
      <c r="BM66" s="141" t="n">
        <f aca="false">IF(BM$2&lt;=$A66,IF(BM$3&gt;=$A66,(BM$4/1.055056),0),0)*($AI67-$AI66)/10000</f>
        <v>0</v>
      </c>
      <c r="BN66" s="141" t="n">
        <f aca="false">IF(BN$2&lt;=$A66,IF(BN$3&gt;=$A66,(BN$4/1.055056),0),0)*($AI67-$AI66)/10000</f>
        <v>0</v>
      </c>
      <c r="BO66" s="141" t="n">
        <f aca="false">IF(BO$2&lt;=$A66,IF(BO$3&gt;=$A66,(BO$4/1.055056),0),0)*($AI67-$AI66)/10000</f>
        <v>0</v>
      </c>
      <c r="BP66" s="141" t="n">
        <f aca="false">IF(BP$2&lt;=$A66,IF(BP$3&gt;=$A66,(BP$4/1.055056),0),0)*($AI67-$AI66)/10000</f>
        <v>0</v>
      </c>
      <c r="BQ66" s="13"/>
      <c r="BR66" s="14" t="n">
        <f aca="false">SUM(BI66:BP66)</f>
        <v>0</v>
      </c>
      <c r="BS66" s="14" t="n">
        <f aca="false">SUM(AX66:BF66)+DF66</f>
        <v>0</v>
      </c>
      <c r="BT66" s="14"/>
      <c r="BU66" s="17"/>
      <c r="BV66" s="17"/>
      <c r="BW66" s="142" t="n">
        <f aca="false">IF(BW$2&lt;=$A66,IF(BW$3&gt;=$A66,(BW$4),0),0)*($AI67-$AI66)/10000</f>
        <v>0</v>
      </c>
      <c r="BX66" s="142" t="n">
        <f aca="false">IF(BX$2&lt;=$A66,IF(BX$3&gt;=$A66,(BX$4),0),0)*($AI67-$AI66)/10000</f>
        <v>0</v>
      </c>
      <c r="BY66" s="142" t="n">
        <f aca="false">IF(BY$2&lt;=$A66,IF(BY$3&gt;=$A66,(BY$4),0),0)*($AI67-$AI66)/10000</f>
        <v>0</v>
      </c>
      <c r="BZ66" s="142" t="n">
        <f aca="false">IF(BZ$2&lt;=$A66,IF(BZ$3&gt;=$A66,(BZ$4),0),0)*($AI67-$AI66)/10000</f>
        <v>0</v>
      </c>
      <c r="CA66" s="142" t="n">
        <f aca="false">IF(CA$2&lt;=$A66,IF(CA$3&gt;=$A66,(CA$4),0),0)*($AI67-$AI66)/10000</f>
        <v>0</v>
      </c>
      <c r="CB66" s="140" t="n">
        <f aca="false">IF(CB$2&lt;=$A66,IF(CB$3&gt;=$A66,(CB$4),0),0)*($AI67-$AI66)/10000</f>
        <v>0</v>
      </c>
      <c r="CC66" s="140" t="n">
        <f aca="false">IF(CC$2&lt;=$A66,IF(CC$3&gt;=$A66,(CC$4),0),0)*($AI67-$AI66)/10000</f>
        <v>0</v>
      </c>
      <c r="CD66" s="140" t="n">
        <f aca="false">IF(CD$2&lt;=$A66,IF(CD$3&gt;=$A66,(CD$4),0),0)*($AI67-$AI66)/10000</f>
        <v>0</v>
      </c>
      <c r="CE66" s="140" t="n">
        <f aca="false">IF(CE$2&lt;=$A66,IF(CE$3&gt;=$A66,(CE$4),0),0)*($AI67-$AI66)/10000</f>
        <v>0</v>
      </c>
      <c r="CF66" s="140" t="n">
        <f aca="false">IF(CF$2&lt;=$A66,IF(CF$3&gt;=$A66,(CF$4),0),0)*($AI67-$AI66)/10000</f>
        <v>0</v>
      </c>
      <c r="CG66" s="140" t="n">
        <f aca="false">IF(CG$2&lt;=$A66,IF(CG$3&gt;=$A66,(CG$4),0),0)*($AI67-$AI66)/10000</f>
        <v>0</v>
      </c>
      <c r="CH66" s="140" t="n">
        <f aca="false">IF(CH$2&lt;=$A66,IF(CH$3&gt;=$A66,(CH$4),0),0)*($AI67-$AI66)/10000</f>
        <v>0</v>
      </c>
      <c r="CI66" s="140" t="n">
        <f aca="false">IF(CI$2&lt;=$A66,IF(CI$3&gt;=$A66,(CI$4),0),0)*($AI67-$AI66)/10000</f>
        <v>0</v>
      </c>
      <c r="CJ66" s="17"/>
      <c r="CK66" s="128" t="n">
        <f aca="false">SUM(BW66:CI66)+DQ66</f>
        <v>0</v>
      </c>
      <c r="CL66" s="128"/>
      <c r="CM66" s="128"/>
      <c r="CN66" s="142" t="n">
        <f aca="false">IF(CN$2&lt;=$A66,IF(CN$3&gt;=$A66,(CN$4),0),0)*($AI67-$AI66)/10000</f>
        <v>0</v>
      </c>
      <c r="CO66" s="142" t="n">
        <f aca="false">IF(CO$2&lt;=$A66,IF(CO$3&gt;=$A66,(CO$4),0),0)*($AI67-$AI66)/10000</f>
        <v>0</v>
      </c>
      <c r="CP66" s="142" t="n">
        <f aca="false">IF(CP$2&lt;=$A66,IF(CP$3&gt;=$A66,(CP$4),0),0)*($AI67-$AI66)/10000</f>
        <v>0</v>
      </c>
      <c r="CQ66" s="142" t="n">
        <f aca="false">IF(CQ$2&lt;=$A66,IF(CQ$3&gt;=$A66,(CQ$4),0),0)*($AI67-$AI66)/10000</f>
        <v>0</v>
      </c>
      <c r="CR66" s="128"/>
      <c r="CS66" s="128" t="n">
        <f aca="false">SUM(CN66:CQ66)*AL66</f>
        <v>0</v>
      </c>
      <c r="CT66" s="128"/>
      <c r="CU66" s="17"/>
      <c r="CV66" s="17"/>
      <c r="CW66" s="17"/>
      <c r="CX66" s="140" t="n">
        <f aca="false">IF(CX$2&lt;=$A66,IF(CX$3&gt;=$A66,(CX$4),0),0)*($AI67-$AI66)/10000</f>
        <v>0</v>
      </c>
      <c r="CY66" s="140" t="n">
        <f aca="false">IF(CY$2&lt;=$A66,IF(CY$3&gt;=$A66,(CY$4),0),0)*($AI67-$AI66)/10000</f>
        <v>0</v>
      </c>
      <c r="CZ66" s="140" t="n">
        <f aca="false">IF(CZ$2&lt;=$A66,IF(CZ$3&gt;=$A66,(CZ$4),0),0)*($AI67-$AI66)/10000</f>
        <v>0</v>
      </c>
      <c r="DA66" s="140" t="n">
        <f aca="false">IF(DA$2&lt;=$A66,IF(DA$3&gt;=$A66,(DA$4),0),0)*($AI67-$AI66)/10000</f>
        <v>0</v>
      </c>
      <c r="DB66" s="140" t="n">
        <f aca="false">IF(DB$2&lt;=$A66,IF(DB$3&gt;=$A66,(DB$4),0),0)*($AI67-$AI66)/10000</f>
        <v>0</v>
      </c>
      <c r="DC66" s="140" t="n">
        <f aca="false">IF(DC$2&lt;=$A66,IF(DC$3&gt;=$A66,(DC$4),0),0)*($AI67-$AI66)/10000</f>
        <v>0</v>
      </c>
      <c r="DD66" s="140" t="n">
        <f aca="false">IF(DD$2&lt;=$A66,IF(DD$3&gt;=$A66,(DD$4),0),0)*($AI67-$AI66)/10000</f>
        <v>0</v>
      </c>
      <c r="DE66" s="17"/>
      <c r="DF66" s="128" t="n">
        <f aca="false">SUM(CX66:DD66)</f>
        <v>0</v>
      </c>
      <c r="DG66" s="17"/>
      <c r="DH66" s="17"/>
      <c r="DI66" s="17"/>
      <c r="DJ66" s="17"/>
      <c r="DK66" s="17"/>
      <c r="DL66" s="140" t="n">
        <f aca="false">IF(DL$2&lt;=$A66,IF(DL$3&gt;=$A66,(DL$4),0),0)*($AI67-$AI66)/10000</f>
        <v>0</v>
      </c>
      <c r="DM66" s="140" t="n">
        <f aca="false">IF(DM$2&lt;=$A66,IF(DM$3&gt;=$A66,(DM$4),0),0)*($AI67-$AI66)/10000</f>
        <v>0</v>
      </c>
      <c r="DN66" s="140" t="n">
        <f aca="false">IF(DN$2&lt;=$A66,IF(DN$3&gt;=$A66,(DN$4),0),0)*($AI67-$AI66)/10000</f>
        <v>0</v>
      </c>
      <c r="DO66" s="140" t="n">
        <f aca="false">IF(DO$2&lt;=$A66,IF(DO$3&gt;=$A66,(DO$4),0),0)*($AI67-$AI66)/10000</f>
        <v>0</v>
      </c>
      <c r="DP66" s="140"/>
      <c r="DQ66" s="140" t="n">
        <f aca="false">SUM(DL66:DO66)*AL66</f>
        <v>0</v>
      </c>
      <c r="DR66" s="140"/>
      <c r="DS66" s="140" t="n">
        <f aca="false">IF(DS$2&lt;=$A66,IF(DS$3&gt;=$A66,(DS$4),0),0)*($AI67-$AI66)/10000</f>
        <v>0</v>
      </c>
      <c r="DT66" s="140" t="n">
        <f aca="false">IF(DT$2&lt;=$A66,IF(DT$3&gt;=$A66,(DT$4),0),0)*($AI67-$AI66)/10000</f>
        <v>0</v>
      </c>
      <c r="DU66" s="140" t="n">
        <f aca="false">IF(DU$2&lt;=$A66,IF(DU$3&gt;=$A66,(DU$4),0),0)*($AI67-$AI66)/10000</f>
        <v>0</v>
      </c>
      <c r="DV66" s="140" t="n">
        <f aca="false">IF(DV$2&lt;=$A66,IF(DV$3&gt;=$A66,(DV$4),0),0)*($AI67-$AI66)/10000</f>
        <v>0</v>
      </c>
      <c r="DW66" s="140" t="n">
        <f aca="false">IF(DW$2&lt;=$A66,IF(DW$3&gt;=$A66,(DW$4),0),0)*($AI67-$AI66)/10000</f>
        <v>0</v>
      </c>
      <c r="DX66" s="140" t="n">
        <f aca="false">IF(DX$2&lt;=$A66,IF(DX$3&gt;=$A66,(DX$4),0),0)*($AI67-$AI66)/10000</f>
        <v>0</v>
      </c>
      <c r="DY66" s="140" t="n">
        <f aca="false">IF(DY$2&lt;=$A66,IF(DY$3&gt;=$A66,(DY$4),0),0)*($AI67-$AI66)/10000</f>
        <v>0</v>
      </c>
      <c r="DZ66" s="140" t="n">
        <f aca="false">IF(DZ$2&lt;=$A66,IF(DZ$3&gt;=$A66,(DZ$4),0),0)*($AI67-$AI66)/10000</f>
        <v>0</v>
      </c>
      <c r="EA66" s="140" t="n">
        <f aca="false">IF(EA$2&lt;=$A66,IF(EA$3&gt;=$A66,(EA$4),0),0)*($AI67-$AI66)/10000</f>
        <v>0</v>
      </c>
      <c r="EB66" s="128" t="n">
        <f aca="false">SUM(DS66:DZ66)*AM66</f>
        <v>0</v>
      </c>
      <c r="EC66" s="128"/>
      <c r="ED66" s="17"/>
      <c r="EE66" s="17"/>
      <c r="EF66" s="17"/>
      <c r="EG66" s="17"/>
      <c r="EH66" s="17"/>
      <c r="EI66" s="140" t="n">
        <f aca="false">IF(EI$2&lt;=$A66,IF(EI$3&gt;=$A66,(EI$4),0),0)*($AI67-$AI66)/10000</f>
        <v>0</v>
      </c>
      <c r="EJ66" s="140" t="n">
        <f aca="false">IF(EJ$2&lt;=$A66,IF(EJ$3&gt;=$A66,(EJ$4),0),0)*($AI67-$AI66)/10000</f>
        <v>0</v>
      </c>
      <c r="EK66" s="140" t="n">
        <f aca="false">IF(EK$2&lt;=$A66,IF(EK$3&gt;=$A66,(EK$4),0),0)*($AI67-$AI66)/10000</f>
        <v>0</v>
      </c>
      <c r="EL66" s="140" t="n">
        <f aca="false">IF(EL$2&lt;=$A66,IF(EL$3&gt;=$A66,(EL$4),0),0)*($AI67-$AI66)/10000</f>
        <v>0</v>
      </c>
      <c r="EM66" s="140" t="n">
        <f aca="false">IF(EM$2&lt;=$A66,IF(EM$3&gt;=$A66,(EM$4),0),0)*($AI67-$AI66)/10000</f>
        <v>0</v>
      </c>
      <c r="EN66" s="140" t="n">
        <f aca="false">IF(EN$2&lt;=$A66,IF(EN$3&gt;=$A66,(EN$4),0),0)*($AI67-$AI66)/10000</f>
        <v>0</v>
      </c>
      <c r="EO66" s="17"/>
      <c r="EP66" s="128" t="n">
        <f aca="false">SUM(EI66:EN66)</f>
        <v>0</v>
      </c>
      <c r="EQ66" s="128" t="n">
        <f aca="false">EP66*AM66</f>
        <v>0</v>
      </c>
      <c r="ER66" s="17"/>
      <c r="ES66" s="17"/>
      <c r="ET66" s="17"/>
      <c r="EU66" s="17"/>
      <c r="EV66" s="17"/>
      <c r="EW66" s="140" t="n">
        <f aca="false">IF(EW$2&lt;=$A66,IF(EW$3&gt;=$A66,(EW$4),0),0)*($AI67-$AI66)/10000</f>
        <v>0</v>
      </c>
      <c r="EX66" s="140" t="n">
        <f aca="false">IF(EX$2&lt;=$A66,IF(EX$3&gt;=$A66,(EX$4),0),0)*($AI67-$AI66)/10000</f>
        <v>0</v>
      </c>
      <c r="EY66" s="140" t="n">
        <f aca="false">IF(EY$2&lt;=$A66,IF(EY$3&gt;=$A66,(EY$4),0),0)*($AI67-$AI66)/10000</f>
        <v>0</v>
      </c>
      <c r="EZ66" s="140" t="n">
        <f aca="false">IF(EZ$2&lt;=$A66,IF(EZ$3&gt;=$A66,(EZ$4),0),0)*($AI67-$AI66)/10000</f>
        <v>0</v>
      </c>
      <c r="FA66" s="140" t="n">
        <f aca="false">IF(FA$2&lt;=$A66,IF(FA$3&gt;=$A66,(FA$4),0),0)*($AI67-$AI66)/10000</f>
        <v>0</v>
      </c>
      <c r="FB66" s="140" t="n">
        <f aca="false">IF(FB$2&lt;=$A66,IF(FB$3&gt;=$A66,(FB$4),0),0)*($AI67-$AI66)/10000</f>
        <v>0</v>
      </c>
      <c r="FC66" s="17"/>
      <c r="FD66" s="128" t="n">
        <f aca="false">SUM(EW66:FB66)</f>
        <v>0</v>
      </c>
      <c r="FE66" s="128" t="n">
        <f aca="false">FD66*AM66</f>
        <v>0</v>
      </c>
      <c r="FF66" s="17"/>
      <c r="FG66" s="17"/>
      <c r="FH66" s="17"/>
      <c r="FI66" s="17"/>
      <c r="FJ66" s="17"/>
      <c r="FK66" s="17"/>
      <c r="FL66" s="140" t="n">
        <f aca="false">IF(FL$2&lt;=$A66,IF(FL$3&gt;=$A66,(FL$4),0),0)*($AI67-$AI66)/10000</f>
        <v>0</v>
      </c>
      <c r="FM66" s="140" t="n">
        <f aca="false">IF(FM$2&lt;=$A66,IF(FM$3&gt;=$A66,(FM$4),0),0)*($AI67-$AI66)/10000</f>
        <v>0</v>
      </c>
      <c r="FN66" s="140" t="n">
        <f aca="false">IF(FN$2&lt;=$A66,IF(FN$3&gt;=$A66,(FN$4),0),0)*($AI67-$AI66)/10000</f>
        <v>0</v>
      </c>
      <c r="FO66" s="140" t="n">
        <f aca="false">IF(FO$2&lt;=$A66,IF(FO$3&gt;=$A66,(FO$4),0),0)*($AI67-$AI66)/10000</f>
        <v>0</v>
      </c>
      <c r="FP66" s="140" t="n">
        <f aca="false">IF(FP$2&lt;=$A66,IF(FP$3&gt;=$A66,(FP$4),0),0)*($AI67-$AI66)/10000</f>
        <v>0</v>
      </c>
      <c r="FQ66" s="140" t="n">
        <f aca="false">IF(FQ$2&lt;=$A66,IF(FQ$3&gt;=$A66,(FQ$4),0),0)*($AI67-$AI66)/10000</f>
        <v>0</v>
      </c>
      <c r="FR66" s="17"/>
      <c r="FS66" s="128" t="n">
        <f aca="false">SUM(FL66:FQ66)</f>
        <v>0</v>
      </c>
      <c r="FT66" s="128" t="n">
        <f aca="false">FS66*AM66</f>
        <v>0</v>
      </c>
      <c r="FU66" s="17"/>
      <c r="FV66" s="17"/>
      <c r="FW66" s="17"/>
      <c r="FX66" s="17"/>
      <c r="FY66" s="17"/>
      <c r="FZ66" s="17"/>
      <c r="GA66" s="140" t="n">
        <f aca="false">IF(GA$2&lt;=$A66,IF(GA$3&gt;=$A66,(GA$4),0),0)*($AI67-$AI66)/10000</f>
        <v>0</v>
      </c>
      <c r="GB66" s="140" t="n">
        <f aca="false">IF(GB$2&lt;=$A66,IF(GB$3&gt;=$A66,(GB$4),0),0)*($AI67-$AI66)/10000</f>
        <v>0</v>
      </c>
      <c r="GC66" s="140" t="n">
        <f aca="false">IF(GC$2&lt;=$A66,IF(GC$3&gt;=$A66,(GC$4),0),0)*($AI67-$AI66)/10000</f>
        <v>0</v>
      </c>
      <c r="GD66" s="140" t="n">
        <f aca="false">IF(GD$2&lt;=$A66,IF(GD$3&gt;=$A66,(GD$4),0),0)*($AI67-$AI66)/10000</f>
        <v>0</v>
      </c>
      <c r="GE66" s="140" t="n">
        <f aca="false">IF(GE$2&lt;=$A66,IF(GE$3&gt;=$A66,(GE$4),0),0)*($AI67-$AI66)/10000</f>
        <v>0</v>
      </c>
      <c r="GF66" s="140" t="n">
        <f aca="false">IF(GF$2&lt;=$A66,IF(GF$3&gt;=$A66,(GF$4),0),0)*($AI67-$AI66)/10000</f>
        <v>0</v>
      </c>
      <c r="GG66" s="17"/>
      <c r="GH66" s="128" t="n">
        <f aca="false">SUM(GA66:GF66)</f>
        <v>0</v>
      </c>
      <c r="GI66" s="128" t="n">
        <f aca="false">GH66*AM66</f>
        <v>0</v>
      </c>
    </row>
    <row r="67" customFormat="false" ht="16.5" hidden="false" customHeight="false" outlineLevel="0" collapsed="false">
      <c r="A67" s="143" t="n">
        <v>38777</v>
      </c>
      <c r="B67" s="144" t="n">
        <f aca="false">INDEX(EOLArray,MATCH($A67,EOLColumn,0),MATCH($AF$5,EOLRow,0))+CT67</f>
        <v>0</v>
      </c>
      <c r="C67" s="135" t="n">
        <f aca="false">INDEX(M1SHEET,MATCH($A67,M1COLUMN,0),MATCH($AG$5,M1ROW,0))</f>
        <v>-0.39</v>
      </c>
      <c r="D67" s="152"/>
      <c r="E67" s="144" t="n">
        <f aca="false">INDEX(EOLArray,MATCH($A67,EOLColumn,0),MATCH($AF$19,EOLRow,0))+EQ67</f>
        <v>-5.86</v>
      </c>
      <c r="F67" s="135" t="n">
        <f aca="false">INDEX(M1SHEET,MATCH($A67,M1COLUMN,0),MATCH($AG$14,M1ROW,0))</f>
        <v>0.52</v>
      </c>
      <c r="G67" s="152"/>
      <c r="H67" s="144" t="n">
        <f aca="false">INDEX(EOLArray,MATCH($A67,EOLColumn,0),MATCH($AF$20,EOLRow,0))+GI67</f>
        <v>0</v>
      </c>
      <c r="I67" s="135" t="n">
        <f aca="false">INDEX(M1SHEET,MATCH($A67,M1COLUMN,0),MATCH($AG$17,M1ROW,0))</f>
        <v>0.58</v>
      </c>
      <c r="J67" s="152"/>
      <c r="K67" s="144" t="n">
        <f aca="false">INDEX(EOLArray,MATCH($A67,EOLColumn,0),MATCH($AF$13,EOLRow,0))+FE67</f>
        <v>0</v>
      </c>
      <c r="L67" s="135" t="n">
        <f aca="false">INDEX(M1SHEET,MATCH($A67,M1COLUMN,0),MATCH($AG$13,M1ROW,0))</f>
        <v>-0.29</v>
      </c>
      <c r="M67" s="152"/>
      <c r="N67" s="144" t="n">
        <f aca="false">INDEX(EOLArray,MATCH($A67,EOLColumn,0),MATCH($AF$12,EOLRow,0))+EB67+DQ67</f>
        <v>0</v>
      </c>
      <c r="O67" s="135" t="n">
        <f aca="false">INDEX(M1SHEET,MATCH($A67,M1COLUMN,0),MATCH($AG$15,M1ROW,0))</f>
        <v>-0.18</v>
      </c>
      <c r="P67" s="152"/>
      <c r="Q67" s="135" t="n">
        <f aca="false">INDEX(M1SHEET,MATCH($A67,M1COLUMN,0),MATCH($AG$31,M1ROW,0))</f>
        <v>3.856</v>
      </c>
      <c r="R67" s="152"/>
      <c r="S67" s="144" t="n">
        <f aca="false">INDEX(EOLArray,MATCH($A67,EOLColumn,0),MATCH($AF$2,EOLRow,0))+BE67+DF67</f>
        <v>0</v>
      </c>
      <c r="T67" s="135" t="n">
        <f aca="false">INDEX(M1SHEET,MATCH($A67,M1COLUMN,0),MATCH($AG$3,M1ROW,0))</f>
        <v>-0.39</v>
      </c>
      <c r="U67" s="152"/>
      <c r="V67" s="135" t="n">
        <f aca="false">INDEX(M1SHEET,MATCH($A67,M1COLUMN,0),MATCH($AG$28,M1ROW,0))</f>
        <v>5.12954965244007</v>
      </c>
      <c r="W67" s="152"/>
      <c r="X67" s="144" t="n">
        <f aca="false">INDEX(EOLArray,MATCH($A67,EOLColumn,0),MATCH($AF$18,EOLRow,0))+$BE67+$CK67+$CS67+$DQ67</f>
        <v>0</v>
      </c>
      <c r="Y67" s="135" t="n">
        <f aca="false">INDEX(M1SHEET,MATCH($A67,M1COLUMN,0),MATCH($AG$2,M1ROW,0))</f>
        <v>4.036</v>
      </c>
      <c r="Z67" s="152"/>
      <c r="AB67" s="146" t="n">
        <f aca="false">B67+E67+H67+K67+N67+S67</f>
        <v>-5.86</v>
      </c>
      <c r="AC67" s="58"/>
      <c r="AD67" s="58"/>
      <c r="AI67" s="138" t="n">
        <v>38777</v>
      </c>
      <c r="AJ67" s="96" t="n">
        <f aca="false">(CK67+BE67+BR67+DQ67)*AM67</f>
        <v>0</v>
      </c>
      <c r="AK67" s="97" t="n">
        <f aca="false">(AO67)*(AM67)</f>
        <v>0</v>
      </c>
      <c r="AL67" s="97" t="n">
        <f aca="false">(AN67+AO67)*(AM67)</f>
        <v>0</v>
      </c>
      <c r="AM67" s="139" t="n">
        <f aca="false">INDEX(M1SHEET,MATCH($AI67,M1COLUMN,0),MATCH($AG$38,M1ROW,0))</f>
        <v>0.755817665904806</v>
      </c>
      <c r="AN67" s="122" t="n">
        <f aca="false">BS67</f>
        <v>0</v>
      </c>
      <c r="AO67" s="97" t="n">
        <f aca="false">BR67</f>
        <v>0</v>
      </c>
      <c r="AP67" s="125"/>
      <c r="AQ67" s="108"/>
      <c r="AR67" s="128" t="n">
        <f aca="false">SUM(AX67:BE67)+SUM(BI67:BP67)+SUM(DU67:DZ67)+SUM(BW67:CI67)</f>
        <v>0</v>
      </c>
      <c r="AS67" s="108"/>
      <c r="AT67" s="17"/>
      <c r="AU67" s="17"/>
      <c r="AV67" s="37" t="n">
        <v>38777</v>
      </c>
      <c r="AW67" s="17"/>
      <c r="AX67" s="128" t="n">
        <f aca="false">IF(AX$2&lt;=$A67,IF(AX$3&gt;=$A67,(AX$4/1.055056),0),0)*($AI68-$AI67)/10000</f>
        <v>0</v>
      </c>
      <c r="AY67" s="140" t="n">
        <f aca="false">IF(AY$2&lt;=$A67,IF(AY$3&gt;=$A67,(AY$4/1.055056),0),0)*($AI68-$AI67)/10000</f>
        <v>0</v>
      </c>
      <c r="AZ67" s="140" t="n">
        <f aca="false">IF(AZ$2&lt;=$A67,IF(AZ$3&gt;=$A67,(AZ$4/1.055056),0),0)*($AI68-$AI67)/10000</f>
        <v>0</v>
      </c>
      <c r="BA67" s="140" t="n">
        <f aca="false">IF(BA$2&lt;=$A67,IF(BA$3&gt;=$A67,(BA$4/1.055056),0),0)*($AI68-$AI67)/10000</f>
        <v>0</v>
      </c>
      <c r="BB67" s="140" t="n">
        <f aca="false">IF(BB$2&lt;=$A67,IF(BB$3&gt;=$A67,(BB$4/1.055056),0),0)*($AI68-$AI67)/10000</f>
        <v>0</v>
      </c>
      <c r="BC67" s="140" t="n">
        <f aca="false">IF(BC$2&lt;=$A67,IF(BC$3&gt;=$A67,(BC$4/1.055056),0),0)*($AI68-$AI67)/10000</f>
        <v>0</v>
      </c>
      <c r="BD67" s="140" t="n">
        <f aca="false">IF(BD$2&lt;=$A67,IF(BD$3&gt;=$A67,(BD$4/1.055056),0),0)*($AI68-$AI67)/10000</f>
        <v>0</v>
      </c>
      <c r="BE67" s="140" t="n">
        <f aca="false">SUM(AX67:BD67)*AM67</f>
        <v>0</v>
      </c>
      <c r="BF67" s="140"/>
      <c r="BG67" s="13"/>
      <c r="BH67" s="13"/>
      <c r="BI67" s="141" t="n">
        <f aca="false">IF(BI$2&lt;=$A67,IF(BI$3&gt;=$A67,(BI$4/1.055056),0),0)*($AI68-$AI67)/10000</f>
        <v>0</v>
      </c>
      <c r="BJ67" s="141" t="n">
        <f aca="false">IF(BJ$2&lt;=$A67,IF(BJ$3&gt;=$A67,(BJ$4/1.055056),0),0)*($AI68-$AI67)/10000</f>
        <v>0</v>
      </c>
      <c r="BK67" s="141" t="n">
        <f aca="false">IF(BK$2&lt;=$A67,IF(BK$3&gt;=$A67,(BK$4/1.055056),0),0)*($AI68-$AI67)/10000</f>
        <v>0</v>
      </c>
      <c r="BL67" s="141" t="n">
        <f aca="false">IF(BL$2&lt;=$A67,IF(BL$3&gt;=$A67,(BL$4/1.055056),0),0)*($AI68-$AI67)/10000</f>
        <v>0</v>
      </c>
      <c r="BM67" s="141" t="n">
        <f aca="false">IF(BM$2&lt;=$A67,IF(BM$3&gt;=$A67,(BM$4/1.055056),0),0)*($AI68-$AI67)/10000</f>
        <v>0</v>
      </c>
      <c r="BN67" s="141" t="n">
        <f aca="false">IF(BN$2&lt;=$A67,IF(BN$3&gt;=$A67,(BN$4/1.055056),0),0)*($AI68-$AI67)/10000</f>
        <v>0</v>
      </c>
      <c r="BO67" s="141" t="n">
        <f aca="false">IF(BO$2&lt;=$A67,IF(BO$3&gt;=$A67,(BO$4/1.055056),0),0)*($AI68-$AI67)/10000</f>
        <v>0</v>
      </c>
      <c r="BP67" s="141" t="n">
        <f aca="false">IF(BP$2&lt;=$A67,IF(BP$3&gt;=$A67,(BP$4/1.055056),0),0)*($AI68-$AI67)/10000</f>
        <v>0</v>
      </c>
      <c r="BQ67" s="13"/>
      <c r="BR67" s="14" t="n">
        <f aca="false">SUM(BI67:BP67)</f>
        <v>0</v>
      </c>
      <c r="BS67" s="14" t="n">
        <f aca="false">SUM(AX67:BF67)+DF67</f>
        <v>0</v>
      </c>
      <c r="BT67" s="14"/>
      <c r="BU67" s="17"/>
      <c r="BV67" s="17"/>
      <c r="BW67" s="142" t="n">
        <f aca="false">IF(BW$2&lt;=$A67,IF(BW$3&gt;=$A67,(BW$4),0),0)*($AI68-$AI67)/10000</f>
        <v>0</v>
      </c>
      <c r="BX67" s="142" t="n">
        <f aca="false">IF(BX$2&lt;=$A67,IF(BX$3&gt;=$A67,(BX$4),0),0)*($AI68-$AI67)/10000</f>
        <v>0</v>
      </c>
      <c r="BY67" s="142" t="n">
        <f aca="false">IF(BY$2&lt;=$A67,IF(BY$3&gt;=$A67,(BY$4),0),0)*($AI68-$AI67)/10000</f>
        <v>0</v>
      </c>
      <c r="BZ67" s="142" t="n">
        <f aca="false">IF(BZ$2&lt;=$A67,IF(BZ$3&gt;=$A67,(BZ$4),0),0)*($AI68-$AI67)/10000</f>
        <v>0</v>
      </c>
      <c r="CA67" s="142" t="n">
        <f aca="false">IF(CA$2&lt;=$A67,IF(CA$3&gt;=$A67,(CA$4),0),0)*($AI68-$AI67)/10000</f>
        <v>0</v>
      </c>
      <c r="CB67" s="140" t="n">
        <f aca="false">IF(CB$2&lt;=$A67,IF(CB$3&gt;=$A67,(CB$4),0),0)*($AI68-$AI67)/10000</f>
        <v>0</v>
      </c>
      <c r="CC67" s="140" t="n">
        <f aca="false">IF(CC$2&lt;=$A67,IF(CC$3&gt;=$A67,(CC$4),0),0)*($AI68-$AI67)/10000</f>
        <v>0</v>
      </c>
      <c r="CD67" s="140" t="n">
        <f aca="false">IF(CD$2&lt;=$A67,IF(CD$3&gt;=$A67,(CD$4),0),0)*($AI68-$AI67)/10000</f>
        <v>0</v>
      </c>
      <c r="CE67" s="140" t="n">
        <f aca="false">IF(CE$2&lt;=$A67,IF(CE$3&gt;=$A67,(CE$4),0),0)*($AI68-$AI67)/10000</f>
        <v>0</v>
      </c>
      <c r="CF67" s="140" t="n">
        <f aca="false">IF(CF$2&lt;=$A67,IF(CF$3&gt;=$A67,(CF$4),0),0)*($AI68-$AI67)/10000</f>
        <v>0</v>
      </c>
      <c r="CG67" s="140" t="n">
        <f aca="false">IF(CG$2&lt;=$A67,IF(CG$3&gt;=$A67,(CG$4),0),0)*($AI68-$AI67)/10000</f>
        <v>0</v>
      </c>
      <c r="CH67" s="140" t="n">
        <f aca="false">IF(CH$2&lt;=$A67,IF(CH$3&gt;=$A67,(CH$4),0),0)*($AI68-$AI67)/10000</f>
        <v>0</v>
      </c>
      <c r="CI67" s="140" t="n">
        <f aca="false">IF(CI$2&lt;=$A67,IF(CI$3&gt;=$A67,(CI$4),0),0)*($AI68-$AI67)/10000</f>
        <v>0</v>
      </c>
      <c r="CJ67" s="17"/>
      <c r="CK67" s="128" t="n">
        <f aca="false">SUM(BW67:CI67)+DQ67</f>
        <v>0</v>
      </c>
      <c r="CL67" s="128"/>
      <c r="CM67" s="128"/>
      <c r="CN67" s="142" t="n">
        <f aca="false">IF(CN$2&lt;=$A67,IF(CN$3&gt;=$A67,(CN$4),0),0)*($AI68-$AI67)/10000</f>
        <v>0</v>
      </c>
      <c r="CO67" s="142" t="n">
        <f aca="false">IF(CO$2&lt;=$A67,IF(CO$3&gt;=$A67,(CO$4),0),0)*($AI68-$AI67)/10000</f>
        <v>0</v>
      </c>
      <c r="CP67" s="142" t="n">
        <f aca="false">IF(CP$2&lt;=$A67,IF(CP$3&gt;=$A67,(CP$4),0),0)*($AI68-$AI67)/10000</f>
        <v>0</v>
      </c>
      <c r="CQ67" s="142" t="n">
        <f aca="false">IF(CQ$2&lt;=$A67,IF(CQ$3&gt;=$A67,(CQ$4),0),0)*($AI68-$AI67)/10000</f>
        <v>0</v>
      </c>
      <c r="CR67" s="128"/>
      <c r="CS67" s="128" t="n">
        <f aca="false">SUM(CN67:CQ67)*AL67</f>
        <v>0</v>
      </c>
      <c r="CT67" s="128"/>
      <c r="CU67" s="17"/>
      <c r="CV67" s="17"/>
      <c r="CW67" s="17"/>
      <c r="CX67" s="140" t="n">
        <f aca="false">IF(CX$2&lt;=$A67,IF(CX$3&gt;=$A67,(CX$4),0),0)*($AI68-$AI67)/10000</f>
        <v>0</v>
      </c>
      <c r="CY67" s="140" t="n">
        <f aca="false">IF(CY$2&lt;=$A67,IF(CY$3&gt;=$A67,(CY$4),0),0)*($AI68-$AI67)/10000</f>
        <v>0</v>
      </c>
      <c r="CZ67" s="140" t="n">
        <f aca="false">IF(CZ$2&lt;=$A67,IF(CZ$3&gt;=$A67,(CZ$4),0),0)*($AI68-$AI67)/10000</f>
        <v>0</v>
      </c>
      <c r="DA67" s="140" t="n">
        <f aca="false">IF(DA$2&lt;=$A67,IF(DA$3&gt;=$A67,(DA$4),0),0)*($AI68-$AI67)/10000</f>
        <v>0</v>
      </c>
      <c r="DB67" s="140" t="n">
        <f aca="false">IF(DB$2&lt;=$A67,IF(DB$3&gt;=$A67,(DB$4),0),0)*($AI68-$AI67)/10000</f>
        <v>0</v>
      </c>
      <c r="DC67" s="140" t="n">
        <f aca="false">IF(DC$2&lt;=$A67,IF(DC$3&gt;=$A67,(DC$4),0),0)*($AI68-$AI67)/10000</f>
        <v>0</v>
      </c>
      <c r="DD67" s="140" t="n">
        <f aca="false">IF(DD$2&lt;=$A67,IF(DD$3&gt;=$A67,(DD$4),0),0)*($AI68-$AI67)/10000</f>
        <v>0</v>
      </c>
      <c r="DE67" s="17"/>
      <c r="DF67" s="128" t="n">
        <f aca="false">SUM(CX67:DD67)</f>
        <v>0</v>
      </c>
      <c r="DG67" s="17"/>
      <c r="DH67" s="17"/>
      <c r="DI67" s="17"/>
      <c r="DJ67" s="17"/>
      <c r="DK67" s="17"/>
      <c r="DL67" s="140" t="n">
        <f aca="false">IF(DL$2&lt;=$A67,IF(DL$3&gt;=$A67,(DL$4),0),0)*($AI68-$AI67)/10000</f>
        <v>0</v>
      </c>
      <c r="DM67" s="140" t="n">
        <f aca="false">IF(DM$2&lt;=$A67,IF(DM$3&gt;=$A67,(DM$4),0),0)*($AI68-$AI67)/10000</f>
        <v>0</v>
      </c>
      <c r="DN67" s="140" t="n">
        <f aca="false">IF(DN$2&lt;=$A67,IF(DN$3&gt;=$A67,(DN$4),0),0)*($AI68-$AI67)/10000</f>
        <v>0</v>
      </c>
      <c r="DO67" s="140" t="n">
        <f aca="false">IF(DO$2&lt;=$A67,IF(DO$3&gt;=$A67,(DO$4),0),0)*($AI68-$AI67)/10000</f>
        <v>0</v>
      </c>
      <c r="DP67" s="140"/>
      <c r="DQ67" s="140" t="n">
        <f aca="false">SUM(DL67:DO67)*AL67</f>
        <v>0</v>
      </c>
      <c r="DR67" s="140"/>
      <c r="DS67" s="140" t="n">
        <f aca="false">IF(DS$2&lt;=$A67,IF(DS$3&gt;=$A67,(DS$4),0),0)*($AI68-$AI67)/10000</f>
        <v>0</v>
      </c>
      <c r="DT67" s="140" t="n">
        <f aca="false">IF(DT$2&lt;=$A67,IF(DT$3&gt;=$A67,(DT$4),0),0)*($AI68-$AI67)/10000</f>
        <v>0</v>
      </c>
      <c r="DU67" s="140" t="n">
        <f aca="false">IF(DU$2&lt;=$A67,IF(DU$3&gt;=$A67,(DU$4),0),0)*($AI68-$AI67)/10000</f>
        <v>0</v>
      </c>
      <c r="DV67" s="140" t="n">
        <f aca="false">IF(DV$2&lt;=$A67,IF(DV$3&gt;=$A67,(DV$4),0),0)*($AI68-$AI67)/10000</f>
        <v>0</v>
      </c>
      <c r="DW67" s="140" t="n">
        <f aca="false">IF(DW$2&lt;=$A67,IF(DW$3&gt;=$A67,(DW$4),0),0)*($AI68-$AI67)/10000</f>
        <v>0</v>
      </c>
      <c r="DX67" s="140" t="n">
        <f aca="false">IF(DX$2&lt;=$A67,IF(DX$3&gt;=$A67,(DX$4),0),0)*($AI68-$AI67)/10000</f>
        <v>0</v>
      </c>
      <c r="DY67" s="140" t="n">
        <f aca="false">IF(DY$2&lt;=$A67,IF(DY$3&gt;=$A67,(DY$4),0),0)*($AI68-$AI67)/10000</f>
        <v>0</v>
      </c>
      <c r="DZ67" s="140" t="n">
        <f aca="false">IF(DZ$2&lt;=$A67,IF(DZ$3&gt;=$A67,(DZ$4),0),0)*($AI68-$AI67)/10000</f>
        <v>0</v>
      </c>
      <c r="EA67" s="140" t="n">
        <f aca="false">IF(EA$2&lt;=$A67,IF(EA$3&gt;=$A67,(EA$4),0),0)*($AI68-$AI67)/10000</f>
        <v>0</v>
      </c>
      <c r="EB67" s="128" t="n">
        <f aca="false">SUM(DS67:DZ67)*AM67</f>
        <v>0</v>
      </c>
      <c r="EC67" s="128"/>
      <c r="ED67" s="17"/>
      <c r="EE67" s="17"/>
      <c r="EF67" s="17"/>
      <c r="EG67" s="17"/>
      <c r="EH67" s="17"/>
      <c r="EI67" s="140" t="n">
        <f aca="false">IF(EI$2&lt;=$A67,IF(EI$3&gt;=$A67,(EI$4),0),0)*($AI68-$AI67)/10000</f>
        <v>0</v>
      </c>
      <c r="EJ67" s="140" t="n">
        <f aca="false">IF(EJ$2&lt;=$A67,IF(EJ$3&gt;=$A67,(EJ$4),0),0)*($AI68-$AI67)/10000</f>
        <v>0</v>
      </c>
      <c r="EK67" s="140" t="n">
        <f aca="false">IF(EK$2&lt;=$A67,IF(EK$3&gt;=$A67,(EK$4),0),0)*($AI68-$AI67)/10000</f>
        <v>0</v>
      </c>
      <c r="EL67" s="140" t="n">
        <f aca="false">IF(EL$2&lt;=$A67,IF(EL$3&gt;=$A67,(EL$4),0),0)*($AI68-$AI67)/10000</f>
        <v>0</v>
      </c>
      <c r="EM67" s="140" t="n">
        <f aca="false">IF(EM$2&lt;=$A67,IF(EM$3&gt;=$A67,(EM$4),0),0)*($AI68-$AI67)/10000</f>
        <v>0</v>
      </c>
      <c r="EN67" s="140" t="n">
        <f aca="false">IF(EN$2&lt;=$A67,IF(EN$3&gt;=$A67,(EN$4),0),0)*($AI68-$AI67)/10000</f>
        <v>0</v>
      </c>
      <c r="EO67" s="17"/>
      <c r="EP67" s="128" t="n">
        <f aca="false">SUM(EI67:EN67)</f>
        <v>0</v>
      </c>
      <c r="EQ67" s="128" t="n">
        <f aca="false">EP67*AM67</f>
        <v>0</v>
      </c>
      <c r="ER67" s="17"/>
      <c r="ES67" s="17"/>
      <c r="ET67" s="17"/>
      <c r="EU67" s="17"/>
      <c r="EV67" s="17"/>
      <c r="EW67" s="140" t="n">
        <f aca="false">IF(EW$2&lt;=$A67,IF(EW$3&gt;=$A67,(EW$4),0),0)*($AI68-$AI67)/10000</f>
        <v>0</v>
      </c>
      <c r="EX67" s="140" t="n">
        <f aca="false">IF(EX$2&lt;=$A67,IF(EX$3&gt;=$A67,(EX$4),0),0)*($AI68-$AI67)/10000</f>
        <v>0</v>
      </c>
      <c r="EY67" s="140" t="n">
        <f aca="false">IF(EY$2&lt;=$A67,IF(EY$3&gt;=$A67,(EY$4),0),0)*($AI68-$AI67)/10000</f>
        <v>0</v>
      </c>
      <c r="EZ67" s="140" t="n">
        <f aca="false">IF(EZ$2&lt;=$A67,IF(EZ$3&gt;=$A67,(EZ$4),0),0)*($AI68-$AI67)/10000</f>
        <v>0</v>
      </c>
      <c r="FA67" s="140" t="n">
        <f aca="false">IF(FA$2&lt;=$A67,IF(FA$3&gt;=$A67,(FA$4),0),0)*($AI68-$AI67)/10000</f>
        <v>0</v>
      </c>
      <c r="FB67" s="140" t="n">
        <f aca="false">IF(FB$2&lt;=$A67,IF(FB$3&gt;=$A67,(FB$4),0),0)*($AI68-$AI67)/10000</f>
        <v>0</v>
      </c>
      <c r="FC67" s="17"/>
      <c r="FD67" s="128" t="n">
        <f aca="false">SUM(EW67:FB67)</f>
        <v>0</v>
      </c>
      <c r="FE67" s="128" t="n">
        <f aca="false">FD67*AM67</f>
        <v>0</v>
      </c>
      <c r="FF67" s="17"/>
      <c r="FG67" s="17"/>
      <c r="FH67" s="17"/>
      <c r="FI67" s="17"/>
      <c r="FJ67" s="17"/>
      <c r="FK67" s="17"/>
      <c r="FL67" s="140" t="n">
        <f aca="false">IF(FL$2&lt;=$A67,IF(FL$3&gt;=$A67,(FL$4),0),0)*($AI68-$AI67)/10000</f>
        <v>0</v>
      </c>
      <c r="FM67" s="140" t="n">
        <f aca="false">IF(FM$2&lt;=$A67,IF(FM$3&gt;=$A67,(FM$4),0),0)*($AI68-$AI67)/10000</f>
        <v>0</v>
      </c>
      <c r="FN67" s="140" t="n">
        <f aca="false">IF(FN$2&lt;=$A67,IF(FN$3&gt;=$A67,(FN$4),0),0)*($AI68-$AI67)/10000</f>
        <v>0</v>
      </c>
      <c r="FO67" s="140" t="n">
        <f aca="false">IF(FO$2&lt;=$A67,IF(FO$3&gt;=$A67,(FO$4),0),0)*($AI68-$AI67)/10000</f>
        <v>0</v>
      </c>
      <c r="FP67" s="140" t="n">
        <f aca="false">IF(FP$2&lt;=$A67,IF(FP$3&gt;=$A67,(FP$4),0),0)*($AI68-$AI67)/10000</f>
        <v>0</v>
      </c>
      <c r="FQ67" s="140" t="n">
        <f aca="false">IF(FQ$2&lt;=$A67,IF(FQ$3&gt;=$A67,(FQ$4),0),0)*($AI68-$AI67)/10000</f>
        <v>0</v>
      </c>
      <c r="FR67" s="17"/>
      <c r="FS67" s="128" t="n">
        <f aca="false">SUM(FL67:FQ67)</f>
        <v>0</v>
      </c>
      <c r="FT67" s="128" t="n">
        <f aca="false">FS67*AM67</f>
        <v>0</v>
      </c>
      <c r="FU67" s="17"/>
      <c r="FV67" s="17"/>
      <c r="FW67" s="17"/>
      <c r="FX67" s="17"/>
      <c r="FY67" s="17"/>
      <c r="FZ67" s="17"/>
      <c r="GA67" s="140" t="n">
        <f aca="false">IF(GA$2&lt;=$A67,IF(GA$3&gt;=$A67,(GA$4),0),0)*($AI68-$AI67)/10000</f>
        <v>0</v>
      </c>
      <c r="GB67" s="140" t="n">
        <f aca="false">IF(GB$2&lt;=$A67,IF(GB$3&gt;=$A67,(GB$4),0),0)*($AI68-$AI67)/10000</f>
        <v>0</v>
      </c>
      <c r="GC67" s="140" t="n">
        <f aca="false">IF(GC$2&lt;=$A67,IF(GC$3&gt;=$A67,(GC$4),0),0)*($AI68-$AI67)/10000</f>
        <v>0</v>
      </c>
      <c r="GD67" s="140" t="n">
        <f aca="false">IF(GD$2&lt;=$A67,IF(GD$3&gt;=$A67,(GD$4),0),0)*($AI68-$AI67)/10000</f>
        <v>0</v>
      </c>
      <c r="GE67" s="140" t="n">
        <f aca="false">IF(GE$2&lt;=$A67,IF(GE$3&gt;=$A67,(GE$4),0),0)*($AI68-$AI67)/10000</f>
        <v>0</v>
      </c>
      <c r="GF67" s="140" t="n">
        <f aca="false">IF(GF$2&lt;=$A67,IF(GF$3&gt;=$A67,(GF$4),0),0)*($AI68-$AI67)/10000</f>
        <v>0</v>
      </c>
      <c r="GG67" s="17"/>
      <c r="GH67" s="128" t="n">
        <f aca="false">SUM(GA67:GF67)</f>
        <v>0</v>
      </c>
      <c r="GI67" s="128" t="n">
        <f aca="false">GH67*AM67</f>
        <v>0</v>
      </c>
    </row>
    <row r="68" customFormat="false" ht="16.5" hidden="false" customHeight="false" outlineLevel="0" collapsed="false">
      <c r="A68" s="133" t="n">
        <v>38808</v>
      </c>
      <c r="B68" s="134" t="n">
        <f aca="false">INDEX(EOLArray,MATCH($A68,EOLColumn,0),MATCH($AF$5,EOLRow,0))+CT68</f>
        <v>0</v>
      </c>
      <c r="C68" s="148" t="n">
        <f aca="false">INDEX(M1SHEET,MATCH($A68,M1COLUMN,0),MATCH($AG$5,M1ROW,0))</f>
        <v>-0.606875768161159</v>
      </c>
      <c r="D68" s="149"/>
      <c r="E68" s="134" t="n">
        <f aca="false">INDEX(EOLArray,MATCH($A68,EOLColumn,0),MATCH($AF$19,EOLRow,0))+EQ68</f>
        <v>-5.64</v>
      </c>
      <c r="F68" s="148" t="n">
        <f aca="false">INDEX(M1SHEET,MATCH($A68,M1COLUMN,0),MATCH($AG$14,M1ROW,0))</f>
        <v>0.12</v>
      </c>
      <c r="G68" s="149"/>
      <c r="H68" s="134" t="n">
        <f aca="false">INDEX(EOLArray,MATCH($A68,EOLColumn,0),MATCH($AF$20,EOLRow,0))+GI68</f>
        <v>0</v>
      </c>
      <c r="I68" s="148" t="n">
        <f aca="false">INDEX(M1SHEET,MATCH($A68,M1COLUMN,0),MATCH($AG$17,M1ROW,0))</f>
        <v>0.67</v>
      </c>
      <c r="J68" s="149"/>
      <c r="K68" s="134" t="n">
        <f aca="false">INDEX(EOLArray,MATCH($A68,EOLColumn,0),MATCH($AF$13,EOLRow,0))+FE68</f>
        <v>0</v>
      </c>
      <c r="L68" s="148" t="n">
        <f aca="false">INDEX(M1SHEET,MATCH($A68,M1COLUMN,0),MATCH($AG$13,M1ROW,0))</f>
        <v>-0.355</v>
      </c>
      <c r="M68" s="149"/>
      <c r="N68" s="134" t="n">
        <f aca="false">INDEX(EOLArray,MATCH($A68,EOLColumn,0),MATCH($AF$12,EOLRow,0))+EB68+DQ68</f>
        <v>0</v>
      </c>
      <c r="O68" s="148" t="n">
        <f aca="false">INDEX(M1SHEET,MATCH($A68,M1COLUMN,0),MATCH($AG$15,M1ROW,0))</f>
        <v>-0.29</v>
      </c>
      <c r="P68" s="149"/>
      <c r="Q68" s="148" t="n">
        <f aca="false">INDEX(M1SHEET,MATCH($A68,M1COLUMN,0),MATCH($AG$31,M1ROW,0))</f>
        <v>3.605</v>
      </c>
      <c r="R68" s="149"/>
      <c r="S68" s="134" t="n">
        <f aca="false">INDEX(EOLArray,MATCH($A68,EOLColumn,0),MATCH($AF$2,EOLRow,0))+BE68+DF68</f>
        <v>0</v>
      </c>
      <c r="T68" s="148" t="n">
        <f aca="false">INDEX(M1SHEET,MATCH($A68,M1COLUMN,0),MATCH($AG$3,M1ROW,0))</f>
        <v>-0.55</v>
      </c>
      <c r="U68" s="149"/>
      <c r="V68" s="148" t="n">
        <f aca="false">INDEX(M1SHEET,MATCH($A68,M1COLUMN,0),MATCH($AG$28,M1ROW,0))</f>
        <v>4.70499139882817</v>
      </c>
      <c r="W68" s="149"/>
      <c r="X68" s="134" t="n">
        <f aca="false">INDEX(EOLArray,MATCH($A68,EOLColumn,0),MATCH($AF$18,EOLRow,0))+$BE68+$CK68+$CS68+$DQ68</f>
        <v>0</v>
      </c>
      <c r="Y68" s="148" t="n">
        <f aca="false">INDEX(M1SHEET,MATCH($A68,M1COLUMN,0),MATCH($AG$2,M1ROW,0))</f>
        <v>3.895</v>
      </c>
      <c r="Z68" s="149"/>
      <c r="AB68" s="150" t="n">
        <f aca="false">B68+E68+H68+K68+N68+S68</f>
        <v>-5.64</v>
      </c>
      <c r="AC68" s="58"/>
      <c r="AD68" s="58"/>
      <c r="AI68" s="138" t="n">
        <v>38808</v>
      </c>
      <c r="AJ68" s="96" t="n">
        <f aca="false">(CK68+BE68+BR68+DQ68)*AM68</f>
        <v>0</v>
      </c>
      <c r="AK68" s="97" t="n">
        <f aca="false">(AO68)*(AM68)</f>
        <v>0</v>
      </c>
      <c r="AL68" s="97" t="n">
        <f aca="false">(AN68+AO68)*(AM68)</f>
        <v>0</v>
      </c>
      <c r="AM68" s="139" t="n">
        <f aca="false">INDEX(M1SHEET,MATCH($AI68,M1COLUMN,0),MATCH($AG$38,M1ROW,0))</f>
        <v>0.751990239534058</v>
      </c>
      <c r="AN68" s="122" t="n">
        <f aca="false">BS68</f>
        <v>0</v>
      </c>
      <c r="AO68" s="97" t="n">
        <f aca="false">BR68</f>
        <v>0</v>
      </c>
      <c r="AP68" s="125"/>
      <c r="AQ68" s="108"/>
      <c r="AR68" s="128" t="n">
        <f aca="false">SUM(AX68:BE68)+SUM(BI68:BP68)+SUM(DU68:DZ68)+SUM(BW68:CI68)</f>
        <v>0</v>
      </c>
      <c r="AS68" s="108"/>
      <c r="AT68" s="17"/>
      <c r="AU68" s="17"/>
      <c r="AV68" s="37" t="n">
        <v>38808</v>
      </c>
      <c r="AW68" s="17"/>
      <c r="AX68" s="128" t="n">
        <f aca="false">IF(AX$2&lt;=$A68,IF(AX$3&gt;=$A68,(AX$4/1.055056),0),0)*($AI69-$AI68)/10000</f>
        <v>0</v>
      </c>
      <c r="AY68" s="140" t="n">
        <f aca="false">IF(AY$2&lt;=$A68,IF(AY$3&gt;=$A68,(AY$4/1.055056),0),0)*($AI69-$AI68)/10000</f>
        <v>0</v>
      </c>
      <c r="AZ68" s="140" t="n">
        <f aca="false">IF(AZ$2&lt;=$A68,IF(AZ$3&gt;=$A68,(AZ$4/1.055056),0),0)*($AI69-$AI68)/10000</f>
        <v>0</v>
      </c>
      <c r="BA68" s="140" t="n">
        <f aca="false">IF(BA$2&lt;=$A68,IF(BA$3&gt;=$A68,(BA$4/1.055056),0),0)*($AI69-$AI68)/10000</f>
        <v>0</v>
      </c>
      <c r="BB68" s="140" t="n">
        <f aca="false">IF(BB$2&lt;=$A68,IF(BB$3&gt;=$A68,(BB$4/1.055056),0),0)*($AI69-$AI68)/10000</f>
        <v>0</v>
      </c>
      <c r="BC68" s="140" t="n">
        <f aca="false">IF(BC$2&lt;=$A68,IF(BC$3&gt;=$A68,(BC$4/1.055056),0),0)*($AI69-$AI68)/10000</f>
        <v>0</v>
      </c>
      <c r="BD68" s="140" t="n">
        <f aca="false">IF(BD$2&lt;=$A68,IF(BD$3&gt;=$A68,(BD$4/1.055056),0),0)*($AI69-$AI68)/10000</f>
        <v>0</v>
      </c>
      <c r="BE68" s="140" t="n">
        <f aca="false">SUM(AX68:BD68)*AM68</f>
        <v>0</v>
      </c>
      <c r="BF68" s="140"/>
      <c r="BG68" s="13"/>
      <c r="BH68" s="13"/>
      <c r="BI68" s="141" t="n">
        <f aca="false">IF(BI$2&lt;=$A68,IF(BI$3&gt;=$A68,(BI$4/1.055056),0),0)*($AI69-$AI68)/10000</f>
        <v>0</v>
      </c>
      <c r="BJ68" s="141" t="n">
        <f aca="false">IF(BJ$2&lt;=$A68,IF(BJ$3&gt;=$A68,(BJ$4/1.055056),0),0)*($AI69-$AI68)/10000</f>
        <v>0</v>
      </c>
      <c r="BK68" s="141" t="n">
        <f aca="false">IF(BK$2&lt;=$A68,IF(BK$3&gt;=$A68,(BK$4/1.055056),0),0)*($AI69-$AI68)/10000</f>
        <v>0</v>
      </c>
      <c r="BL68" s="141" t="n">
        <f aca="false">IF(BL$2&lt;=$A68,IF(BL$3&gt;=$A68,(BL$4/1.055056),0),0)*($AI69-$AI68)/10000</f>
        <v>0</v>
      </c>
      <c r="BM68" s="141" t="n">
        <f aca="false">IF(BM$2&lt;=$A68,IF(BM$3&gt;=$A68,(BM$4/1.055056),0),0)*($AI69-$AI68)/10000</f>
        <v>0</v>
      </c>
      <c r="BN68" s="141" t="n">
        <f aca="false">IF(BN$2&lt;=$A68,IF(BN$3&gt;=$A68,(BN$4/1.055056),0),0)*($AI69-$AI68)/10000</f>
        <v>0</v>
      </c>
      <c r="BO68" s="141" t="n">
        <f aca="false">IF(BO$2&lt;=$A68,IF(BO$3&gt;=$A68,(BO$4/1.055056),0),0)*($AI69-$AI68)/10000</f>
        <v>0</v>
      </c>
      <c r="BP68" s="141" t="n">
        <f aca="false">IF(BP$2&lt;=$A68,IF(BP$3&gt;=$A68,(BP$4/1.055056),0),0)*($AI69-$AI68)/10000</f>
        <v>0</v>
      </c>
      <c r="BQ68" s="13"/>
      <c r="BR68" s="14" t="n">
        <f aca="false">SUM(BI68:BP68)</f>
        <v>0</v>
      </c>
      <c r="BS68" s="14" t="n">
        <f aca="false">SUM(AX68:BF68)+DF68</f>
        <v>0</v>
      </c>
      <c r="BT68" s="14"/>
      <c r="BU68" s="17"/>
      <c r="BV68" s="17"/>
      <c r="BW68" s="142" t="n">
        <f aca="false">IF(BW$2&lt;=$A68,IF(BW$3&gt;=$A68,(BW$4),0),0)*($AI69-$AI68)/10000</f>
        <v>0</v>
      </c>
      <c r="BX68" s="142" t="n">
        <f aca="false">IF(BX$2&lt;=$A68,IF(BX$3&gt;=$A68,(BX$4),0),0)*($AI69-$AI68)/10000</f>
        <v>0</v>
      </c>
      <c r="BY68" s="142" t="n">
        <f aca="false">IF(BY$2&lt;=$A68,IF(BY$3&gt;=$A68,(BY$4),0),0)*($AI69-$AI68)/10000</f>
        <v>0</v>
      </c>
      <c r="BZ68" s="142" t="n">
        <f aca="false">IF(BZ$2&lt;=$A68,IF(BZ$3&gt;=$A68,(BZ$4),0),0)*($AI69-$AI68)/10000</f>
        <v>0</v>
      </c>
      <c r="CA68" s="142" t="n">
        <f aca="false">IF(CA$2&lt;=$A68,IF(CA$3&gt;=$A68,(CA$4),0),0)*($AI69-$AI68)/10000</f>
        <v>0</v>
      </c>
      <c r="CB68" s="140" t="n">
        <f aca="false">IF(CB$2&lt;=$A68,IF(CB$3&gt;=$A68,(CB$4),0),0)*($AI69-$AI68)/10000</f>
        <v>0</v>
      </c>
      <c r="CC68" s="140" t="n">
        <f aca="false">IF(CC$2&lt;=$A68,IF(CC$3&gt;=$A68,(CC$4),0),0)*($AI69-$AI68)/10000</f>
        <v>0</v>
      </c>
      <c r="CD68" s="140" t="n">
        <f aca="false">IF(CD$2&lt;=$A68,IF(CD$3&gt;=$A68,(CD$4),0),0)*($AI69-$AI68)/10000</f>
        <v>0</v>
      </c>
      <c r="CE68" s="140" t="n">
        <f aca="false">IF(CE$2&lt;=$A68,IF(CE$3&gt;=$A68,(CE$4),0),0)*($AI69-$AI68)/10000</f>
        <v>0</v>
      </c>
      <c r="CF68" s="140" t="n">
        <f aca="false">IF(CF$2&lt;=$A68,IF(CF$3&gt;=$A68,(CF$4),0),0)*($AI69-$AI68)/10000</f>
        <v>0</v>
      </c>
      <c r="CG68" s="140" t="n">
        <f aca="false">IF(CG$2&lt;=$A68,IF(CG$3&gt;=$A68,(CG$4),0),0)*($AI69-$AI68)/10000</f>
        <v>0</v>
      </c>
      <c r="CH68" s="140" t="n">
        <f aca="false">IF(CH$2&lt;=$A68,IF(CH$3&gt;=$A68,(CH$4),0),0)*($AI69-$AI68)/10000</f>
        <v>0</v>
      </c>
      <c r="CI68" s="140" t="n">
        <f aca="false">IF(CI$2&lt;=$A68,IF(CI$3&gt;=$A68,(CI$4),0),0)*($AI69-$AI68)/10000</f>
        <v>0</v>
      </c>
      <c r="CJ68" s="17"/>
      <c r="CK68" s="128" t="n">
        <f aca="false">SUM(BW68:CI68)+DQ68</f>
        <v>0</v>
      </c>
      <c r="CL68" s="128"/>
      <c r="CM68" s="128"/>
      <c r="CN68" s="142" t="n">
        <f aca="false">IF(CN$2&lt;=$A68,IF(CN$3&gt;=$A68,(CN$4),0),0)*($AI69-$AI68)/10000</f>
        <v>0</v>
      </c>
      <c r="CO68" s="142" t="n">
        <f aca="false">IF(CO$2&lt;=$A68,IF(CO$3&gt;=$A68,(CO$4),0),0)*($AI69-$AI68)/10000</f>
        <v>0</v>
      </c>
      <c r="CP68" s="142" t="n">
        <f aca="false">IF(CP$2&lt;=$A68,IF(CP$3&gt;=$A68,(CP$4),0),0)*($AI69-$AI68)/10000</f>
        <v>0</v>
      </c>
      <c r="CQ68" s="142" t="n">
        <f aca="false">IF(CQ$2&lt;=$A68,IF(CQ$3&gt;=$A68,(CQ$4),0),0)*($AI69-$AI68)/10000</f>
        <v>0</v>
      </c>
      <c r="CR68" s="128"/>
      <c r="CS68" s="128" t="n">
        <f aca="false">SUM(CN68:CQ68)*AL68</f>
        <v>0</v>
      </c>
      <c r="CT68" s="128"/>
      <c r="CU68" s="17"/>
      <c r="CV68" s="17"/>
      <c r="CW68" s="17"/>
      <c r="CX68" s="140" t="n">
        <f aca="false">IF(CX$2&lt;=$A68,IF(CX$3&gt;=$A68,(CX$4),0),0)*($AI69-$AI68)/10000</f>
        <v>0</v>
      </c>
      <c r="CY68" s="140" t="n">
        <f aca="false">IF(CY$2&lt;=$A68,IF(CY$3&gt;=$A68,(CY$4),0),0)*($AI69-$AI68)/10000</f>
        <v>0</v>
      </c>
      <c r="CZ68" s="140" t="n">
        <f aca="false">IF(CZ$2&lt;=$A68,IF(CZ$3&gt;=$A68,(CZ$4),0),0)*($AI69-$AI68)/10000</f>
        <v>0</v>
      </c>
      <c r="DA68" s="140" t="n">
        <f aca="false">IF(DA$2&lt;=$A68,IF(DA$3&gt;=$A68,(DA$4),0),0)*($AI69-$AI68)/10000</f>
        <v>0</v>
      </c>
      <c r="DB68" s="140" t="n">
        <f aca="false">IF(DB$2&lt;=$A68,IF(DB$3&gt;=$A68,(DB$4),0),0)*($AI69-$AI68)/10000</f>
        <v>0</v>
      </c>
      <c r="DC68" s="140" t="n">
        <f aca="false">IF(DC$2&lt;=$A68,IF(DC$3&gt;=$A68,(DC$4),0),0)*($AI69-$AI68)/10000</f>
        <v>0</v>
      </c>
      <c r="DD68" s="140" t="n">
        <f aca="false">IF(DD$2&lt;=$A68,IF(DD$3&gt;=$A68,(DD$4),0),0)*($AI69-$AI68)/10000</f>
        <v>0</v>
      </c>
      <c r="DE68" s="17"/>
      <c r="DF68" s="128" t="n">
        <f aca="false">SUM(CX68:DD68)</f>
        <v>0</v>
      </c>
      <c r="DG68" s="17"/>
      <c r="DH68" s="17"/>
      <c r="DI68" s="17"/>
      <c r="DJ68" s="17"/>
      <c r="DK68" s="17"/>
      <c r="DL68" s="140" t="n">
        <f aca="false">IF(DL$2&lt;=$A68,IF(DL$3&gt;=$A68,(DL$4),0),0)*($AI69-$AI68)/10000</f>
        <v>0</v>
      </c>
      <c r="DM68" s="140" t="n">
        <f aca="false">IF(DM$2&lt;=$A68,IF(DM$3&gt;=$A68,(DM$4),0),0)*($AI69-$AI68)/10000</f>
        <v>0</v>
      </c>
      <c r="DN68" s="140" t="n">
        <f aca="false">IF(DN$2&lt;=$A68,IF(DN$3&gt;=$A68,(DN$4),0),0)*($AI69-$AI68)/10000</f>
        <v>0</v>
      </c>
      <c r="DO68" s="140" t="n">
        <f aca="false">IF(DO$2&lt;=$A68,IF(DO$3&gt;=$A68,(DO$4),0),0)*($AI69-$AI68)/10000</f>
        <v>0</v>
      </c>
      <c r="DP68" s="140"/>
      <c r="DQ68" s="140" t="n">
        <f aca="false">SUM(DL68:DO68)*AL68</f>
        <v>0</v>
      </c>
      <c r="DR68" s="140"/>
      <c r="DS68" s="140" t="n">
        <f aca="false">IF(DS$2&lt;=$A68,IF(DS$3&gt;=$A68,(DS$4),0),0)*($AI69-$AI68)/10000</f>
        <v>0</v>
      </c>
      <c r="DT68" s="140" t="n">
        <f aca="false">IF(DT$2&lt;=$A68,IF(DT$3&gt;=$A68,(DT$4),0),0)*($AI69-$AI68)/10000</f>
        <v>0</v>
      </c>
      <c r="DU68" s="140" t="n">
        <f aca="false">IF(DU$2&lt;=$A68,IF(DU$3&gt;=$A68,(DU$4),0),0)*($AI69-$AI68)/10000</f>
        <v>0</v>
      </c>
      <c r="DV68" s="140" t="n">
        <f aca="false">IF(DV$2&lt;=$A68,IF(DV$3&gt;=$A68,(DV$4),0),0)*($AI69-$AI68)/10000</f>
        <v>0</v>
      </c>
      <c r="DW68" s="140" t="n">
        <f aca="false">IF(DW$2&lt;=$A68,IF(DW$3&gt;=$A68,(DW$4),0),0)*($AI69-$AI68)/10000</f>
        <v>0</v>
      </c>
      <c r="DX68" s="140" t="n">
        <f aca="false">IF(DX$2&lt;=$A68,IF(DX$3&gt;=$A68,(DX$4),0),0)*($AI69-$AI68)/10000</f>
        <v>0</v>
      </c>
      <c r="DY68" s="140" t="n">
        <f aca="false">IF(DY$2&lt;=$A68,IF(DY$3&gt;=$A68,(DY$4),0),0)*($AI69-$AI68)/10000</f>
        <v>0</v>
      </c>
      <c r="DZ68" s="140" t="n">
        <f aca="false">IF(DZ$2&lt;=$A68,IF(DZ$3&gt;=$A68,(DZ$4),0),0)*($AI69-$AI68)/10000</f>
        <v>0</v>
      </c>
      <c r="EA68" s="140" t="n">
        <f aca="false">IF(EA$2&lt;=$A68,IF(EA$3&gt;=$A68,(EA$4),0),0)*($AI69-$AI68)/10000</f>
        <v>0</v>
      </c>
      <c r="EB68" s="128" t="n">
        <f aca="false">SUM(DS68:DZ68)*AM68</f>
        <v>0</v>
      </c>
      <c r="EC68" s="128"/>
      <c r="ED68" s="17"/>
      <c r="EE68" s="17"/>
      <c r="EF68" s="17"/>
      <c r="EG68" s="17"/>
      <c r="EH68" s="17"/>
      <c r="EI68" s="140" t="n">
        <f aca="false">IF(EI$2&lt;=$A68,IF(EI$3&gt;=$A68,(EI$4),0),0)*($AI69-$AI68)/10000</f>
        <v>0</v>
      </c>
      <c r="EJ68" s="140" t="n">
        <f aca="false">IF(EJ$2&lt;=$A68,IF(EJ$3&gt;=$A68,(EJ$4),0),0)*($AI69-$AI68)/10000</f>
        <v>0</v>
      </c>
      <c r="EK68" s="140" t="n">
        <f aca="false">IF(EK$2&lt;=$A68,IF(EK$3&gt;=$A68,(EK$4),0),0)*($AI69-$AI68)/10000</f>
        <v>0</v>
      </c>
      <c r="EL68" s="140" t="n">
        <f aca="false">IF(EL$2&lt;=$A68,IF(EL$3&gt;=$A68,(EL$4),0),0)*($AI69-$AI68)/10000</f>
        <v>0</v>
      </c>
      <c r="EM68" s="140" t="n">
        <f aca="false">IF(EM$2&lt;=$A68,IF(EM$3&gt;=$A68,(EM$4),0),0)*($AI69-$AI68)/10000</f>
        <v>0</v>
      </c>
      <c r="EN68" s="140" t="n">
        <f aca="false">IF(EN$2&lt;=$A68,IF(EN$3&gt;=$A68,(EN$4),0),0)*($AI69-$AI68)/10000</f>
        <v>0</v>
      </c>
      <c r="EO68" s="17"/>
      <c r="EP68" s="128" t="n">
        <f aca="false">SUM(EI68:EN68)</f>
        <v>0</v>
      </c>
      <c r="EQ68" s="128" t="n">
        <f aca="false">EP68*AM68</f>
        <v>0</v>
      </c>
      <c r="ER68" s="17"/>
      <c r="ES68" s="17"/>
      <c r="ET68" s="17"/>
      <c r="EU68" s="17"/>
      <c r="EV68" s="17"/>
      <c r="EW68" s="140" t="n">
        <f aca="false">IF(EW$2&lt;=$A68,IF(EW$3&gt;=$A68,(EW$4),0),0)*($AI69-$AI68)/10000</f>
        <v>0</v>
      </c>
      <c r="EX68" s="140" t="n">
        <f aca="false">IF(EX$2&lt;=$A68,IF(EX$3&gt;=$A68,(EX$4),0),0)*($AI69-$AI68)/10000</f>
        <v>0</v>
      </c>
      <c r="EY68" s="140" t="n">
        <f aca="false">IF(EY$2&lt;=$A68,IF(EY$3&gt;=$A68,(EY$4),0),0)*($AI69-$AI68)/10000</f>
        <v>0</v>
      </c>
      <c r="EZ68" s="140" t="n">
        <f aca="false">IF(EZ$2&lt;=$A68,IF(EZ$3&gt;=$A68,(EZ$4),0),0)*($AI69-$AI68)/10000</f>
        <v>0</v>
      </c>
      <c r="FA68" s="140" t="n">
        <f aca="false">IF(FA$2&lt;=$A68,IF(FA$3&gt;=$A68,(FA$4),0),0)*($AI69-$AI68)/10000</f>
        <v>0</v>
      </c>
      <c r="FB68" s="140" t="n">
        <f aca="false">IF(FB$2&lt;=$A68,IF(FB$3&gt;=$A68,(FB$4),0),0)*($AI69-$AI68)/10000</f>
        <v>0</v>
      </c>
      <c r="FC68" s="17"/>
      <c r="FD68" s="128" t="n">
        <f aca="false">SUM(EW68:FB68)</f>
        <v>0</v>
      </c>
      <c r="FE68" s="128" t="n">
        <f aca="false">FD68*AM68</f>
        <v>0</v>
      </c>
      <c r="FF68" s="17"/>
      <c r="FG68" s="17"/>
      <c r="FH68" s="17"/>
      <c r="FI68" s="17"/>
      <c r="FJ68" s="17"/>
      <c r="FK68" s="17"/>
      <c r="FL68" s="140" t="n">
        <f aca="false">IF(FL$2&lt;=$A68,IF(FL$3&gt;=$A68,(FL$4),0),0)*($AI69-$AI68)/10000</f>
        <v>0</v>
      </c>
      <c r="FM68" s="140" t="n">
        <f aca="false">IF(FM$2&lt;=$A68,IF(FM$3&gt;=$A68,(FM$4),0),0)*($AI69-$AI68)/10000</f>
        <v>0</v>
      </c>
      <c r="FN68" s="140" t="n">
        <f aca="false">IF(FN$2&lt;=$A68,IF(FN$3&gt;=$A68,(FN$4),0),0)*($AI69-$AI68)/10000</f>
        <v>0</v>
      </c>
      <c r="FO68" s="140" t="n">
        <f aca="false">IF(FO$2&lt;=$A68,IF(FO$3&gt;=$A68,(FO$4),0),0)*($AI69-$AI68)/10000</f>
        <v>0</v>
      </c>
      <c r="FP68" s="140" t="n">
        <f aca="false">IF(FP$2&lt;=$A68,IF(FP$3&gt;=$A68,(FP$4),0),0)*($AI69-$AI68)/10000</f>
        <v>0</v>
      </c>
      <c r="FQ68" s="140" t="n">
        <f aca="false">IF(FQ$2&lt;=$A68,IF(FQ$3&gt;=$A68,(FQ$4),0),0)*($AI69-$AI68)/10000</f>
        <v>0</v>
      </c>
      <c r="FR68" s="17"/>
      <c r="FS68" s="128" t="n">
        <f aca="false">SUM(FL68:FQ68)</f>
        <v>0</v>
      </c>
      <c r="FT68" s="128" t="n">
        <f aca="false">FS68*AM68</f>
        <v>0</v>
      </c>
      <c r="FU68" s="17"/>
      <c r="FV68" s="17"/>
      <c r="FW68" s="17"/>
      <c r="FX68" s="17"/>
      <c r="FY68" s="17"/>
      <c r="FZ68" s="17"/>
      <c r="GA68" s="140" t="n">
        <f aca="false">IF(GA$2&lt;=$A68,IF(GA$3&gt;=$A68,(GA$4),0),0)*($AI69-$AI68)/10000</f>
        <v>0</v>
      </c>
      <c r="GB68" s="140" t="n">
        <f aca="false">IF(GB$2&lt;=$A68,IF(GB$3&gt;=$A68,(GB$4),0),0)*($AI69-$AI68)/10000</f>
        <v>0</v>
      </c>
      <c r="GC68" s="140" t="n">
        <f aca="false">IF(GC$2&lt;=$A68,IF(GC$3&gt;=$A68,(GC$4),0),0)*($AI69-$AI68)/10000</f>
        <v>0</v>
      </c>
      <c r="GD68" s="140" t="n">
        <f aca="false">IF(GD$2&lt;=$A68,IF(GD$3&gt;=$A68,(GD$4),0),0)*($AI69-$AI68)/10000</f>
        <v>0</v>
      </c>
      <c r="GE68" s="140" t="n">
        <f aca="false">IF(GE$2&lt;=$A68,IF(GE$3&gt;=$A68,(GE$4),0),0)*($AI69-$AI68)/10000</f>
        <v>0</v>
      </c>
      <c r="GF68" s="140" t="n">
        <f aca="false">IF(GF$2&lt;=$A68,IF(GF$3&gt;=$A68,(GF$4),0),0)*($AI69-$AI68)/10000</f>
        <v>0</v>
      </c>
      <c r="GG68" s="17"/>
      <c r="GH68" s="128" t="n">
        <f aca="false">SUM(GA68:GF68)</f>
        <v>0</v>
      </c>
      <c r="GI68" s="128" t="n">
        <f aca="false">GH68*AM68</f>
        <v>0</v>
      </c>
    </row>
    <row r="69" customFormat="false" ht="16.5" hidden="false" customHeight="false" outlineLevel="0" collapsed="false">
      <c r="A69" s="133" t="n">
        <v>38838</v>
      </c>
      <c r="B69" s="144" t="n">
        <f aca="false">INDEX(EOLArray,MATCH($A69,EOLColumn,0),MATCH($AF$5,EOLRow,0))+CT69</f>
        <v>0</v>
      </c>
      <c r="C69" s="135" t="n">
        <f aca="false">INDEX(M1SHEET,MATCH($A69,M1COLUMN,0),MATCH($AG$5,M1ROW,0))</f>
        <v>-0.606888338070354</v>
      </c>
      <c r="D69" s="152"/>
      <c r="E69" s="144" t="n">
        <f aca="false">INDEX(EOLArray,MATCH($A69,EOLColumn,0),MATCH($AF$19,EOLRow,0))+EQ69</f>
        <v>-5.8</v>
      </c>
      <c r="F69" s="135" t="n">
        <f aca="false">INDEX(M1SHEET,MATCH($A69,M1COLUMN,0),MATCH($AG$14,M1ROW,0))</f>
        <v>0.12</v>
      </c>
      <c r="G69" s="152"/>
      <c r="H69" s="144" t="n">
        <f aca="false">INDEX(EOLArray,MATCH($A69,EOLColumn,0),MATCH($AF$20,EOLRow,0))+GI69</f>
        <v>0</v>
      </c>
      <c r="I69" s="135" t="n">
        <f aca="false">INDEX(M1SHEET,MATCH($A69,M1COLUMN,0),MATCH($AG$17,M1ROW,0))</f>
        <v>0.67</v>
      </c>
      <c r="J69" s="152"/>
      <c r="K69" s="144" t="n">
        <f aca="false">INDEX(EOLArray,MATCH($A69,EOLColumn,0),MATCH($AF$13,EOLRow,0))+FE69</f>
        <v>0</v>
      </c>
      <c r="L69" s="135" t="n">
        <f aca="false">INDEX(M1SHEET,MATCH($A69,M1COLUMN,0),MATCH($AG$13,M1ROW,0))</f>
        <v>-0.355</v>
      </c>
      <c r="M69" s="152"/>
      <c r="N69" s="144" t="n">
        <f aca="false">INDEX(EOLArray,MATCH($A69,EOLColumn,0),MATCH($AF$12,EOLRow,0))+EB69+DQ69</f>
        <v>0</v>
      </c>
      <c r="O69" s="135" t="n">
        <f aca="false">INDEX(M1SHEET,MATCH($A69,M1COLUMN,0),MATCH($AG$15,M1ROW,0))</f>
        <v>-0.29</v>
      </c>
      <c r="P69" s="152"/>
      <c r="Q69" s="135" t="n">
        <f aca="false">INDEX(M1SHEET,MATCH($A69,M1COLUMN,0),MATCH($AG$31,M1ROW,0))</f>
        <v>3.576</v>
      </c>
      <c r="R69" s="152"/>
      <c r="S69" s="144" t="n">
        <f aca="false">INDEX(EOLArray,MATCH($A69,EOLColumn,0),MATCH($AF$2,EOLRow,0))+BE69+DF69</f>
        <v>0</v>
      </c>
      <c r="T69" s="135" t="n">
        <f aca="false">INDEX(M1SHEET,MATCH($A69,M1COLUMN,0),MATCH($AG$3,M1ROW,0))</f>
        <v>-0.55</v>
      </c>
      <c r="U69" s="152"/>
      <c r="V69" s="135" t="n">
        <f aca="false">INDEX(M1SHEET,MATCH($A69,M1COLUMN,0),MATCH($AG$28,M1ROW,0))</f>
        <v>4.66317015047844</v>
      </c>
      <c r="W69" s="152"/>
      <c r="X69" s="144" t="n">
        <f aca="false">INDEX(EOLArray,MATCH($A69,EOLColumn,0),MATCH($AF$18,EOLRow,0))+$BE69+$CK69+$CS69+$DQ69</f>
        <v>0</v>
      </c>
      <c r="Y69" s="135" t="n">
        <f aca="false">INDEX(M1SHEET,MATCH($A69,M1COLUMN,0),MATCH($AG$2,M1ROW,0))</f>
        <v>3.866</v>
      </c>
      <c r="Z69" s="152"/>
      <c r="AB69" s="150" t="n">
        <f aca="false">B69+E69+H69+K69+N69+S69</f>
        <v>-5.8</v>
      </c>
      <c r="AC69" s="58"/>
      <c r="AD69" s="58"/>
      <c r="AI69" s="138" t="n">
        <v>38838</v>
      </c>
      <c r="AJ69" s="96" t="n">
        <f aca="false">(CK69+BE69+BR69+DQ69)*AM69</f>
        <v>0</v>
      </c>
      <c r="AK69" s="97" t="n">
        <f aca="false">(AO69)*(AM69)</f>
        <v>0</v>
      </c>
      <c r="AL69" s="97" t="n">
        <f aca="false">(AN69+AO69)*(AM69)</f>
        <v>0</v>
      </c>
      <c r="AM69" s="139" t="n">
        <f aca="false">INDEX(M1SHEET,MATCH($AI69,M1COLUMN,0),MATCH($AG$38,M1ROW,0))</f>
        <v>0.748294987203014</v>
      </c>
      <c r="AN69" s="122" t="n">
        <f aca="false">BS69</f>
        <v>0</v>
      </c>
      <c r="AO69" s="97" t="n">
        <f aca="false">BR69</f>
        <v>0</v>
      </c>
      <c r="AP69" s="125"/>
      <c r="AQ69" s="108"/>
      <c r="AR69" s="128" t="n">
        <f aca="false">SUM(AX69:BE69)+SUM(BI69:BP69)+SUM(DU69:DZ69)+SUM(BW69:CI69)</f>
        <v>0</v>
      </c>
      <c r="AS69" s="108"/>
      <c r="AT69" s="17"/>
      <c r="AU69" s="17"/>
      <c r="AV69" s="37" t="n">
        <v>38838</v>
      </c>
      <c r="AW69" s="17"/>
      <c r="AX69" s="128" t="n">
        <f aca="false">IF(AX$2&lt;=$A69,IF(AX$3&gt;=$A69,(AX$4/1.055056),0),0)*($AI70-$AI69)/10000</f>
        <v>0</v>
      </c>
      <c r="AY69" s="140" t="n">
        <f aca="false">IF(AY$2&lt;=$A69,IF(AY$3&gt;=$A69,(AY$4/1.055056),0),0)*($AI70-$AI69)/10000</f>
        <v>0</v>
      </c>
      <c r="AZ69" s="140" t="n">
        <f aca="false">IF(AZ$2&lt;=$A69,IF(AZ$3&gt;=$A69,(AZ$4/1.055056),0),0)*($AI70-$AI69)/10000</f>
        <v>0</v>
      </c>
      <c r="BA69" s="140" t="n">
        <f aca="false">IF(BA$2&lt;=$A69,IF(BA$3&gt;=$A69,(BA$4/1.055056),0),0)*($AI70-$AI69)/10000</f>
        <v>0</v>
      </c>
      <c r="BB69" s="140" t="n">
        <f aca="false">IF(BB$2&lt;=$A69,IF(BB$3&gt;=$A69,(BB$4/1.055056),0),0)*($AI70-$AI69)/10000</f>
        <v>0</v>
      </c>
      <c r="BC69" s="140" t="n">
        <f aca="false">IF(BC$2&lt;=$A69,IF(BC$3&gt;=$A69,(BC$4/1.055056),0),0)*($AI70-$AI69)/10000</f>
        <v>0</v>
      </c>
      <c r="BD69" s="140" t="n">
        <f aca="false">IF(BD$2&lt;=$A69,IF(BD$3&gt;=$A69,(BD$4/1.055056),0),0)*($AI70-$AI69)/10000</f>
        <v>0</v>
      </c>
      <c r="BE69" s="140" t="n">
        <f aca="false">SUM(AX69:BD69)*AM69</f>
        <v>0</v>
      </c>
      <c r="BF69" s="140"/>
      <c r="BG69" s="13"/>
      <c r="BH69" s="13"/>
      <c r="BI69" s="141" t="n">
        <f aca="false">IF(BI$2&lt;=$A69,IF(BI$3&gt;=$A69,(BI$4/1.055056),0),0)*($AI70-$AI69)/10000</f>
        <v>0</v>
      </c>
      <c r="BJ69" s="141" t="n">
        <f aca="false">IF(BJ$2&lt;=$A69,IF(BJ$3&gt;=$A69,(BJ$4/1.055056),0),0)*($AI70-$AI69)/10000</f>
        <v>0</v>
      </c>
      <c r="BK69" s="141" t="n">
        <f aca="false">IF(BK$2&lt;=$A69,IF(BK$3&gt;=$A69,(BK$4/1.055056),0),0)*($AI70-$AI69)/10000</f>
        <v>0</v>
      </c>
      <c r="BL69" s="141" t="n">
        <f aca="false">IF(BL$2&lt;=$A69,IF(BL$3&gt;=$A69,(BL$4/1.055056),0),0)*($AI70-$AI69)/10000</f>
        <v>0</v>
      </c>
      <c r="BM69" s="141" t="n">
        <f aca="false">IF(BM$2&lt;=$A69,IF(BM$3&gt;=$A69,(BM$4/1.055056),0),0)*($AI70-$AI69)/10000</f>
        <v>0</v>
      </c>
      <c r="BN69" s="141" t="n">
        <f aca="false">IF(BN$2&lt;=$A69,IF(BN$3&gt;=$A69,(BN$4/1.055056),0),0)*($AI70-$AI69)/10000</f>
        <v>0</v>
      </c>
      <c r="BO69" s="141" t="n">
        <f aca="false">IF(BO$2&lt;=$A69,IF(BO$3&gt;=$A69,(BO$4/1.055056),0),0)*($AI70-$AI69)/10000</f>
        <v>0</v>
      </c>
      <c r="BP69" s="141" t="n">
        <f aca="false">IF(BP$2&lt;=$A69,IF(BP$3&gt;=$A69,(BP$4/1.055056),0),0)*($AI70-$AI69)/10000</f>
        <v>0</v>
      </c>
      <c r="BQ69" s="13"/>
      <c r="BR69" s="14" t="n">
        <f aca="false">SUM(BI69:BP69)</f>
        <v>0</v>
      </c>
      <c r="BS69" s="14" t="n">
        <f aca="false">SUM(AX69:BF69)+DF69</f>
        <v>0</v>
      </c>
      <c r="BT69" s="14"/>
      <c r="BU69" s="17"/>
      <c r="BV69" s="17"/>
      <c r="BW69" s="142" t="n">
        <f aca="false">IF(BW$2&lt;=$A69,IF(BW$3&gt;=$A69,(BW$4),0),0)*($AI70-$AI69)/10000</f>
        <v>0</v>
      </c>
      <c r="BX69" s="142" t="n">
        <f aca="false">IF(BX$2&lt;=$A69,IF(BX$3&gt;=$A69,(BX$4),0),0)*($AI70-$AI69)/10000</f>
        <v>0</v>
      </c>
      <c r="BY69" s="142" t="n">
        <f aca="false">IF(BY$2&lt;=$A69,IF(BY$3&gt;=$A69,(BY$4),0),0)*($AI70-$AI69)/10000</f>
        <v>0</v>
      </c>
      <c r="BZ69" s="142" t="n">
        <f aca="false">IF(BZ$2&lt;=$A69,IF(BZ$3&gt;=$A69,(BZ$4),0),0)*($AI70-$AI69)/10000</f>
        <v>0</v>
      </c>
      <c r="CA69" s="142" t="n">
        <f aca="false">IF(CA$2&lt;=$A69,IF(CA$3&gt;=$A69,(CA$4),0),0)*($AI70-$AI69)/10000</f>
        <v>0</v>
      </c>
      <c r="CB69" s="140" t="n">
        <f aca="false">IF(CB$2&lt;=$A69,IF(CB$3&gt;=$A69,(CB$4),0),0)*($AI70-$AI69)/10000</f>
        <v>0</v>
      </c>
      <c r="CC69" s="140" t="n">
        <f aca="false">IF(CC$2&lt;=$A69,IF(CC$3&gt;=$A69,(CC$4),0),0)*($AI70-$AI69)/10000</f>
        <v>0</v>
      </c>
      <c r="CD69" s="140" t="n">
        <f aca="false">IF(CD$2&lt;=$A69,IF(CD$3&gt;=$A69,(CD$4),0),0)*($AI70-$AI69)/10000</f>
        <v>0</v>
      </c>
      <c r="CE69" s="140" t="n">
        <f aca="false">IF(CE$2&lt;=$A69,IF(CE$3&gt;=$A69,(CE$4),0),0)*($AI70-$AI69)/10000</f>
        <v>0</v>
      </c>
      <c r="CF69" s="140" t="n">
        <f aca="false">IF(CF$2&lt;=$A69,IF(CF$3&gt;=$A69,(CF$4),0),0)*($AI70-$AI69)/10000</f>
        <v>0</v>
      </c>
      <c r="CG69" s="140" t="n">
        <f aca="false">IF(CG$2&lt;=$A69,IF(CG$3&gt;=$A69,(CG$4),0),0)*($AI70-$AI69)/10000</f>
        <v>0</v>
      </c>
      <c r="CH69" s="140" t="n">
        <f aca="false">IF(CH$2&lt;=$A69,IF(CH$3&gt;=$A69,(CH$4),0),0)*($AI70-$AI69)/10000</f>
        <v>0</v>
      </c>
      <c r="CI69" s="140" t="n">
        <f aca="false">IF(CI$2&lt;=$A69,IF(CI$3&gt;=$A69,(CI$4),0),0)*($AI70-$AI69)/10000</f>
        <v>0</v>
      </c>
      <c r="CJ69" s="17"/>
      <c r="CK69" s="128" t="n">
        <f aca="false">SUM(BW69:CI69)+DQ69</f>
        <v>0</v>
      </c>
      <c r="CL69" s="128"/>
      <c r="CM69" s="128"/>
      <c r="CN69" s="142" t="n">
        <f aca="false">IF(CN$2&lt;=$A69,IF(CN$3&gt;=$A69,(CN$4),0),0)*($AI70-$AI69)/10000</f>
        <v>0</v>
      </c>
      <c r="CO69" s="142" t="n">
        <f aca="false">IF(CO$2&lt;=$A69,IF(CO$3&gt;=$A69,(CO$4),0),0)*($AI70-$AI69)/10000</f>
        <v>0</v>
      </c>
      <c r="CP69" s="142" t="n">
        <f aca="false">IF(CP$2&lt;=$A69,IF(CP$3&gt;=$A69,(CP$4),0),0)*($AI70-$AI69)/10000</f>
        <v>0</v>
      </c>
      <c r="CQ69" s="142" t="n">
        <f aca="false">IF(CQ$2&lt;=$A69,IF(CQ$3&gt;=$A69,(CQ$4),0),0)*($AI70-$AI69)/10000</f>
        <v>0</v>
      </c>
      <c r="CR69" s="128"/>
      <c r="CS69" s="128" t="n">
        <f aca="false">SUM(CN69:CQ69)*AL69</f>
        <v>0</v>
      </c>
      <c r="CT69" s="128"/>
      <c r="CU69" s="17"/>
      <c r="CV69" s="17"/>
      <c r="CW69" s="17"/>
      <c r="CX69" s="140" t="n">
        <f aca="false">IF(CX$2&lt;=$A69,IF(CX$3&gt;=$A69,(CX$4),0),0)*($AI70-$AI69)/10000</f>
        <v>0</v>
      </c>
      <c r="CY69" s="140" t="n">
        <f aca="false">IF(CY$2&lt;=$A69,IF(CY$3&gt;=$A69,(CY$4),0),0)*($AI70-$AI69)/10000</f>
        <v>0</v>
      </c>
      <c r="CZ69" s="140" t="n">
        <f aca="false">IF(CZ$2&lt;=$A69,IF(CZ$3&gt;=$A69,(CZ$4),0),0)*($AI70-$AI69)/10000</f>
        <v>0</v>
      </c>
      <c r="DA69" s="140" t="n">
        <f aca="false">IF(DA$2&lt;=$A69,IF(DA$3&gt;=$A69,(DA$4),0),0)*($AI70-$AI69)/10000</f>
        <v>0</v>
      </c>
      <c r="DB69" s="140" t="n">
        <f aca="false">IF(DB$2&lt;=$A69,IF(DB$3&gt;=$A69,(DB$4),0),0)*($AI70-$AI69)/10000</f>
        <v>0</v>
      </c>
      <c r="DC69" s="140" t="n">
        <f aca="false">IF(DC$2&lt;=$A69,IF(DC$3&gt;=$A69,(DC$4),0),0)*($AI70-$AI69)/10000</f>
        <v>0</v>
      </c>
      <c r="DD69" s="140" t="n">
        <f aca="false">IF(DD$2&lt;=$A69,IF(DD$3&gt;=$A69,(DD$4),0),0)*($AI70-$AI69)/10000</f>
        <v>0</v>
      </c>
      <c r="DE69" s="17"/>
      <c r="DF69" s="128" t="n">
        <f aca="false">SUM(CX69:DD69)</f>
        <v>0</v>
      </c>
      <c r="DG69" s="17"/>
      <c r="DH69" s="17"/>
      <c r="DI69" s="17"/>
      <c r="DJ69" s="17"/>
      <c r="DK69" s="17"/>
      <c r="DL69" s="140" t="n">
        <f aca="false">IF(DL$2&lt;=$A69,IF(DL$3&gt;=$A69,(DL$4),0),0)*($AI70-$AI69)/10000</f>
        <v>0</v>
      </c>
      <c r="DM69" s="140" t="n">
        <f aca="false">IF(DM$2&lt;=$A69,IF(DM$3&gt;=$A69,(DM$4),0),0)*($AI70-$AI69)/10000</f>
        <v>0</v>
      </c>
      <c r="DN69" s="140" t="n">
        <f aca="false">IF(DN$2&lt;=$A69,IF(DN$3&gt;=$A69,(DN$4),0),0)*($AI70-$AI69)/10000</f>
        <v>0</v>
      </c>
      <c r="DO69" s="140" t="n">
        <f aca="false">IF(DO$2&lt;=$A69,IF(DO$3&gt;=$A69,(DO$4),0),0)*($AI70-$AI69)/10000</f>
        <v>0</v>
      </c>
      <c r="DP69" s="140"/>
      <c r="DQ69" s="140" t="n">
        <f aca="false">SUM(DL69:DO69)*AL69</f>
        <v>0</v>
      </c>
      <c r="DR69" s="140"/>
      <c r="DS69" s="140" t="n">
        <f aca="false">IF(DS$2&lt;=$A69,IF(DS$3&gt;=$A69,(DS$4),0),0)*($AI70-$AI69)/10000</f>
        <v>0</v>
      </c>
      <c r="DT69" s="140" t="n">
        <f aca="false">IF(DT$2&lt;=$A69,IF(DT$3&gt;=$A69,(DT$4),0),0)*($AI70-$AI69)/10000</f>
        <v>0</v>
      </c>
      <c r="DU69" s="140" t="n">
        <f aca="false">IF(DU$2&lt;=$A69,IF(DU$3&gt;=$A69,(DU$4),0),0)*($AI70-$AI69)/10000</f>
        <v>0</v>
      </c>
      <c r="DV69" s="140" t="n">
        <f aca="false">IF(DV$2&lt;=$A69,IF(DV$3&gt;=$A69,(DV$4),0),0)*($AI70-$AI69)/10000</f>
        <v>0</v>
      </c>
      <c r="DW69" s="140" t="n">
        <f aca="false">IF(DW$2&lt;=$A69,IF(DW$3&gt;=$A69,(DW$4),0),0)*($AI70-$AI69)/10000</f>
        <v>0</v>
      </c>
      <c r="DX69" s="140" t="n">
        <f aca="false">IF(DX$2&lt;=$A69,IF(DX$3&gt;=$A69,(DX$4),0),0)*($AI70-$AI69)/10000</f>
        <v>0</v>
      </c>
      <c r="DY69" s="140" t="n">
        <f aca="false">IF(DY$2&lt;=$A69,IF(DY$3&gt;=$A69,(DY$4),0),0)*($AI70-$AI69)/10000</f>
        <v>0</v>
      </c>
      <c r="DZ69" s="140" t="n">
        <f aca="false">IF(DZ$2&lt;=$A69,IF(DZ$3&gt;=$A69,(DZ$4),0),0)*($AI70-$AI69)/10000</f>
        <v>0</v>
      </c>
      <c r="EA69" s="140" t="n">
        <f aca="false">IF(EA$2&lt;=$A69,IF(EA$3&gt;=$A69,(EA$4),0),0)*($AI70-$AI69)/10000</f>
        <v>0</v>
      </c>
      <c r="EB69" s="128" t="n">
        <f aca="false">SUM(DS69:DZ69)*AM69</f>
        <v>0</v>
      </c>
      <c r="EC69" s="128"/>
      <c r="ED69" s="17"/>
      <c r="EE69" s="17"/>
      <c r="EF69" s="17"/>
      <c r="EG69" s="17"/>
      <c r="EH69" s="17"/>
      <c r="EI69" s="140" t="n">
        <f aca="false">IF(EI$2&lt;=$A69,IF(EI$3&gt;=$A69,(EI$4),0),0)*($AI70-$AI69)/10000</f>
        <v>0</v>
      </c>
      <c r="EJ69" s="140" t="n">
        <f aca="false">IF(EJ$2&lt;=$A69,IF(EJ$3&gt;=$A69,(EJ$4),0),0)*($AI70-$AI69)/10000</f>
        <v>0</v>
      </c>
      <c r="EK69" s="140" t="n">
        <f aca="false">IF(EK$2&lt;=$A69,IF(EK$3&gt;=$A69,(EK$4),0),0)*($AI70-$AI69)/10000</f>
        <v>0</v>
      </c>
      <c r="EL69" s="140" t="n">
        <f aca="false">IF(EL$2&lt;=$A69,IF(EL$3&gt;=$A69,(EL$4),0),0)*($AI70-$AI69)/10000</f>
        <v>0</v>
      </c>
      <c r="EM69" s="140" t="n">
        <f aca="false">IF(EM$2&lt;=$A69,IF(EM$3&gt;=$A69,(EM$4),0),0)*($AI70-$AI69)/10000</f>
        <v>0</v>
      </c>
      <c r="EN69" s="140" t="n">
        <f aca="false">IF(EN$2&lt;=$A69,IF(EN$3&gt;=$A69,(EN$4),0),0)*($AI70-$AI69)/10000</f>
        <v>0</v>
      </c>
      <c r="EO69" s="17"/>
      <c r="EP69" s="128" t="n">
        <f aca="false">SUM(EI69:EN69)</f>
        <v>0</v>
      </c>
      <c r="EQ69" s="128" t="n">
        <f aca="false">EP69*AM69</f>
        <v>0</v>
      </c>
      <c r="ER69" s="17"/>
      <c r="ES69" s="17"/>
      <c r="ET69" s="17"/>
      <c r="EU69" s="17"/>
      <c r="EV69" s="17"/>
      <c r="EW69" s="140" t="n">
        <f aca="false">IF(EW$2&lt;=$A69,IF(EW$3&gt;=$A69,(EW$4),0),0)*($AI70-$AI69)/10000</f>
        <v>0</v>
      </c>
      <c r="EX69" s="140" t="n">
        <f aca="false">IF(EX$2&lt;=$A69,IF(EX$3&gt;=$A69,(EX$4),0),0)*($AI70-$AI69)/10000</f>
        <v>0</v>
      </c>
      <c r="EY69" s="140" t="n">
        <f aca="false">IF(EY$2&lt;=$A69,IF(EY$3&gt;=$A69,(EY$4),0),0)*($AI70-$AI69)/10000</f>
        <v>0</v>
      </c>
      <c r="EZ69" s="140" t="n">
        <f aca="false">IF(EZ$2&lt;=$A69,IF(EZ$3&gt;=$A69,(EZ$4),0),0)*($AI70-$AI69)/10000</f>
        <v>0</v>
      </c>
      <c r="FA69" s="140" t="n">
        <f aca="false">IF(FA$2&lt;=$A69,IF(FA$3&gt;=$A69,(FA$4),0),0)*($AI70-$AI69)/10000</f>
        <v>0</v>
      </c>
      <c r="FB69" s="140" t="n">
        <f aca="false">IF(FB$2&lt;=$A69,IF(FB$3&gt;=$A69,(FB$4),0),0)*($AI70-$AI69)/10000</f>
        <v>0</v>
      </c>
      <c r="FC69" s="17"/>
      <c r="FD69" s="128" t="n">
        <f aca="false">SUM(EW69:FB69)</f>
        <v>0</v>
      </c>
      <c r="FE69" s="128" t="n">
        <f aca="false">FD69*AM69</f>
        <v>0</v>
      </c>
      <c r="FF69" s="17"/>
      <c r="FG69" s="17"/>
      <c r="FH69" s="17"/>
      <c r="FI69" s="17"/>
      <c r="FJ69" s="17"/>
      <c r="FK69" s="17"/>
      <c r="FL69" s="140" t="n">
        <f aca="false">IF(FL$2&lt;=$A69,IF(FL$3&gt;=$A69,(FL$4),0),0)*($AI70-$AI69)/10000</f>
        <v>0</v>
      </c>
      <c r="FM69" s="140" t="n">
        <f aca="false">IF(FM$2&lt;=$A69,IF(FM$3&gt;=$A69,(FM$4),0),0)*($AI70-$AI69)/10000</f>
        <v>0</v>
      </c>
      <c r="FN69" s="140" t="n">
        <f aca="false">IF(FN$2&lt;=$A69,IF(FN$3&gt;=$A69,(FN$4),0),0)*($AI70-$AI69)/10000</f>
        <v>0</v>
      </c>
      <c r="FO69" s="140" t="n">
        <f aca="false">IF(FO$2&lt;=$A69,IF(FO$3&gt;=$A69,(FO$4),0),0)*($AI70-$AI69)/10000</f>
        <v>0</v>
      </c>
      <c r="FP69" s="140" t="n">
        <f aca="false">IF(FP$2&lt;=$A69,IF(FP$3&gt;=$A69,(FP$4),0),0)*($AI70-$AI69)/10000</f>
        <v>0</v>
      </c>
      <c r="FQ69" s="140" t="n">
        <f aca="false">IF(FQ$2&lt;=$A69,IF(FQ$3&gt;=$A69,(FQ$4),0),0)*($AI70-$AI69)/10000</f>
        <v>0</v>
      </c>
      <c r="FR69" s="17"/>
      <c r="FS69" s="128" t="n">
        <f aca="false">SUM(FL69:FQ69)</f>
        <v>0</v>
      </c>
      <c r="FT69" s="128" t="n">
        <f aca="false">FS69*AM69</f>
        <v>0</v>
      </c>
      <c r="FU69" s="17"/>
      <c r="FV69" s="17"/>
      <c r="FW69" s="17"/>
      <c r="FX69" s="17"/>
      <c r="FY69" s="17"/>
      <c r="FZ69" s="17"/>
      <c r="GA69" s="140" t="n">
        <f aca="false">IF(GA$2&lt;=$A69,IF(GA$3&gt;=$A69,(GA$4),0),0)*($AI70-$AI69)/10000</f>
        <v>0</v>
      </c>
      <c r="GB69" s="140" t="n">
        <f aca="false">IF(GB$2&lt;=$A69,IF(GB$3&gt;=$A69,(GB$4),0),0)*($AI70-$AI69)/10000</f>
        <v>0</v>
      </c>
      <c r="GC69" s="140" t="n">
        <f aca="false">IF(GC$2&lt;=$A69,IF(GC$3&gt;=$A69,(GC$4),0),0)*($AI70-$AI69)/10000</f>
        <v>0</v>
      </c>
      <c r="GD69" s="140" t="n">
        <f aca="false">IF(GD$2&lt;=$A69,IF(GD$3&gt;=$A69,(GD$4),0),0)*($AI70-$AI69)/10000</f>
        <v>0</v>
      </c>
      <c r="GE69" s="140" t="n">
        <f aca="false">IF(GE$2&lt;=$A69,IF(GE$3&gt;=$A69,(GE$4),0),0)*($AI70-$AI69)/10000</f>
        <v>0</v>
      </c>
      <c r="GF69" s="140" t="n">
        <f aca="false">IF(GF$2&lt;=$A69,IF(GF$3&gt;=$A69,(GF$4),0),0)*($AI70-$AI69)/10000</f>
        <v>0</v>
      </c>
      <c r="GG69" s="17"/>
      <c r="GH69" s="128" t="n">
        <f aca="false">SUM(GA69:GF69)</f>
        <v>0</v>
      </c>
      <c r="GI69" s="128" t="n">
        <f aca="false">GH69*AM69</f>
        <v>0</v>
      </c>
    </row>
    <row r="70" customFormat="false" ht="16.5" hidden="false" customHeight="false" outlineLevel="0" collapsed="false">
      <c r="A70" s="133" t="n">
        <v>38869</v>
      </c>
      <c r="B70" s="144" t="n">
        <f aca="false">INDEX(EOLArray,MATCH($A70,EOLColumn,0),MATCH($AF$5,EOLRow,0))+CT70</f>
        <v>0</v>
      </c>
      <c r="C70" s="135" t="n">
        <f aca="false">INDEX(M1SHEET,MATCH($A70,M1COLUMN,0),MATCH($AG$5,M1ROW,0))</f>
        <v>-0.606901239284002</v>
      </c>
      <c r="D70" s="152"/>
      <c r="E70" s="144" t="n">
        <f aca="false">INDEX(EOLArray,MATCH($A70,EOLColumn,0),MATCH($AF$19,EOLRow,0))+EQ70</f>
        <v>-5.58</v>
      </c>
      <c r="F70" s="135" t="n">
        <f aca="false">INDEX(M1SHEET,MATCH($A70,M1COLUMN,0),MATCH($AG$14,M1ROW,0))</f>
        <v>0.12</v>
      </c>
      <c r="G70" s="152"/>
      <c r="H70" s="144" t="n">
        <f aca="false">INDEX(EOLArray,MATCH($A70,EOLColumn,0),MATCH($AF$20,EOLRow,0))+GI70</f>
        <v>0</v>
      </c>
      <c r="I70" s="135" t="n">
        <f aca="false">INDEX(M1SHEET,MATCH($A70,M1COLUMN,0),MATCH($AG$17,M1ROW,0))</f>
        <v>0.67</v>
      </c>
      <c r="J70" s="152"/>
      <c r="K70" s="144" t="n">
        <f aca="false">INDEX(EOLArray,MATCH($A70,EOLColumn,0),MATCH($AF$13,EOLRow,0))+FE70</f>
        <v>0</v>
      </c>
      <c r="L70" s="135" t="n">
        <f aca="false">INDEX(M1SHEET,MATCH($A70,M1COLUMN,0),MATCH($AG$13,M1ROW,0))</f>
        <v>-0.355</v>
      </c>
      <c r="M70" s="152"/>
      <c r="N70" s="144" t="n">
        <f aca="false">INDEX(EOLArray,MATCH($A70,EOLColumn,0),MATCH($AF$12,EOLRow,0))+EB70+DQ70</f>
        <v>0</v>
      </c>
      <c r="O70" s="135" t="n">
        <f aca="false">INDEX(M1SHEET,MATCH($A70,M1COLUMN,0),MATCH($AG$15,M1ROW,0))</f>
        <v>-0.29</v>
      </c>
      <c r="P70" s="152"/>
      <c r="Q70" s="135" t="n">
        <f aca="false">INDEX(M1SHEET,MATCH($A70,M1COLUMN,0),MATCH($AG$31,M1ROW,0))</f>
        <v>3.606</v>
      </c>
      <c r="R70" s="152"/>
      <c r="S70" s="144" t="n">
        <f aca="false">INDEX(EOLArray,MATCH($A70,EOLColumn,0),MATCH($AF$2,EOLRow,0))+BE70+DF70</f>
        <v>0</v>
      </c>
      <c r="T70" s="135" t="n">
        <f aca="false">INDEX(M1SHEET,MATCH($A70,M1COLUMN,0),MATCH($AG$3,M1ROW,0))</f>
        <v>-0.55</v>
      </c>
      <c r="U70" s="152"/>
      <c r="V70" s="135" t="n">
        <f aca="false">INDEX(M1SHEET,MATCH($A70,M1COLUMN,0),MATCH($AG$28,M1ROW,0))</f>
        <v>4.7042912134826</v>
      </c>
      <c r="W70" s="152"/>
      <c r="X70" s="144" t="n">
        <f aca="false">INDEX(EOLArray,MATCH($A70,EOLColumn,0),MATCH($AF$18,EOLRow,0))+$BE70+$CK70+$CS70+$DQ70</f>
        <v>0</v>
      </c>
      <c r="Y70" s="135" t="n">
        <f aca="false">INDEX(M1SHEET,MATCH($A70,M1COLUMN,0),MATCH($AG$2,M1ROW,0))</f>
        <v>3.896</v>
      </c>
      <c r="Z70" s="152"/>
      <c r="AB70" s="150" t="n">
        <f aca="false">B70+E70+H70+K70+N70+S70</f>
        <v>-5.58</v>
      </c>
      <c r="AC70" s="58"/>
      <c r="AD70" s="58"/>
      <c r="AI70" s="138" t="n">
        <v>38869</v>
      </c>
      <c r="AJ70" s="96" t="n">
        <f aca="false">(CK70+BE70+BR70+DQ70)*AM70</f>
        <v>0</v>
      </c>
      <c r="AK70" s="97" t="n">
        <f aca="false">(AO70)*(AM70)</f>
        <v>0</v>
      </c>
      <c r="AL70" s="97" t="n">
        <f aca="false">(AN70+AO70)*(AM70)</f>
        <v>0</v>
      </c>
      <c r="AM70" s="139" t="n">
        <f aca="false">INDEX(M1SHEET,MATCH($AI70,M1COLUMN,0),MATCH($AG$38,M1ROW,0))</f>
        <v>0.744485615577958</v>
      </c>
      <c r="AN70" s="122" t="n">
        <f aca="false">BS70</f>
        <v>0</v>
      </c>
      <c r="AO70" s="97" t="n">
        <f aca="false">BR70</f>
        <v>0</v>
      </c>
      <c r="AP70" s="125"/>
      <c r="AQ70" s="108"/>
      <c r="AR70" s="128" t="n">
        <f aca="false">SUM(AX70:BE70)+SUM(BI70:BP70)+SUM(DU70:DZ70)+SUM(BW70:CI70)</f>
        <v>0</v>
      </c>
      <c r="AS70" s="108"/>
      <c r="AT70" s="17"/>
      <c r="AU70" s="17"/>
      <c r="AV70" s="37" t="n">
        <v>38869</v>
      </c>
      <c r="AW70" s="17"/>
      <c r="AX70" s="128" t="n">
        <f aca="false">IF(AX$2&lt;=$A70,IF(AX$3&gt;=$A70,(AX$4/1.055056),0),0)*($AI71-$AI70)/10000</f>
        <v>0</v>
      </c>
      <c r="AY70" s="140" t="n">
        <f aca="false">IF(AY$2&lt;=$A70,IF(AY$3&gt;=$A70,(AY$4/1.055056),0),0)*($AI71-$AI70)/10000</f>
        <v>0</v>
      </c>
      <c r="AZ70" s="140" t="n">
        <f aca="false">IF(AZ$2&lt;=$A70,IF(AZ$3&gt;=$A70,(AZ$4/1.055056),0),0)*($AI71-$AI70)/10000</f>
        <v>0</v>
      </c>
      <c r="BA70" s="140" t="n">
        <f aca="false">IF(BA$2&lt;=$A70,IF(BA$3&gt;=$A70,(BA$4/1.055056),0),0)*($AI71-$AI70)/10000</f>
        <v>0</v>
      </c>
      <c r="BB70" s="140" t="n">
        <f aca="false">IF(BB$2&lt;=$A70,IF(BB$3&gt;=$A70,(BB$4/1.055056),0),0)*($AI71-$AI70)/10000</f>
        <v>0</v>
      </c>
      <c r="BC70" s="140" t="n">
        <f aca="false">IF(BC$2&lt;=$A70,IF(BC$3&gt;=$A70,(BC$4/1.055056),0),0)*($AI71-$AI70)/10000</f>
        <v>0</v>
      </c>
      <c r="BD70" s="140" t="n">
        <f aca="false">IF(BD$2&lt;=$A70,IF(BD$3&gt;=$A70,(BD$4/1.055056),0),0)*($AI71-$AI70)/10000</f>
        <v>0</v>
      </c>
      <c r="BE70" s="140" t="n">
        <f aca="false">SUM(AX70:BD70)*AM70</f>
        <v>0</v>
      </c>
      <c r="BF70" s="140"/>
      <c r="BG70" s="13"/>
      <c r="BH70" s="13"/>
      <c r="BI70" s="141" t="n">
        <f aca="false">IF(BI$2&lt;=$A70,IF(BI$3&gt;=$A70,(BI$4/1.055056),0),0)*($AI71-$AI70)/10000</f>
        <v>0</v>
      </c>
      <c r="BJ70" s="141" t="n">
        <f aca="false">IF(BJ$2&lt;=$A70,IF(BJ$3&gt;=$A70,(BJ$4/1.055056),0),0)*($AI71-$AI70)/10000</f>
        <v>0</v>
      </c>
      <c r="BK70" s="141" t="n">
        <f aca="false">IF(BK$2&lt;=$A70,IF(BK$3&gt;=$A70,(BK$4/1.055056),0),0)*($AI71-$AI70)/10000</f>
        <v>0</v>
      </c>
      <c r="BL70" s="141" t="n">
        <f aca="false">IF(BL$2&lt;=$A70,IF(BL$3&gt;=$A70,(BL$4/1.055056),0),0)*($AI71-$AI70)/10000</f>
        <v>0</v>
      </c>
      <c r="BM70" s="141" t="n">
        <f aca="false">IF(BM$2&lt;=$A70,IF(BM$3&gt;=$A70,(BM$4/1.055056),0),0)*($AI71-$AI70)/10000</f>
        <v>0</v>
      </c>
      <c r="BN70" s="141" t="n">
        <f aca="false">IF(BN$2&lt;=$A70,IF(BN$3&gt;=$A70,(BN$4/1.055056),0),0)*($AI71-$AI70)/10000</f>
        <v>0</v>
      </c>
      <c r="BO70" s="141" t="n">
        <f aca="false">IF(BO$2&lt;=$A70,IF(BO$3&gt;=$A70,(BO$4/1.055056),0),0)*($AI71-$AI70)/10000</f>
        <v>0</v>
      </c>
      <c r="BP70" s="141" t="n">
        <f aca="false">IF(BP$2&lt;=$A70,IF(BP$3&gt;=$A70,(BP$4/1.055056),0),0)*($AI71-$AI70)/10000</f>
        <v>0</v>
      </c>
      <c r="BQ70" s="13"/>
      <c r="BR70" s="14" t="n">
        <f aca="false">SUM(BI70:BP70)</f>
        <v>0</v>
      </c>
      <c r="BS70" s="14" t="n">
        <f aca="false">SUM(AX70:BF70)+DF70</f>
        <v>0</v>
      </c>
      <c r="BT70" s="14"/>
      <c r="BU70" s="17"/>
      <c r="BV70" s="17"/>
      <c r="BW70" s="142" t="n">
        <f aca="false">IF(BW$2&lt;=$A70,IF(BW$3&gt;=$A70,(BW$4),0),0)*($AI71-$AI70)/10000</f>
        <v>0</v>
      </c>
      <c r="BX70" s="142" t="n">
        <f aca="false">IF(BX$2&lt;=$A70,IF(BX$3&gt;=$A70,(BX$4),0),0)*($AI71-$AI70)/10000</f>
        <v>0</v>
      </c>
      <c r="BY70" s="142" t="n">
        <f aca="false">IF(BY$2&lt;=$A70,IF(BY$3&gt;=$A70,(BY$4),0),0)*($AI71-$AI70)/10000</f>
        <v>0</v>
      </c>
      <c r="BZ70" s="142" t="n">
        <f aca="false">IF(BZ$2&lt;=$A70,IF(BZ$3&gt;=$A70,(BZ$4),0),0)*($AI71-$AI70)/10000</f>
        <v>0</v>
      </c>
      <c r="CA70" s="142" t="n">
        <f aca="false">IF(CA$2&lt;=$A70,IF(CA$3&gt;=$A70,(CA$4),0),0)*($AI71-$AI70)/10000</f>
        <v>0</v>
      </c>
      <c r="CB70" s="140" t="n">
        <f aca="false">IF(CB$2&lt;=$A70,IF(CB$3&gt;=$A70,(CB$4),0),0)*($AI71-$AI70)/10000</f>
        <v>0</v>
      </c>
      <c r="CC70" s="140" t="n">
        <f aca="false">IF(CC$2&lt;=$A70,IF(CC$3&gt;=$A70,(CC$4),0),0)*($AI71-$AI70)/10000</f>
        <v>0</v>
      </c>
      <c r="CD70" s="140" t="n">
        <f aca="false">IF(CD$2&lt;=$A70,IF(CD$3&gt;=$A70,(CD$4),0),0)*($AI71-$AI70)/10000</f>
        <v>0</v>
      </c>
      <c r="CE70" s="140" t="n">
        <f aca="false">IF(CE$2&lt;=$A70,IF(CE$3&gt;=$A70,(CE$4),0),0)*($AI71-$AI70)/10000</f>
        <v>0</v>
      </c>
      <c r="CF70" s="140" t="n">
        <f aca="false">IF(CF$2&lt;=$A70,IF(CF$3&gt;=$A70,(CF$4),0),0)*($AI71-$AI70)/10000</f>
        <v>0</v>
      </c>
      <c r="CG70" s="140" t="n">
        <f aca="false">IF(CG$2&lt;=$A70,IF(CG$3&gt;=$A70,(CG$4),0),0)*($AI71-$AI70)/10000</f>
        <v>0</v>
      </c>
      <c r="CH70" s="140" t="n">
        <f aca="false">IF(CH$2&lt;=$A70,IF(CH$3&gt;=$A70,(CH$4),0),0)*($AI71-$AI70)/10000</f>
        <v>0</v>
      </c>
      <c r="CI70" s="140" t="n">
        <f aca="false">IF(CI$2&lt;=$A70,IF(CI$3&gt;=$A70,(CI$4),0),0)*($AI71-$AI70)/10000</f>
        <v>0</v>
      </c>
      <c r="CJ70" s="17"/>
      <c r="CK70" s="128" t="n">
        <f aca="false">SUM(BW70:CI70)+DQ70</f>
        <v>0</v>
      </c>
      <c r="CL70" s="128"/>
      <c r="CM70" s="128"/>
      <c r="CN70" s="142" t="n">
        <f aca="false">IF(CN$2&lt;=$A70,IF(CN$3&gt;=$A70,(CN$4),0),0)*($AI71-$AI70)/10000</f>
        <v>0</v>
      </c>
      <c r="CO70" s="142" t="n">
        <f aca="false">IF(CO$2&lt;=$A70,IF(CO$3&gt;=$A70,(CO$4),0),0)*($AI71-$AI70)/10000</f>
        <v>0</v>
      </c>
      <c r="CP70" s="142" t="n">
        <f aca="false">IF(CP$2&lt;=$A70,IF(CP$3&gt;=$A70,(CP$4),0),0)*($AI71-$AI70)/10000</f>
        <v>0</v>
      </c>
      <c r="CQ70" s="142" t="n">
        <f aca="false">IF(CQ$2&lt;=$A70,IF(CQ$3&gt;=$A70,(CQ$4),0),0)*($AI71-$AI70)/10000</f>
        <v>0</v>
      </c>
      <c r="CR70" s="128"/>
      <c r="CS70" s="128" t="n">
        <f aca="false">SUM(CN70:CQ70)*AL70</f>
        <v>0</v>
      </c>
      <c r="CT70" s="128"/>
      <c r="CU70" s="17"/>
      <c r="CV70" s="17"/>
      <c r="CW70" s="17"/>
      <c r="CX70" s="140" t="n">
        <f aca="false">IF(CX$2&lt;=$A70,IF(CX$3&gt;=$A70,(CX$4),0),0)*($AI71-$AI70)/10000</f>
        <v>0</v>
      </c>
      <c r="CY70" s="140" t="n">
        <f aca="false">IF(CY$2&lt;=$A70,IF(CY$3&gt;=$A70,(CY$4),0),0)*($AI71-$AI70)/10000</f>
        <v>0</v>
      </c>
      <c r="CZ70" s="140" t="n">
        <f aca="false">IF(CZ$2&lt;=$A70,IF(CZ$3&gt;=$A70,(CZ$4),0),0)*($AI71-$AI70)/10000</f>
        <v>0</v>
      </c>
      <c r="DA70" s="140" t="n">
        <f aca="false">IF(DA$2&lt;=$A70,IF(DA$3&gt;=$A70,(DA$4),0),0)*($AI71-$AI70)/10000</f>
        <v>0</v>
      </c>
      <c r="DB70" s="140" t="n">
        <f aca="false">IF(DB$2&lt;=$A70,IF(DB$3&gt;=$A70,(DB$4),0),0)*($AI71-$AI70)/10000</f>
        <v>0</v>
      </c>
      <c r="DC70" s="140" t="n">
        <f aca="false">IF(DC$2&lt;=$A70,IF(DC$3&gt;=$A70,(DC$4),0),0)*($AI71-$AI70)/10000</f>
        <v>0</v>
      </c>
      <c r="DD70" s="140" t="n">
        <f aca="false">IF(DD$2&lt;=$A70,IF(DD$3&gt;=$A70,(DD$4),0),0)*($AI71-$AI70)/10000</f>
        <v>0</v>
      </c>
      <c r="DE70" s="17"/>
      <c r="DF70" s="128" t="n">
        <f aca="false">SUM(CX70:DD70)</f>
        <v>0</v>
      </c>
      <c r="DG70" s="17"/>
      <c r="DH70" s="17"/>
      <c r="DI70" s="17"/>
      <c r="DJ70" s="17"/>
      <c r="DK70" s="17"/>
      <c r="DL70" s="140" t="n">
        <f aca="false">IF(DL$2&lt;=$A70,IF(DL$3&gt;=$A70,(DL$4),0),0)*($AI71-$AI70)/10000</f>
        <v>0</v>
      </c>
      <c r="DM70" s="140" t="n">
        <f aca="false">IF(DM$2&lt;=$A70,IF(DM$3&gt;=$A70,(DM$4),0),0)*($AI71-$AI70)/10000</f>
        <v>0</v>
      </c>
      <c r="DN70" s="140" t="n">
        <f aca="false">IF(DN$2&lt;=$A70,IF(DN$3&gt;=$A70,(DN$4),0),0)*($AI71-$AI70)/10000</f>
        <v>0</v>
      </c>
      <c r="DO70" s="140" t="n">
        <f aca="false">IF(DO$2&lt;=$A70,IF(DO$3&gt;=$A70,(DO$4),0),0)*($AI71-$AI70)/10000</f>
        <v>0</v>
      </c>
      <c r="DP70" s="140"/>
      <c r="DQ70" s="140" t="n">
        <f aca="false">SUM(DL70:DO70)*AL70</f>
        <v>0</v>
      </c>
      <c r="DR70" s="140"/>
      <c r="DS70" s="140" t="n">
        <f aca="false">IF(DS$2&lt;=$A70,IF(DS$3&gt;=$A70,(DS$4),0),0)*($AI71-$AI70)/10000</f>
        <v>0</v>
      </c>
      <c r="DT70" s="140" t="n">
        <f aca="false">IF(DT$2&lt;=$A70,IF(DT$3&gt;=$A70,(DT$4),0),0)*($AI71-$AI70)/10000</f>
        <v>0</v>
      </c>
      <c r="DU70" s="140" t="n">
        <f aca="false">IF(DU$2&lt;=$A70,IF(DU$3&gt;=$A70,(DU$4),0),0)*($AI71-$AI70)/10000</f>
        <v>0</v>
      </c>
      <c r="DV70" s="140" t="n">
        <f aca="false">IF(DV$2&lt;=$A70,IF(DV$3&gt;=$A70,(DV$4),0),0)*($AI71-$AI70)/10000</f>
        <v>0</v>
      </c>
      <c r="DW70" s="140" t="n">
        <f aca="false">IF(DW$2&lt;=$A70,IF(DW$3&gt;=$A70,(DW$4),0),0)*($AI71-$AI70)/10000</f>
        <v>0</v>
      </c>
      <c r="DX70" s="140" t="n">
        <f aca="false">IF(DX$2&lt;=$A70,IF(DX$3&gt;=$A70,(DX$4),0),0)*($AI71-$AI70)/10000</f>
        <v>0</v>
      </c>
      <c r="DY70" s="140" t="n">
        <f aca="false">IF(DY$2&lt;=$A70,IF(DY$3&gt;=$A70,(DY$4),0),0)*($AI71-$AI70)/10000</f>
        <v>0</v>
      </c>
      <c r="DZ70" s="140" t="n">
        <f aca="false">IF(DZ$2&lt;=$A70,IF(DZ$3&gt;=$A70,(DZ$4),0),0)*($AI71-$AI70)/10000</f>
        <v>0</v>
      </c>
      <c r="EA70" s="140" t="n">
        <f aca="false">IF(EA$2&lt;=$A70,IF(EA$3&gt;=$A70,(EA$4),0),0)*($AI71-$AI70)/10000</f>
        <v>0</v>
      </c>
      <c r="EB70" s="128" t="n">
        <f aca="false">SUM(DS70:DZ70)*AM70</f>
        <v>0</v>
      </c>
      <c r="EC70" s="128"/>
      <c r="ED70" s="17"/>
      <c r="EE70" s="17"/>
      <c r="EF70" s="17"/>
      <c r="EG70" s="17"/>
      <c r="EH70" s="17"/>
      <c r="EI70" s="140" t="n">
        <f aca="false">IF(EI$2&lt;=$A70,IF(EI$3&gt;=$A70,(EI$4),0),0)*($AI71-$AI70)/10000</f>
        <v>0</v>
      </c>
      <c r="EJ70" s="140" t="n">
        <f aca="false">IF(EJ$2&lt;=$A70,IF(EJ$3&gt;=$A70,(EJ$4),0),0)*($AI71-$AI70)/10000</f>
        <v>0</v>
      </c>
      <c r="EK70" s="140" t="n">
        <f aca="false">IF(EK$2&lt;=$A70,IF(EK$3&gt;=$A70,(EK$4),0),0)*($AI71-$AI70)/10000</f>
        <v>0</v>
      </c>
      <c r="EL70" s="140" t="n">
        <f aca="false">IF(EL$2&lt;=$A70,IF(EL$3&gt;=$A70,(EL$4),0),0)*($AI71-$AI70)/10000</f>
        <v>0</v>
      </c>
      <c r="EM70" s="140" t="n">
        <f aca="false">IF(EM$2&lt;=$A70,IF(EM$3&gt;=$A70,(EM$4),0),0)*($AI71-$AI70)/10000</f>
        <v>0</v>
      </c>
      <c r="EN70" s="140" t="n">
        <f aca="false">IF(EN$2&lt;=$A70,IF(EN$3&gt;=$A70,(EN$4),0),0)*($AI71-$AI70)/10000</f>
        <v>0</v>
      </c>
      <c r="EO70" s="17"/>
      <c r="EP70" s="128" t="n">
        <f aca="false">SUM(EI70:EN70)</f>
        <v>0</v>
      </c>
      <c r="EQ70" s="128" t="n">
        <f aca="false">EP70*AM70</f>
        <v>0</v>
      </c>
      <c r="ER70" s="17"/>
      <c r="ES70" s="17"/>
      <c r="ET70" s="17"/>
      <c r="EU70" s="17"/>
      <c r="EV70" s="17"/>
      <c r="EW70" s="140" t="n">
        <f aca="false">IF(EW$2&lt;=$A70,IF(EW$3&gt;=$A70,(EW$4),0),0)*($AI71-$AI70)/10000</f>
        <v>0</v>
      </c>
      <c r="EX70" s="140" t="n">
        <f aca="false">IF(EX$2&lt;=$A70,IF(EX$3&gt;=$A70,(EX$4),0),0)*($AI71-$AI70)/10000</f>
        <v>0</v>
      </c>
      <c r="EY70" s="140" t="n">
        <f aca="false">IF(EY$2&lt;=$A70,IF(EY$3&gt;=$A70,(EY$4),0),0)*($AI71-$AI70)/10000</f>
        <v>0</v>
      </c>
      <c r="EZ70" s="140" t="n">
        <f aca="false">IF(EZ$2&lt;=$A70,IF(EZ$3&gt;=$A70,(EZ$4),0),0)*($AI71-$AI70)/10000</f>
        <v>0</v>
      </c>
      <c r="FA70" s="140" t="n">
        <f aca="false">IF(FA$2&lt;=$A70,IF(FA$3&gt;=$A70,(FA$4),0),0)*($AI71-$AI70)/10000</f>
        <v>0</v>
      </c>
      <c r="FB70" s="140" t="n">
        <f aca="false">IF(FB$2&lt;=$A70,IF(FB$3&gt;=$A70,(FB$4),0),0)*($AI71-$AI70)/10000</f>
        <v>0</v>
      </c>
      <c r="FC70" s="17"/>
      <c r="FD70" s="128" t="n">
        <f aca="false">SUM(EW70:FB70)</f>
        <v>0</v>
      </c>
      <c r="FE70" s="128" t="n">
        <f aca="false">FD70*AM70</f>
        <v>0</v>
      </c>
      <c r="FF70" s="17"/>
      <c r="FG70" s="17"/>
      <c r="FH70" s="17"/>
      <c r="FI70" s="17"/>
      <c r="FJ70" s="17"/>
      <c r="FK70" s="17"/>
      <c r="FL70" s="140" t="n">
        <f aca="false">IF(FL$2&lt;=$A70,IF(FL$3&gt;=$A70,(FL$4),0),0)*($AI71-$AI70)/10000</f>
        <v>0</v>
      </c>
      <c r="FM70" s="140" t="n">
        <f aca="false">IF(FM$2&lt;=$A70,IF(FM$3&gt;=$A70,(FM$4),0),0)*($AI71-$AI70)/10000</f>
        <v>0</v>
      </c>
      <c r="FN70" s="140" t="n">
        <f aca="false">IF(FN$2&lt;=$A70,IF(FN$3&gt;=$A70,(FN$4),0),0)*($AI71-$AI70)/10000</f>
        <v>0</v>
      </c>
      <c r="FO70" s="140" t="n">
        <f aca="false">IF(FO$2&lt;=$A70,IF(FO$3&gt;=$A70,(FO$4),0),0)*($AI71-$AI70)/10000</f>
        <v>0</v>
      </c>
      <c r="FP70" s="140" t="n">
        <f aca="false">IF(FP$2&lt;=$A70,IF(FP$3&gt;=$A70,(FP$4),0),0)*($AI71-$AI70)/10000</f>
        <v>0</v>
      </c>
      <c r="FQ70" s="140" t="n">
        <f aca="false">IF(FQ$2&lt;=$A70,IF(FQ$3&gt;=$A70,(FQ$4),0),0)*($AI71-$AI70)/10000</f>
        <v>0</v>
      </c>
      <c r="FR70" s="17"/>
      <c r="FS70" s="128" t="n">
        <f aca="false">SUM(FL70:FQ70)</f>
        <v>0</v>
      </c>
      <c r="FT70" s="128" t="n">
        <f aca="false">FS70*AM70</f>
        <v>0</v>
      </c>
      <c r="FU70" s="17"/>
      <c r="FV70" s="17"/>
      <c r="FW70" s="17"/>
      <c r="FX70" s="17"/>
      <c r="FY70" s="17"/>
      <c r="FZ70" s="17"/>
      <c r="GA70" s="140" t="n">
        <f aca="false">IF(GA$2&lt;=$A70,IF(GA$3&gt;=$A70,(GA$4),0),0)*($AI71-$AI70)/10000</f>
        <v>0</v>
      </c>
      <c r="GB70" s="140" t="n">
        <f aca="false">IF(GB$2&lt;=$A70,IF(GB$3&gt;=$A70,(GB$4),0),0)*($AI71-$AI70)/10000</f>
        <v>0</v>
      </c>
      <c r="GC70" s="140" t="n">
        <f aca="false">IF(GC$2&lt;=$A70,IF(GC$3&gt;=$A70,(GC$4),0),0)*($AI71-$AI70)/10000</f>
        <v>0</v>
      </c>
      <c r="GD70" s="140" t="n">
        <f aca="false">IF(GD$2&lt;=$A70,IF(GD$3&gt;=$A70,(GD$4),0),0)*($AI71-$AI70)/10000</f>
        <v>0</v>
      </c>
      <c r="GE70" s="140" t="n">
        <f aca="false">IF(GE$2&lt;=$A70,IF(GE$3&gt;=$A70,(GE$4),0),0)*($AI71-$AI70)/10000</f>
        <v>0</v>
      </c>
      <c r="GF70" s="140" t="n">
        <f aca="false">IF(GF$2&lt;=$A70,IF(GF$3&gt;=$A70,(GF$4),0),0)*($AI71-$AI70)/10000</f>
        <v>0</v>
      </c>
      <c r="GG70" s="17"/>
      <c r="GH70" s="128" t="n">
        <f aca="false">SUM(GA70:GF70)</f>
        <v>0</v>
      </c>
      <c r="GI70" s="128" t="n">
        <f aca="false">GH70*AM70</f>
        <v>0</v>
      </c>
    </row>
    <row r="71" customFormat="false" ht="16.5" hidden="false" customHeight="false" outlineLevel="0" collapsed="false">
      <c r="A71" s="133" t="n">
        <v>38899</v>
      </c>
      <c r="B71" s="144" t="n">
        <f aca="false">INDEX(EOLArray,MATCH($A71,EOLColumn,0),MATCH($AF$5,EOLRow,0))+CT71</f>
        <v>0</v>
      </c>
      <c r="C71" s="135" t="n">
        <f aca="false">INDEX(M1SHEET,MATCH($A71,M1COLUMN,0),MATCH($AG$5,M1ROW,0))</f>
        <v>-0.606913639417758</v>
      </c>
      <c r="D71" s="145" t="n">
        <f aca="false">AVERAGE(C68:C74)</f>
        <v>-0.606913642391526</v>
      </c>
      <c r="E71" s="144" t="n">
        <f aca="false">INDEX(EOLArray,MATCH($A71,EOLColumn,0),MATCH($AF$19,EOLRow,0))+EQ71</f>
        <v>-5.74</v>
      </c>
      <c r="F71" s="135" t="n">
        <f aca="false">INDEX(M1SHEET,MATCH($A71,M1COLUMN,0),MATCH($AG$14,M1ROW,0))</f>
        <v>0.12</v>
      </c>
      <c r="G71" s="145" t="n">
        <f aca="false">AVERAGE(F68:F74)</f>
        <v>0.12</v>
      </c>
      <c r="H71" s="144" t="n">
        <f aca="false">INDEX(EOLArray,MATCH($A71,EOLColumn,0),MATCH($AF$20,EOLRow,0))+GI71</f>
        <v>0</v>
      </c>
      <c r="I71" s="135" t="n">
        <f aca="false">INDEX(M1SHEET,MATCH($A71,M1COLUMN,0),MATCH($AG$17,M1ROW,0))</f>
        <v>0.67</v>
      </c>
      <c r="J71" s="145" t="n">
        <f aca="false">AVERAGE(I68:I74)</f>
        <v>0.67</v>
      </c>
      <c r="K71" s="144" t="n">
        <f aca="false">INDEX(EOLArray,MATCH($A71,EOLColumn,0),MATCH($AF$13,EOLRow,0))+FE71</f>
        <v>0</v>
      </c>
      <c r="L71" s="135" t="n">
        <f aca="false">INDEX(M1SHEET,MATCH($A71,M1COLUMN,0),MATCH($AG$13,M1ROW,0))</f>
        <v>-0.355</v>
      </c>
      <c r="M71" s="145" t="n">
        <f aca="false">AVERAGE(L68:L74)</f>
        <v>-0.355</v>
      </c>
      <c r="N71" s="144" t="n">
        <f aca="false">INDEX(EOLArray,MATCH($A71,EOLColumn,0),MATCH($AF$12,EOLRow,0))+EB71+DQ71</f>
        <v>0</v>
      </c>
      <c r="O71" s="135" t="n">
        <f aca="false">INDEX(M1SHEET,MATCH($A71,M1COLUMN,0),MATCH($AG$15,M1ROW,0))</f>
        <v>-0.29</v>
      </c>
      <c r="P71" s="145" t="n">
        <f aca="false">AVERAGE(O68:O74)</f>
        <v>-0.29</v>
      </c>
      <c r="Q71" s="135" t="n">
        <f aca="false">INDEX(M1SHEET,MATCH($A71,M1COLUMN,0),MATCH($AG$31,M1ROW,0))</f>
        <v>3.636</v>
      </c>
      <c r="R71" s="145" t="n">
        <f aca="false">AVERAGE(Q68:Q74)</f>
        <v>3.64014285714286</v>
      </c>
      <c r="S71" s="144" t="n">
        <f aca="false">INDEX(EOLArray,MATCH($A71,EOLColumn,0),MATCH($AF$2,EOLRow,0))+BE71+DF71</f>
        <v>0</v>
      </c>
      <c r="T71" s="135" t="n">
        <f aca="false">INDEX(M1SHEET,MATCH($A71,M1COLUMN,0),MATCH($AG$3,M1ROW,0))</f>
        <v>-0.55</v>
      </c>
      <c r="U71" s="145" t="n">
        <f aca="false">AVERAGE(T68:T74)</f>
        <v>-0.55</v>
      </c>
      <c r="V71" s="135" t="n">
        <f aca="false">INDEX(M1SHEET,MATCH($A71,M1COLUMN,0),MATCH($AG$28,M1ROW,0))</f>
        <v>4.74543541342623</v>
      </c>
      <c r="W71" s="145" t="n">
        <f aca="false">AVERAGE(V68:V74)</f>
        <v>4.75123251712564</v>
      </c>
      <c r="X71" s="144" t="n">
        <f aca="false">INDEX(EOLArray,MATCH($A71,EOLColumn,0),MATCH($AF$18,EOLRow,0))+$BE71+$CK71+$CS71+$DQ71</f>
        <v>0</v>
      </c>
      <c r="Y71" s="135" t="n">
        <f aca="false">INDEX(M1SHEET,MATCH($A71,M1COLUMN,0),MATCH($AG$2,M1ROW,0))</f>
        <v>3.926</v>
      </c>
      <c r="Z71" s="145" t="n">
        <f aca="false">AVERAGE(Y68:Y74)</f>
        <v>3.93014285714286</v>
      </c>
      <c r="AB71" s="150" t="n">
        <f aca="false">B71+E71+H71+K71+N71+S71</f>
        <v>-5.74</v>
      </c>
      <c r="AC71" s="58"/>
      <c r="AD71" s="58"/>
      <c r="AI71" s="138" t="n">
        <v>38899</v>
      </c>
      <c r="AJ71" s="96" t="n">
        <f aca="false">(CK71+BE71+BR71+DQ71)*AM71</f>
        <v>0</v>
      </c>
      <c r="AK71" s="97" t="n">
        <f aca="false">(AO71)*(AM71)</f>
        <v>0</v>
      </c>
      <c r="AL71" s="97" t="n">
        <f aca="false">(AN71+AO71)*(AM71)</f>
        <v>0</v>
      </c>
      <c r="AM71" s="139" t="n">
        <f aca="false">INDEX(M1SHEET,MATCH($AI71,M1COLUMN,0),MATCH($AG$38,M1ROW,0))</f>
        <v>0.740807944335084</v>
      </c>
      <c r="AN71" s="122" t="n">
        <f aca="false">BS71</f>
        <v>0</v>
      </c>
      <c r="AO71" s="97" t="n">
        <f aca="false">BR71</f>
        <v>0</v>
      </c>
      <c r="AP71" s="125"/>
      <c r="AQ71" s="108"/>
      <c r="AR71" s="128" t="n">
        <f aca="false">SUM(AX71:BE71)+SUM(BI71:BP71)+SUM(DU71:DZ71)+SUM(BW71:CI71)</f>
        <v>0</v>
      </c>
      <c r="AS71" s="108"/>
      <c r="AT71" s="17"/>
      <c r="AU71" s="17"/>
      <c r="AV71" s="37" t="n">
        <v>38899</v>
      </c>
      <c r="AW71" s="17"/>
      <c r="AX71" s="128" t="n">
        <f aca="false">IF(AX$2&lt;=$A71,IF(AX$3&gt;=$A71,(AX$4/1.055056),0),0)*($AI72-$AI71)/10000</f>
        <v>0</v>
      </c>
      <c r="AY71" s="140" t="n">
        <f aca="false">IF(AY$2&lt;=$A71,IF(AY$3&gt;=$A71,(AY$4/1.055056),0),0)*($AI72-$AI71)/10000</f>
        <v>0</v>
      </c>
      <c r="AZ71" s="140" t="n">
        <f aca="false">IF(AZ$2&lt;=$A71,IF(AZ$3&gt;=$A71,(AZ$4/1.055056),0),0)*($AI72-$AI71)/10000</f>
        <v>0</v>
      </c>
      <c r="BA71" s="140" t="n">
        <f aca="false">IF(BA$2&lt;=$A71,IF(BA$3&gt;=$A71,(BA$4/1.055056),0),0)*($AI72-$AI71)/10000</f>
        <v>0</v>
      </c>
      <c r="BB71" s="140" t="n">
        <f aca="false">IF(BB$2&lt;=$A71,IF(BB$3&gt;=$A71,(BB$4/1.055056),0),0)*($AI72-$AI71)/10000</f>
        <v>0</v>
      </c>
      <c r="BC71" s="140" t="n">
        <f aca="false">IF(BC$2&lt;=$A71,IF(BC$3&gt;=$A71,(BC$4/1.055056),0),0)*($AI72-$AI71)/10000</f>
        <v>0</v>
      </c>
      <c r="BD71" s="140" t="n">
        <f aca="false">IF(BD$2&lt;=$A71,IF(BD$3&gt;=$A71,(BD$4/1.055056),0),0)*($AI72-$AI71)/10000</f>
        <v>0</v>
      </c>
      <c r="BE71" s="140" t="n">
        <f aca="false">SUM(AX71:BD71)*AM71</f>
        <v>0</v>
      </c>
      <c r="BF71" s="140"/>
      <c r="BG71" s="13"/>
      <c r="BH71" s="13"/>
      <c r="BI71" s="141" t="n">
        <f aca="false">IF(BI$2&lt;=$A71,IF(BI$3&gt;=$A71,(BI$4/1.055056),0),0)*($AI72-$AI71)/10000</f>
        <v>0</v>
      </c>
      <c r="BJ71" s="141" t="n">
        <f aca="false">IF(BJ$2&lt;=$A71,IF(BJ$3&gt;=$A71,(BJ$4/1.055056),0),0)*($AI72-$AI71)/10000</f>
        <v>0</v>
      </c>
      <c r="BK71" s="141" t="n">
        <f aca="false">IF(BK$2&lt;=$A71,IF(BK$3&gt;=$A71,(BK$4/1.055056),0),0)*($AI72-$AI71)/10000</f>
        <v>0</v>
      </c>
      <c r="BL71" s="141" t="n">
        <f aca="false">IF(BL$2&lt;=$A71,IF(BL$3&gt;=$A71,(BL$4/1.055056),0),0)*($AI72-$AI71)/10000</f>
        <v>0</v>
      </c>
      <c r="BM71" s="141" t="n">
        <f aca="false">IF(BM$2&lt;=$A71,IF(BM$3&gt;=$A71,(BM$4/1.055056),0),0)*($AI72-$AI71)/10000</f>
        <v>0</v>
      </c>
      <c r="BN71" s="141" t="n">
        <f aca="false">IF(BN$2&lt;=$A71,IF(BN$3&gt;=$A71,(BN$4/1.055056),0),0)*($AI72-$AI71)/10000</f>
        <v>0</v>
      </c>
      <c r="BO71" s="141" t="n">
        <f aca="false">IF(BO$2&lt;=$A71,IF(BO$3&gt;=$A71,(BO$4/1.055056),0),0)*($AI72-$AI71)/10000</f>
        <v>0</v>
      </c>
      <c r="BP71" s="141" t="n">
        <f aca="false">IF(BP$2&lt;=$A71,IF(BP$3&gt;=$A71,(BP$4/1.055056),0),0)*($AI72-$AI71)/10000</f>
        <v>0</v>
      </c>
      <c r="BQ71" s="13"/>
      <c r="BR71" s="14" t="n">
        <f aca="false">SUM(BI71:BP71)</f>
        <v>0</v>
      </c>
      <c r="BS71" s="14" t="n">
        <f aca="false">SUM(AX71:BF71)+DF71</f>
        <v>0</v>
      </c>
      <c r="BT71" s="14"/>
      <c r="BU71" s="17"/>
      <c r="BV71" s="17"/>
      <c r="BW71" s="142" t="n">
        <f aca="false">IF(BW$2&lt;=$A71,IF(BW$3&gt;=$A71,(BW$4),0),0)*($AI72-$AI71)/10000</f>
        <v>0</v>
      </c>
      <c r="BX71" s="142" t="n">
        <f aca="false">IF(BX$2&lt;=$A71,IF(BX$3&gt;=$A71,(BX$4),0),0)*($AI72-$AI71)/10000</f>
        <v>0</v>
      </c>
      <c r="BY71" s="142" t="n">
        <f aca="false">IF(BY$2&lt;=$A71,IF(BY$3&gt;=$A71,(BY$4),0),0)*($AI72-$AI71)/10000</f>
        <v>0</v>
      </c>
      <c r="BZ71" s="142" t="n">
        <f aca="false">IF(BZ$2&lt;=$A71,IF(BZ$3&gt;=$A71,(BZ$4),0),0)*($AI72-$AI71)/10000</f>
        <v>0</v>
      </c>
      <c r="CA71" s="142" t="n">
        <f aca="false">IF(CA$2&lt;=$A71,IF(CA$3&gt;=$A71,(CA$4),0),0)*($AI72-$AI71)/10000</f>
        <v>0</v>
      </c>
      <c r="CB71" s="140" t="n">
        <f aca="false">IF(CB$2&lt;=$A71,IF(CB$3&gt;=$A71,(CB$4),0),0)*($AI72-$AI71)/10000</f>
        <v>0</v>
      </c>
      <c r="CC71" s="140" t="n">
        <f aca="false">IF(CC$2&lt;=$A71,IF(CC$3&gt;=$A71,(CC$4),0),0)*($AI72-$AI71)/10000</f>
        <v>0</v>
      </c>
      <c r="CD71" s="140" t="n">
        <f aca="false">IF(CD$2&lt;=$A71,IF(CD$3&gt;=$A71,(CD$4),0),0)*($AI72-$AI71)/10000</f>
        <v>0</v>
      </c>
      <c r="CE71" s="140" t="n">
        <f aca="false">IF(CE$2&lt;=$A71,IF(CE$3&gt;=$A71,(CE$4),0),0)*($AI72-$AI71)/10000</f>
        <v>0</v>
      </c>
      <c r="CF71" s="140" t="n">
        <f aca="false">IF(CF$2&lt;=$A71,IF(CF$3&gt;=$A71,(CF$4),0),0)*($AI72-$AI71)/10000</f>
        <v>0</v>
      </c>
      <c r="CG71" s="140" t="n">
        <f aca="false">IF(CG$2&lt;=$A71,IF(CG$3&gt;=$A71,(CG$4),0),0)*($AI72-$AI71)/10000</f>
        <v>0</v>
      </c>
      <c r="CH71" s="140" t="n">
        <f aca="false">IF(CH$2&lt;=$A71,IF(CH$3&gt;=$A71,(CH$4),0),0)*($AI72-$AI71)/10000</f>
        <v>0</v>
      </c>
      <c r="CI71" s="140" t="n">
        <f aca="false">IF(CI$2&lt;=$A71,IF(CI$3&gt;=$A71,(CI$4),0),0)*($AI72-$AI71)/10000</f>
        <v>0</v>
      </c>
      <c r="CJ71" s="17"/>
      <c r="CK71" s="128" t="n">
        <f aca="false">SUM(BW71:CI71)+DQ71</f>
        <v>0</v>
      </c>
      <c r="CL71" s="128"/>
      <c r="CM71" s="128"/>
      <c r="CN71" s="142" t="n">
        <f aca="false">IF(CN$2&lt;=$A71,IF(CN$3&gt;=$A71,(CN$4),0),0)*($AI72-$AI71)/10000</f>
        <v>0</v>
      </c>
      <c r="CO71" s="142" t="n">
        <f aca="false">IF(CO$2&lt;=$A71,IF(CO$3&gt;=$A71,(CO$4),0),0)*($AI72-$AI71)/10000</f>
        <v>0</v>
      </c>
      <c r="CP71" s="142" t="n">
        <f aca="false">IF(CP$2&lt;=$A71,IF(CP$3&gt;=$A71,(CP$4),0),0)*($AI72-$AI71)/10000</f>
        <v>0</v>
      </c>
      <c r="CQ71" s="142" t="n">
        <f aca="false">IF(CQ$2&lt;=$A71,IF(CQ$3&gt;=$A71,(CQ$4),0),0)*($AI72-$AI71)/10000</f>
        <v>0</v>
      </c>
      <c r="CR71" s="128"/>
      <c r="CS71" s="128" t="n">
        <f aca="false">SUM(CN71:CQ71)*AL71</f>
        <v>0</v>
      </c>
      <c r="CT71" s="128"/>
      <c r="CU71" s="17"/>
      <c r="CV71" s="17"/>
      <c r="CW71" s="17"/>
      <c r="CX71" s="140" t="n">
        <f aca="false">IF(CX$2&lt;=$A71,IF(CX$3&gt;=$A71,(CX$4),0),0)*($AI72-$AI71)/10000</f>
        <v>0</v>
      </c>
      <c r="CY71" s="140" t="n">
        <f aca="false">IF(CY$2&lt;=$A71,IF(CY$3&gt;=$A71,(CY$4),0),0)*($AI72-$AI71)/10000</f>
        <v>0</v>
      </c>
      <c r="CZ71" s="140" t="n">
        <f aca="false">IF(CZ$2&lt;=$A71,IF(CZ$3&gt;=$A71,(CZ$4),0),0)*($AI72-$AI71)/10000</f>
        <v>0</v>
      </c>
      <c r="DA71" s="140" t="n">
        <f aca="false">IF(DA$2&lt;=$A71,IF(DA$3&gt;=$A71,(DA$4),0),0)*($AI72-$AI71)/10000</f>
        <v>0</v>
      </c>
      <c r="DB71" s="140" t="n">
        <f aca="false">IF(DB$2&lt;=$A71,IF(DB$3&gt;=$A71,(DB$4),0),0)*($AI72-$AI71)/10000</f>
        <v>0</v>
      </c>
      <c r="DC71" s="140" t="n">
        <f aca="false">IF(DC$2&lt;=$A71,IF(DC$3&gt;=$A71,(DC$4),0),0)*($AI72-$AI71)/10000</f>
        <v>0</v>
      </c>
      <c r="DD71" s="140" t="n">
        <f aca="false">IF(DD$2&lt;=$A71,IF(DD$3&gt;=$A71,(DD$4),0),0)*($AI72-$AI71)/10000</f>
        <v>0</v>
      </c>
      <c r="DE71" s="17"/>
      <c r="DF71" s="128" t="n">
        <f aca="false">SUM(CX71:DD71)</f>
        <v>0</v>
      </c>
      <c r="DG71" s="17"/>
      <c r="DH71" s="17"/>
      <c r="DI71" s="17"/>
      <c r="DJ71" s="17"/>
      <c r="DK71" s="17"/>
      <c r="DL71" s="140" t="n">
        <f aca="false">IF(DL$2&lt;=$A71,IF(DL$3&gt;=$A71,(DL$4),0),0)*($AI72-$AI71)/10000</f>
        <v>0</v>
      </c>
      <c r="DM71" s="140" t="n">
        <f aca="false">IF(DM$2&lt;=$A71,IF(DM$3&gt;=$A71,(DM$4),0),0)*($AI72-$AI71)/10000</f>
        <v>0</v>
      </c>
      <c r="DN71" s="140" t="n">
        <f aca="false">IF(DN$2&lt;=$A71,IF(DN$3&gt;=$A71,(DN$4),0),0)*($AI72-$AI71)/10000</f>
        <v>0</v>
      </c>
      <c r="DO71" s="140" t="n">
        <f aca="false">IF(DO$2&lt;=$A71,IF(DO$3&gt;=$A71,(DO$4),0),0)*($AI72-$AI71)/10000</f>
        <v>0</v>
      </c>
      <c r="DP71" s="140"/>
      <c r="DQ71" s="140" t="n">
        <f aca="false">SUM(DL71:DO71)*AL71</f>
        <v>0</v>
      </c>
      <c r="DR71" s="140"/>
      <c r="DS71" s="140" t="n">
        <f aca="false">IF(DS$2&lt;=$A71,IF(DS$3&gt;=$A71,(DS$4),0),0)*($AI72-$AI71)/10000</f>
        <v>0</v>
      </c>
      <c r="DT71" s="140" t="n">
        <f aca="false">IF(DT$2&lt;=$A71,IF(DT$3&gt;=$A71,(DT$4),0),0)*($AI72-$AI71)/10000</f>
        <v>0</v>
      </c>
      <c r="DU71" s="140" t="n">
        <f aca="false">IF(DU$2&lt;=$A71,IF(DU$3&gt;=$A71,(DU$4),0),0)*($AI72-$AI71)/10000</f>
        <v>0</v>
      </c>
      <c r="DV71" s="140" t="n">
        <f aca="false">IF(DV$2&lt;=$A71,IF(DV$3&gt;=$A71,(DV$4),0),0)*($AI72-$AI71)/10000</f>
        <v>0</v>
      </c>
      <c r="DW71" s="140" t="n">
        <f aca="false">IF(DW$2&lt;=$A71,IF(DW$3&gt;=$A71,(DW$4),0),0)*($AI72-$AI71)/10000</f>
        <v>0</v>
      </c>
      <c r="DX71" s="140" t="n">
        <f aca="false">IF(DX$2&lt;=$A71,IF(DX$3&gt;=$A71,(DX$4),0),0)*($AI72-$AI71)/10000</f>
        <v>0</v>
      </c>
      <c r="DY71" s="140" t="n">
        <f aca="false">IF(DY$2&lt;=$A71,IF(DY$3&gt;=$A71,(DY$4),0),0)*($AI72-$AI71)/10000</f>
        <v>0</v>
      </c>
      <c r="DZ71" s="140" t="n">
        <f aca="false">IF(DZ$2&lt;=$A71,IF(DZ$3&gt;=$A71,(DZ$4),0),0)*($AI72-$AI71)/10000</f>
        <v>0</v>
      </c>
      <c r="EA71" s="140" t="n">
        <f aca="false">IF(EA$2&lt;=$A71,IF(EA$3&gt;=$A71,(EA$4),0),0)*($AI72-$AI71)/10000</f>
        <v>0</v>
      </c>
      <c r="EB71" s="128" t="n">
        <f aca="false">SUM(DS71:DZ71)*AM71</f>
        <v>0</v>
      </c>
      <c r="EC71" s="128"/>
      <c r="ED71" s="17"/>
      <c r="EE71" s="17"/>
      <c r="EF71" s="17"/>
      <c r="EG71" s="17"/>
      <c r="EH71" s="17"/>
      <c r="EI71" s="140" t="n">
        <f aca="false">IF(EI$2&lt;=$A71,IF(EI$3&gt;=$A71,(EI$4),0),0)*($AI72-$AI71)/10000</f>
        <v>0</v>
      </c>
      <c r="EJ71" s="140" t="n">
        <f aca="false">IF(EJ$2&lt;=$A71,IF(EJ$3&gt;=$A71,(EJ$4),0),0)*($AI72-$AI71)/10000</f>
        <v>0</v>
      </c>
      <c r="EK71" s="140" t="n">
        <f aca="false">IF(EK$2&lt;=$A71,IF(EK$3&gt;=$A71,(EK$4),0),0)*($AI72-$AI71)/10000</f>
        <v>0</v>
      </c>
      <c r="EL71" s="140" t="n">
        <f aca="false">IF(EL$2&lt;=$A71,IF(EL$3&gt;=$A71,(EL$4),0),0)*($AI72-$AI71)/10000</f>
        <v>0</v>
      </c>
      <c r="EM71" s="140" t="n">
        <f aca="false">IF(EM$2&lt;=$A71,IF(EM$3&gt;=$A71,(EM$4),0),0)*($AI72-$AI71)/10000</f>
        <v>0</v>
      </c>
      <c r="EN71" s="140" t="n">
        <f aca="false">IF(EN$2&lt;=$A71,IF(EN$3&gt;=$A71,(EN$4),0),0)*($AI72-$AI71)/10000</f>
        <v>0</v>
      </c>
      <c r="EO71" s="17"/>
      <c r="EP71" s="128" t="n">
        <f aca="false">SUM(EI71:EN71)</f>
        <v>0</v>
      </c>
      <c r="EQ71" s="128" t="n">
        <f aca="false">EP71*AM71</f>
        <v>0</v>
      </c>
      <c r="ER71" s="17"/>
      <c r="ES71" s="17"/>
      <c r="ET71" s="17"/>
      <c r="EU71" s="17"/>
      <c r="EV71" s="17"/>
      <c r="EW71" s="140" t="n">
        <f aca="false">IF(EW$2&lt;=$A71,IF(EW$3&gt;=$A71,(EW$4),0),0)*($AI72-$AI71)/10000</f>
        <v>0</v>
      </c>
      <c r="EX71" s="140" t="n">
        <f aca="false">IF(EX$2&lt;=$A71,IF(EX$3&gt;=$A71,(EX$4),0),0)*($AI72-$AI71)/10000</f>
        <v>0</v>
      </c>
      <c r="EY71" s="140" t="n">
        <f aca="false">IF(EY$2&lt;=$A71,IF(EY$3&gt;=$A71,(EY$4),0),0)*($AI72-$AI71)/10000</f>
        <v>0</v>
      </c>
      <c r="EZ71" s="140" t="n">
        <f aca="false">IF(EZ$2&lt;=$A71,IF(EZ$3&gt;=$A71,(EZ$4),0),0)*($AI72-$AI71)/10000</f>
        <v>0</v>
      </c>
      <c r="FA71" s="140" t="n">
        <f aca="false">IF(FA$2&lt;=$A71,IF(FA$3&gt;=$A71,(FA$4),0),0)*($AI72-$AI71)/10000</f>
        <v>0</v>
      </c>
      <c r="FB71" s="140" t="n">
        <f aca="false">IF(FB$2&lt;=$A71,IF(FB$3&gt;=$A71,(FB$4),0),0)*($AI72-$AI71)/10000</f>
        <v>0</v>
      </c>
      <c r="FC71" s="17"/>
      <c r="FD71" s="128" t="n">
        <f aca="false">SUM(EW71:FB71)</f>
        <v>0</v>
      </c>
      <c r="FE71" s="128" t="n">
        <f aca="false">FD71*AM71</f>
        <v>0</v>
      </c>
      <c r="FF71" s="17"/>
      <c r="FG71" s="17"/>
      <c r="FH71" s="17"/>
      <c r="FI71" s="17"/>
      <c r="FJ71" s="17"/>
      <c r="FK71" s="17"/>
      <c r="FL71" s="140" t="n">
        <f aca="false">IF(FL$2&lt;=$A71,IF(FL$3&gt;=$A71,(FL$4),0),0)*($AI72-$AI71)/10000</f>
        <v>0</v>
      </c>
      <c r="FM71" s="140" t="n">
        <f aca="false">IF(FM$2&lt;=$A71,IF(FM$3&gt;=$A71,(FM$4),0),0)*($AI72-$AI71)/10000</f>
        <v>0</v>
      </c>
      <c r="FN71" s="140" t="n">
        <f aca="false">IF(FN$2&lt;=$A71,IF(FN$3&gt;=$A71,(FN$4),0),0)*($AI72-$AI71)/10000</f>
        <v>0</v>
      </c>
      <c r="FO71" s="140" t="n">
        <f aca="false">IF(FO$2&lt;=$A71,IF(FO$3&gt;=$A71,(FO$4),0),0)*($AI72-$AI71)/10000</f>
        <v>0</v>
      </c>
      <c r="FP71" s="140" t="n">
        <f aca="false">IF(FP$2&lt;=$A71,IF(FP$3&gt;=$A71,(FP$4),0),0)*($AI72-$AI71)/10000</f>
        <v>0</v>
      </c>
      <c r="FQ71" s="140" t="n">
        <f aca="false">IF(FQ$2&lt;=$A71,IF(FQ$3&gt;=$A71,(FQ$4),0),0)*($AI72-$AI71)/10000</f>
        <v>0</v>
      </c>
      <c r="FR71" s="17"/>
      <c r="FS71" s="128" t="n">
        <f aca="false">SUM(FL71:FQ71)</f>
        <v>0</v>
      </c>
      <c r="FT71" s="128" t="n">
        <f aca="false">FS71*AM71</f>
        <v>0</v>
      </c>
      <c r="FU71" s="17"/>
      <c r="FV71" s="17"/>
      <c r="FW71" s="17"/>
      <c r="FX71" s="17"/>
      <c r="FY71" s="17"/>
      <c r="FZ71" s="17"/>
      <c r="GA71" s="140" t="n">
        <f aca="false">IF(GA$2&lt;=$A71,IF(GA$3&gt;=$A71,(GA$4),0),0)*($AI72-$AI71)/10000</f>
        <v>0</v>
      </c>
      <c r="GB71" s="140" t="n">
        <f aca="false">IF(GB$2&lt;=$A71,IF(GB$3&gt;=$A71,(GB$4),0),0)*($AI72-$AI71)/10000</f>
        <v>0</v>
      </c>
      <c r="GC71" s="140" t="n">
        <f aca="false">IF(GC$2&lt;=$A71,IF(GC$3&gt;=$A71,(GC$4),0),0)*($AI72-$AI71)/10000</f>
        <v>0</v>
      </c>
      <c r="GD71" s="140" t="n">
        <f aca="false">IF(GD$2&lt;=$A71,IF(GD$3&gt;=$A71,(GD$4),0),0)*($AI72-$AI71)/10000</f>
        <v>0</v>
      </c>
      <c r="GE71" s="140" t="n">
        <f aca="false">IF(GE$2&lt;=$A71,IF(GE$3&gt;=$A71,(GE$4),0),0)*($AI72-$AI71)/10000</f>
        <v>0</v>
      </c>
      <c r="GF71" s="140" t="n">
        <f aca="false">IF(GF$2&lt;=$A71,IF(GF$3&gt;=$A71,(GF$4),0),0)*($AI72-$AI71)/10000</f>
        <v>0</v>
      </c>
      <c r="GG71" s="17"/>
      <c r="GH71" s="128" t="n">
        <f aca="false">SUM(GA71:GF71)</f>
        <v>0</v>
      </c>
      <c r="GI71" s="128" t="n">
        <f aca="false">GH71*AM71</f>
        <v>0</v>
      </c>
    </row>
    <row r="72" customFormat="false" ht="16.5" hidden="false" customHeight="false" outlineLevel="0" collapsed="false">
      <c r="A72" s="133" t="n">
        <v>38930</v>
      </c>
      <c r="B72" s="144" t="n">
        <f aca="false">INDEX(EOLArray,MATCH($A72,EOLColumn,0),MATCH($AF$5,EOLRow,0))+CT72</f>
        <v>0</v>
      </c>
      <c r="C72" s="135" t="n">
        <f aca="false">INDEX(M1SHEET,MATCH($A72,M1COLUMN,0),MATCH($AG$5,M1ROW,0))</f>
        <v>-0.606926365097438</v>
      </c>
      <c r="D72" s="152"/>
      <c r="E72" s="144" t="n">
        <f aca="false">INDEX(EOLArray,MATCH($A72,EOLColumn,0),MATCH($AF$19,EOLRow,0))+EQ72</f>
        <v>-5.71</v>
      </c>
      <c r="F72" s="135" t="n">
        <f aca="false">INDEX(M1SHEET,MATCH($A72,M1COLUMN,0),MATCH($AG$14,M1ROW,0))</f>
        <v>0.12</v>
      </c>
      <c r="G72" s="152"/>
      <c r="H72" s="144" t="n">
        <f aca="false">INDEX(EOLArray,MATCH($A72,EOLColumn,0),MATCH($AF$20,EOLRow,0))+GI72</f>
        <v>0</v>
      </c>
      <c r="I72" s="135" t="n">
        <f aca="false">INDEX(M1SHEET,MATCH($A72,M1COLUMN,0),MATCH($AG$17,M1ROW,0))</f>
        <v>0.67</v>
      </c>
      <c r="J72" s="152"/>
      <c r="K72" s="144" t="n">
        <f aca="false">INDEX(EOLArray,MATCH($A72,EOLColumn,0),MATCH($AF$13,EOLRow,0))+FE72</f>
        <v>0</v>
      </c>
      <c r="L72" s="135" t="n">
        <f aca="false">INDEX(M1SHEET,MATCH($A72,M1COLUMN,0),MATCH($AG$13,M1ROW,0))</f>
        <v>-0.355</v>
      </c>
      <c r="M72" s="152"/>
      <c r="N72" s="144" t="n">
        <f aca="false">INDEX(EOLArray,MATCH($A72,EOLColumn,0),MATCH($AF$12,EOLRow,0))+EB72+DQ72</f>
        <v>0</v>
      </c>
      <c r="O72" s="135" t="n">
        <f aca="false">INDEX(M1SHEET,MATCH($A72,M1COLUMN,0),MATCH($AG$15,M1ROW,0))</f>
        <v>-0.29</v>
      </c>
      <c r="P72" s="152"/>
      <c r="Q72" s="135" t="n">
        <f aca="false">INDEX(M1SHEET,MATCH($A72,M1COLUMN,0),MATCH($AG$31,M1ROW,0))</f>
        <v>3.656</v>
      </c>
      <c r="R72" s="152"/>
      <c r="S72" s="144" t="n">
        <f aca="false">INDEX(EOLArray,MATCH($A72,EOLColumn,0),MATCH($AF$2,EOLRow,0))+BE72+DF72</f>
        <v>0</v>
      </c>
      <c r="T72" s="135" t="n">
        <f aca="false">INDEX(M1SHEET,MATCH($A72,M1COLUMN,0),MATCH($AG$3,M1ROW,0))</f>
        <v>-0.55</v>
      </c>
      <c r="U72" s="152"/>
      <c r="V72" s="135" t="n">
        <f aca="false">INDEX(M1SHEET,MATCH($A72,M1COLUMN,0),MATCH($AG$28,M1ROW,0))</f>
        <v>4.7724810733125</v>
      </c>
      <c r="W72" s="152"/>
      <c r="X72" s="144" t="n">
        <f aca="false">INDEX(EOLArray,MATCH($A72,EOLColumn,0),MATCH($AF$18,EOLRow,0))+$BE72+$CK72+$CS72+$DQ72</f>
        <v>0</v>
      </c>
      <c r="Y72" s="135" t="n">
        <f aca="false">INDEX(M1SHEET,MATCH($A72,M1COLUMN,0),MATCH($AG$2,M1ROW,0))</f>
        <v>3.946</v>
      </c>
      <c r="Z72" s="152"/>
      <c r="AB72" s="150" t="n">
        <f aca="false">B72+E72+H72+K72+N72+S72</f>
        <v>-5.71</v>
      </c>
      <c r="AC72" s="58"/>
      <c r="AD72" s="58"/>
      <c r="AI72" s="138" t="n">
        <v>38930</v>
      </c>
      <c r="AJ72" s="96" t="n">
        <f aca="false">(CK72+BE72+BR72+DQ72)*AM72</f>
        <v>0</v>
      </c>
      <c r="AK72" s="97" t="n">
        <f aca="false">(AO72)*(AM72)</f>
        <v>0</v>
      </c>
      <c r="AL72" s="97" t="n">
        <f aca="false">(AN72+AO72)*(AM72)</f>
        <v>0</v>
      </c>
      <c r="AM72" s="139" t="n">
        <f aca="false">INDEX(M1SHEET,MATCH($AI72,M1COLUMN,0),MATCH($AG$38,M1ROW,0))</f>
        <v>0.737016850905338</v>
      </c>
      <c r="AN72" s="122" t="n">
        <f aca="false">BS72</f>
        <v>0</v>
      </c>
      <c r="AO72" s="97" t="n">
        <f aca="false">BR72</f>
        <v>0</v>
      </c>
      <c r="AP72" s="125"/>
      <c r="AQ72" s="108"/>
      <c r="AR72" s="128" t="n">
        <f aca="false">SUM(AX72:BE72)+SUM(BI72:BP72)+SUM(DU72:DZ72)+SUM(BW72:CI72)</f>
        <v>0</v>
      </c>
      <c r="AS72" s="108"/>
      <c r="AT72" s="17"/>
      <c r="AU72" s="17"/>
      <c r="AV72" s="37" t="n">
        <v>38930</v>
      </c>
      <c r="AW72" s="17"/>
      <c r="AX72" s="128" t="n">
        <f aca="false">IF(AX$2&lt;=$A72,IF(AX$3&gt;=$A72,(AX$4/1.055056),0),0)*($AI73-$AI72)/10000</f>
        <v>0</v>
      </c>
      <c r="AY72" s="140" t="n">
        <f aca="false">IF(AY$2&lt;=$A72,IF(AY$3&gt;=$A72,(AY$4/1.055056),0),0)*($AI73-$AI72)/10000</f>
        <v>0</v>
      </c>
      <c r="AZ72" s="140" t="n">
        <f aca="false">IF(AZ$2&lt;=$A72,IF(AZ$3&gt;=$A72,(AZ$4/1.055056),0),0)*($AI73-$AI72)/10000</f>
        <v>0</v>
      </c>
      <c r="BA72" s="140" t="n">
        <f aca="false">IF(BA$2&lt;=$A72,IF(BA$3&gt;=$A72,(BA$4/1.055056),0),0)*($AI73-$AI72)/10000</f>
        <v>0</v>
      </c>
      <c r="BB72" s="140" t="n">
        <f aca="false">IF(BB$2&lt;=$A72,IF(BB$3&gt;=$A72,(BB$4/1.055056),0),0)*($AI73-$AI72)/10000</f>
        <v>0</v>
      </c>
      <c r="BC72" s="140" t="n">
        <f aca="false">IF(BC$2&lt;=$A72,IF(BC$3&gt;=$A72,(BC$4/1.055056),0),0)*($AI73-$AI72)/10000</f>
        <v>0</v>
      </c>
      <c r="BD72" s="140" t="n">
        <f aca="false">IF(BD$2&lt;=$A72,IF(BD$3&gt;=$A72,(BD$4/1.055056),0),0)*($AI73-$AI72)/10000</f>
        <v>0</v>
      </c>
      <c r="BE72" s="140" t="n">
        <f aca="false">SUM(AX72:BD72)*AM72</f>
        <v>0</v>
      </c>
      <c r="BF72" s="140"/>
      <c r="BG72" s="13"/>
      <c r="BH72" s="13"/>
      <c r="BI72" s="141" t="n">
        <f aca="false">IF(BI$2&lt;=$A72,IF(BI$3&gt;=$A72,(BI$4/1.055056),0),0)*($AI73-$AI72)/10000</f>
        <v>0</v>
      </c>
      <c r="BJ72" s="141" t="n">
        <f aca="false">IF(BJ$2&lt;=$A72,IF(BJ$3&gt;=$A72,(BJ$4/1.055056),0),0)*($AI73-$AI72)/10000</f>
        <v>0</v>
      </c>
      <c r="BK72" s="141" t="n">
        <f aca="false">IF(BK$2&lt;=$A72,IF(BK$3&gt;=$A72,(BK$4/1.055056),0),0)*($AI73-$AI72)/10000</f>
        <v>0</v>
      </c>
      <c r="BL72" s="141" t="n">
        <f aca="false">IF(BL$2&lt;=$A72,IF(BL$3&gt;=$A72,(BL$4/1.055056),0),0)*($AI73-$AI72)/10000</f>
        <v>0</v>
      </c>
      <c r="BM72" s="141" t="n">
        <f aca="false">IF(BM$2&lt;=$A72,IF(BM$3&gt;=$A72,(BM$4/1.055056),0),0)*($AI73-$AI72)/10000</f>
        <v>0</v>
      </c>
      <c r="BN72" s="141" t="n">
        <f aca="false">IF(BN$2&lt;=$A72,IF(BN$3&gt;=$A72,(BN$4/1.055056),0),0)*($AI73-$AI72)/10000</f>
        <v>0</v>
      </c>
      <c r="BO72" s="141" t="n">
        <f aca="false">IF(BO$2&lt;=$A72,IF(BO$3&gt;=$A72,(BO$4/1.055056),0),0)*($AI73-$AI72)/10000</f>
        <v>0</v>
      </c>
      <c r="BP72" s="141" t="n">
        <f aca="false">IF(BP$2&lt;=$A72,IF(BP$3&gt;=$A72,(BP$4/1.055056),0),0)*($AI73-$AI72)/10000</f>
        <v>0</v>
      </c>
      <c r="BQ72" s="13"/>
      <c r="BR72" s="14" t="n">
        <f aca="false">SUM(BI72:BP72)</f>
        <v>0</v>
      </c>
      <c r="BS72" s="14" t="n">
        <f aca="false">SUM(AX72:BF72)+DF72</f>
        <v>0</v>
      </c>
      <c r="BT72" s="14"/>
      <c r="BU72" s="17"/>
      <c r="BV72" s="17"/>
      <c r="BW72" s="142" t="n">
        <f aca="false">IF(BW$2&lt;=$A72,IF(BW$3&gt;=$A72,(BW$4),0),0)*($AI73-$AI72)/10000</f>
        <v>0</v>
      </c>
      <c r="BX72" s="142" t="n">
        <f aca="false">IF(BX$2&lt;=$A72,IF(BX$3&gt;=$A72,(BX$4),0),0)*($AI73-$AI72)/10000</f>
        <v>0</v>
      </c>
      <c r="BY72" s="142" t="n">
        <f aca="false">IF(BY$2&lt;=$A72,IF(BY$3&gt;=$A72,(BY$4),0),0)*($AI73-$AI72)/10000</f>
        <v>0</v>
      </c>
      <c r="BZ72" s="142" t="n">
        <f aca="false">IF(BZ$2&lt;=$A72,IF(BZ$3&gt;=$A72,(BZ$4),0),0)*($AI73-$AI72)/10000</f>
        <v>0</v>
      </c>
      <c r="CA72" s="142" t="n">
        <f aca="false">IF(CA$2&lt;=$A72,IF(CA$3&gt;=$A72,(CA$4),0),0)*($AI73-$AI72)/10000</f>
        <v>0</v>
      </c>
      <c r="CB72" s="140" t="n">
        <f aca="false">IF(CB$2&lt;=$A72,IF(CB$3&gt;=$A72,(CB$4),0),0)*($AI73-$AI72)/10000</f>
        <v>0</v>
      </c>
      <c r="CC72" s="140" t="n">
        <f aca="false">IF(CC$2&lt;=$A72,IF(CC$3&gt;=$A72,(CC$4),0),0)*($AI73-$AI72)/10000</f>
        <v>0</v>
      </c>
      <c r="CD72" s="140" t="n">
        <f aca="false">IF(CD$2&lt;=$A72,IF(CD$3&gt;=$A72,(CD$4),0),0)*($AI73-$AI72)/10000</f>
        <v>0</v>
      </c>
      <c r="CE72" s="140" t="n">
        <f aca="false">IF(CE$2&lt;=$A72,IF(CE$3&gt;=$A72,(CE$4),0),0)*($AI73-$AI72)/10000</f>
        <v>0</v>
      </c>
      <c r="CF72" s="140" t="n">
        <f aca="false">IF(CF$2&lt;=$A72,IF(CF$3&gt;=$A72,(CF$4),0),0)*($AI73-$AI72)/10000</f>
        <v>0</v>
      </c>
      <c r="CG72" s="140" t="n">
        <f aca="false">IF(CG$2&lt;=$A72,IF(CG$3&gt;=$A72,(CG$4),0),0)*($AI73-$AI72)/10000</f>
        <v>0</v>
      </c>
      <c r="CH72" s="140" t="n">
        <f aca="false">IF(CH$2&lt;=$A72,IF(CH$3&gt;=$A72,(CH$4),0),0)*($AI73-$AI72)/10000</f>
        <v>0</v>
      </c>
      <c r="CI72" s="140" t="n">
        <f aca="false">IF(CI$2&lt;=$A72,IF(CI$3&gt;=$A72,(CI$4),0),0)*($AI73-$AI72)/10000</f>
        <v>0</v>
      </c>
      <c r="CJ72" s="17"/>
      <c r="CK72" s="128" t="n">
        <f aca="false">SUM(BW72:CI72)+DQ72</f>
        <v>0</v>
      </c>
      <c r="CL72" s="128"/>
      <c r="CM72" s="128"/>
      <c r="CN72" s="142" t="n">
        <f aca="false">IF(CN$2&lt;=$A72,IF(CN$3&gt;=$A72,(CN$4),0),0)*($AI73-$AI72)/10000</f>
        <v>0</v>
      </c>
      <c r="CO72" s="142" t="n">
        <f aca="false">IF(CO$2&lt;=$A72,IF(CO$3&gt;=$A72,(CO$4),0),0)*($AI73-$AI72)/10000</f>
        <v>0</v>
      </c>
      <c r="CP72" s="142" t="n">
        <f aca="false">IF(CP$2&lt;=$A72,IF(CP$3&gt;=$A72,(CP$4),0),0)*($AI73-$AI72)/10000</f>
        <v>0</v>
      </c>
      <c r="CQ72" s="142" t="n">
        <f aca="false">IF(CQ$2&lt;=$A72,IF(CQ$3&gt;=$A72,(CQ$4),0),0)*($AI73-$AI72)/10000</f>
        <v>0</v>
      </c>
      <c r="CR72" s="128"/>
      <c r="CS72" s="128" t="n">
        <f aca="false">SUM(CN72:CQ72)*AL72</f>
        <v>0</v>
      </c>
      <c r="CT72" s="128"/>
      <c r="CU72" s="17"/>
      <c r="CV72" s="17"/>
      <c r="CW72" s="17"/>
      <c r="CX72" s="140" t="n">
        <f aca="false">IF(CX$2&lt;=$A72,IF(CX$3&gt;=$A72,(CX$4),0),0)*($AI73-$AI72)/10000</f>
        <v>0</v>
      </c>
      <c r="CY72" s="140" t="n">
        <f aca="false">IF(CY$2&lt;=$A72,IF(CY$3&gt;=$A72,(CY$4),0),0)*($AI73-$AI72)/10000</f>
        <v>0</v>
      </c>
      <c r="CZ72" s="140" t="n">
        <f aca="false">IF(CZ$2&lt;=$A72,IF(CZ$3&gt;=$A72,(CZ$4),0),0)*($AI73-$AI72)/10000</f>
        <v>0</v>
      </c>
      <c r="DA72" s="140" t="n">
        <f aca="false">IF(DA$2&lt;=$A72,IF(DA$3&gt;=$A72,(DA$4),0),0)*($AI73-$AI72)/10000</f>
        <v>0</v>
      </c>
      <c r="DB72" s="140" t="n">
        <f aca="false">IF(DB$2&lt;=$A72,IF(DB$3&gt;=$A72,(DB$4),0),0)*($AI73-$AI72)/10000</f>
        <v>0</v>
      </c>
      <c r="DC72" s="140" t="n">
        <f aca="false">IF(DC$2&lt;=$A72,IF(DC$3&gt;=$A72,(DC$4),0),0)*($AI73-$AI72)/10000</f>
        <v>0</v>
      </c>
      <c r="DD72" s="140" t="n">
        <f aca="false">IF(DD$2&lt;=$A72,IF(DD$3&gt;=$A72,(DD$4),0),0)*($AI73-$AI72)/10000</f>
        <v>0</v>
      </c>
      <c r="DE72" s="17"/>
      <c r="DF72" s="128" t="n">
        <f aca="false">SUM(CX72:DD72)</f>
        <v>0</v>
      </c>
      <c r="DG72" s="17"/>
      <c r="DH72" s="17"/>
      <c r="DI72" s="17"/>
      <c r="DJ72" s="17"/>
      <c r="DK72" s="17"/>
      <c r="DL72" s="140" t="n">
        <f aca="false">IF(DL$2&lt;=$A72,IF(DL$3&gt;=$A72,(DL$4),0),0)*($AI73-$AI72)/10000</f>
        <v>0</v>
      </c>
      <c r="DM72" s="140" t="n">
        <f aca="false">IF(DM$2&lt;=$A72,IF(DM$3&gt;=$A72,(DM$4),0),0)*($AI73-$AI72)/10000</f>
        <v>0</v>
      </c>
      <c r="DN72" s="140" t="n">
        <f aca="false">IF(DN$2&lt;=$A72,IF(DN$3&gt;=$A72,(DN$4),0),0)*($AI73-$AI72)/10000</f>
        <v>0</v>
      </c>
      <c r="DO72" s="140" t="n">
        <f aca="false">IF(DO$2&lt;=$A72,IF(DO$3&gt;=$A72,(DO$4),0),0)*($AI73-$AI72)/10000</f>
        <v>0</v>
      </c>
      <c r="DP72" s="140"/>
      <c r="DQ72" s="140" t="n">
        <f aca="false">SUM(DL72:DO72)*AL72</f>
        <v>0</v>
      </c>
      <c r="DR72" s="140"/>
      <c r="DS72" s="140" t="n">
        <f aca="false">IF(DS$2&lt;=$A72,IF(DS$3&gt;=$A72,(DS$4),0),0)*($AI73-$AI72)/10000</f>
        <v>0</v>
      </c>
      <c r="DT72" s="140" t="n">
        <f aca="false">IF(DT$2&lt;=$A72,IF(DT$3&gt;=$A72,(DT$4),0),0)*($AI73-$AI72)/10000</f>
        <v>0</v>
      </c>
      <c r="DU72" s="140" t="n">
        <f aca="false">IF(DU$2&lt;=$A72,IF(DU$3&gt;=$A72,(DU$4),0),0)*($AI73-$AI72)/10000</f>
        <v>0</v>
      </c>
      <c r="DV72" s="140" t="n">
        <f aca="false">IF(DV$2&lt;=$A72,IF(DV$3&gt;=$A72,(DV$4),0),0)*($AI73-$AI72)/10000</f>
        <v>0</v>
      </c>
      <c r="DW72" s="140" t="n">
        <f aca="false">IF(DW$2&lt;=$A72,IF(DW$3&gt;=$A72,(DW$4),0),0)*($AI73-$AI72)/10000</f>
        <v>0</v>
      </c>
      <c r="DX72" s="140" t="n">
        <f aca="false">IF(DX$2&lt;=$A72,IF(DX$3&gt;=$A72,(DX$4),0),0)*($AI73-$AI72)/10000</f>
        <v>0</v>
      </c>
      <c r="DY72" s="140" t="n">
        <f aca="false">IF(DY$2&lt;=$A72,IF(DY$3&gt;=$A72,(DY$4),0),0)*($AI73-$AI72)/10000</f>
        <v>0</v>
      </c>
      <c r="DZ72" s="140" t="n">
        <f aca="false">IF(DZ$2&lt;=$A72,IF(DZ$3&gt;=$A72,(DZ$4),0),0)*($AI73-$AI72)/10000</f>
        <v>0</v>
      </c>
      <c r="EA72" s="140" t="n">
        <f aca="false">IF(EA$2&lt;=$A72,IF(EA$3&gt;=$A72,(EA$4),0),0)*($AI73-$AI72)/10000</f>
        <v>0</v>
      </c>
      <c r="EB72" s="128" t="n">
        <f aca="false">SUM(DS72:DZ72)*AM72</f>
        <v>0</v>
      </c>
      <c r="EC72" s="128"/>
      <c r="ED72" s="17"/>
      <c r="EE72" s="17"/>
      <c r="EF72" s="17"/>
      <c r="EG72" s="17"/>
      <c r="EH72" s="17"/>
      <c r="EI72" s="140" t="n">
        <f aca="false">IF(EI$2&lt;=$A72,IF(EI$3&gt;=$A72,(EI$4),0),0)*($AI73-$AI72)/10000</f>
        <v>0</v>
      </c>
      <c r="EJ72" s="140" t="n">
        <f aca="false">IF(EJ$2&lt;=$A72,IF(EJ$3&gt;=$A72,(EJ$4),0),0)*($AI73-$AI72)/10000</f>
        <v>0</v>
      </c>
      <c r="EK72" s="140" t="n">
        <f aca="false">IF(EK$2&lt;=$A72,IF(EK$3&gt;=$A72,(EK$4),0),0)*($AI73-$AI72)/10000</f>
        <v>0</v>
      </c>
      <c r="EL72" s="140" t="n">
        <f aca="false">IF(EL$2&lt;=$A72,IF(EL$3&gt;=$A72,(EL$4),0),0)*($AI73-$AI72)/10000</f>
        <v>0</v>
      </c>
      <c r="EM72" s="140" t="n">
        <f aca="false">IF(EM$2&lt;=$A72,IF(EM$3&gt;=$A72,(EM$4),0),0)*($AI73-$AI72)/10000</f>
        <v>0</v>
      </c>
      <c r="EN72" s="140" t="n">
        <f aca="false">IF(EN$2&lt;=$A72,IF(EN$3&gt;=$A72,(EN$4),0),0)*($AI73-$AI72)/10000</f>
        <v>0</v>
      </c>
      <c r="EO72" s="17"/>
      <c r="EP72" s="128" t="n">
        <f aca="false">SUM(EI72:EN72)</f>
        <v>0</v>
      </c>
      <c r="EQ72" s="128" t="n">
        <f aca="false">EP72*AM72</f>
        <v>0</v>
      </c>
      <c r="ER72" s="17"/>
      <c r="ES72" s="17"/>
      <c r="ET72" s="17"/>
      <c r="EU72" s="17"/>
      <c r="EV72" s="17"/>
      <c r="EW72" s="140" t="n">
        <f aca="false">IF(EW$2&lt;=$A72,IF(EW$3&gt;=$A72,(EW$4),0),0)*($AI73-$AI72)/10000</f>
        <v>0</v>
      </c>
      <c r="EX72" s="140" t="n">
        <f aca="false">IF(EX$2&lt;=$A72,IF(EX$3&gt;=$A72,(EX$4),0),0)*($AI73-$AI72)/10000</f>
        <v>0</v>
      </c>
      <c r="EY72" s="140" t="n">
        <f aca="false">IF(EY$2&lt;=$A72,IF(EY$3&gt;=$A72,(EY$4),0),0)*($AI73-$AI72)/10000</f>
        <v>0</v>
      </c>
      <c r="EZ72" s="140" t="n">
        <f aca="false">IF(EZ$2&lt;=$A72,IF(EZ$3&gt;=$A72,(EZ$4),0),0)*($AI73-$AI72)/10000</f>
        <v>0</v>
      </c>
      <c r="FA72" s="140" t="n">
        <f aca="false">IF(FA$2&lt;=$A72,IF(FA$3&gt;=$A72,(FA$4),0),0)*($AI73-$AI72)/10000</f>
        <v>0</v>
      </c>
      <c r="FB72" s="140" t="n">
        <f aca="false">IF(FB$2&lt;=$A72,IF(FB$3&gt;=$A72,(FB$4),0),0)*($AI73-$AI72)/10000</f>
        <v>0</v>
      </c>
      <c r="FC72" s="17"/>
      <c r="FD72" s="128" t="n">
        <f aca="false">SUM(EW72:FB72)</f>
        <v>0</v>
      </c>
      <c r="FE72" s="128" t="n">
        <f aca="false">FD72*AM72</f>
        <v>0</v>
      </c>
      <c r="FF72" s="17"/>
      <c r="FG72" s="17"/>
      <c r="FH72" s="17"/>
      <c r="FI72" s="17"/>
      <c r="FJ72" s="17"/>
      <c r="FK72" s="17"/>
      <c r="FL72" s="140" t="n">
        <f aca="false">IF(FL$2&lt;=$A72,IF(FL$3&gt;=$A72,(FL$4),0),0)*($AI73-$AI72)/10000</f>
        <v>0</v>
      </c>
      <c r="FM72" s="140" t="n">
        <f aca="false">IF(FM$2&lt;=$A72,IF(FM$3&gt;=$A72,(FM$4),0),0)*($AI73-$AI72)/10000</f>
        <v>0</v>
      </c>
      <c r="FN72" s="140" t="n">
        <f aca="false">IF(FN$2&lt;=$A72,IF(FN$3&gt;=$A72,(FN$4),0),0)*($AI73-$AI72)/10000</f>
        <v>0</v>
      </c>
      <c r="FO72" s="140" t="n">
        <f aca="false">IF(FO$2&lt;=$A72,IF(FO$3&gt;=$A72,(FO$4),0),0)*($AI73-$AI72)/10000</f>
        <v>0</v>
      </c>
      <c r="FP72" s="140" t="n">
        <f aca="false">IF(FP$2&lt;=$A72,IF(FP$3&gt;=$A72,(FP$4),0),0)*($AI73-$AI72)/10000</f>
        <v>0</v>
      </c>
      <c r="FQ72" s="140" t="n">
        <f aca="false">IF(FQ$2&lt;=$A72,IF(FQ$3&gt;=$A72,(FQ$4),0),0)*($AI73-$AI72)/10000</f>
        <v>0</v>
      </c>
      <c r="FR72" s="17"/>
      <c r="FS72" s="128" t="n">
        <f aca="false">SUM(FL72:FQ72)</f>
        <v>0</v>
      </c>
      <c r="FT72" s="128" t="n">
        <f aca="false">FS72*AM72</f>
        <v>0</v>
      </c>
      <c r="FU72" s="17"/>
      <c r="FV72" s="17"/>
      <c r="FW72" s="17"/>
      <c r="FX72" s="17"/>
      <c r="FY72" s="17"/>
      <c r="FZ72" s="17"/>
      <c r="GA72" s="140" t="n">
        <f aca="false">IF(GA$2&lt;=$A72,IF(GA$3&gt;=$A72,(GA$4),0),0)*($AI73-$AI72)/10000</f>
        <v>0</v>
      </c>
      <c r="GB72" s="140" t="n">
        <f aca="false">IF(GB$2&lt;=$A72,IF(GB$3&gt;=$A72,(GB$4),0),0)*($AI73-$AI72)/10000</f>
        <v>0</v>
      </c>
      <c r="GC72" s="140" t="n">
        <f aca="false">IF(GC$2&lt;=$A72,IF(GC$3&gt;=$A72,(GC$4),0),0)*($AI73-$AI72)/10000</f>
        <v>0</v>
      </c>
      <c r="GD72" s="140" t="n">
        <f aca="false">IF(GD$2&lt;=$A72,IF(GD$3&gt;=$A72,(GD$4),0),0)*($AI73-$AI72)/10000</f>
        <v>0</v>
      </c>
      <c r="GE72" s="140" t="n">
        <f aca="false">IF(GE$2&lt;=$A72,IF(GE$3&gt;=$A72,(GE$4),0),0)*($AI73-$AI72)/10000</f>
        <v>0</v>
      </c>
      <c r="GF72" s="140" t="n">
        <f aca="false">IF(GF$2&lt;=$A72,IF(GF$3&gt;=$A72,(GF$4),0),0)*($AI73-$AI72)/10000</f>
        <v>0</v>
      </c>
      <c r="GG72" s="17"/>
      <c r="GH72" s="128" t="n">
        <f aca="false">SUM(GA72:GF72)</f>
        <v>0</v>
      </c>
      <c r="GI72" s="128" t="n">
        <f aca="false">GH72*AM72</f>
        <v>0</v>
      </c>
    </row>
    <row r="73" customFormat="false" ht="16.5" hidden="false" customHeight="false" outlineLevel="0" collapsed="false">
      <c r="A73" s="133" t="n">
        <v>38961</v>
      </c>
      <c r="B73" s="144" t="n">
        <f aca="false">INDEX(EOLArray,MATCH($A73,EOLColumn,0),MATCH($AF$5,EOLRow,0))+CT73</f>
        <v>0</v>
      </c>
      <c r="C73" s="135" t="n">
        <f aca="false">INDEX(M1SHEET,MATCH($A73,M1COLUMN,0),MATCH($AG$5,M1ROW,0))</f>
        <v>-0.606939001496025</v>
      </c>
      <c r="D73" s="152"/>
      <c r="E73" s="144" t="n">
        <f aca="false">INDEX(EOLArray,MATCH($A73,EOLColumn,0),MATCH($AF$19,EOLRow,0))+EQ73</f>
        <v>-5.5</v>
      </c>
      <c r="F73" s="135" t="n">
        <f aca="false">INDEX(M1SHEET,MATCH($A73,M1COLUMN,0),MATCH($AG$14,M1ROW,0))</f>
        <v>0.12</v>
      </c>
      <c r="G73" s="152"/>
      <c r="H73" s="144" t="n">
        <f aca="false">INDEX(EOLArray,MATCH($A73,EOLColumn,0),MATCH($AF$20,EOLRow,0))+GI73</f>
        <v>0</v>
      </c>
      <c r="I73" s="135" t="n">
        <f aca="false">INDEX(M1SHEET,MATCH($A73,M1COLUMN,0),MATCH($AG$17,M1ROW,0))</f>
        <v>0.67</v>
      </c>
      <c r="J73" s="152"/>
      <c r="K73" s="144" t="n">
        <f aca="false">INDEX(EOLArray,MATCH($A73,EOLColumn,0),MATCH($AF$13,EOLRow,0))+FE73</f>
        <v>0</v>
      </c>
      <c r="L73" s="135" t="n">
        <f aca="false">INDEX(M1SHEET,MATCH($A73,M1COLUMN,0),MATCH($AG$13,M1ROW,0))</f>
        <v>-0.355</v>
      </c>
      <c r="M73" s="152"/>
      <c r="N73" s="144" t="n">
        <f aca="false">INDEX(EOLArray,MATCH($A73,EOLColumn,0),MATCH($AF$12,EOLRow,0))+EB73+DQ73</f>
        <v>0</v>
      </c>
      <c r="O73" s="135" t="n">
        <f aca="false">INDEX(M1SHEET,MATCH($A73,M1COLUMN,0),MATCH($AG$15,M1ROW,0))</f>
        <v>-0.29</v>
      </c>
      <c r="P73" s="152"/>
      <c r="Q73" s="135" t="n">
        <f aca="false">INDEX(M1SHEET,MATCH($A73,M1COLUMN,0),MATCH($AG$31,M1ROW,0))</f>
        <v>3.682</v>
      </c>
      <c r="R73" s="152"/>
      <c r="S73" s="144" t="n">
        <f aca="false">INDEX(EOLArray,MATCH($A73,EOLColumn,0),MATCH($AF$2,EOLRow,0))+BE73+DF73</f>
        <v>0</v>
      </c>
      <c r="T73" s="135" t="n">
        <f aca="false">INDEX(M1SHEET,MATCH($A73,M1COLUMN,0),MATCH($AG$3,M1ROW,0))</f>
        <v>-0.55</v>
      </c>
      <c r="U73" s="152"/>
      <c r="V73" s="135" t="n">
        <f aca="false">INDEX(M1SHEET,MATCH($A73,M1COLUMN,0),MATCH($AG$28,M1ROW,0))</f>
        <v>4.8079522437554</v>
      </c>
      <c r="W73" s="152"/>
      <c r="X73" s="144" t="n">
        <f aca="false">INDEX(EOLArray,MATCH($A73,EOLColumn,0),MATCH($AF$18,EOLRow,0))+$BE73+$CK73+$CS73+$DQ73</f>
        <v>0</v>
      </c>
      <c r="Y73" s="135" t="n">
        <f aca="false">INDEX(M1SHEET,MATCH($A73,M1COLUMN,0),MATCH($AG$2,M1ROW,0))</f>
        <v>3.972</v>
      </c>
      <c r="Z73" s="152"/>
      <c r="AB73" s="150" t="n">
        <f aca="false">B73+E73+H73+K73+N73+S73</f>
        <v>-5.5</v>
      </c>
      <c r="AC73" s="58"/>
      <c r="AD73" s="58"/>
      <c r="AI73" s="138" t="n">
        <v>38961</v>
      </c>
      <c r="AJ73" s="96" t="n">
        <f aca="false">(CK73+BE73+BR73+DQ73)*AM73</f>
        <v>0</v>
      </c>
      <c r="AK73" s="97" t="n">
        <f aca="false">(AO73)*(AM73)</f>
        <v>0</v>
      </c>
      <c r="AL73" s="97" t="n">
        <f aca="false">(AN73+AO73)*(AM73)</f>
        <v>0</v>
      </c>
      <c r="AM73" s="139" t="n">
        <f aca="false">INDEX(M1SHEET,MATCH($AI73,M1COLUMN,0),MATCH($AG$38,M1ROW,0))</f>
        <v>0.733235130360817</v>
      </c>
      <c r="AN73" s="122" t="n">
        <f aca="false">BS73</f>
        <v>0</v>
      </c>
      <c r="AO73" s="97" t="n">
        <f aca="false">BR73</f>
        <v>0</v>
      </c>
      <c r="AP73" s="125"/>
      <c r="AQ73" s="108"/>
      <c r="AR73" s="128" t="n">
        <f aca="false">SUM(AX73:BE73)+SUM(BI73:BP73)+SUM(DU73:DZ73)+SUM(BW73:CI73)</f>
        <v>0</v>
      </c>
      <c r="AS73" s="108"/>
      <c r="AT73" s="17"/>
      <c r="AU73" s="17"/>
      <c r="AV73" s="37" t="n">
        <v>38961</v>
      </c>
      <c r="AW73" s="17"/>
      <c r="AX73" s="128" t="n">
        <f aca="false">IF(AX$2&lt;=$A73,IF(AX$3&gt;=$A73,(AX$4/1.055056),0),0)*($AI74-$AI73)/10000</f>
        <v>0</v>
      </c>
      <c r="AY73" s="140" t="n">
        <f aca="false">IF(AY$2&lt;=$A73,IF(AY$3&gt;=$A73,(AY$4/1.055056),0),0)*($AI74-$AI73)/10000</f>
        <v>0</v>
      </c>
      <c r="AZ73" s="140" t="n">
        <f aca="false">IF(AZ$2&lt;=$A73,IF(AZ$3&gt;=$A73,(AZ$4/1.055056),0),0)*($AI74-$AI73)/10000</f>
        <v>0</v>
      </c>
      <c r="BA73" s="140" t="n">
        <f aca="false">IF(BA$2&lt;=$A73,IF(BA$3&gt;=$A73,(BA$4/1.055056),0),0)*($AI74-$AI73)/10000</f>
        <v>0</v>
      </c>
      <c r="BB73" s="140" t="n">
        <f aca="false">IF(BB$2&lt;=$A73,IF(BB$3&gt;=$A73,(BB$4/1.055056),0),0)*($AI74-$AI73)/10000</f>
        <v>0</v>
      </c>
      <c r="BC73" s="140" t="n">
        <f aca="false">IF(BC$2&lt;=$A73,IF(BC$3&gt;=$A73,(BC$4/1.055056),0),0)*($AI74-$AI73)/10000</f>
        <v>0</v>
      </c>
      <c r="BD73" s="140" t="n">
        <f aca="false">IF(BD$2&lt;=$A73,IF(BD$3&gt;=$A73,(BD$4/1.055056),0),0)*($AI74-$AI73)/10000</f>
        <v>0</v>
      </c>
      <c r="BE73" s="140" t="n">
        <f aca="false">SUM(AX73:BD73)*AM73</f>
        <v>0</v>
      </c>
      <c r="BF73" s="140"/>
      <c r="BG73" s="13"/>
      <c r="BH73" s="13"/>
      <c r="BI73" s="141" t="n">
        <f aca="false">IF(BI$2&lt;=$A73,IF(BI$3&gt;=$A73,(BI$4/1.055056),0),0)*($AI74-$AI73)/10000</f>
        <v>0</v>
      </c>
      <c r="BJ73" s="141" t="n">
        <f aca="false">IF(BJ$2&lt;=$A73,IF(BJ$3&gt;=$A73,(BJ$4/1.055056),0),0)*($AI74-$AI73)/10000</f>
        <v>0</v>
      </c>
      <c r="BK73" s="141" t="n">
        <f aca="false">IF(BK$2&lt;=$A73,IF(BK$3&gt;=$A73,(BK$4/1.055056),0),0)*($AI74-$AI73)/10000</f>
        <v>0</v>
      </c>
      <c r="BL73" s="141" t="n">
        <f aca="false">IF(BL$2&lt;=$A73,IF(BL$3&gt;=$A73,(BL$4/1.055056),0),0)*($AI74-$AI73)/10000</f>
        <v>0</v>
      </c>
      <c r="BM73" s="141" t="n">
        <f aca="false">IF(BM$2&lt;=$A73,IF(BM$3&gt;=$A73,(BM$4/1.055056),0),0)*($AI74-$AI73)/10000</f>
        <v>0</v>
      </c>
      <c r="BN73" s="141" t="n">
        <f aca="false">IF(BN$2&lt;=$A73,IF(BN$3&gt;=$A73,(BN$4/1.055056),0),0)*($AI74-$AI73)/10000</f>
        <v>0</v>
      </c>
      <c r="BO73" s="141" t="n">
        <f aca="false">IF(BO$2&lt;=$A73,IF(BO$3&gt;=$A73,(BO$4/1.055056),0),0)*($AI74-$AI73)/10000</f>
        <v>0</v>
      </c>
      <c r="BP73" s="141" t="n">
        <f aca="false">IF(BP$2&lt;=$A73,IF(BP$3&gt;=$A73,(BP$4/1.055056),0),0)*($AI74-$AI73)/10000</f>
        <v>0</v>
      </c>
      <c r="BQ73" s="13"/>
      <c r="BR73" s="14" t="n">
        <f aca="false">SUM(BI73:BP73)</f>
        <v>0</v>
      </c>
      <c r="BS73" s="14" t="n">
        <f aca="false">SUM(AX73:BF73)+DF73</f>
        <v>0</v>
      </c>
      <c r="BT73" s="14"/>
      <c r="BU73" s="17"/>
      <c r="BV73" s="17"/>
      <c r="BW73" s="142" t="n">
        <f aca="false">IF(BW$2&lt;=$A73,IF(BW$3&gt;=$A73,(BW$4),0),0)*($AI74-$AI73)/10000</f>
        <v>0</v>
      </c>
      <c r="BX73" s="142" t="n">
        <f aca="false">IF(BX$2&lt;=$A73,IF(BX$3&gt;=$A73,(BX$4),0),0)*($AI74-$AI73)/10000</f>
        <v>0</v>
      </c>
      <c r="BY73" s="142" t="n">
        <f aca="false">IF(BY$2&lt;=$A73,IF(BY$3&gt;=$A73,(BY$4),0),0)*($AI74-$AI73)/10000</f>
        <v>0</v>
      </c>
      <c r="BZ73" s="142" t="n">
        <f aca="false">IF(BZ$2&lt;=$A73,IF(BZ$3&gt;=$A73,(BZ$4),0),0)*($AI74-$AI73)/10000</f>
        <v>0</v>
      </c>
      <c r="CA73" s="142" t="n">
        <f aca="false">IF(CA$2&lt;=$A73,IF(CA$3&gt;=$A73,(CA$4),0),0)*($AI74-$AI73)/10000</f>
        <v>0</v>
      </c>
      <c r="CB73" s="140" t="n">
        <f aca="false">IF(CB$2&lt;=$A73,IF(CB$3&gt;=$A73,(CB$4),0),0)*($AI74-$AI73)/10000</f>
        <v>0</v>
      </c>
      <c r="CC73" s="140" t="n">
        <f aca="false">IF(CC$2&lt;=$A73,IF(CC$3&gt;=$A73,(CC$4),0),0)*($AI74-$AI73)/10000</f>
        <v>0</v>
      </c>
      <c r="CD73" s="140" t="n">
        <f aca="false">IF(CD$2&lt;=$A73,IF(CD$3&gt;=$A73,(CD$4),0),0)*($AI74-$AI73)/10000</f>
        <v>0</v>
      </c>
      <c r="CE73" s="140" t="n">
        <f aca="false">IF(CE$2&lt;=$A73,IF(CE$3&gt;=$A73,(CE$4),0),0)*($AI74-$AI73)/10000</f>
        <v>0</v>
      </c>
      <c r="CF73" s="140" t="n">
        <f aca="false">IF(CF$2&lt;=$A73,IF(CF$3&gt;=$A73,(CF$4),0),0)*($AI74-$AI73)/10000</f>
        <v>0</v>
      </c>
      <c r="CG73" s="140" t="n">
        <f aca="false">IF(CG$2&lt;=$A73,IF(CG$3&gt;=$A73,(CG$4),0),0)*($AI74-$AI73)/10000</f>
        <v>0</v>
      </c>
      <c r="CH73" s="140" t="n">
        <f aca="false">IF(CH$2&lt;=$A73,IF(CH$3&gt;=$A73,(CH$4),0),0)*($AI74-$AI73)/10000</f>
        <v>0</v>
      </c>
      <c r="CI73" s="140" t="n">
        <f aca="false">IF(CI$2&lt;=$A73,IF(CI$3&gt;=$A73,(CI$4),0),0)*($AI74-$AI73)/10000</f>
        <v>0</v>
      </c>
      <c r="CJ73" s="17"/>
      <c r="CK73" s="128" t="n">
        <f aca="false">SUM(BW73:CI73)+DQ73</f>
        <v>0</v>
      </c>
      <c r="CL73" s="128"/>
      <c r="CM73" s="128"/>
      <c r="CN73" s="142" t="n">
        <f aca="false">IF(CN$2&lt;=$A73,IF(CN$3&gt;=$A73,(CN$4),0),0)*($AI74-$AI73)/10000</f>
        <v>0</v>
      </c>
      <c r="CO73" s="142" t="n">
        <f aca="false">IF(CO$2&lt;=$A73,IF(CO$3&gt;=$A73,(CO$4),0),0)*($AI74-$AI73)/10000</f>
        <v>0</v>
      </c>
      <c r="CP73" s="142" t="n">
        <f aca="false">IF(CP$2&lt;=$A73,IF(CP$3&gt;=$A73,(CP$4),0),0)*($AI74-$AI73)/10000</f>
        <v>0</v>
      </c>
      <c r="CQ73" s="142" t="n">
        <f aca="false">IF(CQ$2&lt;=$A73,IF(CQ$3&gt;=$A73,(CQ$4),0),0)*($AI74-$AI73)/10000</f>
        <v>0</v>
      </c>
      <c r="CR73" s="128"/>
      <c r="CS73" s="128" t="n">
        <f aca="false">SUM(CN73:CQ73)*AL73</f>
        <v>0</v>
      </c>
      <c r="CT73" s="128"/>
      <c r="CU73" s="17"/>
      <c r="CV73" s="17"/>
      <c r="CW73" s="17"/>
      <c r="CX73" s="140" t="n">
        <f aca="false">IF(CX$2&lt;=$A73,IF(CX$3&gt;=$A73,(CX$4),0),0)*($AI74-$AI73)/10000</f>
        <v>0</v>
      </c>
      <c r="CY73" s="140" t="n">
        <f aca="false">IF(CY$2&lt;=$A73,IF(CY$3&gt;=$A73,(CY$4),0),0)*($AI74-$AI73)/10000</f>
        <v>0</v>
      </c>
      <c r="CZ73" s="140" t="n">
        <f aca="false">IF(CZ$2&lt;=$A73,IF(CZ$3&gt;=$A73,(CZ$4),0),0)*($AI74-$AI73)/10000</f>
        <v>0</v>
      </c>
      <c r="DA73" s="140" t="n">
        <f aca="false">IF(DA$2&lt;=$A73,IF(DA$3&gt;=$A73,(DA$4),0),0)*($AI74-$AI73)/10000</f>
        <v>0</v>
      </c>
      <c r="DB73" s="140" t="n">
        <f aca="false">IF(DB$2&lt;=$A73,IF(DB$3&gt;=$A73,(DB$4),0),0)*($AI74-$AI73)/10000</f>
        <v>0</v>
      </c>
      <c r="DC73" s="140" t="n">
        <f aca="false">IF(DC$2&lt;=$A73,IF(DC$3&gt;=$A73,(DC$4),0),0)*($AI74-$AI73)/10000</f>
        <v>0</v>
      </c>
      <c r="DD73" s="140" t="n">
        <f aca="false">IF(DD$2&lt;=$A73,IF(DD$3&gt;=$A73,(DD$4),0),0)*($AI74-$AI73)/10000</f>
        <v>0</v>
      </c>
      <c r="DE73" s="17"/>
      <c r="DF73" s="128" t="n">
        <f aca="false">SUM(CX73:DD73)</f>
        <v>0</v>
      </c>
      <c r="DG73" s="17"/>
      <c r="DH73" s="17"/>
      <c r="DI73" s="17"/>
      <c r="DJ73" s="17"/>
      <c r="DK73" s="17"/>
      <c r="DL73" s="140" t="n">
        <f aca="false">IF(DL$2&lt;=$A73,IF(DL$3&gt;=$A73,(DL$4),0),0)*($AI74-$AI73)/10000</f>
        <v>0</v>
      </c>
      <c r="DM73" s="140" t="n">
        <f aca="false">IF(DM$2&lt;=$A73,IF(DM$3&gt;=$A73,(DM$4),0),0)*($AI74-$AI73)/10000</f>
        <v>0</v>
      </c>
      <c r="DN73" s="140" t="n">
        <f aca="false">IF(DN$2&lt;=$A73,IF(DN$3&gt;=$A73,(DN$4),0),0)*($AI74-$AI73)/10000</f>
        <v>0</v>
      </c>
      <c r="DO73" s="140" t="n">
        <f aca="false">IF(DO$2&lt;=$A73,IF(DO$3&gt;=$A73,(DO$4),0),0)*($AI74-$AI73)/10000</f>
        <v>0</v>
      </c>
      <c r="DP73" s="140"/>
      <c r="DQ73" s="140" t="n">
        <f aca="false">SUM(DL73:DO73)*AL73</f>
        <v>0</v>
      </c>
      <c r="DR73" s="140"/>
      <c r="DS73" s="140" t="n">
        <f aca="false">IF(DS$2&lt;=$A73,IF(DS$3&gt;=$A73,(DS$4),0),0)*($AI74-$AI73)/10000</f>
        <v>0</v>
      </c>
      <c r="DT73" s="140" t="n">
        <f aca="false">IF(DT$2&lt;=$A73,IF(DT$3&gt;=$A73,(DT$4),0),0)*($AI74-$AI73)/10000</f>
        <v>0</v>
      </c>
      <c r="DU73" s="140" t="n">
        <f aca="false">IF(DU$2&lt;=$A73,IF(DU$3&gt;=$A73,(DU$4),0),0)*($AI74-$AI73)/10000</f>
        <v>0</v>
      </c>
      <c r="DV73" s="140" t="n">
        <f aca="false">IF(DV$2&lt;=$A73,IF(DV$3&gt;=$A73,(DV$4),0),0)*($AI74-$AI73)/10000</f>
        <v>0</v>
      </c>
      <c r="DW73" s="140" t="n">
        <f aca="false">IF(DW$2&lt;=$A73,IF(DW$3&gt;=$A73,(DW$4),0),0)*($AI74-$AI73)/10000</f>
        <v>0</v>
      </c>
      <c r="DX73" s="140" t="n">
        <f aca="false">IF(DX$2&lt;=$A73,IF(DX$3&gt;=$A73,(DX$4),0),0)*($AI74-$AI73)/10000</f>
        <v>0</v>
      </c>
      <c r="DY73" s="140" t="n">
        <f aca="false">IF(DY$2&lt;=$A73,IF(DY$3&gt;=$A73,(DY$4),0),0)*($AI74-$AI73)/10000</f>
        <v>0</v>
      </c>
      <c r="DZ73" s="140" t="n">
        <f aca="false">IF(DZ$2&lt;=$A73,IF(DZ$3&gt;=$A73,(DZ$4),0),0)*($AI74-$AI73)/10000</f>
        <v>0</v>
      </c>
      <c r="EA73" s="140" t="n">
        <f aca="false">IF(EA$2&lt;=$A73,IF(EA$3&gt;=$A73,(EA$4),0),0)*($AI74-$AI73)/10000</f>
        <v>0</v>
      </c>
      <c r="EB73" s="128" t="n">
        <f aca="false">SUM(DS73:DZ73)*AM73</f>
        <v>0</v>
      </c>
      <c r="EC73" s="128"/>
      <c r="ED73" s="17"/>
      <c r="EE73" s="17"/>
      <c r="EF73" s="17"/>
      <c r="EG73" s="17"/>
      <c r="EH73" s="17"/>
      <c r="EI73" s="140" t="n">
        <f aca="false">IF(EI$2&lt;=$A73,IF(EI$3&gt;=$A73,(EI$4),0),0)*($AI74-$AI73)/10000</f>
        <v>0</v>
      </c>
      <c r="EJ73" s="140" t="n">
        <f aca="false">IF(EJ$2&lt;=$A73,IF(EJ$3&gt;=$A73,(EJ$4),0),0)*($AI74-$AI73)/10000</f>
        <v>0</v>
      </c>
      <c r="EK73" s="140" t="n">
        <f aca="false">IF(EK$2&lt;=$A73,IF(EK$3&gt;=$A73,(EK$4),0),0)*($AI74-$AI73)/10000</f>
        <v>0</v>
      </c>
      <c r="EL73" s="140" t="n">
        <f aca="false">IF(EL$2&lt;=$A73,IF(EL$3&gt;=$A73,(EL$4),0),0)*($AI74-$AI73)/10000</f>
        <v>0</v>
      </c>
      <c r="EM73" s="140" t="n">
        <f aca="false">IF(EM$2&lt;=$A73,IF(EM$3&gt;=$A73,(EM$4),0),0)*($AI74-$AI73)/10000</f>
        <v>0</v>
      </c>
      <c r="EN73" s="140" t="n">
        <f aca="false">IF(EN$2&lt;=$A73,IF(EN$3&gt;=$A73,(EN$4),0),0)*($AI74-$AI73)/10000</f>
        <v>0</v>
      </c>
      <c r="EO73" s="17"/>
      <c r="EP73" s="128" t="n">
        <f aca="false">SUM(EI73:EN73)</f>
        <v>0</v>
      </c>
      <c r="EQ73" s="128" t="n">
        <f aca="false">EP73*AM73</f>
        <v>0</v>
      </c>
      <c r="ER73" s="17"/>
      <c r="ES73" s="17"/>
      <c r="ET73" s="17"/>
      <c r="EU73" s="17"/>
      <c r="EV73" s="17"/>
      <c r="EW73" s="140" t="n">
        <f aca="false">IF(EW$2&lt;=$A73,IF(EW$3&gt;=$A73,(EW$4),0),0)*($AI74-$AI73)/10000</f>
        <v>0</v>
      </c>
      <c r="EX73" s="140" t="n">
        <f aca="false">IF(EX$2&lt;=$A73,IF(EX$3&gt;=$A73,(EX$4),0),0)*($AI74-$AI73)/10000</f>
        <v>0</v>
      </c>
      <c r="EY73" s="140" t="n">
        <f aca="false">IF(EY$2&lt;=$A73,IF(EY$3&gt;=$A73,(EY$4),0),0)*($AI74-$AI73)/10000</f>
        <v>0</v>
      </c>
      <c r="EZ73" s="140" t="n">
        <f aca="false">IF(EZ$2&lt;=$A73,IF(EZ$3&gt;=$A73,(EZ$4),0),0)*($AI74-$AI73)/10000</f>
        <v>0</v>
      </c>
      <c r="FA73" s="140" t="n">
        <f aca="false">IF(FA$2&lt;=$A73,IF(FA$3&gt;=$A73,(FA$4),0),0)*($AI74-$AI73)/10000</f>
        <v>0</v>
      </c>
      <c r="FB73" s="140" t="n">
        <f aca="false">IF(FB$2&lt;=$A73,IF(FB$3&gt;=$A73,(FB$4),0),0)*($AI74-$AI73)/10000</f>
        <v>0</v>
      </c>
      <c r="FC73" s="17"/>
      <c r="FD73" s="128" t="n">
        <f aca="false">SUM(EW73:FB73)</f>
        <v>0</v>
      </c>
      <c r="FE73" s="128" t="n">
        <f aca="false">FD73*AM73</f>
        <v>0</v>
      </c>
      <c r="FF73" s="17"/>
      <c r="FG73" s="17"/>
      <c r="FH73" s="17"/>
      <c r="FI73" s="17"/>
      <c r="FJ73" s="17"/>
      <c r="FK73" s="17"/>
      <c r="FL73" s="140" t="n">
        <f aca="false">IF(FL$2&lt;=$A73,IF(FL$3&gt;=$A73,(FL$4),0),0)*($AI74-$AI73)/10000</f>
        <v>0</v>
      </c>
      <c r="FM73" s="140" t="n">
        <f aca="false">IF(FM$2&lt;=$A73,IF(FM$3&gt;=$A73,(FM$4),0),0)*($AI74-$AI73)/10000</f>
        <v>0</v>
      </c>
      <c r="FN73" s="140" t="n">
        <f aca="false">IF(FN$2&lt;=$A73,IF(FN$3&gt;=$A73,(FN$4),0),0)*($AI74-$AI73)/10000</f>
        <v>0</v>
      </c>
      <c r="FO73" s="140" t="n">
        <f aca="false">IF(FO$2&lt;=$A73,IF(FO$3&gt;=$A73,(FO$4),0),0)*($AI74-$AI73)/10000</f>
        <v>0</v>
      </c>
      <c r="FP73" s="140" t="n">
        <f aca="false">IF(FP$2&lt;=$A73,IF(FP$3&gt;=$A73,(FP$4),0),0)*($AI74-$AI73)/10000</f>
        <v>0</v>
      </c>
      <c r="FQ73" s="140" t="n">
        <f aca="false">IF(FQ$2&lt;=$A73,IF(FQ$3&gt;=$A73,(FQ$4),0),0)*($AI74-$AI73)/10000</f>
        <v>0</v>
      </c>
      <c r="FR73" s="17"/>
      <c r="FS73" s="128" t="n">
        <f aca="false">SUM(FL73:FQ73)</f>
        <v>0</v>
      </c>
      <c r="FT73" s="128" t="n">
        <f aca="false">FS73*AM73</f>
        <v>0</v>
      </c>
      <c r="FU73" s="17"/>
      <c r="FV73" s="17"/>
      <c r="FW73" s="17"/>
      <c r="FX73" s="17"/>
      <c r="FY73" s="17"/>
      <c r="FZ73" s="17"/>
      <c r="GA73" s="140" t="n">
        <f aca="false">IF(GA$2&lt;=$A73,IF(GA$3&gt;=$A73,(GA$4),0),0)*($AI74-$AI73)/10000</f>
        <v>0</v>
      </c>
      <c r="GB73" s="140" t="n">
        <f aca="false">IF(GB$2&lt;=$A73,IF(GB$3&gt;=$A73,(GB$4),0),0)*($AI74-$AI73)/10000</f>
        <v>0</v>
      </c>
      <c r="GC73" s="140" t="n">
        <f aca="false">IF(GC$2&lt;=$A73,IF(GC$3&gt;=$A73,(GC$4),0),0)*($AI74-$AI73)/10000</f>
        <v>0</v>
      </c>
      <c r="GD73" s="140" t="n">
        <f aca="false">IF(GD$2&lt;=$A73,IF(GD$3&gt;=$A73,(GD$4),0),0)*($AI74-$AI73)/10000</f>
        <v>0</v>
      </c>
      <c r="GE73" s="140" t="n">
        <f aca="false">IF(GE$2&lt;=$A73,IF(GE$3&gt;=$A73,(GE$4),0),0)*($AI74-$AI73)/10000</f>
        <v>0</v>
      </c>
      <c r="GF73" s="140" t="n">
        <f aca="false">IF(GF$2&lt;=$A73,IF(GF$3&gt;=$A73,(GF$4),0),0)*($AI74-$AI73)/10000</f>
        <v>0</v>
      </c>
      <c r="GG73" s="17"/>
      <c r="GH73" s="128" t="n">
        <f aca="false">SUM(GA73:GF73)</f>
        <v>0</v>
      </c>
      <c r="GI73" s="128" t="n">
        <f aca="false">GH73*AM73</f>
        <v>0</v>
      </c>
    </row>
    <row r="74" customFormat="false" ht="16.5" hidden="false" customHeight="false" outlineLevel="0" collapsed="false">
      <c r="A74" s="143" t="n">
        <v>38991</v>
      </c>
      <c r="B74" s="153" t="n">
        <f aca="false">INDEX(EOLArray,MATCH($A74,EOLColumn,0),MATCH($AF$5,EOLRow,0))+CT74</f>
        <v>0</v>
      </c>
      <c r="C74" s="154" t="n">
        <f aca="false">INDEX(M1SHEET,MATCH($A74,M1COLUMN,0),MATCH($AG$5,M1ROW,0))</f>
        <v>-0.606951145213944</v>
      </c>
      <c r="D74" s="155"/>
      <c r="E74" s="153" t="n">
        <f aca="false">INDEX(EOLArray,MATCH($A74,EOLColumn,0),MATCH($AF$19,EOLRow,0))+EQ74</f>
        <v>-5.65</v>
      </c>
      <c r="F74" s="154" t="n">
        <f aca="false">INDEX(M1SHEET,MATCH($A74,M1COLUMN,0),MATCH($AG$14,M1ROW,0))</f>
        <v>0.12</v>
      </c>
      <c r="G74" s="155"/>
      <c r="H74" s="153" t="n">
        <f aca="false">INDEX(EOLArray,MATCH($A74,EOLColumn,0),MATCH($AF$20,EOLRow,0))+GI74</f>
        <v>0</v>
      </c>
      <c r="I74" s="154" t="n">
        <f aca="false">INDEX(M1SHEET,MATCH($A74,M1COLUMN,0),MATCH($AG$17,M1ROW,0))</f>
        <v>0.67</v>
      </c>
      <c r="J74" s="155"/>
      <c r="K74" s="153" t="n">
        <f aca="false">INDEX(EOLArray,MATCH($A74,EOLColumn,0),MATCH($AF$13,EOLRow,0))+FE74</f>
        <v>0</v>
      </c>
      <c r="L74" s="154" t="n">
        <f aca="false">INDEX(M1SHEET,MATCH($A74,M1COLUMN,0),MATCH($AG$13,M1ROW,0))</f>
        <v>-0.355</v>
      </c>
      <c r="M74" s="155"/>
      <c r="N74" s="153" t="n">
        <f aca="false">INDEX(EOLArray,MATCH($A74,EOLColumn,0),MATCH($AF$12,EOLRow,0))+EB74+DQ74</f>
        <v>0</v>
      </c>
      <c r="O74" s="154" t="n">
        <f aca="false">INDEX(M1SHEET,MATCH($A74,M1COLUMN,0),MATCH($AG$15,M1ROW,0))</f>
        <v>-0.29</v>
      </c>
      <c r="P74" s="155"/>
      <c r="Q74" s="154" t="n">
        <f aca="false">INDEX(M1SHEET,MATCH($A74,M1COLUMN,0),MATCH($AG$31,M1ROW,0))</f>
        <v>3.72</v>
      </c>
      <c r="R74" s="155"/>
      <c r="S74" s="153" t="n">
        <f aca="false">INDEX(EOLArray,MATCH($A74,EOLColumn,0),MATCH($AF$2,EOLRow,0))+BE74+DF74</f>
        <v>0</v>
      </c>
      <c r="T74" s="154" t="n">
        <f aca="false">INDEX(M1SHEET,MATCH($A74,M1COLUMN,0),MATCH($AG$3,M1ROW,0))</f>
        <v>-0.55</v>
      </c>
      <c r="U74" s="155"/>
      <c r="V74" s="154" t="n">
        <f aca="false">INDEX(M1SHEET,MATCH($A74,M1COLUMN,0),MATCH($AG$28,M1ROW,0))</f>
        <v>4.86030612659612</v>
      </c>
      <c r="W74" s="155"/>
      <c r="X74" s="153" t="n">
        <f aca="false">INDEX(EOLArray,MATCH($A74,EOLColumn,0),MATCH($AF$18,EOLRow,0))+$BE74+$CK74+$CS74+$DQ74</f>
        <v>0</v>
      </c>
      <c r="Y74" s="154" t="n">
        <f aca="false">INDEX(M1SHEET,MATCH($A74,M1COLUMN,0),MATCH($AG$2,M1ROW,0))</f>
        <v>4.01</v>
      </c>
      <c r="Z74" s="155"/>
      <c r="AB74" s="146" t="n">
        <f aca="false">B74+E74+H74+K74+N74+S74</f>
        <v>-5.65</v>
      </c>
      <c r="AC74" s="58"/>
      <c r="AD74" s="58"/>
      <c r="AI74" s="138" t="n">
        <v>38991</v>
      </c>
      <c r="AJ74" s="96" t="n">
        <f aca="false">(CK74+BE74+BR74+DQ74)*AM74</f>
        <v>0</v>
      </c>
      <c r="AK74" s="97" t="n">
        <f aca="false">(AO74)*(AM74)</f>
        <v>0</v>
      </c>
      <c r="AL74" s="97" t="n">
        <f aca="false">(AN74+AO74)*(AM74)</f>
        <v>0</v>
      </c>
      <c r="AM74" s="139" t="n">
        <f aca="false">INDEX(M1SHEET,MATCH($AI74,M1COLUMN,0),MATCH($AG$38,M1ROW,0))</f>
        <v>0.729584377490435</v>
      </c>
      <c r="AN74" s="122" t="n">
        <f aca="false">BS74</f>
        <v>0</v>
      </c>
      <c r="AO74" s="97" t="n">
        <f aca="false">BR74</f>
        <v>0</v>
      </c>
      <c r="AP74" s="125"/>
      <c r="AQ74" s="108"/>
      <c r="AR74" s="128" t="n">
        <f aca="false">SUM(AX74:BE74)+SUM(BI74:BP74)+SUM(DU74:DZ74)+SUM(BW74:CI74)</f>
        <v>0</v>
      </c>
      <c r="AS74" s="108"/>
      <c r="AT74" s="17"/>
      <c r="AU74" s="17"/>
      <c r="AV74" s="37" t="n">
        <v>38991</v>
      </c>
      <c r="AW74" s="17"/>
      <c r="AX74" s="128" t="n">
        <f aca="false">IF(AX$2&lt;=$A74,IF(AX$3&gt;=$A74,(AX$4/1.055056),0),0)*($AI75-$AI74)/10000</f>
        <v>0</v>
      </c>
      <c r="AY74" s="140" t="n">
        <f aca="false">IF(AY$2&lt;=$A74,IF(AY$3&gt;=$A74,(AY$4/1.055056),0),0)*($AI75-$AI74)/10000</f>
        <v>0</v>
      </c>
      <c r="AZ74" s="140" t="n">
        <f aca="false">IF(AZ$2&lt;=$A74,IF(AZ$3&gt;=$A74,(AZ$4/1.055056),0),0)*($AI75-$AI74)/10000</f>
        <v>0</v>
      </c>
      <c r="BA74" s="140" t="n">
        <f aca="false">IF(BA$2&lt;=$A74,IF(BA$3&gt;=$A74,(BA$4/1.055056),0),0)*($AI75-$AI74)/10000</f>
        <v>0</v>
      </c>
      <c r="BB74" s="140" t="n">
        <f aca="false">IF(BB$2&lt;=$A74,IF(BB$3&gt;=$A74,(BB$4/1.055056),0),0)*($AI75-$AI74)/10000</f>
        <v>0</v>
      </c>
      <c r="BC74" s="140" t="n">
        <f aca="false">IF(BC$2&lt;=$A74,IF(BC$3&gt;=$A74,(BC$4/1.055056),0),0)*($AI75-$AI74)/10000</f>
        <v>0</v>
      </c>
      <c r="BD74" s="140" t="n">
        <f aca="false">IF(BD$2&lt;=$A74,IF(BD$3&gt;=$A74,(BD$4/1.055056),0),0)*($AI75-$AI74)/10000</f>
        <v>0</v>
      </c>
      <c r="BE74" s="140" t="n">
        <f aca="false">SUM(AX74:BD74)*AM74</f>
        <v>0</v>
      </c>
      <c r="BF74" s="140"/>
      <c r="BG74" s="13"/>
      <c r="BH74" s="13"/>
      <c r="BI74" s="141" t="n">
        <f aca="false">IF(BI$2&lt;=$A74,IF(BI$3&gt;=$A74,(BI$4/1.055056),0),0)*($AI75-$AI74)/10000</f>
        <v>0</v>
      </c>
      <c r="BJ74" s="141" t="n">
        <f aca="false">IF(BJ$2&lt;=$A74,IF(BJ$3&gt;=$A74,(BJ$4/1.055056),0),0)*($AI75-$AI74)/10000</f>
        <v>0</v>
      </c>
      <c r="BK74" s="141" t="n">
        <f aca="false">IF(BK$2&lt;=$A74,IF(BK$3&gt;=$A74,(BK$4/1.055056),0),0)*($AI75-$AI74)/10000</f>
        <v>0</v>
      </c>
      <c r="BL74" s="141" t="n">
        <f aca="false">IF(BL$2&lt;=$A74,IF(BL$3&gt;=$A74,(BL$4/1.055056),0),0)*($AI75-$AI74)/10000</f>
        <v>0</v>
      </c>
      <c r="BM74" s="141" t="n">
        <f aca="false">IF(BM$2&lt;=$A74,IF(BM$3&gt;=$A74,(BM$4/1.055056),0),0)*($AI75-$AI74)/10000</f>
        <v>0</v>
      </c>
      <c r="BN74" s="141" t="n">
        <f aca="false">IF(BN$2&lt;=$A74,IF(BN$3&gt;=$A74,(BN$4/1.055056),0),0)*($AI75-$AI74)/10000</f>
        <v>0</v>
      </c>
      <c r="BO74" s="141" t="n">
        <f aca="false">IF(BO$2&lt;=$A74,IF(BO$3&gt;=$A74,(BO$4/1.055056),0),0)*($AI75-$AI74)/10000</f>
        <v>0</v>
      </c>
      <c r="BP74" s="141" t="n">
        <f aca="false">IF(BP$2&lt;=$A74,IF(BP$3&gt;=$A74,(BP$4/1.055056),0),0)*($AI75-$AI74)/10000</f>
        <v>0</v>
      </c>
      <c r="BQ74" s="13"/>
      <c r="BR74" s="14" t="n">
        <f aca="false">SUM(BI74:BP74)</f>
        <v>0</v>
      </c>
      <c r="BS74" s="14" t="n">
        <f aca="false">SUM(AX74:BF74)+DF74</f>
        <v>0</v>
      </c>
      <c r="BT74" s="14"/>
      <c r="BU74" s="17"/>
      <c r="BV74" s="17"/>
      <c r="BW74" s="142" t="n">
        <f aca="false">IF(BW$2&lt;=$A74,IF(BW$3&gt;=$A74,(BW$4),0),0)*($AI75-$AI74)/10000</f>
        <v>0</v>
      </c>
      <c r="BX74" s="142" t="n">
        <f aca="false">IF(BX$2&lt;=$A74,IF(BX$3&gt;=$A74,(BX$4),0),0)*($AI75-$AI74)/10000</f>
        <v>0</v>
      </c>
      <c r="BY74" s="142" t="n">
        <f aca="false">IF(BY$2&lt;=$A74,IF(BY$3&gt;=$A74,(BY$4),0),0)*($AI75-$AI74)/10000</f>
        <v>0</v>
      </c>
      <c r="BZ74" s="142" t="n">
        <f aca="false">IF(BZ$2&lt;=$A74,IF(BZ$3&gt;=$A74,(BZ$4),0),0)*($AI75-$AI74)/10000</f>
        <v>0</v>
      </c>
      <c r="CA74" s="142" t="n">
        <f aca="false">IF(CA$2&lt;=$A74,IF(CA$3&gt;=$A74,(CA$4),0),0)*($AI75-$AI74)/10000</f>
        <v>0</v>
      </c>
      <c r="CB74" s="140" t="n">
        <f aca="false">IF(CB$2&lt;=$A74,IF(CB$3&gt;=$A74,(CB$4),0),0)*($AI75-$AI74)/10000</f>
        <v>0</v>
      </c>
      <c r="CC74" s="140" t="n">
        <f aca="false">IF(CC$2&lt;=$A74,IF(CC$3&gt;=$A74,(CC$4),0),0)*($AI75-$AI74)/10000</f>
        <v>0</v>
      </c>
      <c r="CD74" s="140" t="n">
        <f aca="false">IF(CD$2&lt;=$A74,IF(CD$3&gt;=$A74,(CD$4),0),0)*($AI75-$AI74)/10000</f>
        <v>0</v>
      </c>
      <c r="CE74" s="140" t="n">
        <f aca="false">IF(CE$2&lt;=$A74,IF(CE$3&gt;=$A74,(CE$4),0),0)*($AI75-$AI74)/10000</f>
        <v>0</v>
      </c>
      <c r="CF74" s="140" t="n">
        <f aca="false">IF(CF$2&lt;=$A74,IF(CF$3&gt;=$A74,(CF$4),0),0)*($AI75-$AI74)/10000</f>
        <v>0</v>
      </c>
      <c r="CG74" s="140" t="n">
        <f aca="false">IF(CG$2&lt;=$A74,IF(CG$3&gt;=$A74,(CG$4),0),0)*($AI75-$AI74)/10000</f>
        <v>0</v>
      </c>
      <c r="CH74" s="140" t="n">
        <f aca="false">IF(CH$2&lt;=$A74,IF(CH$3&gt;=$A74,(CH$4),0),0)*($AI75-$AI74)/10000</f>
        <v>0</v>
      </c>
      <c r="CI74" s="140" t="n">
        <f aca="false">IF(CI$2&lt;=$A74,IF(CI$3&gt;=$A74,(CI$4),0),0)*($AI75-$AI74)/10000</f>
        <v>0</v>
      </c>
      <c r="CJ74" s="17"/>
      <c r="CK74" s="128" t="n">
        <f aca="false">SUM(BW74:CI74)+DQ74</f>
        <v>0</v>
      </c>
      <c r="CL74" s="128"/>
      <c r="CM74" s="128"/>
      <c r="CN74" s="142" t="n">
        <f aca="false">IF(CN$2&lt;=$A74,IF(CN$3&gt;=$A74,(CN$4),0),0)*($AI75-$AI74)/10000</f>
        <v>0</v>
      </c>
      <c r="CO74" s="142" t="n">
        <f aca="false">IF(CO$2&lt;=$A74,IF(CO$3&gt;=$A74,(CO$4),0),0)*($AI75-$AI74)/10000</f>
        <v>0</v>
      </c>
      <c r="CP74" s="142" t="n">
        <f aca="false">IF(CP$2&lt;=$A74,IF(CP$3&gt;=$A74,(CP$4),0),0)*($AI75-$AI74)/10000</f>
        <v>0</v>
      </c>
      <c r="CQ74" s="142" t="n">
        <f aca="false">IF(CQ$2&lt;=$A74,IF(CQ$3&gt;=$A74,(CQ$4),0),0)*($AI75-$AI74)/10000</f>
        <v>0</v>
      </c>
      <c r="CR74" s="128"/>
      <c r="CS74" s="128" t="n">
        <f aca="false">SUM(CN74:CQ74)*AL74</f>
        <v>0</v>
      </c>
      <c r="CT74" s="128"/>
      <c r="CU74" s="17"/>
      <c r="CV74" s="17"/>
      <c r="CW74" s="17"/>
      <c r="CX74" s="140" t="n">
        <f aca="false">IF(CX$2&lt;=$A74,IF(CX$3&gt;=$A74,(CX$4),0),0)*($AI75-$AI74)/10000</f>
        <v>0</v>
      </c>
      <c r="CY74" s="140" t="n">
        <f aca="false">IF(CY$2&lt;=$A74,IF(CY$3&gt;=$A74,(CY$4),0),0)*($AI75-$AI74)/10000</f>
        <v>0</v>
      </c>
      <c r="CZ74" s="140" t="n">
        <f aca="false">IF(CZ$2&lt;=$A74,IF(CZ$3&gt;=$A74,(CZ$4),0),0)*($AI75-$AI74)/10000</f>
        <v>0</v>
      </c>
      <c r="DA74" s="140" t="n">
        <f aca="false">IF(DA$2&lt;=$A74,IF(DA$3&gt;=$A74,(DA$4),0),0)*($AI75-$AI74)/10000</f>
        <v>0</v>
      </c>
      <c r="DB74" s="140" t="n">
        <f aca="false">IF(DB$2&lt;=$A74,IF(DB$3&gt;=$A74,(DB$4),0),0)*($AI75-$AI74)/10000</f>
        <v>0</v>
      </c>
      <c r="DC74" s="140" t="n">
        <f aca="false">IF(DC$2&lt;=$A74,IF(DC$3&gt;=$A74,(DC$4),0),0)*($AI75-$AI74)/10000</f>
        <v>0</v>
      </c>
      <c r="DD74" s="140" t="n">
        <f aca="false">IF(DD$2&lt;=$A74,IF(DD$3&gt;=$A74,(DD$4),0),0)*($AI75-$AI74)/10000</f>
        <v>0</v>
      </c>
      <c r="DE74" s="17"/>
      <c r="DF74" s="128" t="n">
        <f aca="false">SUM(CX74:DD74)</f>
        <v>0</v>
      </c>
      <c r="DG74" s="17"/>
      <c r="DH74" s="17"/>
      <c r="DI74" s="17"/>
      <c r="DJ74" s="17"/>
      <c r="DK74" s="17"/>
      <c r="DL74" s="140" t="n">
        <f aca="false">IF(DL$2&lt;=$A74,IF(DL$3&gt;=$A74,(DL$4),0),0)*($AI75-$AI74)/10000</f>
        <v>0</v>
      </c>
      <c r="DM74" s="140" t="n">
        <f aca="false">IF(DM$2&lt;=$A74,IF(DM$3&gt;=$A74,(DM$4),0),0)*($AI75-$AI74)/10000</f>
        <v>0</v>
      </c>
      <c r="DN74" s="140" t="n">
        <f aca="false">IF(DN$2&lt;=$A74,IF(DN$3&gt;=$A74,(DN$4),0),0)*($AI75-$AI74)/10000</f>
        <v>0</v>
      </c>
      <c r="DO74" s="140" t="n">
        <f aca="false">IF(DO$2&lt;=$A74,IF(DO$3&gt;=$A74,(DO$4),0),0)*($AI75-$AI74)/10000</f>
        <v>0</v>
      </c>
      <c r="DP74" s="140"/>
      <c r="DQ74" s="140" t="n">
        <f aca="false">SUM(DL74:DO74)*AL74</f>
        <v>0</v>
      </c>
      <c r="DR74" s="140"/>
      <c r="DS74" s="140" t="n">
        <f aca="false">IF(DS$2&lt;=$A74,IF(DS$3&gt;=$A74,(DS$4),0),0)*($AI75-$AI74)/10000</f>
        <v>0</v>
      </c>
      <c r="DT74" s="140" t="n">
        <f aca="false">IF(DT$2&lt;=$A74,IF(DT$3&gt;=$A74,(DT$4),0),0)*($AI75-$AI74)/10000</f>
        <v>0</v>
      </c>
      <c r="DU74" s="140" t="n">
        <f aca="false">IF(DU$2&lt;=$A74,IF(DU$3&gt;=$A74,(DU$4),0),0)*($AI75-$AI74)/10000</f>
        <v>0</v>
      </c>
      <c r="DV74" s="140" t="n">
        <f aca="false">IF(DV$2&lt;=$A74,IF(DV$3&gt;=$A74,(DV$4),0),0)*($AI75-$AI74)/10000</f>
        <v>0</v>
      </c>
      <c r="DW74" s="140" t="n">
        <f aca="false">IF(DW$2&lt;=$A74,IF(DW$3&gt;=$A74,(DW$4),0),0)*($AI75-$AI74)/10000</f>
        <v>0</v>
      </c>
      <c r="DX74" s="140" t="n">
        <f aca="false">IF(DX$2&lt;=$A74,IF(DX$3&gt;=$A74,(DX$4),0),0)*($AI75-$AI74)/10000</f>
        <v>0</v>
      </c>
      <c r="DY74" s="140" t="n">
        <f aca="false">IF(DY$2&lt;=$A74,IF(DY$3&gt;=$A74,(DY$4),0),0)*($AI75-$AI74)/10000</f>
        <v>0</v>
      </c>
      <c r="DZ74" s="140" t="n">
        <f aca="false">IF(DZ$2&lt;=$A74,IF(DZ$3&gt;=$A74,(DZ$4),0),0)*($AI75-$AI74)/10000</f>
        <v>0</v>
      </c>
      <c r="EA74" s="140" t="n">
        <f aca="false">IF(EA$2&lt;=$A74,IF(EA$3&gt;=$A74,(EA$4),0),0)*($AI75-$AI74)/10000</f>
        <v>0</v>
      </c>
      <c r="EB74" s="128" t="n">
        <f aca="false">SUM(DS74:DZ74)*AM74</f>
        <v>0</v>
      </c>
      <c r="EC74" s="128"/>
      <c r="ED74" s="17"/>
      <c r="EE74" s="17"/>
      <c r="EF74" s="17"/>
      <c r="EG74" s="17"/>
      <c r="EH74" s="17"/>
      <c r="EI74" s="140" t="n">
        <f aca="false">IF(EI$2&lt;=$A74,IF(EI$3&gt;=$A74,(EI$4),0),0)*($AI75-$AI74)/10000</f>
        <v>0</v>
      </c>
      <c r="EJ74" s="140" t="n">
        <f aca="false">IF(EJ$2&lt;=$A74,IF(EJ$3&gt;=$A74,(EJ$4),0),0)*($AI75-$AI74)/10000</f>
        <v>0</v>
      </c>
      <c r="EK74" s="140" t="n">
        <f aca="false">IF(EK$2&lt;=$A74,IF(EK$3&gt;=$A74,(EK$4),0),0)*($AI75-$AI74)/10000</f>
        <v>0</v>
      </c>
      <c r="EL74" s="140" t="n">
        <f aca="false">IF(EL$2&lt;=$A74,IF(EL$3&gt;=$A74,(EL$4),0),0)*($AI75-$AI74)/10000</f>
        <v>0</v>
      </c>
      <c r="EM74" s="140" t="n">
        <f aca="false">IF(EM$2&lt;=$A74,IF(EM$3&gt;=$A74,(EM$4),0),0)*($AI75-$AI74)/10000</f>
        <v>0</v>
      </c>
      <c r="EN74" s="140" t="n">
        <f aca="false">IF(EN$2&lt;=$A74,IF(EN$3&gt;=$A74,(EN$4),0),0)*($AI75-$AI74)/10000</f>
        <v>0</v>
      </c>
      <c r="EO74" s="17"/>
      <c r="EP74" s="128" t="n">
        <f aca="false">SUM(EI74:EN74)</f>
        <v>0</v>
      </c>
      <c r="EQ74" s="128" t="n">
        <f aca="false">EP74*AM74</f>
        <v>0</v>
      </c>
      <c r="ER74" s="17"/>
      <c r="ES74" s="17"/>
      <c r="ET74" s="17"/>
      <c r="EU74" s="17"/>
      <c r="EV74" s="17"/>
      <c r="EW74" s="140" t="n">
        <f aca="false">IF(EW$2&lt;=$A74,IF(EW$3&gt;=$A74,(EW$4),0),0)*($AI75-$AI74)/10000</f>
        <v>0</v>
      </c>
      <c r="EX74" s="140" t="n">
        <f aca="false">IF(EX$2&lt;=$A74,IF(EX$3&gt;=$A74,(EX$4),0),0)*($AI75-$AI74)/10000</f>
        <v>0</v>
      </c>
      <c r="EY74" s="140" t="n">
        <f aca="false">IF(EY$2&lt;=$A74,IF(EY$3&gt;=$A74,(EY$4),0),0)*($AI75-$AI74)/10000</f>
        <v>0</v>
      </c>
      <c r="EZ74" s="140" t="n">
        <f aca="false">IF(EZ$2&lt;=$A74,IF(EZ$3&gt;=$A74,(EZ$4),0),0)*($AI75-$AI74)/10000</f>
        <v>0</v>
      </c>
      <c r="FA74" s="140" t="n">
        <f aca="false">IF(FA$2&lt;=$A74,IF(FA$3&gt;=$A74,(FA$4),0),0)*($AI75-$AI74)/10000</f>
        <v>0</v>
      </c>
      <c r="FB74" s="140" t="n">
        <f aca="false">IF(FB$2&lt;=$A74,IF(FB$3&gt;=$A74,(FB$4),0),0)*($AI75-$AI74)/10000</f>
        <v>0</v>
      </c>
      <c r="FC74" s="17"/>
      <c r="FD74" s="128" t="n">
        <f aca="false">SUM(EW74:FB74)</f>
        <v>0</v>
      </c>
      <c r="FE74" s="128" t="n">
        <f aca="false">FD74*AM74</f>
        <v>0</v>
      </c>
      <c r="FF74" s="17"/>
      <c r="FG74" s="17"/>
      <c r="FH74" s="17"/>
      <c r="FI74" s="17"/>
      <c r="FJ74" s="17"/>
      <c r="FK74" s="17"/>
      <c r="FL74" s="140" t="n">
        <f aca="false">IF(FL$2&lt;=$A74,IF(FL$3&gt;=$A74,(FL$4),0),0)*($AI75-$AI74)/10000</f>
        <v>0</v>
      </c>
      <c r="FM74" s="140" t="n">
        <f aca="false">IF(FM$2&lt;=$A74,IF(FM$3&gt;=$A74,(FM$4),0),0)*($AI75-$AI74)/10000</f>
        <v>0</v>
      </c>
      <c r="FN74" s="140" t="n">
        <f aca="false">IF(FN$2&lt;=$A74,IF(FN$3&gt;=$A74,(FN$4),0),0)*($AI75-$AI74)/10000</f>
        <v>0</v>
      </c>
      <c r="FO74" s="140" t="n">
        <f aca="false">IF(FO$2&lt;=$A74,IF(FO$3&gt;=$A74,(FO$4),0),0)*($AI75-$AI74)/10000</f>
        <v>0</v>
      </c>
      <c r="FP74" s="140" t="n">
        <f aca="false">IF(FP$2&lt;=$A74,IF(FP$3&gt;=$A74,(FP$4),0),0)*($AI75-$AI74)/10000</f>
        <v>0</v>
      </c>
      <c r="FQ74" s="140" t="n">
        <f aca="false">IF(FQ$2&lt;=$A74,IF(FQ$3&gt;=$A74,(FQ$4),0),0)*($AI75-$AI74)/10000</f>
        <v>0</v>
      </c>
      <c r="FR74" s="17"/>
      <c r="FS74" s="128" t="n">
        <f aca="false">SUM(FL74:FQ74)</f>
        <v>0</v>
      </c>
      <c r="FT74" s="128" t="n">
        <f aca="false">FS74*AM74</f>
        <v>0</v>
      </c>
      <c r="FU74" s="17"/>
      <c r="FV74" s="17"/>
      <c r="FW74" s="17"/>
      <c r="FX74" s="17"/>
      <c r="FY74" s="17"/>
      <c r="FZ74" s="17"/>
      <c r="GA74" s="140" t="n">
        <f aca="false">IF(GA$2&lt;=$A74,IF(GA$3&gt;=$A74,(GA$4),0),0)*($AI75-$AI74)/10000</f>
        <v>0</v>
      </c>
      <c r="GB74" s="140" t="n">
        <f aca="false">IF(GB$2&lt;=$A74,IF(GB$3&gt;=$A74,(GB$4),0),0)*($AI75-$AI74)/10000</f>
        <v>0</v>
      </c>
      <c r="GC74" s="140" t="n">
        <f aca="false">IF(GC$2&lt;=$A74,IF(GC$3&gt;=$A74,(GC$4),0),0)*($AI75-$AI74)/10000</f>
        <v>0</v>
      </c>
      <c r="GD74" s="140" t="n">
        <f aca="false">IF(GD$2&lt;=$A74,IF(GD$3&gt;=$A74,(GD$4),0),0)*($AI75-$AI74)/10000</f>
        <v>0</v>
      </c>
      <c r="GE74" s="140" t="n">
        <f aca="false">IF(GE$2&lt;=$A74,IF(GE$3&gt;=$A74,(GE$4),0),0)*($AI75-$AI74)/10000</f>
        <v>0</v>
      </c>
      <c r="GF74" s="140" t="n">
        <f aca="false">IF(GF$2&lt;=$A74,IF(GF$3&gt;=$A74,(GF$4),0),0)*($AI75-$AI74)/10000</f>
        <v>0</v>
      </c>
      <c r="GG74" s="17"/>
      <c r="GH74" s="128" t="n">
        <f aca="false">SUM(GA74:GF74)</f>
        <v>0</v>
      </c>
      <c r="GI74" s="128" t="n">
        <f aca="false">GH74*AM74</f>
        <v>0</v>
      </c>
    </row>
    <row r="75" customFormat="false" ht="17.25" hidden="false" customHeight="false" outlineLevel="0" collapsed="false">
      <c r="A75" s="133" t="n">
        <v>39022</v>
      </c>
      <c r="B75" s="144" t="n">
        <f aca="false">INDEX(EOLArray,MATCH($A75,EOLColumn,0),MATCH($AF$5,EOLRow,0))+CT75</f>
        <v>0</v>
      </c>
      <c r="C75" s="135" t="n">
        <f aca="false">INDEX(M1SHEET,MATCH($A75,M1COLUMN,0),MATCH($AG$5,M1ROW,0))</f>
        <v>-0.52</v>
      </c>
      <c r="D75" s="136" t="n">
        <f aca="false">AVERAGE(C75:C86)</f>
        <v>-0.591200376422555</v>
      </c>
      <c r="E75" s="144" t="n">
        <f aca="false">INDEX(EOLArray,MATCH($A75,EOLColumn,0),MATCH($AF$19,EOLRow,0))+EQ75</f>
        <v>-5.44</v>
      </c>
      <c r="F75" s="135" t="n">
        <f aca="false">INDEX(M1SHEET,MATCH($A75,M1COLUMN,0),MATCH($AG$14,M1ROW,0))</f>
        <v>0.52</v>
      </c>
      <c r="G75" s="136" t="n">
        <f aca="false">AVERAGE(F75:F86)</f>
        <v>0.286666666666667</v>
      </c>
      <c r="H75" s="144" t="n">
        <f aca="false">INDEX(EOLArray,MATCH($A75,EOLColumn,0),MATCH($AF$20,EOLRow,0))+GI75</f>
        <v>0</v>
      </c>
      <c r="I75" s="135" t="n">
        <f aca="false">INDEX(M1SHEET,MATCH($A75,M1COLUMN,0),MATCH($AG$17,M1ROW,0))</f>
        <v>0.5</v>
      </c>
      <c r="J75" s="136" t="n">
        <f aca="false">AVERAGE(I75:I86)</f>
        <v>0.57</v>
      </c>
      <c r="K75" s="144" t="n">
        <f aca="false">INDEX(EOLArray,MATCH($A75,EOLColumn,0),MATCH($AF$13,EOLRow,0))+FE75</f>
        <v>0</v>
      </c>
      <c r="L75" s="135" t="n">
        <f aca="false">INDEX(M1SHEET,MATCH($A75,M1COLUMN,0),MATCH($AG$13,M1ROW,0))</f>
        <v>-0.29</v>
      </c>
      <c r="M75" s="136" t="n">
        <f aca="false">AVERAGE(L75:L86)</f>
        <v>-0.327916666666667</v>
      </c>
      <c r="N75" s="144" t="n">
        <f aca="false">INDEX(EOLArray,MATCH($A75,EOLColumn,0),MATCH($AF$12,EOLRow,0))+EB75+DQ75</f>
        <v>0</v>
      </c>
      <c r="O75" s="135" t="n">
        <f aca="false">INDEX(M1SHEET,MATCH($A75,M1COLUMN,0),MATCH($AG$15,M1ROW,0))</f>
        <v>0</v>
      </c>
      <c r="P75" s="136" t="n">
        <f aca="false">AVERAGE(O75:O86)</f>
        <v>-0.168333333333333</v>
      </c>
      <c r="Q75" s="135" t="n">
        <f aca="false">INDEX(M1SHEET,MATCH($A75,M1COLUMN,0),MATCH($AG$31,M1ROW,0))</f>
        <v>4.15</v>
      </c>
      <c r="R75" s="136" t="n">
        <f aca="false">AVERAGE(Q75:Q86)</f>
        <v>3.90516666666667</v>
      </c>
      <c r="S75" s="144" t="n">
        <f aca="false">INDEX(EOLArray,MATCH($A75,EOLColumn,0),MATCH($AF$2,EOLRow,0))+BE75+DF75</f>
        <v>0</v>
      </c>
      <c r="T75" s="135" t="n">
        <f aca="false">INDEX(M1SHEET,MATCH($A75,M1COLUMN,0),MATCH($AG$3,M1ROW,0))</f>
        <v>-0.52</v>
      </c>
      <c r="U75" s="136" t="n">
        <f aca="false">AVERAGE(T75:T86)</f>
        <v>-0.557916666666667</v>
      </c>
      <c r="V75" s="135" t="n">
        <f aca="false">INDEX(M1SHEET,MATCH($A75,M1COLUMN,0),MATCH($AG$28,M1ROW,0))</f>
        <v>5.09799188452494</v>
      </c>
      <c r="W75" s="136" t="n">
        <f aca="false">AVERAGE(V75:V86)</f>
        <v>4.93180091161786</v>
      </c>
      <c r="X75" s="144" t="n">
        <f aca="false">INDEX(EOLArray,MATCH($A75,EOLColumn,0),MATCH($AF$18,EOLRow,0))+$BE75+$CK75+$CS75+$DQ75</f>
        <v>0</v>
      </c>
      <c r="Y75" s="135" t="n">
        <f aca="false">INDEX(M1SHEET,MATCH($A75,M1COLUMN,0),MATCH($AG$2,M1ROW,0))</f>
        <v>4.15</v>
      </c>
      <c r="Z75" s="136" t="n">
        <f aca="false">AVERAGE(Y75:Y86)</f>
        <v>4.0735</v>
      </c>
      <c r="AB75" s="150" t="n">
        <f aca="false">B75+E75+H75+K75+N75+S75</f>
        <v>-5.44</v>
      </c>
      <c r="AC75" s="58"/>
      <c r="AD75" s="58"/>
      <c r="AI75" s="138" t="n">
        <v>39022</v>
      </c>
      <c r="AJ75" s="96" t="n">
        <f aca="false">(CK75+BE75+BR75+DQ75)*AM75</f>
        <v>0</v>
      </c>
      <c r="AK75" s="97" t="n">
        <f aca="false">(AO75)*(AM75)</f>
        <v>0</v>
      </c>
      <c r="AL75" s="97" t="n">
        <f aca="false">(AN75+AO75)*(AM75)</f>
        <v>0</v>
      </c>
      <c r="AM75" s="139" t="n">
        <f aca="false">INDEX(M1SHEET,MATCH($AI75,M1COLUMN,0),MATCH($AG$38,M1ROW,0))</f>
        <v>0.725821262313999</v>
      </c>
      <c r="AN75" s="122" t="n">
        <f aca="false">BS75</f>
        <v>0</v>
      </c>
      <c r="AO75" s="97" t="n">
        <f aca="false">BR75</f>
        <v>0</v>
      </c>
      <c r="AP75" s="125"/>
      <c r="AQ75" s="108"/>
      <c r="AR75" s="128" t="n">
        <f aca="false">SUM(AX75:BE75)+SUM(BI75:BP75)+SUM(DU75:DZ75)+SUM(BW75:CI75)</f>
        <v>0</v>
      </c>
      <c r="AS75" s="108"/>
      <c r="AT75" s="17"/>
      <c r="AU75" s="17"/>
      <c r="AV75" s="37" t="n">
        <v>39022</v>
      </c>
      <c r="AW75" s="17"/>
      <c r="AX75" s="128" t="n">
        <f aca="false">IF(AX$2&lt;=$A75,IF(AX$3&gt;=$A75,(AX$4/1.055056),0),0)*($AI76-$AI75)/10000</f>
        <v>0</v>
      </c>
      <c r="AY75" s="140" t="n">
        <f aca="false">IF(AY$2&lt;=$A75,IF(AY$3&gt;=$A75,(AY$4/1.055056),0),0)*($AI76-$AI75)/10000</f>
        <v>0</v>
      </c>
      <c r="AZ75" s="140" t="n">
        <f aca="false">IF(AZ$2&lt;=$A75,IF(AZ$3&gt;=$A75,(AZ$4/1.055056),0),0)*($AI76-$AI75)/10000</f>
        <v>0</v>
      </c>
      <c r="BA75" s="140" t="n">
        <f aca="false">IF(BA$2&lt;=$A75,IF(BA$3&gt;=$A75,(BA$4/1.055056),0),0)*($AI76-$AI75)/10000</f>
        <v>0</v>
      </c>
      <c r="BB75" s="140" t="n">
        <f aca="false">IF(BB$2&lt;=$A75,IF(BB$3&gt;=$A75,(BB$4/1.055056),0),0)*($AI76-$AI75)/10000</f>
        <v>0</v>
      </c>
      <c r="BC75" s="140" t="n">
        <f aca="false">IF(BC$2&lt;=$A75,IF(BC$3&gt;=$A75,(BC$4/1.055056),0),0)*($AI76-$AI75)/10000</f>
        <v>0</v>
      </c>
      <c r="BD75" s="140" t="n">
        <f aca="false">IF(BD$2&lt;=$A75,IF(BD$3&gt;=$A75,(BD$4/1.055056),0),0)*($AI76-$AI75)/10000</f>
        <v>0</v>
      </c>
      <c r="BE75" s="140" t="n">
        <f aca="false">SUM(AX75:BD75)*AM75</f>
        <v>0</v>
      </c>
      <c r="BF75" s="140"/>
      <c r="BG75" s="13"/>
      <c r="BH75" s="13"/>
      <c r="BI75" s="141" t="n">
        <f aca="false">IF(BI$2&lt;=$A75,IF(BI$3&gt;=$A75,(BI$4/1.055056),0),0)*($AI76-$AI75)/10000</f>
        <v>0</v>
      </c>
      <c r="BJ75" s="141" t="n">
        <f aca="false">IF(BJ$2&lt;=$A75,IF(BJ$3&gt;=$A75,(BJ$4/1.055056),0),0)*($AI76-$AI75)/10000</f>
        <v>0</v>
      </c>
      <c r="BK75" s="141" t="n">
        <f aca="false">IF(BK$2&lt;=$A75,IF(BK$3&gt;=$A75,(BK$4/1.055056),0),0)*($AI76-$AI75)/10000</f>
        <v>0</v>
      </c>
      <c r="BL75" s="141" t="n">
        <f aca="false">IF(BL$2&lt;=$A75,IF(BL$3&gt;=$A75,(BL$4/1.055056),0),0)*($AI76-$AI75)/10000</f>
        <v>0</v>
      </c>
      <c r="BM75" s="141" t="n">
        <f aca="false">IF(BM$2&lt;=$A75,IF(BM$3&gt;=$A75,(BM$4/1.055056),0),0)*($AI76-$AI75)/10000</f>
        <v>0</v>
      </c>
      <c r="BN75" s="141" t="n">
        <f aca="false">IF(BN$2&lt;=$A75,IF(BN$3&gt;=$A75,(BN$4/1.055056),0),0)*($AI76-$AI75)/10000</f>
        <v>0</v>
      </c>
      <c r="BO75" s="141" t="n">
        <f aca="false">IF(BO$2&lt;=$A75,IF(BO$3&gt;=$A75,(BO$4/1.055056),0),0)*($AI76-$AI75)/10000</f>
        <v>0</v>
      </c>
      <c r="BP75" s="141" t="n">
        <f aca="false">IF(BP$2&lt;=$A75,IF(BP$3&gt;=$A75,(BP$4/1.055056),0),0)*($AI76-$AI75)/10000</f>
        <v>0</v>
      </c>
      <c r="BQ75" s="13"/>
      <c r="BR75" s="14" t="n">
        <f aca="false">SUM(BI75:BP75)</f>
        <v>0</v>
      </c>
      <c r="BS75" s="14" t="n">
        <f aca="false">SUM(AX75:BF75)+DF75</f>
        <v>0</v>
      </c>
      <c r="BT75" s="14"/>
      <c r="BU75" s="17"/>
      <c r="BV75" s="17"/>
      <c r="BW75" s="142" t="n">
        <f aca="false">IF(BW$2&lt;=$A75,IF(BW$3&gt;=$A75,(BW$4),0),0)*($AI76-$AI75)/10000</f>
        <v>0</v>
      </c>
      <c r="BX75" s="142" t="n">
        <f aca="false">IF(BX$2&lt;=$A75,IF(BX$3&gt;=$A75,(BX$4),0),0)*($AI76-$AI75)/10000</f>
        <v>0</v>
      </c>
      <c r="BY75" s="142" t="n">
        <f aca="false">IF(BY$2&lt;=$A75,IF(BY$3&gt;=$A75,(BY$4),0),0)*($AI76-$AI75)/10000</f>
        <v>0</v>
      </c>
      <c r="BZ75" s="142" t="n">
        <f aca="false">IF(BZ$2&lt;=$A75,IF(BZ$3&gt;=$A75,(BZ$4),0),0)*($AI76-$AI75)/10000</f>
        <v>0</v>
      </c>
      <c r="CA75" s="142" t="n">
        <f aca="false">IF(CA$2&lt;=$A75,IF(CA$3&gt;=$A75,(CA$4),0),0)*($AI76-$AI75)/10000</f>
        <v>0</v>
      </c>
      <c r="CB75" s="140" t="n">
        <f aca="false">IF(CB$2&lt;=$A75,IF(CB$3&gt;=$A75,(CB$4),0),0)*($AI76-$AI75)/10000</f>
        <v>0</v>
      </c>
      <c r="CC75" s="140" t="n">
        <f aca="false">IF(CC$2&lt;=$A75,IF(CC$3&gt;=$A75,(CC$4),0),0)*($AI76-$AI75)/10000</f>
        <v>0</v>
      </c>
      <c r="CD75" s="140" t="n">
        <f aca="false">IF(CD$2&lt;=$A75,IF(CD$3&gt;=$A75,(CD$4),0),0)*($AI76-$AI75)/10000</f>
        <v>0</v>
      </c>
      <c r="CE75" s="140" t="n">
        <f aca="false">IF(CE$2&lt;=$A75,IF(CE$3&gt;=$A75,(CE$4),0),0)*($AI76-$AI75)/10000</f>
        <v>0</v>
      </c>
      <c r="CF75" s="140" t="n">
        <f aca="false">IF(CF$2&lt;=$A75,IF(CF$3&gt;=$A75,(CF$4),0),0)*($AI76-$AI75)/10000</f>
        <v>0</v>
      </c>
      <c r="CG75" s="140" t="n">
        <f aca="false">IF(CG$2&lt;=$A75,IF(CG$3&gt;=$A75,(CG$4),0),0)*($AI76-$AI75)/10000</f>
        <v>0</v>
      </c>
      <c r="CH75" s="140" t="n">
        <f aca="false">IF(CH$2&lt;=$A75,IF(CH$3&gt;=$A75,(CH$4),0),0)*($AI76-$AI75)/10000</f>
        <v>0</v>
      </c>
      <c r="CI75" s="140" t="n">
        <f aca="false">IF(CI$2&lt;=$A75,IF(CI$3&gt;=$A75,(CI$4),0),0)*($AI76-$AI75)/10000</f>
        <v>0</v>
      </c>
      <c r="CJ75" s="17"/>
      <c r="CK75" s="128" t="n">
        <f aca="false">SUM(BW75:CI75)+DQ75</f>
        <v>0</v>
      </c>
      <c r="CL75" s="128"/>
      <c r="CM75" s="128"/>
      <c r="CN75" s="142" t="n">
        <f aca="false">IF(CN$2&lt;=$A75,IF(CN$3&gt;=$A75,(CN$4),0),0)*($AI76-$AI75)/10000</f>
        <v>0</v>
      </c>
      <c r="CO75" s="142" t="n">
        <f aca="false">IF(CO$2&lt;=$A75,IF(CO$3&gt;=$A75,(CO$4),0),0)*($AI76-$AI75)/10000</f>
        <v>0</v>
      </c>
      <c r="CP75" s="142" t="n">
        <f aca="false">IF(CP$2&lt;=$A75,IF(CP$3&gt;=$A75,(CP$4),0),0)*($AI76-$AI75)/10000</f>
        <v>0</v>
      </c>
      <c r="CQ75" s="142" t="n">
        <f aca="false">IF(CQ$2&lt;=$A75,IF(CQ$3&gt;=$A75,(CQ$4),0),0)*($AI76-$AI75)/10000</f>
        <v>0</v>
      </c>
      <c r="CR75" s="128"/>
      <c r="CS75" s="128" t="n">
        <f aca="false">SUM(CN75:CQ75)*AL75</f>
        <v>0</v>
      </c>
      <c r="CT75" s="128"/>
      <c r="CU75" s="17"/>
      <c r="CV75" s="17"/>
      <c r="CW75" s="17"/>
      <c r="CX75" s="140" t="n">
        <f aca="false">IF(CX$2&lt;=$A75,IF(CX$3&gt;=$A75,(CX$4),0),0)*($AI76-$AI75)/10000</f>
        <v>0</v>
      </c>
      <c r="CY75" s="140" t="n">
        <f aca="false">IF(CY$2&lt;=$A75,IF(CY$3&gt;=$A75,(CY$4),0),0)*($AI76-$AI75)/10000</f>
        <v>0</v>
      </c>
      <c r="CZ75" s="140" t="n">
        <f aca="false">IF(CZ$2&lt;=$A75,IF(CZ$3&gt;=$A75,(CZ$4),0),0)*($AI76-$AI75)/10000</f>
        <v>0</v>
      </c>
      <c r="DA75" s="140" t="n">
        <f aca="false">IF(DA$2&lt;=$A75,IF(DA$3&gt;=$A75,(DA$4),0),0)*($AI76-$AI75)/10000</f>
        <v>0</v>
      </c>
      <c r="DB75" s="140" t="n">
        <f aca="false">IF(DB$2&lt;=$A75,IF(DB$3&gt;=$A75,(DB$4),0),0)*($AI76-$AI75)/10000</f>
        <v>0</v>
      </c>
      <c r="DC75" s="140" t="n">
        <f aca="false">IF(DC$2&lt;=$A75,IF(DC$3&gt;=$A75,(DC$4),0),0)*($AI76-$AI75)/10000</f>
        <v>0</v>
      </c>
      <c r="DD75" s="140" t="n">
        <f aca="false">IF(DD$2&lt;=$A75,IF(DD$3&gt;=$A75,(DD$4),0),0)*($AI76-$AI75)/10000</f>
        <v>0</v>
      </c>
      <c r="DE75" s="17"/>
      <c r="DF75" s="128" t="n">
        <f aca="false">SUM(CX75:DD75)</f>
        <v>0</v>
      </c>
      <c r="DG75" s="17"/>
      <c r="DH75" s="17"/>
      <c r="DI75" s="17"/>
      <c r="DJ75" s="17"/>
      <c r="DK75" s="17"/>
      <c r="DL75" s="140" t="n">
        <f aca="false">IF(DL$2&lt;=$A75,IF(DL$3&gt;=$A75,(DL$4),0),0)*($AI76-$AI75)/10000</f>
        <v>0</v>
      </c>
      <c r="DM75" s="140" t="n">
        <f aca="false">IF(DM$2&lt;=$A75,IF(DM$3&gt;=$A75,(DM$4),0),0)*($AI76-$AI75)/10000</f>
        <v>0</v>
      </c>
      <c r="DN75" s="140" t="n">
        <f aca="false">IF(DN$2&lt;=$A75,IF(DN$3&gt;=$A75,(DN$4),0),0)*($AI76-$AI75)/10000</f>
        <v>0</v>
      </c>
      <c r="DO75" s="140" t="n">
        <f aca="false">IF(DO$2&lt;=$A75,IF(DO$3&gt;=$A75,(DO$4),0),0)*($AI76-$AI75)/10000</f>
        <v>0</v>
      </c>
      <c r="DP75" s="140"/>
      <c r="DQ75" s="140" t="n">
        <f aca="false">SUM(DL75:DO75)*AL75</f>
        <v>0</v>
      </c>
      <c r="DR75" s="140"/>
      <c r="DS75" s="140" t="n">
        <f aca="false">IF(DS$2&lt;=$A75,IF(DS$3&gt;=$A75,(DS$4),0),0)*($AI76-$AI75)/10000</f>
        <v>0</v>
      </c>
      <c r="DT75" s="140" t="n">
        <f aca="false">IF(DT$2&lt;=$A75,IF(DT$3&gt;=$A75,(DT$4),0),0)*($AI76-$AI75)/10000</f>
        <v>0</v>
      </c>
      <c r="DU75" s="140" t="n">
        <f aca="false">IF(DU$2&lt;=$A75,IF(DU$3&gt;=$A75,(DU$4),0),0)*($AI76-$AI75)/10000</f>
        <v>0</v>
      </c>
      <c r="DV75" s="140" t="n">
        <f aca="false">IF(DV$2&lt;=$A75,IF(DV$3&gt;=$A75,(DV$4),0),0)*($AI76-$AI75)/10000</f>
        <v>0</v>
      </c>
      <c r="DW75" s="140" t="n">
        <f aca="false">IF(DW$2&lt;=$A75,IF(DW$3&gt;=$A75,(DW$4),0),0)*($AI76-$AI75)/10000</f>
        <v>0</v>
      </c>
      <c r="DX75" s="140" t="n">
        <f aca="false">IF(DX$2&lt;=$A75,IF(DX$3&gt;=$A75,(DX$4),0),0)*($AI76-$AI75)/10000</f>
        <v>0</v>
      </c>
      <c r="DY75" s="140" t="n">
        <f aca="false">IF(DY$2&lt;=$A75,IF(DY$3&gt;=$A75,(DY$4),0),0)*($AI76-$AI75)/10000</f>
        <v>0</v>
      </c>
      <c r="DZ75" s="140" t="n">
        <f aca="false">IF(DZ$2&lt;=$A75,IF(DZ$3&gt;=$A75,(DZ$4),0),0)*($AI76-$AI75)/10000</f>
        <v>0</v>
      </c>
      <c r="EA75" s="140" t="n">
        <f aca="false">IF(EA$2&lt;=$A75,IF(EA$3&gt;=$A75,(EA$4),0),0)*($AI76-$AI75)/10000</f>
        <v>0</v>
      </c>
      <c r="EB75" s="128" t="n">
        <f aca="false">SUM(DS75:DZ75)*AM75</f>
        <v>0</v>
      </c>
      <c r="EC75" s="128"/>
      <c r="ED75" s="17"/>
      <c r="EE75" s="17"/>
      <c r="EF75" s="17"/>
      <c r="EG75" s="17"/>
      <c r="EH75" s="17"/>
      <c r="EI75" s="140" t="n">
        <f aca="false">IF(EI$2&lt;=$A75,IF(EI$3&gt;=$A75,(EI$4),0),0)*($AI76-$AI75)/10000</f>
        <v>0</v>
      </c>
      <c r="EJ75" s="140" t="n">
        <f aca="false">IF(EJ$2&lt;=$A75,IF(EJ$3&gt;=$A75,(EJ$4),0),0)*($AI76-$AI75)/10000</f>
        <v>0</v>
      </c>
      <c r="EK75" s="140" t="n">
        <f aca="false">IF(EK$2&lt;=$A75,IF(EK$3&gt;=$A75,(EK$4),0),0)*($AI76-$AI75)/10000</f>
        <v>0</v>
      </c>
      <c r="EL75" s="140" t="n">
        <f aca="false">IF(EL$2&lt;=$A75,IF(EL$3&gt;=$A75,(EL$4),0),0)*($AI76-$AI75)/10000</f>
        <v>0</v>
      </c>
      <c r="EM75" s="140" t="n">
        <f aca="false">IF(EM$2&lt;=$A75,IF(EM$3&gt;=$A75,(EM$4),0),0)*($AI76-$AI75)/10000</f>
        <v>0</v>
      </c>
      <c r="EN75" s="140" t="n">
        <f aca="false">IF(EN$2&lt;=$A75,IF(EN$3&gt;=$A75,(EN$4),0),0)*($AI76-$AI75)/10000</f>
        <v>0</v>
      </c>
      <c r="EO75" s="17"/>
      <c r="EP75" s="128" t="n">
        <f aca="false">SUM(EI75:EN75)</f>
        <v>0</v>
      </c>
      <c r="EQ75" s="128" t="n">
        <f aca="false">EP75*AM75</f>
        <v>0</v>
      </c>
      <c r="ER75" s="17"/>
      <c r="ES75" s="17"/>
      <c r="ET75" s="17"/>
      <c r="EU75" s="17"/>
      <c r="EV75" s="17"/>
      <c r="EW75" s="140" t="n">
        <f aca="false">IF(EW$2&lt;=$A75,IF(EW$3&gt;=$A75,(EW$4),0),0)*($AI76-$AI75)/10000</f>
        <v>0</v>
      </c>
      <c r="EX75" s="140" t="n">
        <f aca="false">IF(EX$2&lt;=$A75,IF(EX$3&gt;=$A75,(EX$4),0),0)*($AI76-$AI75)/10000</f>
        <v>0</v>
      </c>
      <c r="EY75" s="140" t="n">
        <f aca="false">IF(EY$2&lt;=$A75,IF(EY$3&gt;=$A75,(EY$4),0),0)*($AI76-$AI75)/10000</f>
        <v>0</v>
      </c>
      <c r="EZ75" s="140" t="n">
        <f aca="false">IF(EZ$2&lt;=$A75,IF(EZ$3&gt;=$A75,(EZ$4),0),0)*($AI76-$AI75)/10000</f>
        <v>0</v>
      </c>
      <c r="FA75" s="140" t="n">
        <f aca="false">IF(FA$2&lt;=$A75,IF(FA$3&gt;=$A75,(FA$4),0),0)*($AI76-$AI75)/10000</f>
        <v>0</v>
      </c>
      <c r="FB75" s="140" t="n">
        <f aca="false">IF(FB$2&lt;=$A75,IF(FB$3&gt;=$A75,(FB$4),0),0)*($AI76-$AI75)/10000</f>
        <v>0</v>
      </c>
      <c r="FC75" s="17"/>
      <c r="FD75" s="128" t="n">
        <f aca="false">SUM(EW75:FB75)</f>
        <v>0</v>
      </c>
      <c r="FE75" s="128" t="n">
        <f aca="false">FD75*AM75</f>
        <v>0</v>
      </c>
      <c r="FF75" s="17"/>
      <c r="FG75" s="17"/>
      <c r="FH75" s="17"/>
      <c r="FI75" s="17"/>
      <c r="FJ75" s="17"/>
      <c r="FK75" s="17"/>
      <c r="FL75" s="140" t="n">
        <f aca="false">IF(FL$2&lt;=$A75,IF(FL$3&gt;=$A75,(FL$4),0),0)*($AI76-$AI75)/10000</f>
        <v>0</v>
      </c>
      <c r="FM75" s="140" t="n">
        <f aca="false">IF(FM$2&lt;=$A75,IF(FM$3&gt;=$A75,(FM$4),0),0)*($AI76-$AI75)/10000</f>
        <v>0</v>
      </c>
      <c r="FN75" s="140" t="n">
        <f aca="false">IF(FN$2&lt;=$A75,IF(FN$3&gt;=$A75,(FN$4),0),0)*($AI76-$AI75)/10000</f>
        <v>0</v>
      </c>
      <c r="FO75" s="140" t="n">
        <f aca="false">IF(FO$2&lt;=$A75,IF(FO$3&gt;=$A75,(FO$4),0),0)*($AI76-$AI75)/10000</f>
        <v>0</v>
      </c>
      <c r="FP75" s="140" t="n">
        <f aca="false">IF(FP$2&lt;=$A75,IF(FP$3&gt;=$A75,(FP$4),0),0)*($AI76-$AI75)/10000</f>
        <v>0</v>
      </c>
      <c r="FQ75" s="140" t="n">
        <f aca="false">IF(FQ$2&lt;=$A75,IF(FQ$3&gt;=$A75,(FQ$4),0),0)*($AI76-$AI75)/10000</f>
        <v>0</v>
      </c>
      <c r="FR75" s="17"/>
      <c r="FS75" s="128" t="n">
        <f aca="false">SUM(FL75:FQ75)</f>
        <v>0</v>
      </c>
      <c r="FT75" s="128" t="n">
        <f aca="false">FS75*AM75</f>
        <v>0</v>
      </c>
      <c r="FU75" s="17"/>
      <c r="FV75" s="17"/>
      <c r="FW75" s="17"/>
      <c r="FX75" s="17"/>
      <c r="FY75" s="17"/>
      <c r="FZ75" s="17"/>
      <c r="GA75" s="140" t="n">
        <f aca="false">IF(GA$2&lt;=$A75,IF(GA$3&gt;=$A75,(GA$4),0),0)*($AI76-$AI75)/10000</f>
        <v>0</v>
      </c>
      <c r="GB75" s="140" t="n">
        <f aca="false">IF(GB$2&lt;=$A75,IF(GB$3&gt;=$A75,(GB$4),0),0)*($AI76-$AI75)/10000</f>
        <v>0</v>
      </c>
      <c r="GC75" s="140" t="n">
        <f aca="false">IF(GC$2&lt;=$A75,IF(GC$3&gt;=$A75,(GC$4),0),0)*($AI76-$AI75)/10000</f>
        <v>0</v>
      </c>
      <c r="GD75" s="140" t="n">
        <f aca="false">IF(GD$2&lt;=$A75,IF(GD$3&gt;=$A75,(GD$4),0),0)*($AI76-$AI75)/10000</f>
        <v>0</v>
      </c>
      <c r="GE75" s="140" t="n">
        <f aca="false">IF(GE$2&lt;=$A75,IF(GE$3&gt;=$A75,(GE$4),0),0)*($AI76-$AI75)/10000</f>
        <v>0</v>
      </c>
      <c r="GF75" s="140" t="n">
        <f aca="false">IF(GF$2&lt;=$A75,IF(GF$3&gt;=$A75,(GF$4),0),0)*($AI76-$AI75)/10000</f>
        <v>0</v>
      </c>
      <c r="GG75" s="17"/>
      <c r="GH75" s="128" t="n">
        <f aca="false">SUM(GA75:GF75)</f>
        <v>0</v>
      </c>
      <c r="GI75" s="128" t="n">
        <f aca="false">GH75*AM75</f>
        <v>0</v>
      </c>
    </row>
    <row r="76" customFormat="false" ht="16.5" hidden="false" customHeight="false" outlineLevel="0" collapsed="false">
      <c r="A76" s="133" t="n">
        <v>39052</v>
      </c>
      <c r="B76" s="144" t="n">
        <f aca="false">INDEX(EOLArray,MATCH($A76,EOLColumn,0),MATCH($AF$5,EOLRow,0))+CT76</f>
        <v>0</v>
      </c>
      <c r="C76" s="135" t="n">
        <f aca="false">INDEX(M1SHEET,MATCH($A76,M1COLUMN,0),MATCH($AG$5,M1ROW,0))</f>
        <v>-0.52</v>
      </c>
      <c r="D76" s="152"/>
      <c r="E76" s="144" t="n">
        <f aca="false">INDEX(EOLArray,MATCH($A76,EOLColumn,0),MATCH($AF$19,EOLRow,0))+EQ76</f>
        <v>-5.6</v>
      </c>
      <c r="F76" s="135" t="n">
        <f aca="false">INDEX(M1SHEET,MATCH($A76,M1COLUMN,0),MATCH($AG$14,M1ROW,0))</f>
        <v>0.52</v>
      </c>
      <c r="G76" s="152"/>
      <c r="H76" s="144" t="n">
        <f aca="false">INDEX(EOLArray,MATCH($A76,EOLColumn,0),MATCH($AF$20,EOLRow,0))+GI76</f>
        <v>0</v>
      </c>
      <c r="I76" s="135" t="n">
        <f aca="false">INDEX(M1SHEET,MATCH($A76,M1COLUMN,0),MATCH($AG$17,M1ROW,0))</f>
        <v>0.5</v>
      </c>
      <c r="J76" s="152"/>
      <c r="K76" s="144" t="n">
        <f aca="false">INDEX(EOLArray,MATCH($A76,EOLColumn,0),MATCH($AF$13,EOLRow,0))+FE76</f>
        <v>0</v>
      </c>
      <c r="L76" s="135" t="n">
        <f aca="false">INDEX(M1SHEET,MATCH($A76,M1COLUMN,0),MATCH($AG$13,M1ROW,0))</f>
        <v>-0.29</v>
      </c>
      <c r="M76" s="152"/>
      <c r="N76" s="144" t="n">
        <f aca="false">INDEX(EOLArray,MATCH($A76,EOLColumn,0),MATCH($AF$12,EOLRow,0))+EB76+DQ76</f>
        <v>0</v>
      </c>
      <c r="O76" s="135" t="n">
        <f aca="false">INDEX(M1SHEET,MATCH($A76,M1COLUMN,0),MATCH($AG$15,M1ROW,0))</f>
        <v>0.06</v>
      </c>
      <c r="P76" s="152"/>
      <c r="Q76" s="135" t="n">
        <f aca="false">INDEX(M1SHEET,MATCH($A76,M1COLUMN,0),MATCH($AG$31,M1ROW,0))</f>
        <v>4.335</v>
      </c>
      <c r="R76" s="152"/>
      <c r="S76" s="144" t="n">
        <f aca="false">INDEX(EOLArray,MATCH($A76,EOLColumn,0),MATCH($AF$2,EOLRow,0))+BE76+DF76</f>
        <v>0</v>
      </c>
      <c r="T76" s="135" t="n">
        <f aca="false">INDEX(M1SHEET,MATCH($A76,M1COLUMN,0),MATCH($AG$3,M1ROW,0))</f>
        <v>-0.52</v>
      </c>
      <c r="U76" s="152"/>
      <c r="V76" s="135" t="n">
        <f aca="false">INDEX(M1SHEET,MATCH($A76,M1COLUMN,0),MATCH($AG$28,M1ROW,0))</f>
        <v>5.27243432962184</v>
      </c>
      <c r="W76" s="152"/>
      <c r="X76" s="144" t="n">
        <f aca="false">INDEX(EOLArray,MATCH($A76,EOLColumn,0),MATCH($AF$18,EOLRow,0))+$BE76+$CK76+$CS76+$DQ76</f>
        <v>0</v>
      </c>
      <c r="Y76" s="135" t="n">
        <f aca="false">INDEX(M1SHEET,MATCH($A76,M1COLUMN,0),MATCH($AG$2,M1ROW,0))</f>
        <v>4.275</v>
      </c>
      <c r="Z76" s="152"/>
      <c r="AB76" s="150" t="n">
        <f aca="false">B76+E76+H76+K76+N76+S76</f>
        <v>-5.6</v>
      </c>
      <c r="AC76" s="58"/>
      <c r="AD76" s="58"/>
      <c r="AI76" s="138" t="n">
        <v>39052</v>
      </c>
      <c r="AJ76" s="96" t="n">
        <f aca="false">(CK76+BE76+BR76+DQ76)*AM76</f>
        <v>0</v>
      </c>
      <c r="AK76" s="97" t="n">
        <f aca="false">(AO76)*(AM76)</f>
        <v>0</v>
      </c>
      <c r="AL76" s="97" t="n">
        <f aca="false">(AN76+AO76)*(AM76)</f>
        <v>0</v>
      </c>
      <c r="AM76" s="139" t="n">
        <f aca="false">INDEX(M1SHEET,MATCH($AI76,M1COLUMN,0),MATCH($AG$38,M1ROW,0))</f>
        <v>0.722188617085558</v>
      </c>
      <c r="AN76" s="122" t="n">
        <f aca="false">BS76</f>
        <v>0</v>
      </c>
      <c r="AO76" s="97" t="n">
        <f aca="false">BR76</f>
        <v>0</v>
      </c>
      <c r="AP76" s="125"/>
      <c r="AQ76" s="108"/>
      <c r="AR76" s="128" t="n">
        <f aca="false">SUM(AX76:BE76)+SUM(BI76:BP76)+SUM(DU76:DZ76)+SUM(BW76:CI76)</f>
        <v>0</v>
      </c>
      <c r="AS76" s="108"/>
      <c r="AT76" s="17"/>
      <c r="AU76" s="17"/>
      <c r="AV76" s="37" t="n">
        <v>39052</v>
      </c>
      <c r="AW76" s="17"/>
      <c r="AX76" s="128" t="n">
        <f aca="false">IF(AX$2&lt;=$A76,IF(AX$3&gt;=$A76,(AX$4/1.055056),0),0)*($AI77-$AI76)/10000</f>
        <v>0</v>
      </c>
      <c r="AY76" s="140" t="n">
        <f aca="false">IF(AY$2&lt;=$A76,IF(AY$3&gt;=$A76,(AY$4/1.055056),0),0)*($AI77-$AI76)/10000</f>
        <v>0</v>
      </c>
      <c r="AZ76" s="140" t="n">
        <f aca="false">IF(AZ$2&lt;=$A76,IF(AZ$3&gt;=$A76,(AZ$4/1.055056),0),0)*($AI77-$AI76)/10000</f>
        <v>0</v>
      </c>
      <c r="BA76" s="140" t="n">
        <f aca="false">IF(BA$2&lt;=$A76,IF(BA$3&gt;=$A76,(BA$4/1.055056),0),0)*($AI77-$AI76)/10000</f>
        <v>0</v>
      </c>
      <c r="BB76" s="140" t="n">
        <f aca="false">IF(BB$2&lt;=$A76,IF(BB$3&gt;=$A76,(BB$4/1.055056),0),0)*($AI77-$AI76)/10000</f>
        <v>0</v>
      </c>
      <c r="BC76" s="140" t="n">
        <f aca="false">IF(BC$2&lt;=$A76,IF(BC$3&gt;=$A76,(BC$4/1.055056),0),0)*($AI77-$AI76)/10000</f>
        <v>0</v>
      </c>
      <c r="BD76" s="140" t="n">
        <f aca="false">IF(BD$2&lt;=$A76,IF(BD$3&gt;=$A76,(BD$4/1.055056),0),0)*($AI77-$AI76)/10000</f>
        <v>0</v>
      </c>
      <c r="BE76" s="140" t="n">
        <f aca="false">SUM(AX76:BD76)*AM76</f>
        <v>0</v>
      </c>
      <c r="BF76" s="140"/>
      <c r="BG76" s="13"/>
      <c r="BH76" s="13"/>
      <c r="BI76" s="141" t="n">
        <f aca="false">IF(BI$2&lt;=$A76,IF(BI$3&gt;=$A76,(BI$4/1.055056),0),0)*($AI77-$AI76)/10000</f>
        <v>0</v>
      </c>
      <c r="BJ76" s="141" t="n">
        <f aca="false">IF(BJ$2&lt;=$A76,IF(BJ$3&gt;=$A76,(BJ$4/1.055056),0),0)*($AI77-$AI76)/10000</f>
        <v>0</v>
      </c>
      <c r="BK76" s="141" t="n">
        <f aca="false">IF(BK$2&lt;=$A76,IF(BK$3&gt;=$A76,(BK$4/1.055056),0),0)*($AI77-$AI76)/10000</f>
        <v>0</v>
      </c>
      <c r="BL76" s="141" t="n">
        <f aca="false">IF(BL$2&lt;=$A76,IF(BL$3&gt;=$A76,(BL$4/1.055056),0),0)*($AI77-$AI76)/10000</f>
        <v>0</v>
      </c>
      <c r="BM76" s="141" t="n">
        <f aca="false">IF(BM$2&lt;=$A76,IF(BM$3&gt;=$A76,(BM$4/1.055056),0),0)*($AI77-$AI76)/10000</f>
        <v>0</v>
      </c>
      <c r="BN76" s="141" t="n">
        <f aca="false">IF(BN$2&lt;=$A76,IF(BN$3&gt;=$A76,(BN$4/1.055056),0),0)*($AI77-$AI76)/10000</f>
        <v>0</v>
      </c>
      <c r="BO76" s="141" t="n">
        <f aca="false">IF(BO$2&lt;=$A76,IF(BO$3&gt;=$A76,(BO$4/1.055056),0),0)*($AI77-$AI76)/10000</f>
        <v>0</v>
      </c>
      <c r="BP76" s="141" t="n">
        <f aca="false">IF(BP$2&lt;=$A76,IF(BP$3&gt;=$A76,(BP$4/1.055056),0),0)*($AI77-$AI76)/10000</f>
        <v>0</v>
      </c>
      <c r="BQ76" s="13"/>
      <c r="BR76" s="14" t="n">
        <f aca="false">SUM(BI76:BP76)</f>
        <v>0</v>
      </c>
      <c r="BS76" s="14" t="n">
        <f aca="false">SUM(AX76:BF76)+DF76</f>
        <v>0</v>
      </c>
      <c r="BT76" s="14"/>
      <c r="BU76" s="17"/>
      <c r="BV76" s="17"/>
      <c r="BW76" s="142" t="n">
        <f aca="false">IF(BW$2&lt;=$A76,IF(BW$3&gt;=$A76,(BW$4),0),0)*($AI77-$AI76)/10000</f>
        <v>0</v>
      </c>
      <c r="BX76" s="142" t="n">
        <f aca="false">IF(BX$2&lt;=$A76,IF(BX$3&gt;=$A76,(BX$4),0),0)*($AI77-$AI76)/10000</f>
        <v>0</v>
      </c>
      <c r="BY76" s="142" t="n">
        <f aca="false">IF(BY$2&lt;=$A76,IF(BY$3&gt;=$A76,(BY$4),0),0)*($AI77-$AI76)/10000</f>
        <v>0</v>
      </c>
      <c r="BZ76" s="142" t="n">
        <f aca="false">IF(BZ$2&lt;=$A76,IF(BZ$3&gt;=$A76,(BZ$4),0),0)*($AI77-$AI76)/10000</f>
        <v>0</v>
      </c>
      <c r="CA76" s="142" t="n">
        <f aca="false">IF(CA$2&lt;=$A76,IF(CA$3&gt;=$A76,(CA$4),0),0)*($AI77-$AI76)/10000</f>
        <v>0</v>
      </c>
      <c r="CB76" s="140" t="n">
        <f aca="false">IF(CB$2&lt;=$A76,IF(CB$3&gt;=$A76,(CB$4),0),0)*($AI77-$AI76)/10000</f>
        <v>0</v>
      </c>
      <c r="CC76" s="140" t="n">
        <f aca="false">IF(CC$2&lt;=$A76,IF(CC$3&gt;=$A76,(CC$4),0),0)*($AI77-$AI76)/10000</f>
        <v>0</v>
      </c>
      <c r="CD76" s="140" t="n">
        <f aca="false">IF(CD$2&lt;=$A76,IF(CD$3&gt;=$A76,(CD$4),0),0)*($AI77-$AI76)/10000</f>
        <v>0</v>
      </c>
      <c r="CE76" s="140" t="n">
        <f aca="false">IF(CE$2&lt;=$A76,IF(CE$3&gt;=$A76,(CE$4),0),0)*($AI77-$AI76)/10000</f>
        <v>0</v>
      </c>
      <c r="CF76" s="140" t="n">
        <f aca="false">IF(CF$2&lt;=$A76,IF(CF$3&gt;=$A76,(CF$4),0),0)*($AI77-$AI76)/10000</f>
        <v>0</v>
      </c>
      <c r="CG76" s="140" t="n">
        <f aca="false">IF(CG$2&lt;=$A76,IF(CG$3&gt;=$A76,(CG$4),0),0)*($AI77-$AI76)/10000</f>
        <v>0</v>
      </c>
      <c r="CH76" s="140" t="n">
        <f aca="false">IF(CH$2&lt;=$A76,IF(CH$3&gt;=$A76,(CH$4),0),0)*($AI77-$AI76)/10000</f>
        <v>0</v>
      </c>
      <c r="CI76" s="140" t="n">
        <f aca="false">IF(CI$2&lt;=$A76,IF(CI$3&gt;=$A76,(CI$4),0),0)*($AI77-$AI76)/10000</f>
        <v>0</v>
      </c>
      <c r="CJ76" s="17"/>
      <c r="CK76" s="128" t="n">
        <f aca="false">SUM(BW76:CI76)+DQ76</f>
        <v>0</v>
      </c>
      <c r="CL76" s="128"/>
      <c r="CM76" s="128"/>
      <c r="CN76" s="142" t="n">
        <f aca="false">IF(CN$2&lt;=$A76,IF(CN$3&gt;=$A76,(CN$4),0),0)*($AI77-$AI76)/10000</f>
        <v>0</v>
      </c>
      <c r="CO76" s="142" t="n">
        <f aca="false">IF(CO$2&lt;=$A76,IF(CO$3&gt;=$A76,(CO$4),0),0)*($AI77-$AI76)/10000</f>
        <v>0</v>
      </c>
      <c r="CP76" s="142" t="n">
        <f aca="false">IF(CP$2&lt;=$A76,IF(CP$3&gt;=$A76,(CP$4),0),0)*($AI77-$AI76)/10000</f>
        <v>0</v>
      </c>
      <c r="CQ76" s="142" t="n">
        <f aca="false">IF(CQ$2&lt;=$A76,IF(CQ$3&gt;=$A76,(CQ$4),0),0)*($AI77-$AI76)/10000</f>
        <v>0</v>
      </c>
      <c r="CR76" s="128"/>
      <c r="CS76" s="128" t="n">
        <f aca="false">SUM(CN76:CQ76)*AL76</f>
        <v>0</v>
      </c>
      <c r="CT76" s="128"/>
      <c r="CU76" s="17"/>
      <c r="CV76" s="17"/>
      <c r="CW76" s="17"/>
      <c r="CX76" s="140" t="n">
        <f aca="false">IF(CX$2&lt;=$A76,IF(CX$3&gt;=$A76,(CX$4),0),0)*($AI77-$AI76)/10000</f>
        <v>0</v>
      </c>
      <c r="CY76" s="140" t="n">
        <f aca="false">IF(CY$2&lt;=$A76,IF(CY$3&gt;=$A76,(CY$4),0),0)*($AI77-$AI76)/10000</f>
        <v>0</v>
      </c>
      <c r="CZ76" s="140" t="n">
        <f aca="false">IF(CZ$2&lt;=$A76,IF(CZ$3&gt;=$A76,(CZ$4),0),0)*($AI77-$AI76)/10000</f>
        <v>0</v>
      </c>
      <c r="DA76" s="140" t="n">
        <f aca="false">IF(DA$2&lt;=$A76,IF(DA$3&gt;=$A76,(DA$4),0),0)*($AI77-$AI76)/10000</f>
        <v>0</v>
      </c>
      <c r="DB76" s="140" t="n">
        <f aca="false">IF(DB$2&lt;=$A76,IF(DB$3&gt;=$A76,(DB$4),0),0)*($AI77-$AI76)/10000</f>
        <v>0</v>
      </c>
      <c r="DC76" s="140" t="n">
        <f aca="false">IF(DC$2&lt;=$A76,IF(DC$3&gt;=$A76,(DC$4),0),0)*($AI77-$AI76)/10000</f>
        <v>0</v>
      </c>
      <c r="DD76" s="140" t="n">
        <f aca="false">IF(DD$2&lt;=$A76,IF(DD$3&gt;=$A76,(DD$4),0),0)*($AI77-$AI76)/10000</f>
        <v>0</v>
      </c>
      <c r="DE76" s="17"/>
      <c r="DF76" s="128" t="n">
        <f aca="false">SUM(CX76:DD76)</f>
        <v>0</v>
      </c>
      <c r="DG76" s="17"/>
      <c r="DH76" s="17"/>
      <c r="DI76" s="17"/>
      <c r="DJ76" s="17"/>
      <c r="DK76" s="17"/>
      <c r="DL76" s="140" t="n">
        <f aca="false">IF(DL$2&lt;=$A76,IF(DL$3&gt;=$A76,(DL$4),0),0)*($AI77-$AI76)/10000</f>
        <v>0</v>
      </c>
      <c r="DM76" s="140" t="n">
        <f aca="false">IF(DM$2&lt;=$A76,IF(DM$3&gt;=$A76,(DM$4),0),0)*($AI77-$AI76)/10000</f>
        <v>0</v>
      </c>
      <c r="DN76" s="140" t="n">
        <f aca="false">IF(DN$2&lt;=$A76,IF(DN$3&gt;=$A76,(DN$4),0),0)*($AI77-$AI76)/10000</f>
        <v>0</v>
      </c>
      <c r="DO76" s="140" t="n">
        <f aca="false">IF(DO$2&lt;=$A76,IF(DO$3&gt;=$A76,(DO$4),0),0)*($AI77-$AI76)/10000</f>
        <v>0</v>
      </c>
      <c r="DP76" s="140"/>
      <c r="DQ76" s="140" t="n">
        <f aca="false">SUM(DL76:DO76)*AL76</f>
        <v>0</v>
      </c>
      <c r="DR76" s="140"/>
      <c r="DS76" s="140" t="n">
        <f aca="false">IF(DS$2&lt;=$A76,IF(DS$3&gt;=$A76,(DS$4),0),0)*($AI77-$AI76)/10000</f>
        <v>0</v>
      </c>
      <c r="DT76" s="140" t="n">
        <f aca="false">IF(DT$2&lt;=$A76,IF(DT$3&gt;=$A76,(DT$4),0),0)*($AI77-$AI76)/10000</f>
        <v>0</v>
      </c>
      <c r="DU76" s="140" t="n">
        <f aca="false">IF(DU$2&lt;=$A76,IF(DU$3&gt;=$A76,(DU$4),0),0)*($AI77-$AI76)/10000</f>
        <v>0</v>
      </c>
      <c r="DV76" s="140" t="n">
        <f aca="false">IF(DV$2&lt;=$A76,IF(DV$3&gt;=$A76,(DV$4),0),0)*($AI77-$AI76)/10000</f>
        <v>0</v>
      </c>
      <c r="DW76" s="140" t="n">
        <f aca="false">IF(DW$2&lt;=$A76,IF(DW$3&gt;=$A76,(DW$4),0),0)*($AI77-$AI76)/10000</f>
        <v>0</v>
      </c>
      <c r="DX76" s="140" t="n">
        <f aca="false">IF(DX$2&lt;=$A76,IF(DX$3&gt;=$A76,(DX$4),0),0)*($AI77-$AI76)/10000</f>
        <v>0</v>
      </c>
      <c r="DY76" s="140" t="n">
        <f aca="false">IF(DY$2&lt;=$A76,IF(DY$3&gt;=$A76,(DY$4),0),0)*($AI77-$AI76)/10000</f>
        <v>0</v>
      </c>
      <c r="DZ76" s="140" t="n">
        <f aca="false">IF(DZ$2&lt;=$A76,IF(DZ$3&gt;=$A76,(DZ$4),0),0)*($AI77-$AI76)/10000</f>
        <v>0</v>
      </c>
      <c r="EA76" s="140" t="n">
        <f aca="false">IF(EA$2&lt;=$A76,IF(EA$3&gt;=$A76,(EA$4),0),0)*($AI77-$AI76)/10000</f>
        <v>0</v>
      </c>
      <c r="EB76" s="128" t="n">
        <f aca="false">SUM(DS76:DZ76)*AM76</f>
        <v>0</v>
      </c>
      <c r="EC76" s="128"/>
      <c r="ED76" s="17"/>
      <c r="EE76" s="17"/>
      <c r="EF76" s="17"/>
      <c r="EG76" s="17"/>
      <c r="EH76" s="17"/>
      <c r="EI76" s="140" t="n">
        <f aca="false">IF(EI$2&lt;=$A76,IF(EI$3&gt;=$A76,(EI$4),0),0)*($AI77-$AI76)/10000</f>
        <v>0</v>
      </c>
      <c r="EJ76" s="140" t="n">
        <f aca="false">IF(EJ$2&lt;=$A76,IF(EJ$3&gt;=$A76,(EJ$4),0),0)*($AI77-$AI76)/10000</f>
        <v>0</v>
      </c>
      <c r="EK76" s="140" t="n">
        <f aca="false">IF(EK$2&lt;=$A76,IF(EK$3&gt;=$A76,(EK$4),0),0)*($AI77-$AI76)/10000</f>
        <v>0</v>
      </c>
      <c r="EL76" s="140" t="n">
        <f aca="false">IF(EL$2&lt;=$A76,IF(EL$3&gt;=$A76,(EL$4),0),0)*($AI77-$AI76)/10000</f>
        <v>0</v>
      </c>
      <c r="EM76" s="140" t="n">
        <f aca="false">IF(EM$2&lt;=$A76,IF(EM$3&gt;=$A76,(EM$4),0),0)*($AI77-$AI76)/10000</f>
        <v>0</v>
      </c>
      <c r="EN76" s="140" t="n">
        <f aca="false">IF(EN$2&lt;=$A76,IF(EN$3&gt;=$A76,(EN$4),0),0)*($AI77-$AI76)/10000</f>
        <v>0</v>
      </c>
      <c r="EO76" s="17"/>
      <c r="EP76" s="128" t="n">
        <f aca="false">SUM(EI76:EN76)</f>
        <v>0</v>
      </c>
      <c r="EQ76" s="128" t="n">
        <f aca="false">EP76*AM76</f>
        <v>0</v>
      </c>
      <c r="ER76" s="17"/>
      <c r="ES76" s="17"/>
      <c r="ET76" s="17"/>
      <c r="EU76" s="17"/>
      <c r="EV76" s="17"/>
      <c r="EW76" s="140" t="n">
        <f aca="false">IF(EW$2&lt;=$A76,IF(EW$3&gt;=$A76,(EW$4),0),0)*($AI77-$AI76)/10000</f>
        <v>0</v>
      </c>
      <c r="EX76" s="140" t="n">
        <f aca="false">IF(EX$2&lt;=$A76,IF(EX$3&gt;=$A76,(EX$4),0),0)*($AI77-$AI76)/10000</f>
        <v>0</v>
      </c>
      <c r="EY76" s="140" t="n">
        <f aca="false">IF(EY$2&lt;=$A76,IF(EY$3&gt;=$A76,(EY$4),0),0)*($AI77-$AI76)/10000</f>
        <v>0</v>
      </c>
      <c r="EZ76" s="140" t="n">
        <f aca="false">IF(EZ$2&lt;=$A76,IF(EZ$3&gt;=$A76,(EZ$4),0),0)*($AI77-$AI76)/10000</f>
        <v>0</v>
      </c>
      <c r="FA76" s="140" t="n">
        <f aca="false">IF(FA$2&lt;=$A76,IF(FA$3&gt;=$A76,(FA$4),0),0)*($AI77-$AI76)/10000</f>
        <v>0</v>
      </c>
      <c r="FB76" s="140" t="n">
        <f aca="false">IF(FB$2&lt;=$A76,IF(FB$3&gt;=$A76,(FB$4),0),0)*($AI77-$AI76)/10000</f>
        <v>0</v>
      </c>
      <c r="FC76" s="17"/>
      <c r="FD76" s="128" t="n">
        <f aca="false">SUM(EW76:FB76)</f>
        <v>0</v>
      </c>
      <c r="FE76" s="128" t="n">
        <f aca="false">FD76*AM76</f>
        <v>0</v>
      </c>
      <c r="FF76" s="17"/>
      <c r="FG76" s="17"/>
      <c r="FH76" s="17"/>
      <c r="FI76" s="17"/>
      <c r="FJ76" s="17"/>
      <c r="FK76" s="17"/>
      <c r="FL76" s="140" t="n">
        <f aca="false">IF(FL$2&lt;=$A76,IF(FL$3&gt;=$A76,(FL$4),0),0)*($AI77-$AI76)/10000</f>
        <v>0</v>
      </c>
      <c r="FM76" s="140" t="n">
        <f aca="false">IF(FM$2&lt;=$A76,IF(FM$3&gt;=$A76,(FM$4),0),0)*($AI77-$AI76)/10000</f>
        <v>0</v>
      </c>
      <c r="FN76" s="140" t="n">
        <f aca="false">IF(FN$2&lt;=$A76,IF(FN$3&gt;=$A76,(FN$4),0),0)*($AI77-$AI76)/10000</f>
        <v>0</v>
      </c>
      <c r="FO76" s="140" t="n">
        <f aca="false">IF(FO$2&lt;=$A76,IF(FO$3&gt;=$A76,(FO$4),0),0)*($AI77-$AI76)/10000</f>
        <v>0</v>
      </c>
      <c r="FP76" s="140" t="n">
        <f aca="false">IF(FP$2&lt;=$A76,IF(FP$3&gt;=$A76,(FP$4),0),0)*($AI77-$AI76)/10000</f>
        <v>0</v>
      </c>
      <c r="FQ76" s="140" t="n">
        <f aca="false">IF(FQ$2&lt;=$A76,IF(FQ$3&gt;=$A76,(FQ$4),0),0)*($AI77-$AI76)/10000</f>
        <v>0</v>
      </c>
      <c r="FR76" s="17"/>
      <c r="FS76" s="128" t="n">
        <f aca="false">SUM(FL76:FQ76)</f>
        <v>0</v>
      </c>
      <c r="FT76" s="128" t="n">
        <f aca="false">FS76*AM76</f>
        <v>0</v>
      </c>
      <c r="FU76" s="17"/>
      <c r="FV76" s="17"/>
      <c r="FW76" s="17"/>
      <c r="FX76" s="17"/>
      <c r="FY76" s="17"/>
      <c r="FZ76" s="17"/>
      <c r="GA76" s="140" t="n">
        <f aca="false">IF(GA$2&lt;=$A76,IF(GA$3&gt;=$A76,(GA$4),0),0)*($AI77-$AI76)/10000</f>
        <v>0</v>
      </c>
      <c r="GB76" s="140" t="n">
        <f aca="false">IF(GB$2&lt;=$A76,IF(GB$3&gt;=$A76,(GB$4),0),0)*($AI77-$AI76)/10000</f>
        <v>0</v>
      </c>
      <c r="GC76" s="140" t="n">
        <f aca="false">IF(GC$2&lt;=$A76,IF(GC$3&gt;=$A76,(GC$4),0),0)*($AI77-$AI76)/10000</f>
        <v>0</v>
      </c>
      <c r="GD76" s="140" t="n">
        <f aca="false">IF(GD$2&lt;=$A76,IF(GD$3&gt;=$A76,(GD$4),0),0)*($AI77-$AI76)/10000</f>
        <v>0</v>
      </c>
      <c r="GE76" s="140" t="n">
        <f aca="false">IF(GE$2&lt;=$A76,IF(GE$3&gt;=$A76,(GE$4),0),0)*($AI77-$AI76)/10000</f>
        <v>0</v>
      </c>
      <c r="GF76" s="140" t="n">
        <f aca="false">IF(GF$2&lt;=$A76,IF(GF$3&gt;=$A76,(GF$4),0),0)*($AI77-$AI76)/10000</f>
        <v>0</v>
      </c>
      <c r="GG76" s="17"/>
      <c r="GH76" s="128" t="n">
        <f aca="false">SUM(GA76:GF76)</f>
        <v>0</v>
      </c>
      <c r="GI76" s="128" t="n">
        <f aca="false">GH76*AM76</f>
        <v>0</v>
      </c>
    </row>
    <row r="77" customFormat="false" ht="16.5" hidden="false" customHeight="false" outlineLevel="0" collapsed="false">
      <c r="A77" s="133" t="n">
        <v>39083</v>
      </c>
      <c r="B77" s="144" t="n">
        <f aca="false">INDEX(EOLArray,MATCH($A77,EOLColumn,0),MATCH($AF$5,EOLRow,0))+CT77</f>
        <v>0</v>
      </c>
      <c r="C77" s="135" t="n">
        <f aca="false">INDEX(M1SHEET,MATCH($A77,M1COLUMN,0),MATCH($AG$5,M1ROW,0))</f>
        <v>-0.52</v>
      </c>
      <c r="D77" s="145" t="n">
        <f aca="false">AVERAGE(C75:C79)</f>
        <v>-0.52</v>
      </c>
      <c r="E77" s="144" t="n">
        <f aca="false">INDEX(EOLArray,MATCH($A77,EOLColumn,0),MATCH($AF$19,EOLRow,0))+EQ77</f>
        <v>-5.57</v>
      </c>
      <c r="F77" s="135" t="n">
        <f aca="false">INDEX(M1SHEET,MATCH($A77,M1COLUMN,0),MATCH($AG$14,M1ROW,0))</f>
        <v>0.52</v>
      </c>
      <c r="G77" s="145" t="n">
        <f aca="false">AVERAGE(F75:F79)</f>
        <v>0.52</v>
      </c>
      <c r="H77" s="144" t="n">
        <f aca="false">INDEX(EOLArray,MATCH($A77,EOLColumn,0),MATCH($AF$20,EOLRow,0))+GI77</f>
        <v>0</v>
      </c>
      <c r="I77" s="135" t="n">
        <f aca="false">INDEX(M1SHEET,MATCH($A77,M1COLUMN,0),MATCH($AG$17,M1ROW,0))</f>
        <v>0.5</v>
      </c>
      <c r="J77" s="145" t="n">
        <f aca="false">AVERAGE(I75:I79)</f>
        <v>0.5</v>
      </c>
      <c r="K77" s="144" t="n">
        <f aca="false">INDEX(EOLArray,MATCH($A77,EOLColumn,0),MATCH($AF$13,EOLRow,0))+FE77</f>
        <v>0</v>
      </c>
      <c r="L77" s="135" t="n">
        <f aca="false">INDEX(M1SHEET,MATCH($A77,M1COLUMN,0),MATCH($AG$13,M1ROW,0))</f>
        <v>-0.29</v>
      </c>
      <c r="M77" s="145" t="n">
        <f aca="false">AVERAGE(L75:L79)</f>
        <v>-0.29</v>
      </c>
      <c r="N77" s="144" t="n">
        <f aca="false">INDEX(EOLArray,MATCH($A77,EOLColumn,0),MATCH($AF$12,EOLRow,0))+EB77+DQ77</f>
        <v>0</v>
      </c>
      <c r="O77" s="135" t="n">
        <f aca="false">INDEX(M1SHEET,MATCH($A77,M1COLUMN,0),MATCH($AG$15,M1ROW,0))</f>
        <v>0.13</v>
      </c>
      <c r="P77" s="145" t="n">
        <f aca="false">AVERAGE(O75:O79)</f>
        <v>0.002</v>
      </c>
      <c r="Q77" s="135" t="n">
        <f aca="false">INDEX(M1SHEET,MATCH($A77,M1COLUMN,0),MATCH($AG$31,M1ROW,0))</f>
        <v>4.469</v>
      </c>
      <c r="R77" s="145" t="n">
        <f aca="false">AVERAGE(Q75:Q79)</f>
        <v>4.2132</v>
      </c>
      <c r="S77" s="144" t="n">
        <f aca="false">INDEX(EOLArray,MATCH($A77,EOLColumn,0),MATCH($AF$2,EOLRow,0))+BE77+DF77</f>
        <v>0</v>
      </c>
      <c r="T77" s="135" t="n">
        <f aca="false">INDEX(M1SHEET,MATCH($A77,M1COLUMN,0),MATCH($AG$3,M1ROW,0))</f>
        <v>-0.52</v>
      </c>
      <c r="U77" s="145" t="n">
        <f aca="false">AVERAGE(T75:T79)</f>
        <v>-0.52</v>
      </c>
      <c r="V77" s="135" t="n">
        <f aca="false">INDEX(M1SHEET,MATCH($A77,M1COLUMN,0),MATCH($AG$28,M1ROW,0))</f>
        <v>5.36114147142515</v>
      </c>
      <c r="W77" s="145" t="n">
        <f aca="false">AVERAGE(V75:V79)</f>
        <v>5.18176878447635</v>
      </c>
      <c r="X77" s="144" t="n">
        <f aca="false">INDEX(EOLArray,MATCH($A77,EOLColumn,0),MATCH($AF$18,EOLRow,0))+$BE77+$CK77+$CS77+$DQ77</f>
        <v>0</v>
      </c>
      <c r="Y77" s="135" t="n">
        <f aca="false">INDEX(M1SHEET,MATCH($A77,M1COLUMN,0),MATCH($AG$2,M1ROW,0))</f>
        <v>4.339</v>
      </c>
      <c r="Z77" s="145" t="n">
        <f aca="false">AVERAGE(Y75:Y79)</f>
        <v>4.2112</v>
      </c>
      <c r="AB77" s="150" t="n">
        <f aca="false">B77+E77+H77+K77+N77+S77</f>
        <v>-5.57</v>
      </c>
      <c r="AC77" s="58"/>
      <c r="AD77" s="58"/>
      <c r="AI77" s="138" t="n">
        <v>39083</v>
      </c>
      <c r="AJ77" s="96" t="n">
        <f aca="false">(CK77+BE77+BR77+DQ77)*AM77</f>
        <v>0</v>
      </c>
      <c r="AK77" s="97" t="n">
        <f aca="false">(AO77)*(AM77)</f>
        <v>0</v>
      </c>
      <c r="AL77" s="97" t="n">
        <f aca="false">(AN77+AO77)*(AM77)</f>
        <v>0</v>
      </c>
      <c r="AM77" s="139" t="n">
        <f aca="false">INDEX(M1SHEET,MATCH($AI77,M1COLUMN,0),MATCH($AG$38,M1ROW,0))</f>
        <v>0.718444317697677</v>
      </c>
      <c r="AN77" s="122" t="n">
        <f aca="false">BS77</f>
        <v>0</v>
      </c>
      <c r="AO77" s="97" t="n">
        <f aca="false">BR77</f>
        <v>0</v>
      </c>
      <c r="AP77" s="125"/>
      <c r="AQ77" s="108"/>
      <c r="AR77" s="128" t="n">
        <f aca="false">SUM(AX77:BE77)+SUM(BI77:BP77)+SUM(DU77:DZ77)+SUM(BW77:CI77)</f>
        <v>0</v>
      </c>
      <c r="AS77" s="108"/>
      <c r="AT77" s="17"/>
      <c r="AU77" s="17"/>
      <c r="AV77" s="37" t="n">
        <v>39083</v>
      </c>
      <c r="AW77" s="17"/>
      <c r="AX77" s="128" t="n">
        <f aca="false">IF(AX$2&lt;=$A77,IF(AX$3&gt;=$A77,(AX$4/1.055056),0),0)*($AI78-$AI77)/10000</f>
        <v>0</v>
      </c>
      <c r="AY77" s="140" t="n">
        <f aca="false">IF(AY$2&lt;=$A77,IF(AY$3&gt;=$A77,(AY$4/1.055056),0),0)*($AI78-$AI77)/10000</f>
        <v>0</v>
      </c>
      <c r="AZ77" s="140" t="n">
        <f aca="false">IF(AZ$2&lt;=$A77,IF(AZ$3&gt;=$A77,(AZ$4/1.055056),0),0)*($AI78-$AI77)/10000</f>
        <v>0</v>
      </c>
      <c r="BA77" s="140" t="n">
        <f aca="false">IF(BA$2&lt;=$A77,IF(BA$3&gt;=$A77,(BA$4/1.055056),0),0)*($AI78-$AI77)/10000</f>
        <v>0</v>
      </c>
      <c r="BB77" s="140" t="n">
        <f aca="false">IF(BB$2&lt;=$A77,IF(BB$3&gt;=$A77,(BB$4/1.055056),0),0)*($AI78-$AI77)/10000</f>
        <v>0</v>
      </c>
      <c r="BC77" s="140" t="n">
        <f aca="false">IF(BC$2&lt;=$A77,IF(BC$3&gt;=$A77,(BC$4/1.055056),0),0)*($AI78-$AI77)/10000</f>
        <v>0</v>
      </c>
      <c r="BD77" s="140" t="n">
        <f aca="false">IF(BD$2&lt;=$A77,IF(BD$3&gt;=$A77,(BD$4/1.055056),0),0)*($AI78-$AI77)/10000</f>
        <v>0</v>
      </c>
      <c r="BE77" s="140" t="n">
        <f aca="false">SUM(AX77:BD77)*AM77</f>
        <v>0</v>
      </c>
      <c r="BF77" s="140"/>
      <c r="BG77" s="13"/>
      <c r="BH77" s="13"/>
      <c r="BI77" s="141" t="n">
        <f aca="false">IF(BI$2&lt;=$A77,IF(BI$3&gt;=$A77,(BI$4/1.055056),0),0)*($AI78-$AI77)/10000</f>
        <v>0</v>
      </c>
      <c r="BJ77" s="141" t="n">
        <f aca="false">IF(BJ$2&lt;=$A77,IF(BJ$3&gt;=$A77,(BJ$4/1.055056),0),0)*($AI78-$AI77)/10000</f>
        <v>0</v>
      </c>
      <c r="BK77" s="141" t="n">
        <f aca="false">IF(BK$2&lt;=$A77,IF(BK$3&gt;=$A77,(BK$4/1.055056),0),0)*($AI78-$AI77)/10000</f>
        <v>0</v>
      </c>
      <c r="BL77" s="141" t="n">
        <f aca="false">IF(BL$2&lt;=$A77,IF(BL$3&gt;=$A77,(BL$4/1.055056),0),0)*($AI78-$AI77)/10000</f>
        <v>0</v>
      </c>
      <c r="BM77" s="141" t="n">
        <f aca="false">IF(BM$2&lt;=$A77,IF(BM$3&gt;=$A77,(BM$4/1.055056),0),0)*($AI78-$AI77)/10000</f>
        <v>0</v>
      </c>
      <c r="BN77" s="141" t="n">
        <f aca="false">IF(BN$2&lt;=$A77,IF(BN$3&gt;=$A77,(BN$4/1.055056),0),0)*($AI78-$AI77)/10000</f>
        <v>0</v>
      </c>
      <c r="BO77" s="141" t="n">
        <f aca="false">IF(BO$2&lt;=$A77,IF(BO$3&gt;=$A77,(BO$4/1.055056),0),0)*($AI78-$AI77)/10000</f>
        <v>0</v>
      </c>
      <c r="BP77" s="141" t="n">
        <f aca="false">IF(BP$2&lt;=$A77,IF(BP$3&gt;=$A77,(BP$4/1.055056),0),0)*($AI78-$AI77)/10000</f>
        <v>0</v>
      </c>
      <c r="BQ77" s="13"/>
      <c r="BR77" s="14" t="n">
        <f aca="false">SUM(BI77:BP77)</f>
        <v>0</v>
      </c>
      <c r="BS77" s="14" t="n">
        <f aca="false">SUM(AX77:BF77)+DF77</f>
        <v>0</v>
      </c>
      <c r="BT77" s="14"/>
      <c r="BU77" s="17"/>
      <c r="BV77" s="17"/>
      <c r="BW77" s="142" t="n">
        <f aca="false">IF(BW$2&lt;=$A77,IF(BW$3&gt;=$A77,(BW$4),0),0)*($AI78-$AI77)/10000</f>
        <v>0</v>
      </c>
      <c r="BX77" s="142" t="n">
        <f aca="false">IF(BX$2&lt;=$A77,IF(BX$3&gt;=$A77,(BX$4),0),0)*($AI78-$AI77)/10000</f>
        <v>0</v>
      </c>
      <c r="BY77" s="142" t="n">
        <f aca="false">IF(BY$2&lt;=$A77,IF(BY$3&gt;=$A77,(BY$4),0),0)*($AI78-$AI77)/10000</f>
        <v>0</v>
      </c>
      <c r="BZ77" s="142" t="n">
        <f aca="false">IF(BZ$2&lt;=$A77,IF(BZ$3&gt;=$A77,(BZ$4),0),0)*($AI78-$AI77)/10000</f>
        <v>0</v>
      </c>
      <c r="CA77" s="142" t="n">
        <f aca="false">IF(CA$2&lt;=$A77,IF(CA$3&gt;=$A77,(CA$4),0),0)*($AI78-$AI77)/10000</f>
        <v>0</v>
      </c>
      <c r="CB77" s="140" t="n">
        <f aca="false">IF(CB$2&lt;=$A77,IF(CB$3&gt;=$A77,(CB$4),0),0)*($AI78-$AI77)/10000</f>
        <v>0</v>
      </c>
      <c r="CC77" s="140" t="n">
        <f aca="false">IF(CC$2&lt;=$A77,IF(CC$3&gt;=$A77,(CC$4),0),0)*($AI78-$AI77)/10000</f>
        <v>0</v>
      </c>
      <c r="CD77" s="140" t="n">
        <f aca="false">IF(CD$2&lt;=$A77,IF(CD$3&gt;=$A77,(CD$4),0),0)*($AI78-$AI77)/10000</f>
        <v>0</v>
      </c>
      <c r="CE77" s="140" t="n">
        <f aca="false">IF(CE$2&lt;=$A77,IF(CE$3&gt;=$A77,(CE$4),0),0)*($AI78-$AI77)/10000</f>
        <v>0</v>
      </c>
      <c r="CF77" s="140" t="n">
        <f aca="false">IF(CF$2&lt;=$A77,IF(CF$3&gt;=$A77,(CF$4),0),0)*($AI78-$AI77)/10000</f>
        <v>0</v>
      </c>
      <c r="CG77" s="140" t="n">
        <f aca="false">IF(CG$2&lt;=$A77,IF(CG$3&gt;=$A77,(CG$4),0),0)*($AI78-$AI77)/10000</f>
        <v>0</v>
      </c>
      <c r="CH77" s="140" t="n">
        <f aca="false">IF(CH$2&lt;=$A77,IF(CH$3&gt;=$A77,(CH$4),0),0)*($AI78-$AI77)/10000</f>
        <v>0</v>
      </c>
      <c r="CI77" s="140" t="n">
        <f aca="false">IF(CI$2&lt;=$A77,IF(CI$3&gt;=$A77,(CI$4),0),0)*($AI78-$AI77)/10000</f>
        <v>0</v>
      </c>
      <c r="CJ77" s="17"/>
      <c r="CK77" s="128" t="n">
        <f aca="false">SUM(BW77:CI77)+DQ77</f>
        <v>0</v>
      </c>
      <c r="CL77" s="128"/>
      <c r="CM77" s="128"/>
      <c r="CN77" s="142" t="n">
        <f aca="false">IF(CN$2&lt;=$A77,IF(CN$3&gt;=$A77,(CN$4),0),0)*($AI78-$AI77)/10000</f>
        <v>0</v>
      </c>
      <c r="CO77" s="142" t="n">
        <f aca="false">IF(CO$2&lt;=$A77,IF(CO$3&gt;=$A77,(CO$4),0),0)*($AI78-$AI77)/10000</f>
        <v>0</v>
      </c>
      <c r="CP77" s="142" t="n">
        <f aca="false">IF(CP$2&lt;=$A77,IF(CP$3&gt;=$A77,(CP$4),0),0)*($AI78-$AI77)/10000</f>
        <v>0</v>
      </c>
      <c r="CQ77" s="142" t="n">
        <f aca="false">IF(CQ$2&lt;=$A77,IF(CQ$3&gt;=$A77,(CQ$4),0),0)*($AI78-$AI77)/10000</f>
        <v>0</v>
      </c>
      <c r="CR77" s="128"/>
      <c r="CS77" s="128" t="n">
        <f aca="false">SUM(CN77:CQ77)*AL77</f>
        <v>0</v>
      </c>
      <c r="CT77" s="128"/>
      <c r="CU77" s="17"/>
      <c r="CV77" s="17"/>
      <c r="CW77" s="17"/>
      <c r="CX77" s="140" t="n">
        <f aca="false">IF(CX$2&lt;=$A77,IF(CX$3&gt;=$A77,(CX$4),0),0)*($AI78-$AI77)/10000</f>
        <v>0</v>
      </c>
      <c r="CY77" s="140" t="n">
        <f aca="false">IF(CY$2&lt;=$A77,IF(CY$3&gt;=$A77,(CY$4),0),0)*($AI78-$AI77)/10000</f>
        <v>0</v>
      </c>
      <c r="CZ77" s="140" t="n">
        <f aca="false">IF(CZ$2&lt;=$A77,IF(CZ$3&gt;=$A77,(CZ$4),0),0)*($AI78-$AI77)/10000</f>
        <v>0</v>
      </c>
      <c r="DA77" s="140" t="n">
        <f aca="false">IF(DA$2&lt;=$A77,IF(DA$3&gt;=$A77,(DA$4),0),0)*($AI78-$AI77)/10000</f>
        <v>0</v>
      </c>
      <c r="DB77" s="140" t="n">
        <f aca="false">IF(DB$2&lt;=$A77,IF(DB$3&gt;=$A77,(DB$4),0),0)*($AI78-$AI77)/10000</f>
        <v>0</v>
      </c>
      <c r="DC77" s="140" t="n">
        <f aca="false">IF(DC$2&lt;=$A77,IF(DC$3&gt;=$A77,(DC$4),0),0)*($AI78-$AI77)/10000</f>
        <v>0</v>
      </c>
      <c r="DD77" s="140" t="n">
        <f aca="false">IF(DD$2&lt;=$A77,IF(DD$3&gt;=$A77,(DD$4),0),0)*($AI78-$AI77)/10000</f>
        <v>0</v>
      </c>
      <c r="DE77" s="17"/>
      <c r="DF77" s="128" t="n">
        <f aca="false">SUM(CX77:DD77)</f>
        <v>0</v>
      </c>
      <c r="DG77" s="17"/>
      <c r="DH77" s="17"/>
      <c r="DI77" s="17"/>
      <c r="DJ77" s="17"/>
      <c r="DK77" s="17"/>
      <c r="DL77" s="140" t="n">
        <f aca="false">IF(DL$2&lt;=$A77,IF(DL$3&gt;=$A77,(DL$4),0),0)*($AI78-$AI77)/10000</f>
        <v>0</v>
      </c>
      <c r="DM77" s="140" t="n">
        <f aca="false">IF(DM$2&lt;=$A77,IF(DM$3&gt;=$A77,(DM$4),0),0)*($AI78-$AI77)/10000</f>
        <v>0</v>
      </c>
      <c r="DN77" s="140" t="n">
        <f aca="false">IF(DN$2&lt;=$A77,IF(DN$3&gt;=$A77,(DN$4),0),0)*($AI78-$AI77)/10000</f>
        <v>0</v>
      </c>
      <c r="DO77" s="140" t="n">
        <f aca="false">IF(DO$2&lt;=$A77,IF(DO$3&gt;=$A77,(DO$4),0),0)*($AI78-$AI77)/10000</f>
        <v>0</v>
      </c>
      <c r="DP77" s="140"/>
      <c r="DQ77" s="140" t="n">
        <f aca="false">SUM(DL77:DO77)*AL77</f>
        <v>0</v>
      </c>
      <c r="DR77" s="140"/>
      <c r="DS77" s="140" t="n">
        <f aca="false">IF(DS$2&lt;=$A77,IF(DS$3&gt;=$A77,(DS$4),0),0)*($AI78-$AI77)/10000</f>
        <v>0</v>
      </c>
      <c r="DT77" s="140" t="n">
        <f aca="false">IF(DT$2&lt;=$A77,IF(DT$3&gt;=$A77,(DT$4),0),0)*($AI78-$AI77)/10000</f>
        <v>0</v>
      </c>
      <c r="DU77" s="140" t="n">
        <f aca="false">IF(DU$2&lt;=$A77,IF(DU$3&gt;=$A77,(DU$4),0),0)*($AI78-$AI77)/10000</f>
        <v>0</v>
      </c>
      <c r="DV77" s="140" t="n">
        <f aca="false">IF(DV$2&lt;=$A77,IF(DV$3&gt;=$A77,(DV$4),0),0)*($AI78-$AI77)/10000</f>
        <v>0</v>
      </c>
      <c r="DW77" s="140" t="n">
        <f aca="false">IF(DW$2&lt;=$A77,IF(DW$3&gt;=$A77,(DW$4),0),0)*($AI78-$AI77)/10000</f>
        <v>0</v>
      </c>
      <c r="DX77" s="140" t="n">
        <f aca="false">IF(DX$2&lt;=$A77,IF(DX$3&gt;=$A77,(DX$4),0),0)*($AI78-$AI77)/10000</f>
        <v>0</v>
      </c>
      <c r="DY77" s="140" t="n">
        <f aca="false">IF(DY$2&lt;=$A77,IF(DY$3&gt;=$A77,(DY$4),0),0)*($AI78-$AI77)/10000</f>
        <v>0</v>
      </c>
      <c r="DZ77" s="140" t="n">
        <f aca="false">IF(DZ$2&lt;=$A77,IF(DZ$3&gt;=$A77,(DZ$4),0),0)*($AI78-$AI77)/10000</f>
        <v>0</v>
      </c>
      <c r="EA77" s="140" t="n">
        <f aca="false">IF(EA$2&lt;=$A77,IF(EA$3&gt;=$A77,(EA$4),0),0)*($AI78-$AI77)/10000</f>
        <v>0</v>
      </c>
      <c r="EB77" s="128" t="n">
        <f aca="false">SUM(DS77:DZ77)*AM77</f>
        <v>0</v>
      </c>
      <c r="EC77" s="128"/>
      <c r="ED77" s="17"/>
      <c r="EE77" s="17"/>
      <c r="EF77" s="17"/>
      <c r="EG77" s="17"/>
      <c r="EH77" s="17"/>
      <c r="EI77" s="140" t="n">
        <f aca="false">IF(EI$2&lt;=$A77,IF(EI$3&gt;=$A77,(EI$4),0),0)*($AI78-$AI77)/10000</f>
        <v>0</v>
      </c>
      <c r="EJ77" s="140" t="n">
        <f aca="false">IF(EJ$2&lt;=$A77,IF(EJ$3&gt;=$A77,(EJ$4),0),0)*($AI78-$AI77)/10000</f>
        <v>0</v>
      </c>
      <c r="EK77" s="140" t="n">
        <f aca="false">IF(EK$2&lt;=$A77,IF(EK$3&gt;=$A77,(EK$4),0),0)*($AI78-$AI77)/10000</f>
        <v>0</v>
      </c>
      <c r="EL77" s="140" t="n">
        <f aca="false">IF(EL$2&lt;=$A77,IF(EL$3&gt;=$A77,(EL$4),0),0)*($AI78-$AI77)/10000</f>
        <v>0</v>
      </c>
      <c r="EM77" s="140" t="n">
        <f aca="false">IF(EM$2&lt;=$A77,IF(EM$3&gt;=$A77,(EM$4),0),0)*($AI78-$AI77)/10000</f>
        <v>0</v>
      </c>
      <c r="EN77" s="140" t="n">
        <f aca="false">IF(EN$2&lt;=$A77,IF(EN$3&gt;=$A77,(EN$4),0),0)*($AI78-$AI77)/10000</f>
        <v>0</v>
      </c>
      <c r="EO77" s="17"/>
      <c r="EP77" s="128" t="n">
        <f aca="false">SUM(EI77:EN77)</f>
        <v>0</v>
      </c>
      <c r="EQ77" s="128" t="n">
        <f aca="false">EP77*AM77</f>
        <v>0</v>
      </c>
      <c r="ER77" s="17"/>
      <c r="ES77" s="17"/>
      <c r="ET77" s="17"/>
      <c r="EU77" s="17"/>
      <c r="EV77" s="17"/>
      <c r="EW77" s="140" t="n">
        <f aca="false">IF(EW$2&lt;=$A77,IF(EW$3&gt;=$A77,(EW$4),0),0)*($AI78-$AI77)/10000</f>
        <v>0</v>
      </c>
      <c r="EX77" s="140" t="n">
        <f aca="false">IF(EX$2&lt;=$A77,IF(EX$3&gt;=$A77,(EX$4),0),0)*($AI78-$AI77)/10000</f>
        <v>0</v>
      </c>
      <c r="EY77" s="140" t="n">
        <f aca="false">IF(EY$2&lt;=$A77,IF(EY$3&gt;=$A77,(EY$4),0),0)*($AI78-$AI77)/10000</f>
        <v>0</v>
      </c>
      <c r="EZ77" s="140" t="n">
        <f aca="false">IF(EZ$2&lt;=$A77,IF(EZ$3&gt;=$A77,(EZ$4),0),0)*($AI78-$AI77)/10000</f>
        <v>0</v>
      </c>
      <c r="FA77" s="140" t="n">
        <f aca="false">IF(FA$2&lt;=$A77,IF(FA$3&gt;=$A77,(FA$4),0),0)*($AI78-$AI77)/10000</f>
        <v>0</v>
      </c>
      <c r="FB77" s="140" t="n">
        <f aca="false">IF(FB$2&lt;=$A77,IF(FB$3&gt;=$A77,(FB$4),0),0)*($AI78-$AI77)/10000</f>
        <v>0</v>
      </c>
      <c r="FC77" s="17"/>
      <c r="FD77" s="128" t="n">
        <f aca="false">SUM(EW77:FB77)</f>
        <v>0</v>
      </c>
      <c r="FE77" s="128" t="n">
        <f aca="false">FD77*AM77</f>
        <v>0</v>
      </c>
      <c r="FF77" s="17"/>
      <c r="FG77" s="17"/>
      <c r="FH77" s="17"/>
      <c r="FI77" s="17"/>
      <c r="FJ77" s="17"/>
      <c r="FK77" s="17"/>
      <c r="FL77" s="140" t="n">
        <f aca="false">IF(FL$2&lt;=$A77,IF(FL$3&gt;=$A77,(FL$4),0),0)*($AI78-$AI77)/10000</f>
        <v>0</v>
      </c>
      <c r="FM77" s="140" t="n">
        <f aca="false">IF(FM$2&lt;=$A77,IF(FM$3&gt;=$A77,(FM$4),0),0)*($AI78-$AI77)/10000</f>
        <v>0</v>
      </c>
      <c r="FN77" s="140" t="n">
        <f aca="false">IF(FN$2&lt;=$A77,IF(FN$3&gt;=$A77,(FN$4),0),0)*($AI78-$AI77)/10000</f>
        <v>0</v>
      </c>
      <c r="FO77" s="140" t="n">
        <f aca="false">IF(FO$2&lt;=$A77,IF(FO$3&gt;=$A77,(FO$4),0),0)*($AI78-$AI77)/10000</f>
        <v>0</v>
      </c>
      <c r="FP77" s="140" t="n">
        <f aca="false">IF(FP$2&lt;=$A77,IF(FP$3&gt;=$A77,(FP$4),0),0)*($AI78-$AI77)/10000</f>
        <v>0</v>
      </c>
      <c r="FQ77" s="140" t="n">
        <f aca="false">IF(FQ$2&lt;=$A77,IF(FQ$3&gt;=$A77,(FQ$4),0),0)*($AI78-$AI77)/10000</f>
        <v>0</v>
      </c>
      <c r="FR77" s="17"/>
      <c r="FS77" s="128" t="n">
        <f aca="false">SUM(FL77:FQ77)</f>
        <v>0</v>
      </c>
      <c r="FT77" s="128" t="n">
        <f aca="false">FS77*AM77</f>
        <v>0</v>
      </c>
      <c r="FU77" s="17"/>
      <c r="FV77" s="17"/>
      <c r="FW77" s="17"/>
      <c r="FX77" s="17"/>
      <c r="FY77" s="17"/>
      <c r="FZ77" s="17"/>
      <c r="GA77" s="140" t="n">
        <f aca="false">IF(GA$2&lt;=$A77,IF(GA$3&gt;=$A77,(GA$4),0),0)*($AI78-$AI77)/10000</f>
        <v>0</v>
      </c>
      <c r="GB77" s="140" t="n">
        <f aca="false">IF(GB$2&lt;=$A77,IF(GB$3&gt;=$A77,(GB$4),0),0)*($AI78-$AI77)/10000</f>
        <v>0</v>
      </c>
      <c r="GC77" s="140" t="n">
        <f aca="false">IF(GC$2&lt;=$A77,IF(GC$3&gt;=$A77,(GC$4),0),0)*($AI78-$AI77)/10000</f>
        <v>0</v>
      </c>
      <c r="GD77" s="140" t="n">
        <f aca="false">IF(GD$2&lt;=$A77,IF(GD$3&gt;=$A77,(GD$4),0),0)*($AI78-$AI77)/10000</f>
        <v>0</v>
      </c>
      <c r="GE77" s="140" t="n">
        <f aca="false">IF(GE$2&lt;=$A77,IF(GE$3&gt;=$A77,(GE$4),0),0)*($AI78-$AI77)/10000</f>
        <v>0</v>
      </c>
      <c r="GF77" s="140" t="n">
        <f aca="false">IF(GF$2&lt;=$A77,IF(GF$3&gt;=$A77,(GF$4),0),0)*($AI78-$AI77)/10000</f>
        <v>0</v>
      </c>
      <c r="GG77" s="17"/>
      <c r="GH77" s="128" t="n">
        <f aca="false">SUM(GA77:GF77)</f>
        <v>0</v>
      </c>
      <c r="GI77" s="128" t="n">
        <f aca="false">GH77*AM77</f>
        <v>0</v>
      </c>
    </row>
    <row r="78" customFormat="false" ht="16.5" hidden="false" customHeight="false" outlineLevel="0" collapsed="false">
      <c r="A78" s="133" t="n">
        <v>39114</v>
      </c>
      <c r="B78" s="144" t="n">
        <f aca="false">INDEX(EOLArray,MATCH($A78,EOLColumn,0),MATCH($AF$5,EOLRow,0))+CT78</f>
        <v>0</v>
      </c>
      <c r="C78" s="135" t="n">
        <f aca="false">INDEX(M1SHEET,MATCH($A78,M1COLUMN,0),MATCH($AG$5,M1ROW,0))</f>
        <v>-0.520000000000001</v>
      </c>
      <c r="D78" s="152"/>
      <c r="E78" s="144" t="n">
        <f aca="false">INDEX(EOLArray,MATCH($A78,EOLColumn,0),MATCH($AF$19,EOLRow,0))+EQ78</f>
        <v>-5</v>
      </c>
      <c r="F78" s="135" t="n">
        <f aca="false">INDEX(M1SHEET,MATCH($A78,M1COLUMN,0),MATCH($AG$14,M1ROW,0))</f>
        <v>0.52</v>
      </c>
      <c r="G78" s="152"/>
      <c r="H78" s="144" t="n">
        <f aca="false">INDEX(EOLArray,MATCH($A78,EOLColumn,0),MATCH($AF$20,EOLRow,0))+GI78</f>
        <v>0</v>
      </c>
      <c r="I78" s="135" t="n">
        <f aca="false">INDEX(M1SHEET,MATCH($A78,M1COLUMN,0),MATCH($AG$17,M1ROW,0))</f>
        <v>0.5</v>
      </c>
      <c r="J78" s="152"/>
      <c r="K78" s="144" t="n">
        <f aca="false">INDEX(EOLArray,MATCH($A78,EOLColumn,0),MATCH($AF$13,EOLRow,0))+FE78</f>
        <v>0</v>
      </c>
      <c r="L78" s="135" t="n">
        <f aca="false">INDEX(M1SHEET,MATCH($A78,M1COLUMN,0),MATCH($AG$13,M1ROW,0))</f>
        <v>-0.29</v>
      </c>
      <c r="M78" s="152"/>
      <c r="N78" s="144" t="n">
        <f aca="false">INDEX(EOLArray,MATCH($A78,EOLColumn,0),MATCH($AF$12,EOLRow,0))+EB78+DQ78</f>
        <v>0</v>
      </c>
      <c r="O78" s="135" t="n">
        <f aca="false">INDEX(M1SHEET,MATCH($A78,M1COLUMN,0),MATCH($AG$15,M1ROW,0))</f>
        <v>0</v>
      </c>
      <c r="P78" s="152"/>
      <c r="Q78" s="135" t="n">
        <f aca="false">INDEX(M1SHEET,MATCH($A78,M1COLUMN,0),MATCH($AG$31,M1ROW,0))</f>
        <v>4.211</v>
      </c>
      <c r="R78" s="152"/>
      <c r="S78" s="144" t="n">
        <f aca="false">INDEX(EOLArray,MATCH($A78,EOLColumn,0),MATCH($AF$2,EOLRow,0))+BE78+DF78</f>
        <v>0</v>
      </c>
      <c r="T78" s="135" t="n">
        <f aca="false">INDEX(M1SHEET,MATCH($A78,M1COLUMN,0),MATCH($AG$3,M1ROW,0))</f>
        <v>-0.52</v>
      </c>
      <c r="U78" s="152"/>
      <c r="V78" s="135" t="n">
        <f aca="false">INDEX(M1SHEET,MATCH($A78,M1COLUMN,0),MATCH($AG$28,M1ROW,0))</f>
        <v>5.18034553071799</v>
      </c>
      <c r="W78" s="152"/>
      <c r="X78" s="144" t="n">
        <f aca="false">INDEX(EOLArray,MATCH($A78,EOLColumn,0),MATCH($AF$18,EOLRow,0))+$BE78+$CK78+$CS78+$DQ78</f>
        <v>0</v>
      </c>
      <c r="Y78" s="135" t="n">
        <f aca="false">INDEX(M1SHEET,MATCH($A78,M1COLUMN,0),MATCH($AG$2,M1ROW,0))</f>
        <v>4.211</v>
      </c>
      <c r="Z78" s="152"/>
      <c r="AB78" s="150" t="n">
        <f aca="false">B78+E78+H78+K78+N78+S78</f>
        <v>-5</v>
      </c>
      <c r="AC78" s="58"/>
      <c r="AD78" s="58"/>
      <c r="AI78" s="138" t="n">
        <v>39114</v>
      </c>
      <c r="AJ78" s="96" t="n">
        <f aca="false">(CK78+BE78+BR78+DQ78)*AM78</f>
        <v>0</v>
      </c>
      <c r="AK78" s="97" t="n">
        <f aca="false">(AO78)*(AM78)</f>
        <v>0</v>
      </c>
      <c r="AL78" s="97" t="n">
        <f aca="false">(AN78+AO78)*(AM78)</f>
        <v>0</v>
      </c>
      <c r="AM78" s="139" t="n">
        <f aca="false">INDEX(M1SHEET,MATCH($AI78,M1COLUMN,0),MATCH($AG$38,M1ROW,0))</f>
        <v>0.714709659411291</v>
      </c>
      <c r="AN78" s="122" t="n">
        <f aca="false">BS78</f>
        <v>0</v>
      </c>
      <c r="AO78" s="97" t="n">
        <f aca="false">BR78</f>
        <v>0</v>
      </c>
      <c r="AP78" s="125"/>
      <c r="AQ78" s="108"/>
      <c r="AR78" s="128" t="n">
        <f aca="false">SUM(AX78:BE78)+SUM(BI78:BP78)+SUM(DU78:DZ78)+SUM(BW78:CI78)</f>
        <v>0</v>
      </c>
      <c r="AS78" s="108"/>
      <c r="AT78" s="17"/>
      <c r="AU78" s="17"/>
      <c r="AV78" s="37" t="n">
        <v>39114</v>
      </c>
      <c r="AW78" s="17"/>
      <c r="AX78" s="128" t="n">
        <f aca="false">IF(AX$2&lt;=$A78,IF(AX$3&gt;=$A78,(AX$4/1.055056),0),0)*($AI79-$AI78)/10000</f>
        <v>0</v>
      </c>
      <c r="AY78" s="140" t="n">
        <f aca="false">IF(AY$2&lt;=$A78,IF(AY$3&gt;=$A78,(AY$4/1.055056),0),0)*($AI79-$AI78)/10000</f>
        <v>0</v>
      </c>
      <c r="AZ78" s="140" t="n">
        <f aca="false">IF(AZ$2&lt;=$A78,IF(AZ$3&gt;=$A78,(AZ$4/1.055056),0),0)*($AI79-$AI78)/10000</f>
        <v>0</v>
      </c>
      <c r="BA78" s="140" t="n">
        <f aca="false">IF(BA$2&lt;=$A78,IF(BA$3&gt;=$A78,(BA$4/1.055056),0),0)*($AI79-$AI78)/10000</f>
        <v>0</v>
      </c>
      <c r="BB78" s="140" t="n">
        <f aca="false">IF(BB$2&lt;=$A78,IF(BB$3&gt;=$A78,(BB$4/1.055056),0),0)*($AI79-$AI78)/10000</f>
        <v>0</v>
      </c>
      <c r="BC78" s="140" t="n">
        <f aca="false">IF(BC$2&lt;=$A78,IF(BC$3&gt;=$A78,(BC$4/1.055056),0),0)*($AI79-$AI78)/10000</f>
        <v>0</v>
      </c>
      <c r="BD78" s="140" t="n">
        <f aca="false">IF(BD$2&lt;=$A78,IF(BD$3&gt;=$A78,(BD$4/1.055056),0),0)*($AI79-$AI78)/10000</f>
        <v>0</v>
      </c>
      <c r="BE78" s="140" t="n">
        <f aca="false">SUM(AX78:BD78)*AM78</f>
        <v>0</v>
      </c>
      <c r="BF78" s="140"/>
      <c r="BG78" s="13"/>
      <c r="BH78" s="13"/>
      <c r="BI78" s="141" t="n">
        <f aca="false">IF(BI$2&lt;=$A78,IF(BI$3&gt;=$A78,(BI$4/1.055056),0),0)*($AI79-$AI78)/10000</f>
        <v>0</v>
      </c>
      <c r="BJ78" s="141" t="n">
        <f aca="false">IF(BJ$2&lt;=$A78,IF(BJ$3&gt;=$A78,(BJ$4/1.055056),0),0)*($AI79-$AI78)/10000</f>
        <v>0</v>
      </c>
      <c r="BK78" s="141" t="n">
        <f aca="false">IF(BK$2&lt;=$A78,IF(BK$3&gt;=$A78,(BK$4/1.055056),0),0)*($AI79-$AI78)/10000</f>
        <v>0</v>
      </c>
      <c r="BL78" s="141" t="n">
        <f aca="false">IF(BL$2&lt;=$A78,IF(BL$3&gt;=$A78,(BL$4/1.055056),0),0)*($AI79-$AI78)/10000</f>
        <v>0</v>
      </c>
      <c r="BM78" s="141" t="n">
        <f aca="false">IF(BM$2&lt;=$A78,IF(BM$3&gt;=$A78,(BM$4/1.055056),0),0)*($AI79-$AI78)/10000</f>
        <v>0</v>
      </c>
      <c r="BN78" s="141" t="n">
        <f aca="false">IF(BN$2&lt;=$A78,IF(BN$3&gt;=$A78,(BN$4/1.055056),0),0)*($AI79-$AI78)/10000</f>
        <v>0</v>
      </c>
      <c r="BO78" s="141" t="n">
        <f aca="false">IF(BO$2&lt;=$A78,IF(BO$3&gt;=$A78,(BO$4/1.055056),0),0)*($AI79-$AI78)/10000</f>
        <v>0</v>
      </c>
      <c r="BP78" s="141" t="n">
        <f aca="false">IF(BP$2&lt;=$A78,IF(BP$3&gt;=$A78,(BP$4/1.055056),0),0)*($AI79-$AI78)/10000</f>
        <v>0</v>
      </c>
      <c r="BQ78" s="13"/>
      <c r="BR78" s="14" t="n">
        <f aca="false">SUM(BI78:BP78)</f>
        <v>0</v>
      </c>
      <c r="BS78" s="14" t="n">
        <f aca="false">SUM(AX78:BF78)+DF78</f>
        <v>0</v>
      </c>
      <c r="BT78" s="14"/>
      <c r="BU78" s="17"/>
      <c r="BV78" s="17"/>
      <c r="BW78" s="142" t="n">
        <f aca="false">IF(BW$2&lt;=$A78,IF(BW$3&gt;=$A78,(BW$4),0),0)*($AI79-$AI78)/10000</f>
        <v>0</v>
      </c>
      <c r="BX78" s="142" t="n">
        <f aca="false">IF(BX$2&lt;=$A78,IF(BX$3&gt;=$A78,(BX$4),0),0)*($AI79-$AI78)/10000</f>
        <v>0</v>
      </c>
      <c r="BY78" s="142" t="n">
        <f aca="false">IF(BY$2&lt;=$A78,IF(BY$3&gt;=$A78,(BY$4),0),0)*($AI79-$AI78)/10000</f>
        <v>0</v>
      </c>
      <c r="BZ78" s="142" t="n">
        <f aca="false">IF(BZ$2&lt;=$A78,IF(BZ$3&gt;=$A78,(BZ$4),0),0)*($AI79-$AI78)/10000</f>
        <v>0</v>
      </c>
      <c r="CA78" s="142" t="n">
        <f aca="false">IF(CA$2&lt;=$A78,IF(CA$3&gt;=$A78,(CA$4),0),0)*($AI79-$AI78)/10000</f>
        <v>0</v>
      </c>
      <c r="CB78" s="140" t="n">
        <f aca="false">IF(CB$2&lt;=$A78,IF(CB$3&gt;=$A78,(CB$4),0),0)*($AI79-$AI78)/10000</f>
        <v>0</v>
      </c>
      <c r="CC78" s="140" t="n">
        <f aca="false">IF(CC$2&lt;=$A78,IF(CC$3&gt;=$A78,(CC$4),0),0)*($AI79-$AI78)/10000</f>
        <v>0</v>
      </c>
      <c r="CD78" s="140" t="n">
        <f aca="false">IF(CD$2&lt;=$A78,IF(CD$3&gt;=$A78,(CD$4),0),0)*($AI79-$AI78)/10000</f>
        <v>0</v>
      </c>
      <c r="CE78" s="140" t="n">
        <f aca="false">IF(CE$2&lt;=$A78,IF(CE$3&gt;=$A78,(CE$4),0),0)*($AI79-$AI78)/10000</f>
        <v>0</v>
      </c>
      <c r="CF78" s="140" t="n">
        <f aca="false">IF(CF$2&lt;=$A78,IF(CF$3&gt;=$A78,(CF$4),0),0)*($AI79-$AI78)/10000</f>
        <v>0</v>
      </c>
      <c r="CG78" s="140" t="n">
        <f aca="false">IF(CG$2&lt;=$A78,IF(CG$3&gt;=$A78,(CG$4),0),0)*($AI79-$AI78)/10000</f>
        <v>0</v>
      </c>
      <c r="CH78" s="140" t="n">
        <f aca="false">IF(CH$2&lt;=$A78,IF(CH$3&gt;=$A78,(CH$4),0),0)*($AI79-$AI78)/10000</f>
        <v>0</v>
      </c>
      <c r="CI78" s="140" t="n">
        <f aca="false">IF(CI$2&lt;=$A78,IF(CI$3&gt;=$A78,(CI$4),0),0)*($AI79-$AI78)/10000</f>
        <v>0</v>
      </c>
      <c r="CJ78" s="17"/>
      <c r="CK78" s="128" t="n">
        <f aca="false">SUM(BW78:CI78)+DQ78</f>
        <v>0</v>
      </c>
      <c r="CL78" s="128"/>
      <c r="CM78" s="128"/>
      <c r="CN78" s="142" t="n">
        <f aca="false">IF(CN$2&lt;=$A78,IF(CN$3&gt;=$A78,(CN$4),0),0)*($AI79-$AI78)/10000</f>
        <v>0</v>
      </c>
      <c r="CO78" s="142" t="n">
        <f aca="false">IF(CO$2&lt;=$A78,IF(CO$3&gt;=$A78,(CO$4),0),0)*($AI79-$AI78)/10000</f>
        <v>0</v>
      </c>
      <c r="CP78" s="142" t="n">
        <f aca="false">IF(CP$2&lt;=$A78,IF(CP$3&gt;=$A78,(CP$4),0),0)*($AI79-$AI78)/10000</f>
        <v>0</v>
      </c>
      <c r="CQ78" s="142" t="n">
        <f aca="false">IF(CQ$2&lt;=$A78,IF(CQ$3&gt;=$A78,(CQ$4),0),0)*($AI79-$AI78)/10000</f>
        <v>0</v>
      </c>
      <c r="CR78" s="128"/>
      <c r="CS78" s="128" t="n">
        <f aca="false">SUM(CN78:CQ78)*AL78</f>
        <v>0</v>
      </c>
      <c r="CT78" s="128"/>
      <c r="CU78" s="17"/>
      <c r="CV78" s="17"/>
      <c r="CW78" s="17"/>
      <c r="CX78" s="140" t="n">
        <f aca="false">IF(CX$2&lt;=$A78,IF(CX$3&gt;=$A78,(CX$4),0),0)*($AI79-$AI78)/10000</f>
        <v>0</v>
      </c>
      <c r="CY78" s="140" t="n">
        <f aca="false">IF(CY$2&lt;=$A78,IF(CY$3&gt;=$A78,(CY$4),0),0)*($AI79-$AI78)/10000</f>
        <v>0</v>
      </c>
      <c r="CZ78" s="140" t="n">
        <f aca="false">IF(CZ$2&lt;=$A78,IF(CZ$3&gt;=$A78,(CZ$4),0),0)*($AI79-$AI78)/10000</f>
        <v>0</v>
      </c>
      <c r="DA78" s="140" t="n">
        <f aca="false">IF(DA$2&lt;=$A78,IF(DA$3&gt;=$A78,(DA$4),0),0)*($AI79-$AI78)/10000</f>
        <v>0</v>
      </c>
      <c r="DB78" s="140" t="n">
        <f aca="false">IF(DB$2&lt;=$A78,IF(DB$3&gt;=$A78,(DB$4),0),0)*($AI79-$AI78)/10000</f>
        <v>0</v>
      </c>
      <c r="DC78" s="140" t="n">
        <f aca="false">IF(DC$2&lt;=$A78,IF(DC$3&gt;=$A78,(DC$4),0),0)*($AI79-$AI78)/10000</f>
        <v>0</v>
      </c>
      <c r="DD78" s="140" t="n">
        <f aca="false">IF(DD$2&lt;=$A78,IF(DD$3&gt;=$A78,(DD$4),0),0)*($AI79-$AI78)/10000</f>
        <v>0</v>
      </c>
      <c r="DE78" s="17"/>
      <c r="DF78" s="128" t="n">
        <f aca="false">SUM(CX78:DD78)</f>
        <v>0</v>
      </c>
      <c r="DG78" s="17"/>
      <c r="DH78" s="17"/>
      <c r="DI78" s="17"/>
      <c r="DJ78" s="17"/>
      <c r="DK78" s="17"/>
      <c r="DL78" s="140" t="n">
        <f aca="false">IF(DL$2&lt;=$A78,IF(DL$3&gt;=$A78,(DL$4),0),0)*($AI79-$AI78)/10000</f>
        <v>0</v>
      </c>
      <c r="DM78" s="140" t="n">
        <f aca="false">IF(DM$2&lt;=$A78,IF(DM$3&gt;=$A78,(DM$4),0),0)*($AI79-$AI78)/10000</f>
        <v>0</v>
      </c>
      <c r="DN78" s="140" t="n">
        <f aca="false">IF(DN$2&lt;=$A78,IF(DN$3&gt;=$A78,(DN$4),0),0)*($AI79-$AI78)/10000</f>
        <v>0</v>
      </c>
      <c r="DO78" s="140" t="n">
        <f aca="false">IF(DO$2&lt;=$A78,IF(DO$3&gt;=$A78,(DO$4),0),0)*($AI79-$AI78)/10000</f>
        <v>0</v>
      </c>
      <c r="DP78" s="140"/>
      <c r="DQ78" s="140" t="n">
        <f aca="false">SUM(DL78:DO78)*AL78</f>
        <v>0</v>
      </c>
      <c r="DR78" s="140"/>
      <c r="DS78" s="140" t="n">
        <f aca="false">IF(DS$2&lt;=$A78,IF(DS$3&gt;=$A78,(DS$4),0),0)*($AI79-$AI78)/10000</f>
        <v>0</v>
      </c>
      <c r="DT78" s="140" t="n">
        <f aca="false">IF(DT$2&lt;=$A78,IF(DT$3&gt;=$A78,(DT$4),0),0)*($AI79-$AI78)/10000</f>
        <v>0</v>
      </c>
      <c r="DU78" s="140" t="n">
        <f aca="false">IF(DU$2&lt;=$A78,IF(DU$3&gt;=$A78,(DU$4),0),0)*($AI79-$AI78)/10000</f>
        <v>0</v>
      </c>
      <c r="DV78" s="140" t="n">
        <f aca="false">IF(DV$2&lt;=$A78,IF(DV$3&gt;=$A78,(DV$4),0),0)*($AI79-$AI78)/10000</f>
        <v>0</v>
      </c>
      <c r="DW78" s="140" t="n">
        <f aca="false">IF(DW$2&lt;=$A78,IF(DW$3&gt;=$A78,(DW$4),0),0)*($AI79-$AI78)/10000</f>
        <v>0</v>
      </c>
      <c r="DX78" s="140" t="n">
        <f aca="false">IF(DX$2&lt;=$A78,IF(DX$3&gt;=$A78,(DX$4),0),0)*($AI79-$AI78)/10000</f>
        <v>0</v>
      </c>
      <c r="DY78" s="140" t="n">
        <f aca="false">IF(DY$2&lt;=$A78,IF(DY$3&gt;=$A78,(DY$4),0),0)*($AI79-$AI78)/10000</f>
        <v>0</v>
      </c>
      <c r="DZ78" s="140" t="n">
        <f aca="false">IF(DZ$2&lt;=$A78,IF(DZ$3&gt;=$A78,(DZ$4),0),0)*($AI79-$AI78)/10000</f>
        <v>0</v>
      </c>
      <c r="EA78" s="140" t="n">
        <f aca="false">IF(EA$2&lt;=$A78,IF(EA$3&gt;=$A78,(EA$4),0),0)*($AI79-$AI78)/10000</f>
        <v>0</v>
      </c>
      <c r="EB78" s="128" t="n">
        <f aca="false">SUM(DS78:DZ78)*AM78</f>
        <v>0</v>
      </c>
      <c r="EC78" s="128"/>
      <c r="ED78" s="17"/>
      <c r="EE78" s="17"/>
      <c r="EF78" s="17"/>
      <c r="EG78" s="17"/>
      <c r="EH78" s="17"/>
      <c r="EI78" s="140" t="n">
        <f aca="false">IF(EI$2&lt;=$A78,IF(EI$3&gt;=$A78,(EI$4),0),0)*($AI79-$AI78)/10000</f>
        <v>0</v>
      </c>
      <c r="EJ78" s="140" t="n">
        <f aca="false">IF(EJ$2&lt;=$A78,IF(EJ$3&gt;=$A78,(EJ$4),0),0)*($AI79-$AI78)/10000</f>
        <v>0</v>
      </c>
      <c r="EK78" s="140" t="n">
        <f aca="false">IF(EK$2&lt;=$A78,IF(EK$3&gt;=$A78,(EK$4),0),0)*($AI79-$AI78)/10000</f>
        <v>0</v>
      </c>
      <c r="EL78" s="140" t="n">
        <f aca="false">IF(EL$2&lt;=$A78,IF(EL$3&gt;=$A78,(EL$4),0),0)*($AI79-$AI78)/10000</f>
        <v>0</v>
      </c>
      <c r="EM78" s="140" t="n">
        <f aca="false">IF(EM$2&lt;=$A78,IF(EM$3&gt;=$A78,(EM$4),0),0)*($AI79-$AI78)/10000</f>
        <v>0</v>
      </c>
      <c r="EN78" s="140" t="n">
        <f aca="false">IF(EN$2&lt;=$A78,IF(EN$3&gt;=$A78,(EN$4),0),0)*($AI79-$AI78)/10000</f>
        <v>0</v>
      </c>
      <c r="EO78" s="17"/>
      <c r="EP78" s="128" t="n">
        <f aca="false">SUM(EI78:EN78)</f>
        <v>0</v>
      </c>
      <c r="EQ78" s="128" t="n">
        <f aca="false">EP78*AM78</f>
        <v>0</v>
      </c>
      <c r="ER78" s="17"/>
      <c r="ES78" s="17"/>
      <c r="ET78" s="17"/>
      <c r="EU78" s="17"/>
      <c r="EV78" s="17"/>
      <c r="EW78" s="140" t="n">
        <f aca="false">IF(EW$2&lt;=$A78,IF(EW$3&gt;=$A78,(EW$4),0),0)*($AI79-$AI78)/10000</f>
        <v>0</v>
      </c>
      <c r="EX78" s="140" t="n">
        <f aca="false">IF(EX$2&lt;=$A78,IF(EX$3&gt;=$A78,(EX$4),0),0)*($AI79-$AI78)/10000</f>
        <v>0</v>
      </c>
      <c r="EY78" s="140" t="n">
        <f aca="false">IF(EY$2&lt;=$A78,IF(EY$3&gt;=$A78,(EY$4),0),0)*($AI79-$AI78)/10000</f>
        <v>0</v>
      </c>
      <c r="EZ78" s="140" t="n">
        <f aca="false">IF(EZ$2&lt;=$A78,IF(EZ$3&gt;=$A78,(EZ$4),0),0)*($AI79-$AI78)/10000</f>
        <v>0</v>
      </c>
      <c r="FA78" s="140" t="n">
        <f aca="false">IF(FA$2&lt;=$A78,IF(FA$3&gt;=$A78,(FA$4),0),0)*($AI79-$AI78)/10000</f>
        <v>0</v>
      </c>
      <c r="FB78" s="140" t="n">
        <f aca="false">IF(FB$2&lt;=$A78,IF(FB$3&gt;=$A78,(FB$4),0),0)*($AI79-$AI78)/10000</f>
        <v>0</v>
      </c>
      <c r="FC78" s="17"/>
      <c r="FD78" s="128" t="n">
        <f aca="false">SUM(EW78:FB78)</f>
        <v>0</v>
      </c>
      <c r="FE78" s="128" t="n">
        <f aca="false">FD78*AM78</f>
        <v>0</v>
      </c>
      <c r="FF78" s="17"/>
      <c r="FG78" s="17"/>
      <c r="FH78" s="17"/>
      <c r="FI78" s="17"/>
      <c r="FJ78" s="17"/>
      <c r="FK78" s="17"/>
      <c r="FL78" s="140" t="n">
        <f aca="false">IF(FL$2&lt;=$A78,IF(FL$3&gt;=$A78,(FL$4),0),0)*($AI79-$AI78)/10000</f>
        <v>0</v>
      </c>
      <c r="FM78" s="140" t="n">
        <f aca="false">IF(FM$2&lt;=$A78,IF(FM$3&gt;=$A78,(FM$4),0),0)*($AI79-$AI78)/10000</f>
        <v>0</v>
      </c>
      <c r="FN78" s="140" t="n">
        <f aca="false">IF(FN$2&lt;=$A78,IF(FN$3&gt;=$A78,(FN$4),0),0)*($AI79-$AI78)/10000</f>
        <v>0</v>
      </c>
      <c r="FO78" s="140" t="n">
        <f aca="false">IF(FO$2&lt;=$A78,IF(FO$3&gt;=$A78,(FO$4),0),0)*($AI79-$AI78)/10000</f>
        <v>0</v>
      </c>
      <c r="FP78" s="140" t="n">
        <f aca="false">IF(FP$2&lt;=$A78,IF(FP$3&gt;=$A78,(FP$4),0),0)*($AI79-$AI78)/10000</f>
        <v>0</v>
      </c>
      <c r="FQ78" s="140" t="n">
        <f aca="false">IF(FQ$2&lt;=$A78,IF(FQ$3&gt;=$A78,(FQ$4),0),0)*($AI79-$AI78)/10000</f>
        <v>0</v>
      </c>
      <c r="FR78" s="17"/>
      <c r="FS78" s="128" t="n">
        <f aca="false">SUM(FL78:FQ78)</f>
        <v>0</v>
      </c>
      <c r="FT78" s="128" t="n">
        <f aca="false">FS78*AM78</f>
        <v>0</v>
      </c>
      <c r="FU78" s="17"/>
      <c r="FV78" s="17"/>
      <c r="FW78" s="17"/>
      <c r="FX78" s="17"/>
      <c r="FY78" s="17"/>
      <c r="FZ78" s="17"/>
      <c r="GA78" s="140" t="n">
        <f aca="false">IF(GA$2&lt;=$A78,IF(GA$3&gt;=$A78,(GA$4),0),0)*($AI79-$AI78)/10000</f>
        <v>0</v>
      </c>
      <c r="GB78" s="140" t="n">
        <f aca="false">IF(GB$2&lt;=$A78,IF(GB$3&gt;=$A78,(GB$4),0),0)*($AI79-$AI78)/10000</f>
        <v>0</v>
      </c>
      <c r="GC78" s="140" t="n">
        <f aca="false">IF(GC$2&lt;=$A78,IF(GC$3&gt;=$A78,(GC$4),0),0)*($AI79-$AI78)/10000</f>
        <v>0</v>
      </c>
      <c r="GD78" s="140" t="n">
        <f aca="false">IF(GD$2&lt;=$A78,IF(GD$3&gt;=$A78,(GD$4),0),0)*($AI79-$AI78)/10000</f>
        <v>0</v>
      </c>
      <c r="GE78" s="140" t="n">
        <f aca="false">IF(GE$2&lt;=$A78,IF(GE$3&gt;=$A78,(GE$4),0),0)*($AI79-$AI78)/10000</f>
        <v>0</v>
      </c>
      <c r="GF78" s="140" t="n">
        <f aca="false">IF(GF$2&lt;=$A78,IF(GF$3&gt;=$A78,(GF$4),0),0)*($AI79-$AI78)/10000</f>
        <v>0</v>
      </c>
      <c r="GG78" s="17"/>
      <c r="GH78" s="128" t="n">
        <f aca="false">SUM(GA78:GF78)</f>
        <v>0</v>
      </c>
      <c r="GI78" s="128" t="n">
        <f aca="false">GH78*AM78</f>
        <v>0</v>
      </c>
    </row>
    <row r="79" customFormat="false" ht="16.5" hidden="false" customHeight="false" outlineLevel="0" collapsed="false">
      <c r="A79" s="143" t="n">
        <v>39142</v>
      </c>
      <c r="B79" s="144" t="n">
        <f aca="false">INDEX(EOLArray,MATCH($A79,EOLColumn,0),MATCH($AF$5,EOLRow,0))+CT79</f>
        <v>0</v>
      </c>
      <c r="C79" s="135" t="n">
        <f aca="false">INDEX(M1SHEET,MATCH($A79,M1COLUMN,0),MATCH($AG$5,M1ROW,0))</f>
        <v>-0.52</v>
      </c>
      <c r="D79" s="152"/>
      <c r="E79" s="144" t="n">
        <f aca="false">INDEX(EOLArray,MATCH($A79,EOLColumn,0),MATCH($AF$19,EOLRow,0))+EQ79</f>
        <v>-5.51</v>
      </c>
      <c r="F79" s="135" t="n">
        <f aca="false">INDEX(M1SHEET,MATCH($A79,M1COLUMN,0),MATCH($AG$14,M1ROW,0))</f>
        <v>0.52</v>
      </c>
      <c r="G79" s="152"/>
      <c r="H79" s="144" t="n">
        <f aca="false">INDEX(EOLArray,MATCH($A79,EOLColumn,0),MATCH($AF$20,EOLRow,0))+GI79</f>
        <v>0</v>
      </c>
      <c r="I79" s="135" t="n">
        <f aca="false">INDEX(M1SHEET,MATCH($A79,M1COLUMN,0),MATCH($AG$17,M1ROW,0))</f>
        <v>0.5</v>
      </c>
      <c r="J79" s="152"/>
      <c r="K79" s="144" t="n">
        <f aca="false">INDEX(EOLArray,MATCH($A79,EOLColumn,0),MATCH($AF$13,EOLRow,0))+FE79</f>
        <v>0</v>
      </c>
      <c r="L79" s="135" t="n">
        <f aca="false">INDEX(M1SHEET,MATCH($A79,M1COLUMN,0),MATCH($AG$13,M1ROW,0))</f>
        <v>-0.29</v>
      </c>
      <c r="M79" s="152"/>
      <c r="N79" s="144" t="n">
        <f aca="false">INDEX(EOLArray,MATCH($A79,EOLColumn,0),MATCH($AF$12,EOLRow,0))+EB79+DQ79</f>
        <v>0</v>
      </c>
      <c r="O79" s="135" t="n">
        <f aca="false">INDEX(M1SHEET,MATCH($A79,M1COLUMN,0),MATCH($AG$15,M1ROW,0))</f>
        <v>-0.18</v>
      </c>
      <c r="P79" s="152"/>
      <c r="Q79" s="135" t="n">
        <f aca="false">INDEX(M1SHEET,MATCH($A79,M1COLUMN,0),MATCH($AG$31,M1ROW,0))</f>
        <v>3.901</v>
      </c>
      <c r="R79" s="152"/>
      <c r="S79" s="144" t="n">
        <f aca="false">INDEX(EOLArray,MATCH($A79,EOLColumn,0),MATCH($AF$2,EOLRow,0))+BE79+DF79</f>
        <v>0</v>
      </c>
      <c r="T79" s="135" t="n">
        <f aca="false">INDEX(M1SHEET,MATCH($A79,M1COLUMN,0),MATCH($AG$3,M1ROW,0))</f>
        <v>-0.52</v>
      </c>
      <c r="U79" s="152"/>
      <c r="V79" s="135" t="n">
        <f aca="false">INDEX(M1SHEET,MATCH($A79,M1COLUMN,0),MATCH($AG$28,M1ROW,0))</f>
        <v>4.99693070609183</v>
      </c>
      <c r="W79" s="152"/>
      <c r="X79" s="144" t="n">
        <f aca="false">INDEX(EOLArray,MATCH($A79,EOLColumn,0),MATCH($AF$18,EOLRow,0))+$BE79+$CK79+$CS79+$DQ79</f>
        <v>0</v>
      </c>
      <c r="Y79" s="135" t="n">
        <f aca="false">INDEX(M1SHEET,MATCH($A79,M1COLUMN,0),MATCH($AG$2,M1ROW,0))</f>
        <v>4.081</v>
      </c>
      <c r="Z79" s="152"/>
      <c r="AB79" s="146" t="n">
        <f aca="false">B79+E79+H79+K79+N79+S79</f>
        <v>-5.51</v>
      </c>
      <c r="AC79" s="58"/>
      <c r="AD79" s="58"/>
      <c r="AI79" s="138" t="n">
        <v>39142</v>
      </c>
      <c r="AJ79" s="96" t="n">
        <f aca="false">(CK79+BE79+BR79+DQ79)*AM79</f>
        <v>0</v>
      </c>
      <c r="AK79" s="97" t="n">
        <f aca="false">(AO79)*(AM79)</f>
        <v>0</v>
      </c>
      <c r="AL79" s="97" t="n">
        <f aca="false">(AN79+AO79)*(AM79)</f>
        <v>0</v>
      </c>
      <c r="AM79" s="139" t="n">
        <f aca="false">INDEX(M1SHEET,MATCH($AI79,M1COLUMN,0),MATCH($AG$38,M1ROW,0))</f>
        <v>0.711344749940231</v>
      </c>
      <c r="AN79" s="122" t="n">
        <f aca="false">BS79</f>
        <v>0</v>
      </c>
      <c r="AO79" s="97" t="n">
        <f aca="false">BR79</f>
        <v>0</v>
      </c>
      <c r="AP79" s="125"/>
      <c r="AQ79" s="108"/>
      <c r="AR79" s="128" t="n">
        <f aca="false">SUM(AX79:BE79)+SUM(BI79:BP79)+SUM(DU79:DZ79)+SUM(BW79:CI79)</f>
        <v>0</v>
      </c>
      <c r="AS79" s="108"/>
      <c r="AT79" s="17"/>
      <c r="AU79" s="17"/>
      <c r="AV79" s="37" t="n">
        <v>39142</v>
      </c>
      <c r="AW79" s="17"/>
      <c r="AX79" s="128" t="n">
        <f aca="false">IF(AX$2&lt;=$A79,IF(AX$3&gt;=$A79,(AX$4/1.055056),0),0)*($AI80-$AI79)/10000</f>
        <v>0</v>
      </c>
      <c r="AY79" s="140" t="n">
        <f aca="false">IF(AY$2&lt;=$A79,IF(AY$3&gt;=$A79,(AY$4/1.055056),0),0)*($AI80-$AI79)/10000</f>
        <v>0</v>
      </c>
      <c r="AZ79" s="140" t="n">
        <f aca="false">IF(AZ$2&lt;=$A79,IF(AZ$3&gt;=$A79,(AZ$4/1.055056),0),0)*($AI80-$AI79)/10000</f>
        <v>0</v>
      </c>
      <c r="BA79" s="140" t="n">
        <f aca="false">IF(BA$2&lt;=$A79,IF(BA$3&gt;=$A79,(BA$4/1.055056),0),0)*($AI80-$AI79)/10000</f>
        <v>0</v>
      </c>
      <c r="BB79" s="140" t="n">
        <f aca="false">IF(BB$2&lt;=$A79,IF(BB$3&gt;=$A79,(BB$4/1.055056),0),0)*($AI80-$AI79)/10000</f>
        <v>0</v>
      </c>
      <c r="BC79" s="140" t="n">
        <f aca="false">IF(BC$2&lt;=$A79,IF(BC$3&gt;=$A79,(BC$4/1.055056),0),0)*($AI80-$AI79)/10000</f>
        <v>0</v>
      </c>
      <c r="BD79" s="140" t="n">
        <f aca="false">IF(BD$2&lt;=$A79,IF(BD$3&gt;=$A79,(BD$4/1.055056),0),0)*($AI80-$AI79)/10000</f>
        <v>0</v>
      </c>
      <c r="BE79" s="140" t="n">
        <f aca="false">SUM(AX79:BD79)*AM79</f>
        <v>0</v>
      </c>
      <c r="BF79" s="140"/>
      <c r="BG79" s="13"/>
      <c r="BH79" s="13"/>
      <c r="BI79" s="141" t="n">
        <f aca="false">IF(BI$2&lt;=$A79,IF(BI$3&gt;=$A79,(BI$4/1.055056),0),0)*($AI80-$AI79)/10000</f>
        <v>0</v>
      </c>
      <c r="BJ79" s="141" t="n">
        <f aca="false">IF(BJ$2&lt;=$A79,IF(BJ$3&gt;=$A79,(BJ$4/1.055056),0),0)*($AI80-$AI79)/10000</f>
        <v>0</v>
      </c>
      <c r="BK79" s="141" t="n">
        <f aca="false">IF(BK$2&lt;=$A79,IF(BK$3&gt;=$A79,(BK$4/1.055056),0),0)*($AI80-$AI79)/10000</f>
        <v>0</v>
      </c>
      <c r="BL79" s="141" t="n">
        <f aca="false">IF(BL$2&lt;=$A79,IF(BL$3&gt;=$A79,(BL$4/1.055056),0),0)*($AI80-$AI79)/10000</f>
        <v>0</v>
      </c>
      <c r="BM79" s="141" t="n">
        <f aca="false">IF(BM$2&lt;=$A79,IF(BM$3&gt;=$A79,(BM$4/1.055056),0),0)*($AI80-$AI79)/10000</f>
        <v>0</v>
      </c>
      <c r="BN79" s="141" t="n">
        <f aca="false">IF(BN$2&lt;=$A79,IF(BN$3&gt;=$A79,(BN$4/1.055056),0),0)*($AI80-$AI79)/10000</f>
        <v>0</v>
      </c>
      <c r="BO79" s="141" t="n">
        <f aca="false">IF(BO$2&lt;=$A79,IF(BO$3&gt;=$A79,(BO$4/1.055056),0),0)*($AI80-$AI79)/10000</f>
        <v>0</v>
      </c>
      <c r="BP79" s="141" t="n">
        <f aca="false">IF(BP$2&lt;=$A79,IF(BP$3&gt;=$A79,(BP$4/1.055056),0),0)*($AI80-$AI79)/10000</f>
        <v>0</v>
      </c>
      <c r="BQ79" s="13"/>
      <c r="BR79" s="14" t="n">
        <f aca="false">SUM(BI79:BP79)</f>
        <v>0</v>
      </c>
      <c r="BS79" s="14" t="n">
        <f aca="false">SUM(AX79:BF79)+DF79</f>
        <v>0</v>
      </c>
      <c r="BT79" s="14"/>
      <c r="BU79" s="17"/>
      <c r="BV79" s="17"/>
      <c r="BW79" s="142" t="n">
        <f aca="false">IF(BW$2&lt;=$A79,IF(BW$3&gt;=$A79,(BW$4),0),0)*($AI80-$AI79)/10000</f>
        <v>0</v>
      </c>
      <c r="BX79" s="142" t="n">
        <f aca="false">IF(BX$2&lt;=$A79,IF(BX$3&gt;=$A79,(BX$4),0),0)*($AI80-$AI79)/10000</f>
        <v>0</v>
      </c>
      <c r="BY79" s="142" t="n">
        <f aca="false">IF(BY$2&lt;=$A79,IF(BY$3&gt;=$A79,(BY$4),0),0)*($AI80-$AI79)/10000</f>
        <v>0</v>
      </c>
      <c r="BZ79" s="142" t="n">
        <f aca="false">IF(BZ$2&lt;=$A79,IF(BZ$3&gt;=$A79,(BZ$4),0),0)*($AI80-$AI79)/10000</f>
        <v>0</v>
      </c>
      <c r="CA79" s="142" t="n">
        <f aca="false">IF(CA$2&lt;=$A79,IF(CA$3&gt;=$A79,(CA$4),0),0)*($AI80-$AI79)/10000</f>
        <v>0</v>
      </c>
      <c r="CB79" s="140" t="n">
        <f aca="false">IF(CB$2&lt;=$A79,IF(CB$3&gt;=$A79,(CB$4),0),0)*($AI80-$AI79)/10000</f>
        <v>0</v>
      </c>
      <c r="CC79" s="140" t="n">
        <f aca="false">IF(CC$2&lt;=$A79,IF(CC$3&gt;=$A79,(CC$4),0),0)*($AI80-$AI79)/10000</f>
        <v>0</v>
      </c>
      <c r="CD79" s="140" t="n">
        <f aca="false">IF(CD$2&lt;=$A79,IF(CD$3&gt;=$A79,(CD$4),0),0)*($AI80-$AI79)/10000</f>
        <v>0</v>
      </c>
      <c r="CE79" s="140" t="n">
        <f aca="false">IF(CE$2&lt;=$A79,IF(CE$3&gt;=$A79,(CE$4),0),0)*($AI80-$AI79)/10000</f>
        <v>0</v>
      </c>
      <c r="CF79" s="140" t="n">
        <f aca="false">IF(CF$2&lt;=$A79,IF(CF$3&gt;=$A79,(CF$4),0),0)*($AI80-$AI79)/10000</f>
        <v>0</v>
      </c>
      <c r="CG79" s="140" t="n">
        <f aca="false">IF(CG$2&lt;=$A79,IF(CG$3&gt;=$A79,(CG$4),0),0)*($AI80-$AI79)/10000</f>
        <v>0</v>
      </c>
      <c r="CH79" s="140" t="n">
        <f aca="false">IF(CH$2&lt;=$A79,IF(CH$3&gt;=$A79,(CH$4),0),0)*($AI80-$AI79)/10000</f>
        <v>0</v>
      </c>
      <c r="CI79" s="140" t="n">
        <f aca="false">IF(CI$2&lt;=$A79,IF(CI$3&gt;=$A79,(CI$4),0),0)*($AI80-$AI79)/10000</f>
        <v>0</v>
      </c>
      <c r="CJ79" s="17"/>
      <c r="CK79" s="128" t="n">
        <f aca="false">SUM(BW79:CI79)+DQ79</f>
        <v>0</v>
      </c>
      <c r="CL79" s="128"/>
      <c r="CM79" s="128"/>
      <c r="CN79" s="142" t="n">
        <f aca="false">IF(CN$2&lt;=$A79,IF(CN$3&gt;=$A79,(CN$4),0),0)*($AI80-$AI79)/10000</f>
        <v>0</v>
      </c>
      <c r="CO79" s="142" t="n">
        <f aca="false">IF(CO$2&lt;=$A79,IF(CO$3&gt;=$A79,(CO$4),0),0)*($AI80-$AI79)/10000</f>
        <v>0</v>
      </c>
      <c r="CP79" s="142" t="n">
        <f aca="false">IF(CP$2&lt;=$A79,IF(CP$3&gt;=$A79,(CP$4),0),0)*($AI80-$AI79)/10000</f>
        <v>0</v>
      </c>
      <c r="CQ79" s="142" t="n">
        <f aca="false">IF(CQ$2&lt;=$A79,IF(CQ$3&gt;=$A79,(CQ$4),0),0)*($AI80-$AI79)/10000</f>
        <v>0</v>
      </c>
      <c r="CR79" s="128"/>
      <c r="CS79" s="128" t="n">
        <f aca="false">SUM(CN79:CQ79)*AL79</f>
        <v>0</v>
      </c>
      <c r="CT79" s="128"/>
      <c r="CU79" s="17"/>
      <c r="CV79" s="17"/>
      <c r="CW79" s="17"/>
      <c r="CX79" s="140" t="n">
        <f aca="false">IF(CX$2&lt;=$A79,IF(CX$3&gt;=$A79,(CX$4),0),0)*($AI80-$AI79)/10000</f>
        <v>0</v>
      </c>
      <c r="CY79" s="140" t="n">
        <f aca="false">IF(CY$2&lt;=$A79,IF(CY$3&gt;=$A79,(CY$4),0),0)*($AI80-$AI79)/10000</f>
        <v>0</v>
      </c>
      <c r="CZ79" s="140" t="n">
        <f aca="false">IF(CZ$2&lt;=$A79,IF(CZ$3&gt;=$A79,(CZ$4),0),0)*($AI80-$AI79)/10000</f>
        <v>0</v>
      </c>
      <c r="DA79" s="140" t="n">
        <f aca="false">IF(DA$2&lt;=$A79,IF(DA$3&gt;=$A79,(DA$4),0),0)*($AI80-$AI79)/10000</f>
        <v>0</v>
      </c>
      <c r="DB79" s="140" t="n">
        <f aca="false">IF(DB$2&lt;=$A79,IF(DB$3&gt;=$A79,(DB$4),0),0)*($AI80-$AI79)/10000</f>
        <v>0</v>
      </c>
      <c r="DC79" s="140" t="n">
        <f aca="false">IF(DC$2&lt;=$A79,IF(DC$3&gt;=$A79,(DC$4),0),0)*($AI80-$AI79)/10000</f>
        <v>0</v>
      </c>
      <c r="DD79" s="140" t="n">
        <f aca="false">IF(DD$2&lt;=$A79,IF(DD$3&gt;=$A79,(DD$4),0),0)*($AI80-$AI79)/10000</f>
        <v>0</v>
      </c>
      <c r="DE79" s="17"/>
      <c r="DF79" s="128" t="n">
        <f aca="false">SUM(CX79:DD79)</f>
        <v>0</v>
      </c>
      <c r="DG79" s="17"/>
      <c r="DH79" s="17"/>
      <c r="DI79" s="17"/>
      <c r="DJ79" s="17"/>
      <c r="DK79" s="17"/>
      <c r="DL79" s="140" t="n">
        <f aca="false">IF(DL$2&lt;=$A79,IF(DL$3&gt;=$A79,(DL$4),0),0)*($AI80-$AI79)/10000</f>
        <v>0</v>
      </c>
      <c r="DM79" s="140" t="n">
        <f aca="false">IF(DM$2&lt;=$A79,IF(DM$3&gt;=$A79,(DM$4),0),0)*($AI80-$AI79)/10000</f>
        <v>0</v>
      </c>
      <c r="DN79" s="140" t="n">
        <f aca="false">IF(DN$2&lt;=$A79,IF(DN$3&gt;=$A79,(DN$4),0),0)*($AI80-$AI79)/10000</f>
        <v>0</v>
      </c>
      <c r="DO79" s="140" t="n">
        <f aca="false">IF(DO$2&lt;=$A79,IF(DO$3&gt;=$A79,(DO$4),0),0)*($AI80-$AI79)/10000</f>
        <v>0</v>
      </c>
      <c r="DP79" s="140"/>
      <c r="DQ79" s="140" t="n">
        <f aca="false">SUM(DL79:DO79)*AL79</f>
        <v>0</v>
      </c>
      <c r="DR79" s="140"/>
      <c r="DS79" s="140" t="n">
        <f aca="false">IF(DS$2&lt;=$A79,IF(DS$3&gt;=$A79,(DS$4),0),0)*($AI80-$AI79)/10000</f>
        <v>0</v>
      </c>
      <c r="DT79" s="140" t="n">
        <f aca="false">IF(DT$2&lt;=$A79,IF(DT$3&gt;=$A79,(DT$4),0),0)*($AI80-$AI79)/10000</f>
        <v>0</v>
      </c>
      <c r="DU79" s="140" t="n">
        <f aca="false">IF(DU$2&lt;=$A79,IF(DU$3&gt;=$A79,(DU$4),0),0)*($AI80-$AI79)/10000</f>
        <v>0</v>
      </c>
      <c r="DV79" s="140" t="n">
        <f aca="false">IF(DV$2&lt;=$A79,IF(DV$3&gt;=$A79,(DV$4),0),0)*($AI80-$AI79)/10000</f>
        <v>0</v>
      </c>
      <c r="DW79" s="140" t="n">
        <f aca="false">IF(DW$2&lt;=$A79,IF(DW$3&gt;=$A79,(DW$4),0),0)*($AI80-$AI79)/10000</f>
        <v>0</v>
      </c>
      <c r="DX79" s="140" t="n">
        <f aca="false">IF(DX$2&lt;=$A79,IF(DX$3&gt;=$A79,(DX$4),0),0)*($AI80-$AI79)/10000</f>
        <v>0</v>
      </c>
      <c r="DY79" s="140" t="n">
        <f aca="false">IF(DY$2&lt;=$A79,IF(DY$3&gt;=$A79,(DY$4),0),0)*($AI80-$AI79)/10000</f>
        <v>0</v>
      </c>
      <c r="DZ79" s="140" t="n">
        <f aca="false">IF(DZ$2&lt;=$A79,IF(DZ$3&gt;=$A79,(DZ$4),0),0)*($AI80-$AI79)/10000</f>
        <v>0</v>
      </c>
      <c r="EA79" s="140" t="n">
        <f aca="false">IF(EA$2&lt;=$A79,IF(EA$3&gt;=$A79,(EA$4),0),0)*($AI80-$AI79)/10000</f>
        <v>0</v>
      </c>
      <c r="EB79" s="128" t="n">
        <f aca="false">SUM(DS79:DZ79)*AM79</f>
        <v>0</v>
      </c>
      <c r="EC79" s="128"/>
      <c r="ED79" s="17"/>
      <c r="EE79" s="17"/>
      <c r="EF79" s="17"/>
      <c r="EG79" s="17"/>
      <c r="EH79" s="17"/>
      <c r="EI79" s="140" t="n">
        <f aca="false">IF(EI$2&lt;=$A79,IF(EI$3&gt;=$A79,(EI$4),0),0)*($AI80-$AI79)/10000</f>
        <v>0</v>
      </c>
      <c r="EJ79" s="140" t="n">
        <f aca="false">IF(EJ$2&lt;=$A79,IF(EJ$3&gt;=$A79,(EJ$4),0),0)*($AI80-$AI79)/10000</f>
        <v>0</v>
      </c>
      <c r="EK79" s="140" t="n">
        <f aca="false">IF(EK$2&lt;=$A79,IF(EK$3&gt;=$A79,(EK$4),0),0)*($AI80-$AI79)/10000</f>
        <v>0</v>
      </c>
      <c r="EL79" s="140" t="n">
        <f aca="false">IF(EL$2&lt;=$A79,IF(EL$3&gt;=$A79,(EL$4),0),0)*($AI80-$AI79)/10000</f>
        <v>0</v>
      </c>
      <c r="EM79" s="140" t="n">
        <f aca="false">IF(EM$2&lt;=$A79,IF(EM$3&gt;=$A79,(EM$4),0),0)*($AI80-$AI79)/10000</f>
        <v>0</v>
      </c>
      <c r="EN79" s="140" t="n">
        <f aca="false">IF(EN$2&lt;=$A79,IF(EN$3&gt;=$A79,(EN$4),0),0)*($AI80-$AI79)/10000</f>
        <v>0</v>
      </c>
      <c r="EO79" s="17"/>
      <c r="EP79" s="128" t="n">
        <f aca="false">SUM(EI79:EN79)</f>
        <v>0</v>
      </c>
      <c r="EQ79" s="128" t="n">
        <f aca="false">EP79*AM79</f>
        <v>0</v>
      </c>
      <c r="ER79" s="17"/>
      <c r="ES79" s="17"/>
      <c r="ET79" s="17"/>
      <c r="EU79" s="17"/>
      <c r="EV79" s="17"/>
      <c r="EW79" s="140" t="n">
        <f aca="false">IF(EW$2&lt;=$A79,IF(EW$3&gt;=$A79,(EW$4),0),0)*($AI80-$AI79)/10000</f>
        <v>0</v>
      </c>
      <c r="EX79" s="140" t="n">
        <f aca="false">IF(EX$2&lt;=$A79,IF(EX$3&gt;=$A79,(EX$4),0),0)*($AI80-$AI79)/10000</f>
        <v>0</v>
      </c>
      <c r="EY79" s="140" t="n">
        <f aca="false">IF(EY$2&lt;=$A79,IF(EY$3&gt;=$A79,(EY$4),0),0)*($AI80-$AI79)/10000</f>
        <v>0</v>
      </c>
      <c r="EZ79" s="140" t="n">
        <f aca="false">IF(EZ$2&lt;=$A79,IF(EZ$3&gt;=$A79,(EZ$4),0),0)*($AI80-$AI79)/10000</f>
        <v>0</v>
      </c>
      <c r="FA79" s="140" t="n">
        <f aca="false">IF(FA$2&lt;=$A79,IF(FA$3&gt;=$A79,(FA$4),0),0)*($AI80-$AI79)/10000</f>
        <v>0</v>
      </c>
      <c r="FB79" s="140" t="n">
        <f aca="false">IF(FB$2&lt;=$A79,IF(FB$3&gt;=$A79,(FB$4),0),0)*($AI80-$AI79)/10000</f>
        <v>0</v>
      </c>
      <c r="FC79" s="17"/>
      <c r="FD79" s="128" t="n">
        <f aca="false">SUM(EW79:FB79)</f>
        <v>0</v>
      </c>
      <c r="FE79" s="128" t="n">
        <f aca="false">FD79*AM79</f>
        <v>0</v>
      </c>
      <c r="FF79" s="17"/>
      <c r="FG79" s="17"/>
      <c r="FH79" s="17"/>
      <c r="FI79" s="17"/>
      <c r="FJ79" s="17"/>
      <c r="FK79" s="17"/>
      <c r="FL79" s="140" t="n">
        <f aca="false">IF(FL$2&lt;=$A79,IF(FL$3&gt;=$A79,(FL$4),0),0)*($AI80-$AI79)/10000</f>
        <v>0</v>
      </c>
      <c r="FM79" s="140" t="n">
        <f aca="false">IF(FM$2&lt;=$A79,IF(FM$3&gt;=$A79,(FM$4),0),0)*($AI80-$AI79)/10000</f>
        <v>0</v>
      </c>
      <c r="FN79" s="140" t="n">
        <f aca="false">IF(FN$2&lt;=$A79,IF(FN$3&gt;=$A79,(FN$4),0),0)*($AI80-$AI79)/10000</f>
        <v>0</v>
      </c>
      <c r="FO79" s="140" t="n">
        <f aca="false">IF(FO$2&lt;=$A79,IF(FO$3&gt;=$A79,(FO$4),0),0)*($AI80-$AI79)/10000</f>
        <v>0</v>
      </c>
      <c r="FP79" s="140" t="n">
        <f aca="false">IF(FP$2&lt;=$A79,IF(FP$3&gt;=$A79,(FP$4),0),0)*($AI80-$AI79)/10000</f>
        <v>0</v>
      </c>
      <c r="FQ79" s="140" t="n">
        <f aca="false">IF(FQ$2&lt;=$A79,IF(FQ$3&gt;=$A79,(FQ$4),0),0)*($AI80-$AI79)/10000</f>
        <v>0</v>
      </c>
      <c r="FR79" s="17"/>
      <c r="FS79" s="128" t="n">
        <f aca="false">SUM(FL79:FQ79)</f>
        <v>0</v>
      </c>
      <c r="FT79" s="128" t="n">
        <f aca="false">FS79*AM79</f>
        <v>0</v>
      </c>
      <c r="FU79" s="17"/>
      <c r="FV79" s="17"/>
      <c r="FW79" s="17"/>
      <c r="FX79" s="17"/>
      <c r="FY79" s="17"/>
      <c r="FZ79" s="17"/>
      <c r="GA79" s="140" t="n">
        <f aca="false">IF(GA$2&lt;=$A79,IF(GA$3&gt;=$A79,(GA$4),0),0)*($AI80-$AI79)/10000</f>
        <v>0</v>
      </c>
      <c r="GB79" s="140" t="n">
        <f aca="false">IF(GB$2&lt;=$A79,IF(GB$3&gt;=$A79,(GB$4),0),0)*($AI80-$AI79)/10000</f>
        <v>0</v>
      </c>
      <c r="GC79" s="140" t="n">
        <f aca="false">IF(GC$2&lt;=$A79,IF(GC$3&gt;=$A79,(GC$4),0),0)*($AI80-$AI79)/10000</f>
        <v>0</v>
      </c>
      <c r="GD79" s="140" t="n">
        <f aca="false">IF(GD$2&lt;=$A79,IF(GD$3&gt;=$A79,(GD$4),0),0)*($AI80-$AI79)/10000</f>
        <v>0</v>
      </c>
      <c r="GE79" s="140" t="n">
        <f aca="false">IF(GE$2&lt;=$A79,IF(GE$3&gt;=$A79,(GE$4),0),0)*($AI80-$AI79)/10000</f>
        <v>0</v>
      </c>
      <c r="GF79" s="140" t="n">
        <f aca="false">IF(GF$2&lt;=$A79,IF(GF$3&gt;=$A79,(GF$4),0),0)*($AI80-$AI79)/10000</f>
        <v>0</v>
      </c>
      <c r="GG79" s="17"/>
      <c r="GH79" s="128" t="n">
        <f aca="false">SUM(GA79:GF79)</f>
        <v>0</v>
      </c>
      <c r="GI79" s="128" t="n">
        <f aca="false">GH79*AM79</f>
        <v>0</v>
      </c>
    </row>
    <row r="80" customFormat="false" ht="16.5" hidden="false" customHeight="false" outlineLevel="0" collapsed="false">
      <c r="A80" s="133" t="n">
        <v>39173</v>
      </c>
      <c r="B80" s="134" t="n">
        <f aca="false">INDEX(EOLArray,MATCH($A80,EOLColumn,0),MATCH($AF$5,EOLRow,0))+CT80</f>
        <v>0</v>
      </c>
      <c r="C80" s="148" t="n">
        <f aca="false">INDEX(M1SHEET,MATCH($A80,M1COLUMN,0),MATCH($AG$5,M1ROW,0))</f>
        <v>-0.642023021207618</v>
      </c>
      <c r="D80" s="149"/>
      <c r="E80" s="134" t="n">
        <f aca="false">INDEX(EOLArray,MATCH($A80,EOLColumn,0),MATCH($AF$19,EOLRow,0))+EQ80</f>
        <v>-5.31</v>
      </c>
      <c r="F80" s="148" t="n">
        <f aca="false">INDEX(M1SHEET,MATCH($A80,M1COLUMN,0),MATCH($AG$14,M1ROW,0))</f>
        <v>0.12</v>
      </c>
      <c r="G80" s="149"/>
      <c r="H80" s="134" t="n">
        <f aca="false">INDEX(EOLArray,MATCH($A80,EOLColumn,0),MATCH($AF$20,EOLRow,0))+GI80</f>
        <v>0</v>
      </c>
      <c r="I80" s="148" t="n">
        <f aca="false">INDEX(M1SHEET,MATCH($A80,M1COLUMN,0),MATCH($AG$17,M1ROW,0))</f>
        <v>0.62</v>
      </c>
      <c r="J80" s="149"/>
      <c r="K80" s="134" t="n">
        <f aca="false">INDEX(EOLArray,MATCH($A80,EOLColumn,0),MATCH($AF$13,EOLRow,0))+FE80</f>
        <v>0</v>
      </c>
      <c r="L80" s="148" t="n">
        <f aca="false">INDEX(M1SHEET,MATCH($A80,M1COLUMN,0),MATCH($AG$13,M1ROW,0))</f>
        <v>-0.355</v>
      </c>
      <c r="M80" s="149"/>
      <c r="N80" s="134" t="n">
        <f aca="false">INDEX(EOLArray,MATCH($A80,EOLColumn,0),MATCH($AF$12,EOLRow,0))+EB80+DQ80</f>
        <v>0</v>
      </c>
      <c r="O80" s="148" t="n">
        <f aca="false">INDEX(M1SHEET,MATCH($A80,M1COLUMN,0),MATCH($AG$15,M1ROW,0))</f>
        <v>-0.29</v>
      </c>
      <c r="P80" s="149"/>
      <c r="Q80" s="148" t="n">
        <f aca="false">INDEX(M1SHEET,MATCH($A80,M1COLUMN,0),MATCH($AG$31,M1ROW,0))</f>
        <v>3.65</v>
      </c>
      <c r="R80" s="149"/>
      <c r="S80" s="134" t="n">
        <f aca="false">INDEX(EOLArray,MATCH($A80,EOLColumn,0),MATCH($AF$2,EOLRow,0))+BE80+DF80</f>
        <v>0</v>
      </c>
      <c r="T80" s="148" t="n">
        <f aca="false">INDEX(M1SHEET,MATCH($A80,M1COLUMN,0),MATCH($AG$3,M1ROW,0))</f>
        <v>-0.585</v>
      </c>
      <c r="U80" s="149"/>
      <c r="V80" s="148" t="n">
        <f aca="false">INDEX(M1SHEET,MATCH($A80,M1COLUMN,0),MATCH($AG$28,M1ROW,0))</f>
        <v>4.70687091486731</v>
      </c>
      <c r="W80" s="149"/>
      <c r="X80" s="134" t="n">
        <f aca="false">INDEX(EOLArray,MATCH($A80,EOLColumn,0),MATCH($AF$18,EOLRow,0))+$BE80+$CK80+$CS80+$DQ80</f>
        <v>0</v>
      </c>
      <c r="Y80" s="148" t="n">
        <f aca="false">INDEX(M1SHEET,MATCH($A80,M1COLUMN,0),MATCH($AG$2,M1ROW,0))</f>
        <v>3.94</v>
      </c>
      <c r="Z80" s="149"/>
      <c r="AB80" s="150" t="n">
        <f aca="false">B80+E80+H80+K80+N80+S80</f>
        <v>-5.31</v>
      </c>
      <c r="AC80" s="58"/>
      <c r="AD80" s="58"/>
      <c r="AI80" s="138" t="n">
        <v>39173</v>
      </c>
      <c r="AJ80" s="96" t="n">
        <f aca="false">(CK80+BE80+BR80+DQ80)*AM80</f>
        <v>0</v>
      </c>
      <c r="AK80" s="97" t="n">
        <f aca="false">(AO80)*(AM80)</f>
        <v>0</v>
      </c>
      <c r="AL80" s="97" t="n">
        <f aca="false">(AN80+AO80)*(AM80)</f>
        <v>0</v>
      </c>
      <c r="AM80" s="139" t="n">
        <f aca="false">INDEX(M1SHEET,MATCH($AI80,M1COLUMN,0),MATCH($AG$38,M1ROW,0))</f>
        <v>0.707628584849529</v>
      </c>
      <c r="AN80" s="122" t="n">
        <f aca="false">BS80</f>
        <v>0</v>
      </c>
      <c r="AO80" s="97" t="n">
        <f aca="false">BR80</f>
        <v>0</v>
      </c>
      <c r="AP80" s="125"/>
      <c r="AQ80" s="108"/>
      <c r="AR80" s="128" t="n">
        <f aca="false">SUM(AX80:BE80)+SUM(BI80:BP80)+SUM(DU80:DZ80)+SUM(BW80:CI80)</f>
        <v>0</v>
      </c>
      <c r="AS80" s="108"/>
      <c r="AT80" s="17"/>
      <c r="AU80" s="17"/>
      <c r="AV80" s="37" t="n">
        <v>39173</v>
      </c>
      <c r="AW80" s="17"/>
      <c r="AX80" s="128" t="n">
        <f aca="false">IF(AX$2&lt;=$A80,IF(AX$3&gt;=$A80,(AX$4/1.055056),0),0)*($AI81-$AI80)/10000</f>
        <v>0</v>
      </c>
      <c r="AY80" s="140" t="n">
        <f aca="false">IF(AY$2&lt;=$A80,IF(AY$3&gt;=$A80,(AY$4/1.055056),0),0)*($AI81-$AI80)/10000</f>
        <v>0</v>
      </c>
      <c r="AZ80" s="140" t="n">
        <f aca="false">IF(AZ$2&lt;=$A80,IF(AZ$3&gt;=$A80,(AZ$4/1.055056),0),0)*($AI81-$AI80)/10000</f>
        <v>0</v>
      </c>
      <c r="BA80" s="140" t="n">
        <f aca="false">IF(BA$2&lt;=$A80,IF(BA$3&gt;=$A80,(BA$4/1.055056),0),0)*($AI81-$AI80)/10000</f>
        <v>0</v>
      </c>
      <c r="BB80" s="140" t="n">
        <f aca="false">IF(BB$2&lt;=$A80,IF(BB$3&gt;=$A80,(BB$4/1.055056),0),0)*($AI81-$AI80)/10000</f>
        <v>0</v>
      </c>
      <c r="BC80" s="140" t="n">
        <f aca="false">IF(BC$2&lt;=$A80,IF(BC$3&gt;=$A80,(BC$4/1.055056),0),0)*($AI81-$AI80)/10000</f>
        <v>0</v>
      </c>
      <c r="BD80" s="140" t="n">
        <f aca="false">IF(BD$2&lt;=$A80,IF(BD$3&gt;=$A80,(BD$4/1.055056),0),0)*($AI81-$AI80)/10000</f>
        <v>0</v>
      </c>
      <c r="BE80" s="140" t="n">
        <f aca="false">SUM(AX80:BD80)*AM80</f>
        <v>0</v>
      </c>
      <c r="BF80" s="140"/>
      <c r="BG80" s="13"/>
      <c r="BH80" s="13"/>
      <c r="BI80" s="141" t="n">
        <f aca="false">IF(BI$2&lt;=$A80,IF(BI$3&gt;=$A80,(BI$4/1.055056),0),0)*($AI81-$AI80)/10000</f>
        <v>0</v>
      </c>
      <c r="BJ80" s="141" t="n">
        <f aca="false">IF(BJ$2&lt;=$A80,IF(BJ$3&gt;=$A80,(BJ$4/1.055056),0),0)*($AI81-$AI80)/10000</f>
        <v>0</v>
      </c>
      <c r="BK80" s="141" t="n">
        <f aca="false">IF(BK$2&lt;=$A80,IF(BK$3&gt;=$A80,(BK$4/1.055056),0),0)*($AI81-$AI80)/10000</f>
        <v>0</v>
      </c>
      <c r="BL80" s="141" t="n">
        <f aca="false">IF(BL$2&lt;=$A80,IF(BL$3&gt;=$A80,(BL$4/1.055056),0),0)*($AI81-$AI80)/10000</f>
        <v>0</v>
      </c>
      <c r="BM80" s="141" t="n">
        <f aca="false">IF(BM$2&lt;=$A80,IF(BM$3&gt;=$A80,(BM$4/1.055056),0),0)*($AI81-$AI80)/10000</f>
        <v>0</v>
      </c>
      <c r="BN80" s="141" t="n">
        <f aca="false">IF(BN$2&lt;=$A80,IF(BN$3&gt;=$A80,(BN$4/1.055056),0),0)*($AI81-$AI80)/10000</f>
        <v>0</v>
      </c>
      <c r="BO80" s="141" t="n">
        <f aca="false">IF(BO$2&lt;=$A80,IF(BO$3&gt;=$A80,(BO$4/1.055056),0),0)*($AI81-$AI80)/10000</f>
        <v>0</v>
      </c>
      <c r="BP80" s="141" t="n">
        <f aca="false">IF(BP$2&lt;=$A80,IF(BP$3&gt;=$A80,(BP$4/1.055056),0),0)*($AI81-$AI80)/10000</f>
        <v>0</v>
      </c>
      <c r="BQ80" s="13"/>
      <c r="BR80" s="14" t="n">
        <f aca="false">SUM(BI80:BP80)</f>
        <v>0</v>
      </c>
      <c r="BS80" s="14" t="n">
        <f aca="false">SUM(AX80:BF80)+DF80</f>
        <v>0</v>
      </c>
      <c r="BT80" s="14"/>
      <c r="BU80" s="17"/>
      <c r="BV80" s="17"/>
      <c r="BW80" s="142" t="n">
        <f aca="false">IF(BW$2&lt;=$A80,IF(BW$3&gt;=$A80,(BW$4),0),0)*($AI81-$AI80)/10000</f>
        <v>0</v>
      </c>
      <c r="BX80" s="142" t="n">
        <f aca="false">IF(BX$2&lt;=$A80,IF(BX$3&gt;=$A80,(BX$4),0),0)*($AI81-$AI80)/10000</f>
        <v>0</v>
      </c>
      <c r="BY80" s="142" t="n">
        <f aca="false">IF(BY$2&lt;=$A80,IF(BY$3&gt;=$A80,(BY$4),0),0)*($AI81-$AI80)/10000</f>
        <v>0</v>
      </c>
      <c r="BZ80" s="142" t="n">
        <f aca="false">IF(BZ$2&lt;=$A80,IF(BZ$3&gt;=$A80,(BZ$4),0),0)*($AI81-$AI80)/10000</f>
        <v>0</v>
      </c>
      <c r="CA80" s="142" t="n">
        <f aca="false">IF(CA$2&lt;=$A80,IF(CA$3&gt;=$A80,(CA$4),0),0)*($AI81-$AI80)/10000</f>
        <v>0</v>
      </c>
      <c r="CB80" s="140" t="n">
        <f aca="false">IF(CB$2&lt;=$A80,IF(CB$3&gt;=$A80,(CB$4),0),0)*($AI81-$AI80)/10000</f>
        <v>0</v>
      </c>
      <c r="CC80" s="140" t="n">
        <f aca="false">IF(CC$2&lt;=$A80,IF(CC$3&gt;=$A80,(CC$4),0),0)*($AI81-$AI80)/10000</f>
        <v>0</v>
      </c>
      <c r="CD80" s="140" t="n">
        <f aca="false">IF(CD$2&lt;=$A80,IF(CD$3&gt;=$A80,(CD$4),0),0)*($AI81-$AI80)/10000</f>
        <v>0</v>
      </c>
      <c r="CE80" s="140" t="n">
        <f aca="false">IF(CE$2&lt;=$A80,IF(CE$3&gt;=$A80,(CE$4),0),0)*($AI81-$AI80)/10000</f>
        <v>0</v>
      </c>
      <c r="CF80" s="140" t="n">
        <f aca="false">IF(CF$2&lt;=$A80,IF(CF$3&gt;=$A80,(CF$4),0),0)*($AI81-$AI80)/10000</f>
        <v>0</v>
      </c>
      <c r="CG80" s="140" t="n">
        <f aca="false">IF(CG$2&lt;=$A80,IF(CG$3&gt;=$A80,(CG$4),0),0)*($AI81-$AI80)/10000</f>
        <v>0</v>
      </c>
      <c r="CH80" s="140" t="n">
        <f aca="false">IF(CH$2&lt;=$A80,IF(CH$3&gt;=$A80,(CH$4),0),0)*($AI81-$AI80)/10000</f>
        <v>0</v>
      </c>
      <c r="CI80" s="140" t="n">
        <f aca="false">IF(CI$2&lt;=$A80,IF(CI$3&gt;=$A80,(CI$4),0),0)*($AI81-$AI80)/10000</f>
        <v>0</v>
      </c>
      <c r="CJ80" s="17"/>
      <c r="CK80" s="128" t="n">
        <f aca="false">SUM(BW80:CI80)+DQ80</f>
        <v>0</v>
      </c>
      <c r="CL80" s="128"/>
      <c r="CM80" s="128"/>
      <c r="CN80" s="142" t="n">
        <f aca="false">IF(CN$2&lt;=$A80,IF(CN$3&gt;=$A80,(CN$4),0),0)*($AI81-$AI80)/10000</f>
        <v>0</v>
      </c>
      <c r="CO80" s="142" t="n">
        <f aca="false">IF(CO$2&lt;=$A80,IF(CO$3&gt;=$A80,(CO$4),0),0)*($AI81-$AI80)/10000</f>
        <v>0</v>
      </c>
      <c r="CP80" s="142" t="n">
        <f aca="false">IF(CP$2&lt;=$A80,IF(CP$3&gt;=$A80,(CP$4),0),0)*($AI81-$AI80)/10000</f>
        <v>0</v>
      </c>
      <c r="CQ80" s="142" t="n">
        <f aca="false">IF(CQ$2&lt;=$A80,IF(CQ$3&gt;=$A80,(CQ$4),0),0)*($AI81-$AI80)/10000</f>
        <v>0</v>
      </c>
      <c r="CR80" s="128"/>
      <c r="CS80" s="128" t="n">
        <f aca="false">SUM(CN80:CQ80)*AL80</f>
        <v>0</v>
      </c>
      <c r="CT80" s="128"/>
      <c r="CU80" s="17"/>
      <c r="CV80" s="17"/>
      <c r="CW80" s="17"/>
      <c r="CX80" s="140" t="n">
        <f aca="false">IF(CX$2&lt;=$A80,IF(CX$3&gt;=$A80,(CX$4),0),0)*($AI81-$AI80)/10000</f>
        <v>0</v>
      </c>
      <c r="CY80" s="140" t="n">
        <f aca="false">IF(CY$2&lt;=$A80,IF(CY$3&gt;=$A80,(CY$4),0),0)*($AI81-$AI80)/10000</f>
        <v>0</v>
      </c>
      <c r="CZ80" s="140" t="n">
        <f aca="false">IF(CZ$2&lt;=$A80,IF(CZ$3&gt;=$A80,(CZ$4),0),0)*($AI81-$AI80)/10000</f>
        <v>0</v>
      </c>
      <c r="DA80" s="140" t="n">
        <f aca="false">IF(DA$2&lt;=$A80,IF(DA$3&gt;=$A80,(DA$4),0),0)*($AI81-$AI80)/10000</f>
        <v>0</v>
      </c>
      <c r="DB80" s="140" t="n">
        <f aca="false">IF(DB$2&lt;=$A80,IF(DB$3&gt;=$A80,(DB$4),0),0)*($AI81-$AI80)/10000</f>
        <v>0</v>
      </c>
      <c r="DC80" s="140" t="n">
        <f aca="false">IF(DC$2&lt;=$A80,IF(DC$3&gt;=$A80,(DC$4),0),0)*($AI81-$AI80)/10000</f>
        <v>0</v>
      </c>
      <c r="DD80" s="140" t="n">
        <f aca="false">IF(DD$2&lt;=$A80,IF(DD$3&gt;=$A80,(DD$4),0),0)*($AI81-$AI80)/10000</f>
        <v>0</v>
      </c>
      <c r="DE80" s="17"/>
      <c r="DF80" s="128" t="n">
        <f aca="false">SUM(CX80:DD80)</f>
        <v>0</v>
      </c>
      <c r="DG80" s="17"/>
      <c r="DH80" s="17"/>
      <c r="DI80" s="17"/>
      <c r="DJ80" s="17"/>
      <c r="DK80" s="17"/>
      <c r="DL80" s="140" t="n">
        <f aca="false">IF(DL$2&lt;=$A80,IF(DL$3&gt;=$A80,(DL$4),0),0)*($AI81-$AI80)/10000</f>
        <v>0</v>
      </c>
      <c r="DM80" s="140" t="n">
        <f aca="false">IF(DM$2&lt;=$A80,IF(DM$3&gt;=$A80,(DM$4),0),0)*($AI81-$AI80)/10000</f>
        <v>0</v>
      </c>
      <c r="DN80" s="140" t="n">
        <f aca="false">IF(DN$2&lt;=$A80,IF(DN$3&gt;=$A80,(DN$4),0),0)*($AI81-$AI80)/10000</f>
        <v>0</v>
      </c>
      <c r="DO80" s="140" t="n">
        <f aca="false">IF(DO$2&lt;=$A80,IF(DO$3&gt;=$A80,(DO$4),0),0)*($AI81-$AI80)/10000</f>
        <v>0</v>
      </c>
      <c r="DP80" s="140"/>
      <c r="DQ80" s="140" t="n">
        <f aca="false">SUM(DL80:DO80)*AL80</f>
        <v>0</v>
      </c>
      <c r="DR80" s="140"/>
      <c r="DS80" s="140" t="n">
        <f aca="false">IF(DS$2&lt;=$A80,IF(DS$3&gt;=$A80,(DS$4),0),0)*($AI81-$AI80)/10000</f>
        <v>0</v>
      </c>
      <c r="DT80" s="140" t="n">
        <f aca="false">IF(DT$2&lt;=$A80,IF(DT$3&gt;=$A80,(DT$4),0),0)*($AI81-$AI80)/10000</f>
        <v>0</v>
      </c>
      <c r="DU80" s="140" t="n">
        <f aca="false">IF(DU$2&lt;=$A80,IF(DU$3&gt;=$A80,(DU$4),0),0)*($AI81-$AI80)/10000</f>
        <v>0</v>
      </c>
      <c r="DV80" s="140" t="n">
        <f aca="false">IF(DV$2&lt;=$A80,IF(DV$3&gt;=$A80,(DV$4),0),0)*($AI81-$AI80)/10000</f>
        <v>0</v>
      </c>
      <c r="DW80" s="140" t="n">
        <f aca="false">IF(DW$2&lt;=$A80,IF(DW$3&gt;=$A80,(DW$4),0),0)*($AI81-$AI80)/10000</f>
        <v>0</v>
      </c>
      <c r="DX80" s="140" t="n">
        <f aca="false">IF(DX$2&lt;=$A80,IF(DX$3&gt;=$A80,(DX$4),0),0)*($AI81-$AI80)/10000</f>
        <v>0</v>
      </c>
      <c r="DY80" s="140" t="n">
        <f aca="false">IF(DY$2&lt;=$A80,IF(DY$3&gt;=$A80,(DY$4),0),0)*($AI81-$AI80)/10000</f>
        <v>0</v>
      </c>
      <c r="DZ80" s="140" t="n">
        <f aca="false">IF(DZ$2&lt;=$A80,IF(DZ$3&gt;=$A80,(DZ$4),0),0)*($AI81-$AI80)/10000</f>
        <v>0</v>
      </c>
      <c r="EA80" s="140" t="n">
        <f aca="false">IF(EA$2&lt;=$A80,IF(EA$3&gt;=$A80,(EA$4),0),0)*($AI81-$AI80)/10000</f>
        <v>0</v>
      </c>
      <c r="EB80" s="128" t="n">
        <f aca="false">SUM(DS80:DZ80)*AM80</f>
        <v>0</v>
      </c>
      <c r="EC80" s="128"/>
      <c r="ED80" s="17"/>
      <c r="EE80" s="17"/>
      <c r="EF80" s="17"/>
      <c r="EG80" s="17"/>
      <c r="EH80" s="17"/>
      <c r="EI80" s="140" t="n">
        <f aca="false">IF(EI$2&lt;=$A80,IF(EI$3&gt;=$A80,(EI$4),0),0)*($AI81-$AI80)/10000</f>
        <v>0</v>
      </c>
      <c r="EJ80" s="140" t="n">
        <f aca="false">IF(EJ$2&lt;=$A80,IF(EJ$3&gt;=$A80,(EJ$4),0),0)*($AI81-$AI80)/10000</f>
        <v>0</v>
      </c>
      <c r="EK80" s="140" t="n">
        <f aca="false">IF(EK$2&lt;=$A80,IF(EK$3&gt;=$A80,(EK$4),0),0)*($AI81-$AI80)/10000</f>
        <v>0</v>
      </c>
      <c r="EL80" s="140" t="n">
        <f aca="false">IF(EL$2&lt;=$A80,IF(EL$3&gt;=$A80,(EL$4),0),0)*($AI81-$AI80)/10000</f>
        <v>0</v>
      </c>
      <c r="EM80" s="140" t="n">
        <f aca="false">IF(EM$2&lt;=$A80,IF(EM$3&gt;=$A80,(EM$4),0),0)*($AI81-$AI80)/10000</f>
        <v>0</v>
      </c>
      <c r="EN80" s="140" t="n">
        <f aca="false">IF(EN$2&lt;=$A80,IF(EN$3&gt;=$A80,(EN$4),0),0)*($AI81-$AI80)/10000</f>
        <v>0</v>
      </c>
      <c r="EO80" s="17"/>
      <c r="EP80" s="128" t="n">
        <f aca="false">SUM(EI80:EN80)</f>
        <v>0</v>
      </c>
      <c r="EQ80" s="128" t="n">
        <f aca="false">EP80*AM80</f>
        <v>0</v>
      </c>
      <c r="ER80" s="17"/>
      <c r="ES80" s="17"/>
      <c r="ET80" s="17"/>
      <c r="EU80" s="17"/>
      <c r="EV80" s="17"/>
      <c r="EW80" s="140" t="n">
        <f aca="false">IF(EW$2&lt;=$A80,IF(EW$3&gt;=$A80,(EW$4),0),0)*($AI81-$AI80)/10000</f>
        <v>0</v>
      </c>
      <c r="EX80" s="140" t="n">
        <f aca="false">IF(EX$2&lt;=$A80,IF(EX$3&gt;=$A80,(EX$4),0),0)*($AI81-$AI80)/10000</f>
        <v>0</v>
      </c>
      <c r="EY80" s="140" t="n">
        <f aca="false">IF(EY$2&lt;=$A80,IF(EY$3&gt;=$A80,(EY$4),0),0)*($AI81-$AI80)/10000</f>
        <v>0</v>
      </c>
      <c r="EZ80" s="140" t="n">
        <f aca="false">IF(EZ$2&lt;=$A80,IF(EZ$3&gt;=$A80,(EZ$4),0),0)*($AI81-$AI80)/10000</f>
        <v>0</v>
      </c>
      <c r="FA80" s="140" t="n">
        <f aca="false">IF(FA$2&lt;=$A80,IF(FA$3&gt;=$A80,(FA$4),0),0)*($AI81-$AI80)/10000</f>
        <v>0</v>
      </c>
      <c r="FB80" s="140" t="n">
        <f aca="false">IF(FB$2&lt;=$A80,IF(FB$3&gt;=$A80,(FB$4),0),0)*($AI81-$AI80)/10000</f>
        <v>0</v>
      </c>
      <c r="FC80" s="17"/>
      <c r="FD80" s="128" t="n">
        <f aca="false">SUM(EW80:FB80)</f>
        <v>0</v>
      </c>
      <c r="FE80" s="128" t="n">
        <f aca="false">FD80*AM80</f>
        <v>0</v>
      </c>
      <c r="FF80" s="17"/>
      <c r="FG80" s="17"/>
      <c r="FH80" s="17"/>
      <c r="FI80" s="17"/>
      <c r="FJ80" s="17"/>
      <c r="FK80" s="17"/>
      <c r="FL80" s="140" t="n">
        <f aca="false">IF(FL$2&lt;=$A80,IF(FL$3&gt;=$A80,(FL$4),0),0)*($AI81-$AI80)/10000</f>
        <v>0</v>
      </c>
      <c r="FM80" s="140" t="n">
        <f aca="false">IF(FM$2&lt;=$A80,IF(FM$3&gt;=$A80,(FM$4),0),0)*($AI81-$AI80)/10000</f>
        <v>0</v>
      </c>
      <c r="FN80" s="140" t="n">
        <f aca="false">IF(FN$2&lt;=$A80,IF(FN$3&gt;=$A80,(FN$4),0),0)*($AI81-$AI80)/10000</f>
        <v>0</v>
      </c>
      <c r="FO80" s="140" t="n">
        <f aca="false">IF(FO$2&lt;=$A80,IF(FO$3&gt;=$A80,(FO$4),0),0)*($AI81-$AI80)/10000</f>
        <v>0</v>
      </c>
      <c r="FP80" s="140" t="n">
        <f aca="false">IF(FP$2&lt;=$A80,IF(FP$3&gt;=$A80,(FP$4),0),0)*($AI81-$AI80)/10000</f>
        <v>0</v>
      </c>
      <c r="FQ80" s="140" t="n">
        <f aca="false">IF(FQ$2&lt;=$A80,IF(FQ$3&gt;=$A80,(FQ$4),0),0)*($AI81-$AI80)/10000</f>
        <v>0</v>
      </c>
      <c r="FR80" s="17"/>
      <c r="FS80" s="128" t="n">
        <f aca="false">SUM(FL80:FQ80)</f>
        <v>0</v>
      </c>
      <c r="FT80" s="128" t="n">
        <f aca="false">FS80*AM80</f>
        <v>0</v>
      </c>
      <c r="FU80" s="17"/>
      <c r="FV80" s="17"/>
      <c r="FW80" s="17"/>
      <c r="FX80" s="17"/>
      <c r="FY80" s="17"/>
      <c r="FZ80" s="17"/>
      <c r="GA80" s="140" t="n">
        <f aca="false">IF(GA$2&lt;=$A80,IF(GA$3&gt;=$A80,(GA$4),0),0)*($AI81-$AI80)/10000</f>
        <v>0</v>
      </c>
      <c r="GB80" s="140" t="n">
        <f aca="false">IF(GB$2&lt;=$A80,IF(GB$3&gt;=$A80,(GB$4),0),0)*($AI81-$AI80)/10000</f>
        <v>0</v>
      </c>
      <c r="GC80" s="140" t="n">
        <f aca="false">IF(GC$2&lt;=$A80,IF(GC$3&gt;=$A80,(GC$4),0),0)*($AI81-$AI80)/10000</f>
        <v>0</v>
      </c>
      <c r="GD80" s="140" t="n">
        <f aca="false">IF(GD$2&lt;=$A80,IF(GD$3&gt;=$A80,(GD$4),0),0)*($AI81-$AI80)/10000</f>
        <v>0</v>
      </c>
      <c r="GE80" s="140" t="n">
        <f aca="false">IF(GE$2&lt;=$A80,IF(GE$3&gt;=$A80,(GE$4),0),0)*($AI81-$AI80)/10000</f>
        <v>0</v>
      </c>
      <c r="GF80" s="140" t="n">
        <f aca="false">IF(GF$2&lt;=$A80,IF(GF$3&gt;=$A80,(GF$4),0),0)*($AI81-$AI80)/10000</f>
        <v>0</v>
      </c>
      <c r="GG80" s="17"/>
      <c r="GH80" s="128" t="n">
        <f aca="false">SUM(GA80:GF80)</f>
        <v>0</v>
      </c>
      <c r="GI80" s="128" t="n">
        <f aca="false">GH80*AM80</f>
        <v>0</v>
      </c>
    </row>
    <row r="81" customFormat="false" ht="16.5" hidden="false" customHeight="false" outlineLevel="0" collapsed="false">
      <c r="A81" s="133" t="n">
        <v>39203</v>
      </c>
      <c r="B81" s="144" t="n">
        <f aca="false">INDEX(EOLArray,MATCH($A81,EOLColumn,0),MATCH($AF$5,EOLRow,0))+CT81</f>
        <v>0</v>
      </c>
      <c r="C81" s="135" t="n">
        <f aca="false">INDEX(M1SHEET,MATCH($A81,M1COLUMN,0),MATCH($AG$5,M1ROW,0))</f>
        <v>-0.642034572455971</v>
      </c>
      <c r="D81" s="152"/>
      <c r="E81" s="144" t="n">
        <f aca="false">INDEX(EOLArray,MATCH($A81,EOLColumn,0),MATCH($AF$19,EOLRow,0))+EQ81</f>
        <v>-5.46</v>
      </c>
      <c r="F81" s="135" t="n">
        <f aca="false">INDEX(M1SHEET,MATCH($A81,M1COLUMN,0),MATCH($AG$14,M1ROW,0))</f>
        <v>0.12</v>
      </c>
      <c r="G81" s="152"/>
      <c r="H81" s="144" t="n">
        <f aca="false">INDEX(EOLArray,MATCH($A81,EOLColumn,0),MATCH($AF$20,EOLRow,0))+GI81</f>
        <v>0</v>
      </c>
      <c r="I81" s="135" t="n">
        <f aca="false">INDEX(M1SHEET,MATCH($A81,M1COLUMN,0),MATCH($AG$17,M1ROW,0))</f>
        <v>0.62</v>
      </c>
      <c r="J81" s="152"/>
      <c r="K81" s="144" t="n">
        <f aca="false">INDEX(EOLArray,MATCH($A81,EOLColumn,0),MATCH($AF$13,EOLRow,0))+FE81</f>
        <v>0</v>
      </c>
      <c r="L81" s="135" t="n">
        <f aca="false">INDEX(M1SHEET,MATCH($A81,M1COLUMN,0),MATCH($AG$13,M1ROW,0))</f>
        <v>-0.355</v>
      </c>
      <c r="M81" s="152"/>
      <c r="N81" s="144" t="n">
        <f aca="false">INDEX(EOLArray,MATCH($A81,EOLColumn,0),MATCH($AF$12,EOLRow,0))+EB81+DQ81</f>
        <v>0</v>
      </c>
      <c r="O81" s="135" t="n">
        <f aca="false">INDEX(M1SHEET,MATCH($A81,M1COLUMN,0),MATCH($AG$15,M1ROW,0))</f>
        <v>-0.29</v>
      </c>
      <c r="P81" s="152"/>
      <c r="Q81" s="135" t="n">
        <f aca="false">INDEX(M1SHEET,MATCH($A81,M1COLUMN,0),MATCH($AG$31,M1ROW,0))</f>
        <v>3.621</v>
      </c>
      <c r="R81" s="152"/>
      <c r="S81" s="144" t="n">
        <f aca="false">INDEX(EOLArray,MATCH($A81,EOLColumn,0),MATCH($AF$2,EOLRow,0))+BE81+DF81</f>
        <v>0</v>
      </c>
      <c r="T81" s="135" t="n">
        <f aca="false">INDEX(M1SHEET,MATCH($A81,M1COLUMN,0),MATCH($AG$3,M1ROW,0))</f>
        <v>-0.585</v>
      </c>
      <c r="U81" s="152"/>
      <c r="V81" s="135" t="n">
        <f aca="false">INDEX(M1SHEET,MATCH($A81,M1COLUMN,0),MATCH($AG$28,M1ROW,0))</f>
        <v>4.66524054695785</v>
      </c>
      <c r="W81" s="152"/>
      <c r="X81" s="144" t="n">
        <f aca="false">INDEX(EOLArray,MATCH($A81,EOLColumn,0),MATCH($AF$18,EOLRow,0))+$BE81+$CK81+$CS81+$DQ81</f>
        <v>0</v>
      </c>
      <c r="Y81" s="135" t="n">
        <f aca="false">INDEX(M1SHEET,MATCH($A81,M1COLUMN,0),MATCH($AG$2,M1ROW,0))</f>
        <v>3.911</v>
      </c>
      <c r="Z81" s="152"/>
      <c r="AB81" s="150" t="n">
        <f aca="false">B81+E81+H81+K81+N81+S81</f>
        <v>-5.46</v>
      </c>
      <c r="AC81" s="58"/>
      <c r="AD81" s="58"/>
      <c r="AI81" s="138" t="n">
        <v>39203</v>
      </c>
      <c r="AJ81" s="96" t="n">
        <f aca="false">(CK81+BE81+BR81+DQ81)*AM81</f>
        <v>0</v>
      </c>
      <c r="AK81" s="97" t="n">
        <f aca="false">(AO81)*(AM81)</f>
        <v>0</v>
      </c>
      <c r="AL81" s="97" t="n">
        <f aca="false">(AN81+AO81)*(AM81)</f>
        <v>0</v>
      </c>
      <c r="AM81" s="139" t="n">
        <f aca="false">INDEX(M1SHEET,MATCH($AI81,M1COLUMN,0),MATCH($AG$38,M1ROW,0))</f>
        <v>0.7040416180098</v>
      </c>
      <c r="AN81" s="122" t="n">
        <f aca="false">BS81</f>
        <v>0</v>
      </c>
      <c r="AO81" s="97" t="n">
        <f aca="false">BR81</f>
        <v>0</v>
      </c>
      <c r="AP81" s="125"/>
      <c r="AQ81" s="108"/>
      <c r="AR81" s="128" t="n">
        <f aca="false">SUM(AX81:BE81)+SUM(BI81:BP81)+SUM(DU81:DZ81)+SUM(BW81:CI81)</f>
        <v>0</v>
      </c>
      <c r="AS81" s="108"/>
      <c r="AT81" s="17"/>
      <c r="AU81" s="17"/>
      <c r="AV81" s="37" t="n">
        <v>39203</v>
      </c>
      <c r="AW81" s="17"/>
      <c r="AX81" s="128" t="n">
        <f aca="false">IF(AX$2&lt;=$A81,IF(AX$3&gt;=$A81,(AX$4/1.055056),0),0)*($AI82-$AI81)/10000</f>
        <v>0</v>
      </c>
      <c r="AY81" s="140" t="n">
        <f aca="false">IF(AY$2&lt;=$A81,IF(AY$3&gt;=$A81,(AY$4/1.055056),0),0)*($AI82-$AI81)/10000</f>
        <v>0</v>
      </c>
      <c r="AZ81" s="140" t="n">
        <f aca="false">IF(AZ$2&lt;=$A81,IF(AZ$3&gt;=$A81,(AZ$4/1.055056),0),0)*($AI82-$AI81)/10000</f>
        <v>0</v>
      </c>
      <c r="BA81" s="140" t="n">
        <f aca="false">IF(BA$2&lt;=$A81,IF(BA$3&gt;=$A81,(BA$4/1.055056),0),0)*($AI82-$AI81)/10000</f>
        <v>0</v>
      </c>
      <c r="BB81" s="140" t="n">
        <f aca="false">IF(BB$2&lt;=$A81,IF(BB$3&gt;=$A81,(BB$4/1.055056),0),0)*($AI82-$AI81)/10000</f>
        <v>0</v>
      </c>
      <c r="BC81" s="140" t="n">
        <f aca="false">IF(BC$2&lt;=$A81,IF(BC$3&gt;=$A81,(BC$4/1.055056),0),0)*($AI82-$AI81)/10000</f>
        <v>0</v>
      </c>
      <c r="BD81" s="140" t="n">
        <f aca="false">IF(BD$2&lt;=$A81,IF(BD$3&gt;=$A81,(BD$4/1.055056),0),0)*($AI82-$AI81)/10000</f>
        <v>0</v>
      </c>
      <c r="BE81" s="140" t="n">
        <f aca="false">SUM(AX81:BD81)*AM81</f>
        <v>0</v>
      </c>
      <c r="BF81" s="140"/>
      <c r="BG81" s="13"/>
      <c r="BH81" s="13"/>
      <c r="BI81" s="141" t="n">
        <f aca="false">IF(BI$2&lt;=$A81,IF(BI$3&gt;=$A81,(BI$4/1.055056),0),0)*($AI82-$AI81)/10000</f>
        <v>0</v>
      </c>
      <c r="BJ81" s="141" t="n">
        <f aca="false">IF(BJ$2&lt;=$A81,IF(BJ$3&gt;=$A81,(BJ$4/1.055056),0),0)*($AI82-$AI81)/10000</f>
        <v>0</v>
      </c>
      <c r="BK81" s="141" t="n">
        <f aca="false">IF(BK$2&lt;=$A81,IF(BK$3&gt;=$A81,(BK$4/1.055056),0),0)*($AI82-$AI81)/10000</f>
        <v>0</v>
      </c>
      <c r="BL81" s="141" t="n">
        <f aca="false">IF(BL$2&lt;=$A81,IF(BL$3&gt;=$A81,(BL$4/1.055056),0),0)*($AI82-$AI81)/10000</f>
        <v>0</v>
      </c>
      <c r="BM81" s="141" t="n">
        <f aca="false">IF(BM$2&lt;=$A81,IF(BM$3&gt;=$A81,(BM$4/1.055056),0),0)*($AI82-$AI81)/10000</f>
        <v>0</v>
      </c>
      <c r="BN81" s="141" t="n">
        <f aca="false">IF(BN$2&lt;=$A81,IF(BN$3&gt;=$A81,(BN$4/1.055056),0),0)*($AI82-$AI81)/10000</f>
        <v>0</v>
      </c>
      <c r="BO81" s="141" t="n">
        <f aca="false">IF(BO$2&lt;=$A81,IF(BO$3&gt;=$A81,(BO$4/1.055056),0),0)*($AI82-$AI81)/10000</f>
        <v>0</v>
      </c>
      <c r="BP81" s="141" t="n">
        <f aca="false">IF(BP$2&lt;=$A81,IF(BP$3&gt;=$A81,(BP$4/1.055056),0),0)*($AI82-$AI81)/10000</f>
        <v>0</v>
      </c>
      <c r="BQ81" s="13"/>
      <c r="BR81" s="14" t="n">
        <f aca="false">SUM(BI81:BP81)</f>
        <v>0</v>
      </c>
      <c r="BS81" s="14" t="n">
        <f aca="false">SUM(AX81:BF81)+DF81</f>
        <v>0</v>
      </c>
      <c r="BT81" s="14"/>
      <c r="BU81" s="17"/>
      <c r="BV81" s="17"/>
      <c r="BW81" s="142" t="n">
        <f aca="false">IF(BW$2&lt;=$A81,IF(BW$3&gt;=$A81,(BW$4),0),0)*($AI82-$AI81)/10000</f>
        <v>0</v>
      </c>
      <c r="BX81" s="142" t="n">
        <f aca="false">IF(BX$2&lt;=$A81,IF(BX$3&gt;=$A81,(BX$4),0),0)*($AI82-$AI81)/10000</f>
        <v>0</v>
      </c>
      <c r="BY81" s="142" t="n">
        <f aca="false">IF(BY$2&lt;=$A81,IF(BY$3&gt;=$A81,(BY$4),0),0)*($AI82-$AI81)/10000</f>
        <v>0</v>
      </c>
      <c r="BZ81" s="142" t="n">
        <f aca="false">IF(BZ$2&lt;=$A81,IF(BZ$3&gt;=$A81,(BZ$4),0),0)*($AI82-$AI81)/10000</f>
        <v>0</v>
      </c>
      <c r="CA81" s="142" t="n">
        <f aca="false">IF(CA$2&lt;=$A81,IF(CA$3&gt;=$A81,(CA$4),0),0)*($AI82-$AI81)/10000</f>
        <v>0</v>
      </c>
      <c r="CB81" s="140" t="n">
        <f aca="false">IF(CB$2&lt;=$A81,IF(CB$3&gt;=$A81,(CB$4),0),0)*($AI82-$AI81)/10000</f>
        <v>0</v>
      </c>
      <c r="CC81" s="140" t="n">
        <f aca="false">IF(CC$2&lt;=$A81,IF(CC$3&gt;=$A81,(CC$4),0),0)*($AI82-$AI81)/10000</f>
        <v>0</v>
      </c>
      <c r="CD81" s="140" t="n">
        <f aca="false">IF(CD$2&lt;=$A81,IF(CD$3&gt;=$A81,(CD$4),0),0)*($AI82-$AI81)/10000</f>
        <v>0</v>
      </c>
      <c r="CE81" s="140" t="n">
        <f aca="false">IF(CE$2&lt;=$A81,IF(CE$3&gt;=$A81,(CE$4),0),0)*($AI82-$AI81)/10000</f>
        <v>0</v>
      </c>
      <c r="CF81" s="140" t="n">
        <f aca="false">IF(CF$2&lt;=$A81,IF(CF$3&gt;=$A81,(CF$4),0),0)*($AI82-$AI81)/10000</f>
        <v>0</v>
      </c>
      <c r="CG81" s="140" t="n">
        <f aca="false">IF(CG$2&lt;=$A81,IF(CG$3&gt;=$A81,(CG$4),0),0)*($AI82-$AI81)/10000</f>
        <v>0</v>
      </c>
      <c r="CH81" s="140" t="n">
        <f aca="false">IF(CH$2&lt;=$A81,IF(CH$3&gt;=$A81,(CH$4),0),0)*($AI82-$AI81)/10000</f>
        <v>0</v>
      </c>
      <c r="CI81" s="140" t="n">
        <f aca="false">IF(CI$2&lt;=$A81,IF(CI$3&gt;=$A81,(CI$4),0),0)*($AI82-$AI81)/10000</f>
        <v>0</v>
      </c>
      <c r="CJ81" s="17"/>
      <c r="CK81" s="128" t="n">
        <f aca="false">SUM(BW81:CI81)+DQ81</f>
        <v>0</v>
      </c>
      <c r="CL81" s="128"/>
      <c r="CM81" s="128"/>
      <c r="CN81" s="142" t="n">
        <f aca="false">IF(CN$2&lt;=$A81,IF(CN$3&gt;=$A81,(CN$4),0),0)*($AI82-$AI81)/10000</f>
        <v>0</v>
      </c>
      <c r="CO81" s="142" t="n">
        <f aca="false">IF(CO$2&lt;=$A81,IF(CO$3&gt;=$A81,(CO$4),0),0)*($AI82-$AI81)/10000</f>
        <v>0</v>
      </c>
      <c r="CP81" s="142" t="n">
        <f aca="false">IF(CP$2&lt;=$A81,IF(CP$3&gt;=$A81,(CP$4),0),0)*($AI82-$AI81)/10000</f>
        <v>0</v>
      </c>
      <c r="CQ81" s="142" t="n">
        <f aca="false">IF(CQ$2&lt;=$A81,IF(CQ$3&gt;=$A81,(CQ$4),0),0)*($AI82-$AI81)/10000</f>
        <v>0</v>
      </c>
      <c r="CR81" s="128"/>
      <c r="CS81" s="128" t="n">
        <f aca="false">SUM(CN81:CQ81)*AL81</f>
        <v>0</v>
      </c>
      <c r="CT81" s="128"/>
      <c r="CU81" s="17"/>
      <c r="CV81" s="17"/>
      <c r="CW81" s="17"/>
      <c r="CX81" s="140" t="n">
        <f aca="false">IF(CX$2&lt;=$A81,IF(CX$3&gt;=$A81,(CX$4),0),0)*($AI82-$AI81)/10000</f>
        <v>0</v>
      </c>
      <c r="CY81" s="140" t="n">
        <f aca="false">IF(CY$2&lt;=$A81,IF(CY$3&gt;=$A81,(CY$4),0),0)*($AI82-$AI81)/10000</f>
        <v>0</v>
      </c>
      <c r="CZ81" s="140" t="n">
        <f aca="false">IF(CZ$2&lt;=$A81,IF(CZ$3&gt;=$A81,(CZ$4),0),0)*($AI82-$AI81)/10000</f>
        <v>0</v>
      </c>
      <c r="DA81" s="140" t="n">
        <f aca="false">IF(DA$2&lt;=$A81,IF(DA$3&gt;=$A81,(DA$4),0),0)*($AI82-$AI81)/10000</f>
        <v>0</v>
      </c>
      <c r="DB81" s="140" t="n">
        <f aca="false">IF(DB$2&lt;=$A81,IF(DB$3&gt;=$A81,(DB$4),0),0)*($AI82-$AI81)/10000</f>
        <v>0</v>
      </c>
      <c r="DC81" s="140" t="n">
        <f aca="false">IF(DC$2&lt;=$A81,IF(DC$3&gt;=$A81,(DC$4),0),0)*($AI82-$AI81)/10000</f>
        <v>0</v>
      </c>
      <c r="DD81" s="140" t="n">
        <f aca="false">IF(DD$2&lt;=$A81,IF(DD$3&gt;=$A81,(DD$4),0),0)*($AI82-$AI81)/10000</f>
        <v>0</v>
      </c>
      <c r="DE81" s="17"/>
      <c r="DF81" s="128" t="n">
        <f aca="false">SUM(CX81:DD81)</f>
        <v>0</v>
      </c>
      <c r="DG81" s="17"/>
      <c r="DH81" s="17"/>
      <c r="DI81" s="17"/>
      <c r="DJ81" s="17"/>
      <c r="DK81" s="17"/>
      <c r="DL81" s="140" t="n">
        <f aca="false">IF(DL$2&lt;=$A81,IF(DL$3&gt;=$A81,(DL$4),0),0)*($AI82-$AI81)/10000</f>
        <v>0</v>
      </c>
      <c r="DM81" s="140" t="n">
        <f aca="false">IF(DM$2&lt;=$A81,IF(DM$3&gt;=$A81,(DM$4),0),0)*($AI82-$AI81)/10000</f>
        <v>0</v>
      </c>
      <c r="DN81" s="140" t="n">
        <f aca="false">IF(DN$2&lt;=$A81,IF(DN$3&gt;=$A81,(DN$4),0),0)*($AI82-$AI81)/10000</f>
        <v>0</v>
      </c>
      <c r="DO81" s="140" t="n">
        <f aca="false">IF(DO$2&lt;=$A81,IF(DO$3&gt;=$A81,(DO$4),0),0)*($AI82-$AI81)/10000</f>
        <v>0</v>
      </c>
      <c r="DP81" s="140"/>
      <c r="DQ81" s="140" t="n">
        <f aca="false">SUM(DL81:DO81)*AL81</f>
        <v>0</v>
      </c>
      <c r="DR81" s="140"/>
      <c r="DS81" s="140" t="n">
        <f aca="false">IF(DS$2&lt;=$A81,IF(DS$3&gt;=$A81,(DS$4),0),0)*($AI82-$AI81)/10000</f>
        <v>0</v>
      </c>
      <c r="DT81" s="140" t="n">
        <f aca="false">IF(DT$2&lt;=$A81,IF(DT$3&gt;=$A81,(DT$4),0),0)*($AI82-$AI81)/10000</f>
        <v>0</v>
      </c>
      <c r="DU81" s="140" t="n">
        <f aca="false">IF(DU$2&lt;=$A81,IF(DU$3&gt;=$A81,(DU$4),0),0)*($AI82-$AI81)/10000</f>
        <v>0</v>
      </c>
      <c r="DV81" s="140" t="n">
        <f aca="false">IF(DV$2&lt;=$A81,IF(DV$3&gt;=$A81,(DV$4),0),0)*($AI82-$AI81)/10000</f>
        <v>0</v>
      </c>
      <c r="DW81" s="140" t="n">
        <f aca="false">IF(DW$2&lt;=$A81,IF(DW$3&gt;=$A81,(DW$4),0),0)*($AI82-$AI81)/10000</f>
        <v>0</v>
      </c>
      <c r="DX81" s="140" t="n">
        <f aca="false">IF(DX$2&lt;=$A81,IF(DX$3&gt;=$A81,(DX$4),0),0)*($AI82-$AI81)/10000</f>
        <v>0</v>
      </c>
      <c r="DY81" s="140" t="n">
        <f aca="false">IF(DY$2&lt;=$A81,IF(DY$3&gt;=$A81,(DY$4),0),0)*($AI82-$AI81)/10000</f>
        <v>0</v>
      </c>
      <c r="DZ81" s="140" t="n">
        <f aca="false">IF(DZ$2&lt;=$A81,IF(DZ$3&gt;=$A81,(DZ$4),0),0)*($AI82-$AI81)/10000</f>
        <v>0</v>
      </c>
      <c r="EA81" s="140" t="n">
        <f aca="false">IF(EA$2&lt;=$A81,IF(EA$3&gt;=$A81,(EA$4),0),0)*($AI82-$AI81)/10000</f>
        <v>0</v>
      </c>
      <c r="EB81" s="128" t="n">
        <f aca="false">SUM(DS81:DZ81)*AM81</f>
        <v>0</v>
      </c>
      <c r="EC81" s="128"/>
      <c r="ED81" s="17"/>
      <c r="EE81" s="17"/>
      <c r="EF81" s="17"/>
      <c r="EG81" s="17"/>
      <c r="EH81" s="17"/>
      <c r="EI81" s="140" t="n">
        <f aca="false">IF(EI$2&lt;=$A81,IF(EI$3&gt;=$A81,(EI$4),0),0)*($AI82-$AI81)/10000</f>
        <v>0</v>
      </c>
      <c r="EJ81" s="140" t="n">
        <f aca="false">IF(EJ$2&lt;=$A81,IF(EJ$3&gt;=$A81,(EJ$4),0),0)*($AI82-$AI81)/10000</f>
        <v>0</v>
      </c>
      <c r="EK81" s="140" t="n">
        <f aca="false">IF(EK$2&lt;=$A81,IF(EK$3&gt;=$A81,(EK$4),0),0)*($AI82-$AI81)/10000</f>
        <v>0</v>
      </c>
      <c r="EL81" s="140" t="n">
        <f aca="false">IF(EL$2&lt;=$A81,IF(EL$3&gt;=$A81,(EL$4),0),0)*($AI82-$AI81)/10000</f>
        <v>0</v>
      </c>
      <c r="EM81" s="140" t="n">
        <f aca="false">IF(EM$2&lt;=$A81,IF(EM$3&gt;=$A81,(EM$4),0),0)*($AI82-$AI81)/10000</f>
        <v>0</v>
      </c>
      <c r="EN81" s="140" t="n">
        <f aca="false">IF(EN$2&lt;=$A81,IF(EN$3&gt;=$A81,(EN$4),0),0)*($AI82-$AI81)/10000</f>
        <v>0</v>
      </c>
      <c r="EO81" s="17"/>
      <c r="EP81" s="128" t="n">
        <f aca="false">SUM(EI81:EN81)</f>
        <v>0</v>
      </c>
      <c r="EQ81" s="128" t="n">
        <f aca="false">EP81*AM81</f>
        <v>0</v>
      </c>
      <c r="ER81" s="17"/>
      <c r="ES81" s="17"/>
      <c r="ET81" s="17"/>
      <c r="EU81" s="17"/>
      <c r="EV81" s="17"/>
      <c r="EW81" s="140" t="n">
        <f aca="false">IF(EW$2&lt;=$A81,IF(EW$3&gt;=$A81,(EW$4),0),0)*($AI82-$AI81)/10000</f>
        <v>0</v>
      </c>
      <c r="EX81" s="140" t="n">
        <f aca="false">IF(EX$2&lt;=$A81,IF(EX$3&gt;=$A81,(EX$4),0),0)*($AI82-$AI81)/10000</f>
        <v>0</v>
      </c>
      <c r="EY81" s="140" t="n">
        <f aca="false">IF(EY$2&lt;=$A81,IF(EY$3&gt;=$A81,(EY$4),0),0)*($AI82-$AI81)/10000</f>
        <v>0</v>
      </c>
      <c r="EZ81" s="140" t="n">
        <f aca="false">IF(EZ$2&lt;=$A81,IF(EZ$3&gt;=$A81,(EZ$4),0),0)*($AI82-$AI81)/10000</f>
        <v>0</v>
      </c>
      <c r="FA81" s="140" t="n">
        <f aca="false">IF(FA$2&lt;=$A81,IF(FA$3&gt;=$A81,(FA$4),0),0)*($AI82-$AI81)/10000</f>
        <v>0</v>
      </c>
      <c r="FB81" s="140" t="n">
        <f aca="false">IF(FB$2&lt;=$A81,IF(FB$3&gt;=$A81,(FB$4),0),0)*($AI82-$AI81)/10000</f>
        <v>0</v>
      </c>
      <c r="FC81" s="17"/>
      <c r="FD81" s="128" t="n">
        <f aca="false">SUM(EW81:FB81)</f>
        <v>0</v>
      </c>
      <c r="FE81" s="128" t="n">
        <f aca="false">FD81*AM81</f>
        <v>0</v>
      </c>
      <c r="FF81" s="17"/>
      <c r="FG81" s="17"/>
      <c r="FH81" s="17"/>
      <c r="FI81" s="17"/>
      <c r="FJ81" s="17"/>
      <c r="FK81" s="17"/>
      <c r="FL81" s="140" t="n">
        <f aca="false">IF(FL$2&lt;=$A81,IF(FL$3&gt;=$A81,(FL$4),0),0)*($AI82-$AI81)/10000</f>
        <v>0</v>
      </c>
      <c r="FM81" s="140" t="n">
        <f aca="false">IF(FM$2&lt;=$A81,IF(FM$3&gt;=$A81,(FM$4),0),0)*($AI82-$AI81)/10000</f>
        <v>0</v>
      </c>
      <c r="FN81" s="140" t="n">
        <f aca="false">IF(FN$2&lt;=$A81,IF(FN$3&gt;=$A81,(FN$4),0),0)*($AI82-$AI81)/10000</f>
        <v>0</v>
      </c>
      <c r="FO81" s="140" t="n">
        <f aca="false">IF(FO$2&lt;=$A81,IF(FO$3&gt;=$A81,(FO$4),0),0)*($AI82-$AI81)/10000</f>
        <v>0</v>
      </c>
      <c r="FP81" s="140" t="n">
        <f aca="false">IF(FP$2&lt;=$A81,IF(FP$3&gt;=$A81,(FP$4),0),0)*($AI82-$AI81)/10000</f>
        <v>0</v>
      </c>
      <c r="FQ81" s="140" t="n">
        <f aca="false">IF(FQ$2&lt;=$A81,IF(FQ$3&gt;=$A81,(FQ$4),0),0)*($AI82-$AI81)/10000</f>
        <v>0</v>
      </c>
      <c r="FR81" s="17"/>
      <c r="FS81" s="128" t="n">
        <f aca="false">SUM(FL81:FQ81)</f>
        <v>0</v>
      </c>
      <c r="FT81" s="128" t="n">
        <f aca="false">FS81*AM81</f>
        <v>0</v>
      </c>
      <c r="FU81" s="17"/>
      <c r="FV81" s="17"/>
      <c r="FW81" s="17"/>
      <c r="FX81" s="17"/>
      <c r="FY81" s="17"/>
      <c r="FZ81" s="17"/>
      <c r="GA81" s="140" t="n">
        <f aca="false">IF(GA$2&lt;=$A81,IF(GA$3&gt;=$A81,(GA$4),0),0)*($AI82-$AI81)/10000</f>
        <v>0</v>
      </c>
      <c r="GB81" s="140" t="n">
        <f aca="false">IF(GB$2&lt;=$A81,IF(GB$3&gt;=$A81,(GB$4),0),0)*($AI82-$AI81)/10000</f>
        <v>0</v>
      </c>
      <c r="GC81" s="140" t="n">
        <f aca="false">IF(GC$2&lt;=$A81,IF(GC$3&gt;=$A81,(GC$4),0),0)*($AI82-$AI81)/10000</f>
        <v>0</v>
      </c>
      <c r="GD81" s="140" t="n">
        <f aca="false">IF(GD$2&lt;=$A81,IF(GD$3&gt;=$A81,(GD$4),0),0)*($AI82-$AI81)/10000</f>
        <v>0</v>
      </c>
      <c r="GE81" s="140" t="n">
        <f aca="false">IF(GE$2&lt;=$A81,IF(GE$3&gt;=$A81,(GE$4),0),0)*($AI82-$AI81)/10000</f>
        <v>0</v>
      </c>
      <c r="GF81" s="140" t="n">
        <f aca="false">IF(GF$2&lt;=$A81,IF(GF$3&gt;=$A81,(GF$4),0),0)*($AI82-$AI81)/10000</f>
        <v>0</v>
      </c>
      <c r="GG81" s="17"/>
      <c r="GH81" s="128" t="n">
        <f aca="false">SUM(GA81:GF81)</f>
        <v>0</v>
      </c>
      <c r="GI81" s="128" t="n">
        <f aca="false">GH81*AM81</f>
        <v>0</v>
      </c>
    </row>
    <row r="82" customFormat="false" ht="16.5" hidden="false" customHeight="false" outlineLevel="0" collapsed="false">
      <c r="A82" s="133" t="n">
        <v>39234</v>
      </c>
      <c r="B82" s="144" t="n">
        <f aca="false">INDEX(EOLArray,MATCH($A82,EOLColumn,0),MATCH($AF$5,EOLRow,0))+CT82</f>
        <v>0</v>
      </c>
      <c r="C82" s="135" t="n">
        <f aca="false">INDEX(M1SHEET,MATCH($A82,M1COLUMN,0),MATCH($AG$5,M1ROW,0))</f>
        <v>-0.642046420483529</v>
      </c>
      <c r="D82" s="152"/>
      <c r="E82" s="144" t="n">
        <f aca="false">INDEX(EOLArray,MATCH($A82,EOLColumn,0),MATCH($AF$19,EOLRow,0))+EQ82</f>
        <v>-5.25</v>
      </c>
      <c r="F82" s="135" t="n">
        <f aca="false">INDEX(M1SHEET,MATCH($A82,M1COLUMN,0),MATCH($AG$14,M1ROW,0))</f>
        <v>0.12</v>
      </c>
      <c r="G82" s="152"/>
      <c r="H82" s="144" t="n">
        <f aca="false">INDEX(EOLArray,MATCH($A82,EOLColumn,0),MATCH($AF$20,EOLRow,0))+GI82</f>
        <v>0</v>
      </c>
      <c r="I82" s="135" t="n">
        <f aca="false">INDEX(M1SHEET,MATCH($A82,M1COLUMN,0),MATCH($AG$17,M1ROW,0))</f>
        <v>0.62</v>
      </c>
      <c r="J82" s="152"/>
      <c r="K82" s="144" t="n">
        <f aca="false">INDEX(EOLArray,MATCH($A82,EOLColumn,0),MATCH($AF$13,EOLRow,0))+FE82</f>
        <v>0</v>
      </c>
      <c r="L82" s="135" t="n">
        <f aca="false">INDEX(M1SHEET,MATCH($A82,M1COLUMN,0),MATCH($AG$13,M1ROW,0))</f>
        <v>-0.355</v>
      </c>
      <c r="M82" s="152"/>
      <c r="N82" s="144" t="n">
        <f aca="false">INDEX(EOLArray,MATCH($A82,EOLColumn,0),MATCH($AF$12,EOLRow,0))+EB82+DQ82</f>
        <v>0</v>
      </c>
      <c r="O82" s="135" t="n">
        <f aca="false">INDEX(M1SHEET,MATCH($A82,M1COLUMN,0),MATCH($AG$15,M1ROW,0))</f>
        <v>-0.29</v>
      </c>
      <c r="P82" s="152"/>
      <c r="Q82" s="135" t="n">
        <f aca="false">INDEX(M1SHEET,MATCH($A82,M1COLUMN,0),MATCH($AG$31,M1ROW,0))</f>
        <v>3.651</v>
      </c>
      <c r="R82" s="152"/>
      <c r="S82" s="144" t="n">
        <f aca="false">INDEX(EOLArray,MATCH($A82,EOLColumn,0),MATCH($AF$2,EOLRow,0))+BE82+DF82</f>
        <v>0</v>
      </c>
      <c r="T82" s="135" t="n">
        <f aca="false">INDEX(M1SHEET,MATCH($A82,M1COLUMN,0),MATCH($AG$3,M1ROW,0))</f>
        <v>-0.585</v>
      </c>
      <c r="U82" s="152"/>
      <c r="V82" s="135" t="n">
        <f aca="false">INDEX(M1SHEET,MATCH($A82,M1COLUMN,0),MATCH($AG$28,M1ROW,0))</f>
        <v>4.70634261929751</v>
      </c>
      <c r="W82" s="152"/>
      <c r="X82" s="144" t="n">
        <f aca="false">INDEX(EOLArray,MATCH($A82,EOLColumn,0),MATCH($AF$18,EOLRow,0))+$BE82+$CK82+$CS82+$DQ82</f>
        <v>0</v>
      </c>
      <c r="Y82" s="135" t="n">
        <f aca="false">INDEX(M1SHEET,MATCH($A82,M1COLUMN,0),MATCH($AG$2,M1ROW,0))</f>
        <v>3.941</v>
      </c>
      <c r="Z82" s="152"/>
      <c r="AB82" s="150" t="n">
        <f aca="false">B82+E82+H82+K82+N82+S82</f>
        <v>-5.25</v>
      </c>
      <c r="AC82" s="58"/>
      <c r="AD82" s="58"/>
      <c r="AI82" s="138" t="n">
        <v>39234</v>
      </c>
      <c r="AJ82" s="96" t="n">
        <f aca="false">(CK82+BE82+BR82+DQ82)*AM82</f>
        <v>0</v>
      </c>
      <c r="AK82" s="97" t="n">
        <f aca="false">(AO82)*(AM82)</f>
        <v>0</v>
      </c>
      <c r="AL82" s="97" t="n">
        <f aca="false">(AN82+AO82)*(AM82)</f>
        <v>0</v>
      </c>
      <c r="AM82" s="139" t="n">
        <f aca="false">INDEX(M1SHEET,MATCH($AI82,M1COLUMN,0),MATCH($AG$38,M1ROW,0))</f>
        <v>0.700344767324355</v>
      </c>
      <c r="AN82" s="122" t="n">
        <f aca="false">BS82</f>
        <v>0</v>
      </c>
      <c r="AO82" s="97" t="n">
        <f aca="false">BR82</f>
        <v>0</v>
      </c>
      <c r="AP82" s="125"/>
      <c r="AQ82" s="108"/>
      <c r="AR82" s="128" t="n">
        <f aca="false">SUM(AX82:BE82)+SUM(BI82:BP82)+SUM(DU82:DZ82)+SUM(BW82:CI82)</f>
        <v>0</v>
      </c>
      <c r="AS82" s="108"/>
      <c r="AT82" s="17"/>
      <c r="AU82" s="17"/>
      <c r="AV82" s="37" t="n">
        <v>39234</v>
      </c>
      <c r="AW82" s="17"/>
      <c r="AX82" s="128" t="n">
        <f aca="false">IF(AX$2&lt;=$A82,IF(AX$3&gt;=$A82,(AX$4/1.055056),0),0)*($AI83-$AI82)/10000</f>
        <v>0</v>
      </c>
      <c r="AY82" s="140" t="n">
        <f aca="false">IF(AY$2&lt;=$A82,IF(AY$3&gt;=$A82,(AY$4/1.055056),0),0)*($AI83-$AI82)/10000</f>
        <v>0</v>
      </c>
      <c r="AZ82" s="140" t="n">
        <f aca="false">IF(AZ$2&lt;=$A82,IF(AZ$3&gt;=$A82,(AZ$4/1.055056),0),0)*($AI83-$AI82)/10000</f>
        <v>0</v>
      </c>
      <c r="BA82" s="140" t="n">
        <f aca="false">IF(BA$2&lt;=$A82,IF(BA$3&gt;=$A82,(BA$4/1.055056),0),0)*($AI83-$AI82)/10000</f>
        <v>0</v>
      </c>
      <c r="BB82" s="140" t="n">
        <f aca="false">IF(BB$2&lt;=$A82,IF(BB$3&gt;=$A82,(BB$4/1.055056),0),0)*($AI83-$AI82)/10000</f>
        <v>0</v>
      </c>
      <c r="BC82" s="140" t="n">
        <f aca="false">IF(BC$2&lt;=$A82,IF(BC$3&gt;=$A82,(BC$4/1.055056),0),0)*($AI83-$AI82)/10000</f>
        <v>0</v>
      </c>
      <c r="BD82" s="140" t="n">
        <f aca="false">IF(BD$2&lt;=$A82,IF(BD$3&gt;=$A82,(BD$4/1.055056),0),0)*($AI83-$AI82)/10000</f>
        <v>0</v>
      </c>
      <c r="BE82" s="140" t="n">
        <f aca="false">SUM(AX82:BD82)*AM82</f>
        <v>0</v>
      </c>
      <c r="BF82" s="140"/>
      <c r="BG82" s="13"/>
      <c r="BH82" s="13"/>
      <c r="BI82" s="141" t="n">
        <f aca="false">IF(BI$2&lt;=$A82,IF(BI$3&gt;=$A82,(BI$4/1.055056),0),0)*($AI83-$AI82)/10000</f>
        <v>0</v>
      </c>
      <c r="BJ82" s="141" t="n">
        <f aca="false">IF(BJ$2&lt;=$A82,IF(BJ$3&gt;=$A82,(BJ$4/1.055056),0),0)*($AI83-$AI82)/10000</f>
        <v>0</v>
      </c>
      <c r="BK82" s="141" t="n">
        <f aca="false">IF(BK$2&lt;=$A82,IF(BK$3&gt;=$A82,(BK$4/1.055056),0),0)*($AI83-$AI82)/10000</f>
        <v>0</v>
      </c>
      <c r="BL82" s="141" t="n">
        <f aca="false">IF(BL$2&lt;=$A82,IF(BL$3&gt;=$A82,(BL$4/1.055056),0),0)*($AI83-$AI82)/10000</f>
        <v>0</v>
      </c>
      <c r="BM82" s="141" t="n">
        <f aca="false">IF(BM$2&lt;=$A82,IF(BM$3&gt;=$A82,(BM$4/1.055056),0),0)*($AI83-$AI82)/10000</f>
        <v>0</v>
      </c>
      <c r="BN82" s="141" t="n">
        <f aca="false">IF(BN$2&lt;=$A82,IF(BN$3&gt;=$A82,(BN$4/1.055056),0),0)*($AI83-$AI82)/10000</f>
        <v>0</v>
      </c>
      <c r="BO82" s="141" t="n">
        <f aca="false">IF(BO$2&lt;=$A82,IF(BO$3&gt;=$A82,(BO$4/1.055056),0),0)*($AI83-$AI82)/10000</f>
        <v>0</v>
      </c>
      <c r="BP82" s="141" t="n">
        <f aca="false">IF(BP$2&lt;=$A82,IF(BP$3&gt;=$A82,(BP$4/1.055056),0),0)*($AI83-$AI82)/10000</f>
        <v>0</v>
      </c>
      <c r="BQ82" s="13"/>
      <c r="BR82" s="14" t="n">
        <f aca="false">SUM(BI82:BP82)</f>
        <v>0</v>
      </c>
      <c r="BS82" s="14" t="n">
        <f aca="false">SUM(AX82:BF82)+DF82</f>
        <v>0</v>
      </c>
      <c r="BT82" s="14"/>
      <c r="BU82" s="17"/>
      <c r="BV82" s="17"/>
      <c r="BW82" s="142" t="n">
        <f aca="false">IF(BW$2&lt;=$A82,IF(BW$3&gt;=$A82,(BW$4),0),0)*($AI83-$AI82)/10000</f>
        <v>0</v>
      </c>
      <c r="BX82" s="142" t="n">
        <f aca="false">IF(BX$2&lt;=$A82,IF(BX$3&gt;=$A82,(BX$4),0),0)*($AI83-$AI82)/10000</f>
        <v>0</v>
      </c>
      <c r="BY82" s="142" t="n">
        <f aca="false">IF(BY$2&lt;=$A82,IF(BY$3&gt;=$A82,(BY$4),0),0)*($AI83-$AI82)/10000</f>
        <v>0</v>
      </c>
      <c r="BZ82" s="142" t="n">
        <f aca="false">IF(BZ$2&lt;=$A82,IF(BZ$3&gt;=$A82,(BZ$4),0),0)*($AI83-$AI82)/10000</f>
        <v>0</v>
      </c>
      <c r="CA82" s="142" t="n">
        <f aca="false">IF(CA$2&lt;=$A82,IF(CA$3&gt;=$A82,(CA$4),0),0)*($AI83-$AI82)/10000</f>
        <v>0</v>
      </c>
      <c r="CB82" s="140" t="n">
        <f aca="false">IF(CB$2&lt;=$A82,IF(CB$3&gt;=$A82,(CB$4),0),0)*($AI83-$AI82)/10000</f>
        <v>0</v>
      </c>
      <c r="CC82" s="140" t="n">
        <f aca="false">IF(CC$2&lt;=$A82,IF(CC$3&gt;=$A82,(CC$4),0),0)*($AI83-$AI82)/10000</f>
        <v>0</v>
      </c>
      <c r="CD82" s="140" t="n">
        <f aca="false">IF(CD$2&lt;=$A82,IF(CD$3&gt;=$A82,(CD$4),0),0)*($AI83-$AI82)/10000</f>
        <v>0</v>
      </c>
      <c r="CE82" s="140" t="n">
        <f aca="false">IF(CE$2&lt;=$A82,IF(CE$3&gt;=$A82,(CE$4),0),0)*($AI83-$AI82)/10000</f>
        <v>0</v>
      </c>
      <c r="CF82" s="140" t="n">
        <f aca="false">IF(CF$2&lt;=$A82,IF(CF$3&gt;=$A82,(CF$4),0),0)*($AI83-$AI82)/10000</f>
        <v>0</v>
      </c>
      <c r="CG82" s="140" t="n">
        <f aca="false">IF(CG$2&lt;=$A82,IF(CG$3&gt;=$A82,(CG$4),0),0)*($AI83-$AI82)/10000</f>
        <v>0</v>
      </c>
      <c r="CH82" s="140" t="n">
        <f aca="false">IF(CH$2&lt;=$A82,IF(CH$3&gt;=$A82,(CH$4),0),0)*($AI83-$AI82)/10000</f>
        <v>0</v>
      </c>
      <c r="CI82" s="140" t="n">
        <f aca="false">IF(CI$2&lt;=$A82,IF(CI$3&gt;=$A82,(CI$4),0),0)*($AI83-$AI82)/10000</f>
        <v>0</v>
      </c>
      <c r="CJ82" s="17"/>
      <c r="CK82" s="128" t="n">
        <f aca="false">SUM(BW82:CI82)+DQ82</f>
        <v>0</v>
      </c>
      <c r="CL82" s="128"/>
      <c r="CM82" s="128"/>
      <c r="CN82" s="142" t="n">
        <f aca="false">IF(CN$2&lt;=$A82,IF(CN$3&gt;=$A82,(CN$4),0),0)*($AI83-$AI82)/10000</f>
        <v>0</v>
      </c>
      <c r="CO82" s="142" t="n">
        <f aca="false">IF(CO$2&lt;=$A82,IF(CO$3&gt;=$A82,(CO$4),0),0)*($AI83-$AI82)/10000</f>
        <v>0</v>
      </c>
      <c r="CP82" s="142" t="n">
        <f aca="false">IF(CP$2&lt;=$A82,IF(CP$3&gt;=$A82,(CP$4),0),0)*($AI83-$AI82)/10000</f>
        <v>0</v>
      </c>
      <c r="CQ82" s="142" t="n">
        <f aca="false">IF(CQ$2&lt;=$A82,IF(CQ$3&gt;=$A82,(CQ$4),0),0)*($AI83-$AI82)/10000</f>
        <v>0</v>
      </c>
      <c r="CR82" s="128"/>
      <c r="CS82" s="128" t="n">
        <f aca="false">SUM(CN82:CQ82)*AL82</f>
        <v>0</v>
      </c>
      <c r="CT82" s="128"/>
      <c r="CU82" s="17"/>
      <c r="CV82" s="17"/>
      <c r="CW82" s="17"/>
      <c r="CX82" s="140" t="n">
        <f aca="false">IF(CX$2&lt;=$A82,IF(CX$3&gt;=$A82,(CX$4),0),0)*($AI83-$AI82)/10000</f>
        <v>0</v>
      </c>
      <c r="CY82" s="140" t="n">
        <f aca="false">IF(CY$2&lt;=$A82,IF(CY$3&gt;=$A82,(CY$4),0),0)*($AI83-$AI82)/10000</f>
        <v>0</v>
      </c>
      <c r="CZ82" s="140" t="n">
        <f aca="false">IF(CZ$2&lt;=$A82,IF(CZ$3&gt;=$A82,(CZ$4),0),0)*($AI83-$AI82)/10000</f>
        <v>0</v>
      </c>
      <c r="DA82" s="140" t="n">
        <f aca="false">IF(DA$2&lt;=$A82,IF(DA$3&gt;=$A82,(DA$4),0),0)*($AI83-$AI82)/10000</f>
        <v>0</v>
      </c>
      <c r="DB82" s="140" t="n">
        <f aca="false">IF(DB$2&lt;=$A82,IF(DB$3&gt;=$A82,(DB$4),0),0)*($AI83-$AI82)/10000</f>
        <v>0</v>
      </c>
      <c r="DC82" s="140" t="n">
        <f aca="false">IF(DC$2&lt;=$A82,IF(DC$3&gt;=$A82,(DC$4),0),0)*($AI83-$AI82)/10000</f>
        <v>0</v>
      </c>
      <c r="DD82" s="140" t="n">
        <f aca="false">IF(DD$2&lt;=$A82,IF(DD$3&gt;=$A82,(DD$4),0),0)*($AI83-$AI82)/10000</f>
        <v>0</v>
      </c>
      <c r="DE82" s="17"/>
      <c r="DF82" s="128" t="n">
        <f aca="false">SUM(CX82:DD82)</f>
        <v>0</v>
      </c>
      <c r="DG82" s="17"/>
      <c r="DH82" s="17"/>
      <c r="DI82" s="17"/>
      <c r="DJ82" s="17"/>
      <c r="DK82" s="17"/>
      <c r="DL82" s="140" t="n">
        <f aca="false">IF(DL$2&lt;=$A82,IF(DL$3&gt;=$A82,(DL$4),0),0)*($AI83-$AI82)/10000</f>
        <v>0</v>
      </c>
      <c r="DM82" s="140" t="n">
        <f aca="false">IF(DM$2&lt;=$A82,IF(DM$3&gt;=$A82,(DM$4),0),0)*($AI83-$AI82)/10000</f>
        <v>0</v>
      </c>
      <c r="DN82" s="140" t="n">
        <f aca="false">IF(DN$2&lt;=$A82,IF(DN$3&gt;=$A82,(DN$4),0),0)*($AI83-$AI82)/10000</f>
        <v>0</v>
      </c>
      <c r="DO82" s="140" t="n">
        <f aca="false">IF(DO$2&lt;=$A82,IF(DO$3&gt;=$A82,(DO$4),0),0)*($AI83-$AI82)/10000</f>
        <v>0</v>
      </c>
      <c r="DP82" s="140"/>
      <c r="DQ82" s="140" t="n">
        <f aca="false">SUM(DL82:DO82)*AL82</f>
        <v>0</v>
      </c>
      <c r="DR82" s="140"/>
      <c r="DS82" s="140" t="n">
        <f aca="false">IF(DS$2&lt;=$A82,IF(DS$3&gt;=$A82,(DS$4),0),0)*($AI83-$AI82)/10000</f>
        <v>0</v>
      </c>
      <c r="DT82" s="140" t="n">
        <f aca="false">IF(DT$2&lt;=$A82,IF(DT$3&gt;=$A82,(DT$4),0),0)*($AI83-$AI82)/10000</f>
        <v>0</v>
      </c>
      <c r="DU82" s="140" t="n">
        <f aca="false">IF(DU$2&lt;=$A82,IF(DU$3&gt;=$A82,(DU$4),0),0)*($AI83-$AI82)/10000</f>
        <v>0</v>
      </c>
      <c r="DV82" s="140" t="n">
        <f aca="false">IF(DV$2&lt;=$A82,IF(DV$3&gt;=$A82,(DV$4),0),0)*($AI83-$AI82)/10000</f>
        <v>0</v>
      </c>
      <c r="DW82" s="140" t="n">
        <f aca="false">IF(DW$2&lt;=$A82,IF(DW$3&gt;=$A82,(DW$4),0),0)*($AI83-$AI82)/10000</f>
        <v>0</v>
      </c>
      <c r="DX82" s="140" t="n">
        <f aca="false">IF(DX$2&lt;=$A82,IF(DX$3&gt;=$A82,(DX$4),0),0)*($AI83-$AI82)/10000</f>
        <v>0</v>
      </c>
      <c r="DY82" s="140" t="n">
        <f aca="false">IF(DY$2&lt;=$A82,IF(DY$3&gt;=$A82,(DY$4),0),0)*($AI83-$AI82)/10000</f>
        <v>0</v>
      </c>
      <c r="DZ82" s="140" t="n">
        <f aca="false">IF(DZ$2&lt;=$A82,IF(DZ$3&gt;=$A82,(DZ$4),0),0)*($AI83-$AI82)/10000</f>
        <v>0</v>
      </c>
      <c r="EA82" s="140" t="n">
        <f aca="false">IF(EA$2&lt;=$A82,IF(EA$3&gt;=$A82,(EA$4),0),0)*($AI83-$AI82)/10000</f>
        <v>0</v>
      </c>
      <c r="EB82" s="128" t="n">
        <f aca="false">SUM(DS82:DZ82)*AM82</f>
        <v>0</v>
      </c>
      <c r="EC82" s="128"/>
      <c r="ED82" s="17"/>
      <c r="EE82" s="17"/>
      <c r="EF82" s="17"/>
      <c r="EG82" s="17"/>
      <c r="EH82" s="17"/>
      <c r="EI82" s="140" t="n">
        <f aca="false">IF(EI$2&lt;=$A82,IF(EI$3&gt;=$A82,(EI$4),0),0)*($AI83-$AI82)/10000</f>
        <v>0</v>
      </c>
      <c r="EJ82" s="140" t="n">
        <f aca="false">IF(EJ$2&lt;=$A82,IF(EJ$3&gt;=$A82,(EJ$4),0),0)*($AI83-$AI82)/10000</f>
        <v>0</v>
      </c>
      <c r="EK82" s="140" t="n">
        <f aca="false">IF(EK$2&lt;=$A82,IF(EK$3&gt;=$A82,(EK$4),0),0)*($AI83-$AI82)/10000</f>
        <v>0</v>
      </c>
      <c r="EL82" s="140" t="n">
        <f aca="false">IF(EL$2&lt;=$A82,IF(EL$3&gt;=$A82,(EL$4),0),0)*($AI83-$AI82)/10000</f>
        <v>0</v>
      </c>
      <c r="EM82" s="140" t="n">
        <f aca="false">IF(EM$2&lt;=$A82,IF(EM$3&gt;=$A82,(EM$4),0),0)*($AI83-$AI82)/10000</f>
        <v>0</v>
      </c>
      <c r="EN82" s="140" t="n">
        <f aca="false">IF(EN$2&lt;=$A82,IF(EN$3&gt;=$A82,(EN$4),0),0)*($AI83-$AI82)/10000</f>
        <v>0</v>
      </c>
      <c r="EO82" s="17"/>
      <c r="EP82" s="128" t="n">
        <f aca="false">SUM(EI82:EN82)</f>
        <v>0</v>
      </c>
      <c r="EQ82" s="128" t="n">
        <f aca="false">EP82*AM82</f>
        <v>0</v>
      </c>
      <c r="ER82" s="17"/>
      <c r="ES82" s="17"/>
      <c r="ET82" s="17"/>
      <c r="EU82" s="17"/>
      <c r="EV82" s="17"/>
      <c r="EW82" s="140" t="n">
        <f aca="false">IF(EW$2&lt;=$A82,IF(EW$3&gt;=$A82,(EW$4),0),0)*($AI83-$AI82)/10000</f>
        <v>0</v>
      </c>
      <c r="EX82" s="140" t="n">
        <f aca="false">IF(EX$2&lt;=$A82,IF(EX$3&gt;=$A82,(EX$4),0),0)*($AI83-$AI82)/10000</f>
        <v>0</v>
      </c>
      <c r="EY82" s="140" t="n">
        <f aca="false">IF(EY$2&lt;=$A82,IF(EY$3&gt;=$A82,(EY$4),0),0)*($AI83-$AI82)/10000</f>
        <v>0</v>
      </c>
      <c r="EZ82" s="140" t="n">
        <f aca="false">IF(EZ$2&lt;=$A82,IF(EZ$3&gt;=$A82,(EZ$4),0),0)*($AI83-$AI82)/10000</f>
        <v>0</v>
      </c>
      <c r="FA82" s="140" t="n">
        <f aca="false">IF(FA$2&lt;=$A82,IF(FA$3&gt;=$A82,(FA$4),0),0)*($AI83-$AI82)/10000</f>
        <v>0</v>
      </c>
      <c r="FB82" s="140" t="n">
        <f aca="false">IF(FB$2&lt;=$A82,IF(FB$3&gt;=$A82,(FB$4),0),0)*($AI83-$AI82)/10000</f>
        <v>0</v>
      </c>
      <c r="FC82" s="17"/>
      <c r="FD82" s="128" t="n">
        <f aca="false">SUM(EW82:FB82)</f>
        <v>0</v>
      </c>
      <c r="FE82" s="128" t="n">
        <f aca="false">FD82*AM82</f>
        <v>0</v>
      </c>
      <c r="FF82" s="17"/>
      <c r="FG82" s="17"/>
      <c r="FH82" s="17"/>
      <c r="FI82" s="17"/>
      <c r="FJ82" s="17"/>
      <c r="FK82" s="17"/>
      <c r="FL82" s="140" t="n">
        <f aca="false">IF(FL$2&lt;=$A82,IF(FL$3&gt;=$A82,(FL$4),0),0)*($AI83-$AI82)/10000</f>
        <v>0</v>
      </c>
      <c r="FM82" s="140" t="n">
        <f aca="false">IF(FM$2&lt;=$A82,IF(FM$3&gt;=$A82,(FM$4),0),0)*($AI83-$AI82)/10000</f>
        <v>0</v>
      </c>
      <c r="FN82" s="140" t="n">
        <f aca="false">IF(FN$2&lt;=$A82,IF(FN$3&gt;=$A82,(FN$4),0),0)*($AI83-$AI82)/10000</f>
        <v>0</v>
      </c>
      <c r="FO82" s="140" t="n">
        <f aca="false">IF(FO$2&lt;=$A82,IF(FO$3&gt;=$A82,(FO$4),0),0)*($AI83-$AI82)/10000</f>
        <v>0</v>
      </c>
      <c r="FP82" s="140" t="n">
        <f aca="false">IF(FP$2&lt;=$A82,IF(FP$3&gt;=$A82,(FP$4),0),0)*($AI83-$AI82)/10000</f>
        <v>0</v>
      </c>
      <c r="FQ82" s="140" t="n">
        <f aca="false">IF(FQ$2&lt;=$A82,IF(FQ$3&gt;=$A82,(FQ$4),0),0)*($AI83-$AI82)/10000</f>
        <v>0</v>
      </c>
      <c r="FR82" s="17"/>
      <c r="FS82" s="128" t="n">
        <f aca="false">SUM(FL82:FQ82)</f>
        <v>0</v>
      </c>
      <c r="FT82" s="128" t="n">
        <f aca="false">FS82*AM82</f>
        <v>0</v>
      </c>
      <c r="FU82" s="17"/>
      <c r="FV82" s="17"/>
      <c r="FW82" s="17"/>
      <c r="FX82" s="17"/>
      <c r="FY82" s="17"/>
      <c r="FZ82" s="17"/>
      <c r="GA82" s="140" t="n">
        <f aca="false">IF(GA$2&lt;=$A82,IF(GA$3&gt;=$A82,(GA$4),0),0)*($AI83-$AI82)/10000</f>
        <v>0</v>
      </c>
      <c r="GB82" s="140" t="n">
        <f aca="false">IF(GB$2&lt;=$A82,IF(GB$3&gt;=$A82,(GB$4),0),0)*($AI83-$AI82)/10000</f>
        <v>0</v>
      </c>
      <c r="GC82" s="140" t="n">
        <f aca="false">IF(GC$2&lt;=$A82,IF(GC$3&gt;=$A82,(GC$4),0),0)*($AI83-$AI82)/10000</f>
        <v>0</v>
      </c>
      <c r="GD82" s="140" t="n">
        <f aca="false">IF(GD$2&lt;=$A82,IF(GD$3&gt;=$A82,(GD$4),0),0)*($AI83-$AI82)/10000</f>
        <v>0</v>
      </c>
      <c r="GE82" s="140" t="n">
        <f aca="false">IF(GE$2&lt;=$A82,IF(GE$3&gt;=$A82,(GE$4),0),0)*($AI83-$AI82)/10000</f>
        <v>0</v>
      </c>
      <c r="GF82" s="140" t="n">
        <f aca="false">IF(GF$2&lt;=$A82,IF(GF$3&gt;=$A82,(GF$4),0),0)*($AI83-$AI82)/10000</f>
        <v>0</v>
      </c>
      <c r="GG82" s="17"/>
      <c r="GH82" s="128" t="n">
        <f aca="false">SUM(GA82:GF82)</f>
        <v>0</v>
      </c>
      <c r="GI82" s="128" t="n">
        <f aca="false">GH82*AM82</f>
        <v>0</v>
      </c>
    </row>
    <row r="83" customFormat="false" ht="16.5" hidden="false" customHeight="false" outlineLevel="0" collapsed="false">
      <c r="A83" s="133" t="n">
        <v>39264</v>
      </c>
      <c r="B83" s="144" t="n">
        <f aca="false">INDEX(EOLArray,MATCH($A83,EOLColumn,0),MATCH($AF$5,EOLRow,0))+CT83</f>
        <v>0</v>
      </c>
      <c r="C83" s="135" t="n">
        <f aca="false">INDEX(M1SHEET,MATCH($A83,M1COLUMN,0),MATCH($AG$5,M1ROW,0))</f>
        <v>-0.642057800858195</v>
      </c>
      <c r="D83" s="145" t="n">
        <f aca="false">AVERAGE(C80:C86)</f>
        <v>-0.642057788152951</v>
      </c>
      <c r="E83" s="144" t="n">
        <f aca="false">INDEX(EOLArray,MATCH($A83,EOLColumn,0),MATCH($AF$19,EOLRow,0))+EQ83</f>
        <v>-5.4</v>
      </c>
      <c r="F83" s="135" t="n">
        <f aca="false">INDEX(M1SHEET,MATCH($A83,M1COLUMN,0),MATCH($AG$14,M1ROW,0))</f>
        <v>0.12</v>
      </c>
      <c r="G83" s="145" t="n">
        <f aca="false">AVERAGE(F80:F86)</f>
        <v>0.12</v>
      </c>
      <c r="H83" s="144" t="n">
        <f aca="false">INDEX(EOLArray,MATCH($A83,EOLColumn,0),MATCH($AF$20,EOLRow,0))+GI83</f>
        <v>0</v>
      </c>
      <c r="I83" s="135" t="n">
        <f aca="false">INDEX(M1SHEET,MATCH($A83,M1COLUMN,0),MATCH($AG$17,M1ROW,0))</f>
        <v>0.62</v>
      </c>
      <c r="J83" s="145" t="n">
        <f aca="false">AVERAGE(I80:I86)</f>
        <v>0.62</v>
      </c>
      <c r="K83" s="144" t="n">
        <f aca="false">INDEX(EOLArray,MATCH($A83,EOLColumn,0),MATCH($AF$13,EOLRow,0))+FE83</f>
        <v>0</v>
      </c>
      <c r="L83" s="135" t="n">
        <f aca="false">INDEX(M1SHEET,MATCH($A83,M1COLUMN,0),MATCH($AG$13,M1ROW,0))</f>
        <v>-0.355</v>
      </c>
      <c r="M83" s="145" t="n">
        <f aca="false">AVERAGE(L80:L86)</f>
        <v>-0.355</v>
      </c>
      <c r="N83" s="144" t="n">
        <f aca="false">INDEX(EOLArray,MATCH($A83,EOLColumn,0),MATCH($AF$12,EOLRow,0))+EB83+DQ83</f>
        <v>0</v>
      </c>
      <c r="O83" s="135" t="n">
        <f aca="false">INDEX(M1SHEET,MATCH($A83,M1COLUMN,0),MATCH($AG$15,M1ROW,0))</f>
        <v>-0.29</v>
      </c>
      <c r="P83" s="145" t="n">
        <f aca="false">AVERAGE(O80:O86)</f>
        <v>-0.29</v>
      </c>
      <c r="Q83" s="135" t="n">
        <f aca="false">INDEX(M1SHEET,MATCH($A83,M1COLUMN,0),MATCH($AG$31,M1ROW,0))</f>
        <v>3.681</v>
      </c>
      <c r="R83" s="145" t="n">
        <f aca="false">AVERAGE(Q80:Q86)</f>
        <v>3.68514285714286</v>
      </c>
      <c r="S83" s="144" t="n">
        <f aca="false">INDEX(EOLArray,MATCH($A83,EOLColumn,0),MATCH($AF$2,EOLRow,0))+BE83+DF83</f>
        <v>0</v>
      </c>
      <c r="T83" s="135" t="n">
        <f aca="false">INDEX(M1SHEET,MATCH($A83,M1COLUMN,0),MATCH($AG$3,M1ROW,0))</f>
        <v>-0.585</v>
      </c>
      <c r="U83" s="145" t="n">
        <f aca="false">AVERAGE(T80:T86)</f>
        <v>-0.585</v>
      </c>
      <c r="V83" s="135" t="n">
        <f aca="false">INDEX(M1SHEET,MATCH($A83,M1COLUMN,0),MATCH($AG$28,M1ROW,0))</f>
        <v>4.74746653263442</v>
      </c>
      <c r="W83" s="145" t="n">
        <f aca="false">AVERAGE(V80:V86)</f>
        <v>4.75325243100466</v>
      </c>
      <c r="X83" s="144" t="n">
        <f aca="false">INDEX(EOLArray,MATCH($A83,EOLColumn,0),MATCH($AF$18,EOLRow,0))+$BE83+$CK83+$CS83+$DQ83</f>
        <v>0</v>
      </c>
      <c r="Y83" s="135" t="n">
        <f aca="false">INDEX(M1SHEET,MATCH($A83,M1COLUMN,0),MATCH($AG$2,M1ROW,0))</f>
        <v>3.971</v>
      </c>
      <c r="Z83" s="145" t="n">
        <f aca="false">AVERAGE(Y80:Y86)</f>
        <v>3.97514285714286</v>
      </c>
      <c r="AB83" s="150" t="n">
        <f aca="false">B83+E83+H83+K83+N83+S83</f>
        <v>-5.4</v>
      </c>
      <c r="AC83" s="58"/>
      <c r="AD83" s="58"/>
      <c r="AI83" s="138" t="n">
        <v>39264</v>
      </c>
      <c r="AJ83" s="96" t="n">
        <f aca="false">(CK83+BE83+BR83+DQ83)*AM83</f>
        <v>0</v>
      </c>
      <c r="AK83" s="97" t="n">
        <f aca="false">(AO83)*(AM83)</f>
        <v>0</v>
      </c>
      <c r="AL83" s="97" t="n">
        <f aca="false">(AN83+AO83)*(AM83)</f>
        <v>0</v>
      </c>
      <c r="AM83" s="139" t="n">
        <f aca="false">INDEX(M1SHEET,MATCH($AI83,M1COLUMN,0),MATCH($AG$38,M1ROW,0))</f>
        <v>0.696776585598299</v>
      </c>
      <c r="AN83" s="122" t="n">
        <f aca="false">BS83</f>
        <v>0</v>
      </c>
      <c r="AO83" s="97" t="n">
        <f aca="false">BR83</f>
        <v>0</v>
      </c>
      <c r="AP83" s="125"/>
      <c r="AQ83" s="108"/>
      <c r="AR83" s="128" t="n">
        <f aca="false">SUM(AX83:BE83)+SUM(BI83:BP83)+SUM(DU83:DZ83)+SUM(BW83:CI83)</f>
        <v>0</v>
      </c>
      <c r="AS83" s="108"/>
      <c r="AT83" s="17"/>
      <c r="AU83" s="17"/>
      <c r="AV83" s="37" t="n">
        <v>39264</v>
      </c>
      <c r="AW83" s="17"/>
      <c r="AX83" s="128" t="n">
        <f aca="false">IF(AX$2&lt;=$A83,IF(AX$3&gt;=$A83,(AX$4/1.055056),0),0)*($AI84-$AI83)/10000</f>
        <v>0</v>
      </c>
      <c r="AY83" s="140" t="n">
        <f aca="false">IF(AY$2&lt;=$A83,IF(AY$3&gt;=$A83,(AY$4/1.055056),0),0)*($AI84-$AI83)/10000</f>
        <v>0</v>
      </c>
      <c r="AZ83" s="140" t="n">
        <f aca="false">IF(AZ$2&lt;=$A83,IF(AZ$3&gt;=$A83,(AZ$4/1.055056),0),0)*($AI84-$AI83)/10000</f>
        <v>0</v>
      </c>
      <c r="BA83" s="140" t="n">
        <f aca="false">IF(BA$2&lt;=$A83,IF(BA$3&gt;=$A83,(BA$4/1.055056),0),0)*($AI84-$AI83)/10000</f>
        <v>0</v>
      </c>
      <c r="BB83" s="140" t="n">
        <f aca="false">IF(BB$2&lt;=$A83,IF(BB$3&gt;=$A83,(BB$4/1.055056),0),0)*($AI84-$AI83)/10000</f>
        <v>0</v>
      </c>
      <c r="BC83" s="140" t="n">
        <f aca="false">IF(BC$2&lt;=$A83,IF(BC$3&gt;=$A83,(BC$4/1.055056),0),0)*($AI84-$AI83)/10000</f>
        <v>0</v>
      </c>
      <c r="BD83" s="140" t="n">
        <f aca="false">IF(BD$2&lt;=$A83,IF(BD$3&gt;=$A83,(BD$4/1.055056),0),0)*($AI84-$AI83)/10000</f>
        <v>0</v>
      </c>
      <c r="BE83" s="140" t="n">
        <f aca="false">SUM(AX83:BD83)*AM83</f>
        <v>0</v>
      </c>
      <c r="BF83" s="140"/>
      <c r="BG83" s="13"/>
      <c r="BH83" s="13"/>
      <c r="BI83" s="141" t="n">
        <f aca="false">IF(BI$2&lt;=$A83,IF(BI$3&gt;=$A83,(BI$4/1.055056),0),0)*($AI84-$AI83)/10000</f>
        <v>0</v>
      </c>
      <c r="BJ83" s="141" t="n">
        <f aca="false">IF(BJ$2&lt;=$A83,IF(BJ$3&gt;=$A83,(BJ$4/1.055056),0),0)*($AI84-$AI83)/10000</f>
        <v>0</v>
      </c>
      <c r="BK83" s="141" t="n">
        <f aca="false">IF(BK$2&lt;=$A83,IF(BK$3&gt;=$A83,(BK$4/1.055056),0),0)*($AI84-$AI83)/10000</f>
        <v>0</v>
      </c>
      <c r="BL83" s="141" t="n">
        <f aca="false">IF(BL$2&lt;=$A83,IF(BL$3&gt;=$A83,(BL$4/1.055056),0),0)*($AI84-$AI83)/10000</f>
        <v>0</v>
      </c>
      <c r="BM83" s="141" t="n">
        <f aca="false">IF(BM$2&lt;=$A83,IF(BM$3&gt;=$A83,(BM$4/1.055056),0),0)*($AI84-$AI83)/10000</f>
        <v>0</v>
      </c>
      <c r="BN83" s="141" t="n">
        <f aca="false">IF(BN$2&lt;=$A83,IF(BN$3&gt;=$A83,(BN$4/1.055056),0),0)*($AI84-$AI83)/10000</f>
        <v>0</v>
      </c>
      <c r="BO83" s="141" t="n">
        <f aca="false">IF(BO$2&lt;=$A83,IF(BO$3&gt;=$A83,(BO$4/1.055056),0),0)*($AI84-$AI83)/10000</f>
        <v>0</v>
      </c>
      <c r="BP83" s="141" t="n">
        <f aca="false">IF(BP$2&lt;=$A83,IF(BP$3&gt;=$A83,(BP$4/1.055056),0),0)*($AI84-$AI83)/10000</f>
        <v>0</v>
      </c>
      <c r="BQ83" s="13"/>
      <c r="BR83" s="14" t="n">
        <f aca="false">SUM(BI83:BP83)</f>
        <v>0</v>
      </c>
      <c r="BS83" s="14" t="n">
        <f aca="false">SUM(AX83:BF83)+DF83</f>
        <v>0</v>
      </c>
      <c r="BT83" s="14"/>
      <c r="BU83" s="17"/>
      <c r="BV83" s="17"/>
      <c r="BW83" s="142" t="n">
        <f aca="false">IF(BW$2&lt;=$A83,IF(BW$3&gt;=$A83,(BW$4),0),0)*($AI84-$AI83)/10000</f>
        <v>0</v>
      </c>
      <c r="BX83" s="142" t="n">
        <f aca="false">IF(BX$2&lt;=$A83,IF(BX$3&gt;=$A83,(BX$4),0),0)*($AI84-$AI83)/10000</f>
        <v>0</v>
      </c>
      <c r="BY83" s="142" t="n">
        <f aca="false">IF(BY$2&lt;=$A83,IF(BY$3&gt;=$A83,(BY$4),0),0)*($AI84-$AI83)/10000</f>
        <v>0</v>
      </c>
      <c r="BZ83" s="142" t="n">
        <f aca="false">IF(BZ$2&lt;=$A83,IF(BZ$3&gt;=$A83,(BZ$4),0),0)*($AI84-$AI83)/10000</f>
        <v>0</v>
      </c>
      <c r="CA83" s="142" t="n">
        <f aca="false">IF(CA$2&lt;=$A83,IF(CA$3&gt;=$A83,(CA$4),0),0)*($AI84-$AI83)/10000</f>
        <v>0</v>
      </c>
      <c r="CB83" s="140" t="n">
        <f aca="false">IF(CB$2&lt;=$A83,IF(CB$3&gt;=$A83,(CB$4),0),0)*($AI84-$AI83)/10000</f>
        <v>0</v>
      </c>
      <c r="CC83" s="140" t="n">
        <f aca="false">IF(CC$2&lt;=$A83,IF(CC$3&gt;=$A83,(CC$4),0),0)*($AI84-$AI83)/10000</f>
        <v>0</v>
      </c>
      <c r="CD83" s="140" t="n">
        <f aca="false">IF(CD$2&lt;=$A83,IF(CD$3&gt;=$A83,(CD$4),0),0)*($AI84-$AI83)/10000</f>
        <v>0</v>
      </c>
      <c r="CE83" s="140" t="n">
        <f aca="false">IF(CE$2&lt;=$A83,IF(CE$3&gt;=$A83,(CE$4),0),0)*($AI84-$AI83)/10000</f>
        <v>0</v>
      </c>
      <c r="CF83" s="140" t="n">
        <f aca="false">IF(CF$2&lt;=$A83,IF(CF$3&gt;=$A83,(CF$4),0),0)*($AI84-$AI83)/10000</f>
        <v>0</v>
      </c>
      <c r="CG83" s="140" t="n">
        <f aca="false">IF(CG$2&lt;=$A83,IF(CG$3&gt;=$A83,(CG$4),0),0)*($AI84-$AI83)/10000</f>
        <v>0</v>
      </c>
      <c r="CH83" s="140" t="n">
        <f aca="false">IF(CH$2&lt;=$A83,IF(CH$3&gt;=$A83,(CH$4),0),0)*($AI84-$AI83)/10000</f>
        <v>0</v>
      </c>
      <c r="CI83" s="140" t="n">
        <f aca="false">IF(CI$2&lt;=$A83,IF(CI$3&gt;=$A83,(CI$4),0),0)*($AI84-$AI83)/10000</f>
        <v>0</v>
      </c>
      <c r="CJ83" s="17"/>
      <c r="CK83" s="128" t="n">
        <f aca="false">SUM(BW83:CI83)+DQ83</f>
        <v>0</v>
      </c>
      <c r="CL83" s="128"/>
      <c r="CM83" s="128"/>
      <c r="CN83" s="142" t="n">
        <f aca="false">IF(CN$2&lt;=$A83,IF(CN$3&gt;=$A83,(CN$4),0),0)*($AI84-$AI83)/10000</f>
        <v>0</v>
      </c>
      <c r="CO83" s="142" t="n">
        <f aca="false">IF(CO$2&lt;=$A83,IF(CO$3&gt;=$A83,(CO$4),0),0)*($AI84-$AI83)/10000</f>
        <v>0</v>
      </c>
      <c r="CP83" s="142" t="n">
        <f aca="false">IF(CP$2&lt;=$A83,IF(CP$3&gt;=$A83,(CP$4),0),0)*($AI84-$AI83)/10000</f>
        <v>0</v>
      </c>
      <c r="CQ83" s="142" t="n">
        <f aca="false">IF(CQ$2&lt;=$A83,IF(CQ$3&gt;=$A83,(CQ$4),0),0)*($AI84-$AI83)/10000</f>
        <v>0</v>
      </c>
      <c r="CR83" s="128"/>
      <c r="CS83" s="128" t="n">
        <f aca="false">SUM(CN83:CQ83)*AL83</f>
        <v>0</v>
      </c>
      <c r="CT83" s="128"/>
      <c r="CU83" s="17"/>
      <c r="CV83" s="17"/>
      <c r="CW83" s="17"/>
      <c r="CX83" s="140" t="n">
        <f aca="false">IF(CX$2&lt;=$A83,IF(CX$3&gt;=$A83,(CX$4),0),0)*($AI84-$AI83)/10000</f>
        <v>0</v>
      </c>
      <c r="CY83" s="140" t="n">
        <f aca="false">IF(CY$2&lt;=$A83,IF(CY$3&gt;=$A83,(CY$4),0),0)*($AI84-$AI83)/10000</f>
        <v>0</v>
      </c>
      <c r="CZ83" s="140" t="n">
        <f aca="false">IF(CZ$2&lt;=$A83,IF(CZ$3&gt;=$A83,(CZ$4),0),0)*($AI84-$AI83)/10000</f>
        <v>0</v>
      </c>
      <c r="DA83" s="140" t="n">
        <f aca="false">IF(DA$2&lt;=$A83,IF(DA$3&gt;=$A83,(DA$4),0),0)*($AI84-$AI83)/10000</f>
        <v>0</v>
      </c>
      <c r="DB83" s="140" t="n">
        <f aca="false">IF(DB$2&lt;=$A83,IF(DB$3&gt;=$A83,(DB$4),0),0)*($AI84-$AI83)/10000</f>
        <v>0</v>
      </c>
      <c r="DC83" s="140" t="n">
        <f aca="false">IF(DC$2&lt;=$A83,IF(DC$3&gt;=$A83,(DC$4),0),0)*($AI84-$AI83)/10000</f>
        <v>0</v>
      </c>
      <c r="DD83" s="140" t="n">
        <f aca="false">IF(DD$2&lt;=$A83,IF(DD$3&gt;=$A83,(DD$4),0),0)*($AI84-$AI83)/10000</f>
        <v>0</v>
      </c>
      <c r="DE83" s="17"/>
      <c r="DF83" s="128" t="n">
        <f aca="false">SUM(CX83:DD83)</f>
        <v>0</v>
      </c>
      <c r="DG83" s="17"/>
      <c r="DH83" s="17"/>
      <c r="DI83" s="17"/>
      <c r="DJ83" s="17"/>
      <c r="DK83" s="17"/>
      <c r="DL83" s="140" t="n">
        <f aca="false">IF(DL$2&lt;=$A83,IF(DL$3&gt;=$A83,(DL$4),0),0)*($AI84-$AI83)/10000</f>
        <v>0</v>
      </c>
      <c r="DM83" s="140" t="n">
        <f aca="false">IF(DM$2&lt;=$A83,IF(DM$3&gt;=$A83,(DM$4),0),0)*($AI84-$AI83)/10000</f>
        <v>0</v>
      </c>
      <c r="DN83" s="140" t="n">
        <f aca="false">IF(DN$2&lt;=$A83,IF(DN$3&gt;=$A83,(DN$4),0),0)*($AI84-$AI83)/10000</f>
        <v>0</v>
      </c>
      <c r="DO83" s="140" t="n">
        <f aca="false">IF(DO$2&lt;=$A83,IF(DO$3&gt;=$A83,(DO$4),0),0)*($AI84-$AI83)/10000</f>
        <v>0</v>
      </c>
      <c r="DP83" s="140"/>
      <c r="DQ83" s="140" t="n">
        <f aca="false">SUM(DL83:DO83)*AL83</f>
        <v>0</v>
      </c>
      <c r="DR83" s="140"/>
      <c r="DS83" s="140" t="n">
        <f aca="false">IF(DS$2&lt;=$A83,IF(DS$3&gt;=$A83,(DS$4),0),0)*($AI84-$AI83)/10000</f>
        <v>0</v>
      </c>
      <c r="DT83" s="140" t="n">
        <f aca="false">IF(DT$2&lt;=$A83,IF(DT$3&gt;=$A83,(DT$4),0),0)*($AI84-$AI83)/10000</f>
        <v>0</v>
      </c>
      <c r="DU83" s="140" t="n">
        <f aca="false">IF(DU$2&lt;=$A83,IF(DU$3&gt;=$A83,(DU$4),0),0)*($AI84-$AI83)/10000</f>
        <v>0</v>
      </c>
      <c r="DV83" s="140" t="n">
        <f aca="false">IF(DV$2&lt;=$A83,IF(DV$3&gt;=$A83,(DV$4),0),0)*($AI84-$AI83)/10000</f>
        <v>0</v>
      </c>
      <c r="DW83" s="140" t="n">
        <f aca="false">IF(DW$2&lt;=$A83,IF(DW$3&gt;=$A83,(DW$4),0),0)*($AI84-$AI83)/10000</f>
        <v>0</v>
      </c>
      <c r="DX83" s="140" t="n">
        <f aca="false">IF(DX$2&lt;=$A83,IF(DX$3&gt;=$A83,(DX$4),0),0)*($AI84-$AI83)/10000</f>
        <v>0</v>
      </c>
      <c r="DY83" s="140" t="n">
        <f aca="false">IF(DY$2&lt;=$A83,IF(DY$3&gt;=$A83,(DY$4),0),0)*($AI84-$AI83)/10000</f>
        <v>0</v>
      </c>
      <c r="DZ83" s="140" t="n">
        <f aca="false">IF(DZ$2&lt;=$A83,IF(DZ$3&gt;=$A83,(DZ$4),0),0)*($AI84-$AI83)/10000</f>
        <v>0</v>
      </c>
      <c r="EA83" s="140" t="n">
        <f aca="false">IF(EA$2&lt;=$A83,IF(EA$3&gt;=$A83,(EA$4),0),0)*($AI84-$AI83)/10000</f>
        <v>0</v>
      </c>
      <c r="EB83" s="128" t="n">
        <f aca="false">SUM(DS83:DZ83)*AM83</f>
        <v>0</v>
      </c>
      <c r="EC83" s="128"/>
      <c r="ED83" s="17"/>
      <c r="EE83" s="17"/>
      <c r="EF83" s="17"/>
      <c r="EG83" s="17"/>
      <c r="EH83" s="17"/>
      <c r="EI83" s="140" t="n">
        <f aca="false">IF(EI$2&lt;=$A83,IF(EI$3&gt;=$A83,(EI$4),0),0)*($AI84-$AI83)/10000</f>
        <v>0</v>
      </c>
      <c r="EJ83" s="140" t="n">
        <f aca="false">IF(EJ$2&lt;=$A83,IF(EJ$3&gt;=$A83,(EJ$4),0),0)*($AI84-$AI83)/10000</f>
        <v>0</v>
      </c>
      <c r="EK83" s="140" t="n">
        <f aca="false">IF(EK$2&lt;=$A83,IF(EK$3&gt;=$A83,(EK$4),0),0)*($AI84-$AI83)/10000</f>
        <v>0</v>
      </c>
      <c r="EL83" s="140" t="n">
        <f aca="false">IF(EL$2&lt;=$A83,IF(EL$3&gt;=$A83,(EL$4),0),0)*($AI84-$AI83)/10000</f>
        <v>0</v>
      </c>
      <c r="EM83" s="140" t="n">
        <f aca="false">IF(EM$2&lt;=$A83,IF(EM$3&gt;=$A83,(EM$4),0),0)*($AI84-$AI83)/10000</f>
        <v>0</v>
      </c>
      <c r="EN83" s="140" t="n">
        <f aca="false">IF(EN$2&lt;=$A83,IF(EN$3&gt;=$A83,(EN$4),0),0)*($AI84-$AI83)/10000</f>
        <v>0</v>
      </c>
      <c r="EO83" s="17"/>
      <c r="EP83" s="128" t="n">
        <f aca="false">SUM(EI83:EN83)</f>
        <v>0</v>
      </c>
      <c r="EQ83" s="128" t="n">
        <f aca="false">EP83*AM83</f>
        <v>0</v>
      </c>
      <c r="ER83" s="17"/>
      <c r="ES83" s="17"/>
      <c r="ET83" s="17"/>
      <c r="EU83" s="17"/>
      <c r="EV83" s="17"/>
      <c r="EW83" s="140" t="n">
        <f aca="false">IF(EW$2&lt;=$A83,IF(EW$3&gt;=$A83,(EW$4),0),0)*($AI84-$AI83)/10000</f>
        <v>0</v>
      </c>
      <c r="EX83" s="140" t="n">
        <f aca="false">IF(EX$2&lt;=$A83,IF(EX$3&gt;=$A83,(EX$4),0),0)*($AI84-$AI83)/10000</f>
        <v>0</v>
      </c>
      <c r="EY83" s="140" t="n">
        <f aca="false">IF(EY$2&lt;=$A83,IF(EY$3&gt;=$A83,(EY$4),0),0)*($AI84-$AI83)/10000</f>
        <v>0</v>
      </c>
      <c r="EZ83" s="140" t="n">
        <f aca="false">IF(EZ$2&lt;=$A83,IF(EZ$3&gt;=$A83,(EZ$4),0),0)*($AI84-$AI83)/10000</f>
        <v>0</v>
      </c>
      <c r="FA83" s="140" t="n">
        <f aca="false">IF(FA$2&lt;=$A83,IF(FA$3&gt;=$A83,(FA$4),0),0)*($AI84-$AI83)/10000</f>
        <v>0</v>
      </c>
      <c r="FB83" s="140" t="n">
        <f aca="false">IF(FB$2&lt;=$A83,IF(FB$3&gt;=$A83,(FB$4),0),0)*($AI84-$AI83)/10000</f>
        <v>0</v>
      </c>
      <c r="FC83" s="17"/>
      <c r="FD83" s="128" t="n">
        <f aca="false">SUM(EW83:FB83)</f>
        <v>0</v>
      </c>
      <c r="FE83" s="128" t="n">
        <f aca="false">FD83*AM83</f>
        <v>0</v>
      </c>
      <c r="FF83" s="17"/>
      <c r="FG83" s="17"/>
      <c r="FH83" s="17"/>
      <c r="FI83" s="17"/>
      <c r="FJ83" s="17"/>
      <c r="FK83" s="17"/>
      <c r="FL83" s="140" t="n">
        <f aca="false">IF(FL$2&lt;=$A83,IF(FL$3&gt;=$A83,(FL$4),0),0)*($AI84-$AI83)/10000</f>
        <v>0</v>
      </c>
      <c r="FM83" s="140" t="n">
        <f aca="false">IF(FM$2&lt;=$A83,IF(FM$3&gt;=$A83,(FM$4),0),0)*($AI84-$AI83)/10000</f>
        <v>0</v>
      </c>
      <c r="FN83" s="140" t="n">
        <f aca="false">IF(FN$2&lt;=$A83,IF(FN$3&gt;=$A83,(FN$4),0),0)*($AI84-$AI83)/10000</f>
        <v>0</v>
      </c>
      <c r="FO83" s="140" t="n">
        <f aca="false">IF(FO$2&lt;=$A83,IF(FO$3&gt;=$A83,(FO$4),0),0)*($AI84-$AI83)/10000</f>
        <v>0</v>
      </c>
      <c r="FP83" s="140" t="n">
        <f aca="false">IF(FP$2&lt;=$A83,IF(FP$3&gt;=$A83,(FP$4),0),0)*($AI84-$AI83)/10000</f>
        <v>0</v>
      </c>
      <c r="FQ83" s="140" t="n">
        <f aca="false">IF(FQ$2&lt;=$A83,IF(FQ$3&gt;=$A83,(FQ$4),0),0)*($AI84-$AI83)/10000</f>
        <v>0</v>
      </c>
      <c r="FR83" s="17"/>
      <c r="FS83" s="128" t="n">
        <f aca="false">SUM(FL83:FQ83)</f>
        <v>0</v>
      </c>
      <c r="FT83" s="128" t="n">
        <f aca="false">FS83*AM83</f>
        <v>0</v>
      </c>
      <c r="FU83" s="17"/>
      <c r="FV83" s="17"/>
      <c r="FW83" s="17"/>
      <c r="FX83" s="17"/>
      <c r="FY83" s="17"/>
      <c r="FZ83" s="17"/>
      <c r="GA83" s="140" t="n">
        <f aca="false">IF(GA$2&lt;=$A83,IF(GA$3&gt;=$A83,(GA$4),0),0)*($AI84-$AI83)/10000</f>
        <v>0</v>
      </c>
      <c r="GB83" s="140" t="n">
        <f aca="false">IF(GB$2&lt;=$A83,IF(GB$3&gt;=$A83,(GB$4),0),0)*($AI84-$AI83)/10000</f>
        <v>0</v>
      </c>
      <c r="GC83" s="140" t="n">
        <f aca="false">IF(GC$2&lt;=$A83,IF(GC$3&gt;=$A83,(GC$4),0),0)*($AI84-$AI83)/10000</f>
        <v>0</v>
      </c>
      <c r="GD83" s="140" t="n">
        <f aca="false">IF(GD$2&lt;=$A83,IF(GD$3&gt;=$A83,(GD$4),0),0)*($AI84-$AI83)/10000</f>
        <v>0</v>
      </c>
      <c r="GE83" s="140" t="n">
        <f aca="false">IF(GE$2&lt;=$A83,IF(GE$3&gt;=$A83,(GE$4),0),0)*($AI84-$AI83)/10000</f>
        <v>0</v>
      </c>
      <c r="GF83" s="140" t="n">
        <f aca="false">IF(GF$2&lt;=$A83,IF(GF$3&gt;=$A83,(GF$4),0),0)*($AI84-$AI83)/10000</f>
        <v>0</v>
      </c>
      <c r="GG83" s="17"/>
      <c r="GH83" s="128" t="n">
        <f aca="false">SUM(GA83:GF83)</f>
        <v>0</v>
      </c>
      <c r="GI83" s="128" t="n">
        <f aca="false">GH83*AM83</f>
        <v>0</v>
      </c>
    </row>
    <row r="84" customFormat="false" ht="16.5" hidden="false" customHeight="false" outlineLevel="0" collapsed="false">
      <c r="A84" s="133" t="n">
        <v>39295</v>
      </c>
      <c r="B84" s="144" t="n">
        <f aca="false">INDEX(EOLArray,MATCH($A84,EOLColumn,0),MATCH($AF$5,EOLRow,0))+CT84</f>
        <v>0</v>
      </c>
      <c r="C84" s="135" t="n">
        <f aca="false">INDEX(M1SHEET,MATCH($A84,M1COLUMN,0),MATCH($AG$5,M1ROW,0))</f>
        <v>-0.642069472226837</v>
      </c>
      <c r="D84" s="152"/>
      <c r="E84" s="144" t="n">
        <f aca="false">INDEX(EOLArray,MATCH($A84,EOLColumn,0),MATCH($AF$19,EOLRow,0))+EQ84</f>
        <v>-5.37</v>
      </c>
      <c r="F84" s="135" t="n">
        <f aca="false">INDEX(M1SHEET,MATCH($A84,M1COLUMN,0),MATCH($AG$14,M1ROW,0))</f>
        <v>0.12</v>
      </c>
      <c r="G84" s="152"/>
      <c r="H84" s="144" t="n">
        <f aca="false">INDEX(EOLArray,MATCH($A84,EOLColumn,0),MATCH($AF$20,EOLRow,0))+GI84</f>
        <v>0</v>
      </c>
      <c r="I84" s="135" t="n">
        <f aca="false">INDEX(M1SHEET,MATCH($A84,M1COLUMN,0),MATCH($AG$17,M1ROW,0))</f>
        <v>0.62</v>
      </c>
      <c r="J84" s="152"/>
      <c r="K84" s="144" t="n">
        <f aca="false">INDEX(EOLArray,MATCH($A84,EOLColumn,0),MATCH($AF$13,EOLRow,0))+FE84</f>
        <v>0</v>
      </c>
      <c r="L84" s="135" t="n">
        <f aca="false">INDEX(M1SHEET,MATCH($A84,M1COLUMN,0),MATCH($AG$13,M1ROW,0))</f>
        <v>-0.355</v>
      </c>
      <c r="M84" s="152"/>
      <c r="N84" s="144" t="n">
        <f aca="false">INDEX(EOLArray,MATCH($A84,EOLColumn,0),MATCH($AF$12,EOLRow,0))+EB84+DQ84</f>
        <v>0</v>
      </c>
      <c r="O84" s="135" t="n">
        <f aca="false">INDEX(M1SHEET,MATCH($A84,M1COLUMN,0),MATCH($AG$15,M1ROW,0))</f>
        <v>-0.29</v>
      </c>
      <c r="P84" s="152"/>
      <c r="Q84" s="135" t="n">
        <f aca="false">INDEX(M1SHEET,MATCH($A84,M1COLUMN,0),MATCH($AG$31,M1ROW,0))</f>
        <v>3.701</v>
      </c>
      <c r="R84" s="152"/>
      <c r="S84" s="144" t="n">
        <f aca="false">INDEX(EOLArray,MATCH($A84,EOLColumn,0),MATCH($AF$2,EOLRow,0))+BE84+DF84</f>
        <v>0</v>
      </c>
      <c r="T84" s="135" t="n">
        <f aca="false">INDEX(M1SHEET,MATCH($A84,M1COLUMN,0),MATCH($AG$3,M1ROW,0))</f>
        <v>-0.585</v>
      </c>
      <c r="U84" s="152"/>
      <c r="V84" s="135" t="n">
        <f aca="false">INDEX(M1SHEET,MATCH($A84,M1COLUMN,0),MATCH($AG$28,M1ROW,0))</f>
        <v>4.77453162554152</v>
      </c>
      <c r="W84" s="152"/>
      <c r="X84" s="144" t="n">
        <f aca="false">INDEX(EOLArray,MATCH($A84,EOLColumn,0),MATCH($AF$18,EOLRow,0))+$BE84+$CK84+$CS84+$DQ84</f>
        <v>0</v>
      </c>
      <c r="Y84" s="135" t="n">
        <f aca="false">INDEX(M1SHEET,MATCH($A84,M1COLUMN,0),MATCH($AG$2,M1ROW,0))</f>
        <v>3.991</v>
      </c>
      <c r="Z84" s="152"/>
      <c r="AB84" s="150" t="n">
        <f aca="false">B84+E84+H84+K84+N84+S84</f>
        <v>-5.37</v>
      </c>
      <c r="AC84" s="58"/>
      <c r="AD84" s="58"/>
      <c r="AI84" s="138" t="n">
        <v>39295</v>
      </c>
      <c r="AJ84" s="96" t="n">
        <f aca="false">(CK84+BE84+BR84+DQ84)*AM84</f>
        <v>0</v>
      </c>
      <c r="AK84" s="97" t="n">
        <f aca="false">(AO84)*(AM84)</f>
        <v>0</v>
      </c>
      <c r="AL84" s="97" t="n">
        <f aca="false">(AN84+AO84)*(AM84)</f>
        <v>0</v>
      </c>
      <c r="AM84" s="139" t="n">
        <f aca="false">INDEX(M1SHEET,MATCH($AI84,M1COLUMN,0),MATCH($AG$38,M1ROW,0))</f>
        <v>0.693099241782287</v>
      </c>
      <c r="AN84" s="122" t="n">
        <f aca="false">BS84</f>
        <v>0</v>
      </c>
      <c r="AO84" s="97" t="n">
        <f aca="false">BR84</f>
        <v>0</v>
      </c>
      <c r="AP84" s="125"/>
      <c r="AQ84" s="108"/>
      <c r="AR84" s="128" t="n">
        <f aca="false">SUM(AX84:BE84)+SUM(BI84:BP84)+SUM(DU84:DZ84)+SUM(BW84:CI84)</f>
        <v>0</v>
      </c>
      <c r="AS84" s="108"/>
      <c r="AT84" s="17"/>
      <c r="AU84" s="17"/>
      <c r="AV84" s="37" t="n">
        <v>39295</v>
      </c>
      <c r="AW84" s="17"/>
      <c r="AX84" s="128" t="n">
        <f aca="false">IF(AX$2&lt;=$A84,IF(AX$3&gt;=$A84,(AX$4/1.055056),0),0)*($AI85-$AI84)/10000</f>
        <v>0</v>
      </c>
      <c r="AY84" s="140" t="n">
        <f aca="false">IF(AY$2&lt;=$A84,IF(AY$3&gt;=$A84,(AY$4/1.055056),0),0)*($AI85-$AI84)/10000</f>
        <v>0</v>
      </c>
      <c r="AZ84" s="140" t="n">
        <f aca="false">IF(AZ$2&lt;=$A84,IF(AZ$3&gt;=$A84,(AZ$4/1.055056),0),0)*($AI85-$AI84)/10000</f>
        <v>0</v>
      </c>
      <c r="BA84" s="140" t="n">
        <f aca="false">IF(BA$2&lt;=$A84,IF(BA$3&gt;=$A84,(BA$4/1.055056),0),0)*($AI85-$AI84)/10000</f>
        <v>0</v>
      </c>
      <c r="BB84" s="140" t="n">
        <f aca="false">IF(BB$2&lt;=$A84,IF(BB$3&gt;=$A84,(BB$4/1.055056),0),0)*($AI85-$AI84)/10000</f>
        <v>0</v>
      </c>
      <c r="BC84" s="140" t="n">
        <f aca="false">IF(BC$2&lt;=$A84,IF(BC$3&gt;=$A84,(BC$4/1.055056),0),0)*($AI85-$AI84)/10000</f>
        <v>0</v>
      </c>
      <c r="BD84" s="140" t="n">
        <f aca="false">IF(BD$2&lt;=$A84,IF(BD$3&gt;=$A84,(BD$4/1.055056),0),0)*($AI85-$AI84)/10000</f>
        <v>0</v>
      </c>
      <c r="BE84" s="140" t="n">
        <f aca="false">SUM(AX84:BD84)*AM84</f>
        <v>0</v>
      </c>
      <c r="BF84" s="140"/>
      <c r="BG84" s="13"/>
      <c r="BH84" s="13"/>
      <c r="BI84" s="141" t="n">
        <f aca="false">IF(BI$2&lt;=$A84,IF(BI$3&gt;=$A84,(BI$4/1.055056),0),0)*($AI85-$AI84)/10000</f>
        <v>0</v>
      </c>
      <c r="BJ84" s="141" t="n">
        <f aca="false">IF(BJ$2&lt;=$A84,IF(BJ$3&gt;=$A84,(BJ$4/1.055056),0),0)*($AI85-$AI84)/10000</f>
        <v>0</v>
      </c>
      <c r="BK84" s="141" t="n">
        <f aca="false">IF(BK$2&lt;=$A84,IF(BK$3&gt;=$A84,(BK$4/1.055056),0),0)*($AI85-$AI84)/10000</f>
        <v>0</v>
      </c>
      <c r="BL84" s="141" t="n">
        <f aca="false">IF(BL$2&lt;=$A84,IF(BL$3&gt;=$A84,(BL$4/1.055056),0),0)*($AI85-$AI84)/10000</f>
        <v>0</v>
      </c>
      <c r="BM84" s="141" t="n">
        <f aca="false">IF(BM$2&lt;=$A84,IF(BM$3&gt;=$A84,(BM$4/1.055056),0),0)*($AI85-$AI84)/10000</f>
        <v>0</v>
      </c>
      <c r="BN84" s="141" t="n">
        <f aca="false">IF(BN$2&lt;=$A84,IF(BN$3&gt;=$A84,(BN$4/1.055056),0),0)*($AI85-$AI84)/10000</f>
        <v>0</v>
      </c>
      <c r="BO84" s="141" t="n">
        <f aca="false">IF(BO$2&lt;=$A84,IF(BO$3&gt;=$A84,(BO$4/1.055056),0),0)*($AI85-$AI84)/10000</f>
        <v>0</v>
      </c>
      <c r="BP84" s="141" t="n">
        <f aca="false">IF(BP$2&lt;=$A84,IF(BP$3&gt;=$A84,(BP$4/1.055056),0),0)*($AI85-$AI84)/10000</f>
        <v>0</v>
      </c>
      <c r="BQ84" s="13"/>
      <c r="BR84" s="14" t="n">
        <f aca="false">SUM(BI84:BP84)</f>
        <v>0</v>
      </c>
      <c r="BS84" s="14" t="n">
        <f aca="false">SUM(AX84:BF84)+DF84</f>
        <v>0</v>
      </c>
      <c r="BT84" s="14"/>
      <c r="BU84" s="17"/>
      <c r="BV84" s="17"/>
      <c r="BW84" s="142" t="n">
        <f aca="false">IF(BW$2&lt;=$A84,IF(BW$3&gt;=$A84,(BW$4),0),0)*($AI85-$AI84)/10000</f>
        <v>0</v>
      </c>
      <c r="BX84" s="142" t="n">
        <f aca="false">IF(BX$2&lt;=$A84,IF(BX$3&gt;=$A84,(BX$4),0),0)*($AI85-$AI84)/10000</f>
        <v>0</v>
      </c>
      <c r="BY84" s="142" t="n">
        <f aca="false">IF(BY$2&lt;=$A84,IF(BY$3&gt;=$A84,(BY$4),0),0)*($AI85-$AI84)/10000</f>
        <v>0</v>
      </c>
      <c r="BZ84" s="142" t="n">
        <f aca="false">IF(BZ$2&lt;=$A84,IF(BZ$3&gt;=$A84,(BZ$4),0),0)*($AI85-$AI84)/10000</f>
        <v>0</v>
      </c>
      <c r="CA84" s="142" t="n">
        <f aca="false">IF(CA$2&lt;=$A84,IF(CA$3&gt;=$A84,(CA$4),0),0)*($AI85-$AI84)/10000</f>
        <v>0</v>
      </c>
      <c r="CB84" s="140" t="n">
        <f aca="false">IF(CB$2&lt;=$A84,IF(CB$3&gt;=$A84,(CB$4),0),0)*($AI85-$AI84)/10000</f>
        <v>0</v>
      </c>
      <c r="CC84" s="140" t="n">
        <f aca="false">IF(CC$2&lt;=$A84,IF(CC$3&gt;=$A84,(CC$4),0),0)*($AI85-$AI84)/10000</f>
        <v>0</v>
      </c>
      <c r="CD84" s="140" t="n">
        <f aca="false">IF(CD$2&lt;=$A84,IF(CD$3&gt;=$A84,(CD$4),0),0)*($AI85-$AI84)/10000</f>
        <v>0</v>
      </c>
      <c r="CE84" s="140" t="n">
        <f aca="false">IF(CE$2&lt;=$A84,IF(CE$3&gt;=$A84,(CE$4),0),0)*($AI85-$AI84)/10000</f>
        <v>0</v>
      </c>
      <c r="CF84" s="140" t="n">
        <f aca="false">IF(CF$2&lt;=$A84,IF(CF$3&gt;=$A84,(CF$4),0),0)*($AI85-$AI84)/10000</f>
        <v>0</v>
      </c>
      <c r="CG84" s="140" t="n">
        <f aca="false">IF(CG$2&lt;=$A84,IF(CG$3&gt;=$A84,(CG$4),0),0)*($AI85-$AI84)/10000</f>
        <v>0</v>
      </c>
      <c r="CH84" s="140" t="n">
        <f aca="false">IF(CH$2&lt;=$A84,IF(CH$3&gt;=$A84,(CH$4),0),0)*($AI85-$AI84)/10000</f>
        <v>0</v>
      </c>
      <c r="CI84" s="140" t="n">
        <f aca="false">IF(CI$2&lt;=$A84,IF(CI$3&gt;=$A84,(CI$4),0),0)*($AI85-$AI84)/10000</f>
        <v>0</v>
      </c>
      <c r="CJ84" s="17"/>
      <c r="CK84" s="128" t="n">
        <f aca="false">SUM(BW84:CI84)+DQ84</f>
        <v>0</v>
      </c>
      <c r="CL84" s="128"/>
      <c r="CM84" s="128"/>
      <c r="CN84" s="142" t="n">
        <f aca="false">IF(CN$2&lt;=$A84,IF(CN$3&gt;=$A84,(CN$4),0),0)*($AI85-$AI84)/10000</f>
        <v>0</v>
      </c>
      <c r="CO84" s="142" t="n">
        <f aca="false">IF(CO$2&lt;=$A84,IF(CO$3&gt;=$A84,(CO$4),0),0)*($AI85-$AI84)/10000</f>
        <v>0</v>
      </c>
      <c r="CP84" s="142" t="n">
        <f aca="false">IF(CP$2&lt;=$A84,IF(CP$3&gt;=$A84,(CP$4),0),0)*($AI85-$AI84)/10000</f>
        <v>0</v>
      </c>
      <c r="CQ84" s="142" t="n">
        <f aca="false">IF(CQ$2&lt;=$A84,IF(CQ$3&gt;=$A84,(CQ$4),0),0)*($AI85-$AI84)/10000</f>
        <v>0</v>
      </c>
      <c r="CR84" s="128"/>
      <c r="CS84" s="128" t="n">
        <f aca="false">SUM(CN84:CQ84)*AL84</f>
        <v>0</v>
      </c>
      <c r="CT84" s="128"/>
      <c r="CU84" s="17"/>
      <c r="CV84" s="17"/>
      <c r="CW84" s="17"/>
      <c r="CX84" s="140" t="n">
        <f aca="false">IF(CX$2&lt;=$A84,IF(CX$3&gt;=$A84,(CX$4),0),0)*($AI85-$AI84)/10000</f>
        <v>0</v>
      </c>
      <c r="CY84" s="140" t="n">
        <f aca="false">IF(CY$2&lt;=$A84,IF(CY$3&gt;=$A84,(CY$4),0),0)*($AI85-$AI84)/10000</f>
        <v>0</v>
      </c>
      <c r="CZ84" s="140" t="n">
        <f aca="false">IF(CZ$2&lt;=$A84,IF(CZ$3&gt;=$A84,(CZ$4),0),0)*($AI85-$AI84)/10000</f>
        <v>0</v>
      </c>
      <c r="DA84" s="140" t="n">
        <f aca="false">IF(DA$2&lt;=$A84,IF(DA$3&gt;=$A84,(DA$4),0),0)*($AI85-$AI84)/10000</f>
        <v>0</v>
      </c>
      <c r="DB84" s="140" t="n">
        <f aca="false">IF(DB$2&lt;=$A84,IF(DB$3&gt;=$A84,(DB$4),0),0)*($AI85-$AI84)/10000</f>
        <v>0</v>
      </c>
      <c r="DC84" s="140" t="n">
        <f aca="false">IF(DC$2&lt;=$A84,IF(DC$3&gt;=$A84,(DC$4),0),0)*($AI85-$AI84)/10000</f>
        <v>0</v>
      </c>
      <c r="DD84" s="140" t="n">
        <f aca="false">IF(DD$2&lt;=$A84,IF(DD$3&gt;=$A84,(DD$4),0),0)*($AI85-$AI84)/10000</f>
        <v>0</v>
      </c>
      <c r="DE84" s="17"/>
      <c r="DF84" s="128" t="n">
        <f aca="false">SUM(CX84:DD84)</f>
        <v>0</v>
      </c>
      <c r="DG84" s="17"/>
      <c r="DH84" s="17"/>
      <c r="DI84" s="17"/>
      <c r="DJ84" s="17"/>
      <c r="DK84" s="17"/>
      <c r="DL84" s="140" t="n">
        <f aca="false">IF(DL$2&lt;=$A84,IF(DL$3&gt;=$A84,(DL$4),0),0)*($AI85-$AI84)/10000</f>
        <v>0</v>
      </c>
      <c r="DM84" s="140" t="n">
        <f aca="false">IF(DM$2&lt;=$A84,IF(DM$3&gt;=$A84,(DM$4),0),0)*($AI85-$AI84)/10000</f>
        <v>0</v>
      </c>
      <c r="DN84" s="140" t="n">
        <f aca="false">IF(DN$2&lt;=$A84,IF(DN$3&gt;=$A84,(DN$4),0),0)*($AI85-$AI84)/10000</f>
        <v>0</v>
      </c>
      <c r="DO84" s="140" t="n">
        <f aca="false">IF(DO$2&lt;=$A84,IF(DO$3&gt;=$A84,(DO$4),0),0)*($AI85-$AI84)/10000</f>
        <v>0</v>
      </c>
      <c r="DP84" s="140"/>
      <c r="DQ84" s="140" t="n">
        <f aca="false">SUM(DL84:DO84)*AL84</f>
        <v>0</v>
      </c>
      <c r="DR84" s="140"/>
      <c r="DS84" s="140" t="n">
        <f aca="false">IF(DS$2&lt;=$A84,IF(DS$3&gt;=$A84,(DS$4),0),0)*($AI85-$AI84)/10000</f>
        <v>0</v>
      </c>
      <c r="DT84" s="140" t="n">
        <f aca="false">IF(DT$2&lt;=$A84,IF(DT$3&gt;=$A84,(DT$4),0),0)*($AI85-$AI84)/10000</f>
        <v>0</v>
      </c>
      <c r="DU84" s="140" t="n">
        <f aca="false">IF(DU$2&lt;=$A84,IF(DU$3&gt;=$A84,(DU$4),0),0)*($AI85-$AI84)/10000</f>
        <v>0</v>
      </c>
      <c r="DV84" s="140" t="n">
        <f aca="false">IF(DV$2&lt;=$A84,IF(DV$3&gt;=$A84,(DV$4),0),0)*($AI85-$AI84)/10000</f>
        <v>0</v>
      </c>
      <c r="DW84" s="140" t="n">
        <f aca="false">IF(DW$2&lt;=$A84,IF(DW$3&gt;=$A84,(DW$4),0),0)*($AI85-$AI84)/10000</f>
        <v>0</v>
      </c>
      <c r="DX84" s="140" t="n">
        <f aca="false">IF(DX$2&lt;=$A84,IF(DX$3&gt;=$A84,(DX$4),0),0)*($AI85-$AI84)/10000</f>
        <v>0</v>
      </c>
      <c r="DY84" s="140" t="n">
        <f aca="false">IF(DY$2&lt;=$A84,IF(DY$3&gt;=$A84,(DY$4),0),0)*($AI85-$AI84)/10000</f>
        <v>0</v>
      </c>
      <c r="DZ84" s="140" t="n">
        <f aca="false">IF(DZ$2&lt;=$A84,IF(DZ$3&gt;=$A84,(DZ$4),0),0)*($AI85-$AI84)/10000</f>
        <v>0</v>
      </c>
      <c r="EA84" s="140" t="n">
        <f aca="false">IF(EA$2&lt;=$A84,IF(EA$3&gt;=$A84,(EA$4),0),0)*($AI85-$AI84)/10000</f>
        <v>0</v>
      </c>
      <c r="EB84" s="128" t="n">
        <f aca="false">SUM(DS84:DZ84)*AM84</f>
        <v>0</v>
      </c>
      <c r="EC84" s="128"/>
      <c r="ED84" s="17"/>
      <c r="EE84" s="17"/>
      <c r="EF84" s="17"/>
      <c r="EG84" s="17"/>
      <c r="EH84" s="17"/>
      <c r="EI84" s="140" t="n">
        <f aca="false">IF(EI$2&lt;=$A84,IF(EI$3&gt;=$A84,(EI$4),0),0)*($AI85-$AI84)/10000</f>
        <v>0</v>
      </c>
      <c r="EJ84" s="140" t="n">
        <f aca="false">IF(EJ$2&lt;=$A84,IF(EJ$3&gt;=$A84,(EJ$4),0),0)*($AI85-$AI84)/10000</f>
        <v>0</v>
      </c>
      <c r="EK84" s="140" t="n">
        <f aca="false">IF(EK$2&lt;=$A84,IF(EK$3&gt;=$A84,(EK$4),0),0)*($AI85-$AI84)/10000</f>
        <v>0</v>
      </c>
      <c r="EL84" s="140" t="n">
        <f aca="false">IF(EL$2&lt;=$A84,IF(EL$3&gt;=$A84,(EL$4),0),0)*($AI85-$AI84)/10000</f>
        <v>0</v>
      </c>
      <c r="EM84" s="140" t="n">
        <f aca="false">IF(EM$2&lt;=$A84,IF(EM$3&gt;=$A84,(EM$4),0),0)*($AI85-$AI84)/10000</f>
        <v>0</v>
      </c>
      <c r="EN84" s="140" t="n">
        <f aca="false">IF(EN$2&lt;=$A84,IF(EN$3&gt;=$A84,(EN$4),0),0)*($AI85-$AI84)/10000</f>
        <v>0</v>
      </c>
      <c r="EO84" s="17"/>
      <c r="EP84" s="128" t="n">
        <f aca="false">SUM(EI84:EN84)</f>
        <v>0</v>
      </c>
      <c r="EQ84" s="128" t="n">
        <f aca="false">EP84*AM84</f>
        <v>0</v>
      </c>
      <c r="ER84" s="17"/>
      <c r="ES84" s="17"/>
      <c r="ET84" s="17"/>
      <c r="EU84" s="17"/>
      <c r="EV84" s="17"/>
      <c r="EW84" s="140" t="n">
        <f aca="false">IF(EW$2&lt;=$A84,IF(EW$3&gt;=$A84,(EW$4),0),0)*($AI85-$AI84)/10000</f>
        <v>0</v>
      </c>
      <c r="EX84" s="140" t="n">
        <f aca="false">IF(EX$2&lt;=$A84,IF(EX$3&gt;=$A84,(EX$4),0),0)*($AI85-$AI84)/10000</f>
        <v>0</v>
      </c>
      <c r="EY84" s="140" t="n">
        <f aca="false">IF(EY$2&lt;=$A84,IF(EY$3&gt;=$A84,(EY$4),0),0)*($AI85-$AI84)/10000</f>
        <v>0</v>
      </c>
      <c r="EZ84" s="140" t="n">
        <f aca="false">IF(EZ$2&lt;=$A84,IF(EZ$3&gt;=$A84,(EZ$4),0),0)*($AI85-$AI84)/10000</f>
        <v>0</v>
      </c>
      <c r="FA84" s="140" t="n">
        <f aca="false">IF(FA$2&lt;=$A84,IF(FA$3&gt;=$A84,(FA$4),0),0)*($AI85-$AI84)/10000</f>
        <v>0</v>
      </c>
      <c r="FB84" s="140" t="n">
        <f aca="false">IF(FB$2&lt;=$A84,IF(FB$3&gt;=$A84,(FB$4),0),0)*($AI85-$AI84)/10000</f>
        <v>0</v>
      </c>
      <c r="FC84" s="17"/>
      <c r="FD84" s="128" t="n">
        <f aca="false">SUM(EW84:FB84)</f>
        <v>0</v>
      </c>
      <c r="FE84" s="128" t="n">
        <f aca="false">FD84*AM84</f>
        <v>0</v>
      </c>
      <c r="FF84" s="17"/>
      <c r="FG84" s="17"/>
      <c r="FH84" s="17"/>
      <c r="FI84" s="17"/>
      <c r="FJ84" s="17"/>
      <c r="FK84" s="17"/>
      <c r="FL84" s="140" t="n">
        <f aca="false">IF(FL$2&lt;=$A84,IF(FL$3&gt;=$A84,(FL$4),0),0)*($AI85-$AI84)/10000</f>
        <v>0</v>
      </c>
      <c r="FM84" s="140" t="n">
        <f aca="false">IF(FM$2&lt;=$A84,IF(FM$3&gt;=$A84,(FM$4),0),0)*($AI85-$AI84)/10000</f>
        <v>0</v>
      </c>
      <c r="FN84" s="140" t="n">
        <f aca="false">IF(FN$2&lt;=$A84,IF(FN$3&gt;=$A84,(FN$4),0),0)*($AI85-$AI84)/10000</f>
        <v>0</v>
      </c>
      <c r="FO84" s="140" t="n">
        <f aca="false">IF(FO$2&lt;=$A84,IF(FO$3&gt;=$A84,(FO$4),0),0)*($AI85-$AI84)/10000</f>
        <v>0</v>
      </c>
      <c r="FP84" s="140" t="n">
        <f aca="false">IF(FP$2&lt;=$A84,IF(FP$3&gt;=$A84,(FP$4),0),0)*($AI85-$AI84)/10000</f>
        <v>0</v>
      </c>
      <c r="FQ84" s="140" t="n">
        <f aca="false">IF(FQ$2&lt;=$A84,IF(FQ$3&gt;=$A84,(FQ$4),0),0)*($AI85-$AI84)/10000</f>
        <v>0</v>
      </c>
      <c r="FR84" s="17"/>
      <c r="FS84" s="128" t="n">
        <f aca="false">SUM(FL84:FQ84)</f>
        <v>0</v>
      </c>
      <c r="FT84" s="128" t="n">
        <f aca="false">FS84*AM84</f>
        <v>0</v>
      </c>
      <c r="FU84" s="17"/>
      <c r="FV84" s="17"/>
      <c r="FW84" s="17"/>
      <c r="FX84" s="17"/>
      <c r="FY84" s="17"/>
      <c r="FZ84" s="17"/>
      <c r="GA84" s="140" t="n">
        <f aca="false">IF(GA$2&lt;=$A84,IF(GA$3&gt;=$A84,(GA$4),0),0)*($AI85-$AI84)/10000</f>
        <v>0</v>
      </c>
      <c r="GB84" s="140" t="n">
        <f aca="false">IF(GB$2&lt;=$A84,IF(GB$3&gt;=$A84,(GB$4),0),0)*($AI85-$AI84)/10000</f>
        <v>0</v>
      </c>
      <c r="GC84" s="140" t="n">
        <f aca="false">IF(GC$2&lt;=$A84,IF(GC$3&gt;=$A84,(GC$4),0),0)*($AI85-$AI84)/10000</f>
        <v>0</v>
      </c>
      <c r="GD84" s="140" t="n">
        <f aca="false">IF(GD$2&lt;=$A84,IF(GD$3&gt;=$A84,(GD$4),0),0)*($AI85-$AI84)/10000</f>
        <v>0</v>
      </c>
      <c r="GE84" s="140" t="n">
        <f aca="false">IF(GE$2&lt;=$A84,IF(GE$3&gt;=$A84,(GE$4),0),0)*($AI85-$AI84)/10000</f>
        <v>0</v>
      </c>
      <c r="GF84" s="140" t="n">
        <f aca="false">IF(GF$2&lt;=$A84,IF(GF$3&gt;=$A84,(GF$4),0),0)*($AI85-$AI84)/10000</f>
        <v>0</v>
      </c>
      <c r="GG84" s="17"/>
      <c r="GH84" s="128" t="n">
        <f aca="false">SUM(GA84:GF84)</f>
        <v>0</v>
      </c>
      <c r="GI84" s="128" t="n">
        <f aca="false">GH84*AM84</f>
        <v>0</v>
      </c>
    </row>
    <row r="85" customFormat="false" ht="16.5" hidden="false" customHeight="false" outlineLevel="0" collapsed="false">
      <c r="A85" s="133" t="n">
        <v>39326</v>
      </c>
      <c r="B85" s="144" t="n">
        <f aca="false">INDEX(EOLArray,MATCH($A85,EOLColumn,0),MATCH($AF$5,EOLRow,0))+CT85</f>
        <v>0</v>
      </c>
      <c r="C85" s="135" t="n">
        <f aca="false">INDEX(M1SHEET,MATCH($A85,M1COLUMN,0),MATCH($AG$5,M1ROW,0))</f>
        <v>-0.642081053750074</v>
      </c>
      <c r="D85" s="152"/>
      <c r="E85" s="144" t="n">
        <f aca="false">INDEX(EOLArray,MATCH($A85,EOLColumn,0),MATCH($AF$19,EOLRow,0))+EQ85</f>
        <v>-5.17</v>
      </c>
      <c r="F85" s="135" t="n">
        <f aca="false">INDEX(M1SHEET,MATCH($A85,M1COLUMN,0),MATCH($AG$14,M1ROW,0))</f>
        <v>0.12</v>
      </c>
      <c r="G85" s="152"/>
      <c r="H85" s="144" t="n">
        <f aca="false">INDEX(EOLArray,MATCH($A85,EOLColumn,0),MATCH($AF$20,EOLRow,0))+GI85</f>
        <v>0</v>
      </c>
      <c r="I85" s="135" t="n">
        <f aca="false">INDEX(M1SHEET,MATCH($A85,M1COLUMN,0),MATCH($AG$17,M1ROW,0))</f>
        <v>0.62</v>
      </c>
      <c r="J85" s="152"/>
      <c r="K85" s="144" t="n">
        <f aca="false">INDEX(EOLArray,MATCH($A85,EOLColumn,0),MATCH($AF$13,EOLRow,0))+FE85</f>
        <v>0</v>
      </c>
      <c r="L85" s="135" t="n">
        <f aca="false">INDEX(M1SHEET,MATCH($A85,M1COLUMN,0),MATCH($AG$13,M1ROW,0))</f>
        <v>-0.355</v>
      </c>
      <c r="M85" s="152"/>
      <c r="N85" s="144" t="n">
        <f aca="false">INDEX(EOLArray,MATCH($A85,EOLColumn,0),MATCH($AF$12,EOLRow,0))+EB85+DQ85</f>
        <v>0</v>
      </c>
      <c r="O85" s="135" t="n">
        <f aca="false">INDEX(M1SHEET,MATCH($A85,M1COLUMN,0),MATCH($AG$15,M1ROW,0))</f>
        <v>-0.29</v>
      </c>
      <c r="P85" s="152"/>
      <c r="Q85" s="135" t="n">
        <f aca="false">INDEX(M1SHEET,MATCH($A85,M1COLUMN,0),MATCH($AG$31,M1ROW,0))</f>
        <v>3.727</v>
      </c>
      <c r="R85" s="152"/>
      <c r="S85" s="144" t="n">
        <f aca="false">INDEX(EOLArray,MATCH($A85,EOLColumn,0),MATCH($AF$2,EOLRow,0))+BE85+DF85</f>
        <v>0</v>
      </c>
      <c r="T85" s="135" t="n">
        <f aca="false">INDEX(M1SHEET,MATCH($A85,M1COLUMN,0),MATCH($AG$3,M1ROW,0))</f>
        <v>-0.585</v>
      </c>
      <c r="U85" s="152"/>
      <c r="V85" s="135" t="n">
        <f aca="false">INDEX(M1SHEET,MATCH($A85,M1COLUMN,0),MATCH($AG$28,M1ROW,0))</f>
        <v>4.81000230307841</v>
      </c>
      <c r="W85" s="152"/>
      <c r="X85" s="144" t="n">
        <f aca="false">INDEX(EOLArray,MATCH($A85,EOLColumn,0),MATCH($AF$18,EOLRow,0))+$BE85+$CK85+$CS85+$DQ85</f>
        <v>0</v>
      </c>
      <c r="Y85" s="135" t="n">
        <f aca="false">INDEX(M1SHEET,MATCH($A85,M1COLUMN,0),MATCH($AG$2,M1ROW,0))</f>
        <v>4.017</v>
      </c>
      <c r="Z85" s="152"/>
      <c r="AB85" s="150" t="n">
        <f aca="false">B85+E85+H85+K85+N85+S85</f>
        <v>-5.17</v>
      </c>
      <c r="AC85" s="58"/>
      <c r="AD85" s="58"/>
      <c r="AI85" s="138" t="n">
        <v>39326</v>
      </c>
      <c r="AJ85" s="96" t="n">
        <f aca="false">(CK85+BE85+BR85+DQ85)*AM85</f>
        <v>0</v>
      </c>
      <c r="AK85" s="97" t="n">
        <f aca="false">(AO85)*(AM85)</f>
        <v>0</v>
      </c>
      <c r="AL85" s="97" t="n">
        <f aca="false">(AN85+AO85)*(AM85)</f>
        <v>0</v>
      </c>
      <c r="AM85" s="139" t="n">
        <f aca="false">INDEX(M1SHEET,MATCH($AI85,M1COLUMN,0),MATCH($AG$38,M1ROW,0))</f>
        <v>0.689431883404284</v>
      </c>
      <c r="AN85" s="122" t="n">
        <f aca="false">BS85</f>
        <v>0</v>
      </c>
      <c r="AO85" s="97" t="n">
        <f aca="false">BR85</f>
        <v>0</v>
      </c>
      <c r="AP85" s="125"/>
      <c r="AQ85" s="108"/>
      <c r="AR85" s="128" t="n">
        <f aca="false">SUM(AX85:BE85)+SUM(BI85:BP85)+SUM(DU85:DZ85)+SUM(BW85:CI85)</f>
        <v>0</v>
      </c>
      <c r="AS85" s="108"/>
      <c r="AT85" s="17"/>
      <c r="AU85" s="17"/>
      <c r="AV85" s="37" t="n">
        <v>39326</v>
      </c>
      <c r="AW85" s="17"/>
      <c r="AX85" s="128" t="n">
        <f aca="false">IF(AX$2&lt;=$A85,IF(AX$3&gt;=$A85,(AX$4/1.055056),0),0)*($AI86-$AI85)/10000</f>
        <v>0</v>
      </c>
      <c r="AY85" s="140" t="n">
        <f aca="false">IF(AY$2&lt;=$A85,IF(AY$3&gt;=$A85,(AY$4/1.055056),0),0)*($AI86-$AI85)/10000</f>
        <v>0</v>
      </c>
      <c r="AZ85" s="140" t="n">
        <f aca="false">IF(AZ$2&lt;=$A85,IF(AZ$3&gt;=$A85,(AZ$4/1.055056),0),0)*($AI86-$AI85)/10000</f>
        <v>0</v>
      </c>
      <c r="BA85" s="140" t="n">
        <f aca="false">IF(BA$2&lt;=$A85,IF(BA$3&gt;=$A85,(BA$4/1.055056),0),0)*($AI86-$AI85)/10000</f>
        <v>0</v>
      </c>
      <c r="BB85" s="140" t="n">
        <f aca="false">IF(BB$2&lt;=$A85,IF(BB$3&gt;=$A85,(BB$4/1.055056),0),0)*($AI86-$AI85)/10000</f>
        <v>0</v>
      </c>
      <c r="BC85" s="140" t="n">
        <f aca="false">IF(BC$2&lt;=$A85,IF(BC$3&gt;=$A85,(BC$4/1.055056),0),0)*($AI86-$AI85)/10000</f>
        <v>0</v>
      </c>
      <c r="BD85" s="140" t="n">
        <f aca="false">IF(BD$2&lt;=$A85,IF(BD$3&gt;=$A85,(BD$4/1.055056),0),0)*($AI86-$AI85)/10000</f>
        <v>0</v>
      </c>
      <c r="BE85" s="140" t="n">
        <f aca="false">SUM(AX85:BD85)*AM85</f>
        <v>0</v>
      </c>
      <c r="BF85" s="140"/>
      <c r="BG85" s="13"/>
      <c r="BH85" s="13"/>
      <c r="BI85" s="141" t="n">
        <f aca="false">IF(BI$2&lt;=$A85,IF(BI$3&gt;=$A85,(BI$4/1.055056),0),0)*($AI86-$AI85)/10000</f>
        <v>0</v>
      </c>
      <c r="BJ85" s="141" t="n">
        <f aca="false">IF(BJ$2&lt;=$A85,IF(BJ$3&gt;=$A85,(BJ$4/1.055056),0),0)*($AI86-$AI85)/10000</f>
        <v>0</v>
      </c>
      <c r="BK85" s="141" t="n">
        <f aca="false">IF(BK$2&lt;=$A85,IF(BK$3&gt;=$A85,(BK$4/1.055056),0),0)*($AI86-$AI85)/10000</f>
        <v>0</v>
      </c>
      <c r="BL85" s="141" t="n">
        <f aca="false">IF(BL$2&lt;=$A85,IF(BL$3&gt;=$A85,(BL$4/1.055056),0),0)*($AI86-$AI85)/10000</f>
        <v>0</v>
      </c>
      <c r="BM85" s="141" t="n">
        <f aca="false">IF(BM$2&lt;=$A85,IF(BM$3&gt;=$A85,(BM$4/1.055056),0),0)*($AI86-$AI85)/10000</f>
        <v>0</v>
      </c>
      <c r="BN85" s="141" t="n">
        <f aca="false">IF(BN$2&lt;=$A85,IF(BN$3&gt;=$A85,(BN$4/1.055056),0),0)*($AI86-$AI85)/10000</f>
        <v>0</v>
      </c>
      <c r="BO85" s="141" t="n">
        <f aca="false">IF(BO$2&lt;=$A85,IF(BO$3&gt;=$A85,(BO$4/1.055056),0),0)*($AI86-$AI85)/10000</f>
        <v>0</v>
      </c>
      <c r="BP85" s="141" t="n">
        <f aca="false">IF(BP$2&lt;=$A85,IF(BP$3&gt;=$A85,(BP$4/1.055056),0),0)*($AI86-$AI85)/10000</f>
        <v>0</v>
      </c>
      <c r="BQ85" s="13"/>
      <c r="BR85" s="14" t="n">
        <f aca="false">SUM(BI85:BP85)</f>
        <v>0</v>
      </c>
      <c r="BS85" s="14" t="n">
        <f aca="false">SUM(AX85:BF85)+DF85</f>
        <v>0</v>
      </c>
      <c r="BT85" s="14"/>
      <c r="BU85" s="17"/>
      <c r="BV85" s="17"/>
      <c r="BW85" s="142" t="n">
        <f aca="false">IF(BW$2&lt;=$A85,IF(BW$3&gt;=$A85,(BW$4),0),0)*($AI86-$AI85)/10000</f>
        <v>0</v>
      </c>
      <c r="BX85" s="142" t="n">
        <f aca="false">IF(BX$2&lt;=$A85,IF(BX$3&gt;=$A85,(BX$4),0),0)*($AI86-$AI85)/10000</f>
        <v>0</v>
      </c>
      <c r="BY85" s="142" t="n">
        <f aca="false">IF(BY$2&lt;=$A85,IF(BY$3&gt;=$A85,(BY$4),0),0)*($AI86-$AI85)/10000</f>
        <v>0</v>
      </c>
      <c r="BZ85" s="142" t="n">
        <f aca="false">IF(BZ$2&lt;=$A85,IF(BZ$3&gt;=$A85,(BZ$4),0),0)*($AI86-$AI85)/10000</f>
        <v>0</v>
      </c>
      <c r="CA85" s="142" t="n">
        <f aca="false">IF(CA$2&lt;=$A85,IF(CA$3&gt;=$A85,(CA$4),0),0)*($AI86-$AI85)/10000</f>
        <v>0</v>
      </c>
      <c r="CB85" s="140" t="n">
        <f aca="false">IF(CB$2&lt;=$A85,IF(CB$3&gt;=$A85,(CB$4),0),0)*($AI86-$AI85)/10000</f>
        <v>0</v>
      </c>
      <c r="CC85" s="140" t="n">
        <f aca="false">IF(CC$2&lt;=$A85,IF(CC$3&gt;=$A85,(CC$4),0),0)*($AI86-$AI85)/10000</f>
        <v>0</v>
      </c>
      <c r="CD85" s="140" t="n">
        <f aca="false">IF(CD$2&lt;=$A85,IF(CD$3&gt;=$A85,(CD$4),0),0)*($AI86-$AI85)/10000</f>
        <v>0</v>
      </c>
      <c r="CE85" s="140" t="n">
        <f aca="false">IF(CE$2&lt;=$A85,IF(CE$3&gt;=$A85,(CE$4),0),0)*($AI86-$AI85)/10000</f>
        <v>0</v>
      </c>
      <c r="CF85" s="140" t="n">
        <f aca="false">IF(CF$2&lt;=$A85,IF(CF$3&gt;=$A85,(CF$4),0),0)*($AI86-$AI85)/10000</f>
        <v>0</v>
      </c>
      <c r="CG85" s="140" t="n">
        <f aca="false">IF(CG$2&lt;=$A85,IF(CG$3&gt;=$A85,(CG$4),0),0)*($AI86-$AI85)/10000</f>
        <v>0</v>
      </c>
      <c r="CH85" s="140" t="n">
        <f aca="false">IF(CH$2&lt;=$A85,IF(CH$3&gt;=$A85,(CH$4),0),0)*($AI86-$AI85)/10000</f>
        <v>0</v>
      </c>
      <c r="CI85" s="140" t="n">
        <f aca="false">IF(CI$2&lt;=$A85,IF(CI$3&gt;=$A85,(CI$4),0),0)*($AI86-$AI85)/10000</f>
        <v>0</v>
      </c>
      <c r="CJ85" s="17"/>
      <c r="CK85" s="128" t="n">
        <f aca="false">SUM(BW85:CI85)+DQ85</f>
        <v>0</v>
      </c>
      <c r="CL85" s="128"/>
      <c r="CM85" s="128"/>
      <c r="CN85" s="142" t="n">
        <f aca="false">IF(CN$2&lt;=$A85,IF(CN$3&gt;=$A85,(CN$4),0),0)*($AI86-$AI85)/10000</f>
        <v>0</v>
      </c>
      <c r="CO85" s="142" t="n">
        <f aca="false">IF(CO$2&lt;=$A85,IF(CO$3&gt;=$A85,(CO$4),0),0)*($AI86-$AI85)/10000</f>
        <v>0</v>
      </c>
      <c r="CP85" s="142" t="n">
        <f aca="false">IF(CP$2&lt;=$A85,IF(CP$3&gt;=$A85,(CP$4),0),0)*($AI86-$AI85)/10000</f>
        <v>0</v>
      </c>
      <c r="CQ85" s="142" t="n">
        <f aca="false">IF(CQ$2&lt;=$A85,IF(CQ$3&gt;=$A85,(CQ$4),0),0)*($AI86-$AI85)/10000</f>
        <v>0</v>
      </c>
      <c r="CR85" s="128"/>
      <c r="CS85" s="128" t="n">
        <f aca="false">SUM(CN85:CQ85)*AL85</f>
        <v>0</v>
      </c>
      <c r="CT85" s="128"/>
      <c r="CU85" s="17"/>
      <c r="CV85" s="17"/>
      <c r="CW85" s="17"/>
      <c r="CX85" s="140" t="n">
        <f aca="false">IF(CX$2&lt;=$A85,IF(CX$3&gt;=$A85,(CX$4),0),0)*($AI86-$AI85)/10000</f>
        <v>0</v>
      </c>
      <c r="CY85" s="140" t="n">
        <f aca="false">IF(CY$2&lt;=$A85,IF(CY$3&gt;=$A85,(CY$4),0),0)*($AI86-$AI85)/10000</f>
        <v>0</v>
      </c>
      <c r="CZ85" s="140" t="n">
        <f aca="false">IF(CZ$2&lt;=$A85,IF(CZ$3&gt;=$A85,(CZ$4),0),0)*($AI86-$AI85)/10000</f>
        <v>0</v>
      </c>
      <c r="DA85" s="140" t="n">
        <f aca="false">IF(DA$2&lt;=$A85,IF(DA$3&gt;=$A85,(DA$4),0),0)*($AI86-$AI85)/10000</f>
        <v>0</v>
      </c>
      <c r="DB85" s="140" t="n">
        <f aca="false">IF(DB$2&lt;=$A85,IF(DB$3&gt;=$A85,(DB$4),0),0)*($AI86-$AI85)/10000</f>
        <v>0</v>
      </c>
      <c r="DC85" s="140" t="n">
        <f aca="false">IF(DC$2&lt;=$A85,IF(DC$3&gt;=$A85,(DC$4),0),0)*($AI86-$AI85)/10000</f>
        <v>0</v>
      </c>
      <c r="DD85" s="140" t="n">
        <f aca="false">IF(DD$2&lt;=$A85,IF(DD$3&gt;=$A85,(DD$4),0),0)*($AI86-$AI85)/10000</f>
        <v>0</v>
      </c>
      <c r="DE85" s="17"/>
      <c r="DF85" s="128" t="n">
        <f aca="false">SUM(CX85:DD85)</f>
        <v>0</v>
      </c>
      <c r="DG85" s="17"/>
      <c r="DH85" s="17"/>
      <c r="DI85" s="17"/>
      <c r="DJ85" s="17"/>
      <c r="DK85" s="17"/>
      <c r="DL85" s="140" t="n">
        <f aca="false">IF(DL$2&lt;=$A85,IF(DL$3&gt;=$A85,(DL$4),0),0)*($AI86-$AI85)/10000</f>
        <v>0</v>
      </c>
      <c r="DM85" s="140" t="n">
        <f aca="false">IF(DM$2&lt;=$A85,IF(DM$3&gt;=$A85,(DM$4),0),0)*($AI86-$AI85)/10000</f>
        <v>0</v>
      </c>
      <c r="DN85" s="140" t="n">
        <f aca="false">IF(DN$2&lt;=$A85,IF(DN$3&gt;=$A85,(DN$4),0),0)*($AI86-$AI85)/10000</f>
        <v>0</v>
      </c>
      <c r="DO85" s="140" t="n">
        <f aca="false">IF(DO$2&lt;=$A85,IF(DO$3&gt;=$A85,(DO$4),0),0)*($AI86-$AI85)/10000</f>
        <v>0</v>
      </c>
      <c r="DP85" s="140"/>
      <c r="DQ85" s="140" t="n">
        <f aca="false">SUM(DL85:DO85)*AL85</f>
        <v>0</v>
      </c>
      <c r="DR85" s="140"/>
      <c r="DS85" s="140" t="n">
        <f aca="false">IF(DS$2&lt;=$A85,IF(DS$3&gt;=$A85,(DS$4),0),0)*($AI86-$AI85)/10000</f>
        <v>0</v>
      </c>
      <c r="DT85" s="140" t="n">
        <f aca="false">IF(DT$2&lt;=$A85,IF(DT$3&gt;=$A85,(DT$4),0),0)*($AI86-$AI85)/10000</f>
        <v>0</v>
      </c>
      <c r="DU85" s="140" t="n">
        <f aca="false">IF(DU$2&lt;=$A85,IF(DU$3&gt;=$A85,(DU$4),0),0)*($AI86-$AI85)/10000</f>
        <v>0</v>
      </c>
      <c r="DV85" s="140" t="n">
        <f aca="false">IF(DV$2&lt;=$A85,IF(DV$3&gt;=$A85,(DV$4),0),0)*($AI86-$AI85)/10000</f>
        <v>0</v>
      </c>
      <c r="DW85" s="140" t="n">
        <f aca="false">IF(DW$2&lt;=$A85,IF(DW$3&gt;=$A85,(DW$4),0),0)*($AI86-$AI85)/10000</f>
        <v>0</v>
      </c>
      <c r="DX85" s="140" t="n">
        <f aca="false">IF(DX$2&lt;=$A85,IF(DX$3&gt;=$A85,(DX$4),0),0)*($AI86-$AI85)/10000</f>
        <v>0</v>
      </c>
      <c r="DY85" s="140" t="n">
        <f aca="false">IF(DY$2&lt;=$A85,IF(DY$3&gt;=$A85,(DY$4),0),0)*($AI86-$AI85)/10000</f>
        <v>0</v>
      </c>
      <c r="DZ85" s="140" t="n">
        <f aca="false">IF(DZ$2&lt;=$A85,IF(DZ$3&gt;=$A85,(DZ$4),0),0)*($AI86-$AI85)/10000</f>
        <v>0</v>
      </c>
      <c r="EA85" s="140" t="n">
        <f aca="false">IF(EA$2&lt;=$A85,IF(EA$3&gt;=$A85,(EA$4),0),0)*($AI86-$AI85)/10000</f>
        <v>0</v>
      </c>
      <c r="EB85" s="128" t="n">
        <f aca="false">SUM(DS85:DZ85)*AM85</f>
        <v>0</v>
      </c>
      <c r="EC85" s="128"/>
      <c r="ED85" s="17"/>
      <c r="EE85" s="17"/>
      <c r="EF85" s="17"/>
      <c r="EG85" s="17"/>
      <c r="EH85" s="17"/>
      <c r="EI85" s="140" t="n">
        <f aca="false">IF(EI$2&lt;=$A85,IF(EI$3&gt;=$A85,(EI$4),0),0)*($AI86-$AI85)/10000</f>
        <v>0</v>
      </c>
      <c r="EJ85" s="140" t="n">
        <f aca="false">IF(EJ$2&lt;=$A85,IF(EJ$3&gt;=$A85,(EJ$4),0),0)*($AI86-$AI85)/10000</f>
        <v>0</v>
      </c>
      <c r="EK85" s="140" t="n">
        <f aca="false">IF(EK$2&lt;=$A85,IF(EK$3&gt;=$A85,(EK$4),0),0)*($AI86-$AI85)/10000</f>
        <v>0</v>
      </c>
      <c r="EL85" s="140" t="n">
        <f aca="false">IF(EL$2&lt;=$A85,IF(EL$3&gt;=$A85,(EL$4),0),0)*($AI86-$AI85)/10000</f>
        <v>0</v>
      </c>
      <c r="EM85" s="140" t="n">
        <f aca="false">IF(EM$2&lt;=$A85,IF(EM$3&gt;=$A85,(EM$4),0),0)*($AI86-$AI85)/10000</f>
        <v>0</v>
      </c>
      <c r="EN85" s="140" t="n">
        <f aca="false">IF(EN$2&lt;=$A85,IF(EN$3&gt;=$A85,(EN$4),0),0)*($AI86-$AI85)/10000</f>
        <v>0</v>
      </c>
      <c r="EO85" s="17"/>
      <c r="EP85" s="128" t="n">
        <f aca="false">SUM(EI85:EN85)</f>
        <v>0</v>
      </c>
      <c r="EQ85" s="128" t="n">
        <f aca="false">EP85*AM85</f>
        <v>0</v>
      </c>
      <c r="ER85" s="17"/>
      <c r="ES85" s="17"/>
      <c r="ET85" s="17"/>
      <c r="EU85" s="17"/>
      <c r="EV85" s="17"/>
      <c r="EW85" s="140" t="n">
        <f aca="false">IF(EW$2&lt;=$A85,IF(EW$3&gt;=$A85,(EW$4),0),0)*($AI86-$AI85)/10000</f>
        <v>0</v>
      </c>
      <c r="EX85" s="140" t="n">
        <f aca="false">IF(EX$2&lt;=$A85,IF(EX$3&gt;=$A85,(EX$4),0),0)*($AI86-$AI85)/10000</f>
        <v>0</v>
      </c>
      <c r="EY85" s="140" t="n">
        <f aca="false">IF(EY$2&lt;=$A85,IF(EY$3&gt;=$A85,(EY$4),0),0)*($AI86-$AI85)/10000</f>
        <v>0</v>
      </c>
      <c r="EZ85" s="140" t="n">
        <f aca="false">IF(EZ$2&lt;=$A85,IF(EZ$3&gt;=$A85,(EZ$4),0),0)*($AI86-$AI85)/10000</f>
        <v>0</v>
      </c>
      <c r="FA85" s="140" t="n">
        <f aca="false">IF(FA$2&lt;=$A85,IF(FA$3&gt;=$A85,(FA$4),0),0)*($AI86-$AI85)/10000</f>
        <v>0</v>
      </c>
      <c r="FB85" s="140" t="n">
        <f aca="false">IF(FB$2&lt;=$A85,IF(FB$3&gt;=$A85,(FB$4),0),0)*($AI86-$AI85)/10000</f>
        <v>0</v>
      </c>
      <c r="FC85" s="17"/>
      <c r="FD85" s="128" t="n">
        <f aca="false">SUM(EW85:FB85)</f>
        <v>0</v>
      </c>
      <c r="FE85" s="128" t="n">
        <f aca="false">FD85*AM85</f>
        <v>0</v>
      </c>
      <c r="FF85" s="17"/>
      <c r="FG85" s="17"/>
      <c r="FH85" s="17"/>
      <c r="FI85" s="17"/>
      <c r="FJ85" s="17"/>
      <c r="FK85" s="17"/>
      <c r="FL85" s="140" t="n">
        <f aca="false">IF(FL$2&lt;=$A85,IF(FL$3&gt;=$A85,(FL$4),0),0)*($AI86-$AI85)/10000</f>
        <v>0</v>
      </c>
      <c r="FM85" s="140" t="n">
        <f aca="false">IF(FM$2&lt;=$A85,IF(FM$3&gt;=$A85,(FM$4),0),0)*($AI86-$AI85)/10000</f>
        <v>0</v>
      </c>
      <c r="FN85" s="140" t="n">
        <f aca="false">IF(FN$2&lt;=$A85,IF(FN$3&gt;=$A85,(FN$4),0),0)*($AI86-$AI85)/10000</f>
        <v>0</v>
      </c>
      <c r="FO85" s="140" t="n">
        <f aca="false">IF(FO$2&lt;=$A85,IF(FO$3&gt;=$A85,(FO$4),0),0)*($AI86-$AI85)/10000</f>
        <v>0</v>
      </c>
      <c r="FP85" s="140" t="n">
        <f aca="false">IF(FP$2&lt;=$A85,IF(FP$3&gt;=$A85,(FP$4),0),0)*($AI86-$AI85)/10000</f>
        <v>0</v>
      </c>
      <c r="FQ85" s="140" t="n">
        <f aca="false">IF(FQ$2&lt;=$A85,IF(FQ$3&gt;=$A85,(FQ$4),0),0)*($AI86-$AI85)/10000</f>
        <v>0</v>
      </c>
      <c r="FR85" s="17"/>
      <c r="FS85" s="128" t="n">
        <f aca="false">SUM(FL85:FQ85)</f>
        <v>0</v>
      </c>
      <c r="FT85" s="128" t="n">
        <f aca="false">FS85*AM85</f>
        <v>0</v>
      </c>
      <c r="FU85" s="17"/>
      <c r="FV85" s="17"/>
      <c r="FW85" s="17"/>
      <c r="FX85" s="17"/>
      <c r="FY85" s="17"/>
      <c r="FZ85" s="17"/>
      <c r="GA85" s="140" t="n">
        <f aca="false">IF(GA$2&lt;=$A85,IF(GA$3&gt;=$A85,(GA$4),0),0)*($AI86-$AI85)/10000</f>
        <v>0</v>
      </c>
      <c r="GB85" s="140" t="n">
        <f aca="false">IF(GB$2&lt;=$A85,IF(GB$3&gt;=$A85,(GB$4),0),0)*($AI86-$AI85)/10000</f>
        <v>0</v>
      </c>
      <c r="GC85" s="140" t="n">
        <f aca="false">IF(GC$2&lt;=$A85,IF(GC$3&gt;=$A85,(GC$4),0),0)*($AI86-$AI85)/10000</f>
        <v>0</v>
      </c>
      <c r="GD85" s="140" t="n">
        <f aca="false">IF(GD$2&lt;=$A85,IF(GD$3&gt;=$A85,(GD$4),0),0)*($AI86-$AI85)/10000</f>
        <v>0</v>
      </c>
      <c r="GE85" s="140" t="n">
        <f aca="false">IF(GE$2&lt;=$A85,IF(GE$3&gt;=$A85,(GE$4),0),0)*($AI86-$AI85)/10000</f>
        <v>0</v>
      </c>
      <c r="GF85" s="140" t="n">
        <f aca="false">IF(GF$2&lt;=$A85,IF(GF$3&gt;=$A85,(GF$4),0),0)*($AI86-$AI85)/10000</f>
        <v>0</v>
      </c>
      <c r="GG85" s="17"/>
      <c r="GH85" s="128" t="n">
        <f aca="false">SUM(GA85:GF85)</f>
        <v>0</v>
      </c>
      <c r="GI85" s="128" t="n">
        <f aca="false">GH85*AM85</f>
        <v>0</v>
      </c>
    </row>
    <row r="86" customFormat="false" ht="16.5" hidden="false" customHeight="false" outlineLevel="0" collapsed="false">
      <c r="A86" s="143" t="n">
        <v>39356</v>
      </c>
      <c r="B86" s="153" t="n">
        <f aca="false">INDEX(EOLArray,MATCH($A86,EOLColumn,0),MATCH($AF$5,EOLRow,0))+CT86</f>
        <v>0</v>
      </c>
      <c r="C86" s="154" t="n">
        <f aca="false">INDEX(M1SHEET,MATCH($A86,M1COLUMN,0),MATCH($AG$5,M1ROW,0))</f>
        <v>-0.642092176088429</v>
      </c>
      <c r="D86" s="155"/>
      <c r="E86" s="153" t="n">
        <f aca="false">INDEX(EOLArray,MATCH($A86,EOLColumn,0),MATCH($AF$19,EOLRow,0))+EQ86</f>
        <v>-5.32</v>
      </c>
      <c r="F86" s="154" t="n">
        <f aca="false">INDEX(M1SHEET,MATCH($A86,M1COLUMN,0),MATCH($AG$14,M1ROW,0))</f>
        <v>0.12</v>
      </c>
      <c r="G86" s="155"/>
      <c r="H86" s="153" t="n">
        <f aca="false">INDEX(EOLArray,MATCH($A86,EOLColumn,0),MATCH($AF$20,EOLRow,0))+GI86</f>
        <v>0</v>
      </c>
      <c r="I86" s="154" t="n">
        <f aca="false">INDEX(M1SHEET,MATCH($A86,M1COLUMN,0),MATCH($AG$17,M1ROW,0))</f>
        <v>0.62</v>
      </c>
      <c r="J86" s="155"/>
      <c r="K86" s="153" t="n">
        <f aca="false">INDEX(EOLArray,MATCH($A86,EOLColumn,0),MATCH($AF$13,EOLRow,0))+FE86</f>
        <v>0</v>
      </c>
      <c r="L86" s="154" t="n">
        <f aca="false">INDEX(M1SHEET,MATCH($A86,M1COLUMN,0),MATCH($AG$13,M1ROW,0))</f>
        <v>-0.355</v>
      </c>
      <c r="M86" s="155"/>
      <c r="N86" s="153" t="n">
        <f aca="false">INDEX(EOLArray,MATCH($A86,EOLColumn,0),MATCH($AF$12,EOLRow,0))+EB86+DQ86</f>
        <v>0</v>
      </c>
      <c r="O86" s="154" t="n">
        <f aca="false">INDEX(M1SHEET,MATCH($A86,M1COLUMN,0),MATCH($AG$15,M1ROW,0))</f>
        <v>-0.29</v>
      </c>
      <c r="P86" s="155"/>
      <c r="Q86" s="154" t="n">
        <f aca="false">INDEX(M1SHEET,MATCH($A86,M1COLUMN,0),MATCH($AG$31,M1ROW,0))</f>
        <v>3.765</v>
      </c>
      <c r="R86" s="155"/>
      <c r="S86" s="153" t="n">
        <f aca="false">INDEX(EOLArray,MATCH($A86,EOLColumn,0),MATCH($AF$2,EOLRow,0))+BE86+DF86</f>
        <v>0</v>
      </c>
      <c r="T86" s="154" t="n">
        <f aca="false">INDEX(M1SHEET,MATCH($A86,M1COLUMN,0),MATCH($AG$3,M1ROW,0))</f>
        <v>-0.585</v>
      </c>
      <c r="U86" s="155"/>
      <c r="V86" s="154" t="n">
        <f aca="false">INDEX(M1SHEET,MATCH($A86,M1COLUMN,0),MATCH($AG$28,M1ROW,0))</f>
        <v>4.86231247465558</v>
      </c>
      <c r="W86" s="155"/>
      <c r="X86" s="153" t="n">
        <f aca="false">INDEX(EOLArray,MATCH($A86,EOLColumn,0),MATCH($AF$18,EOLRow,0))+$BE86+$CK86+$CS86+$DQ86</f>
        <v>0</v>
      </c>
      <c r="Y86" s="154" t="n">
        <f aca="false">INDEX(M1SHEET,MATCH($A86,M1COLUMN,0),MATCH($AG$2,M1ROW,0))</f>
        <v>4.055</v>
      </c>
      <c r="Z86" s="155"/>
      <c r="AB86" s="146" t="n">
        <f aca="false">B86+E86+H86+K86+N86+S86</f>
        <v>-5.32</v>
      </c>
      <c r="AC86" s="58"/>
      <c r="AD86" s="58"/>
      <c r="AI86" s="138" t="n">
        <v>39356</v>
      </c>
      <c r="AJ86" s="96" t="n">
        <f aca="false">(CK86+BE86+BR86+DQ86)*AM86</f>
        <v>0</v>
      </c>
      <c r="AK86" s="97" t="n">
        <f aca="false">(AO86)*(AM86)</f>
        <v>0</v>
      </c>
      <c r="AL86" s="97" t="n">
        <f aca="false">(AN86+AO86)*(AM86)</f>
        <v>0</v>
      </c>
      <c r="AM86" s="139" t="n">
        <f aca="false">INDEX(M1SHEET,MATCH($AI86,M1COLUMN,0),MATCH($AG$38,M1ROW,0))</f>
        <v>0.685892379315533</v>
      </c>
      <c r="AN86" s="122" t="n">
        <f aca="false">BS86</f>
        <v>0</v>
      </c>
      <c r="AO86" s="97" t="n">
        <f aca="false">BR86</f>
        <v>0</v>
      </c>
      <c r="AP86" s="125"/>
      <c r="AQ86" s="108"/>
      <c r="AR86" s="128" t="n">
        <f aca="false">SUM(AX86:BE86)+SUM(BI86:BP86)+SUM(DU86:DZ86)+SUM(BW86:CI86)</f>
        <v>0</v>
      </c>
      <c r="AS86" s="108"/>
      <c r="AT86" s="17"/>
      <c r="AU86" s="17"/>
      <c r="AV86" s="37" t="n">
        <v>39356</v>
      </c>
      <c r="AW86" s="17"/>
      <c r="AX86" s="128" t="n">
        <f aca="false">IF(AX$2&lt;=$A86,IF(AX$3&gt;=$A86,(AX$4/1.055056),0),0)*($AI87-$AI86)/10000</f>
        <v>0</v>
      </c>
      <c r="AY86" s="140" t="n">
        <f aca="false">IF(AY$2&lt;=$A86,IF(AY$3&gt;=$A86,(AY$4/1.055056),0),0)*($AI87-$AI86)/10000</f>
        <v>0</v>
      </c>
      <c r="AZ86" s="140" t="n">
        <f aca="false">IF(AZ$2&lt;=$A86,IF(AZ$3&gt;=$A86,(AZ$4/1.055056),0),0)*($AI87-$AI86)/10000</f>
        <v>0</v>
      </c>
      <c r="BA86" s="140" t="n">
        <f aca="false">IF(BA$2&lt;=$A86,IF(BA$3&gt;=$A86,(BA$4/1.055056),0),0)*($AI87-$AI86)/10000</f>
        <v>0</v>
      </c>
      <c r="BB86" s="140" t="n">
        <f aca="false">IF(BB$2&lt;=$A86,IF(BB$3&gt;=$A86,(BB$4/1.055056),0),0)*($AI87-$AI86)/10000</f>
        <v>0</v>
      </c>
      <c r="BC86" s="140" t="n">
        <f aca="false">IF(BC$2&lt;=$A86,IF(BC$3&gt;=$A86,(BC$4/1.055056),0),0)*($AI87-$AI86)/10000</f>
        <v>0</v>
      </c>
      <c r="BD86" s="140" t="n">
        <f aca="false">IF(BD$2&lt;=$A86,IF(BD$3&gt;=$A86,(BD$4/1.055056),0),0)*($AI87-$AI86)/10000</f>
        <v>0</v>
      </c>
      <c r="BE86" s="140" t="n">
        <f aca="false">SUM(AX86:BD86)*AM86</f>
        <v>0</v>
      </c>
      <c r="BF86" s="140"/>
      <c r="BG86" s="13"/>
      <c r="BH86" s="13"/>
      <c r="BI86" s="141" t="n">
        <f aca="false">IF(BI$2&lt;=$A86,IF(BI$3&gt;=$A86,(BI$4/1.055056),0),0)*($AI87-$AI86)/10000</f>
        <v>0</v>
      </c>
      <c r="BJ86" s="141" t="n">
        <f aca="false">IF(BJ$2&lt;=$A86,IF(BJ$3&gt;=$A86,(BJ$4/1.055056),0),0)*($AI87-$AI86)/10000</f>
        <v>0</v>
      </c>
      <c r="BK86" s="141" t="n">
        <f aca="false">IF(BK$2&lt;=$A86,IF(BK$3&gt;=$A86,(BK$4/1.055056),0),0)*($AI87-$AI86)/10000</f>
        <v>0</v>
      </c>
      <c r="BL86" s="141" t="n">
        <f aca="false">IF(BL$2&lt;=$A86,IF(BL$3&gt;=$A86,(BL$4/1.055056),0),0)*($AI87-$AI86)/10000</f>
        <v>0</v>
      </c>
      <c r="BM86" s="141" t="n">
        <f aca="false">IF(BM$2&lt;=$A86,IF(BM$3&gt;=$A86,(BM$4/1.055056),0),0)*($AI87-$AI86)/10000</f>
        <v>0</v>
      </c>
      <c r="BN86" s="141" t="n">
        <f aca="false">IF(BN$2&lt;=$A86,IF(BN$3&gt;=$A86,(BN$4/1.055056),0),0)*($AI87-$AI86)/10000</f>
        <v>0</v>
      </c>
      <c r="BO86" s="141" t="n">
        <f aca="false">IF(BO$2&lt;=$A86,IF(BO$3&gt;=$A86,(BO$4/1.055056),0),0)*($AI87-$AI86)/10000</f>
        <v>0</v>
      </c>
      <c r="BP86" s="141" t="n">
        <f aca="false">IF(BP$2&lt;=$A86,IF(BP$3&gt;=$A86,(BP$4/1.055056),0),0)*($AI87-$AI86)/10000</f>
        <v>0</v>
      </c>
      <c r="BQ86" s="13"/>
      <c r="BR86" s="14" t="n">
        <f aca="false">SUM(BI86:BP86)</f>
        <v>0</v>
      </c>
      <c r="BS86" s="14" t="n">
        <f aca="false">SUM(AX86:BF86)+DF86</f>
        <v>0</v>
      </c>
      <c r="BT86" s="14"/>
      <c r="BU86" s="17"/>
      <c r="BV86" s="17"/>
      <c r="BW86" s="142" t="n">
        <f aca="false">IF(BW$2&lt;=$A86,IF(BW$3&gt;=$A86,(BW$4),0),0)*($AI87-$AI86)/10000</f>
        <v>0</v>
      </c>
      <c r="BX86" s="142" t="n">
        <f aca="false">IF(BX$2&lt;=$A86,IF(BX$3&gt;=$A86,(BX$4),0),0)*($AI87-$AI86)/10000</f>
        <v>0</v>
      </c>
      <c r="BY86" s="142" t="n">
        <f aca="false">IF(BY$2&lt;=$A86,IF(BY$3&gt;=$A86,(BY$4),0),0)*($AI87-$AI86)/10000</f>
        <v>0</v>
      </c>
      <c r="BZ86" s="142" t="n">
        <f aca="false">IF(BZ$2&lt;=$A86,IF(BZ$3&gt;=$A86,(BZ$4),0),0)*($AI87-$AI86)/10000</f>
        <v>0</v>
      </c>
      <c r="CA86" s="142" t="n">
        <f aca="false">IF(CA$2&lt;=$A86,IF(CA$3&gt;=$A86,(CA$4),0),0)*($AI87-$AI86)/10000</f>
        <v>0</v>
      </c>
      <c r="CB86" s="140" t="n">
        <f aca="false">IF(CB$2&lt;=$A86,IF(CB$3&gt;=$A86,(CB$4),0),0)*($AI87-$AI86)/10000</f>
        <v>0</v>
      </c>
      <c r="CC86" s="140" t="n">
        <f aca="false">IF(CC$2&lt;=$A86,IF(CC$3&gt;=$A86,(CC$4),0),0)*($AI87-$AI86)/10000</f>
        <v>0</v>
      </c>
      <c r="CD86" s="140" t="n">
        <f aca="false">IF(CD$2&lt;=$A86,IF(CD$3&gt;=$A86,(CD$4),0),0)*($AI87-$AI86)/10000</f>
        <v>0</v>
      </c>
      <c r="CE86" s="140" t="n">
        <f aca="false">IF(CE$2&lt;=$A86,IF(CE$3&gt;=$A86,(CE$4),0),0)*($AI87-$AI86)/10000</f>
        <v>0</v>
      </c>
      <c r="CF86" s="140" t="n">
        <f aca="false">IF(CF$2&lt;=$A86,IF(CF$3&gt;=$A86,(CF$4),0),0)*($AI87-$AI86)/10000</f>
        <v>0</v>
      </c>
      <c r="CG86" s="140" t="n">
        <f aca="false">IF(CG$2&lt;=$A86,IF(CG$3&gt;=$A86,(CG$4),0),0)*($AI87-$AI86)/10000</f>
        <v>0</v>
      </c>
      <c r="CH86" s="140" t="n">
        <f aca="false">IF(CH$2&lt;=$A86,IF(CH$3&gt;=$A86,(CH$4),0),0)*($AI87-$AI86)/10000</f>
        <v>0</v>
      </c>
      <c r="CI86" s="140" t="n">
        <f aca="false">IF(CI$2&lt;=$A86,IF(CI$3&gt;=$A86,(CI$4),0),0)*($AI87-$AI86)/10000</f>
        <v>0</v>
      </c>
      <c r="CJ86" s="17"/>
      <c r="CK86" s="128" t="n">
        <f aca="false">SUM(BW86:CI86)+DQ86</f>
        <v>0</v>
      </c>
      <c r="CL86" s="128"/>
      <c r="CM86" s="128"/>
      <c r="CN86" s="142" t="n">
        <f aca="false">IF(CN$2&lt;=$A86,IF(CN$3&gt;=$A86,(CN$4),0),0)*($AI87-$AI86)/10000</f>
        <v>0</v>
      </c>
      <c r="CO86" s="142" t="n">
        <f aca="false">IF(CO$2&lt;=$A86,IF(CO$3&gt;=$A86,(CO$4),0),0)*($AI87-$AI86)/10000</f>
        <v>0</v>
      </c>
      <c r="CP86" s="142" t="n">
        <f aca="false">IF(CP$2&lt;=$A86,IF(CP$3&gt;=$A86,(CP$4),0),0)*($AI87-$AI86)/10000</f>
        <v>0</v>
      </c>
      <c r="CQ86" s="142" t="n">
        <f aca="false">IF(CQ$2&lt;=$A86,IF(CQ$3&gt;=$A86,(CQ$4),0),0)*($AI87-$AI86)/10000</f>
        <v>0</v>
      </c>
      <c r="CR86" s="128"/>
      <c r="CS86" s="128" t="n">
        <f aca="false">SUM(CN86:CQ86)*AL86</f>
        <v>0</v>
      </c>
      <c r="CT86" s="128"/>
      <c r="CU86" s="17"/>
      <c r="CV86" s="17"/>
      <c r="CW86" s="17"/>
      <c r="CX86" s="140" t="n">
        <f aca="false">IF(CX$2&lt;=$A86,IF(CX$3&gt;=$A86,(CX$4),0),0)*($AI87-$AI86)/10000</f>
        <v>0</v>
      </c>
      <c r="CY86" s="140" t="n">
        <f aca="false">IF(CY$2&lt;=$A86,IF(CY$3&gt;=$A86,(CY$4),0),0)*($AI87-$AI86)/10000</f>
        <v>0</v>
      </c>
      <c r="CZ86" s="140" t="n">
        <f aca="false">IF(CZ$2&lt;=$A86,IF(CZ$3&gt;=$A86,(CZ$4),0),0)*($AI87-$AI86)/10000</f>
        <v>0</v>
      </c>
      <c r="DA86" s="140" t="n">
        <f aca="false">IF(DA$2&lt;=$A86,IF(DA$3&gt;=$A86,(DA$4),0),0)*($AI87-$AI86)/10000</f>
        <v>0</v>
      </c>
      <c r="DB86" s="140" t="n">
        <f aca="false">IF(DB$2&lt;=$A86,IF(DB$3&gt;=$A86,(DB$4),0),0)*($AI87-$AI86)/10000</f>
        <v>0</v>
      </c>
      <c r="DC86" s="140" t="n">
        <f aca="false">IF(DC$2&lt;=$A86,IF(DC$3&gt;=$A86,(DC$4),0),0)*($AI87-$AI86)/10000</f>
        <v>0</v>
      </c>
      <c r="DD86" s="140" t="n">
        <f aca="false">IF(DD$2&lt;=$A86,IF(DD$3&gt;=$A86,(DD$4),0),0)*($AI87-$AI86)/10000</f>
        <v>0</v>
      </c>
      <c r="DE86" s="17"/>
      <c r="DF86" s="128" t="n">
        <f aca="false">SUM(CX86:DD86)</f>
        <v>0</v>
      </c>
      <c r="DG86" s="17"/>
      <c r="DH86" s="17"/>
      <c r="DI86" s="17"/>
      <c r="DJ86" s="17"/>
      <c r="DK86" s="17"/>
      <c r="DL86" s="140" t="n">
        <f aca="false">IF(DL$2&lt;=$A86,IF(DL$3&gt;=$A86,(DL$4),0),0)*($AI87-$AI86)/10000</f>
        <v>0</v>
      </c>
      <c r="DM86" s="140" t="n">
        <f aca="false">IF(DM$2&lt;=$A86,IF(DM$3&gt;=$A86,(DM$4),0),0)*($AI87-$AI86)/10000</f>
        <v>0</v>
      </c>
      <c r="DN86" s="140" t="n">
        <f aca="false">IF(DN$2&lt;=$A86,IF(DN$3&gt;=$A86,(DN$4),0),0)*($AI87-$AI86)/10000</f>
        <v>0</v>
      </c>
      <c r="DO86" s="140" t="n">
        <f aca="false">IF(DO$2&lt;=$A86,IF(DO$3&gt;=$A86,(DO$4),0),0)*($AI87-$AI86)/10000</f>
        <v>0</v>
      </c>
      <c r="DP86" s="140"/>
      <c r="DQ86" s="140" t="n">
        <f aca="false">SUM(DL86:DO86)*AL86</f>
        <v>0</v>
      </c>
      <c r="DR86" s="140"/>
      <c r="DS86" s="140" t="n">
        <f aca="false">IF(DS$2&lt;=$A86,IF(DS$3&gt;=$A86,(DS$4),0),0)*($AI87-$AI86)/10000</f>
        <v>0</v>
      </c>
      <c r="DT86" s="140" t="n">
        <f aca="false">IF(DT$2&lt;=$A86,IF(DT$3&gt;=$A86,(DT$4),0),0)*($AI87-$AI86)/10000</f>
        <v>0</v>
      </c>
      <c r="DU86" s="140" t="n">
        <f aca="false">IF(DU$2&lt;=$A86,IF(DU$3&gt;=$A86,(DU$4),0),0)*($AI87-$AI86)/10000</f>
        <v>0</v>
      </c>
      <c r="DV86" s="140" t="n">
        <f aca="false">IF(DV$2&lt;=$A86,IF(DV$3&gt;=$A86,(DV$4),0),0)*($AI87-$AI86)/10000</f>
        <v>0</v>
      </c>
      <c r="DW86" s="140" t="n">
        <f aca="false">IF(DW$2&lt;=$A86,IF(DW$3&gt;=$A86,(DW$4),0),0)*($AI87-$AI86)/10000</f>
        <v>0</v>
      </c>
      <c r="DX86" s="140" t="n">
        <f aca="false">IF(DX$2&lt;=$A86,IF(DX$3&gt;=$A86,(DX$4),0),0)*($AI87-$AI86)/10000</f>
        <v>0</v>
      </c>
      <c r="DY86" s="140" t="n">
        <f aca="false">IF(DY$2&lt;=$A86,IF(DY$3&gt;=$A86,(DY$4),0),0)*($AI87-$AI86)/10000</f>
        <v>0</v>
      </c>
      <c r="DZ86" s="140" t="n">
        <f aca="false">IF(DZ$2&lt;=$A86,IF(DZ$3&gt;=$A86,(DZ$4),0),0)*($AI87-$AI86)/10000</f>
        <v>0</v>
      </c>
      <c r="EA86" s="140" t="n">
        <f aca="false">IF(EA$2&lt;=$A86,IF(EA$3&gt;=$A86,(EA$4),0),0)*($AI87-$AI86)/10000</f>
        <v>0</v>
      </c>
      <c r="EB86" s="128" t="n">
        <f aca="false">SUM(DS86:DZ86)*AM86</f>
        <v>0</v>
      </c>
      <c r="EC86" s="128"/>
      <c r="ED86" s="17"/>
      <c r="EE86" s="17"/>
      <c r="EF86" s="17"/>
      <c r="EG86" s="17"/>
      <c r="EH86" s="17"/>
      <c r="EI86" s="140" t="n">
        <f aca="false">IF(EI$2&lt;=$A86,IF(EI$3&gt;=$A86,(EI$4),0),0)*($AI87-$AI86)/10000</f>
        <v>0</v>
      </c>
      <c r="EJ86" s="140" t="n">
        <f aca="false">IF(EJ$2&lt;=$A86,IF(EJ$3&gt;=$A86,(EJ$4),0),0)*($AI87-$AI86)/10000</f>
        <v>0</v>
      </c>
      <c r="EK86" s="140" t="n">
        <f aca="false">IF(EK$2&lt;=$A86,IF(EK$3&gt;=$A86,(EK$4),0),0)*($AI87-$AI86)/10000</f>
        <v>0</v>
      </c>
      <c r="EL86" s="140" t="n">
        <f aca="false">IF(EL$2&lt;=$A86,IF(EL$3&gt;=$A86,(EL$4),0),0)*($AI87-$AI86)/10000</f>
        <v>0</v>
      </c>
      <c r="EM86" s="140" t="n">
        <f aca="false">IF(EM$2&lt;=$A86,IF(EM$3&gt;=$A86,(EM$4),0),0)*($AI87-$AI86)/10000</f>
        <v>0</v>
      </c>
      <c r="EN86" s="140" t="n">
        <f aca="false">IF(EN$2&lt;=$A86,IF(EN$3&gt;=$A86,(EN$4),0),0)*($AI87-$AI86)/10000</f>
        <v>0</v>
      </c>
      <c r="EO86" s="17"/>
      <c r="EP86" s="128" t="n">
        <f aca="false">SUM(EI86:EN86)</f>
        <v>0</v>
      </c>
      <c r="EQ86" s="128" t="n">
        <f aca="false">EP86*AM86</f>
        <v>0</v>
      </c>
      <c r="ER86" s="17"/>
      <c r="ES86" s="17"/>
      <c r="ET86" s="17"/>
      <c r="EU86" s="17"/>
      <c r="EV86" s="17"/>
      <c r="EW86" s="140" t="n">
        <f aca="false">IF(EW$2&lt;=$A86,IF(EW$3&gt;=$A86,(EW$4),0),0)*($AI87-$AI86)/10000</f>
        <v>0</v>
      </c>
      <c r="EX86" s="140" t="n">
        <f aca="false">IF(EX$2&lt;=$A86,IF(EX$3&gt;=$A86,(EX$4),0),0)*($AI87-$AI86)/10000</f>
        <v>0</v>
      </c>
      <c r="EY86" s="140" t="n">
        <f aca="false">IF(EY$2&lt;=$A86,IF(EY$3&gt;=$A86,(EY$4),0),0)*($AI87-$AI86)/10000</f>
        <v>0</v>
      </c>
      <c r="EZ86" s="140" t="n">
        <f aca="false">IF(EZ$2&lt;=$A86,IF(EZ$3&gt;=$A86,(EZ$4),0),0)*($AI87-$AI86)/10000</f>
        <v>0</v>
      </c>
      <c r="FA86" s="140" t="n">
        <f aca="false">IF(FA$2&lt;=$A86,IF(FA$3&gt;=$A86,(FA$4),0),0)*($AI87-$AI86)/10000</f>
        <v>0</v>
      </c>
      <c r="FB86" s="140" t="n">
        <f aca="false">IF(FB$2&lt;=$A86,IF(FB$3&gt;=$A86,(FB$4),0),0)*($AI87-$AI86)/10000</f>
        <v>0</v>
      </c>
      <c r="FC86" s="17"/>
      <c r="FD86" s="128" t="n">
        <f aca="false">SUM(EW86:FB86)</f>
        <v>0</v>
      </c>
      <c r="FE86" s="128" t="n">
        <f aca="false">FD86*AM86</f>
        <v>0</v>
      </c>
      <c r="FF86" s="17"/>
      <c r="FG86" s="17"/>
      <c r="FH86" s="17"/>
      <c r="FI86" s="17"/>
      <c r="FJ86" s="17"/>
      <c r="FK86" s="17"/>
      <c r="FL86" s="140" t="n">
        <f aca="false">IF(FL$2&lt;=$A86,IF(FL$3&gt;=$A86,(FL$4),0),0)*($AI87-$AI86)/10000</f>
        <v>0</v>
      </c>
      <c r="FM86" s="140" t="n">
        <f aca="false">IF(FM$2&lt;=$A86,IF(FM$3&gt;=$A86,(FM$4),0),0)*($AI87-$AI86)/10000</f>
        <v>0</v>
      </c>
      <c r="FN86" s="140" t="n">
        <f aca="false">IF(FN$2&lt;=$A86,IF(FN$3&gt;=$A86,(FN$4),0),0)*($AI87-$AI86)/10000</f>
        <v>0</v>
      </c>
      <c r="FO86" s="140" t="n">
        <f aca="false">IF(FO$2&lt;=$A86,IF(FO$3&gt;=$A86,(FO$4),0),0)*($AI87-$AI86)/10000</f>
        <v>0</v>
      </c>
      <c r="FP86" s="140" t="n">
        <f aca="false">IF(FP$2&lt;=$A86,IF(FP$3&gt;=$A86,(FP$4),0),0)*($AI87-$AI86)/10000</f>
        <v>0</v>
      </c>
      <c r="FQ86" s="140" t="n">
        <f aca="false">IF(FQ$2&lt;=$A86,IF(FQ$3&gt;=$A86,(FQ$4),0),0)*($AI87-$AI86)/10000</f>
        <v>0</v>
      </c>
      <c r="FR86" s="17"/>
      <c r="FS86" s="128" t="n">
        <f aca="false">SUM(FL86:FQ86)</f>
        <v>0</v>
      </c>
      <c r="FT86" s="128" t="n">
        <f aca="false">FS86*AM86</f>
        <v>0</v>
      </c>
      <c r="FU86" s="17"/>
      <c r="FV86" s="17"/>
      <c r="FW86" s="17"/>
      <c r="FX86" s="17"/>
      <c r="FY86" s="17"/>
      <c r="FZ86" s="17"/>
      <c r="GA86" s="140" t="n">
        <f aca="false">IF(GA$2&lt;=$A86,IF(GA$3&gt;=$A86,(GA$4),0),0)*($AI87-$AI86)/10000</f>
        <v>0</v>
      </c>
      <c r="GB86" s="140" t="n">
        <f aca="false">IF(GB$2&lt;=$A86,IF(GB$3&gt;=$A86,(GB$4),0),0)*($AI87-$AI86)/10000</f>
        <v>0</v>
      </c>
      <c r="GC86" s="140" t="n">
        <f aca="false">IF(GC$2&lt;=$A86,IF(GC$3&gt;=$A86,(GC$4),0),0)*($AI87-$AI86)/10000</f>
        <v>0</v>
      </c>
      <c r="GD86" s="140" t="n">
        <f aca="false">IF(GD$2&lt;=$A86,IF(GD$3&gt;=$A86,(GD$4),0),0)*($AI87-$AI86)/10000</f>
        <v>0</v>
      </c>
      <c r="GE86" s="140" t="n">
        <f aca="false">IF(GE$2&lt;=$A86,IF(GE$3&gt;=$A86,(GE$4),0),0)*($AI87-$AI86)/10000</f>
        <v>0</v>
      </c>
      <c r="GF86" s="140" t="n">
        <f aca="false">IF(GF$2&lt;=$A86,IF(GF$3&gt;=$A86,(GF$4),0),0)*($AI87-$AI86)/10000</f>
        <v>0</v>
      </c>
      <c r="GG86" s="17"/>
      <c r="GH86" s="128" t="n">
        <f aca="false">SUM(GA86:GF86)</f>
        <v>0</v>
      </c>
      <c r="GI86" s="128" t="n">
        <f aca="false">GH86*AM86</f>
        <v>0</v>
      </c>
    </row>
    <row r="87" customFormat="false" ht="17.25" hidden="false" customHeight="false" outlineLevel="0" collapsed="false">
      <c r="A87" s="133" t="n">
        <v>39387</v>
      </c>
      <c r="B87" s="144" t="n">
        <f aca="false">INDEX(EOLArray,MATCH($A87,EOLColumn,0),MATCH($AF$5,EOLRow,0))+CT87</f>
        <v>0</v>
      </c>
      <c r="C87" s="135" t="n">
        <f aca="false">INDEX(M1SHEET,MATCH($A87,M1COLUMN,0),MATCH($AG$5,M1ROW,0))</f>
        <v>-0.52</v>
      </c>
      <c r="D87" s="136" t="n">
        <f aca="false">AVERAGE(C87:C98)</f>
        <v>-0.597093607002229</v>
      </c>
      <c r="E87" s="144" t="n">
        <f aca="false">INDEX(EOLArray,MATCH($A87,EOLColumn,0),MATCH($AF$19,EOLRow,0))+EQ87</f>
        <v>-5.12</v>
      </c>
      <c r="F87" s="135" t="n">
        <f aca="false">INDEX(M1SHEET,MATCH($A87,M1COLUMN,0),MATCH($AG$14,M1ROW,0))</f>
        <v>0.52</v>
      </c>
      <c r="G87" s="136" t="n">
        <f aca="false">AVERAGE(F87:F98)</f>
        <v>0.286666666666667</v>
      </c>
      <c r="H87" s="144" t="n">
        <f aca="false">INDEX(EOLArray,MATCH($A87,EOLColumn,0),MATCH($AF$20,EOLRow,0))+GI87</f>
        <v>0</v>
      </c>
      <c r="I87" s="135" t="n">
        <f aca="false">INDEX(M1SHEET,MATCH($A87,M1COLUMN,0),MATCH($AG$17,M1ROW,0))</f>
        <v>0.5</v>
      </c>
      <c r="J87" s="136" t="n">
        <f aca="false">AVERAGE(I87:I98)</f>
        <v>0.57</v>
      </c>
      <c r="K87" s="144" t="n">
        <f aca="false">INDEX(EOLArray,MATCH($A87,EOLColumn,0),MATCH($AF$13,EOLRow,0))+FE87</f>
        <v>0</v>
      </c>
      <c r="L87" s="135" t="n">
        <f aca="false">INDEX(M1SHEET,MATCH($A87,M1COLUMN,0),MATCH($AG$13,M1ROW,0))</f>
        <v>-0.29</v>
      </c>
      <c r="M87" s="136" t="n">
        <f aca="false">AVERAGE(L87:L98)</f>
        <v>-0.327916666666667</v>
      </c>
      <c r="N87" s="144" t="n">
        <f aca="false">INDEX(EOLArray,MATCH($A87,EOLColumn,0),MATCH($AF$12,EOLRow,0))+EB87+DQ87</f>
        <v>0</v>
      </c>
      <c r="O87" s="135" t="n">
        <f aca="false">INDEX(M1SHEET,MATCH($A87,M1COLUMN,0),MATCH($AG$15,M1ROW,0))</f>
        <v>0</v>
      </c>
      <c r="P87" s="136" t="n">
        <f aca="false">AVERAGE(O87:O98)</f>
        <v>-0.168333333333333</v>
      </c>
      <c r="Q87" s="135" t="n">
        <f aca="false">INDEX(M1SHEET,MATCH($A87,M1COLUMN,0),MATCH($AG$31,M1ROW,0))</f>
        <v>4.195</v>
      </c>
      <c r="R87" s="136" t="n">
        <f aca="false">AVERAGE(Q87:Q98)</f>
        <v>3.9585</v>
      </c>
      <c r="S87" s="144" t="n">
        <f aca="false">INDEX(EOLArray,MATCH($A87,EOLColumn,0),MATCH($AF$2,EOLRow,0))+BE87+DF87</f>
        <v>0</v>
      </c>
      <c r="T87" s="135" t="n">
        <f aca="false">INDEX(M1SHEET,MATCH($A87,M1COLUMN,0),MATCH($AG$3,M1ROW,0))</f>
        <v>-0.52</v>
      </c>
      <c r="U87" s="136" t="n">
        <f aca="false">AVERAGE(T87:T98)</f>
        <v>-0.56375</v>
      </c>
      <c r="V87" s="135" t="n">
        <f aca="false">INDEX(M1SHEET,MATCH($A87,M1COLUMN,0),MATCH($AG$28,M1ROW,0))</f>
        <v>5.148538786176</v>
      </c>
      <c r="W87" s="136" t="n">
        <f aca="false">AVERAGE(V87:V98)</f>
        <v>4.98816598812884</v>
      </c>
      <c r="X87" s="144" t="n">
        <f aca="false">INDEX(EOLArray,MATCH($A87,EOLColumn,0),MATCH($AF$18,EOLRow,0))+$BE87+$CK87+$CS87+$DQ87</f>
        <v>0</v>
      </c>
      <c r="Y87" s="135" t="n">
        <f aca="false">INDEX(M1SHEET,MATCH($A87,M1COLUMN,0),MATCH($AG$2,M1ROW,0))</f>
        <v>4.195</v>
      </c>
      <c r="Z87" s="136" t="n">
        <f aca="false">AVERAGE(Y87:Y98)</f>
        <v>4.12683333333333</v>
      </c>
      <c r="AB87" s="150" t="n">
        <f aca="false">B87+E87+H87+K87+N87+S87</f>
        <v>-5.12</v>
      </c>
      <c r="AC87" s="58"/>
      <c r="AD87" s="58"/>
      <c r="AI87" s="138" t="n">
        <v>39387</v>
      </c>
      <c r="AJ87" s="96" t="n">
        <f aca="false">(CK87+BE87+BR87+DQ87)*AM87</f>
        <v>0</v>
      </c>
      <c r="AK87" s="97" t="n">
        <f aca="false">(AO87)*(AM87)</f>
        <v>0</v>
      </c>
      <c r="AL87" s="97" t="n">
        <f aca="false">(AN87+AO87)*(AM87)</f>
        <v>0</v>
      </c>
      <c r="AM87" s="139" t="n">
        <f aca="false">INDEX(M1SHEET,MATCH($AI87,M1COLUMN,0),MATCH($AG$38,M1ROW,0))</f>
        <v>0.682244808364976</v>
      </c>
      <c r="AN87" s="122" t="n">
        <f aca="false">BS87</f>
        <v>0</v>
      </c>
      <c r="AO87" s="97" t="n">
        <f aca="false">BR87</f>
        <v>0</v>
      </c>
      <c r="AP87" s="125"/>
      <c r="AQ87" s="108"/>
      <c r="AR87" s="128" t="n">
        <f aca="false">SUM(AX87:BE87)+SUM(BI87:BP87)+SUM(DU87:DZ87)+SUM(BW87:CI87)</f>
        <v>0</v>
      </c>
      <c r="AS87" s="108"/>
      <c r="AT87" s="17"/>
      <c r="AU87" s="17"/>
      <c r="AV87" s="37" t="n">
        <v>39387</v>
      </c>
      <c r="AW87" s="17"/>
      <c r="AX87" s="128" t="n">
        <f aca="false">IF(AX$2&lt;=$A87,IF(AX$3&gt;=$A87,(AX$4/1.055056),0),0)*($AI88-$AI87)/10000</f>
        <v>0</v>
      </c>
      <c r="AY87" s="140" t="n">
        <f aca="false">IF(AY$2&lt;=$A87,IF(AY$3&gt;=$A87,(AY$4/1.055056),0),0)*($AI88-$AI87)/10000</f>
        <v>0</v>
      </c>
      <c r="AZ87" s="140" t="n">
        <f aca="false">IF(AZ$2&lt;=$A87,IF(AZ$3&gt;=$A87,(AZ$4/1.055056),0),0)*($AI88-$AI87)/10000</f>
        <v>0</v>
      </c>
      <c r="BA87" s="140" t="n">
        <f aca="false">IF(BA$2&lt;=$A87,IF(BA$3&gt;=$A87,(BA$4/1.055056),0),0)*($AI88-$AI87)/10000</f>
        <v>0</v>
      </c>
      <c r="BB87" s="140" t="n">
        <f aca="false">IF(BB$2&lt;=$A87,IF(BB$3&gt;=$A87,(BB$4/1.055056),0),0)*($AI88-$AI87)/10000</f>
        <v>0</v>
      </c>
      <c r="BC87" s="140" t="n">
        <f aca="false">IF(BC$2&lt;=$A87,IF(BC$3&gt;=$A87,(BC$4/1.055056),0),0)*($AI88-$AI87)/10000</f>
        <v>0</v>
      </c>
      <c r="BD87" s="140" t="n">
        <f aca="false">IF(BD$2&lt;=$A87,IF(BD$3&gt;=$A87,(BD$4/1.055056),0),0)*($AI88-$AI87)/10000</f>
        <v>0</v>
      </c>
      <c r="BE87" s="140" t="n">
        <f aca="false">SUM(AX87:BD87)*AM87</f>
        <v>0</v>
      </c>
      <c r="BF87" s="140"/>
      <c r="BG87" s="13"/>
      <c r="BH87" s="13"/>
      <c r="BI87" s="141" t="n">
        <f aca="false">IF(BI$2&lt;=$A87,IF(BI$3&gt;=$A87,(BI$4/1.055056),0),0)*($AI88-$AI87)/10000</f>
        <v>0</v>
      </c>
      <c r="BJ87" s="141" t="n">
        <f aca="false">IF(BJ$2&lt;=$A87,IF(BJ$3&gt;=$A87,(BJ$4/1.055056),0),0)*($AI88-$AI87)/10000</f>
        <v>0</v>
      </c>
      <c r="BK87" s="141" t="n">
        <f aca="false">IF(BK$2&lt;=$A87,IF(BK$3&gt;=$A87,(BK$4/1.055056),0),0)*($AI88-$AI87)/10000</f>
        <v>0</v>
      </c>
      <c r="BL87" s="141" t="n">
        <f aca="false">IF(BL$2&lt;=$A87,IF(BL$3&gt;=$A87,(BL$4/1.055056),0),0)*($AI88-$AI87)/10000</f>
        <v>0</v>
      </c>
      <c r="BM87" s="141" t="n">
        <f aca="false">IF(BM$2&lt;=$A87,IF(BM$3&gt;=$A87,(BM$4/1.055056),0),0)*($AI88-$AI87)/10000</f>
        <v>0</v>
      </c>
      <c r="BN87" s="141" t="n">
        <f aca="false">IF(BN$2&lt;=$A87,IF(BN$3&gt;=$A87,(BN$4/1.055056),0),0)*($AI88-$AI87)/10000</f>
        <v>0</v>
      </c>
      <c r="BO87" s="141" t="n">
        <f aca="false">IF(BO$2&lt;=$A87,IF(BO$3&gt;=$A87,(BO$4/1.055056),0),0)*($AI88-$AI87)/10000</f>
        <v>0</v>
      </c>
      <c r="BP87" s="141" t="n">
        <f aca="false">IF(BP$2&lt;=$A87,IF(BP$3&gt;=$A87,(BP$4/1.055056),0),0)*($AI88-$AI87)/10000</f>
        <v>0</v>
      </c>
      <c r="BQ87" s="13"/>
      <c r="BR87" s="14" t="n">
        <f aca="false">SUM(BI87:BP87)</f>
        <v>0</v>
      </c>
      <c r="BS87" s="14" t="n">
        <f aca="false">SUM(AX87:BF87)+DF87</f>
        <v>0</v>
      </c>
      <c r="BT87" s="14"/>
      <c r="BU87" s="17"/>
      <c r="BV87" s="17"/>
      <c r="BW87" s="142" t="n">
        <f aca="false">IF(BW$2&lt;=$A87,IF(BW$3&gt;=$A87,(BW$4),0),0)*($AI88-$AI87)/10000</f>
        <v>0</v>
      </c>
      <c r="BX87" s="142" t="n">
        <f aca="false">IF(BX$2&lt;=$A87,IF(BX$3&gt;=$A87,(BX$4),0),0)*($AI88-$AI87)/10000</f>
        <v>0</v>
      </c>
      <c r="BY87" s="142" t="n">
        <f aca="false">IF(BY$2&lt;=$A87,IF(BY$3&gt;=$A87,(BY$4),0),0)*($AI88-$AI87)/10000</f>
        <v>0</v>
      </c>
      <c r="BZ87" s="142" t="n">
        <f aca="false">IF(BZ$2&lt;=$A87,IF(BZ$3&gt;=$A87,(BZ$4),0),0)*($AI88-$AI87)/10000</f>
        <v>0</v>
      </c>
      <c r="CA87" s="142" t="n">
        <f aca="false">IF(CA$2&lt;=$A87,IF(CA$3&gt;=$A87,(CA$4),0),0)*($AI88-$AI87)/10000</f>
        <v>0</v>
      </c>
      <c r="CB87" s="140" t="n">
        <f aca="false">IF(CB$2&lt;=$A87,IF(CB$3&gt;=$A87,(CB$4),0),0)*($AI88-$AI87)/10000</f>
        <v>0</v>
      </c>
      <c r="CC87" s="140" t="n">
        <f aca="false">IF(CC$2&lt;=$A87,IF(CC$3&gt;=$A87,(CC$4),0),0)*($AI88-$AI87)/10000</f>
        <v>0</v>
      </c>
      <c r="CD87" s="140" t="n">
        <f aca="false">IF(CD$2&lt;=$A87,IF(CD$3&gt;=$A87,(CD$4),0),0)*($AI88-$AI87)/10000</f>
        <v>0</v>
      </c>
      <c r="CE87" s="140" t="n">
        <f aca="false">IF(CE$2&lt;=$A87,IF(CE$3&gt;=$A87,(CE$4),0),0)*($AI88-$AI87)/10000</f>
        <v>0</v>
      </c>
      <c r="CF87" s="140" t="n">
        <f aca="false">IF(CF$2&lt;=$A87,IF(CF$3&gt;=$A87,(CF$4),0),0)*($AI88-$AI87)/10000</f>
        <v>0</v>
      </c>
      <c r="CG87" s="140" t="n">
        <f aca="false">IF(CG$2&lt;=$A87,IF(CG$3&gt;=$A87,(CG$4),0),0)*($AI88-$AI87)/10000</f>
        <v>0</v>
      </c>
      <c r="CH87" s="140" t="n">
        <f aca="false">IF(CH$2&lt;=$A87,IF(CH$3&gt;=$A87,(CH$4),0),0)*($AI88-$AI87)/10000</f>
        <v>0</v>
      </c>
      <c r="CI87" s="140" t="n">
        <f aca="false">IF(CI$2&lt;=$A87,IF(CI$3&gt;=$A87,(CI$4),0),0)*($AI88-$AI87)/10000</f>
        <v>0</v>
      </c>
      <c r="CJ87" s="17"/>
      <c r="CK87" s="128" t="n">
        <f aca="false">SUM(BW87:CI87)+DQ87</f>
        <v>0</v>
      </c>
      <c r="CL87" s="128"/>
      <c r="CM87" s="128"/>
      <c r="CN87" s="142" t="n">
        <f aca="false">IF(CN$2&lt;=$A87,IF(CN$3&gt;=$A87,(CN$4),0),0)*($AI88-$AI87)/10000</f>
        <v>0</v>
      </c>
      <c r="CO87" s="142" t="n">
        <f aca="false">IF(CO$2&lt;=$A87,IF(CO$3&gt;=$A87,(CO$4),0),0)*($AI88-$AI87)/10000</f>
        <v>0</v>
      </c>
      <c r="CP87" s="142" t="n">
        <f aca="false">IF(CP$2&lt;=$A87,IF(CP$3&gt;=$A87,(CP$4),0),0)*($AI88-$AI87)/10000</f>
        <v>0</v>
      </c>
      <c r="CQ87" s="142" t="n">
        <f aca="false">IF(CQ$2&lt;=$A87,IF(CQ$3&gt;=$A87,(CQ$4),0),0)*($AI88-$AI87)/10000</f>
        <v>0</v>
      </c>
      <c r="CR87" s="128"/>
      <c r="CS87" s="128" t="n">
        <f aca="false">SUM(CN87:CQ87)*AL87</f>
        <v>0</v>
      </c>
      <c r="CT87" s="128"/>
      <c r="CU87" s="17"/>
      <c r="CV87" s="17"/>
      <c r="CW87" s="17"/>
      <c r="CX87" s="140" t="n">
        <f aca="false">IF(CX$2&lt;=$A87,IF(CX$3&gt;=$A87,(CX$4),0),0)*($AI88-$AI87)/10000</f>
        <v>0</v>
      </c>
      <c r="CY87" s="140" t="n">
        <f aca="false">IF(CY$2&lt;=$A87,IF(CY$3&gt;=$A87,(CY$4),0),0)*($AI88-$AI87)/10000</f>
        <v>0</v>
      </c>
      <c r="CZ87" s="140" t="n">
        <f aca="false">IF(CZ$2&lt;=$A87,IF(CZ$3&gt;=$A87,(CZ$4),0),0)*($AI88-$AI87)/10000</f>
        <v>0</v>
      </c>
      <c r="DA87" s="140" t="n">
        <f aca="false">IF(DA$2&lt;=$A87,IF(DA$3&gt;=$A87,(DA$4),0),0)*($AI88-$AI87)/10000</f>
        <v>0</v>
      </c>
      <c r="DB87" s="140" t="n">
        <f aca="false">IF(DB$2&lt;=$A87,IF(DB$3&gt;=$A87,(DB$4),0),0)*($AI88-$AI87)/10000</f>
        <v>0</v>
      </c>
      <c r="DC87" s="140" t="n">
        <f aca="false">IF(DC$2&lt;=$A87,IF(DC$3&gt;=$A87,(DC$4),0),0)*($AI88-$AI87)/10000</f>
        <v>0</v>
      </c>
      <c r="DD87" s="140" t="n">
        <f aca="false">IF(DD$2&lt;=$A87,IF(DD$3&gt;=$A87,(DD$4),0),0)*($AI88-$AI87)/10000</f>
        <v>0</v>
      </c>
      <c r="DE87" s="17"/>
      <c r="DF87" s="128" t="n">
        <f aca="false">SUM(CX87:DD87)</f>
        <v>0</v>
      </c>
      <c r="DG87" s="17"/>
      <c r="DH87" s="17"/>
      <c r="DI87" s="17"/>
      <c r="DJ87" s="17"/>
      <c r="DK87" s="17"/>
      <c r="DL87" s="140" t="n">
        <f aca="false">IF(DL$2&lt;=$A87,IF(DL$3&gt;=$A87,(DL$4),0),0)*($AI88-$AI87)/10000</f>
        <v>0</v>
      </c>
      <c r="DM87" s="140" t="n">
        <f aca="false">IF(DM$2&lt;=$A87,IF(DM$3&gt;=$A87,(DM$4),0),0)*($AI88-$AI87)/10000</f>
        <v>0</v>
      </c>
      <c r="DN87" s="140" t="n">
        <f aca="false">IF(DN$2&lt;=$A87,IF(DN$3&gt;=$A87,(DN$4),0),0)*($AI88-$AI87)/10000</f>
        <v>0</v>
      </c>
      <c r="DO87" s="140" t="n">
        <f aca="false">IF(DO$2&lt;=$A87,IF(DO$3&gt;=$A87,(DO$4),0),0)*($AI88-$AI87)/10000</f>
        <v>0</v>
      </c>
      <c r="DP87" s="140"/>
      <c r="DQ87" s="140" t="n">
        <f aca="false">SUM(DL87:DO87)*AL87</f>
        <v>0</v>
      </c>
      <c r="DR87" s="140"/>
      <c r="DS87" s="140" t="n">
        <f aca="false">IF(DS$2&lt;=$A87,IF(DS$3&gt;=$A87,(DS$4),0),0)*($AI88-$AI87)/10000</f>
        <v>0</v>
      </c>
      <c r="DT87" s="140" t="n">
        <f aca="false">IF(DT$2&lt;=$A87,IF(DT$3&gt;=$A87,(DT$4),0),0)*($AI88-$AI87)/10000</f>
        <v>0</v>
      </c>
      <c r="DU87" s="140" t="n">
        <f aca="false">IF(DU$2&lt;=$A87,IF(DU$3&gt;=$A87,(DU$4),0),0)*($AI88-$AI87)/10000</f>
        <v>0</v>
      </c>
      <c r="DV87" s="140" t="n">
        <f aca="false">IF(DV$2&lt;=$A87,IF(DV$3&gt;=$A87,(DV$4),0),0)*($AI88-$AI87)/10000</f>
        <v>0</v>
      </c>
      <c r="DW87" s="140" t="n">
        <f aca="false">IF(DW$2&lt;=$A87,IF(DW$3&gt;=$A87,(DW$4),0),0)*($AI88-$AI87)/10000</f>
        <v>0</v>
      </c>
      <c r="DX87" s="140" t="n">
        <f aca="false">IF(DX$2&lt;=$A87,IF(DX$3&gt;=$A87,(DX$4),0),0)*($AI88-$AI87)/10000</f>
        <v>0</v>
      </c>
      <c r="DY87" s="140" t="n">
        <f aca="false">IF(DY$2&lt;=$A87,IF(DY$3&gt;=$A87,(DY$4),0),0)*($AI88-$AI87)/10000</f>
        <v>0</v>
      </c>
      <c r="DZ87" s="140" t="n">
        <f aca="false">IF(DZ$2&lt;=$A87,IF(DZ$3&gt;=$A87,(DZ$4),0),0)*($AI88-$AI87)/10000</f>
        <v>0</v>
      </c>
      <c r="EA87" s="140" t="n">
        <f aca="false">IF(EA$2&lt;=$A87,IF(EA$3&gt;=$A87,(EA$4),0),0)*($AI88-$AI87)/10000</f>
        <v>0</v>
      </c>
      <c r="EB87" s="128" t="n">
        <f aca="false">SUM(DS87:DZ87)*AM87</f>
        <v>0</v>
      </c>
      <c r="EC87" s="128"/>
      <c r="ED87" s="17"/>
      <c r="EE87" s="17"/>
      <c r="EF87" s="17"/>
      <c r="EG87" s="17"/>
      <c r="EH87" s="17"/>
      <c r="EI87" s="140" t="n">
        <f aca="false">IF(EI$2&lt;=$A87,IF(EI$3&gt;=$A87,(EI$4),0),0)*($AI88-$AI87)/10000</f>
        <v>0</v>
      </c>
      <c r="EJ87" s="140" t="n">
        <f aca="false">IF(EJ$2&lt;=$A87,IF(EJ$3&gt;=$A87,(EJ$4),0),0)*($AI88-$AI87)/10000</f>
        <v>0</v>
      </c>
      <c r="EK87" s="140" t="n">
        <f aca="false">IF(EK$2&lt;=$A87,IF(EK$3&gt;=$A87,(EK$4),0),0)*($AI88-$AI87)/10000</f>
        <v>0</v>
      </c>
      <c r="EL87" s="140" t="n">
        <f aca="false">IF(EL$2&lt;=$A87,IF(EL$3&gt;=$A87,(EL$4),0),0)*($AI88-$AI87)/10000</f>
        <v>0</v>
      </c>
      <c r="EM87" s="140" t="n">
        <f aca="false">IF(EM$2&lt;=$A87,IF(EM$3&gt;=$A87,(EM$4),0),0)*($AI88-$AI87)/10000</f>
        <v>0</v>
      </c>
      <c r="EN87" s="140" t="n">
        <f aca="false">IF(EN$2&lt;=$A87,IF(EN$3&gt;=$A87,(EN$4),0),0)*($AI88-$AI87)/10000</f>
        <v>0</v>
      </c>
      <c r="EO87" s="17"/>
      <c r="EP87" s="128" t="n">
        <f aca="false">SUM(EI87:EN87)</f>
        <v>0</v>
      </c>
      <c r="EQ87" s="128" t="n">
        <f aca="false">EP87*AM87</f>
        <v>0</v>
      </c>
      <c r="ER87" s="17"/>
      <c r="ES87" s="17"/>
      <c r="ET87" s="17"/>
      <c r="EU87" s="17"/>
      <c r="EV87" s="17"/>
      <c r="EW87" s="140" t="n">
        <f aca="false">IF(EW$2&lt;=$A87,IF(EW$3&gt;=$A87,(EW$4),0),0)*($AI88-$AI87)/10000</f>
        <v>0</v>
      </c>
      <c r="EX87" s="140" t="n">
        <f aca="false">IF(EX$2&lt;=$A87,IF(EX$3&gt;=$A87,(EX$4),0),0)*($AI88-$AI87)/10000</f>
        <v>0</v>
      </c>
      <c r="EY87" s="140" t="n">
        <f aca="false">IF(EY$2&lt;=$A87,IF(EY$3&gt;=$A87,(EY$4),0),0)*($AI88-$AI87)/10000</f>
        <v>0</v>
      </c>
      <c r="EZ87" s="140" t="n">
        <f aca="false">IF(EZ$2&lt;=$A87,IF(EZ$3&gt;=$A87,(EZ$4),0),0)*($AI88-$AI87)/10000</f>
        <v>0</v>
      </c>
      <c r="FA87" s="140" t="n">
        <f aca="false">IF(FA$2&lt;=$A87,IF(FA$3&gt;=$A87,(FA$4),0),0)*($AI88-$AI87)/10000</f>
        <v>0</v>
      </c>
      <c r="FB87" s="140" t="n">
        <f aca="false">IF(FB$2&lt;=$A87,IF(FB$3&gt;=$A87,(FB$4),0),0)*($AI88-$AI87)/10000</f>
        <v>0</v>
      </c>
      <c r="FC87" s="17"/>
      <c r="FD87" s="128" t="n">
        <f aca="false">SUM(EW87:FB87)</f>
        <v>0</v>
      </c>
      <c r="FE87" s="128" t="n">
        <f aca="false">FD87*AM87</f>
        <v>0</v>
      </c>
      <c r="FF87" s="17"/>
      <c r="FG87" s="17"/>
      <c r="FH87" s="17"/>
      <c r="FI87" s="17"/>
      <c r="FJ87" s="17"/>
      <c r="FK87" s="17"/>
      <c r="FL87" s="140" t="n">
        <f aca="false">IF(FL$2&lt;=$A87,IF(FL$3&gt;=$A87,(FL$4),0),0)*($AI88-$AI87)/10000</f>
        <v>0</v>
      </c>
      <c r="FM87" s="140" t="n">
        <f aca="false">IF(FM$2&lt;=$A87,IF(FM$3&gt;=$A87,(FM$4),0),0)*($AI88-$AI87)/10000</f>
        <v>0</v>
      </c>
      <c r="FN87" s="140" t="n">
        <f aca="false">IF(FN$2&lt;=$A87,IF(FN$3&gt;=$A87,(FN$4),0),0)*($AI88-$AI87)/10000</f>
        <v>0</v>
      </c>
      <c r="FO87" s="140" t="n">
        <f aca="false">IF(FO$2&lt;=$A87,IF(FO$3&gt;=$A87,(FO$4),0),0)*($AI88-$AI87)/10000</f>
        <v>0</v>
      </c>
      <c r="FP87" s="140" t="n">
        <f aca="false">IF(FP$2&lt;=$A87,IF(FP$3&gt;=$A87,(FP$4),0),0)*($AI88-$AI87)/10000</f>
        <v>0</v>
      </c>
      <c r="FQ87" s="140" t="n">
        <f aca="false">IF(FQ$2&lt;=$A87,IF(FQ$3&gt;=$A87,(FQ$4),0),0)*($AI88-$AI87)/10000</f>
        <v>0</v>
      </c>
      <c r="FR87" s="17"/>
      <c r="FS87" s="128" t="n">
        <f aca="false">SUM(FL87:FQ87)</f>
        <v>0</v>
      </c>
      <c r="FT87" s="128" t="n">
        <f aca="false">FS87*AM87</f>
        <v>0</v>
      </c>
      <c r="FU87" s="17"/>
      <c r="FV87" s="17"/>
      <c r="FW87" s="17"/>
      <c r="FX87" s="17"/>
      <c r="FY87" s="17"/>
      <c r="FZ87" s="17"/>
      <c r="GA87" s="140" t="n">
        <f aca="false">IF(GA$2&lt;=$A87,IF(GA$3&gt;=$A87,(GA$4),0),0)*($AI88-$AI87)/10000</f>
        <v>0</v>
      </c>
      <c r="GB87" s="140" t="n">
        <f aca="false">IF(GB$2&lt;=$A87,IF(GB$3&gt;=$A87,(GB$4),0),0)*($AI88-$AI87)/10000</f>
        <v>0</v>
      </c>
      <c r="GC87" s="140" t="n">
        <f aca="false">IF(GC$2&lt;=$A87,IF(GC$3&gt;=$A87,(GC$4),0),0)*($AI88-$AI87)/10000</f>
        <v>0</v>
      </c>
      <c r="GD87" s="140" t="n">
        <f aca="false">IF(GD$2&lt;=$A87,IF(GD$3&gt;=$A87,(GD$4),0),0)*($AI88-$AI87)/10000</f>
        <v>0</v>
      </c>
      <c r="GE87" s="140" t="n">
        <f aca="false">IF(GE$2&lt;=$A87,IF(GE$3&gt;=$A87,(GE$4),0),0)*($AI88-$AI87)/10000</f>
        <v>0</v>
      </c>
      <c r="GF87" s="140" t="n">
        <f aca="false">IF(GF$2&lt;=$A87,IF(GF$3&gt;=$A87,(GF$4),0),0)*($AI88-$AI87)/10000</f>
        <v>0</v>
      </c>
      <c r="GG87" s="17"/>
      <c r="GH87" s="128" t="n">
        <f aca="false">SUM(GA87:GF87)</f>
        <v>0</v>
      </c>
      <c r="GI87" s="128" t="n">
        <f aca="false">GH87*AM87</f>
        <v>0</v>
      </c>
    </row>
    <row r="88" customFormat="false" ht="16.5" hidden="false" customHeight="false" outlineLevel="0" collapsed="false">
      <c r="A88" s="133" t="n">
        <v>39417</v>
      </c>
      <c r="B88" s="144" t="n">
        <f aca="false">INDEX(EOLArray,MATCH($A88,EOLColumn,0),MATCH($AF$5,EOLRow,0))+CT88</f>
        <v>0</v>
      </c>
      <c r="C88" s="135" t="n">
        <f aca="false">INDEX(M1SHEET,MATCH($A88,M1COLUMN,0),MATCH($AG$5,M1ROW,0))</f>
        <v>-0.52</v>
      </c>
      <c r="D88" s="152"/>
      <c r="E88" s="144" t="n">
        <f aca="false">INDEX(EOLArray,MATCH($A88,EOLColumn,0),MATCH($AF$19,EOLRow,0))+EQ88</f>
        <v>-5.26</v>
      </c>
      <c r="F88" s="135" t="n">
        <f aca="false">INDEX(M1SHEET,MATCH($A88,M1COLUMN,0),MATCH($AG$14,M1ROW,0))</f>
        <v>0.52</v>
      </c>
      <c r="G88" s="152"/>
      <c r="H88" s="144" t="n">
        <f aca="false">INDEX(EOLArray,MATCH($A88,EOLColumn,0),MATCH($AF$20,EOLRow,0))+GI88</f>
        <v>0</v>
      </c>
      <c r="I88" s="135" t="n">
        <f aca="false">INDEX(M1SHEET,MATCH($A88,M1COLUMN,0),MATCH($AG$17,M1ROW,0))</f>
        <v>0.5</v>
      </c>
      <c r="J88" s="152"/>
      <c r="K88" s="144" t="n">
        <f aca="false">INDEX(EOLArray,MATCH($A88,EOLColumn,0),MATCH($AF$13,EOLRow,0))+FE88</f>
        <v>0</v>
      </c>
      <c r="L88" s="135" t="n">
        <f aca="false">INDEX(M1SHEET,MATCH($A88,M1COLUMN,0),MATCH($AG$13,M1ROW,0))</f>
        <v>-0.29</v>
      </c>
      <c r="M88" s="152"/>
      <c r="N88" s="144" t="n">
        <f aca="false">INDEX(EOLArray,MATCH($A88,EOLColumn,0),MATCH($AF$12,EOLRow,0))+EB88+DQ88</f>
        <v>0</v>
      </c>
      <c r="O88" s="135" t="n">
        <f aca="false">INDEX(M1SHEET,MATCH($A88,M1COLUMN,0),MATCH($AG$15,M1ROW,0))</f>
        <v>0.06</v>
      </c>
      <c r="P88" s="152"/>
      <c r="Q88" s="135" t="n">
        <f aca="false">INDEX(M1SHEET,MATCH($A88,M1COLUMN,0),MATCH($AG$31,M1ROW,0))</f>
        <v>4.38</v>
      </c>
      <c r="R88" s="152"/>
      <c r="S88" s="144" t="n">
        <f aca="false">INDEX(EOLArray,MATCH($A88,EOLColumn,0),MATCH($AF$2,EOLRow,0))+BE88+DF88</f>
        <v>0</v>
      </c>
      <c r="T88" s="135" t="n">
        <f aca="false">INDEX(M1SHEET,MATCH($A88,M1COLUMN,0),MATCH($AG$3,M1ROW,0))</f>
        <v>-0.52</v>
      </c>
      <c r="U88" s="152"/>
      <c r="V88" s="135" t="n">
        <f aca="false">INDEX(M1SHEET,MATCH($A88,M1COLUMN,0),MATCH($AG$28,M1ROW,0))</f>
        <v>5.32263840416869</v>
      </c>
      <c r="W88" s="152"/>
      <c r="X88" s="144" t="n">
        <f aca="false">INDEX(EOLArray,MATCH($A88,EOLColumn,0),MATCH($AF$18,EOLRow,0))+$BE88+$CK88+$CS88+$DQ88</f>
        <v>0</v>
      </c>
      <c r="Y88" s="135" t="n">
        <f aca="false">INDEX(M1SHEET,MATCH($A88,M1COLUMN,0),MATCH($AG$2,M1ROW,0))</f>
        <v>4.32</v>
      </c>
      <c r="Z88" s="152"/>
      <c r="AB88" s="150" t="n">
        <f aca="false">B88+E88+H88+K88+N88+S88</f>
        <v>-5.26</v>
      </c>
      <c r="AC88" s="58"/>
      <c r="AD88" s="58"/>
      <c r="AI88" s="138" t="n">
        <v>39417</v>
      </c>
      <c r="AJ88" s="96" t="n">
        <f aca="false">(CK88+BE88+BR88+DQ88)*AM88</f>
        <v>0</v>
      </c>
      <c r="AK88" s="97" t="n">
        <f aca="false">(AO88)*(AM88)</f>
        <v>0</v>
      </c>
      <c r="AL88" s="97" t="n">
        <f aca="false">(AN88+AO88)*(AM88)</f>
        <v>0</v>
      </c>
      <c r="AM88" s="139" t="n">
        <f aca="false">INDEX(M1SHEET,MATCH($AI88,M1COLUMN,0),MATCH($AG$38,M1ROW,0))</f>
        <v>0.678724540925105</v>
      </c>
      <c r="AN88" s="122" t="n">
        <f aca="false">BS88</f>
        <v>0</v>
      </c>
      <c r="AO88" s="97" t="n">
        <f aca="false">BR88</f>
        <v>0</v>
      </c>
      <c r="AP88" s="125"/>
      <c r="AQ88" s="108"/>
      <c r="AR88" s="128" t="n">
        <f aca="false">SUM(AX88:BE88)+SUM(BI88:BP88)+SUM(DU88:DZ88)+SUM(BW88:CI88)</f>
        <v>0</v>
      </c>
      <c r="AS88" s="108"/>
      <c r="AT88" s="17"/>
      <c r="AU88" s="17"/>
      <c r="AV88" s="37" t="n">
        <v>39417</v>
      </c>
      <c r="AW88" s="17"/>
      <c r="AX88" s="128" t="n">
        <f aca="false">IF(AX$2&lt;=$A88,IF(AX$3&gt;=$A88,(AX$4/1.055056),0),0)*($AI89-$AI88)/10000</f>
        <v>0</v>
      </c>
      <c r="AY88" s="140" t="n">
        <f aca="false">IF(AY$2&lt;=$A88,IF(AY$3&gt;=$A88,(AY$4/1.055056),0),0)*($AI89-$AI88)/10000</f>
        <v>0</v>
      </c>
      <c r="AZ88" s="140" t="n">
        <f aca="false">IF(AZ$2&lt;=$A88,IF(AZ$3&gt;=$A88,(AZ$4/1.055056),0),0)*($AI89-$AI88)/10000</f>
        <v>0</v>
      </c>
      <c r="BA88" s="140" t="n">
        <f aca="false">IF(BA$2&lt;=$A88,IF(BA$3&gt;=$A88,(BA$4/1.055056),0),0)*($AI89-$AI88)/10000</f>
        <v>0</v>
      </c>
      <c r="BB88" s="140" t="n">
        <f aca="false">IF(BB$2&lt;=$A88,IF(BB$3&gt;=$A88,(BB$4/1.055056),0),0)*($AI89-$AI88)/10000</f>
        <v>0</v>
      </c>
      <c r="BC88" s="140" t="n">
        <f aca="false">IF(BC$2&lt;=$A88,IF(BC$3&gt;=$A88,(BC$4/1.055056),0),0)*($AI89-$AI88)/10000</f>
        <v>0</v>
      </c>
      <c r="BD88" s="140" t="n">
        <f aca="false">IF(BD$2&lt;=$A88,IF(BD$3&gt;=$A88,(BD$4/1.055056),0),0)*($AI89-$AI88)/10000</f>
        <v>0</v>
      </c>
      <c r="BE88" s="140" t="n">
        <f aca="false">SUM(AX88:BD88)*AM88</f>
        <v>0</v>
      </c>
      <c r="BF88" s="140"/>
      <c r="BG88" s="13"/>
      <c r="BH88" s="13"/>
      <c r="BI88" s="141" t="n">
        <f aca="false">IF(BI$2&lt;=$A88,IF(BI$3&gt;=$A88,(BI$4/1.055056),0),0)*($AI89-$AI88)/10000</f>
        <v>0</v>
      </c>
      <c r="BJ88" s="141" t="n">
        <f aca="false">IF(BJ$2&lt;=$A88,IF(BJ$3&gt;=$A88,(BJ$4/1.055056),0),0)*($AI89-$AI88)/10000</f>
        <v>0</v>
      </c>
      <c r="BK88" s="141" t="n">
        <f aca="false">IF(BK$2&lt;=$A88,IF(BK$3&gt;=$A88,(BK$4/1.055056),0),0)*($AI89-$AI88)/10000</f>
        <v>0</v>
      </c>
      <c r="BL88" s="141" t="n">
        <f aca="false">IF(BL$2&lt;=$A88,IF(BL$3&gt;=$A88,(BL$4/1.055056),0),0)*($AI89-$AI88)/10000</f>
        <v>0</v>
      </c>
      <c r="BM88" s="141" t="n">
        <f aca="false">IF(BM$2&lt;=$A88,IF(BM$3&gt;=$A88,(BM$4/1.055056),0),0)*($AI89-$AI88)/10000</f>
        <v>0</v>
      </c>
      <c r="BN88" s="141" t="n">
        <f aca="false">IF(BN$2&lt;=$A88,IF(BN$3&gt;=$A88,(BN$4/1.055056),0),0)*($AI89-$AI88)/10000</f>
        <v>0</v>
      </c>
      <c r="BO88" s="141" t="n">
        <f aca="false">IF(BO$2&lt;=$A88,IF(BO$3&gt;=$A88,(BO$4/1.055056),0),0)*($AI89-$AI88)/10000</f>
        <v>0</v>
      </c>
      <c r="BP88" s="141" t="n">
        <f aca="false">IF(BP$2&lt;=$A88,IF(BP$3&gt;=$A88,(BP$4/1.055056),0),0)*($AI89-$AI88)/10000</f>
        <v>0</v>
      </c>
      <c r="BQ88" s="13"/>
      <c r="BR88" s="14" t="n">
        <f aca="false">SUM(BI88:BP88)</f>
        <v>0</v>
      </c>
      <c r="BS88" s="14" t="n">
        <f aca="false">SUM(AX88:BF88)+DF88</f>
        <v>0</v>
      </c>
      <c r="BT88" s="14"/>
      <c r="BU88" s="17"/>
      <c r="BV88" s="17"/>
      <c r="BW88" s="142" t="n">
        <f aca="false">IF(BW$2&lt;=$A88,IF(BW$3&gt;=$A88,(BW$4),0),0)*($AI89-$AI88)/10000</f>
        <v>0</v>
      </c>
      <c r="BX88" s="142" t="n">
        <f aca="false">IF(BX$2&lt;=$A88,IF(BX$3&gt;=$A88,(BX$4),0),0)*($AI89-$AI88)/10000</f>
        <v>0</v>
      </c>
      <c r="BY88" s="142" t="n">
        <f aca="false">IF(BY$2&lt;=$A88,IF(BY$3&gt;=$A88,(BY$4),0),0)*($AI89-$AI88)/10000</f>
        <v>0</v>
      </c>
      <c r="BZ88" s="142" t="n">
        <f aca="false">IF(BZ$2&lt;=$A88,IF(BZ$3&gt;=$A88,(BZ$4),0),0)*($AI89-$AI88)/10000</f>
        <v>0</v>
      </c>
      <c r="CA88" s="142" t="n">
        <f aca="false">IF(CA$2&lt;=$A88,IF(CA$3&gt;=$A88,(CA$4),0),0)*($AI89-$AI88)/10000</f>
        <v>0</v>
      </c>
      <c r="CB88" s="140" t="n">
        <f aca="false">IF(CB$2&lt;=$A88,IF(CB$3&gt;=$A88,(CB$4),0),0)*($AI89-$AI88)/10000</f>
        <v>0</v>
      </c>
      <c r="CC88" s="140" t="n">
        <f aca="false">IF(CC$2&lt;=$A88,IF(CC$3&gt;=$A88,(CC$4),0),0)*($AI89-$AI88)/10000</f>
        <v>0</v>
      </c>
      <c r="CD88" s="140" t="n">
        <f aca="false">IF(CD$2&lt;=$A88,IF(CD$3&gt;=$A88,(CD$4),0),0)*($AI89-$AI88)/10000</f>
        <v>0</v>
      </c>
      <c r="CE88" s="140" t="n">
        <f aca="false">IF(CE$2&lt;=$A88,IF(CE$3&gt;=$A88,(CE$4),0),0)*($AI89-$AI88)/10000</f>
        <v>0</v>
      </c>
      <c r="CF88" s="140" t="n">
        <f aca="false">IF(CF$2&lt;=$A88,IF(CF$3&gt;=$A88,(CF$4),0),0)*($AI89-$AI88)/10000</f>
        <v>0</v>
      </c>
      <c r="CG88" s="140" t="n">
        <f aca="false">IF(CG$2&lt;=$A88,IF(CG$3&gt;=$A88,(CG$4),0),0)*($AI89-$AI88)/10000</f>
        <v>0</v>
      </c>
      <c r="CH88" s="140" t="n">
        <f aca="false">IF(CH$2&lt;=$A88,IF(CH$3&gt;=$A88,(CH$4),0),0)*($AI89-$AI88)/10000</f>
        <v>0</v>
      </c>
      <c r="CI88" s="140" t="n">
        <f aca="false">IF(CI$2&lt;=$A88,IF(CI$3&gt;=$A88,(CI$4),0),0)*($AI89-$AI88)/10000</f>
        <v>0</v>
      </c>
      <c r="CJ88" s="17"/>
      <c r="CK88" s="128" t="n">
        <f aca="false">SUM(BW88:CI88)+DQ88</f>
        <v>0</v>
      </c>
      <c r="CL88" s="128"/>
      <c r="CM88" s="128"/>
      <c r="CN88" s="142" t="n">
        <f aca="false">IF(CN$2&lt;=$A88,IF(CN$3&gt;=$A88,(CN$4),0),0)*($AI89-$AI88)/10000</f>
        <v>0</v>
      </c>
      <c r="CO88" s="142" t="n">
        <f aca="false">IF(CO$2&lt;=$A88,IF(CO$3&gt;=$A88,(CO$4),0),0)*($AI89-$AI88)/10000</f>
        <v>0</v>
      </c>
      <c r="CP88" s="142" t="n">
        <f aca="false">IF(CP$2&lt;=$A88,IF(CP$3&gt;=$A88,(CP$4),0),0)*($AI89-$AI88)/10000</f>
        <v>0</v>
      </c>
      <c r="CQ88" s="142" t="n">
        <f aca="false">IF(CQ$2&lt;=$A88,IF(CQ$3&gt;=$A88,(CQ$4),0),0)*($AI89-$AI88)/10000</f>
        <v>0</v>
      </c>
      <c r="CR88" s="128"/>
      <c r="CS88" s="128" t="n">
        <f aca="false">SUM(CN88:CQ88)*AL88</f>
        <v>0</v>
      </c>
      <c r="CT88" s="128"/>
      <c r="CU88" s="17"/>
      <c r="CV88" s="17"/>
      <c r="CW88" s="17"/>
      <c r="CX88" s="140" t="n">
        <f aca="false">IF(CX$2&lt;=$A88,IF(CX$3&gt;=$A88,(CX$4),0),0)*($AI89-$AI88)/10000</f>
        <v>0</v>
      </c>
      <c r="CY88" s="140" t="n">
        <f aca="false">IF(CY$2&lt;=$A88,IF(CY$3&gt;=$A88,(CY$4),0),0)*($AI89-$AI88)/10000</f>
        <v>0</v>
      </c>
      <c r="CZ88" s="140" t="n">
        <f aca="false">IF(CZ$2&lt;=$A88,IF(CZ$3&gt;=$A88,(CZ$4),0),0)*($AI89-$AI88)/10000</f>
        <v>0</v>
      </c>
      <c r="DA88" s="140" t="n">
        <f aca="false">IF(DA$2&lt;=$A88,IF(DA$3&gt;=$A88,(DA$4),0),0)*($AI89-$AI88)/10000</f>
        <v>0</v>
      </c>
      <c r="DB88" s="140" t="n">
        <f aca="false">IF(DB$2&lt;=$A88,IF(DB$3&gt;=$A88,(DB$4),0),0)*($AI89-$AI88)/10000</f>
        <v>0</v>
      </c>
      <c r="DC88" s="140" t="n">
        <f aca="false">IF(DC$2&lt;=$A88,IF(DC$3&gt;=$A88,(DC$4),0),0)*($AI89-$AI88)/10000</f>
        <v>0</v>
      </c>
      <c r="DD88" s="140" t="n">
        <f aca="false">IF(DD$2&lt;=$A88,IF(DD$3&gt;=$A88,(DD$4),0),0)*($AI89-$AI88)/10000</f>
        <v>0</v>
      </c>
      <c r="DE88" s="17"/>
      <c r="DF88" s="128" t="n">
        <f aca="false">SUM(CX88:DD88)</f>
        <v>0</v>
      </c>
      <c r="DG88" s="17"/>
      <c r="DH88" s="17"/>
      <c r="DI88" s="17"/>
      <c r="DJ88" s="17"/>
      <c r="DK88" s="17"/>
      <c r="DL88" s="140" t="n">
        <f aca="false">IF(DL$2&lt;=$A88,IF(DL$3&gt;=$A88,(DL$4),0),0)*($AI89-$AI88)/10000</f>
        <v>0</v>
      </c>
      <c r="DM88" s="140" t="n">
        <f aca="false">IF(DM$2&lt;=$A88,IF(DM$3&gt;=$A88,(DM$4),0),0)*($AI89-$AI88)/10000</f>
        <v>0</v>
      </c>
      <c r="DN88" s="140" t="n">
        <f aca="false">IF(DN$2&lt;=$A88,IF(DN$3&gt;=$A88,(DN$4),0),0)*($AI89-$AI88)/10000</f>
        <v>0</v>
      </c>
      <c r="DO88" s="140" t="n">
        <f aca="false">IF(DO$2&lt;=$A88,IF(DO$3&gt;=$A88,(DO$4),0),0)*($AI89-$AI88)/10000</f>
        <v>0</v>
      </c>
      <c r="DP88" s="140"/>
      <c r="DQ88" s="140" t="n">
        <f aca="false">SUM(DL88:DO88)*AL88</f>
        <v>0</v>
      </c>
      <c r="DR88" s="140"/>
      <c r="DS88" s="140" t="n">
        <f aca="false">IF(DS$2&lt;=$A88,IF(DS$3&gt;=$A88,(DS$4),0),0)*($AI89-$AI88)/10000</f>
        <v>0</v>
      </c>
      <c r="DT88" s="140" t="n">
        <f aca="false">IF(DT$2&lt;=$A88,IF(DT$3&gt;=$A88,(DT$4),0),0)*($AI89-$AI88)/10000</f>
        <v>0</v>
      </c>
      <c r="DU88" s="140" t="n">
        <f aca="false">IF(DU$2&lt;=$A88,IF(DU$3&gt;=$A88,(DU$4),0),0)*($AI89-$AI88)/10000</f>
        <v>0</v>
      </c>
      <c r="DV88" s="140" t="n">
        <f aca="false">IF(DV$2&lt;=$A88,IF(DV$3&gt;=$A88,(DV$4),0),0)*($AI89-$AI88)/10000</f>
        <v>0</v>
      </c>
      <c r="DW88" s="140" t="n">
        <f aca="false">IF(DW$2&lt;=$A88,IF(DW$3&gt;=$A88,(DW$4),0),0)*($AI89-$AI88)/10000</f>
        <v>0</v>
      </c>
      <c r="DX88" s="140" t="n">
        <f aca="false">IF(DX$2&lt;=$A88,IF(DX$3&gt;=$A88,(DX$4),0),0)*($AI89-$AI88)/10000</f>
        <v>0</v>
      </c>
      <c r="DY88" s="140" t="n">
        <f aca="false">IF(DY$2&lt;=$A88,IF(DY$3&gt;=$A88,(DY$4),0),0)*($AI89-$AI88)/10000</f>
        <v>0</v>
      </c>
      <c r="DZ88" s="140" t="n">
        <f aca="false">IF(DZ$2&lt;=$A88,IF(DZ$3&gt;=$A88,(DZ$4),0),0)*($AI89-$AI88)/10000</f>
        <v>0</v>
      </c>
      <c r="EA88" s="140" t="n">
        <f aca="false">IF(EA$2&lt;=$A88,IF(EA$3&gt;=$A88,(EA$4),0),0)*($AI89-$AI88)/10000</f>
        <v>0</v>
      </c>
      <c r="EB88" s="128" t="n">
        <f aca="false">SUM(DS88:DZ88)*AM88</f>
        <v>0</v>
      </c>
      <c r="EC88" s="128"/>
      <c r="ED88" s="17"/>
      <c r="EE88" s="17"/>
      <c r="EF88" s="17"/>
      <c r="EG88" s="17"/>
      <c r="EH88" s="17"/>
      <c r="EI88" s="140" t="n">
        <f aca="false">IF(EI$2&lt;=$A88,IF(EI$3&gt;=$A88,(EI$4),0),0)*($AI89-$AI88)/10000</f>
        <v>0</v>
      </c>
      <c r="EJ88" s="140" t="n">
        <f aca="false">IF(EJ$2&lt;=$A88,IF(EJ$3&gt;=$A88,(EJ$4),0),0)*($AI89-$AI88)/10000</f>
        <v>0</v>
      </c>
      <c r="EK88" s="140" t="n">
        <f aca="false">IF(EK$2&lt;=$A88,IF(EK$3&gt;=$A88,(EK$4),0),0)*($AI89-$AI88)/10000</f>
        <v>0</v>
      </c>
      <c r="EL88" s="140" t="n">
        <f aca="false">IF(EL$2&lt;=$A88,IF(EL$3&gt;=$A88,(EL$4),0),0)*($AI89-$AI88)/10000</f>
        <v>0</v>
      </c>
      <c r="EM88" s="140" t="n">
        <f aca="false">IF(EM$2&lt;=$A88,IF(EM$3&gt;=$A88,(EM$4),0),0)*($AI89-$AI88)/10000</f>
        <v>0</v>
      </c>
      <c r="EN88" s="140" t="n">
        <f aca="false">IF(EN$2&lt;=$A88,IF(EN$3&gt;=$A88,(EN$4),0),0)*($AI89-$AI88)/10000</f>
        <v>0</v>
      </c>
      <c r="EO88" s="17"/>
      <c r="EP88" s="128" t="n">
        <f aca="false">SUM(EI88:EN88)</f>
        <v>0</v>
      </c>
      <c r="EQ88" s="128" t="n">
        <f aca="false">EP88*AM88</f>
        <v>0</v>
      </c>
      <c r="ER88" s="17"/>
      <c r="ES88" s="17"/>
      <c r="ET88" s="17"/>
      <c r="EU88" s="17"/>
      <c r="EV88" s="17"/>
      <c r="EW88" s="140" t="n">
        <f aca="false">IF(EW$2&lt;=$A88,IF(EW$3&gt;=$A88,(EW$4),0),0)*($AI89-$AI88)/10000</f>
        <v>0</v>
      </c>
      <c r="EX88" s="140" t="n">
        <f aca="false">IF(EX$2&lt;=$A88,IF(EX$3&gt;=$A88,(EX$4),0),0)*($AI89-$AI88)/10000</f>
        <v>0</v>
      </c>
      <c r="EY88" s="140" t="n">
        <f aca="false">IF(EY$2&lt;=$A88,IF(EY$3&gt;=$A88,(EY$4),0),0)*($AI89-$AI88)/10000</f>
        <v>0</v>
      </c>
      <c r="EZ88" s="140" t="n">
        <f aca="false">IF(EZ$2&lt;=$A88,IF(EZ$3&gt;=$A88,(EZ$4),0),0)*($AI89-$AI88)/10000</f>
        <v>0</v>
      </c>
      <c r="FA88" s="140" t="n">
        <f aca="false">IF(FA$2&lt;=$A88,IF(FA$3&gt;=$A88,(FA$4),0),0)*($AI89-$AI88)/10000</f>
        <v>0</v>
      </c>
      <c r="FB88" s="140" t="n">
        <f aca="false">IF(FB$2&lt;=$A88,IF(FB$3&gt;=$A88,(FB$4),0),0)*($AI89-$AI88)/10000</f>
        <v>0</v>
      </c>
      <c r="FC88" s="17"/>
      <c r="FD88" s="128" t="n">
        <f aca="false">SUM(EW88:FB88)</f>
        <v>0</v>
      </c>
      <c r="FE88" s="128" t="n">
        <f aca="false">FD88*AM88</f>
        <v>0</v>
      </c>
      <c r="FF88" s="17"/>
      <c r="FG88" s="17"/>
      <c r="FH88" s="17"/>
      <c r="FI88" s="17"/>
      <c r="FJ88" s="17"/>
      <c r="FK88" s="17"/>
      <c r="FL88" s="140" t="n">
        <f aca="false">IF(FL$2&lt;=$A88,IF(FL$3&gt;=$A88,(FL$4),0),0)*($AI89-$AI88)/10000</f>
        <v>0</v>
      </c>
      <c r="FM88" s="140" t="n">
        <f aca="false">IF(FM$2&lt;=$A88,IF(FM$3&gt;=$A88,(FM$4),0),0)*($AI89-$AI88)/10000</f>
        <v>0</v>
      </c>
      <c r="FN88" s="140" t="n">
        <f aca="false">IF(FN$2&lt;=$A88,IF(FN$3&gt;=$A88,(FN$4),0),0)*($AI89-$AI88)/10000</f>
        <v>0</v>
      </c>
      <c r="FO88" s="140" t="n">
        <f aca="false">IF(FO$2&lt;=$A88,IF(FO$3&gt;=$A88,(FO$4),0),0)*($AI89-$AI88)/10000</f>
        <v>0</v>
      </c>
      <c r="FP88" s="140" t="n">
        <f aca="false">IF(FP$2&lt;=$A88,IF(FP$3&gt;=$A88,(FP$4),0),0)*($AI89-$AI88)/10000</f>
        <v>0</v>
      </c>
      <c r="FQ88" s="140" t="n">
        <f aca="false">IF(FQ$2&lt;=$A88,IF(FQ$3&gt;=$A88,(FQ$4),0),0)*($AI89-$AI88)/10000</f>
        <v>0</v>
      </c>
      <c r="FR88" s="17"/>
      <c r="FS88" s="128" t="n">
        <f aca="false">SUM(FL88:FQ88)</f>
        <v>0</v>
      </c>
      <c r="FT88" s="128" t="n">
        <f aca="false">FS88*AM88</f>
        <v>0</v>
      </c>
      <c r="FU88" s="17"/>
      <c r="FV88" s="17"/>
      <c r="FW88" s="17"/>
      <c r="FX88" s="17"/>
      <c r="FY88" s="17"/>
      <c r="FZ88" s="17"/>
      <c r="GA88" s="140" t="n">
        <f aca="false">IF(GA$2&lt;=$A88,IF(GA$3&gt;=$A88,(GA$4),0),0)*($AI89-$AI88)/10000</f>
        <v>0</v>
      </c>
      <c r="GB88" s="140" t="n">
        <f aca="false">IF(GB$2&lt;=$A88,IF(GB$3&gt;=$A88,(GB$4),0),0)*($AI89-$AI88)/10000</f>
        <v>0</v>
      </c>
      <c r="GC88" s="140" t="n">
        <f aca="false">IF(GC$2&lt;=$A88,IF(GC$3&gt;=$A88,(GC$4),0),0)*($AI89-$AI88)/10000</f>
        <v>0</v>
      </c>
      <c r="GD88" s="140" t="n">
        <f aca="false">IF(GD$2&lt;=$A88,IF(GD$3&gt;=$A88,(GD$4),0),0)*($AI89-$AI88)/10000</f>
        <v>0</v>
      </c>
      <c r="GE88" s="140" t="n">
        <f aca="false">IF(GE$2&lt;=$A88,IF(GE$3&gt;=$A88,(GE$4),0),0)*($AI89-$AI88)/10000</f>
        <v>0</v>
      </c>
      <c r="GF88" s="140" t="n">
        <f aca="false">IF(GF$2&lt;=$A88,IF(GF$3&gt;=$A88,(GF$4),0),0)*($AI89-$AI88)/10000</f>
        <v>0</v>
      </c>
      <c r="GG88" s="17"/>
      <c r="GH88" s="128" t="n">
        <f aca="false">SUM(GA88:GF88)</f>
        <v>0</v>
      </c>
      <c r="GI88" s="128" t="n">
        <f aca="false">GH88*AM88</f>
        <v>0</v>
      </c>
    </row>
    <row r="89" customFormat="false" ht="16.5" hidden="false" customHeight="false" outlineLevel="0" collapsed="false">
      <c r="A89" s="133" t="n">
        <v>39448</v>
      </c>
      <c r="B89" s="144" t="n">
        <f aca="false">INDEX(EOLArray,MATCH($A89,EOLColumn,0),MATCH($AF$5,EOLRow,0))+CT89</f>
        <v>0</v>
      </c>
      <c r="C89" s="135" t="n">
        <f aca="false">INDEX(M1SHEET,MATCH($A89,M1COLUMN,0),MATCH($AG$5,M1ROW,0))</f>
        <v>-0.52</v>
      </c>
      <c r="D89" s="145" t="n">
        <f aca="false">AVERAGE(C87:C91)</f>
        <v>-0.52</v>
      </c>
      <c r="E89" s="144" t="n">
        <f aca="false">INDEX(EOLArray,MATCH($A89,EOLColumn,0),MATCH($AF$19,EOLRow,0))+EQ89</f>
        <v>-5.23</v>
      </c>
      <c r="F89" s="135" t="n">
        <f aca="false">INDEX(M1SHEET,MATCH($A89,M1COLUMN,0),MATCH($AG$14,M1ROW,0))</f>
        <v>0.52</v>
      </c>
      <c r="G89" s="145" t="n">
        <f aca="false">AVERAGE(F87:F91)</f>
        <v>0.52</v>
      </c>
      <c r="H89" s="144" t="n">
        <f aca="false">INDEX(EOLArray,MATCH($A89,EOLColumn,0),MATCH($AF$20,EOLRow,0))+GI89</f>
        <v>0</v>
      </c>
      <c r="I89" s="135" t="n">
        <f aca="false">INDEX(M1SHEET,MATCH($A89,M1COLUMN,0),MATCH($AG$17,M1ROW,0))</f>
        <v>0.5</v>
      </c>
      <c r="J89" s="145" t="n">
        <f aca="false">AVERAGE(I87:I91)</f>
        <v>0.5</v>
      </c>
      <c r="K89" s="144" t="n">
        <f aca="false">INDEX(EOLArray,MATCH($A89,EOLColumn,0),MATCH($AF$13,EOLRow,0))+FE89</f>
        <v>0</v>
      </c>
      <c r="L89" s="135" t="n">
        <f aca="false">INDEX(M1SHEET,MATCH($A89,M1COLUMN,0),MATCH($AG$13,M1ROW,0))</f>
        <v>-0.29</v>
      </c>
      <c r="M89" s="145" t="n">
        <f aca="false">AVERAGE(L87:L91)</f>
        <v>-0.29</v>
      </c>
      <c r="N89" s="144" t="n">
        <f aca="false">INDEX(EOLArray,MATCH($A89,EOLColumn,0),MATCH($AF$12,EOLRow,0))+EB89+DQ89</f>
        <v>0</v>
      </c>
      <c r="O89" s="135" t="n">
        <f aca="false">INDEX(M1SHEET,MATCH($A89,M1COLUMN,0),MATCH($AG$15,M1ROW,0))</f>
        <v>0.13</v>
      </c>
      <c r="P89" s="145" t="n">
        <f aca="false">AVERAGE(O87:O91)</f>
        <v>0.002</v>
      </c>
      <c r="Q89" s="135" t="n">
        <f aca="false">INDEX(M1SHEET,MATCH($A89,M1COLUMN,0),MATCH($AG$31,M1ROW,0))</f>
        <v>4.524</v>
      </c>
      <c r="R89" s="145" t="n">
        <f aca="false">AVERAGE(Q87:Q91)</f>
        <v>4.2642</v>
      </c>
      <c r="S89" s="144" t="n">
        <f aca="false">INDEX(EOLArray,MATCH($A89,EOLColumn,0),MATCH($AF$2,EOLRow,0))+BE89+DF89</f>
        <v>0</v>
      </c>
      <c r="T89" s="135" t="n">
        <f aca="false">INDEX(M1SHEET,MATCH($A89,M1COLUMN,0),MATCH($AG$3,M1ROW,0))</f>
        <v>-0.52</v>
      </c>
      <c r="U89" s="145" t="n">
        <f aca="false">AVERAGE(T87:T91)</f>
        <v>-0.52</v>
      </c>
      <c r="V89" s="135" t="n">
        <f aca="false">INDEX(M1SHEET,MATCH($A89,M1COLUMN,0),MATCH($AG$28,M1ROW,0))</f>
        <v>5.42522329997715</v>
      </c>
      <c r="W89" s="145" t="n">
        <f aca="false">AVERAGE(V87:V91)</f>
        <v>5.2408061023025</v>
      </c>
      <c r="X89" s="144" t="n">
        <f aca="false">INDEX(EOLArray,MATCH($A89,EOLColumn,0),MATCH($AF$18,EOLRow,0))+$BE89+$CK89+$CS89+$DQ89</f>
        <v>0</v>
      </c>
      <c r="Y89" s="135" t="n">
        <f aca="false">INDEX(M1SHEET,MATCH($A89,M1COLUMN,0),MATCH($AG$2,M1ROW,0))</f>
        <v>4.394</v>
      </c>
      <c r="Z89" s="145" t="n">
        <f aca="false">AVERAGE(Y87:Y91)</f>
        <v>4.2622</v>
      </c>
      <c r="AB89" s="150" t="n">
        <f aca="false">B89+E89+H89+K89+N89+S89</f>
        <v>-5.23</v>
      </c>
      <c r="AC89" s="58"/>
      <c r="AD89" s="58"/>
      <c r="AI89" s="138" t="n">
        <v>39448</v>
      </c>
      <c r="AJ89" s="96" t="n">
        <f aca="false">(CK89+BE89+BR89+DQ89)*AM89</f>
        <v>0</v>
      </c>
      <c r="AK89" s="97" t="n">
        <f aca="false">(AO89)*(AM89)</f>
        <v>0</v>
      </c>
      <c r="AL89" s="97" t="n">
        <f aca="false">(AN89+AO89)*(AM89)</f>
        <v>0</v>
      </c>
      <c r="AM89" s="139" t="n">
        <f aca="false">INDEX(M1SHEET,MATCH($AI89,M1COLUMN,0),MATCH($AG$38,M1ROW,0))</f>
        <v>0.67509693700393</v>
      </c>
      <c r="AN89" s="122" t="n">
        <f aca="false">BS89</f>
        <v>0</v>
      </c>
      <c r="AO89" s="97" t="n">
        <f aca="false">BR89</f>
        <v>0</v>
      </c>
      <c r="AP89" s="125"/>
      <c r="AQ89" s="108"/>
      <c r="AR89" s="128" t="n">
        <f aca="false">SUM(AX89:BE89)+SUM(BI89:BP89)+SUM(DU89:DZ89)+SUM(BW89:CI89)</f>
        <v>0</v>
      </c>
      <c r="AS89" s="108"/>
      <c r="AT89" s="17"/>
      <c r="AU89" s="17"/>
      <c r="AV89" s="37" t="n">
        <v>39448</v>
      </c>
      <c r="AW89" s="17"/>
      <c r="AX89" s="128" t="n">
        <f aca="false">IF(AX$2&lt;=$A89,IF(AX$3&gt;=$A89,(AX$4/1.055056),0),0)*($AI90-$AI89)/10000</f>
        <v>0</v>
      </c>
      <c r="AY89" s="140" t="n">
        <f aca="false">IF(AY$2&lt;=$A89,IF(AY$3&gt;=$A89,(AY$4/1.055056),0),0)*($AI90-$AI89)/10000</f>
        <v>0</v>
      </c>
      <c r="AZ89" s="140" t="n">
        <f aca="false">IF(AZ$2&lt;=$A89,IF(AZ$3&gt;=$A89,(AZ$4/1.055056),0),0)*($AI90-$AI89)/10000</f>
        <v>0</v>
      </c>
      <c r="BA89" s="140" t="n">
        <f aca="false">IF(BA$2&lt;=$A89,IF(BA$3&gt;=$A89,(BA$4/1.055056),0),0)*($AI90-$AI89)/10000</f>
        <v>0</v>
      </c>
      <c r="BB89" s="140" t="n">
        <f aca="false">IF(BB$2&lt;=$A89,IF(BB$3&gt;=$A89,(BB$4/1.055056),0),0)*($AI90-$AI89)/10000</f>
        <v>0</v>
      </c>
      <c r="BC89" s="140" t="n">
        <f aca="false">IF(BC$2&lt;=$A89,IF(BC$3&gt;=$A89,(BC$4/1.055056),0),0)*($AI90-$AI89)/10000</f>
        <v>0</v>
      </c>
      <c r="BD89" s="140" t="n">
        <f aca="false">IF(BD$2&lt;=$A89,IF(BD$3&gt;=$A89,(BD$4/1.055056),0),0)*($AI90-$AI89)/10000</f>
        <v>0</v>
      </c>
      <c r="BE89" s="140" t="n">
        <f aca="false">SUM(AX89:BD89)*AM89</f>
        <v>0</v>
      </c>
      <c r="BF89" s="140"/>
      <c r="BG89" s="13"/>
      <c r="BH89" s="13"/>
      <c r="BI89" s="141" t="n">
        <f aca="false">IF(BI$2&lt;=$A89,IF(BI$3&gt;=$A89,(BI$4/1.055056),0),0)*($AI90-$AI89)/10000</f>
        <v>0</v>
      </c>
      <c r="BJ89" s="141" t="n">
        <f aca="false">IF(BJ$2&lt;=$A89,IF(BJ$3&gt;=$A89,(BJ$4/1.055056),0),0)*($AI90-$AI89)/10000</f>
        <v>0</v>
      </c>
      <c r="BK89" s="141" t="n">
        <f aca="false">IF(BK$2&lt;=$A89,IF(BK$3&gt;=$A89,(BK$4/1.055056),0),0)*($AI90-$AI89)/10000</f>
        <v>0</v>
      </c>
      <c r="BL89" s="141" t="n">
        <f aca="false">IF(BL$2&lt;=$A89,IF(BL$3&gt;=$A89,(BL$4/1.055056),0),0)*($AI90-$AI89)/10000</f>
        <v>0</v>
      </c>
      <c r="BM89" s="141" t="n">
        <f aca="false">IF(BM$2&lt;=$A89,IF(BM$3&gt;=$A89,(BM$4/1.055056),0),0)*($AI90-$AI89)/10000</f>
        <v>0</v>
      </c>
      <c r="BN89" s="141" t="n">
        <f aca="false">IF(BN$2&lt;=$A89,IF(BN$3&gt;=$A89,(BN$4/1.055056),0),0)*($AI90-$AI89)/10000</f>
        <v>0</v>
      </c>
      <c r="BO89" s="141" t="n">
        <f aca="false">IF(BO$2&lt;=$A89,IF(BO$3&gt;=$A89,(BO$4/1.055056),0),0)*($AI90-$AI89)/10000</f>
        <v>0</v>
      </c>
      <c r="BP89" s="141" t="n">
        <f aca="false">IF(BP$2&lt;=$A89,IF(BP$3&gt;=$A89,(BP$4/1.055056),0),0)*($AI90-$AI89)/10000</f>
        <v>0</v>
      </c>
      <c r="BQ89" s="13"/>
      <c r="BR89" s="14" t="n">
        <f aca="false">SUM(BI89:BP89)</f>
        <v>0</v>
      </c>
      <c r="BS89" s="14" t="n">
        <f aca="false">SUM(AX89:BF89)+DF89</f>
        <v>0</v>
      </c>
      <c r="BT89" s="14"/>
      <c r="BU89" s="17"/>
      <c r="BV89" s="17"/>
      <c r="BW89" s="142" t="n">
        <f aca="false">IF(BW$2&lt;=$A89,IF(BW$3&gt;=$A89,(BW$4),0),0)*($AI90-$AI89)/10000</f>
        <v>0</v>
      </c>
      <c r="BX89" s="142" t="n">
        <f aca="false">IF(BX$2&lt;=$A89,IF(BX$3&gt;=$A89,(BX$4),0),0)*($AI90-$AI89)/10000</f>
        <v>0</v>
      </c>
      <c r="BY89" s="142" t="n">
        <f aca="false">IF(BY$2&lt;=$A89,IF(BY$3&gt;=$A89,(BY$4),0),0)*($AI90-$AI89)/10000</f>
        <v>0</v>
      </c>
      <c r="BZ89" s="142" t="n">
        <f aca="false">IF(BZ$2&lt;=$A89,IF(BZ$3&gt;=$A89,(BZ$4),0),0)*($AI90-$AI89)/10000</f>
        <v>0</v>
      </c>
      <c r="CA89" s="142" t="n">
        <f aca="false">IF(CA$2&lt;=$A89,IF(CA$3&gt;=$A89,(CA$4),0),0)*($AI90-$AI89)/10000</f>
        <v>0</v>
      </c>
      <c r="CB89" s="140" t="n">
        <f aca="false">IF(CB$2&lt;=$A89,IF(CB$3&gt;=$A89,(CB$4),0),0)*($AI90-$AI89)/10000</f>
        <v>0</v>
      </c>
      <c r="CC89" s="140" t="n">
        <f aca="false">IF(CC$2&lt;=$A89,IF(CC$3&gt;=$A89,(CC$4),0),0)*($AI90-$AI89)/10000</f>
        <v>0</v>
      </c>
      <c r="CD89" s="140" t="n">
        <f aca="false">IF(CD$2&lt;=$A89,IF(CD$3&gt;=$A89,(CD$4),0),0)*($AI90-$AI89)/10000</f>
        <v>0</v>
      </c>
      <c r="CE89" s="140" t="n">
        <f aca="false">IF(CE$2&lt;=$A89,IF(CE$3&gt;=$A89,(CE$4),0),0)*($AI90-$AI89)/10000</f>
        <v>0</v>
      </c>
      <c r="CF89" s="140" t="n">
        <f aca="false">IF(CF$2&lt;=$A89,IF(CF$3&gt;=$A89,(CF$4),0),0)*($AI90-$AI89)/10000</f>
        <v>0</v>
      </c>
      <c r="CG89" s="140" t="n">
        <f aca="false">IF(CG$2&lt;=$A89,IF(CG$3&gt;=$A89,(CG$4),0),0)*($AI90-$AI89)/10000</f>
        <v>0</v>
      </c>
      <c r="CH89" s="140" t="n">
        <f aca="false">IF(CH$2&lt;=$A89,IF(CH$3&gt;=$A89,(CH$4),0),0)*($AI90-$AI89)/10000</f>
        <v>0</v>
      </c>
      <c r="CI89" s="140" t="n">
        <f aca="false">IF(CI$2&lt;=$A89,IF(CI$3&gt;=$A89,(CI$4),0),0)*($AI90-$AI89)/10000</f>
        <v>0</v>
      </c>
      <c r="CJ89" s="17"/>
      <c r="CK89" s="128" t="n">
        <f aca="false">SUM(BW89:CI89)+DQ89</f>
        <v>0</v>
      </c>
      <c r="CL89" s="128"/>
      <c r="CM89" s="128"/>
      <c r="CN89" s="142" t="n">
        <f aca="false">IF(CN$2&lt;=$A89,IF(CN$3&gt;=$A89,(CN$4),0),0)*($AI90-$AI89)/10000</f>
        <v>0</v>
      </c>
      <c r="CO89" s="142" t="n">
        <f aca="false">IF(CO$2&lt;=$A89,IF(CO$3&gt;=$A89,(CO$4),0),0)*($AI90-$AI89)/10000</f>
        <v>0</v>
      </c>
      <c r="CP89" s="142" t="n">
        <f aca="false">IF(CP$2&lt;=$A89,IF(CP$3&gt;=$A89,(CP$4),0),0)*($AI90-$AI89)/10000</f>
        <v>0</v>
      </c>
      <c r="CQ89" s="142" t="n">
        <f aca="false">IF(CQ$2&lt;=$A89,IF(CQ$3&gt;=$A89,(CQ$4),0),0)*($AI90-$AI89)/10000</f>
        <v>0</v>
      </c>
      <c r="CR89" s="128"/>
      <c r="CS89" s="128" t="n">
        <f aca="false">SUM(CN89:CQ89)*AL89</f>
        <v>0</v>
      </c>
      <c r="CT89" s="128"/>
      <c r="CU89" s="17"/>
      <c r="CV89" s="17"/>
      <c r="CW89" s="17"/>
      <c r="CX89" s="140" t="n">
        <f aca="false">IF(CX$2&lt;=$A89,IF(CX$3&gt;=$A89,(CX$4),0),0)*($AI90-$AI89)/10000</f>
        <v>0</v>
      </c>
      <c r="CY89" s="140" t="n">
        <f aca="false">IF(CY$2&lt;=$A89,IF(CY$3&gt;=$A89,(CY$4),0),0)*($AI90-$AI89)/10000</f>
        <v>0</v>
      </c>
      <c r="CZ89" s="140" t="n">
        <f aca="false">IF(CZ$2&lt;=$A89,IF(CZ$3&gt;=$A89,(CZ$4),0),0)*($AI90-$AI89)/10000</f>
        <v>0</v>
      </c>
      <c r="DA89" s="140" t="n">
        <f aca="false">IF(DA$2&lt;=$A89,IF(DA$3&gt;=$A89,(DA$4),0),0)*($AI90-$AI89)/10000</f>
        <v>0</v>
      </c>
      <c r="DB89" s="140" t="n">
        <f aca="false">IF(DB$2&lt;=$A89,IF(DB$3&gt;=$A89,(DB$4),0),0)*($AI90-$AI89)/10000</f>
        <v>0</v>
      </c>
      <c r="DC89" s="140" t="n">
        <f aca="false">IF(DC$2&lt;=$A89,IF(DC$3&gt;=$A89,(DC$4),0),0)*($AI90-$AI89)/10000</f>
        <v>0</v>
      </c>
      <c r="DD89" s="140" t="n">
        <f aca="false">IF(DD$2&lt;=$A89,IF(DD$3&gt;=$A89,(DD$4),0),0)*($AI90-$AI89)/10000</f>
        <v>0</v>
      </c>
      <c r="DE89" s="17"/>
      <c r="DF89" s="128" t="n">
        <f aca="false">SUM(CX89:DD89)</f>
        <v>0</v>
      </c>
      <c r="DG89" s="17"/>
      <c r="DH89" s="17"/>
      <c r="DI89" s="17"/>
      <c r="DJ89" s="17"/>
      <c r="DK89" s="17"/>
      <c r="DL89" s="140" t="n">
        <f aca="false">IF(DL$2&lt;=$A89,IF(DL$3&gt;=$A89,(DL$4),0),0)*($AI90-$AI89)/10000</f>
        <v>0</v>
      </c>
      <c r="DM89" s="140" t="n">
        <f aca="false">IF(DM$2&lt;=$A89,IF(DM$3&gt;=$A89,(DM$4),0),0)*($AI90-$AI89)/10000</f>
        <v>0</v>
      </c>
      <c r="DN89" s="140" t="n">
        <f aca="false">IF(DN$2&lt;=$A89,IF(DN$3&gt;=$A89,(DN$4),0),0)*($AI90-$AI89)/10000</f>
        <v>0</v>
      </c>
      <c r="DO89" s="140" t="n">
        <f aca="false">IF(DO$2&lt;=$A89,IF(DO$3&gt;=$A89,(DO$4),0),0)*($AI90-$AI89)/10000</f>
        <v>0</v>
      </c>
      <c r="DP89" s="140"/>
      <c r="DQ89" s="140" t="n">
        <f aca="false">SUM(DL89:DO89)*AL89</f>
        <v>0</v>
      </c>
      <c r="DR89" s="140"/>
      <c r="DS89" s="140" t="n">
        <f aca="false">IF(DS$2&lt;=$A89,IF(DS$3&gt;=$A89,(DS$4),0),0)*($AI90-$AI89)/10000</f>
        <v>0</v>
      </c>
      <c r="DT89" s="140" t="n">
        <f aca="false">IF(DT$2&lt;=$A89,IF(DT$3&gt;=$A89,(DT$4),0),0)*($AI90-$AI89)/10000</f>
        <v>0</v>
      </c>
      <c r="DU89" s="140" t="n">
        <f aca="false">IF(DU$2&lt;=$A89,IF(DU$3&gt;=$A89,(DU$4),0),0)*($AI90-$AI89)/10000</f>
        <v>0</v>
      </c>
      <c r="DV89" s="140" t="n">
        <f aca="false">IF(DV$2&lt;=$A89,IF(DV$3&gt;=$A89,(DV$4),0),0)*($AI90-$AI89)/10000</f>
        <v>0</v>
      </c>
      <c r="DW89" s="140" t="n">
        <f aca="false">IF(DW$2&lt;=$A89,IF(DW$3&gt;=$A89,(DW$4),0),0)*($AI90-$AI89)/10000</f>
        <v>0</v>
      </c>
      <c r="DX89" s="140" t="n">
        <f aca="false">IF(DX$2&lt;=$A89,IF(DX$3&gt;=$A89,(DX$4),0),0)*($AI90-$AI89)/10000</f>
        <v>0</v>
      </c>
      <c r="DY89" s="140" t="n">
        <f aca="false">IF(DY$2&lt;=$A89,IF(DY$3&gt;=$A89,(DY$4),0),0)*($AI90-$AI89)/10000</f>
        <v>0</v>
      </c>
      <c r="DZ89" s="140" t="n">
        <f aca="false">IF(DZ$2&lt;=$A89,IF(DZ$3&gt;=$A89,(DZ$4),0),0)*($AI90-$AI89)/10000</f>
        <v>0</v>
      </c>
      <c r="EA89" s="140" t="n">
        <f aca="false">IF(EA$2&lt;=$A89,IF(EA$3&gt;=$A89,(EA$4),0),0)*($AI90-$AI89)/10000</f>
        <v>0</v>
      </c>
      <c r="EB89" s="128" t="n">
        <f aca="false">SUM(DS89:DZ89)*AM89</f>
        <v>0</v>
      </c>
      <c r="EC89" s="128"/>
      <c r="ED89" s="17"/>
      <c r="EE89" s="17"/>
      <c r="EF89" s="17"/>
      <c r="EG89" s="17"/>
      <c r="EH89" s="17"/>
      <c r="EI89" s="140" t="n">
        <f aca="false">IF(EI$2&lt;=$A89,IF(EI$3&gt;=$A89,(EI$4),0),0)*($AI90-$AI89)/10000</f>
        <v>0</v>
      </c>
      <c r="EJ89" s="140" t="n">
        <f aca="false">IF(EJ$2&lt;=$A89,IF(EJ$3&gt;=$A89,(EJ$4),0),0)*($AI90-$AI89)/10000</f>
        <v>0</v>
      </c>
      <c r="EK89" s="140" t="n">
        <f aca="false">IF(EK$2&lt;=$A89,IF(EK$3&gt;=$A89,(EK$4),0),0)*($AI90-$AI89)/10000</f>
        <v>0</v>
      </c>
      <c r="EL89" s="140" t="n">
        <f aca="false">IF(EL$2&lt;=$A89,IF(EL$3&gt;=$A89,(EL$4),0),0)*($AI90-$AI89)/10000</f>
        <v>0</v>
      </c>
      <c r="EM89" s="140" t="n">
        <f aca="false">IF(EM$2&lt;=$A89,IF(EM$3&gt;=$A89,(EM$4),0),0)*($AI90-$AI89)/10000</f>
        <v>0</v>
      </c>
      <c r="EN89" s="140" t="n">
        <f aca="false">IF(EN$2&lt;=$A89,IF(EN$3&gt;=$A89,(EN$4),0),0)*($AI90-$AI89)/10000</f>
        <v>0</v>
      </c>
      <c r="EO89" s="17"/>
      <c r="EP89" s="128" t="n">
        <f aca="false">SUM(EI89:EN89)</f>
        <v>0</v>
      </c>
      <c r="EQ89" s="128" t="n">
        <f aca="false">EP89*AM89</f>
        <v>0</v>
      </c>
      <c r="ER89" s="17"/>
      <c r="ES89" s="17"/>
      <c r="ET89" s="17"/>
      <c r="EU89" s="17"/>
      <c r="EV89" s="17"/>
      <c r="EW89" s="140" t="n">
        <f aca="false">IF(EW$2&lt;=$A89,IF(EW$3&gt;=$A89,(EW$4),0),0)*($AI90-$AI89)/10000</f>
        <v>0</v>
      </c>
      <c r="EX89" s="140" t="n">
        <f aca="false">IF(EX$2&lt;=$A89,IF(EX$3&gt;=$A89,(EX$4),0),0)*($AI90-$AI89)/10000</f>
        <v>0</v>
      </c>
      <c r="EY89" s="140" t="n">
        <f aca="false">IF(EY$2&lt;=$A89,IF(EY$3&gt;=$A89,(EY$4),0),0)*($AI90-$AI89)/10000</f>
        <v>0</v>
      </c>
      <c r="EZ89" s="140" t="n">
        <f aca="false">IF(EZ$2&lt;=$A89,IF(EZ$3&gt;=$A89,(EZ$4),0),0)*($AI90-$AI89)/10000</f>
        <v>0</v>
      </c>
      <c r="FA89" s="140" t="n">
        <f aca="false">IF(FA$2&lt;=$A89,IF(FA$3&gt;=$A89,(FA$4),0),0)*($AI90-$AI89)/10000</f>
        <v>0</v>
      </c>
      <c r="FB89" s="140" t="n">
        <f aca="false">IF(FB$2&lt;=$A89,IF(FB$3&gt;=$A89,(FB$4),0),0)*($AI90-$AI89)/10000</f>
        <v>0</v>
      </c>
      <c r="FC89" s="17"/>
      <c r="FD89" s="128" t="n">
        <f aca="false">SUM(EW89:FB89)</f>
        <v>0</v>
      </c>
      <c r="FE89" s="128" t="n">
        <f aca="false">FD89*AM89</f>
        <v>0</v>
      </c>
      <c r="FF89" s="17"/>
      <c r="FG89" s="17"/>
      <c r="FH89" s="17"/>
      <c r="FI89" s="17"/>
      <c r="FJ89" s="17"/>
      <c r="FK89" s="17"/>
      <c r="FL89" s="140" t="n">
        <f aca="false">IF(FL$2&lt;=$A89,IF(FL$3&gt;=$A89,(FL$4),0),0)*($AI90-$AI89)/10000</f>
        <v>0</v>
      </c>
      <c r="FM89" s="140" t="n">
        <f aca="false">IF(FM$2&lt;=$A89,IF(FM$3&gt;=$A89,(FM$4),0),0)*($AI90-$AI89)/10000</f>
        <v>0</v>
      </c>
      <c r="FN89" s="140" t="n">
        <f aca="false">IF(FN$2&lt;=$A89,IF(FN$3&gt;=$A89,(FN$4),0),0)*($AI90-$AI89)/10000</f>
        <v>0</v>
      </c>
      <c r="FO89" s="140" t="n">
        <f aca="false">IF(FO$2&lt;=$A89,IF(FO$3&gt;=$A89,(FO$4),0),0)*($AI90-$AI89)/10000</f>
        <v>0</v>
      </c>
      <c r="FP89" s="140" t="n">
        <f aca="false">IF(FP$2&lt;=$A89,IF(FP$3&gt;=$A89,(FP$4),0),0)*($AI90-$AI89)/10000</f>
        <v>0</v>
      </c>
      <c r="FQ89" s="140" t="n">
        <f aca="false">IF(FQ$2&lt;=$A89,IF(FQ$3&gt;=$A89,(FQ$4),0),0)*($AI90-$AI89)/10000</f>
        <v>0</v>
      </c>
      <c r="FR89" s="17"/>
      <c r="FS89" s="128" t="n">
        <f aca="false">SUM(FL89:FQ89)</f>
        <v>0</v>
      </c>
      <c r="FT89" s="128" t="n">
        <f aca="false">FS89*AM89</f>
        <v>0</v>
      </c>
      <c r="FU89" s="17"/>
      <c r="FV89" s="17"/>
      <c r="FW89" s="17"/>
      <c r="FX89" s="17"/>
      <c r="FY89" s="17"/>
      <c r="FZ89" s="17"/>
      <c r="GA89" s="140" t="n">
        <f aca="false">IF(GA$2&lt;=$A89,IF(GA$3&gt;=$A89,(GA$4),0),0)*($AI90-$AI89)/10000</f>
        <v>0</v>
      </c>
      <c r="GB89" s="140" t="n">
        <f aca="false">IF(GB$2&lt;=$A89,IF(GB$3&gt;=$A89,(GB$4),0),0)*($AI90-$AI89)/10000</f>
        <v>0</v>
      </c>
      <c r="GC89" s="140" t="n">
        <f aca="false">IF(GC$2&lt;=$A89,IF(GC$3&gt;=$A89,(GC$4),0),0)*($AI90-$AI89)/10000</f>
        <v>0</v>
      </c>
      <c r="GD89" s="140" t="n">
        <f aca="false">IF(GD$2&lt;=$A89,IF(GD$3&gt;=$A89,(GD$4),0),0)*($AI90-$AI89)/10000</f>
        <v>0</v>
      </c>
      <c r="GE89" s="140" t="n">
        <f aca="false">IF(GE$2&lt;=$A89,IF(GE$3&gt;=$A89,(GE$4),0),0)*($AI90-$AI89)/10000</f>
        <v>0</v>
      </c>
      <c r="GF89" s="140" t="n">
        <f aca="false">IF(GF$2&lt;=$A89,IF(GF$3&gt;=$A89,(GF$4),0),0)*($AI90-$AI89)/10000</f>
        <v>0</v>
      </c>
      <c r="GG89" s="17"/>
      <c r="GH89" s="128" t="n">
        <f aca="false">SUM(GA89:GF89)</f>
        <v>0</v>
      </c>
      <c r="GI89" s="128" t="n">
        <f aca="false">GH89*AM89</f>
        <v>0</v>
      </c>
    </row>
    <row r="90" customFormat="false" ht="16.5" hidden="false" customHeight="false" outlineLevel="0" collapsed="false">
      <c r="A90" s="133" t="n">
        <v>39479</v>
      </c>
      <c r="B90" s="144" t="n">
        <f aca="false">INDEX(EOLArray,MATCH($A90,EOLColumn,0),MATCH($AF$5,EOLRow,0))+CT90</f>
        <v>0</v>
      </c>
      <c r="C90" s="135" t="n">
        <f aca="false">INDEX(M1SHEET,MATCH($A90,M1COLUMN,0),MATCH($AG$5,M1ROW,0))</f>
        <v>-0.520000000000001</v>
      </c>
      <c r="D90" s="152"/>
      <c r="E90" s="144" t="n">
        <f aca="false">INDEX(EOLArray,MATCH($A90,EOLColumn,0),MATCH($AF$19,EOLRow,0))+EQ90</f>
        <v>-4.87</v>
      </c>
      <c r="F90" s="135" t="n">
        <f aca="false">INDEX(M1SHEET,MATCH($A90,M1COLUMN,0),MATCH($AG$14,M1ROW,0))</f>
        <v>0.52</v>
      </c>
      <c r="G90" s="152"/>
      <c r="H90" s="144" t="n">
        <f aca="false">INDEX(EOLArray,MATCH($A90,EOLColumn,0),MATCH($AF$20,EOLRow,0))+GI90</f>
        <v>0</v>
      </c>
      <c r="I90" s="135" t="n">
        <f aca="false">INDEX(M1SHEET,MATCH($A90,M1COLUMN,0),MATCH($AG$17,M1ROW,0))</f>
        <v>0.5</v>
      </c>
      <c r="J90" s="152"/>
      <c r="K90" s="144" t="n">
        <f aca="false">INDEX(EOLArray,MATCH($A90,EOLColumn,0),MATCH($AF$13,EOLRow,0))+FE90</f>
        <v>0</v>
      </c>
      <c r="L90" s="135" t="n">
        <f aca="false">INDEX(M1SHEET,MATCH($A90,M1COLUMN,0),MATCH($AG$13,M1ROW,0))</f>
        <v>-0.29</v>
      </c>
      <c r="M90" s="152"/>
      <c r="N90" s="144" t="n">
        <f aca="false">INDEX(EOLArray,MATCH($A90,EOLColumn,0),MATCH($AF$12,EOLRow,0))+EB90+DQ90</f>
        <v>0</v>
      </c>
      <c r="O90" s="135" t="n">
        <f aca="false">INDEX(M1SHEET,MATCH($A90,M1COLUMN,0),MATCH($AG$15,M1ROW,0))</f>
        <v>0</v>
      </c>
      <c r="P90" s="152"/>
      <c r="Q90" s="135" t="n">
        <f aca="false">INDEX(M1SHEET,MATCH($A90,M1COLUMN,0),MATCH($AG$31,M1ROW,0))</f>
        <v>4.266</v>
      </c>
      <c r="R90" s="152"/>
      <c r="S90" s="144" t="n">
        <f aca="false">INDEX(EOLArray,MATCH($A90,EOLColumn,0),MATCH($AF$2,EOLRow,0))+BE90+DF90</f>
        <v>0</v>
      </c>
      <c r="T90" s="135" t="n">
        <f aca="false">INDEX(M1SHEET,MATCH($A90,M1COLUMN,0),MATCH($AG$3,M1ROW,0))</f>
        <v>-0.52</v>
      </c>
      <c r="U90" s="152"/>
      <c r="V90" s="135" t="n">
        <f aca="false">INDEX(M1SHEET,MATCH($A90,M1COLUMN,0),MATCH($AG$28,M1ROW,0))</f>
        <v>5.24505850179784</v>
      </c>
      <c r="W90" s="152"/>
      <c r="X90" s="144" t="n">
        <f aca="false">INDEX(EOLArray,MATCH($A90,EOLColumn,0),MATCH($AF$18,EOLRow,0))+$BE90+$CK90+$CS90+$DQ90</f>
        <v>0</v>
      </c>
      <c r="Y90" s="135" t="n">
        <f aca="false">INDEX(M1SHEET,MATCH($A90,M1COLUMN,0),MATCH($AG$2,M1ROW,0))</f>
        <v>4.266</v>
      </c>
      <c r="Z90" s="152"/>
      <c r="AB90" s="150" t="n">
        <f aca="false">B90+E90+H90+K90+N90+S90</f>
        <v>-4.87</v>
      </c>
      <c r="AC90" s="58"/>
      <c r="AD90" s="58"/>
      <c r="AI90" s="138" t="n">
        <v>39479</v>
      </c>
      <c r="AJ90" s="96" t="n">
        <f aca="false">(CK90+BE90+BR90+DQ90)*AM90</f>
        <v>0</v>
      </c>
      <c r="AK90" s="97" t="n">
        <f aca="false">(AO90)*(AM90)</f>
        <v>0</v>
      </c>
      <c r="AL90" s="97" t="n">
        <f aca="false">(AN90+AO90)*(AM90)</f>
        <v>0</v>
      </c>
      <c r="AM90" s="139" t="n">
        <f aca="false">INDEX(M1SHEET,MATCH($AI90,M1COLUMN,0),MATCH($AG$38,M1ROW,0))</f>
        <v>0.671479547455641</v>
      </c>
      <c r="AN90" s="122" t="n">
        <f aca="false">BS90</f>
        <v>0</v>
      </c>
      <c r="AO90" s="97" t="n">
        <f aca="false">BR90</f>
        <v>0</v>
      </c>
      <c r="AP90" s="125"/>
      <c r="AQ90" s="108"/>
      <c r="AR90" s="128" t="n">
        <f aca="false">SUM(AX90:BE90)+SUM(BI90:BP90)+SUM(DU90:DZ90)+SUM(BW90:CI90)</f>
        <v>0</v>
      </c>
      <c r="AS90" s="108"/>
      <c r="AT90" s="17"/>
      <c r="AU90" s="17"/>
      <c r="AV90" s="37" t="n">
        <v>39479</v>
      </c>
      <c r="AW90" s="17"/>
      <c r="AX90" s="128" t="n">
        <f aca="false">IF(AX$2&lt;=$A90,IF(AX$3&gt;=$A90,(AX$4/1.055056),0),0)*($AI91-$AI90)/10000</f>
        <v>0</v>
      </c>
      <c r="AY90" s="140" t="n">
        <f aca="false">IF(AY$2&lt;=$A90,IF(AY$3&gt;=$A90,(AY$4/1.055056),0),0)*($AI91-$AI90)/10000</f>
        <v>0</v>
      </c>
      <c r="AZ90" s="140" t="n">
        <f aca="false">IF(AZ$2&lt;=$A90,IF(AZ$3&gt;=$A90,(AZ$4/1.055056),0),0)*($AI91-$AI90)/10000</f>
        <v>0</v>
      </c>
      <c r="BA90" s="140" t="n">
        <f aca="false">IF(BA$2&lt;=$A90,IF(BA$3&gt;=$A90,(BA$4/1.055056),0),0)*($AI91-$AI90)/10000</f>
        <v>0</v>
      </c>
      <c r="BB90" s="140" t="n">
        <f aca="false">IF(BB$2&lt;=$A90,IF(BB$3&gt;=$A90,(BB$4/1.055056),0),0)*($AI91-$AI90)/10000</f>
        <v>0</v>
      </c>
      <c r="BC90" s="140" t="n">
        <f aca="false">IF(BC$2&lt;=$A90,IF(BC$3&gt;=$A90,(BC$4/1.055056),0),0)*($AI91-$AI90)/10000</f>
        <v>0</v>
      </c>
      <c r="BD90" s="140" t="n">
        <f aca="false">IF(BD$2&lt;=$A90,IF(BD$3&gt;=$A90,(BD$4/1.055056),0),0)*($AI91-$AI90)/10000</f>
        <v>0</v>
      </c>
      <c r="BE90" s="140" t="n">
        <f aca="false">SUM(AX90:BD90)*AM90</f>
        <v>0</v>
      </c>
      <c r="BF90" s="140"/>
      <c r="BG90" s="13"/>
      <c r="BH90" s="13"/>
      <c r="BI90" s="141" t="n">
        <f aca="false">IF(BI$2&lt;=$A90,IF(BI$3&gt;=$A90,(BI$4/1.055056),0),0)*($AI91-$AI90)/10000</f>
        <v>0</v>
      </c>
      <c r="BJ90" s="141" t="n">
        <f aca="false">IF(BJ$2&lt;=$A90,IF(BJ$3&gt;=$A90,(BJ$4/1.055056),0),0)*($AI91-$AI90)/10000</f>
        <v>0</v>
      </c>
      <c r="BK90" s="141" t="n">
        <f aca="false">IF(BK$2&lt;=$A90,IF(BK$3&gt;=$A90,(BK$4/1.055056),0),0)*($AI91-$AI90)/10000</f>
        <v>0</v>
      </c>
      <c r="BL90" s="141" t="n">
        <f aca="false">IF(BL$2&lt;=$A90,IF(BL$3&gt;=$A90,(BL$4/1.055056),0),0)*($AI91-$AI90)/10000</f>
        <v>0</v>
      </c>
      <c r="BM90" s="141" t="n">
        <f aca="false">IF(BM$2&lt;=$A90,IF(BM$3&gt;=$A90,(BM$4/1.055056),0),0)*($AI91-$AI90)/10000</f>
        <v>0</v>
      </c>
      <c r="BN90" s="141" t="n">
        <f aca="false">IF(BN$2&lt;=$A90,IF(BN$3&gt;=$A90,(BN$4/1.055056),0),0)*($AI91-$AI90)/10000</f>
        <v>0</v>
      </c>
      <c r="BO90" s="141" t="n">
        <f aca="false">IF(BO$2&lt;=$A90,IF(BO$3&gt;=$A90,(BO$4/1.055056),0),0)*($AI91-$AI90)/10000</f>
        <v>0</v>
      </c>
      <c r="BP90" s="141" t="n">
        <f aca="false">IF(BP$2&lt;=$A90,IF(BP$3&gt;=$A90,(BP$4/1.055056),0),0)*($AI91-$AI90)/10000</f>
        <v>0</v>
      </c>
      <c r="BQ90" s="13"/>
      <c r="BR90" s="14" t="n">
        <f aca="false">SUM(BI90:BP90)</f>
        <v>0</v>
      </c>
      <c r="BS90" s="14" t="n">
        <f aca="false">SUM(AX90:BF90)+DF90</f>
        <v>0</v>
      </c>
      <c r="BT90" s="14"/>
      <c r="BU90" s="17"/>
      <c r="BV90" s="17"/>
      <c r="BW90" s="142" t="n">
        <f aca="false">IF(BW$2&lt;=$A90,IF(BW$3&gt;=$A90,(BW$4),0),0)*($AI91-$AI90)/10000</f>
        <v>0</v>
      </c>
      <c r="BX90" s="142" t="n">
        <f aca="false">IF(BX$2&lt;=$A90,IF(BX$3&gt;=$A90,(BX$4),0),0)*($AI91-$AI90)/10000</f>
        <v>0</v>
      </c>
      <c r="BY90" s="142" t="n">
        <f aca="false">IF(BY$2&lt;=$A90,IF(BY$3&gt;=$A90,(BY$4),0),0)*($AI91-$AI90)/10000</f>
        <v>0</v>
      </c>
      <c r="BZ90" s="142" t="n">
        <f aca="false">IF(BZ$2&lt;=$A90,IF(BZ$3&gt;=$A90,(BZ$4),0),0)*($AI91-$AI90)/10000</f>
        <v>0</v>
      </c>
      <c r="CA90" s="142" t="n">
        <f aca="false">IF(CA$2&lt;=$A90,IF(CA$3&gt;=$A90,(CA$4),0),0)*($AI91-$AI90)/10000</f>
        <v>0</v>
      </c>
      <c r="CB90" s="140" t="n">
        <f aca="false">IF(CB$2&lt;=$A90,IF(CB$3&gt;=$A90,(CB$4),0),0)*($AI91-$AI90)/10000</f>
        <v>0</v>
      </c>
      <c r="CC90" s="140" t="n">
        <f aca="false">IF(CC$2&lt;=$A90,IF(CC$3&gt;=$A90,(CC$4),0),0)*($AI91-$AI90)/10000</f>
        <v>0</v>
      </c>
      <c r="CD90" s="140" t="n">
        <f aca="false">IF(CD$2&lt;=$A90,IF(CD$3&gt;=$A90,(CD$4),0),0)*($AI91-$AI90)/10000</f>
        <v>0</v>
      </c>
      <c r="CE90" s="140" t="n">
        <f aca="false">IF(CE$2&lt;=$A90,IF(CE$3&gt;=$A90,(CE$4),0),0)*($AI91-$AI90)/10000</f>
        <v>0</v>
      </c>
      <c r="CF90" s="140" t="n">
        <f aca="false">IF(CF$2&lt;=$A90,IF(CF$3&gt;=$A90,(CF$4),0),0)*($AI91-$AI90)/10000</f>
        <v>0</v>
      </c>
      <c r="CG90" s="140" t="n">
        <f aca="false">IF(CG$2&lt;=$A90,IF(CG$3&gt;=$A90,(CG$4),0),0)*($AI91-$AI90)/10000</f>
        <v>0</v>
      </c>
      <c r="CH90" s="140" t="n">
        <f aca="false">IF(CH$2&lt;=$A90,IF(CH$3&gt;=$A90,(CH$4),0),0)*($AI91-$AI90)/10000</f>
        <v>0</v>
      </c>
      <c r="CI90" s="140" t="n">
        <f aca="false">IF(CI$2&lt;=$A90,IF(CI$3&gt;=$A90,(CI$4),0),0)*($AI91-$AI90)/10000</f>
        <v>0</v>
      </c>
      <c r="CJ90" s="17"/>
      <c r="CK90" s="128" t="n">
        <f aca="false">SUM(BW90:CI90)+DQ90</f>
        <v>0</v>
      </c>
      <c r="CL90" s="128"/>
      <c r="CM90" s="128"/>
      <c r="CN90" s="142" t="n">
        <f aca="false">IF(CN$2&lt;=$A90,IF(CN$3&gt;=$A90,(CN$4),0),0)*($AI91-$AI90)/10000</f>
        <v>0</v>
      </c>
      <c r="CO90" s="142" t="n">
        <f aca="false">IF(CO$2&lt;=$A90,IF(CO$3&gt;=$A90,(CO$4),0),0)*($AI91-$AI90)/10000</f>
        <v>0</v>
      </c>
      <c r="CP90" s="142" t="n">
        <f aca="false">IF(CP$2&lt;=$A90,IF(CP$3&gt;=$A90,(CP$4),0),0)*($AI91-$AI90)/10000</f>
        <v>0</v>
      </c>
      <c r="CQ90" s="142" t="n">
        <f aca="false">IF(CQ$2&lt;=$A90,IF(CQ$3&gt;=$A90,(CQ$4),0),0)*($AI91-$AI90)/10000</f>
        <v>0</v>
      </c>
      <c r="CR90" s="128"/>
      <c r="CS90" s="128" t="n">
        <f aca="false">SUM(CN90:CQ90)*AL90</f>
        <v>0</v>
      </c>
      <c r="CT90" s="128"/>
      <c r="CU90" s="17"/>
      <c r="CV90" s="17"/>
      <c r="CW90" s="17"/>
      <c r="CX90" s="140" t="n">
        <f aca="false">IF(CX$2&lt;=$A90,IF(CX$3&gt;=$A90,(CX$4),0),0)*($AI91-$AI90)/10000</f>
        <v>0</v>
      </c>
      <c r="CY90" s="140" t="n">
        <f aca="false">IF(CY$2&lt;=$A90,IF(CY$3&gt;=$A90,(CY$4),0),0)*($AI91-$AI90)/10000</f>
        <v>0</v>
      </c>
      <c r="CZ90" s="140" t="n">
        <f aca="false">IF(CZ$2&lt;=$A90,IF(CZ$3&gt;=$A90,(CZ$4),0),0)*($AI91-$AI90)/10000</f>
        <v>0</v>
      </c>
      <c r="DA90" s="140" t="n">
        <f aca="false">IF(DA$2&lt;=$A90,IF(DA$3&gt;=$A90,(DA$4),0),0)*($AI91-$AI90)/10000</f>
        <v>0</v>
      </c>
      <c r="DB90" s="140" t="n">
        <f aca="false">IF(DB$2&lt;=$A90,IF(DB$3&gt;=$A90,(DB$4),0),0)*($AI91-$AI90)/10000</f>
        <v>0</v>
      </c>
      <c r="DC90" s="140" t="n">
        <f aca="false">IF(DC$2&lt;=$A90,IF(DC$3&gt;=$A90,(DC$4),0),0)*($AI91-$AI90)/10000</f>
        <v>0</v>
      </c>
      <c r="DD90" s="140" t="n">
        <f aca="false">IF(DD$2&lt;=$A90,IF(DD$3&gt;=$A90,(DD$4),0),0)*($AI91-$AI90)/10000</f>
        <v>0</v>
      </c>
      <c r="DE90" s="17"/>
      <c r="DF90" s="128" t="n">
        <f aca="false">SUM(CX90:DD90)</f>
        <v>0</v>
      </c>
      <c r="DG90" s="17"/>
      <c r="DH90" s="17"/>
      <c r="DI90" s="17"/>
      <c r="DJ90" s="17"/>
      <c r="DK90" s="17"/>
      <c r="DL90" s="140" t="n">
        <f aca="false">IF(DL$2&lt;=$A90,IF(DL$3&gt;=$A90,(DL$4),0),0)*($AI91-$AI90)/10000</f>
        <v>0</v>
      </c>
      <c r="DM90" s="140" t="n">
        <f aca="false">IF(DM$2&lt;=$A90,IF(DM$3&gt;=$A90,(DM$4),0),0)*($AI91-$AI90)/10000</f>
        <v>0</v>
      </c>
      <c r="DN90" s="140" t="n">
        <f aca="false">IF(DN$2&lt;=$A90,IF(DN$3&gt;=$A90,(DN$4),0),0)*($AI91-$AI90)/10000</f>
        <v>0</v>
      </c>
      <c r="DO90" s="140" t="n">
        <f aca="false">IF(DO$2&lt;=$A90,IF(DO$3&gt;=$A90,(DO$4),0),0)*($AI91-$AI90)/10000</f>
        <v>0</v>
      </c>
      <c r="DP90" s="140"/>
      <c r="DQ90" s="140" t="n">
        <f aca="false">SUM(DL90:DO90)*AL90</f>
        <v>0</v>
      </c>
      <c r="DR90" s="140"/>
      <c r="DS90" s="140" t="n">
        <f aca="false">IF(DS$2&lt;=$A90,IF(DS$3&gt;=$A90,(DS$4),0),0)*($AI91-$AI90)/10000</f>
        <v>0</v>
      </c>
      <c r="DT90" s="140" t="n">
        <f aca="false">IF(DT$2&lt;=$A90,IF(DT$3&gt;=$A90,(DT$4),0),0)*($AI91-$AI90)/10000</f>
        <v>0</v>
      </c>
      <c r="DU90" s="140" t="n">
        <f aca="false">IF(DU$2&lt;=$A90,IF(DU$3&gt;=$A90,(DU$4),0),0)*($AI91-$AI90)/10000</f>
        <v>0</v>
      </c>
      <c r="DV90" s="140" t="n">
        <f aca="false">IF(DV$2&lt;=$A90,IF(DV$3&gt;=$A90,(DV$4),0),0)*($AI91-$AI90)/10000</f>
        <v>0</v>
      </c>
      <c r="DW90" s="140" t="n">
        <f aca="false">IF(DW$2&lt;=$A90,IF(DW$3&gt;=$A90,(DW$4),0),0)*($AI91-$AI90)/10000</f>
        <v>0</v>
      </c>
      <c r="DX90" s="140" t="n">
        <f aca="false">IF(DX$2&lt;=$A90,IF(DX$3&gt;=$A90,(DX$4),0),0)*($AI91-$AI90)/10000</f>
        <v>0</v>
      </c>
      <c r="DY90" s="140" t="n">
        <f aca="false">IF(DY$2&lt;=$A90,IF(DY$3&gt;=$A90,(DY$4),0),0)*($AI91-$AI90)/10000</f>
        <v>0</v>
      </c>
      <c r="DZ90" s="140" t="n">
        <f aca="false">IF(DZ$2&lt;=$A90,IF(DZ$3&gt;=$A90,(DZ$4),0),0)*($AI91-$AI90)/10000</f>
        <v>0</v>
      </c>
      <c r="EA90" s="140" t="n">
        <f aca="false">IF(EA$2&lt;=$A90,IF(EA$3&gt;=$A90,(EA$4),0),0)*($AI91-$AI90)/10000</f>
        <v>0</v>
      </c>
      <c r="EB90" s="128" t="n">
        <f aca="false">SUM(DS90:DZ90)*AM90</f>
        <v>0</v>
      </c>
      <c r="EC90" s="128"/>
      <c r="ED90" s="17"/>
      <c r="EE90" s="17"/>
      <c r="EF90" s="17"/>
      <c r="EG90" s="17"/>
      <c r="EH90" s="17"/>
      <c r="EI90" s="140" t="n">
        <f aca="false">IF(EI$2&lt;=$A90,IF(EI$3&gt;=$A90,(EI$4),0),0)*($AI91-$AI90)/10000</f>
        <v>0</v>
      </c>
      <c r="EJ90" s="140" t="n">
        <f aca="false">IF(EJ$2&lt;=$A90,IF(EJ$3&gt;=$A90,(EJ$4),0),0)*($AI91-$AI90)/10000</f>
        <v>0</v>
      </c>
      <c r="EK90" s="140" t="n">
        <f aca="false">IF(EK$2&lt;=$A90,IF(EK$3&gt;=$A90,(EK$4),0),0)*($AI91-$AI90)/10000</f>
        <v>0</v>
      </c>
      <c r="EL90" s="140" t="n">
        <f aca="false">IF(EL$2&lt;=$A90,IF(EL$3&gt;=$A90,(EL$4),0),0)*($AI91-$AI90)/10000</f>
        <v>0</v>
      </c>
      <c r="EM90" s="140" t="n">
        <f aca="false">IF(EM$2&lt;=$A90,IF(EM$3&gt;=$A90,(EM$4),0),0)*($AI91-$AI90)/10000</f>
        <v>0</v>
      </c>
      <c r="EN90" s="140" t="n">
        <f aca="false">IF(EN$2&lt;=$A90,IF(EN$3&gt;=$A90,(EN$4),0),0)*($AI91-$AI90)/10000</f>
        <v>0</v>
      </c>
      <c r="EO90" s="17"/>
      <c r="EP90" s="128" t="n">
        <f aca="false">SUM(EI90:EN90)</f>
        <v>0</v>
      </c>
      <c r="EQ90" s="128" t="n">
        <f aca="false">EP90*AM90</f>
        <v>0</v>
      </c>
      <c r="ER90" s="17"/>
      <c r="ES90" s="17"/>
      <c r="ET90" s="17"/>
      <c r="EU90" s="17"/>
      <c r="EV90" s="17"/>
      <c r="EW90" s="140" t="n">
        <f aca="false">IF(EW$2&lt;=$A90,IF(EW$3&gt;=$A90,(EW$4),0),0)*($AI91-$AI90)/10000</f>
        <v>0</v>
      </c>
      <c r="EX90" s="140" t="n">
        <f aca="false">IF(EX$2&lt;=$A90,IF(EX$3&gt;=$A90,(EX$4),0),0)*($AI91-$AI90)/10000</f>
        <v>0</v>
      </c>
      <c r="EY90" s="140" t="n">
        <f aca="false">IF(EY$2&lt;=$A90,IF(EY$3&gt;=$A90,(EY$4),0),0)*($AI91-$AI90)/10000</f>
        <v>0</v>
      </c>
      <c r="EZ90" s="140" t="n">
        <f aca="false">IF(EZ$2&lt;=$A90,IF(EZ$3&gt;=$A90,(EZ$4),0),0)*($AI91-$AI90)/10000</f>
        <v>0</v>
      </c>
      <c r="FA90" s="140" t="n">
        <f aca="false">IF(FA$2&lt;=$A90,IF(FA$3&gt;=$A90,(FA$4),0),0)*($AI91-$AI90)/10000</f>
        <v>0</v>
      </c>
      <c r="FB90" s="140" t="n">
        <f aca="false">IF(FB$2&lt;=$A90,IF(FB$3&gt;=$A90,(FB$4),0),0)*($AI91-$AI90)/10000</f>
        <v>0</v>
      </c>
      <c r="FC90" s="17"/>
      <c r="FD90" s="128" t="n">
        <f aca="false">SUM(EW90:FB90)</f>
        <v>0</v>
      </c>
      <c r="FE90" s="128" t="n">
        <f aca="false">FD90*AM90</f>
        <v>0</v>
      </c>
      <c r="FF90" s="17"/>
      <c r="FG90" s="17"/>
      <c r="FH90" s="17"/>
      <c r="FI90" s="17"/>
      <c r="FJ90" s="17"/>
      <c r="FK90" s="17"/>
      <c r="FL90" s="140" t="n">
        <f aca="false">IF(FL$2&lt;=$A90,IF(FL$3&gt;=$A90,(FL$4),0),0)*($AI91-$AI90)/10000</f>
        <v>0</v>
      </c>
      <c r="FM90" s="140" t="n">
        <f aca="false">IF(FM$2&lt;=$A90,IF(FM$3&gt;=$A90,(FM$4),0),0)*($AI91-$AI90)/10000</f>
        <v>0</v>
      </c>
      <c r="FN90" s="140" t="n">
        <f aca="false">IF(FN$2&lt;=$A90,IF(FN$3&gt;=$A90,(FN$4),0),0)*($AI91-$AI90)/10000</f>
        <v>0</v>
      </c>
      <c r="FO90" s="140" t="n">
        <f aca="false">IF(FO$2&lt;=$A90,IF(FO$3&gt;=$A90,(FO$4),0),0)*($AI91-$AI90)/10000</f>
        <v>0</v>
      </c>
      <c r="FP90" s="140" t="n">
        <f aca="false">IF(FP$2&lt;=$A90,IF(FP$3&gt;=$A90,(FP$4),0),0)*($AI91-$AI90)/10000</f>
        <v>0</v>
      </c>
      <c r="FQ90" s="140" t="n">
        <f aca="false">IF(FQ$2&lt;=$A90,IF(FQ$3&gt;=$A90,(FQ$4),0),0)*($AI91-$AI90)/10000</f>
        <v>0</v>
      </c>
      <c r="FR90" s="17"/>
      <c r="FS90" s="128" t="n">
        <f aca="false">SUM(FL90:FQ90)</f>
        <v>0</v>
      </c>
      <c r="FT90" s="128" t="n">
        <f aca="false">FS90*AM90</f>
        <v>0</v>
      </c>
      <c r="FU90" s="17"/>
      <c r="FV90" s="17"/>
      <c r="FW90" s="17"/>
      <c r="FX90" s="17"/>
      <c r="FY90" s="17"/>
      <c r="FZ90" s="17"/>
      <c r="GA90" s="140" t="n">
        <f aca="false">IF(GA$2&lt;=$A90,IF(GA$3&gt;=$A90,(GA$4),0),0)*($AI91-$AI90)/10000</f>
        <v>0</v>
      </c>
      <c r="GB90" s="140" t="n">
        <f aca="false">IF(GB$2&lt;=$A90,IF(GB$3&gt;=$A90,(GB$4),0),0)*($AI91-$AI90)/10000</f>
        <v>0</v>
      </c>
      <c r="GC90" s="140" t="n">
        <f aca="false">IF(GC$2&lt;=$A90,IF(GC$3&gt;=$A90,(GC$4),0),0)*($AI91-$AI90)/10000</f>
        <v>0</v>
      </c>
      <c r="GD90" s="140" t="n">
        <f aca="false">IF(GD$2&lt;=$A90,IF(GD$3&gt;=$A90,(GD$4),0),0)*($AI91-$AI90)/10000</f>
        <v>0</v>
      </c>
      <c r="GE90" s="140" t="n">
        <f aca="false">IF(GE$2&lt;=$A90,IF(GE$3&gt;=$A90,(GE$4),0),0)*($AI91-$AI90)/10000</f>
        <v>0</v>
      </c>
      <c r="GF90" s="140" t="n">
        <f aca="false">IF(GF$2&lt;=$A90,IF(GF$3&gt;=$A90,(GF$4),0),0)*($AI91-$AI90)/10000</f>
        <v>0</v>
      </c>
      <c r="GG90" s="17"/>
      <c r="GH90" s="128" t="n">
        <f aca="false">SUM(GA90:GF90)</f>
        <v>0</v>
      </c>
      <c r="GI90" s="128" t="n">
        <f aca="false">GH90*AM90</f>
        <v>0</v>
      </c>
    </row>
    <row r="91" customFormat="false" ht="16.5" hidden="false" customHeight="false" outlineLevel="0" collapsed="false">
      <c r="A91" s="143" t="n">
        <v>39508</v>
      </c>
      <c r="B91" s="144" t="n">
        <f aca="false">INDEX(EOLArray,MATCH($A91,EOLColumn,0),MATCH($AF$5,EOLRow,0))+CT91</f>
        <v>0</v>
      </c>
      <c r="C91" s="135" t="n">
        <f aca="false">INDEX(M1SHEET,MATCH($A91,M1COLUMN,0),MATCH($AG$5,M1ROW,0))</f>
        <v>-0.52</v>
      </c>
      <c r="D91" s="152"/>
      <c r="E91" s="144" t="n">
        <f aca="false">INDEX(EOLArray,MATCH($A91,EOLColumn,0),MATCH($AF$19,EOLRow,0))+EQ91</f>
        <v>-5.18</v>
      </c>
      <c r="F91" s="135" t="n">
        <f aca="false">INDEX(M1SHEET,MATCH($A91,M1COLUMN,0),MATCH($AG$14,M1ROW,0))</f>
        <v>0.52</v>
      </c>
      <c r="G91" s="152"/>
      <c r="H91" s="144" t="n">
        <f aca="false">INDEX(EOLArray,MATCH($A91,EOLColumn,0),MATCH($AF$20,EOLRow,0))+GI91</f>
        <v>0</v>
      </c>
      <c r="I91" s="135" t="n">
        <f aca="false">INDEX(M1SHEET,MATCH($A91,M1COLUMN,0),MATCH($AG$17,M1ROW,0))</f>
        <v>0.5</v>
      </c>
      <c r="J91" s="152"/>
      <c r="K91" s="144" t="n">
        <f aca="false">INDEX(EOLArray,MATCH($A91,EOLColumn,0),MATCH($AF$13,EOLRow,0))+FE91</f>
        <v>0</v>
      </c>
      <c r="L91" s="135" t="n">
        <f aca="false">INDEX(M1SHEET,MATCH($A91,M1COLUMN,0),MATCH($AG$13,M1ROW,0))</f>
        <v>-0.29</v>
      </c>
      <c r="M91" s="152"/>
      <c r="N91" s="144" t="n">
        <f aca="false">INDEX(EOLArray,MATCH($A91,EOLColumn,0),MATCH($AF$12,EOLRow,0))+EB91+DQ91</f>
        <v>0</v>
      </c>
      <c r="O91" s="135" t="n">
        <f aca="false">INDEX(M1SHEET,MATCH($A91,M1COLUMN,0),MATCH($AG$15,M1ROW,0))</f>
        <v>-0.18</v>
      </c>
      <c r="P91" s="152"/>
      <c r="Q91" s="135" t="n">
        <f aca="false">INDEX(M1SHEET,MATCH($A91,M1COLUMN,0),MATCH($AG$31,M1ROW,0))</f>
        <v>3.956</v>
      </c>
      <c r="R91" s="152"/>
      <c r="S91" s="144" t="n">
        <f aca="false">INDEX(EOLArray,MATCH($A91,EOLColumn,0),MATCH($AF$2,EOLRow,0))+BE91+DF91</f>
        <v>0</v>
      </c>
      <c r="T91" s="135" t="n">
        <f aca="false">INDEX(M1SHEET,MATCH($A91,M1COLUMN,0),MATCH($AG$3,M1ROW,0))</f>
        <v>-0.52</v>
      </c>
      <c r="U91" s="152"/>
      <c r="V91" s="135" t="n">
        <f aca="false">INDEX(M1SHEET,MATCH($A91,M1COLUMN,0),MATCH($AG$28,M1ROW,0))</f>
        <v>5.06257151939282</v>
      </c>
      <c r="W91" s="152"/>
      <c r="X91" s="144" t="n">
        <f aca="false">INDEX(EOLArray,MATCH($A91,EOLColumn,0),MATCH($AF$18,EOLRow,0))+$BE91+$CK91+$CS91+$DQ91</f>
        <v>0</v>
      </c>
      <c r="Y91" s="135" t="n">
        <f aca="false">INDEX(M1SHEET,MATCH($A91,M1COLUMN,0),MATCH($AG$2,M1ROW,0))</f>
        <v>4.136</v>
      </c>
      <c r="Z91" s="152"/>
      <c r="AB91" s="146" t="n">
        <f aca="false">B91+E91+H91+K91+N91+S91</f>
        <v>-5.18</v>
      </c>
      <c r="AC91" s="58"/>
      <c r="AD91" s="58"/>
      <c r="AI91" s="138" t="n">
        <v>39508</v>
      </c>
      <c r="AJ91" s="96" t="n">
        <f aca="false">(CK91+BE91+BR91+DQ91)*AM91</f>
        <v>0</v>
      </c>
      <c r="AK91" s="97" t="n">
        <f aca="false">(AO91)*(AM91)</f>
        <v>0</v>
      </c>
      <c r="AL91" s="97" t="n">
        <f aca="false">(AN91+AO91)*(AM91)</f>
        <v>0</v>
      </c>
      <c r="AM91" s="139" t="n">
        <f aca="false">INDEX(M1SHEET,MATCH($AI91,M1COLUMN,0),MATCH($AG$38,M1ROW,0))</f>
        <v>0.66810482436143</v>
      </c>
      <c r="AN91" s="122" t="n">
        <f aca="false">BS91</f>
        <v>0</v>
      </c>
      <c r="AO91" s="97" t="n">
        <f aca="false">BR91</f>
        <v>0</v>
      </c>
      <c r="AP91" s="125"/>
      <c r="AQ91" s="108"/>
      <c r="AR91" s="128" t="n">
        <f aca="false">SUM(AX91:BE91)+SUM(BI91:BP91)+SUM(DU91:DZ91)+SUM(BW91:CI91)</f>
        <v>0</v>
      </c>
      <c r="AS91" s="108"/>
      <c r="AT91" s="17"/>
      <c r="AU91" s="17"/>
      <c r="AV91" s="37" t="n">
        <v>39508</v>
      </c>
      <c r="AW91" s="17"/>
      <c r="AX91" s="128" t="n">
        <f aca="false">IF(AX$2&lt;=$A91,IF(AX$3&gt;=$A91,(AX$4/1.055056),0),0)*($AI92-$AI91)/10000</f>
        <v>0</v>
      </c>
      <c r="AY91" s="140" t="n">
        <f aca="false">IF(AY$2&lt;=$A91,IF(AY$3&gt;=$A91,(AY$4/1.055056),0),0)*($AI92-$AI91)/10000</f>
        <v>0</v>
      </c>
      <c r="AZ91" s="140" t="n">
        <f aca="false">IF(AZ$2&lt;=$A91,IF(AZ$3&gt;=$A91,(AZ$4/1.055056),0),0)*($AI92-$AI91)/10000</f>
        <v>0</v>
      </c>
      <c r="BA91" s="140" t="n">
        <f aca="false">IF(BA$2&lt;=$A91,IF(BA$3&gt;=$A91,(BA$4/1.055056),0),0)*($AI92-$AI91)/10000</f>
        <v>0</v>
      </c>
      <c r="BB91" s="140" t="n">
        <f aca="false">IF(BB$2&lt;=$A91,IF(BB$3&gt;=$A91,(BB$4/1.055056),0),0)*($AI92-$AI91)/10000</f>
        <v>0</v>
      </c>
      <c r="BC91" s="140" t="n">
        <f aca="false">IF(BC$2&lt;=$A91,IF(BC$3&gt;=$A91,(BC$4/1.055056),0),0)*($AI92-$AI91)/10000</f>
        <v>0</v>
      </c>
      <c r="BD91" s="140" t="n">
        <f aca="false">IF(BD$2&lt;=$A91,IF(BD$3&gt;=$A91,(BD$4/1.055056),0),0)*($AI92-$AI91)/10000</f>
        <v>0</v>
      </c>
      <c r="BE91" s="140" t="n">
        <f aca="false">SUM(AX91:BD91)*AM91</f>
        <v>0</v>
      </c>
      <c r="BF91" s="140"/>
      <c r="BG91" s="13"/>
      <c r="BH91" s="13"/>
      <c r="BI91" s="141" t="n">
        <f aca="false">IF(BI$2&lt;=$A91,IF(BI$3&gt;=$A91,(BI$4/1.055056),0),0)*($AI92-$AI91)/10000</f>
        <v>0</v>
      </c>
      <c r="BJ91" s="141" t="n">
        <f aca="false">IF(BJ$2&lt;=$A91,IF(BJ$3&gt;=$A91,(BJ$4/1.055056),0),0)*($AI92-$AI91)/10000</f>
        <v>0</v>
      </c>
      <c r="BK91" s="141" t="n">
        <f aca="false">IF(BK$2&lt;=$A91,IF(BK$3&gt;=$A91,(BK$4/1.055056),0),0)*($AI92-$AI91)/10000</f>
        <v>0</v>
      </c>
      <c r="BL91" s="141" t="n">
        <f aca="false">IF(BL$2&lt;=$A91,IF(BL$3&gt;=$A91,(BL$4/1.055056),0),0)*($AI92-$AI91)/10000</f>
        <v>0</v>
      </c>
      <c r="BM91" s="141" t="n">
        <f aca="false">IF(BM$2&lt;=$A91,IF(BM$3&gt;=$A91,(BM$4/1.055056),0),0)*($AI92-$AI91)/10000</f>
        <v>0</v>
      </c>
      <c r="BN91" s="141" t="n">
        <f aca="false">IF(BN$2&lt;=$A91,IF(BN$3&gt;=$A91,(BN$4/1.055056),0),0)*($AI92-$AI91)/10000</f>
        <v>0</v>
      </c>
      <c r="BO91" s="141" t="n">
        <f aca="false">IF(BO$2&lt;=$A91,IF(BO$3&gt;=$A91,(BO$4/1.055056),0),0)*($AI92-$AI91)/10000</f>
        <v>0</v>
      </c>
      <c r="BP91" s="141" t="n">
        <f aca="false">IF(BP$2&lt;=$A91,IF(BP$3&gt;=$A91,(BP$4/1.055056),0),0)*($AI92-$AI91)/10000</f>
        <v>0</v>
      </c>
      <c r="BQ91" s="13"/>
      <c r="BR91" s="14" t="n">
        <f aca="false">SUM(BI91:BP91)</f>
        <v>0</v>
      </c>
      <c r="BS91" s="14" t="n">
        <f aca="false">SUM(AX91:BF91)+DF91</f>
        <v>0</v>
      </c>
      <c r="BT91" s="14"/>
      <c r="BU91" s="17"/>
      <c r="BV91" s="17"/>
      <c r="BW91" s="142" t="n">
        <f aca="false">IF(BW$2&lt;=$A91,IF(BW$3&gt;=$A91,(BW$4),0),0)*($AI92-$AI91)/10000</f>
        <v>0</v>
      </c>
      <c r="BX91" s="142" t="n">
        <f aca="false">IF(BX$2&lt;=$A91,IF(BX$3&gt;=$A91,(BX$4),0),0)*($AI92-$AI91)/10000</f>
        <v>0</v>
      </c>
      <c r="BY91" s="142" t="n">
        <f aca="false">IF(BY$2&lt;=$A91,IF(BY$3&gt;=$A91,(BY$4),0),0)*($AI92-$AI91)/10000</f>
        <v>0</v>
      </c>
      <c r="BZ91" s="142" t="n">
        <f aca="false">IF(BZ$2&lt;=$A91,IF(BZ$3&gt;=$A91,(BZ$4),0),0)*($AI92-$AI91)/10000</f>
        <v>0</v>
      </c>
      <c r="CA91" s="142" t="n">
        <f aca="false">IF(CA$2&lt;=$A91,IF(CA$3&gt;=$A91,(CA$4),0),0)*($AI92-$AI91)/10000</f>
        <v>0</v>
      </c>
      <c r="CB91" s="140" t="n">
        <f aca="false">IF(CB$2&lt;=$A91,IF(CB$3&gt;=$A91,(CB$4),0),0)*($AI92-$AI91)/10000</f>
        <v>0</v>
      </c>
      <c r="CC91" s="140" t="n">
        <f aca="false">IF(CC$2&lt;=$A91,IF(CC$3&gt;=$A91,(CC$4),0),0)*($AI92-$AI91)/10000</f>
        <v>0</v>
      </c>
      <c r="CD91" s="140" t="n">
        <f aca="false">IF(CD$2&lt;=$A91,IF(CD$3&gt;=$A91,(CD$4),0),0)*($AI92-$AI91)/10000</f>
        <v>0</v>
      </c>
      <c r="CE91" s="140" t="n">
        <f aca="false">IF(CE$2&lt;=$A91,IF(CE$3&gt;=$A91,(CE$4),0),0)*($AI92-$AI91)/10000</f>
        <v>0</v>
      </c>
      <c r="CF91" s="140" t="n">
        <f aca="false">IF(CF$2&lt;=$A91,IF(CF$3&gt;=$A91,(CF$4),0),0)*($AI92-$AI91)/10000</f>
        <v>0</v>
      </c>
      <c r="CG91" s="140" t="n">
        <f aca="false">IF(CG$2&lt;=$A91,IF(CG$3&gt;=$A91,(CG$4),0),0)*($AI92-$AI91)/10000</f>
        <v>0</v>
      </c>
      <c r="CH91" s="140" t="n">
        <f aca="false">IF(CH$2&lt;=$A91,IF(CH$3&gt;=$A91,(CH$4),0),0)*($AI92-$AI91)/10000</f>
        <v>0</v>
      </c>
      <c r="CI91" s="140" t="n">
        <f aca="false">IF(CI$2&lt;=$A91,IF(CI$3&gt;=$A91,(CI$4),0),0)*($AI92-$AI91)/10000</f>
        <v>0</v>
      </c>
      <c r="CJ91" s="17"/>
      <c r="CK91" s="128" t="n">
        <f aca="false">SUM(BW91:CI91)+DQ91</f>
        <v>0</v>
      </c>
      <c r="CL91" s="128"/>
      <c r="CM91" s="128"/>
      <c r="CN91" s="142" t="n">
        <f aca="false">IF(CN$2&lt;=$A91,IF(CN$3&gt;=$A91,(CN$4),0),0)*($AI92-$AI91)/10000</f>
        <v>0</v>
      </c>
      <c r="CO91" s="142" t="n">
        <f aca="false">IF(CO$2&lt;=$A91,IF(CO$3&gt;=$A91,(CO$4),0),0)*($AI92-$AI91)/10000</f>
        <v>0</v>
      </c>
      <c r="CP91" s="142" t="n">
        <f aca="false">IF(CP$2&lt;=$A91,IF(CP$3&gt;=$A91,(CP$4),0),0)*($AI92-$AI91)/10000</f>
        <v>0</v>
      </c>
      <c r="CQ91" s="142" t="n">
        <f aca="false">IF(CQ$2&lt;=$A91,IF(CQ$3&gt;=$A91,(CQ$4),0),0)*($AI92-$AI91)/10000</f>
        <v>0</v>
      </c>
      <c r="CR91" s="128"/>
      <c r="CS91" s="128" t="n">
        <f aca="false">SUM(CN91:CQ91)*AL91</f>
        <v>0</v>
      </c>
      <c r="CT91" s="128"/>
      <c r="CU91" s="17"/>
      <c r="CV91" s="17"/>
      <c r="CW91" s="17"/>
      <c r="CX91" s="140" t="n">
        <f aca="false">IF(CX$2&lt;=$A91,IF(CX$3&gt;=$A91,(CX$4),0),0)*($AI92-$AI91)/10000</f>
        <v>0</v>
      </c>
      <c r="CY91" s="140" t="n">
        <f aca="false">IF(CY$2&lt;=$A91,IF(CY$3&gt;=$A91,(CY$4),0),0)*($AI92-$AI91)/10000</f>
        <v>0</v>
      </c>
      <c r="CZ91" s="140" t="n">
        <f aca="false">IF(CZ$2&lt;=$A91,IF(CZ$3&gt;=$A91,(CZ$4),0),0)*($AI92-$AI91)/10000</f>
        <v>0</v>
      </c>
      <c r="DA91" s="140" t="n">
        <f aca="false">IF(DA$2&lt;=$A91,IF(DA$3&gt;=$A91,(DA$4),0),0)*($AI92-$AI91)/10000</f>
        <v>0</v>
      </c>
      <c r="DB91" s="140" t="n">
        <f aca="false">IF(DB$2&lt;=$A91,IF(DB$3&gt;=$A91,(DB$4),0),0)*($AI92-$AI91)/10000</f>
        <v>0</v>
      </c>
      <c r="DC91" s="140" t="n">
        <f aca="false">IF(DC$2&lt;=$A91,IF(DC$3&gt;=$A91,(DC$4),0),0)*($AI92-$AI91)/10000</f>
        <v>0</v>
      </c>
      <c r="DD91" s="140" t="n">
        <f aca="false">IF(DD$2&lt;=$A91,IF(DD$3&gt;=$A91,(DD$4),0),0)*($AI92-$AI91)/10000</f>
        <v>0</v>
      </c>
      <c r="DE91" s="17"/>
      <c r="DF91" s="128" t="n">
        <f aca="false">SUM(CX91:DD91)</f>
        <v>0</v>
      </c>
      <c r="DG91" s="17"/>
      <c r="DH91" s="17"/>
      <c r="DI91" s="17"/>
      <c r="DJ91" s="17"/>
      <c r="DK91" s="17"/>
      <c r="DL91" s="140" t="n">
        <f aca="false">IF(DL$2&lt;=$A91,IF(DL$3&gt;=$A91,(DL$4),0),0)*($AI92-$AI91)/10000</f>
        <v>0</v>
      </c>
      <c r="DM91" s="140" t="n">
        <f aca="false">IF(DM$2&lt;=$A91,IF(DM$3&gt;=$A91,(DM$4),0),0)*($AI92-$AI91)/10000</f>
        <v>0</v>
      </c>
      <c r="DN91" s="140" t="n">
        <f aca="false">IF(DN$2&lt;=$A91,IF(DN$3&gt;=$A91,(DN$4),0),0)*($AI92-$AI91)/10000</f>
        <v>0</v>
      </c>
      <c r="DO91" s="140" t="n">
        <f aca="false">IF(DO$2&lt;=$A91,IF(DO$3&gt;=$A91,(DO$4),0),0)*($AI92-$AI91)/10000</f>
        <v>0</v>
      </c>
      <c r="DP91" s="140"/>
      <c r="DQ91" s="140" t="n">
        <f aca="false">SUM(DL91:DO91)*AL91</f>
        <v>0</v>
      </c>
      <c r="DR91" s="140"/>
      <c r="DS91" s="140" t="n">
        <f aca="false">IF(DS$2&lt;=$A91,IF(DS$3&gt;=$A91,(DS$4),0),0)*($AI92-$AI91)/10000</f>
        <v>0</v>
      </c>
      <c r="DT91" s="140" t="n">
        <f aca="false">IF(DT$2&lt;=$A91,IF(DT$3&gt;=$A91,(DT$4),0),0)*($AI92-$AI91)/10000</f>
        <v>0</v>
      </c>
      <c r="DU91" s="140" t="n">
        <f aca="false">IF(DU$2&lt;=$A91,IF(DU$3&gt;=$A91,(DU$4),0),0)*($AI92-$AI91)/10000</f>
        <v>0</v>
      </c>
      <c r="DV91" s="140" t="n">
        <f aca="false">IF(DV$2&lt;=$A91,IF(DV$3&gt;=$A91,(DV$4),0),0)*($AI92-$AI91)/10000</f>
        <v>0</v>
      </c>
      <c r="DW91" s="140" t="n">
        <f aca="false">IF(DW$2&lt;=$A91,IF(DW$3&gt;=$A91,(DW$4),0),0)*($AI92-$AI91)/10000</f>
        <v>0</v>
      </c>
      <c r="DX91" s="140" t="n">
        <f aca="false">IF(DX$2&lt;=$A91,IF(DX$3&gt;=$A91,(DX$4),0),0)*($AI92-$AI91)/10000</f>
        <v>0</v>
      </c>
      <c r="DY91" s="140" t="n">
        <f aca="false">IF(DY$2&lt;=$A91,IF(DY$3&gt;=$A91,(DY$4),0),0)*($AI92-$AI91)/10000</f>
        <v>0</v>
      </c>
      <c r="DZ91" s="140" t="n">
        <f aca="false">IF(DZ$2&lt;=$A91,IF(DZ$3&gt;=$A91,(DZ$4),0),0)*($AI92-$AI91)/10000</f>
        <v>0</v>
      </c>
      <c r="EA91" s="140" t="n">
        <f aca="false">IF(EA$2&lt;=$A91,IF(EA$3&gt;=$A91,(EA$4),0),0)*($AI92-$AI91)/10000</f>
        <v>0</v>
      </c>
      <c r="EB91" s="128" t="n">
        <f aca="false">SUM(DS91:DZ91)*AM91</f>
        <v>0</v>
      </c>
      <c r="EC91" s="128"/>
      <c r="ED91" s="17"/>
      <c r="EE91" s="17"/>
      <c r="EF91" s="17"/>
      <c r="EG91" s="17"/>
      <c r="EH91" s="17"/>
      <c r="EI91" s="140" t="n">
        <f aca="false">IF(EI$2&lt;=$A91,IF(EI$3&gt;=$A91,(EI$4),0),0)*($AI92-$AI91)/10000</f>
        <v>0</v>
      </c>
      <c r="EJ91" s="140" t="n">
        <f aca="false">IF(EJ$2&lt;=$A91,IF(EJ$3&gt;=$A91,(EJ$4),0),0)*($AI92-$AI91)/10000</f>
        <v>0</v>
      </c>
      <c r="EK91" s="140" t="n">
        <f aca="false">IF(EK$2&lt;=$A91,IF(EK$3&gt;=$A91,(EK$4),0),0)*($AI92-$AI91)/10000</f>
        <v>0</v>
      </c>
      <c r="EL91" s="140" t="n">
        <f aca="false">IF(EL$2&lt;=$A91,IF(EL$3&gt;=$A91,(EL$4),0),0)*($AI92-$AI91)/10000</f>
        <v>0</v>
      </c>
      <c r="EM91" s="140" t="n">
        <f aca="false">IF(EM$2&lt;=$A91,IF(EM$3&gt;=$A91,(EM$4),0),0)*($AI92-$AI91)/10000</f>
        <v>0</v>
      </c>
      <c r="EN91" s="140" t="n">
        <f aca="false">IF(EN$2&lt;=$A91,IF(EN$3&gt;=$A91,(EN$4),0),0)*($AI92-$AI91)/10000</f>
        <v>0</v>
      </c>
      <c r="EO91" s="17"/>
      <c r="EP91" s="128" t="n">
        <f aca="false">SUM(EI91:EN91)</f>
        <v>0</v>
      </c>
      <c r="EQ91" s="128" t="n">
        <f aca="false">EP91*AM91</f>
        <v>0</v>
      </c>
      <c r="ER91" s="17"/>
      <c r="ES91" s="17"/>
      <c r="ET91" s="17"/>
      <c r="EU91" s="17"/>
      <c r="EV91" s="17"/>
      <c r="EW91" s="140" t="n">
        <f aca="false">IF(EW$2&lt;=$A91,IF(EW$3&gt;=$A91,(EW$4),0),0)*($AI92-$AI91)/10000</f>
        <v>0</v>
      </c>
      <c r="EX91" s="140" t="n">
        <f aca="false">IF(EX$2&lt;=$A91,IF(EX$3&gt;=$A91,(EX$4),0),0)*($AI92-$AI91)/10000</f>
        <v>0</v>
      </c>
      <c r="EY91" s="140" t="n">
        <f aca="false">IF(EY$2&lt;=$A91,IF(EY$3&gt;=$A91,(EY$4),0),0)*($AI92-$AI91)/10000</f>
        <v>0</v>
      </c>
      <c r="EZ91" s="140" t="n">
        <f aca="false">IF(EZ$2&lt;=$A91,IF(EZ$3&gt;=$A91,(EZ$4),0),0)*($AI92-$AI91)/10000</f>
        <v>0</v>
      </c>
      <c r="FA91" s="140" t="n">
        <f aca="false">IF(FA$2&lt;=$A91,IF(FA$3&gt;=$A91,(FA$4),0),0)*($AI92-$AI91)/10000</f>
        <v>0</v>
      </c>
      <c r="FB91" s="140" t="n">
        <f aca="false">IF(FB$2&lt;=$A91,IF(FB$3&gt;=$A91,(FB$4),0),0)*($AI92-$AI91)/10000</f>
        <v>0</v>
      </c>
      <c r="FC91" s="17"/>
      <c r="FD91" s="128" t="n">
        <f aca="false">SUM(EW91:FB91)</f>
        <v>0</v>
      </c>
      <c r="FE91" s="128" t="n">
        <f aca="false">FD91*AM91</f>
        <v>0</v>
      </c>
      <c r="FF91" s="17"/>
      <c r="FG91" s="17"/>
      <c r="FH91" s="17"/>
      <c r="FI91" s="17"/>
      <c r="FJ91" s="17"/>
      <c r="FK91" s="17"/>
      <c r="FL91" s="140" t="n">
        <f aca="false">IF(FL$2&lt;=$A91,IF(FL$3&gt;=$A91,(FL$4),0),0)*($AI92-$AI91)/10000</f>
        <v>0</v>
      </c>
      <c r="FM91" s="140" t="n">
        <f aca="false">IF(FM$2&lt;=$A91,IF(FM$3&gt;=$A91,(FM$4),0),0)*($AI92-$AI91)/10000</f>
        <v>0</v>
      </c>
      <c r="FN91" s="140" t="n">
        <f aca="false">IF(FN$2&lt;=$A91,IF(FN$3&gt;=$A91,(FN$4),0),0)*($AI92-$AI91)/10000</f>
        <v>0</v>
      </c>
      <c r="FO91" s="140" t="n">
        <f aca="false">IF(FO$2&lt;=$A91,IF(FO$3&gt;=$A91,(FO$4),0),0)*($AI92-$AI91)/10000</f>
        <v>0</v>
      </c>
      <c r="FP91" s="140" t="n">
        <f aca="false">IF(FP$2&lt;=$A91,IF(FP$3&gt;=$A91,(FP$4),0),0)*($AI92-$AI91)/10000</f>
        <v>0</v>
      </c>
      <c r="FQ91" s="140" t="n">
        <f aca="false">IF(FQ$2&lt;=$A91,IF(FQ$3&gt;=$A91,(FQ$4),0),0)*($AI92-$AI91)/10000</f>
        <v>0</v>
      </c>
      <c r="FR91" s="17"/>
      <c r="FS91" s="128" t="n">
        <f aca="false">SUM(FL91:FQ91)</f>
        <v>0</v>
      </c>
      <c r="FT91" s="128" t="n">
        <f aca="false">FS91*AM91</f>
        <v>0</v>
      </c>
      <c r="FU91" s="17"/>
      <c r="FV91" s="17"/>
      <c r="FW91" s="17"/>
      <c r="FX91" s="17"/>
      <c r="FY91" s="17"/>
      <c r="FZ91" s="17"/>
      <c r="GA91" s="140" t="n">
        <f aca="false">IF(GA$2&lt;=$A91,IF(GA$3&gt;=$A91,(GA$4),0),0)*($AI92-$AI91)/10000</f>
        <v>0</v>
      </c>
      <c r="GB91" s="140" t="n">
        <f aca="false">IF(GB$2&lt;=$A91,IF(GB$3&gt;=$A91,(GB$4),0),0)*($AI92-$AI91)/10000</f>
        <v>0</v>
      </c>
      <c r="GC91" s="140" t="n">
        <f aca="false">IF(GC$2&lt;=$A91,IF(GC$3&gt;=$A91,(GC$4),0),0)*($AI92-$AI91)/10000</f>
        <v>0</v>
      </c>
      <c r="GD91" s="140" t="n">
        <f aca="false">IF(GD$2&lt;=$A91,IF(GD$3&gt;=$A91,(GD$4),0),0)*($AI92-$AI91)/10000</f>
        <v>0</v>
      </c>
      <c r="GE91" s="140" t="n">
        <f aca="false">IF(GE$2&lt;=$A91,IF(GE$3&gt;=$A91,(GE$4),0),0)*($AI92-$AI91)/10000</f>
        <v>0</v>
      </c>
      <c r="GF91" s="140" t="n">
        <f aca="false">IF(GF$2&lt;=$A91,IF(GF$3&gt;=$A91,(GF$4),0),0)*($AI92-$AI91)/10000</f>
        <v>0</v>
      </c>
      <c r="GG91" s="17"/>
      <c r="GH91" s="128" t="n">
        <f aca="false">SUM(GA91:GF91)</f>
        <v>0</v>
      </c>
      <c r="GI91" s="128" t="n">
        <f aca="false">GH91*AM91</f>
        <v>0</v>
      </c>
    </row>
    <row r="92" customFormat="false" ht="16.5" hidden="false" customHeight="false" outlineLevel="0" collapsed="false">
      <c r="A92" s="133" t="n">
        <v>39539</v>
      </c>
      <c r="B92" s="134" t="n">
        <f aca="false">INDEX(EOLArray,MATCH($A92,EOLColumn,0),MATCH($AF$5,EOLRow,0))+CT92</f>
        <v>0</v>
      </c>
      <c r="C92" s="148" t="n">
        <f aca="false">INDEX(M1SHEET,MATCH($A92,M1COLUMN,0),MATCH($AG$5,M1ROW,0))</f>
        <v>-0.652146306365879</v>
      </c>
      <c r="D92" s="149"/>
      <c r="E92" s="134" t="n">
        <f aca="false">INDEX(EOLArray,MATCH($A92,EOLColumn,0),MATCH($AF$19,EOLRow,0))+EQ92</f>
        <v>-4.98</v>
      </c>
      <c r="F92" s="148" t="n">
        <f aca="false">INDEX(M1SHEET,MATCH($A92,M1COLUMN,0),MATCH($AG$14,M1ROW,0))</f>
        <v>0.12</v>
      </c>
      <c r="G92" s="149"/>
      <c r="H92" s="134" t="n">
        <f aca="false">INDEX(EOLArray,MATCH($A92,EOLColumn,0),MATCH($AF$20,EOLRow,0))+GI92</f>
        <v>0</v>
      </c>
      <c r="I92" s="148" t="n">
        <f aca="false">INDEX(M1SHEET,MATCH($A92,M1COLUMN,0),MATCH($AG$17,M1ROW,0))</f>
        <v>0.62</v>
      </c>
      <c r="J92" s="149"/>
      <c r="K92" s="134" t="n">
        <f aca="false">INDEX(EOLArray,MATCH($A92,EOLColumn,0),MATCH($AF$13,EOLRow,0))+FE92</f>
        <v>0</v>
      </c>
      <c r="L92" s="148" t="n">
        <f aca="false">INDEX(M1SHEET,MATCH($A92,M1COLUMN,0),MATCH($AG$13,M1ROW,0))</f>
        <v>-0.355</v>
      </c>
      <c r="M92" s="149"/>
      <c r="N92" s="134" t="n">
        <f aca="false">INDEX(EOLArray,MATCH($A92,EOLColumn,0),MATCH($AF$12,EOLRow,0))+EB92+DQ92</f>
        <v>0</v>
      </c>
      <c r="O92" s="148" t="n">
        <f aca="false">INDEX(M1SHEET,MATCH($A92,M1COLUMN,0),MATCH($AG$15,M1ROW,0))</f>
        <v>-0.29</v>
      </c>
      <c r="P92" s="149"/>
      <c r="Q92" s="148" t="n">
        <f aca="false">INDEX(M1SHEET,MATCH($A92,M1COLUMN,0),MATCH($AG$31,M1ROW,0))</f>
        <v>3.705</v>
      </c>
      <c r="R92" s="149"/>
      <c r="S92" s="134" t="n">
        <f aca="false">INDEX(EOLArray,MATCH($A92,EOLColumn,0),MATCH($AF$2,EOLRow,0))+BE92+DF92</f>
        <v>0</v>
      </c>
      <c r="T92" s="148" t="n">
        <f aca="false">INDEX(M1SHEET,MATCH($A92,M1COLUMN,0),MATCH($AG$3,M1ROW,0))</f>
        <v>-0.595</v>
      </c>
      <c r="U92" s="149"/>
      <c r="V92" s="148" t="n">
        <f aca="false">INDEX(M1SHEET,MATCH($A92,M1COLUMN,0),MATCH($AG$28,M1ROW,0))</f>
        <v>4.75971269706423</v>
      </c>
      <c r="W92" s="149"/>
      <c r="X92" s="134" t="n">
        <f aca="false">INDEX(EOLArray,MATCH($A92,EOLColumn,0),MATCH($AF$18,EOLRow,0))+$BE92+$CK92+$CS92+$DQ92</f>
        <v>0</v>
      </c>
      <c r="Y92" s="148" t="n">
        <f aca="false">INDEX(M1SHEET,MATCH($A92,M1COLUMN,0),MATCH($AG$2,M1ROW,0))</f>
        <v>3.995</v>
      </c>
      <c r="Z92" s="149"/>
      <c r="AB92" s="150" t="n">
        <f aca="false">B92+E92+H92+K92+N92+S92</f>
        <v>-4.98</v>
      </c>
      <c r="AC92" s="58"/>
      <c r="AD92" s="58"/>
      <c r="AI92" s="138" t="n">
        <v>39539</v>
      </c>
      <c r="AJ92" s="96" t="n">
        <f aca="false">(CK92+BE92+BR92+DQ92)*AM92</f>
        <v>0</v>
      </c>
      <c r="AK92" s="97" t="n">
        <f aca="false">(AO92)*(AM92)</f>
        <v>0</v>
      </c>
      <c r="AL92" s="97" t="n">
        <f aca="false">(AN92+AO92)*(AM92)</f>
        <v>0</v>
      </c>
      <c r="AM92" s="139" t="n">
        <f aca="false">INDEX(M1SHEET,MATCH($AI92,M1COLUMN,0),MATCH($AG$38,M1ROW,0))</f>
        <v>0.664507330106186</v>
      </c>
      <c r="AN92" s="122" t="n">
        <f aca="false">BS92</f>
        <v>0</v>
      </c>
      <c r="AO92" s="97" t="n">
        <f aca="false">BR92</f>
        <v>0</v>
      </c>
      <c r="AP92" s="125"/>
      <c r="AQ92" s="108"/>
      <c r="AR92" s="128" t="n">
        <f aca="false">SUM(AX92:BE92)+SUM(BI92:BP92)+SUM(DU92:DZ92)+SUM(BW92:CI92)</f>
        <v>0</v>
      </c>
      <c r="AS92" s="108"/>
      <c r="AT92" s="17"/>
      <c r="AU92" s="17"/>
      <c r="AV92" s="37" t="n">
        <v>39539</v>
      </c>
      <c r="AW92" s="17"/>
      <c r="AX92" s="128" t="n">
        <f aca="false">IF(AX$2&lt;=$A92,IF(AX$3&gt;=$A92,(AX$4/1.055056),0),0)*($AI93-$AI92)/10000</f>
        <v>0</v>
      </c>
      <c r="AY92" s="140" t="n">
        <f aca="false">IF(AY$2&lt;=$A92,IF(AY$3&gt;=$A92,(AY$4/1.055056),0),0)*($AI93-$AI92)/10000</f>
        <v>0</v>
      </c>
      <c r="AZ92" s="140" t="n">
        <f aca="false">IF(AZ$2&lt;=$A92,IF(AZ$3&gt;=$A92,(AZ$4/1.055056),0),0)*($AI93-$AI92)/10000</f>
        <v>0</v>
      </c>
      <c r="BA92" s="140" t="n">
        <f aca="false">IF(BA$2&lt;=$A92,IF(BA$3&gt;=$A92,(BA$4/1.055056),0),0)*($AI93-$AI92)/10000</f>
        <v>0</v>
      </c>
      <c r="BB92" s="140" t="n">
        <f aca="false">IF(BB$2&lt;=$A92,IF(BB$3&gt;=$A92,(BB$4/1.055056),0),0)*($AI93-$AI92)/10000</f>
        <v>0</v>
      </c>
      <c r="BC92" s="140" t="n">
        <f aca="false">IF(BC$2&lt;=$A92,IF(BC$3&gt;=$A92,(BC$4/1.055056),0),0)*($AI93-$AI92)/10000</f>
        <v>0</v>
      </c>
      <c r="BD92" s="140" t="n">
        <f aca="false">IF(BD$2&lt;=$A92,IF(BD$3&gt;=$A92,(BD$4/1.055056),0),0)*($AI93-$AI92)/10000</f>
        <v>0</v>
      </c>
      <c r="BE92" s="140" t="n">
        <f aca="false">SUM(AX92:BD92)*AM92</f>
        <v>0</v>
      </c>
      <c r="BF92" s="140"/>
      <c r="BG92" s="13"/>
      <c r="BH92" s="13"/>
      <c r="BI92" s="141" t="n">
        <f aca="false">IF(BI$2&lt;=$A92,IF(BI$3&gt;=$A92,(BI$4/1.055056),0),0)*($AI93-$AI92)/10000</f>
        <v>0</v>
      </c>
      <c r="BJ92" s="141" t="n">
        <f aca="false">IF(BJ$2&lt;=$A92,IF(BJ$3&gt;=$A92,(BJ$4/1.055056),0),0)*($AI93-$AI92)/10000</f>
        <v>0</v>
      </c>
      <c r="BK92" s="141" t="n">
        <f aca="false">IF(BK$2&lt;=$A92,IF(BK$3&gt;=$A92,(BK$4/1.055056),0),0)*($AI93-$AI92)/10000</f>
        <v>0</v>
      </c>
      <c r="BL92" s="141" t="n">
        <f aca="false">IF(BL$2&lt;=$A92,IF(BL$3&gt;=$A92,(BL$4/1.055056),0),0)*($AI93-$AI92)/10000</f>
        <v>0</v>
      </c>
      <c r="BM92" s="141" t="n">
        <f aca="false">IF(BM$2&lt;=$A92,IF(BM$3&gt;=$A92,(BM$4/1.055056),0),0)*($AI93-$AI92)/10000</f>
        <v>0</v>
      </c>
      <c r="BN92" s="141" t="n">
        <f aca="false">IF(BN$2&lt;=$A92,IF(BN$3&gt;=$A92,(BN$4/1.055056),0),0)*($AI93-$AI92)/10000</f>
        <v>0</v>
      </c>
      <c r="BO92" s="141" t="n">
        <f aca="false">IF(BO$2&lt;=$A92,IF(BO$3&gt;=$A92,(BO$4/1.055056),0),0)*($AI93-$AI92)/10000</f>
        <v>0</v>
      </c>
      <c r="BP92" s="141" t="n">
        <f aca="false">IF(BP$2&lt;=$A92,IF(BP$3&gt;=$A92,(BP$4/1.055056),0),0)*($AI93-$AI92)/10000</f>
        <v>0</v>
      </c>
      <c r="BQ92" s="13"/>
      <c r="BR92" s="14" t="n">
        <f aca="false">SUM(BI92:BP92)</f>
        <v>0</v>
      </c>
      <c r="BS92" s="14" t="n">
        <f aca="false">SUM(AX92:BF92)+DF92</f>
        <v>0</v>
      </c>
      <c r="BT92" s="14"/>
      <c r="BU92" s="17"/>
      <c r="BV92" s="17"/>
      <c r="BW92" s="142" t="n">
        <f aca="false">IF(BW$2&lt;=$A92,IF(BW$3&gt;=$A92,(BW$4),0),0)*($AI93-$AI92)/10000</f>
        <v>0</v>
      </c>
      <c r="BX92" s="142" t="n">
        <f aca="false">IF(BX$2&lt;=$A92,IF(BX$3&gt;=$A92,(BX$4),0),0)*($AI93-$AI92)/10000</f>
        <v>0</v>
      </c>
      <c r="BY92" s="142" t="n">
        <f aca="false">IF(BY$2&lt;=$A92,IF(BY$3&gt;=$A92,(BY$4),0),0)*($AI93-$AI92)/10000</f>
        <v>0</v>
      </c>
      <c r="BZ92" s="142" t="n">
        <f aca="false">IF(BZ$2&lt;=$A92,IF(BZ$3&gt;=$A92,(BZ$4),0),0)*($AI93-$AI92)/10000</f>
        <v>0</v>
      </c>
      <c r="CA92" s="142" t="n">
        <f aca="false">IF(CA$2&lt;=$A92,IF(CA$3&gt;=$A92,(CA$4),0),0)*($AI93-$AI92)/10000</f>
        <v>0</v>
      </c>
      <c r="CB92" s="140" t="n">
        <f aca="false">IF(CB$2&lt;=$A92,IF(CB$3&gt;=$A92,(CB$4),0),0)*($AI93-$AI92)/10000</f>
        <v>0</v>
      </c>
      <c r="CC92" s="140" t="n">
        <f aca="false">IF(CC$2&lt;=$A92,IF(CC$3&gt;=$A92,(CC$4),0),0)*($AI93-$AI92)/10000</f>
        <v>0</v>
      </c>
      <c r="CD92" s="140" t="n">
        <f aca="false">IF(CD$2&lt;=$A92,IF(CD$3&gt;=$A92,(CD$4),0),0)*($AI93-$AI92)/10000</f>
        <v>0</v>
      </c>
      <c r="CE92" s="140" t="n">
        <f aca="false">IF(CE$2&lt;=$A92,IF(CE$3&gt;=$A92,(CE$4),0),0)*($AI93-$AI92)/10000</f>
        <v>0</v>
      </c>
      <c r="CF92" s="140" t="n">
        <f aca="false">IF(CF$2&lt;=$A92,IF(CF$3&gt;=$A92,(CF$4),0),0)*($AI93-$AI92)/10000</f>
        <v>0</v>
      </c>
      <c r="CG92" s="140" t="n">
        <f aca="false">IF(CG$2&lt;=$A92,IF(CG$3&gt;=$A92,(CG$4),0),0)*($AI93-$AI92)/10000</f>
        <v>0</v>
      </c>
      <c r="CH92" s="140" t="n">
        <f aca="false">IF(CH$2&lt;=$A92,IF(CH$3&gt;=$A92,(CH$4),0),0)*($AI93-$AI92)/10000</f>
        <v>0</v>
      </c>
      <c r="CI92" s="140" t="n">
        <f aca="false">IF(CI$2&lt;=$A92,IF(CI$3&gt;=$A92,(CI$4),0),0)*($AI93-$AI92)/10000</f>
        <v>0</v>
      </c>
      <c r="CJ92" s="17"/>
      <c r="CK92" s="128" t="n">
        <f aca="false">SUM(BW92:CI92)+DQ92</f>
        <v>0</v>
      </c>
      <c r="CL92" s="128"/>
      <c r="CM92" s="128"/>
      <c r="CN92" s="142" t="n">
        <f aca="false">IF(CN$2&lt;=$A92,IF(CN$3&gt;=$A92,(CN$4),0),0)*($AI93-$AI92)/10000</f>
        <v>0</v>
      </c>
      <c r="CO92" s="142" t="n">
        <f aca="false">IF(CO$2&lt;=$A92,IF(CO$3&gt;=$A92,(CO$4),0),0)*($AI93-$AI92)/10000</f>
        <v>0</v>
      </c>
      <c r="CP92" s="142" t="n">
        <f aca="false">IF(CP$2&lt;=$A92,IF(CP$3&gt;=$A92,(CP$4),0),0)*($AI93-$AI92)/10000</f>
        <v>0</v>
      </c>
      <c r="CQ92" s="142" t="n">
        <f aca="false">IF(CQ$2&lt;=$A92,IF(CQ$3&gt;=$A92,(CQ$4),0),0)*($AI93-$AI92)/10000</f>
        <v>0</v>
      </c>
      <c r="CR92" s="128"/>
      <c r="CS92" s="128" t="n">
        <f aca="false">SUM(CN92:CQ92)*AL92</f>
        <v>0</v>
      </c>
      <c r="CT92" s="128"/>
      <c r="CU92" s="17"/>
      <c r="CV92" s="17"/>
      <c r="CW92" s="17"/>
      <c r="CX92" s="140" t="n">
        <f aca="false">IF(CX$2&lt;=$A92,IF(CX$3&gt;=$A92,(CX$4),0),0)*($AI93-$AI92)/10000</f>
        <v>0</v>
      </c>
      <c r="CY92" s="140" t="n">
        <f aca="false">IF(CY$2&lt;=$A92,IF(CY$3&gt;=$A92,(CY$4),0),0)*($AI93-$AI92)/10000</f>
        <v>0</v>
      </c>
      <c r="CZ92" s="140" t="n">
        <f aca="false">IF(CZ$2&lt;=$A92,IF(CZ$3&gt;=$A92,(CZ$4),0),0)*($AI93-$AI92)/10000</f>
        <v>0</v>
      </c>
      <c r="DA92" s="140" t="n">
        <f aca="false">IF(DA$2&lt;=$A92,IF(DA$3&gt;=$A92,(DA$4),0),0)*($AI93-$AI92)/10000</f>
        <v>0</v>
      </c>
      <c r="DB92" s="140" t="n">
        <f aca="false">IF(DB$2&lt;=$A92,IF(DB$3&gt;=$A92,(DB$4),0),0)*($AI93-$AI92)/10000</f>
        <v>0</v>
      </c>
      <c r="DC92" s="140" t="n">
        <f aca="false">IF(DC$2&lt;=$A92,IF(DC$3&gt;=$A92,(DC$4),0),0)*($AI93-$AI92)/10000</f>
        <v>0</v>
      </c>
      <c r="DD92" s="140" t="n">
        <f aca="false">IF(DD$2&lt;=$A92,IF(DD$3&gt;=$A92,(DD$4),0),0)*($AI93-$AI92)/10000</f>
        <v>0</v>
      </c>
      <c r="DE92" s="17"/>
      <c r="DF92" s="128" t="n">
        <f aca="false">SUM(CX92:DD92)</f>
        <v>0</v>
      </c>
      <c r="DG92" s="17"/>
      <c r="DH92" s="17"/>
      <c r="DI92" s="17"/>
      <c r="DJ92" s="17"/>
      <c r="DK92" s="17"/>
      <c r="DL92" s="140" t="n">
        <f aca="false">IF(DL$2&lt;=$A92,IF(DL$3&gt;=$A92,(DL$4),0),0)*($AI93-$AI92)/10000</f>
        <v>0</v>
      </c>
      <c r="DM92" s="140" t="n">
        <f aca="false">IF(DM$2&lt;=$A92,IF(DM$3&gt;=$A92,(DM$4),0),0)*($AI93-$AI92)/10000</f>
        <v>0</v>
      </c>
      <c r="DN92" s="140" t="n">
        <f aca="false">IF(DN$2&lt;=$A92,IF(DN$3&gt;=$A92,(DN$4),0),0)*($AI93-$AI92)/10000</f>
        <v>0</v>
      </c>
      <c r="DO92" s="140" t="n">
        <f aca="false">IF(DO$2&lt;=$A92,IF(DO$3&gt;=$A92,(DO$4),0),0)*($AI93-$AI92)/10000</f>
        <v>0</v>
      </c>
      <c r="DP92" s="140"/>
      <c r="DQ92" s="140" t="n">
        <f aca="false">SUM(DL92:DO92)*AL92</f>
        <v>0</v>
      </c>
      <c r="DR92" s="140"/>
      <c r="DS92" s="140" t="n">
        <f aca="false">IF(DS$2&lt;=$A92,IF(DS$3&gt;=$A92,(DS$4),0),0)*($AI93-$AI92)/10000</f>
        <v>0</v>
      </c>
      <c r="DT92" s="140" t="n">
        <f aca="false">IF(DT$2&lt;=$A92,IF(DT$3&gt;=$A92,(DT$4),0),0)*($AI93-$AI92)/10000</f>
        <v>0</v>
      </c>
      <c r="DU92" s="140" t="n">
        <f aca="false">IF(DU$2&lt;=$A92,IF(DU$3&gt;=$A92,(DU$4),0),0)*($AI93-$AI92)/10000</f>
        <v>0</v>
      </c>
      <c r="DV92" s="140" t="n">
        <f aca="false">IF(DV$2&lt;=$A92,IF(DV$3&gt;=$A92,(DV$4),0),0)*($AI93-$AI92)/10000</f>
        <v>0</v>
      </c>
      <c r="DW92" s="140" t="n">
        <f aca="false">IF(DW$2&lt;=$A92,IF(DW$3&gt;=$A92,(DW$4),0),0)*($AI93-$AI92)/10000</f>
        <v>0</v>
      </c>
      <c r="DX92" s="140" t="n">
        <f aca="false">IF(DX$2&lt;=$A92,IF(DX$3&gt;=$A92,(DX$4),0),0)*($AI93-$AI92)/10000</f>
        <v>0</v>
      </c>
      <c r="DY92" s="140" t="n">
        <f aca="false">IF(DY$2&lt;=$A92,IF(DY$3&gt;=$A92,(DY$4),0),0)*($AI93-$AI92)/10000</f>
        <v>0</v>
      </c>
      <c r="DZ92" s="140" t="n">
        <f aca="false">IF(DZ$2&lt;=$A92,IF(DZ$3&gt;=$A92,(DZ$4),0),0)*($AI93-$AI92)/10000</f>
        <v>0</v>
      </c>
      <c r="EA92" s="140" t="n">
        <f aca="false">IF(EA$2&lt;=$A92,IF(EA$3&gt;=$A92,(EA$4),0),0)*($AI93-$AI92)/10000</f>
        <v>0</v>
      </c>
      <c r="EB92" s="128" t="n">
        <f aca="false">SUM(DS92:DZ92)*AM92</f>
        <v>0</v>
      </c>
      <c r="EC92" s="128"/>
      <c r="ED92" s="17"/>
      <c r="EE92" s="17"/>
      <c r="EF92" s="17"/>
      <c r="EG92" s="17"/>
      <c r="EH92" s="17"/>
      <c r="EI92" s="140" t="n">
        <f aca="false">IF(EI$2&lt;=$A92,IF(EI$3&gt;=$A92,(EI$4),0),0)*($AI93-$AI92)/10000</f>
        <v>0</v>
      </c>
      <c r="EJ92" s="140" t="n">
        <f aca="false">IF(EJ$2&lt;=$A92,IF(EJ$3&gt;=$A92,(EJ$4),0),0)*($AI93-$AI92)/10000</f>
        <v>0</v>
      </c>
      <c r="EK92" s="140" t="n">
        <f aca="false">IF(EK$2&lt;=$A92,IF(EK$3&gt;=$A92,(EK$4),0),0)*($AI93-$AI92)/10000</f>
        <v>0</v>
      </c>
      <c r="EL92" s="140" t="n">
        <f aca="false">IF(EL$2&lt;=$A92,IF(EL$3&gt;=$A92,(EL$4),0),0)*($AI93-$AI92)/10000</f>
        <v>0</v>
      </c>
      <c r="EM92" s="140" t="n">
        <f aca="false">IF(EM$2&lt;=$A92,IF(EM$3&gt;=$A92,(EM$4),0),0)*($AI93-$AI92)/10000</f>
        <v>0</v>
      </c>
      <c r="EN92" s="140" t="n">
        <f aca="false">IF(EN$2&lt;=$A92,IF(EN$3&gt;=$A92,(EN$4),0),0)*($AI93-$AI92)/10000</f>
        <v>0</v>
      </c>
      <c r="EO92" s="17"/>
      <c r="EP92" s="128" t="n">
        <f aca="false">SUM(EI92:EN92)</f>
        <v>0</v>
      </c>
      <c r="EQ92" s="128" t="n">
        <f aca="false">EP92*AM92</f>
        <v>0</v>
      </c>
      <c r="ER92" s="17"/>
      <c r="ES92" s="17"/>
      <c r="ET92" s="17"/>
      <c r="EU92" s="17"/>
      <c r="EV92" s="17"/>
      <c r="EW92" s="140" t="n">
        <f aca="false">IF(EW$2&lt;=$A92,IF(EW$3&gt;=$A92,(EW$4),0),0)*($AI93-$AI92)/10000</f>
        <v>0</v>
      </c>
      <c r="EX92" s="140" t="n">
        <f aca="false">IF(EX$2&lt;=$A92,IF(EX$3&gt;=$A92,(EX$4),0),0)*($AI93-$AI92)/10000</f>
        <v>0</v>
      </c>
      <c r="EY92" s="140" t="n">
        <f aca="false">IF(EY$2&lt;=$A92,IF(EY$3&gt;=$A92,(EY$4),0),0)*($AI93-$AI92)/10000</f>
        <v>0</v>
      </c>
      <c r="EZ92" s="140" t="n">
        <f aca="false">IF(EZ$2&lt;=$A92,IF(EZ$3&gt;=$A92,(EZ$4),0),0)*($AI93-$AI92)/10000</f>
        <v>0</v>
      </c>
      <c r="FA92" s="140" t="n">
        <f aca="false">IF(FA$2&lt;=$A92,IF(FA$3&gt;=$A92,(FA$4),0),0)*($AI93-$AI92)/10000</f>
        <v>0</v>
      </c>
      <c r="FB92" s="140" t="n">
        <f aca="false">IF(FB$2&lt;=$A92,IF(FB$3&gt;=$A92,(FB$4),0),0)*($AI93-$AI92)/10000</f>
        <v>0</v>
      </c>
      <c r="FC92" s="17"/>
      <c r="FD92" s="128" t="n">
        <f aca="false">SUM(EW92:FB92)</f>
        <v>0</v>
      </c>
      <c r="FE92" s="128" t="n">
        <f aca="false">FD92*AM92</f>
        <v>0</v>
      </c>
      <c r="FF92" s="17"/>
      <c r="FG92" s="17"/>
      <c r="FH92" s="17"/>
      <c r="FI92" s="17"/>
      <c r="FJ92" s="17"/>
      <c r="FK92" s="17"/>
      <c r="FL92" s="140" t="n">
        <f aca="false">IF(FL$2&lt;=$A92,IF(FL$3&gt;=$A92,(FL$4),0),0)*($AI93-$AI92)/10000</f>
        <v>0</v>
      </c>
      <c r="FM92" s="140" t="n">
        <f aca="false">IF(FM$2&lt;=$A92,IF(FM$3&gt;=$A92,(FM$4),0),0)*($AI93-$AI92)/10000</f>
        <v>0</v>
      </c>
      <c r="FN92" s="140" t="n">
        <f aca="false">IF(FN$2&lt;=$A92,IF(FN$3&gt;=$A92,(FN$4),0),0)*($AI93-$AI92)/10000</f>
        <v>0</v>
      </c>
      <c r="FO92" s="140" t="n">
        <f aca="false">IF(FO$2&lt;=$A92,IF(FO$3&gt;=$A92,(FO$4),0),0)*($AI93-$AI92)/10000</f>
        <v>0</v>
      </c>
      <c r="FP92" s="140" t="n">
        <f aca="false">IF(FP$2&lt;=$A92,IF(FP$3&gt;=$A92,(FP$4),0),0)*($AI93-$AI92)/10000</f>
        <v>0</v>
      </c>
      <c r="FQ92" s="140" t="n">
        <f aca="false">IF(FQ$2&lt;=$A92,IF(FQ$3&gt;=$A92,(FQ$4),0),0)*($AI93-$AI92)/10000</f>
        <v>0</v>
      </c>
      <c r="FR92" s="17"/>
      <c r="FS92" s="128" t="n">
        <f aca="false">SUM(FL92:FQ92)</f>
        <v>0</v>
      </c>
      <c r="FT92" s="128" t="n">
        <f aca="false">FS92*AM92</f>
        <v>0</v>
      </c>
      <c r="FU92" s="17"/>
      <c r="FV92" s="17"/>
      <c r="FW92" s="17"/>
      <c r="FX92" s="17"/>
      <c r="FY92" s="17"/>
      <c r="FZ92" s="17"/>
      <c r="GA92" s="140" t="n">
        <f aca="false">IF(GA$2&lt;=$A92,IF(GA$3&gt;=$A92,(GA$4),0),0)*($AI93-$AI92)/10000</f>
        <v>0</v>
      </c>
      <c r="GB92" s="140" t="n">
        <f aca="false">IF(GB$2&lt;=$A92,IF(GB$3&gt;=$A92,(GB$4),0),0)*($AI93-$AI92)/10000</f>
        <v>0</v>
      </c>
      <c r="GC92" s="140" t="n">
        <f aca="false">IF(GC$2&lt;=$A92,IF(GC$3&gt;=$A92,(GC$4),0),0)*($AI93-$AI92)/10000</f>
        <v>0</v>
      </c>
      <c r="GD92" s="140" t="n">
        <f aca="false">IF(GD$2&lt;=$A92,IF(GD$3&gt;=$A92,(GD$4),0),0)*($AI93-$AI92)/10000</f>
        <v>0</v>
      </c>
      <c r="GE92" s="140" t="n">
        <f aca="false">IF(GE$2&lt;=$A92,IF(GE$3&gt;=$A92,(GE$4),0),0)*($AI93-$AI92)/10000</f>
        <v>0</v>
      </c>
      <c r="GF92" s="140" t="n">
        <f aca="false">IF(GF$2&lt;=$A92,IF(GF$3&gt;=$A92,(GF$4),0),0)*($AI93-$AI92)/10000</f>
        <v>0</v>
      </c>
      <c r="GG92" s="17"/>
      <c r="GH92" s="128" t="n">
        <f aca="false">SUM(GA92:GF92)</f>
        <v>0</v>
      </c>
      <c r="GI92" s="128" t="n">
        <f aca="false">GH92*AM92</f>
        <v>0</v>
      </c>
    </row>
    <row r="93" customFormat="false" ht="16.5" hidden="false" customHeight="false" outlineLevel="0" collapsed="false">
      <c r="A93" s="133" t="n">
        <v>39569</v>
      </c>
      <c r="B93" s="144" t="n">
        <f aca="false">INDEX(EOLArray,MATCH($A93,EOLColumn,0),MATCH($AF$5,EOLRow,0))+CT93</f>
        <v>0</v>
      </c>
      <c r="C93" s="135" t="n">
        <f aca="false">INDEX(M1SHEET,MATCH($A93,M1COLUMN,0),MATCH($AG$5,M1ROW,0))</f>
        <v>-0.652151307125835</v>
      </c>
      <c r="D93" s="152"/>
      <c r="E93" s="144" t="n">
        <f aca="false">INDEX(EOLArray,MATCH($A93,EOLColumn,0),MATCH($AF$19,EOLRow,0))+EQ93</f>
        <v>-5.12</v>
      </c>
      <c r="F93" s="135" t="n">
        <f aca="false">INDEX(M1SHEET,MATCH($A93,M1COLUMN,0),MATCH($AG$14,M1ROW,0))</f>
        <v>0.12</v>
      </c>
      <c r="G93" s="152"/>
      <c r="H93" s="144" t="n">
        <f aca="false">INDEX(EOLArray,MATCH($A93,EOLColumn,0),MATCH($AF$20,EOLRow,0))+GI93</f>
        <v>0</v>
      </c>
      <c r="I93" s="135" t="n">
        <f aca="false">INDEX(M1SHEET,MATCH($A93,M1COLUMN,0),MATCH($AG$17,M1ROW,0))</f>
        <v>0.62</v>
      </c>
      <c r="J93" s="152"/>
      <c r="K93" s="144" t="n">
        <f aca="false">INDEX(EOLArray,MATCH($A93,EOLColumn,0),MATCH($AF$13,EOLRow,0))+FE93</f>
        <v>0</v>
      </c>
      <c r="L93" s="135" t="n">
        <f aca="false">INDEX(M1SHEET,MATCH($A93,M1COLUMN,0),MATCH($AG$13,M1ROW,0))</f>
        <v>-0.355</v>
      </c>
      <c r="M93" s="152"/>
      <c r="N93" s="144" t="n">
        <f aca="false">INDEX(EOLArray,MATCH($A93,EOLColumn,0),MATCH($AF$12,EOLRow,0))+EB93+DQ93</f>
        <v>0</v>
      </c>
      <c r="O93" s="135" t="n">
        <f aca="false">INDEX(M1SHEET,MATCH($A93,M1COLUMN,0),MATCH($AG$15,M1ROW,0))</f>
        <v>-0.29</v>
      </c>
      <c r="P93" s="152"/>
      <c r="Q93" s="135" t="n">
        <f aca="false">INDEX(M1SHEET,MATCH($A93,M1COLUMN,0),MATCH($AG$31,M1ROW,0))</f>
        <v>3.676</v>
      </c>
      <c r="R93" s="152"/>
      <c r="S93" s="144" t="n">
        <f aca="false">INDEX(EOLArray,MATCH($A93,EOLColumn,0),MATCH($AF$2,EOLRow,0))+BE93+DF93</f>
        <v>0</v>
      </c>
      <c r="T93" s="135" t="n">
        <f aca="false">INDEX(M1SHEET,MATCH($A93,M1COLUMN,0),MATCH($AG$3,M1ROW,0))</f>
        <v>-0.595</v>
      </c>
      <c r="U93" s="152"/>
      <c r="V93" s="135" t="n">
        <f aca="false">INDEX(M1SHEET,MATCH($A93,M1COLUMN,0),MATCH($AG$28,M1ROW,0))</f>
        <v>4.71870222331439</v>
      </c>
      <c r="W93" s="152"/>
      <c r="X93" s="144" t="n">
        <f aca="false">INDEX(EOLArray,MATCH($A93,EOLColumn,0),MATCH($AF$18,EOLRow,0))+$BE93+$CK93+$CS93+$DQ93</f>
        <v>0</v>
      </c>
      <c r="Y93" s="135" t="n">
        <f aca="false">INDEX(M1SHEET,MATCH($A93,M1COLUMN,0),MATCH($AG$2,M1ROW,0))</f>
        <v>3.966</v>
      </c>
      <c r="Z93" s="152"/>
      <c r="AB93" s="150" t="n">
        <f aca="false">B93+E93+H93+K93+N93+S93</f>
        <v>-5.12</v>
      </c>
      <c r="AC93" s="58"/>
      <c r="AD93" s="58"/>
      <c r="AI93" s="138" t="n">
        <v>39569</v>
      </c>
      <c r="AJ93" s="96" t="n">
        <f aca="false">(CK93+BE93+BR93+DQ93)*AM93</f>
        <v>0</v>
      </c>
      <c r="AK93" s="97" t="n">
        <f aca="false">(AO93)*(AM93)</f>
        <v>0</v>
      </c>
      <c r="AL93" s="97" t="n">
        <f aca="false">(AN93+AO93)*(AM93)</f>
        <v>0</v>
      </c>
      <c r="AM93" s="139" t="n">
        <f aca="false">INDEX(M1SHEET,MATCH($AI93,M1COLUMN,0),MATCH($AG$38,M1ROW,0))</f>
        <v>0.661035731353329</v>
      </c>
      <c r="AN93" s="122" t="n">
        <f aca="false">BS93</f>
        <v>0</v>
      </c>
      <c r="AO93" s="97" t="n">
        <f aca="false">BR93</f>
        <v>0</v>
      </c>
      <c r="AP93" s="125"/>
      <c r="AQ93" s="108"/>
      <c r="AR93" s="128" t="n">
        <f aca="false">SUM(AX93:BE93)+SUM(BI93:BP93)+SUM(DU93:DZ93)+SUM(BW93:CI93)</f>
        <v>0</v>
      </c>
      <c r="AS93" s="108"/>
      <c r="AT93" s="17"/>
      <c r="AU93" s="17"/>
      <c r="AV93" s="37" t="n">
        <v>39569</v>
      </c>
      <c r="AW93" s="17"/>
      <c r="AX93" s="128" t="n">
        <f aca="false">IF(AX$2&lt;=$A93,IF(AX$3&gt;=$A93,(AX$4/1.055056),0),0)*($AI94-$AI93)/10000</f>
        <v>0</v>
      </c>
      <c r="AY93" s="140" t="n">
        <f aca="false">IF(AY$2&lt;=$A93,IF(AY$3&gt;=$A93,(AY$4/1.055056),0),0)*($AI94-$AI93)/10000</f>
        <v>0</v>
      </c>
      <c r="AZ93" s="140" t="n">
        <f aca="false">IF(AZ$2&lt;=$A93,IF(AZ$3&gt;=$A93,(AZ$4/1.055056),0),0)*($AI94-$AI93)/10000</f>
        <v>0</v>
      </c>
      <c r="BA93" s="140" t="n">
        <f aca="false">IF(BA$2&lt;=$A93,IF(BA$3&gt;=$A93,(BA$4/1.055056),0),0)*($AI94-$AI93)/10000</f>
        <v>0</v>
      </c>
      <c r="BB93" s="140" t="n">
        <f aca="false">IF(BB$2&lt;=$A93,IF(BB$3&gt;=$A93,(BB$4/1.055056),0),0)*($AI94-$AI93)/10000</f>
        <v>0</v>
      </c>
      <c r="BC93" s="140" t="n">
        <f aca="false">IF(BC$2&lt;=$A93,IF(BC$3&gt;=$A93,(BC$4/1.055056),0),0)*($AI94-$AI93)/10000</f>
        <v>0</v>
      </c>
      <c r="BD93" s="140" t="n">
        <f aca="false">IF(BD$2&lt;=$A93,IF(BD$3&gt;=$A93,(BD$4/1.055056),0),0)*($AI94-$AI93)/10000</f>
        <v>0</v>
      </c>
      <c r="BE93" s="140" t="n">
        <f aca="false">SUM(AX93:BD93)*AM93</f>
        <v>0</v>
      </c>
      <c r="BF93" s="140"/>
      <c r="BG93" s="13"/>
      <c r="BH93" s="13"/>
      <c r="BI93" s="141" t="n">
        <f aca="false">IF(BI$2&lt;=$A93,IF(BI$3&gt;=$A93,(BI$4/1.055056),0),0)*($AI94-$AI93)/10000</f>
        <v>0</v>
      </c>
      <c r="BJ93" s="141" t="n">
        <f aca="false">IF(BJ$2&lt;=$A93,IF(BJ$3&gt;=$A93,(BJ$4/1.055056),0),0)*($AI94-$AI93)/10000</f>
        <v>0</v>
      </c>
      <c r="BK93" s="141" t="n">
        <f aca="false">IF(BK$2&lt;=$A93,IF(BK$3&gt;=$A93,(BK$4/1.055056),0),0)*($AI94-$AI93)/10000</f>
        <v>0</v>
      </c>
      <c r="BL93" s="141" t="n">
        <f aca="false">IF(BL$2&lt;=$A93,IF(BL$3&gt;=$A93,(BL$4/1.055056),0),0)*($AI94-$AI93)/10000</f>
        <v>0</v>
      </c>
      <c r="BM93" s="141" t="n">
        <f aca="false">IF(BM$2&lt;=$A93,IF(BM$3&gt;=$A93,(BM$4/1.055056),0),0)*($AI94-$AI93)/10000</f>
        <v>0</v>
      </c>
      <c r="BN93" s="141" t="n">
        <f aca="false">IF(BN$2&lt;=$A93,IF(BN$3&gt;=$A93,(BN$4/1.055056),0),0)*($AI94-$AI93)/10000</f>
        <v>0</v>
      </c>
      <c r="BO93" s="141" t="n">
        <f aca="false">IF(BO$2&lt;=$A93,IF(BO$3&gt;=$A93,(BO$4/1.055056),0),0)*($AI94-$AI93)/10000</f>
        <v>0</v>
      </c>
      <c r="BP93" s="141" t="n">
        <f aca="false">IF(BP$2&lt;=$A93,IF(BP$3&gt;=$A93,(BP$4/1.055056),0),0)*($AI94-$AI93)/10000</f>
        <v>0</v>
      </c>
      <c r="BQ93" s="13"/>
      <c r="BR93" s="14" t="n">
        <f aca="false">SUM(BI93:BP93)</f>
        <v>0</v>
      </c>
      <c r="BS93" s="14" t="n">
        <f aca="false">SUM(AX93:BF93)+DF93</f>
        <v>0</v>
      </c>
      <c r="BT93" s="14"/>
      <c r="BU93" s="17"/>
      <c r="BV93" s="17"/>
      <c r="BW93" s="142" t="n">
        <f aca="false">IF(BW$2&lt;=$A93,IF(BW$3&gt;=$A93,(BW$4),0),0)*($AI94-$AI93)/10000</f>
        <v>0</v>
      </c>
      <c r="BX93" s="142" t="n">
        <f aca="false">IF(BX$2&lt;=$A93,IF(BX$3&gt;=$A93,(BX$4),0),0)*($AI94-$AI93)/10000</f>
        <v>0</v>
      </c>
      <c r="BY93" s="142" t="n">
        <f aca="false">IF(BY$2&lt;=$A93,IF(BY$3&gt;=$A93,(BY$4),0),0)*($AI94-$AI93)/10000</f>
        <v>0</v>
      </c>
      <c r="BZ93" s="142" t="n">
        <f aca="false">IF(BZ$2&lt;=$A93,IF(BZ$3&gt;=$A93,(BZ$4),0),0)*($AI94-$AI93)/10000</f>
        <v>0</v>
      </c>
      <c r="CA93" s="142" t="n">
        <f aca="false">IF(CA$2&lt;=$A93,IF(CA$3&gt;=$A93,(CA$4),0),0)*($AI94-$AI93)/10000</f>
        <v>0</v>
      </c>
      <c r="CB93" s="140" t="n">
        <f aca="false">IF(CB$2&lt;=$A93,IF(CB$3&gt;=$A93,(CB$4),0),0)*($AI94-$AI93)/10000</f>
        <v>0</v>
      </c>
      <c r="CC93" s="140" t="n">
        <f aca="false">IF(CC$2&lt;=$A93,IF(CC$3&gt;=$A93,(CC$4),0),0)*($AI94-$AI93)/10000</f>
        <v>0</v>
      </c>
      <c r="CD93" s="140" t="n">
        <f aca="false">IF(CD$2&lt;=$A93,IF(CD$3&gt;=$A93,(CD$4),0),0)*($AI94-$AI93)/10000</f>
        <v>0</v>
      </c>
      <c r="CE93" s="140" t="n">
        <f aca="false">IF(CE$2&lt;=$A93,IF(CE$3&gt;=$A93,(CE$4),0),0)*($AI94-$AI93)/10000</f>
        <v>0</v>
      </c>
      <c r="CF93" s="140" t="n">
        <f aca="false">IF(CF$2&lt;=$A93,IF(CF$3&gt;=$A93,(CF$4),0),0)*($AI94-$AI93)/10000</f>
        <v>0</v>
      </c>
      <c r="CG93" s="140" t="n">
        <f aca="false">IF(CG$2&lt;=$A93,IF(CG$3&gt;=$A93,(CG$4),0),0)*($AI94-$AI93)/10000</f>
        <v>0</v>
      </c>
      <c r="CH93" s="140" t="n">
        <f aca="false">IF(CH$2&lt;=$A93,IF(CH$3&gt;=$A93,(CH$4),0),0)*($AI94-$AI93)/10000</f>
        <v>0</v>
      </c>
      <c r="CI93" s="140" t="n">
        <f aca="false">IF(CI$2&lt;=$A93,IF(CI$3&gt;=$A93,(CI$4),0),0)*($AI94-$AI93)/10000</f>
        <v>0</v>
      </c>
      <c r="CJ93" s="17"/>
      <c r="CK93" s="128" t="n">
        <f aca="false">SUM(BW93:CI93)+DQ93</f>
        <v>0</v>
      </c>
      <c r="CL93" s="128"/>
      <c r="CM93" s="128"/>
      <c r="CN93" s="142" t="n">
        <f aca="false">IF(CN$2&lt;=$A93,IF(CN$3&gt;=$A93,(CN$4),0),0)*($AI94-$AI93)/10000</f>
        <v>0</v>
      </c>
      <c r="CO93" s="142" t="n">
        <f aca="false">IF(CO$2&lt;=$A93,IF(CO$3&gt;=$A93,(CO$4),0),0)*($AI94-$AI93)/10000</f>
        <v>0</v>
      </c>
      <c r="CP93" s="142" t="n">
        <f aca="false">IF(CP$2&lt;=$A93,IF(CP$3&gt;=$A93,(CP$4),0),0)*($AI94-$AI93)/10000</f>
        <v>0</v>
      </c>
      <c r="CQ93" s="142" t="n">
        <f aca="false">IF(CQ$2&lt;=$A93,IF(CQ$3&gt;=$A93,(CQ$4),0),0)*($AI94-$AI93)/10000</f>
        <v>0</v>
      </c>
      <c r="CR93" s="128"/>
      <c r="CS93" s="128" t="n">
        <f aca="false">SUM(CN93:CQ93)*AL93</f>
        <v>0</v>
      </c>
      <c r="CT93" s="128"/>
      <c r="CU93" s="17"/>
      <c r="CV93" s="17"/>
      <c r="CW93" s="17"/>
      <c r="CX93" s="140" t="n">
        <f aca="false">IF(CX$2&lt;=$A93,IF(CX$3&gt;=$A93,(CX$4),0),0)*($AI94-$AI93)/10000</f>
        <v>0</v>
      </c>
      <c r="CY93" s="140" t="n">
        <f aca="false">IF(CY$2&lt;=$A93,IF(CY$3&gt;=$A93,(CY$4),0),0)*($AI94-$AI93)/10000</f>
        <v>0</v>
      </c>
      <c r="CZ93" s="140" t="n">
        <f aca="false">IF(CZ$2&lt;=$A93,IF(CZ$3&gt;=$A93,(CZ$4),0),0)*($AI94-$AI93)/10000</f>
        <v>0</v>
      </c>
      <c r="DA93" s="140" t="n">
        <f aca="false">IF(DA$2&lt;=$A93,IF(DA$3&gt;=$A93,(DA$4),0),0)*($AI94-$AI93)/10000</f>
        <v>0</v>
      </c>
      <c r="DB93" s="140" t="n">
        <f aca="false">IF(DB$2&lt;=$A93,IF(DB$3&gt;=$A93,(DB$4),0),0)*($AI94-$AI93)/10000</f>
        <v>0</v>
      </c>
      <c r="DC93" s="140" t="n">
        <f aca="false">IF(DC$2&lt;=$A93,IF(DC$3&gt;=$A93,(DC$4),0),0)*($AI94-$AI93)/10000</f>
        <v>0</v>
      </c>
      <c r="DD93" s="140" t="n">
        <f aca="false">IF(DD$2&lt;=$A93,IF(DD$3&gt;=$A93,(DD$4),0),0)*($AI94-$AI93)/10000</f>
        <v>0</v>
      </c>
      <c r="DE93" s="17"/>
      <c r="DF93" s="128" t="n">
        <f aca="false">SUM(CX93:DD93)</f>
        <v>0</v>
      </c>
      <c r="DG93" s="17"/>
      <c r="DH93" s="17"/>
      <c r="DI93" s="17"/>
      <c r="DJ93" s="17"/>
      <c r="DK93" s="17"/>
      <c r="DL93" s="140" t="n">
        <f aca="false">IF(DL$2&lt;=$A93,IF(DL$3&gt;=$A93,(DL$4),0),0)*($AI94-$AI93)/10000</f>
        <v>0</v>
      </c>
      <c r="DM93" s="140" t="n">
        <f aca="false">IF(DM$2&lt;=$A93,IF(DM$3&gt;=$A93,(DM$4),0),0)*($AI94-$AI93)/10000</f>
        <v>0</v>
      </c>
      <c r="DN93" s="140" t="n">
        <f aca="false">IF(DN$2&lt;=$A93,IF(DN$3&gt;=$A93,(DN$4),0),0)*($AI94-$AI93)/10000</f>
        <v>0</v>
      </c>
      <c r="DO93" s="140" t="n">
        <f aca="false">IF(DO$2&lt;=$A93,IF(DO$3&gt;=$A93,(DO$4),0),0)*($AI94-$AI93)/10000</f>
        <v>0</v>
      </c>
      <c r="DP93" s="140"/>
      <c r="DQ93" s="140" t="n">
        <f aca="false">SUM(DL93:DO93)*AL93</f>
        <v>0</v>
      </c>
      <c r="DR93" s="140"/>
      <c r="DS93" s="140" t="n">
        <f aca="false">IF(DS$2&lt;=$A93,IF(DS$3&gt;=$A93,(DS$4),0),0)*($AI94-$AI93)/10000</f>
        <v>0</v>
      </c>
      <c r="DT93" s="140" t="n">
        <f aca="false">IF(DT$2&lt;=$A93,IF(DT$3&gt;=$A93,(DT$4),0),0)*($AI94-$AI93)/10000</f>
        <v>0</v>
      </c>
      <c r="DU93" s="140" t="n">
        <f aca="false">IF(DU$2&lt;=$A93,IF(DU$3&gt;=$A93,(DU$4),0),0)*($AI94-$AI93)/10000</f>
        <v>0</v>
      </c>
      <c r="DV93" s="140" t="n">
        <f aca="false">IF(DV$2&lt;=$A93,IF(DV$3&gt;=$A93,(DV$4),0),0)*($AI94-$AI93)/10000</f>
        <v>0</v>
      </c>
      <c r="DW93" s="140" t="n">
        <f aca="false">IF(DW$2&lt;=$A93,IF(DW$3&gt;=$A93,(DW$4),0),0)*($AI94-$AI93)/10000</f>
        <v>0</v>
      </c>
      <c r="DX93" s="140" t="n">
        <f aca="false">IF(DX$2&lt;=$A93,IF(DX$3&gt;=$A93,(DX$4),0),0)*($AI94-$AI93)/10000</f>
        <v>0</v>
      </c>
      <c r="DY93" s="140" t="n">
        <f aca="false">IF(DY$2&lt;=$A93,IF(DY$3&gt;=$A93,(DY$4),0),0)*($AI94-$AI93)/10000</f>
        <v>0</v>
      </c>
      <c r="DZ93" s="140" t="n">
        <f aca="false">IF(DZ$2&lt;=$A93,IF(DZ$3&gt;=$A93,(DZ$4),0),0)*($AI94-$AI93)/10000</f>
        <v>0</v>
      </c>
      <c r="EA93" s="140" t="n">
        <f aca="false">IF(EA$2&lt;=$A93,IF(EA$3&gt;=$A93,(EA$4),0),0)*($AI94-$AI93)/10000</f>
        <v>0</v>
      </c>
      <c r="EB93" s="128" t="n">
        <f aca="false">SUM(DS93:DZ93)*AM93</f>
        <v>0</v>
      </c>
      <c r="EC93" s="128"/>
      <c r="ED93" s="17"/>
      <c r="EE93" s="17"/>
      <c r="EF93" s="17"/>
      <c r="EG93" s="17"/>
      <c r="EH93" s="17"/>
      <c r="EI93" s="140" t="n">
        <f aca="false">IF(EI$2&lt;=$A93,IF(EI$3&gt;=$A93,(EI$4),0),0)*($AI94-$AI93)/10000</f>
        <v>0</v>
      </c>
      <c r="EJ93" s="140" t="n">
        <f aca="false">IF(EJ$2&lt;=$A93,IF(EJ$3&gt;=$A93,(EJ$4),0),0)*($AI94-$AI93)/10000</f>
        <v>0</v>
      </c>
      <c r="EK93" s="140" t="n">
        <f aca="false">IF(EK$2&lt;=$A93,IF(EK$3&gt;=$A93,(EK$4),0),0)*($AI94-$AI93)/10000</f>
        <v>0</v>
      </c>
      <c r="EL93" s="140" t="n">
        <f aca="false">IF(EL$2&lt;=$A93,IF(EL$3&gt;=$A93,(EL$4),0),0)*($AI94-$AI93)/10000</f>
        <v>0</v>
      </c>
      <c r="EM93" s="140" t="n">
        <f aca="false">IF(EM$2&lt;=$A93,IF(EM$3&gt;=$A93,(EM$4),0),0)*($AI94-$AI93)/10000</f>
        <v>0</v>
      </c>
      <c r="EN93" s="140" t="n">
        <f aca="false">IF(EN$2&lt;=$A93,IF(EN$3&gt;=$A93,(EN$4),0),0)*($AI94-$AI93)/10000</f>
        <v>0</v>
      </c>
      <c r="EO93" s="17"/>
      <c r="EP93" s="128" t="n">
        <f aca="false">SUM(EI93:EN93)</f>
        <v>0</v>
      </c>
      <c r="EQ93" s="128" t="n">
        <f aca="false">EP93*AM93</f>
        <v>0</v>
      </c>
      <c r="ER93" s="17"/>
      <c r="ES93" s="17"/>
      <c r="ET93" s="17"/>
      <c r="EU93" s="17"/>
      <c r="EV93" s="17"/>
      <c r="EW93" s="140" t="n">
        <f aca="false">IF(EW$2&lt;=$A93,IF(EW$3&gt;=$A93,(EW$4),0),0)*($AI94-$AI93)/10000</f>
        <v>0</v>
      </c>
      <c r="EX93" s="140" t="n">
        <f aca="false">IF(EX$2&lt;=$A93,IF(EX$3&gt;=$A93,(EX$4),0),0)*($AI94-$AI93)/10000</f>
        <v>0</v>
      </c>
      <c r="EY93" s="140" t="n">
        <f aca="false">IF(EY$2&lt;=$A93,IF(EY$3&gt;=$A93,(EY$4),0),0)*($AI94-$AI93)/10000</f>
        <v>0</v>
      </c>
      <c r="EZ93" s="140" t="n">
        <f aca="false">IF(EZ$2&lt;=$A93,IF(EZ$3&gt;=$A93,(EZ$4),0),0)*($AI94-$AI93)/10000</f>
        <v>0</v>
      </c>
      <c r="FA93" s="140" t="n">
        <f aca="false">IF(FA$2&lt;=$A93,IF(FA$3&gt;=$A93,(FA$4),0),0)*($AI94-$AI93)/10000</f>
        <v>0</v>
      </c>
      <c r="FB93" s="140" t="n">
        <f aca="false">IF(FB$2&lt;=$A93,IF(FB$3&gt;=$A93,(FB$4),0),0)*($AI94-$AI93)/10000</f>
        <v>0</v>
      </c>
      <c r="FC93" s="17"/>
      <c r="FD93" s="128" t="n">
        <f aca="false">SUM(EW93:FB93)</f>
        <v>0</v>
      </c>
      <c r="FE93" s="128" t="n">
        <f aca="false">FD93*AM93</f>
        <v>0</v>
      </c>
      <c r="FF93" s="17"/>
      <c r="FG93" s="17"/>
      <c r="FH93" s="17"/>
      <c r="FI93" s="17"/>
      <c r="FJ93" s="17"/>
      <c r="FK93" s="17"/>
      <c r="FL93" s="140" t="n">
        <f aca="false">IF(FL$2&lt;=$A93,IF(FL$3&gt;=$A93,(FL$4),0),0)*($AI94-$AI93)/10000</f>
        <v>0</v>
      </c>
      <c r="FM93" s="140" t="n">
        <f aca="false">IF(FM$2&lt;=$A93,IF(FM$3&gt;=$A93,(FM$4),0),0)*($AI94-$AI93)/10000</f>
        <v>0</v>
      </c>
      <c r="FN93" s="140" t="n">
        <f aca="false">IF(FN$2&lt;=$A93,IF(FN$3&gt;=$A93,(FN$4),0),0)*($AI94-$AI93)/10000</f>
        <v>0</v>
      </c>
      <c r="FO93" s="140" t="n">
        <f aca="false">IF(FO$2&lt;=$A93,IF(FO$3&gt;=$A93,(FO$4),0),0)*($AI94-$AI93)/10000</f>
        <v>0</v>
      </c>
      <c r="FP93" s="140" t="n">
        <f aca="false">IF(FP$2&lt;=$A93,IF(FP$3&gt;=$A93,(FP$4),0),0)*($AI94-$AI93)/10000</f>
        <v>0</v>
      </c>
      <c r="FQ93" s="140" t="n">
        <f aca="false">IF(FQ$2&lt;=$A93,IF(FQ$3&gt;=$A93,(FQ$4),0),0)*($AI94-$AI93)/10000</f>
        <v>0</v>
      </c>
      <c r="FR93" s="17"/>
      <c r="FS93" s="128" t="n">
        <f aca="false">SUM(FL93:FQ93)</f>
        <v>0</v>
      </c>
      <c r="FT93" s="128" t="n">
        <f aca="false">FS93*AM93</f>
        <v>0</v>
      </c>
      <c r="FU93" s="17"/>
      <c r="FV93" s="17"/>
      <c r="FW93" s="17"/>
      <c r="FX93" s="17"/>
      <c r="FY93" s="17"/>
      <c r="FZ93" s="17"/>
      <c r="GA93" s="140" t="n">
        <f aca="false">IF(GA$2&lt;=$A93,IF(GA$3&gt;=$A93,(GA$4),0),0)*($AI94-$AI93)/10000</f>
        <v>0</v>
      </c>
      <c r="GB93" s="140" t="n">
        <f aca="false">IF(GB$2&lt;=$A93,IF(GB$3&gt;=$A93,(GB$4),0),0)*($AI94-$AI93)/10000</f>
        <v>0</v>
      </c>
      <c r="GC93" s="140" t="n">
        <f aca="false">IF(GC$2&lt;=$A93,IF(GC$3&gt;=$A93,(GC$4),0),0)*($AI94-$AI93)/10000</f>
        <v>0</v>
      </c>
      <c r="GD93" s="140" t="n">
        <f aca="false">IF(GD$2&lt;=$A93,IF(GD$3&gt;=$A93,(GD$4),0),0)*($AI94-$AI93)/10000</f>
        <v>0</v>
      </c>
      <c r="GE93" s="140" t="n">
        <f aca="false">IF(GE$2&lt;=$A93,IF(GE$3&gt;=$A93,(GE$4),0),0)*($AI94-$AI93)/10000</f>
        <v>0</v>
      </c>
      <c r="GF93" s="140" t="n">
        <f aca="false">IF(GF$2&lt;=$A93,IF(GF$3&gt;=$A93,(GF$4),0),0)*($AI94-$AI93)/10000</f>
        <v>0</v>
      </c>
      <c r="GG93" s="17"/>
      <c r="GH93" s="128" t="n">
        <f aca="false">SUM(GA93:GF93)</f>
        <v>0</v>
      </c>
      <c r="GI93" s="128" t="n">
        <f aca="false">GH93*AM93</f>
        <v>0</v>
      </c>
    </row>
    <row r="94" customFormat="false" ht="16.5" hidden="false" customHeight="false" outlineLevel="0" collapsed="false">
      <c r="A94" s="133" t="n">
        <v>39600</v>
      </c>
      <c r="B94" s="144" t="n">
        <f aca="false">INDEX(EOLArray,MATCH($A94,EOLColumn,0),MATCH($AF$5,EOLRow,0))+CT94</f>
        <v>0</v>
      </c>
      <c r="C94" s="135" t="n">
        <f aca="false">INDEX(M1SHEET,MATCH($A94,M1COLUMN,0),MATCH($AG$5,M1ROW,0))</f>
        <v>-0.65215625677656</v>
      </c>
      <c r="D94" s="152"/>
      <c r="E94" s="144" t="n">
        <f aca="false">INDEX(EOLArray,MATCH($A94,EOLColumn,0),MATCH($AF$19,EOLRow,0))+EQ94</f>
        <v>-4.93</v>
      </c>
      <c r="F94" s="135" t="n">
        <f aca="false">INDEX(M1SHEET,MATCH($A94,M1COLUMN,0),MATCH($AG$14,M1ROW,0))</f>
        <v>0.12</v>
      </c>
      <c r="G94" s="152"/>
      <c r="H94" s="144" t="n">
        <f aca="false">INDEX(EOLArray,MATCH($A94,EOLColumn,0),MATCH($AF$20,EOLRow,0))+GI94</f>
        <v>0</v>
      </c>
      <c r="I94" s="135" t="n">
        <f aca="false">INDEX(M1SHEET,MATCH($A94,M1COLUMN,0),MATCH($AG$17,M1ROW,0))</f>
        <v>0.62</v>
      </c>
      <c r="J94" s="152"/>
      <c r="K94" s="144" t="n">
        <f aca="false">INDEX(EOLArray,MATCH($A94,EOLColumn,0),MATCH($AF$13,EOLRow,0))+FE94</f>
        <v>0</v>
      </c>
      <c r="L94" s="135" t="n">
        <f aca="false">INDEX(M1SHEET,MATCH($A94,M1COLUMN,0),MATCH($AG$13,M1ROW,0))</f>
        <v>-0.355</v>
      </c>
      <c r="M94" s="152"/>
      <c r="N94" s="144" t="n">
        <f aca="false">INDEX(EOLArray,MATCH($A94,EOLColumn,0),MATCH($AF$12,EOLRow,0))+EB94+DQ94</f>
        <v>0</v>
      </c>
      <c r="O94" s="135" t="n">
        <f aca="false">INDEX(M1SHEET,MATCH($A94,M1COLUMN,0),MATCH($AG$15,M1ROW,0))</f>
        <v>-0.29</v>
      </c>
      <c r="P94" s="152"/>
      <c r="Q94" s="135" t="n">
        <f aca="false">INDEX(M1SHEET,MATCH($A94,M1COLUMN,0),MATCH($AG$31,M1ROW,0))</f>
        <v>3.706</v>
      </c>
      <c r="R94" s="152"/>
      <c r="S94" s="144" t="n">
        <f aca="false">INDEX(EOLArray,MATCH($A94,EOLColumn,0),MATCH($AF$2,EOLRow,0))+BE94+DF94</f>
        <v>0</v>
      </c>
      <c r="T94" s="135" t="n">
        <f aca="false">INDEX(M1SHEET,MATCH($A94,M1COLUMN,0),MATCH($AG$3,M1ROW,0))</f>
        <v>-0.595</v>
      </c>
      <c r="U94" s="152"/>
      <c r="V94" s="135" t="n">
        <f aca="false">INDEX(M1SHEET,MATCH($A94,M1COLUMN,0),MATCH($AG$28,M1ROW,0))</f>
        <v>4.76028374397642</v>
      </c>
      <c r="W94" s="152"/>
      <c r="X94" s="144" t="n">
        <f aca="false">INDEX(EOLArray,MATCH($A94,EOLColumn,0),MATCH($AF$18,EOLRow,0))+$BE94+$CK94+$CS94+$DQ94</f>
        <v>0</v>
      </c>
      <c r="Y94" s="135" t="n">
        <f aca="false">INDEX(M1SHEET,MATCH($A94,M1COLUMN,0),MATCH($AG$2,M1ROW,0))</f>
        <v>3.996</v>
      </c>
      <c r="Z94" s="152"/>
      <c r="AB94" s="150" t="n">
        <f aca="false">B94+E94+H94+K94+N94+S94</f>
        <v>-4.93</v>
      </c>
      <c r="AC94" s="58"/>
      <c r="AD94" s="58"/>
      <c r="AI94" s="138" t="n">
        <v>39600</v>
      </c>
      <c r="AJ94" s="96" t="n">
        <f aca="false">(CK94+BE94+BR94+DQ94)*AM94</f>
        <v>0</v>
      </c>
      <c r="AK94" s="97" t="n">
        <f aca="false">(AO94)*(AM94)</f>
        <v>0</v>
      </c>
      <c r="AL94" s="97" t="n">
        <f aca="false">(AN94+AO94)*(AM94)</f>
        <v>0</v>
      </c>
      <c r="AM94" s="139" t="n">
        <f aca="false">INDEX(M1SHEET,MATCH($AI94,M1COLUMN,0),MATCH($AG$38,M1ROW,0))</f>
        <v>0.657458629509222</v>
      </c>
      <c r="AN94" s="122" t="n">
        <f aca="false">BS94</f>
        <v>0</v>
      </c>
      <c r="AO94" s="97" t="n">
        <f aca="false">BR94</f>
        <v>0</v>
      </c>
      <c r="AP94" s="125"/>
      <c r="AQ94" s="108"/>
      <c r="AR94" s="128" t="n">
        <f aca="false">SUM(AX94:BE94)+SUM(BI94:BP94)+SUM(DU94:DZ94)+SUM(BW94:CI94)</f>
        <v>0</v>
      </c>
      <c r="AS94" s="108"/>
      <c r="AT94" s="17"/>
      <c r="AU94" s="17"/>
      <c r="AV94" s="37" t="n">
        <v>39600</v>
      </c>
      <c r="AW94" s="17"/>
      <c r="AX94" s="128" t="n">
        <f aca="false">IF(AX$2&lt;=$A94,IF(AX$3&gt;=$A94,(AX$4/1.055056),0),0)*($AI95-$AI94)/10000</f>
        <v>0</v>
      </c>
      <c r="AY94" s="140" t="n">
        <f aca="false">IF(AY$2&lt;=$A94,IF(AY$3&gt;=$A94,(AY$4/1.055056),0),0)*($AI95-$AI94)/10000</f>
        <v>0</v>
      </c>
      <c r="AZ94" s="140" t="n">
        <f aca="false">IF(AZ$2&lt;=$A94,IF(AZ$3&gt;=$A94,(AZ$4/1.055056),0),0)*($AI95-$AI94)/10000</f>
        <v>0</v>
      </c>
      <c r="BA94" s="140" t="n">
        <f aca="false">IF(BA$2&lt;=$A94,IF(BA$3&gt;=$A94,(BA$4/1.055056),0),0)*($AI95-$AI94)/10000</f>
        <v>0</v>
      </c>
      <c r="BB94" s="140" t="n">
        <f aca="false">IF(BB$2&lt;=$A94,IF(BB$3&gt;=$A94,(BB$4/1.055056),0),0)*($AI95-$AI94)/10000</f>
        <v>0</v>
      </c>
      <c r="BC94" s="140" t="n">
        <f aca="false">IF(BC$2&lt;=$A94,IF(BC$3&gt;=$A94,(BC$4/1.055056),0),0)*($AI95-$AI94)/10000</f>
        <v>0</v>
      </c>
      <c r="BD94" s="140" t="n">
        <f aca="false">IF(BD$2&lt;=$A94,IF(BD$3&gt;=$A94,(BD$4/1.055056),0),0)*($AI95-$AI94)/10000</f>
        <v>0</v>
      </c>
      <c r="BE94" s="140" t="n">
        <f aca="false">SUM(AX94:BD94)*AM94</f>
        <v>0</v>
      </c>
      <c r="BF94" s="140"/>
      <c r="BG94" s="13"/>
      <c r="BH94" s="13"/>
      <c r="BI94" s="141" t="n">
        <f aca="false">IF(BI$2&lt;=$A94,IF(BI$3&gt;=$A94,(BI$4/1.055056),0),0)*($AI95-$AI94)/10000</f>
        <v>0</v>
      </c>
      <c r="BJ94" s="141" t="n">
        <f aca="false">IF(BJ$2&lt;=$A94,IF(BJ$3&gt;=$A94,(BJ$4/1.055056),0),0)*($AI95-$AI94)/10000</f>
        <v>0</v>
      </c>
      <c r="BK94" s="141" t="n">
        <f aca="false">IF(BK$2&lt;=$A94,IF(BK$3&gt;=$A94,(BK$4/1.055056),0),0)*($AI95-$AI94)/10000</f>
        <v>0</v>
      </c>
      <c r="BL94" s="141" t="n">
        <f aca="false">IF(BL$2&lt;=$A94,IF(BL$3&gt;=$A94,(BL$4/1.055056),0),0)*($AI95-$AI94)/10000</f>
        <v>0</v>
      </c>
      <c r="BM94" s="141" t="n">
        <f aca="false">IF(BM$2&lt;=$A94,IF(BM$3&gt;=$A94,(BM$4/1.055056),0),0)*($AI95-$AI94)/10000</f>
        <v>0</v>
      </c>
      <c r="BN94" s="141" t="n">
        <f aca="false">IF(BN$2&lt;=$A94,IF(BN$3&gt;=$A94,(BN$4/1.055056),0),0)*($AI95-$AI94)/10000</f>
        <v>0</v>
      </c>
      <c r="BO94" s="141" t="n">
        <f aca="false">IF(BO$2&lt;=$A94,IF(BO$3&gt;=$A94,(BO$4/1.055056),0),0)*($AI95-$AI94)/10000</f>
        <v>0</v>
      </c>
      <c r="BP94" s="141" t="n">
        <f aca="false">IF(BP$2&lt;=$A94,IF(BP$3&gt;=$A94,(BP$4/1.055056),0),0)*($AI95-$AI94)/10000</f>
        <v>0</v>
      </c>
      <c r="BQ94" s="13"/>
      <c r="BR94" s="14" t="n">
        <f aca="false">SUM(BI94:BP94)</f>
        <v>0</v>
      </c>
      <c r="BS94" s="14" t="n">
        <f aca="false">SUM(AX94:BF94)+DF94</f>
        <v>0</v>
      </c>
      <c r="BT94" s="14"/>
      <c r="BU94" s="17"/>
      <c r="BV94" s="17"/>
      <c r="BW94" s="142" t="n">
        <f aca="false">IF(BW$2&lt;=$A94,IF(BW$3&gt;=$A94,(BW$4),0),0)*($AI95-$AI94)/10000</f>
        <v>0</v>
      </c>
      <c r="BX94" s="142" t="n">
        <f aca="false">IF(BX$2&lt;=$A94,IF(BX$3&gt;=$A94,(BX$4),0),0)*($AI95-$AI94)/10000</f>
        <v>0</v>
      </c>
      <c r="BY94" s="142" t="n">
        <f aca="false">IF(BY$2&lt;=$A94,IF(BY$3&gt;=$A94,(BY$4),0),0)*($AI95-$AI94)/10000</f>
        <v>0</v>
      </c>
      <c r="BZ94" s="142" t="n">
        <f aca="false">IF(BZ$2&lt;=$A94,IF(BZ$3&gt;=$A94,(BZ$4),0),0)*($AI95-$AI94)/10000</f>
        <v>0</v>
      </c>
      <c r="CA94" s="142" t="n">
        <f aca="false">IF(CA$2&lt;=$A94,IF(CA$3&gt;=$A94,(CA$4),0),0)*($AI95-$AI94)/10000</f>
        <v>0</v>
      </c>
      <c r="CB94" s="140" t="n">
        <f aca="false">IF(CB$2&lt;=$A94,IF(CB$3&gt;=$A94,(CB$4),0),0)*($AI95-$AI94)/10000</f>
        <v>0</v>
      </c>
      <c r="CC94" s="140" t="n">
        <f aca="false">IF(CC$2&lt;=$A94,IF(CC$3&gt;=$A94,(CC$4),0),0)*($AI95-$AI94)/10000</f>
        <v>0</v>
      </c>
      <c r="CD94" s="140" t="n">
        <f aca="false">IF(CD$2&lt;=$A94,IF(CD$3&gt;=$A94,(CD$4),0),0)*($AI95-$AI94)/10000</f>
        <v>0</v>
      </c>
      <c r="CE94" s="140" t="n">
        <f aca="false">IF(CE$2&lt;=$A94,IF(CE$3&gt;=$A94,(CE$4),0),0)*($AI95-$AI94)/10000</f>
        <v>0</v>
      </c>
      <c r="CF94" s="140" t="n">
        <f aca="false">IF(CF$2&lt;=$A94,IF(CF$3&gt;=$A94,(CF$4),0),0)*($AI95-$AI94)/10000</f>
        <v>0</v>
      </c>
      <c r="CG94" s="140" t="n">
        <f aca="false">IF(CG$2&lt;=$A94,IF(CG$3&gt;=$A94,(CG$4),0),0)*($AI95-$AI94)/10000</f>
        <v>0</v>
      </c>
      <c r="CH94" s="140" t="n">
        <f aca="false">IF(CH$2&lt;=$A94,IF(CH$3&gt;=$A94,(CH$4),0),0)*($AI95-$AI94)/10000</f>
        <v>0</v>
      </c>
      <c r="CI94" s="140" t="n">
        <f aca="false">IF(CI$2&lt;=$A94,IF(CI$3&gt;=$A94,(CI$4),0),0)*($AI95-$AI94)/10000</f>
        <v>0</v>
      </c>
      <c r="CJ94" s="17"/>
      <c r="CK94" s="128" t="n">
        <f aca="false">SUM(BW94:CI94)+DQ94</f>
        <v>0</v>
      </c>
      <c r="CL94" s="128"/>
      <c r="CM94" s="128"/>
      <c r="CN94" s="142" t="n">
        <f aca="false">IF(CN$2&lt;=$A94,IF(CN$3&gt;=$A94,(CN$4),0),0)*($AI95-$AI94)/10000</f>
        <v>0</v>
      </c>
      <c r="CO94" s="142" t="n">
        <f aca="false">IF(CO$2&lt;=$A94,IF(CO$3&gt;=$A94,(CO$4),0),0)*($AI95-$AI94)/10000</f>
        <v>0</v>
      </c>
      <c r="CP94" s="142" t="n">
        <f aca="false">IF(CP$2&lt;=$A94,IF(CP$3&gt;=$A94,(CP$4),0),0)*($AI95-$AI94)/10000</f>
        <v>0</v>
      </c>
      <c r="CQ94" s="142" t="n">
        <f aca="false">IF(CQ$2&lt;=$A94,IF(CQ$3&gt;=$A94,(CQ$4),0),0)*($AI95-$AI94)/10000</f>
        <v>0</v>
      </c>
      <c r="CR94" s="128"/>
      <c r="CS94" s="128" t="n">
        <f aca="false">SUM(CN94:CQ94)*AL94</f>
        <v>0</v>
      </c>
      <c r="CT94" s="128"/>
      <c r="CU94" s="17"/>
      <c r="CV94" s="17"/>
      <c r="CW94" s="17"/>
      <c r="CX94" s="140" t="n">
        <f aca="false">IF(CX$2&lt;=$A94,IF(CX$3&gt;=$A94,(CX$4),0),0)*($AI95-$AI94)/10000</f>
        <v>0</v>
      </c>
      <c r="CY94" s="140" t="n">
        <f aca="false">IF(CY$2&lt;=$A94,IF(CY$3&gt;=$A94,(CY$4),0),0)*($AI95-$AI94)/10000</f>
        <v>0</v>
      </c>
      <c r="CZ94" s="140" t="n">
        <f aca="false">IF(CZ$2&lt;=$A94,IF(CZ$3&gt;=$A94,(CZ$4),0),0)*($AI95-$AI94)/10000</f>
        <v>0</v>
      </c>
      <c r="DA94" s="140" t="n">
        <f aca="false">IF(DA$2&lt;=$A94,IF(DA$3&gt;=$A94,(DA$4),0),0)*($AI95-$AI94)/10000</f>
        <v>0</v>
      </c>
      <c r="DB94" s="140" t="n">
        <f aca="false">IF(DB$2&lt;=$A94,IF(DB$3&gt;=$A94,(DB$4),0),0)*($AI95-$AI94)/10000</f>
        <v>0</v>
      </c>
      <c r="DC94" s="140" t="n">
        <f aca="false">IF(DC$2&lt;=$A94,IF(DC$3&gt;=$A94,(DC$4),0),0)*($AI95-$AI94)/10000</f>
        <v>0</v>
      </c>
      <c r="DD94" s="140" t="n">
        <f aca="false">IF(DD$2&lt;=$A94,IF(DD$3&gt;=$A94,(DD$4),0),0)*($AI95-$AI94)/10000</f>
        <v>0</v>
      </c>
      <c r="DE94" s="17"/>
      <c r="DF94" s="128" t="n">
        <f aca="false">SUM(CX94:DD94)</f>
        <v>0</v>
      </c>
      <c r="DG94" s="17"/>
      <c r="DH94" s="17"/>
      <c r="DI94" s="17"/>
      <c r="DJ94" s="17"/>
      <c r="DK94" s="17"/>
      <c r="DL94" s="140" t="n">
        <f aca="false">IF(DL$2&lt;=$A94,IF(DL$3&gt;=$A94,(DL$4),0),0)*($AI95-$AI94)/10000</f>
        <v>0</v>
      </c>
      <c r="DM94" s="140" t="n">
        <f aca="false">IF(DM$2&lt;=$A94,IF(DM$3&gt;=$A94,(DM$4),0),0)*($AI95-$AI94)/10000</f>
        <v>0</v>
      </c>
      <c r="DN94" s="140" t="n">
        <f aca="false">IF(DN$2&lt;=$A94,IF(DN$3&gt;=$A94,(DN$4),0),0)*($AI95-$AI94)/10000</f>
        <v>0</v>
      </c>
      <c r="DO94" s="140" t="n">
        <f aca="false">IF(DO$2&lt;=$A94,IF(DO$3&gt;=$A94,(DO$4),0),0)*($AI95-$AI94)/10000</f>
        <v>0</v>
      </c>
      <c r="DP94" s="140"/>
      <c r="DQ94" s="140" t="n">
        <f aca="false">SUM(DL94:DO94)*AL94</f>
        <v>0</v>
      </c>
      <c r="DR94" s="140"/>
      <c r="DS94" s="140" t="n">
        <f aca="false">IF(DS$2&lt;=$A94,IF(DS$3&gt;=$A94,(DS$4),0),0)*($AI95-$AI94)/10000</f>
        <v>0</v>
      </c>
      <c r="DT94" s="140" t="n">
        <f aca="false">IF(DT$2&lt;=$A94,IF(DT$3&gt;=$A94,(DT$4),0),0)*($AI95-$AI94)/10000</f>
        <v>0</v>
      </c>
      <c r="DU94" s="140" t="n">
        <f aca="false">IF(DU$2&lt;=$A94,IF(DU$3&gt;=$A94,(DU$4),0),0)*($AI95-$AI94)/10000</f>
        <v>0</v>
      </c>
      <c r="DV94" s="140" t="n">
        <f aca="false">IF(DV$2&lt;=$A94,IF(DV$3&gt;=$A94,(DV$4),0),0)*($AI95-$AI94)/10000</f>
        <v>0</v>
      </c>
      <c r="DW94" s="140" t="n">
        <f aca="false">IF(DW$2&lt;=$A94,IF(DW$3&gt;=$A94,(DW$4),0),0)*($AI95-$AI94)/10000</f>
        <v>0</v>
      </c>
      <c r="DX94" s="140" t="n">
        <f aca="false">IF(DX$2&lt;=$A94,IF(DX$3&gt;=$A94,(DX$4),0),0)*($AI95-$AI94)/10000</f>
        <v>0</v>
      </c>
      <c r="DY94" s="140" t="n">
        <f aca="false">IF(DY$2&lt;=$A94,IF(DY$3&gt;=$A94,(DY$4),0),0)*($AI95-$AI94)/10000</f>
        <v>0</v>
      </c>
      <c r="DZ94" s="140" t="n">
        <f aca="false">IF(DZ$2&lt;=$A94,IF(DZ$3&gt;=$A94,(DZ$4),0),0)*($AI95-$AI94)/10000</f>
        <v>0</v>
      </c>
      <c r="EA94" s="140" t="n">
        <f aca="false">IF(EA$2&lt;=$A94,IF(EA$3&gt;=$A94,(EA$4),0),0)*($AI95-$AI94)/10000</f>
        <v>0</v>
      </c>
      <c r="EB94" s="128" t="n">
        <f aca="false">SUM(DS94:DZ94)*AM94</f>
        <v>0</v>
      </c>
      <c r="EC94" s="128"/>
      <c r="ED94" s="17"/>
      <c r="EE94" s="17"/>
      <c r="EF94" s="17"/>
      <c r="EG94" s="17"/>
      <c r="EH94" s="17"/>
      <c r="EI94" s="140" t="n">
        <f aca="false">IF(EI$2&lt;=$A94,IF(EI$3&gt;=$A94,(EI$4),0),0)*($AI95-$AI94)/10000</f>
        <v>0</v>
      </c>
      <c r="EJ94" s="140" t="n">
        <f aca="false">IF(EJ$2&lt;=$A94,IF(EJ$3&gt;=$A94,(EJ$4),0),0)*($AI95-$AI94)/10000</f>
        <v>0</v>
      </c>
      <c r="EK94" s="140" t="n">
        <f aca="false">IF(EK$2&lt;=$A94,IF(EK$3&gt;=$A94,(EK$4),0),0)*($AI95-$AI94)/10000</f>
        <v>0</v>
      </c>
      <c r="EL94" s="140" t="n">
        <f aca="false">IF(EL$2&lt;=$A94,IF(EL$3&gt;=$A94,(EL$4),0),0)*($AI95-$AI94)/10000</f>
        <v>0</v>
      </c>
      <c r="EM94" s="140" t="n">
        <f aca="false">IF(EM$2&lt;=$A94,IF(EM$3&gt;=$A94,(EM$4),0),0)*($AI95-$AI94)/10000</f>
        <v>0</v>
      </c>
      <c r="EN94" s="140" t="n">
        <f aca="false">IF(EN$2&lt;=$A94,IF(EN$3&gt;=$A94,(EN$4),0),0)*($AI95-$AI94)/10000</f>
        <v>0</v>
      </c>
      <c r="EO94" s="17"/>
      <c r="EP94" s="128" t="n">
        <f aca="false">SUM(EI94:EN94)</f>
        <v>0</v>
      </c>
      <c r="EQ94" s="128" t="n">
        <f aca="false">EP94*AM94</f>
        <v>0</v>
      </c>
      <c r="ER94" s="17"/>
      <c r="ES94" s="17"/>
      <c r="ET94" s="17"/>
      <c r="EU94" s="17"/>
      <c r="EV94" s="17"/>
      <c r="EW94" s="140" t="n">
        <f aca="false">IF(EW$2&lt;=$A94,IF(EW$3&gt;=$A94,(EW$4),0),0)*($AI95-$AI94)/10000</f>
        <v>0</v>
      </c>
      <c r="EX94" s="140" t="n">
        <f aca="false">IF(EX$2&lt;=$A94,IF(EX$3&gt;=$A94,(EX$4),0),0)*($AI95-$AI94)/10000</f>
        <v>0</v>
      </c>
      <c r="EY94" s="140" t="n">
        <f aca="false">IF(EY$2&lt;=$A94,IF(EY$3&gt;=$A94,(EY$4),0),0)*($AI95-$AI94)/10000</f>
        <v>0</v>
      </c>
      <c r="EZ94" s="140" t="n">
        <f aca="false">IF(EZ$2&lt;=$A94,IF(EZ$3&gt;=$A94,(EZ$4),0),0)*($AI95-$AI94)/10000</f>
        <v>0</v>
      </c>
      <c r="FA94" s="140" t="n">
        <f aca="false">IF(FA$2&lt;=$A94,IF(FA$3&gt;=$A94,(FA$4),0),0)*($AI95-$AI94)/10000</f>
        <v>0</v>
      </c>
      <c r="FB94" s="140" t="n">
        <f aca="false">IF(FB$2&lt;=$A94,IF(FB$3&gt;=$A94,(FB$4),0),0)*($AI95-$AI94)/10000</f>
        <v>0</v>
      </c>
      <c r="FC94" s="17"/>
      <c r="FD94" s="128" t="n">
        <f aca="false">SUM(EW94:FB94)</f>
        <v>0</v>
      </c>
      <c r="FE94" s="128" t="n">
        <f aca="false">FD94*AM94</f>
        <v>0</v>
      </c>
      <c r="FF94" s="17"/>
      <c r="FG94" s="17"/>
      <c r="FH94" s="17"/>
      <c r="FI94" s="17"/>
      <c r="FJ94" s="17"/>
      <c r="FK94" s="17"/>
      <c r="FL94" s="140" t="n">
        <f aca="false">IF(FL$2&lt;=$A94,IF(FL$3&gt;=$A94,(FL$4),0),0)*($AI95-$AI94)/10000</f>
        <v>0</v>
      </c>
      <c r="FM94" s="140" t="n">
        <f aca="false">IF(FM$2&lt;=$A94,IF(FM$3&gt;=$A94,(FM$4),0),0)*($AI95-$AI94)/10000</f>
        <v>0</v>
      </c>
      <c r="FN94" s="140" t="n">
        <f aca="false">IF(FN$2&lt;=$A94,IF(FN$3&gt;=$A94,(FN$4),0),0)*($AI95-$AI94)/10000</f>
        <v>0</v>
      </c>
      <c r="FO94" s="140" t="n">
        <f aca="false">IF(FO$2&lt;=$A94,IF(FO$3&gt;=$A94,(FO$4),0),0)*($AI95-$AI94)/10000</f>
        <v>0</v>
      </c>
      <c r="FP94" s="140" t="n">
        <f aca="false">IF(FP$2&lt;=$A94,IF(FP$3&gt;=$A94,(FP$4),0),0)*($AI95-$AI94)/10000</f>
        <v>0</v>
      </c>
      <c r="FQ94" s="140" t="n">
        <f aca="false">IF(FQ$2&lt;=$A94,IF(FQ$3&gt;=$A94,(FQ$4),0),0)*($AI95-$AI94)/10000</f>
        <v>0</v>
      </c>
      <c r="FR94" s="17"/>
      <c r="FS94" s="128" t="n">
        <f aca="false">SUM(FL94:FQ94)</f>
        <v>0</v>
      </c>
      <c r="FT94" s="128" t="n">
        <f aca="false">FS94*AM94</f>
        <v>0</v>
      </c>
      <c r="FU94" s="17"/>
      <c r="FV94" s="17"/>
      <c r="FW94" s="17"/>
      <c r="FX94" s="17"/>
      <c r="FY94" s="17"/>
      <c r="FZ94" s="17"/>
      <c r="GA94" s="140" t="n">
        <f aca="false">IF(GA$2&lt;=$A94,IF(GA$3&gt;=$A94,(GA$4),0),0)*($AI95-$AI94)/10000</f>
        <v>0</v>
      </c>
      <c r="GB94" s="140" t="n">
        <f aca="false">IF(GB$2&lt;=$A94,IF(GB$3&gt;=$A94,(GB$4),0),0)*($AI95-$AI94)/10000</f>
        <v>0</v>
      </c>
      <c r="GC94" s="140" t="n">
        <f aca="false">IF(GC$2&lt;=$A94,IF(GC$3&gt;=$A94,(GC$4),0),0)*($AI95-$AI94)/10000</f>
        <v>0</v>
      </c>
      <c r="GD94" s="140" t="n">
        <f aca="false">IF(GD$2&lt;=$A94,IF(GD$3&gt;=$A94,(GD$4),0),0)*($AI95-$AI94)/10000</f>
        <v>0</v>
      </c>
      <c r="GE94" s="140" t="n">
        <f aca="false">IF(GE$2&lt;=$A94,IF(GE$3&gt;=$A94,(GE$4),0),0)*($AI95-$AI94)/10000</f>
        <v>0</v>
      </c>
      <c r="GF94" s="140" t="n">
        <f aca="false">IF(GF$2&lt;=$A94,IF(GF$3&gt;=$A94,(GF$4),0),0)*($AI95-$AI94)/10000</f>
        <v>0</v>
      </c>
      <c r="GG94" s="17"/>
      <c r="GH94" s="128" t="n">
        <f aca="false">SUM(GA94:GF94)</f>
        <v>0</v>
      </c>
      <c r="GI94" s="128" t="n">
        <f aca="false">GH94*AM94</f>
        <v>0</v>
      </c>
    </row>
    <row r="95" customFormat="false" ht="16.5" hidden="false" customHeight="false" outlineLevel="0" collapsed="false">
      <c r="A95" s="133" t="n">
        <v>39630</v>
      </c>
      <c r="B95" s="144" t="n">
        <f aca="false">INDEX(EOLArray,MATCH($A95,EOLColumn,0),MATCH($AF$5,EOLRow,0))+CT95</f>
        <v>0</v>
      </c>
      <c r="C95" s="135" t="n">
        <f aca="false">INDEX(M1SHEET,MATCH($A95,M1COLUMN,0),MATCH($AG$5,M1ROW,0))</f>
        <v>-0.65216083595347</v>
      </c>
      <c r="D95" s="145" t="n">
        <f aca="false">AVERAGE(C92:C98)</f>
        <v>-0.652160469146678</v>
      </c>
      <c r="E95" s="144" t="n">
        <f aca="false">INDEX(EOLArray,MATCH($A95,EOLColumn,0),MATCH($AF$19,EOLRow,0))+EQ95</f>
        <v>-5.07</v>
      </c>
      <c r="F95" s="135" t="n">
        <f aca="false">INDEX(M1SHEET,MATCH($A95,M1COLUMN,0),MATCH($AG$14,M1ROW,0))</f>
        <v>0.12</v>
      </c>
      <c r="G95" s="145" t="n">
        <f aca="false">AVERAGE(F92:F98)</f>
        <v>0.12</v>
      </c>
      <c r="H95" s="144" t="n">
        <f aca="false">INDEX(EOLArray,MATCH($A95,EOLColumn,0),MATCH($AF$20,EOLRow,0))+GI95</f>
        <v>0</v>
      </c>
      <c r="I95" s="135" t="n">
        <f aca="false">INDEX(M1SHEET,MATCH($A95,M1COLUMN,0),MATCH($AG$17,M1ROW,0))</f>
        <v>0.62</v>
      </c>
      <c r="J95" s="145" t="n">
        <f aca="false">AVERAGE(I92:I98)</f>
        <v>0.62</v>
      </c>
      <c r="K95" s="144" t="n">
        <f aca="false">INDEX(EOLArray,MATCH($A95,EOLColumn,0),MATCH($AF$13,EOLRow,0))+FE95</f>
        <v>0</v>
      </c>
      <c r="L95" s="135" t="n">
        <f aca="false">INDEX(M1SHEET,MATCH($A95,M1COLUMN,0),MATCH($AG$13,M1ROW,0))</f>
        <v>-0.355</v>
      </c>
      <c r="M95" s="145" t="n">
        <f aca="false">AVERAGE(L92:L98)</f>
        <v>-0.355</v>
      </c>
      <c r="N95" s="144" t="n">
        <f aca="false">INDEX(EOLArray,MATCH($A95,EOLColumn,0),MATCH($AF$12,EOLRow,0))+EB95+DQ95</f>
        <v>0</v>
      </c>
      <c r="O95" s="135" t="n">
        <f aca="false">INDEX(M1SHEET,MATCH($A95,M1COLUMN,0),MATCH($AG$15,M1ROW,0))</f>
        <v>-0.29</v>
      </c>
      <c r="P95" s="145" t="n">
        <f aca="false">AVERAGE(O92:O98)</f>
        <v>-0.29</v>
      </c>
      <c r="Q95" s="135" t="n">
        <f aca="false">INDEX(M1SHEET,MATCH($A95,M1COLUMN,0),MATCH($AG$31,M1ROW,0))</f>
        <v>3.736</v>
      </c>
      <c r="R95" s="145" t="n">
        <f aca="false">AVERAGE(Q92:Q98)</f>
        <v>3.74014285714286</v>
      </c>
      <c r="S95" s="144" t="n">
        <f aca="false">INDEX(EOLArray,MATCH($A95,EOLColumn,0),MATCH($AF$2,EOLRow,0))+BE95+DF95</f>
        <v>0</v>
      </c>
      <c r="T95" s="135" t="n">
        <f aca="false">INDEX(M1SHEET,MATCH($A95,M1COLUMN,0),MATCH($AG$3,M1ROW,0))</f>
        <v>-0.595</v>
      </c>
      <c r="U95" s="145" t="n">
        <f aca="false">AVERAGE(T92:T98)</f>
        <v>-0.595</v>
      </c>
      <c r="V95" s="135" t="n">
        <f aca="false">INDEX(M1SHEET,MATCH($A95,M1COLUMN,0),MATCH($AG$28,M1ROW,0))</f>
        <v>4.80188918551559</v>
      </c>
      <c r="W95" s="145" t="n">
        <f aca="false">AVERAGE(V92:V98)</f>
        <v>4.80770876371908</v>
      </c>
      <c r="X95" s="144" t="n">
        <f aca="false">INDEX(EOLArray,MATCH($A95,EOLColumn,0),MATCH($AF$18,EOLRow,0))+$BE95+$CK95+$CS95+$DQ95</f>
        <v>0</v>
      </c>
      <c r="Y95" s="135" t="n">
        <f aca="false">INDEX(M1SHEET,MATCH($A95,M1COLUMN,0),MATCH($AG$2,M1ROW,0))</f>
        <v>4.026</v>
      </c>
      <c r="Z95" s="145" t="n">
        <f aca="false">AVERAGE(Y92:Y98)</f>
        <v>4.03014285714286</v>
      </c>
      <c r="AB95" s="150" t="n">
        <f aca="false">B95+E95+H95+K95+N95+S95</f>
        <v>-5.07</v>
      </c>
      <c r="AC95" s="58"/>
      <c r="AD95" s="58"/>
      <c r="AI95" s="138" t="n">
        <v>39630</v>
      </c>
      <c r="AJ95" s="96" t="n">
        <f aca="false">(CK95+BE95+BR95+DQ95)*AM95</f>
        <v>0</v>
      </c>
      <c r="AK95" s="97" t="n">
        <f aca="false">(AO95)*(AM95)</f>
        <v>0</v>
      </c>
      <c r="AL95" s="97" t="n">
        <f aca="false">(AN95+AO95)*(AM95)</f>
        <v>0</v>
      </c>
      <c r="AM95" s="139" t="n">
        <f aca="false">INDEX(M1SHEET,MATCH($AI95,M1COLUMN,0),MATCH($AG$38,M1ROW,0))</f>
        <v>0.654006844286044</v>
      </c>
      <c r="AN95" s="122" t="n">
        <f aca="false">BS95</f>
        <v>0</v>
      </c>
      <c r="AO95" s="97" t="n">
        <f aca="false">BR95</f>
        <v>0</v>
      </c>
      <c r="AP95" s="125"/>
      <c r="AQ95" s="108"/>
      <c r="AR95" s="128" t="n">
        <f aca="false">SUM(AX95:BE95)+SUM(BI95:BP95)+SUM(DU95:DZ95)+SUM(BW95:CI95)</f>
        <v>0</v>
      </c>
      <c r="AS95" s="108"/>
      <c r="AT95" s="17"/>
      <c r="AU95" s="17"/>
      <c r="AV95" s="37" t="n">
        <v>39630</v>
      </c>
      <c r="AW95" s="17"/>
      <c r="AX95" s="128" t="n">
        <f aca="false">IF(AX$2&lt;=$A95,IF(AX$3&gt;=$A95,(AX$4/1.055056),0),0)*($AI96-$AI95)/10000</f>
        <v>0</v>
      </c>
      <c r="AY95" s="140" t="n">
        <f aca="false">IF(AY$2&lt;=$A95,IF(AY$3&gt;=$A95,(AY$4/1.055056),0),0)*($AI96-$AI95)/10000</f>
        <v>0</v>
      </c>
      <c r="AZ95" s="140" t="n">
        <f aca="false">IF(AZ$2&lt;=$A95,IF(AZ$3&gt;=$A95,(AZ$4/1.055056),0),0)*($AI96-$AI95)/10000</f>
        <v>0</v>
      </c>
      <c r="BA95" s="140" t="n">
        <f aca="false">IF(BA$2&lt;=$A95,IF(BA$3&gt;=$A95,(BA$4/1.055056),0),0)*($AI96-$AI95)/10000</f>
        <v>0</v>
      </c>
      <c r="BB95" s="140" t="n">
        <f aca="false">IF(BB$2&lt;=$A95,IF(BB$3&gt;=$A95,(BB$4/1.055056),0),0)*($AI96-$AI95)/10000</f>
        <v>0</v>
      </c>
      <c r="BC95" s="140" t="n">
        <f aca="false">IF(BC$2&lt;=$A95,IF(BC$3&gt;=$A95,(BC$4/1.055056),0),0)*($AI96-$AI95)/10000</f>
        <v>0</v>
      </c>
      <c r="BD95" s="140" t="n">
        <f aca="false">IF(BD$2&lt;=$A95,IF(BD$3&gt;=$A95,(BD$4/1.055056),0),0)*($AI96-$AI95)/10000</f>
        <v>0</v>
      </c>
      <c r="BE95" s="140" t="n">
        <f aca="false">SUM(AX95:BD95)*AM95</f>
        <v>0</v>
      </c>
      <c r="BF95" s="140"/>
      <c r="BG95" s="13"/>
      <c r="BH95" s="13"/>
      <c r="BI95" s="141" t="n">
        <f aca="false">IF(BI$2&lt;=$A95,IF(BI$3&gt;=$A95,(BI$4/1.055056),0),0)*($AI96-$AI95)/10000</f>
        <v>0</v>
      </c>
      <c r="BJ95" s="141" t="n">
        <f aca="false">IF(BJ$2&lt;=$A95,IF(BJ$3&gt;=$A95,(BJ$4/1.055056),0),0)*($AI96-$AI95)/10000</f>
        <v>0</v>
      </c>
      <c r="BK95" s="141" t="n">
        <f aca="false">IF(BK$2&lt;=$A95,IF(BK$3&gt;=$A95,(BK$4/1.055056),0),0)*($AI96-$AI95)/10000</f>
        <v>0</v>
      </c>
      <c r="BL95" s="141" t="n">
        <f aca="false">IF(BL$2&lt;=$A95,IF(BL$3&gt;=$A95,(BL$4/1.055056),0),0)*($AI96-$AI95)/10000</f>
        <v>0</v>
      </c>
      <c r="BM95" s="141" t="n">
        <f aca="false">IF(BM$2&lt;=$A95,IF(BM$3&gt;=$A95,(BM$4/1.055056),0),0)*($AI96-$AI95)/10000</f>
        <v>0</v>
      </c>
      <c r="BN95" s="141" t="n">
        <f aca="false">IF(BN$2&lt;=$A95,IF(BN$3&gt;=$A95,(BN$4/1.055056),0),0)*($AI96-$AI95)/10000</f>
        <v>0</v>
      </c>
      <c r="BO95" s="141" t="n">
        <f aca="false">IF(BO$2&lt;=$A95,IF(BO$3&gt;=$A95,(BO$4/1.055056),0),0)*($AI96-$AI95)/10000</f>
        <v>0</v>
      </c>
      <c r="BP95" s="141" t="n">
        <f aca="false">IF(BP$2&lt;=$A95,IF(BP$3&gt;=$A95,(BP$4/1.055056),0),0)*($AI96-$AI95)/10000</f>
        <v>0</v>
      </c>
      <c r="BQ95" s="13"/>
      <c r="BR95" s="14" t="n">
        <f aca="false">SUM(BI95:BP95)</f>
        <v>0</v>
      </c>
      <c r="BS95" s="14" t="n">
        <f aca="false">SUM(AX95:BF95)+DF95</f>
        <v>0</v>
      </c>
      <c r="BT95" s="14"/>
      <c r="BU95" s="17"/>
      <c r="BV95" s="17"/>
      <c r="BW95" s="142" t="n">
        <f aca="false">IF(BW$2&lt;=$A95,IF(BW$3&gt;=$A95,(BW$4),0),0)*($AI96-$AI95)/10000</f>
        <v>0</v>
      </c>
      <c r="BX95" s="142" t="n">
        <f aca="false">IF(BX$2&lt;=$A95,IF(BX$3&gt;=$A95,(BX$4),0),0)*($AI96-$AI95)/10000</f>
        <v>0</v>
      </c>
      <c r="BY95" s="142" t="n">
        <f aca="false">IF(BY$2&lt;=$A95,IF(BY$3&gt;=$A95,(BY$4),0),0)*($AI96-$AI95)/10000</f>
        <v>0</v>
      </c>
      <c r="BZ95" s="142" t="n">
        <f aca="false">IF(BZ$2&lt;=$A95,IF(BZ$3&gt;=$A95,(BZ$4),0),0)*($AI96-$AI95)/10000</f>
        <v>0</v>
      </c>
      <c r="CA95" s="142" t="n">
        <f aca="false">IF(CA$2&lt;=$A95,IF(CA$3&gt;=$A95,(CA$4),0),0)*($AI96-$AI95)/10000</f>
        <v>0</v>
      </c>
      <c r="CB95" s="140" t="n">
        <f aca="false">IF(CB$2&lt;=$A95,IF(CB$3&gt;=$A95,(CB$4),0),0)*($AI96-$AI95)/10000</f>
        <v>0</v>
      </c>
      <c r="CC95" s="140" t="n">
        <f aca="false">IF(CC$2&lt;=$A95,IF(CC$3&gt;=$A95,(CC$4),0),0)*($AI96-$AI95)/10000</f>
        <v>0</v>
      </c>
      <c r="CD95" s="140" t="n">
        <f aca="false">IF(CD$2&lt;=$A95,IF(CD$3&gt;=$A95,(CD$4),0),0)*($AI96-$AI95)/10000</f>
        <v>0</v>
      </c>
      <c r="CE95" s="140" t="n">
        <f aca="false">IF(CE$2&lt;=$A95,IF(CE$3&gt;=$A95,(CE$4),0),0)*($AI96-$AI95)/10000</f>
        <v>0</v>
      </c>
      <c r="CF95" s="140" t="n">
        <f aca="false">IF(CF$2&lt;=$A95,IF(CF$3&gt;=$A95,(CF$4),0),0)*($AI96-$AI95)/10000</f>
        <v>0</v>
      </c>
      <c r="CG95" s="140" t="n">
        <f aca="false">IF(CG$2&lt;=$A95,IF(CG$3&gt;=$A95,(CG$4),0),0)*($AI96-$AI95)/10000</f>
        <v>0</v>
      </c>
      <c r="CH95" s="140" t="n">
        <f aca="false">IF(CH$2&lt;=$A95,IF(CH$3&gt;=$A95,(CH$4),0),0)*($AI96-$AI95)/10000</f>
        <v>0</v>
      </c>
      <c r="CI95" s="140" t="n">
        <f aca="false">IF(CI$2&lt;=$A95,IF(CI$3&gt;=$A95,(CI$4),0),0)*($AI96-$AI95)/10000</f>
        <v>0</v>
      </c>
      <c r="CJ95" s="17"/>
      <c r="CK95" s="128" t="n">
        <f aca="false">SUM(BW95:CI95)+DQ95</f>
        <v>0</v>
      </c>
      <c r="CL95" s="128"/>
      <c r="CM95" s="128"/>
      <c r="CN95" s="142" t="n">
        <f aca="false">IF(CN$2&lt;=$A95,IF(CN$3&gt;=$A95,(CN$4),0),0)*($AI96-$AI95)/10000</f>
        <v>0</v>
      </c>
      <c r="CO95" s="142" t="n">
        <f aca="false">IF(CO$2&lt;=$A95,IF(CO$3&gt;=$A95,(CO$4),0),0)*($AI96-$AI95)/10000</f>
        <v>0</v>
      </c>
      <c r="CP95" s="142" t="n">
        <f aca="false">IF(CP$2&lt;=$A95,IF(CP$3&gt;=$A95,(CP$4),0),0)*($AI96-$AI95)/10000</f>
        <v>0</v>
      </c>
      <c r="CQ95" s="142" t="n">
        <f aca="false">IF(CQ$2&lt;=$A95,IF(CQ$3&gt;=$A95,(CQ$4),0),0)*($AI96-$AI95)/10000</f>
        <v>0</v>
      </c>
      <c r="CR95" s="128"/>
      <c r="CS95" s="128" t="n">
        <f aca="false">SUM(CN95:CQ95)*AL95</f>
        <v>0</v>
      </c>
      <c r="CT95" s="128"/>
      <c r="CU95" s="17"/>
      <c r="CV95" s="17"/>
      <c r="CW95" s="17"/>
      <c r="CX95" s="140" t="n">
        <f aca="false">IF(CX$2&lt;=$A95,IF(CX$3&gt;=$A95,(CX$4),0),0)*($AI96-$AI95)/10000</f>
        <v>0</v>
      </c>
      <c r="CY95" s="140" t="n">
        <f aca="false">IF(CY$2&lt;=$A95,IF(CY$3&gt;=$A95,(CY$4),0),0)*($AI96-$AI95)/10000</f>
        <v>0</v>
      </c>
      <c r="CZ95" s="140" t="n">
        <f aca="false">IF(CZ$2&lt;=$A95,IF(CZ$3&gt;=$A95,(CZ$4),0),0)*($AI96-$AI95)/10000</f>
        <v>0</v>
      </c>
      <c r="DA95" s="140" t="n">
        <f aca="false">IF(DA$2&lt;=$A95,IF(DA$3&gt;=$A95,(DA$4),0),0)*($AI96-$AI95)/10000</f>
        <v>0</v>
      </c>
      <c r="DB95" s="140" t="n">
        <f aca="false">IF(DB$2&lt;=$A95,IF(DB$3&gt;=$A95,(DB$4),0),0)*($AI96-$AI95)/10000</f>
        <v>0</v>
      </c>
      <c r="DC95" s="140" t="n">
        <f aca="false">IF(DC$2&lt;=$A95,IF(DC$3&gt;=$A95,(DC$4),0),0)*($AI96-$AI95)/10000</f>
        <v>0</v>
      </c>
      <c r="DD95" s="140" t="n">
        <f aca="false">IF(DD$2&lt;=$A95,IF(DD$3&gt;=$A95,(DD$4),0),0)*($AI96-$AI95)/10000</f>
        <v>0</v>
      </c>
      <c r="DE95" s="17"/>
      <c r="DF95" s="128" t="n">
        <f aca="false">SUM(CX95:DD95)</f>
        <v>0</v>
      </c>
      <c r="DG95" s="17"/>
      <c r="DH95" s="17"/>
      <c r="DI95" s="17"/>
      <c r="DJ95" s="17"/>
      <c r="DK95" s="17"/>
      <c r="DL95" s="140" t="n">
        <f aca="false">IF(DL$2&lt;=$A95,IF(DL$3&gt;=$A95,(DL$4),0),0)*($AI96-$AI95)/10000</f>
        <v>0</v>
      </c>
      <c r="DM95" s="140" t="n">
        <f aca="false">IF(DM$2&lt;=$A95,IF(DM$3&gt;=$A95,(DM$4),0),0)*($AI96-$AI95)/10000</f>
        <v>0</v>
      </c>
      <c r="DN95" s="140" t="n">
        <f aca="false">IF(DN$2&lt;=$A95,IF(DN$3&gt;=$A95,(DN$4),0),0)*($AI96-$AI95)/10000</f>
        <v>0</v>
      </c>
      <c r="DO95" s="140" t="n">
        <f aca="false">IF(DO$2&lt;=$A95,IF(DO$3&gt;=$A95,(DO$4),0),0)*($AI96-$AI95)/10000</f>
        <v>0</v>
      </c>
      <c r="DP95" s="140"/>
      <c r="DQ95" s="140" t="n">
        <f aca="false">SUM(DL95:DO95)*AL95</f>
        <v>0</v>
      </c>
      <c r="DR95" s="140"/>
      <c r="DS95" s="140" t="n">
        <f aca="false">IF(DS$2&lt;=$A95,IF(DS$3&gt;=$A95,(DS$4),0),0)*($AI96-$AI95)/10000</f>
        <v>0</v>
      </c>
      <c r="DT95" s="140" t="n">
        <f aca="false">IF(DT$2&lt;=$A95,IF(DT$3&gt;=$A95,(DT$4),0),0)*($AI96-$AI95)/10000</f>
        <v>0</v>
      </c>
      <c r="DU95" s="140" t="n">
        <f aca="false">IF(DU$2&lt;=$A95,IF(DU$3&gt;=$A95,(DU$4),0),0)*($AI96-$AI95)/10000</f>
        <v>0</v>
      </c>
      <c r="DV95" s="140" t="n">
        <f aca="false">IF(DV$2&lt;=$A95,IF(DV$3&gt;=$A95,(DV$4),0),0)*($AI96-$AI95)/10000</f>
        <v>0</v>
      </c>
      <c r="DW95" s="140" t="n">
        <f aca="false">IF(DW$2&lt;=$A95,IF(DW$3&gt;=$A95,(DW$4),0),0)*($AI96-$AI95)/10000</f>
        <v>0</v>
      </c>
      <c r="DX95" s="140" t="n">
        <f aca="false">IF(DX$2&lt;=$A95,IF(DX$3&gt;=$A95,(DX$4),0),0)*($AI96-$AI95)/10000</f>
        <v>0</v>
      </c>
      <c r="DY95" s="140" t="n">
        <f aca="false">IF(DY$2&lt;=$A95,IF(DY$3&gt;=$A95,(DY$4),0),0)*($AI96-$AI95)/10000</f>
        <v>0</v>
      </c>
      <c r="DZ95" s="140" t="n">
        <f aca="false">IF(DZ$2&lt;=$A95,IF(DZ$3&gt;=$A95,(DZ$4),0),0)*($AI96-$AI95)/10000</f>
        <v>0</v>
      </c>
      <c r="EA95" s="140" t="n">
        <f aca="false">IF(EA$2&lt;=$A95,IF(EA$3&gt;=$A95,(EA$4),0),0)*($AI96-$AI95)/10000</f>
        <v>0</v>
      </c>
      <c r="EB95" s="128" t="n">
        <f aca="false">SUM(DS95:DZ95)*AM95</f>
        <v>0</v>
      </c>
      <c r="EC95" s="128"/>
      <c r="ED95" s="17"/>
      <c r="EE95" s="17"/>
      <c r="EF95" s="17"/>
      <c r="EG95" s="17"/>
      <c r="EH95" s="17"/>
      <c r="EI95" s="140" t="n">
        <f aca="false">IF(EI$2&lt;=$A95,IF(EI$3&gt;=$A95,(EI$4),0),0)*($AI96-$AI95)/10000</f>
        <v>0</v>
      </c>
      <c r="EJ95" s="140" t="n">
        <f aca="false">IF(EJ$2&lt;=$A95,IF(EJ$3&gt;=$A95,(EJ$4),0),0)*($AI96-$AI95)/10000</f>
        <v>0</v>
      </c>
      <c r="EK95" s="140" t="n">
        <f aca="false">IF(EK$2&lt;=$A95,IF(EK$3&gt;=$A95,(EK$4),0),0)*($AI96-$AI95)/10000</f>
        <v>0</v>
      </c>
      <c r="EL95" s="140" t="n">
        <f aca="false">IF(EL$2&lt;=$A95,IF(EL$3&gt;=$A95,(EL$4),0),0)*($AI96-$AI95)/10000</f>
        <v>0</v>
      </c>
      <c r="EM95" s="140" t="n">
        <f aca="false">IF(EM$2&lt;=$A95,IF(EM$3&gt;=$A95,(EM$4),0),0)*($AI96-$AI95)/10000</f>
        <v>0</v>
      </c>
      <c r="EN95" s="140" t="n">
        <f aca="false">IF(EN$2&lt;=$A95,IF(EN$3&gt;=$A95,(EN$4),0),0)*($AI96-$AI95)/10000</f>
        <v>0</v>
      </c>
      <c r="EO95" s="17"/>
      <c r="EP95" s="128" t="n">
        <f aca="false">SUM(EI95:EN95)</f>
        <v>0</v>
      </c>
      <c r="EQ95" s="128" t="n">
        <f aca="false">EP95*AM95</f>
        <v>0</v>
      </c>
      <c r="ER95" s="17"/>
      <c r="ES95" s="17"/>
      <c r="ET95" s="17"/>
      <c r="EU95" s="17"/>
      <c r="EV95" s="17"/>
      <c r="EW95" s="140" t="n">
        <f aca="false">IF(EW$2&lt;=$A95,IF(EW$3&gt;=$A95,(EW$4),0),0)*($AI96-$AI95)/10000</f>
        <v>0</v>
      </c>
      <c r="EX95" s="140" t="n">
        <f aca="false">IF(EX$2&lt;=$A95,IF(EX$3&gt;=$A95,(EX$4),0),0)*($AI96-$AI95)/10000</f>
        <v>0</v>
      </c>
      <c r="EY95" s="140" t="n">
        <f aca="false">IF(EY$2&lt;=$A95,IF(EY$3&gt;=$A95,(EY$4),0),0)*($AI96-$AI95)/10000</f>
        <v>0</v>
      </c>
      <c r="EZ95" s="140" t="n">
        <f aca="false">IF(EZ$2&lt;=$A95,IF(EZ$3&gt;=$A95,(EZ$4),0),0)*($AI96-$AI95)/10000</f>
        <v>0</v>
      </c>
      <c r="FA95" s="140" t="n">
        <f aca="false">IF(FA$2&lt;=$A95,IF(FA$3&gt;=$A95,(FA$4),0),0)*($AI96-$AI95)/10000</f>
        <v>0</v>
      </c>
      <c r="FB95" s="140" t="n">
        <f aca="false">IF(FB$2&lt;=$A95,IF(FB$3&gt;=$A95,(FB$4),0),0)*($AI96-$AI95)/10000</f>
        <v>0</v>
      </c>
      <c r="FC95" s="17"/>
      <c r="FD95" s="128" t="n">
        <f aca="false">SUM(EW95:FB95)</f>
        <v>0</v>
      </c>
      <c r="FE95" s="128" t="n">
        <f aca="false">FD95*AM95</f>
        <v>0</v>
      </c>
      <c r="FF95" s="17"/>
      <c r="FG95" s="17"/>
      <c r="FH95" s="17"/>
      <c r="FI95" s="17"/>
      <c r="FJ95" s="17"/>
      <c r="FK95" s="17"/>
      <c r="FL95" s="140" t="n">
        <f aca="false">IF(FL$2&lt;=$A95,IF(FL$3&gt;=$A95,(FL$4),0),0)*($AI96-$AI95)/10000</f>
        <v>0</v>
      </c>
      <c r="FM95" s="140" t="n">
        <f aca="false">IF(FM$2&lt;=$A95,IF(FM$3&gt;=$A95,(FM$4),0),0)*($AI96-$AI95)/10000</f>
        <v>0</v>
      </c>
      <c r="FN95" s="140" t="n">
        <f aca="false">IF(FN$2&lt;=$A95,IF(FN$3&gt;=$A95,(FN$4),0),0)*($AI96-$AI95)/10000</f>
        <v>0</v>
      </c>
      <c r="FO95" s="140" t="n">
        <f aca="false">IF(FO$2&lt;=$A95,IF(FO$3&gt;=$A95,(FO$4),0),0)*($AI96-$AI95)/10000</f>
        <v>0</v>
      </c>
      <c r="FP95" s="140" t="n">
        <f aca="false">IF(FP$2&lt;=$A95,IF(FP$3&gt;=$A95,(FP$4),0),0)*($AI96-$AI95)/10000</f>
        <v>0</v>
      </c>
      <c r="FQ95" s="140" t="n">
        <f aca="false">IF(FQ$2&lt;=$A95,IF(FQ$3&gt;=$A95,(FQ$4),0),0)*($AI96-$AI95)/10000</f>
        <v>0</v>
      </c>
      <c r="FR95" s="17"/>
      <c r="FS95" s="128" t="n">
        <f aca="false">SUM(FL95:FQ95)</f>
        <v>0</v>
      </c>
      <c r="FT95" s="128" t="n">
        <f aca="false">FS95*AM95</f>
        <v>0</v>
      </c>
      <c r="FU95" s="17"/>
      <c r="FV95" s="17"/>
      <c r="FW95" s="17"/>
      <c r="FX95" s="17"/>
      <c r="FY95" s="17"/>
      <c r="FZ95" s="17"/>
      <c r="GA95" s="140" t="n">
        <f aca="false">IF(GA$2&lt;=$A95,IF(GA$3&gt;=$A95,(GA$4),0),0)*($AI96-$AI95)/10000</f>
        <v>0</v>
      </c>
      <c r="GB95" s="140" t="n">
        <f aca="false">IF(GB$2&lt;=$A95,IF(GB$3&gt;=$A95,(GB$4),0),0)*($AI96-$AI95)/10000</f>
        <v>0</v>
      </c>
      <c r="GC95" s="140" t="n">
        <f aca="false">IF(GC$2&lt;=$A95,IF(GC$3&gt;=$A95,(GC$4),0),0)*($AI96-$AI95)/10000</f>
        <v>0</v>
      </c>
      <c r="GD95" s="140" t="n">
        <f aca="false">IF(GD$2&lt;=$A95,IF(GD$3&gt;=$A95,(GD$4),0),0)*($AI96-$AI95)/10000</f>
        <v>0</v>
      </c>
      <c r="GE95" s="140" t="n">
        <f aca="false">IF(GE$2&lt;=$A95,IF(GE$3&gt;=$A95,(GE$4),0),0)*($AI96-$AI95)/10000</f>
        <v>0</v>
      </c>
      <c r="GF95" s="140" t="n">
        <f aca="false">IF(GF$2&lt;=$A95,IF(GF$3&gt;=$A95,(GF$4),0),0)*($AI96-$AI95)/10000</f>
        <v>0</v>
      </c>
      <c r="GG95" s="17"/>
      <c r="GH95" s="128" t="n">
        <f aca="false">SUM(GA95:GF95)</f>
        <v>0</v>
      </c>
      <c r="GI95" s="128" t="n">
        <f aca="false">GH95*AM95</f>
        <v>0</v>
      </c>
    </row>
    <row r="96" customFormat="false" ht="16.5" hidden="false" customHeight="false" outlineLevel="0" collapsed="false">
      <c r="A96" s="133" t="n">
        <v>39661</v>
      </c>
      <c r="B96" s="144" t="n">
        <f aca="false">INDEX(EOLArray,MATCH($A96,EOLColumn,0),MATCH($AF$5,EOLRow,0))+CT96</f>
        <v>0</v>
      </c>
      <c r="C96" s="135" t="n">
        <f aca="false">INDEX(M1SHEET,MATCH($A96,M1COLUMN,0),MATCH($AG$5,M1ROW,0))</f>
        <v>-0.652165349903875</v>
      </c>
      <c r="D96" s="152"/>
      <c r="E96" s="144" t="n">
        <f aca="false">INDEX(EOLArray,MATCH($A96,EOLColumn,0),MATCH($AF$19,EOLRow,0))+EQ96</f>
        <v>-5.04</v>
      </c>
      <c r="F96" s="135" t="n">
        <f aca="false">INDEX(M1SHEET,MATCH($A96,M1COLUMN,0),MATCH($AG$14,M1ROW,0))</f>
        <v>0.12</v>
      </c>
      <c r="G96" s="152"/>
      <c r="H96" s="144" t="n">
        <f aca="false">INDEX(EOLArray,MATCH($A96,EOLColumn,0),MATCH($AF$20,EOLRow,0))+GI96</f>
        <v>0</v>
      </c>
      <c r="I96" s="135" t="n">
        <f aca="false">INDEX(M1SHEET,MATCH($A96,M1COLUMN,0),MATCH($AG$17,M1ROW,0))</f>
        <v>0.62</v>
      </c>
      <c r="J96" s="152"/>
      <c r="K96" s="144" t="n">
        <f aca="false">INDEX(EOLArray,MATCH($A96,EOLColumn,0),MATCH($AF$13,EOLRow,0))+FE96</f>
        <v>0</v>
      </c>
      <c r="L96" s="135" t="n">
        <f aca="false">INDEX(M1SHEET,MATCH($A96,M1COLUMN,0),MATCH($AG$13,M1ROW,0))</f>
        <v>-0.355</v>
      </c>
      <c r="M96" s="152"/>
      <c r="N96" s="144" t="n">
        <f aca="false">INDEX(EOLArray,MATCH($A96,EOLColumn,0),MATCH($AF$12,EOLRow,0))+EB96+DQ96</f>
        <v>0</v>
      </c>
      <c r="O96" s="135" t="n">
        <f aca="false">INDEX(M1SHEET,MATCH($A96,M1COLUMN,0),MATCH($AG$15,M1ROW,0))</f>
        <v>-0.29</v>
      </c>
      <c r="P96" s="152"/>
      <c r="Q96" s="135" t="n">
        <f aca="false">INDEX(M1SHEET,MATCH($A96,M1COLUMN,0),MATCH($AG$31,M1ROW,0))</f>
        <v>3.756</v>
      </c>
      <c r="R96" s="152"/>
      <c r="S96" s="144" t="n">
        <f aca="false">INDEX(EOLArray,MATCH($A96,EOLColumn,0),MATCH($AF$2,EOLRow,0))+BE96+DF96</f>
        <v>0</v>
      </c>
      <c r="T96" s="135" t="n">
        <f aca="false">INDEX(M1SHEET,MATCH($A96,M1COLUMN,0),MATCH($AG$3,M1ROW,0))</f>
        <v>-0.595</v>
      </c>
      <c r="U96" s="152"/>
      <c r="V96" s="135" t="n">
        <f aca="false">INDEX(M1SHEET,MATCH($A96,M1COLUMN,0),MATCH($AG$28,M1ROW,0))</f>
        <v>4.82949899658162</v>
      </c>
      <c r="W96" s="152"/>
      <c r="X96" s="144" t="n">
        <f aca="false">INDEX(EOLArray,MATCH($A96,EOLColumn,0),MATCH($AF$18,EOLRow,0))+$BE96+$CK96+$CS96+$DQ96</f>
        <v>0</v>
      </c>
      <c r="Y96" s="135" t="n">
        <f aca="false">INDEX(M1SHEET,MATCH($A96,M1COLUMN,0),MATCH($AG$2,M1ROW,0))</f>
        <v>4.046</v>
      </c>
      <c r="Z96" s="152"/>
      <c r="AB96" s="150" t="n">
        <f aca="false">B96+E96+H96+K96+N96+S96</f>
        <v>-5.04</v>
      </c>
      <c r="AC96" s="58"/>
      <c r="AD96" s="58"/>
      <c r="AI96" s="138" t="n">
        <v>39661</v>
      </c>
      <c r="AJ96" s="96" t="n">
        <f aca="false">(CK96+BE96+BR96+DQ96)*AM96</f>
        <v>0</v>
      </c>
      <c r="AK96" s="97" t="n">
        <f aca="false">(AO96)*(AM96)</f>
        <v>0</v>
      </c>
      <c r="AL96" s="97" t="n">
        <f aca="false">(AN96+AO96)*(AM96)</f>
        <v>0</v>
      </c>
      <c r="AM96" s="139" t="n">
        <f aca="false">INDEX(M1SHEET,MATCH($AI96,M1COLUMN,0),MATCH($AG$38,M1ROW,0))</f>
        <v>0.650450296724105</v>
      </c>
      <c r="AN96" s="122" t="n">
        <f aca="false">BS96</f>
        <v>0</v>
      </c>
      <c r="AO96" s="97" t="n">
        <f aca="false">BR96</f>
        <v>0</v>
      </c>
      <c r="AP96" s="125"/>
      <c r="AQ96" s="108"/>
      <c r="AR96" s="128" t="n">
        <f aca="false">SUM(AX96:BE96)+SUM(BI96:BP96)+SUM(DU96:DZ96)+SUM(BW96:CI96)</f>
        <v>0</v>
      </c>
      <c r="AS96" s="108"/>
      <c r="AT96" s="17"/>
      <c r="AU96" s="17"/>
      <c r="AV96" s="37" t="n">
        <v>39661</v>
      </c>
      <c r="AW96" s="17"/>
      <c r="AX96" s="128" t="n">
        <f aca="false">IF(AX$2&lt;=$A96,IF(AX$3&gt;=$A96,(AX$4/1.055056),0),0)*($AI97-$AI96)/10000</f>
        <v>0</v>
      </c>
      <c r="AY96" s="140" t="n">
        <f aca="false">IF(AY$2&lt;=$A96,IF(AY$3&gt;=$A96,(AY$4/1.055056),0),0)*($AI97-$AI96)/10000</f>
        <v>0</v>
      </c>
      <c r="AZ96" s="140" t="n">
        <f aca="false">IF(AZ$2&lt;=$A96,IF(AZ$3&gt;=$A96,(AZ$4/1.055056),0),0)*($AI97-$AI96)/10000</f>
        <v>0</v>
      </c>
      <c r="BA96" s="140" t="n">
        <f aca="false">IF(BA$2&lt;=$A96,IF(BA$3&gt;=$A96,(BA$4/1.055056),0),0)*($AI97-$AI96)/10000</f>
        <v>0</v>
      </c>
      <c r="BB96" s="140" t="n">
        <f aca="false">IF(BB$2&lt;=$A96,IF(BB$3&gt;=$A96,(BB$4/1.055056),0),0)*($AI97-$AI96)/10000</f>
        <v>0</v>
      </c>
      <c r="BC96" s="140" t="n">
        <f aca="false">IF(BC$2&lt;=$A96,IF(BC$3&gt;=$A96,(BC$4/1.055056),0),0)*($AI97-$AI96)/10000</f>
        <v>0</v>
      </c>
      <c r="BD96" s="140" t="n">
        <f aca="false">IF(BD$2&lt;=$A96,IF(BD$3&gt;=$A96,(BD$4/1.055056),0),0)*($AI97-$AI96)/10000</f>
        <v>0</v>
      </c>
      <c r="BE96" s="140" t="n">
        <f aca="false">SUM(AX96:BD96)*AM96</f>
        <v>0</v>
      </c>
      <c r="BF96" s="140"/>
      <c r="BG96" s="13"/>
      <c r="BH96" s="13"/>
      <c r="BI96" s="141" t="n">
        <f aca="false">IF(BI$2&lt;=$A96,IF(BI$3&gt;=$A96,(BI$4/1.055056),0),0)*($AI97-$AI96)/10000</f>
        <v>0</v>
      </c>
      <c r="BJ96" s="141" t="n">
        <f aca="false">IF(BJ$2&lt;=$A96,IF(BJ$3&gt;=$A96,(BJ$4/1.055056),0),0)*($AI97-$AI96)/10000</f>
        <v>0</v>
      </c>
      <c r="BK96" s="141" t="n">
        <f aca="false">IF(BK$2&lt;=$A96,IF(BK$3&gt;=$A96,(BK$4/1.055056),0),0)*($AI97-$AI96)/10000</f>
        <v>0</v>
      </c>
      <c r="BL96" s="141" t="n">
        <f aca="false">IF(BL$2&lt;=$A96,IF(BL$3&gt;=$A96,(BL$4/1.055056),0),0)*($AI97-$AI96)/10000</f>
        <v>0</v>
      </c>
      <c r="BM96" s="141" t="n">
        <f aca="false">IF(BM$2&lt;=$A96,IF(BM$3&gt;=$A96,(BM$4/1.055056),0),0)*($AI97-$AI96)/10000</f>
        <v>0</v>
      </c>
      <c r="BN96" s="141" t="n">
        <f aca="false">IF(BN$2&lt;=$A96,IF(BN$3&gt;=$A96,(BN$4/1.055056),0),0)*($AI97-$AI96)/10000</f>
        <v>0</v>
      </c>
      <c r="BO96" s="141" t="n">
        <f aca="false">IF(BO$2&lt;=$A96,IF(BO$3&gt;=$A96,(BO$4/1.055056),0),0)*($AI97-$AI96)/10000</f>
        <v>0</v>
      </c>
      <c r="BP96" s="141" t="n">
        <f aca="false">IF(BP$2&lt;=$A96,IF(BP$3&gt;=$A96,(BP$4/1.055056),0),0)*($AI97-$AI96)/10000</f>
        <v>0</v>
      </c>
      <c r="BQ96" s="13"/>
      <c r="BR96" s="14" t="n">
        <f aca="false">SUM(BI96:BP96)</f>
        <v>0</v>
      </c>
      <c r="BS96" s="14" t="n">
        <f aca="false">SUM(AX96:BF96)+DF96</f>
        <v>0</v>
      </c>
      <c r="BT96" s="14"/>
      <c r="BU96" s="17"/>
      <c r="BV96" s="17"/>
      <c r="BW96" s="142" t="n">
        <f aca="false">IF(BW$2&lt;=$A96,IF(BW$3&gt;=$A96,(BW$4),0),0)*($AI97-$AI96)/10000</f>
        <v>0</v>
      </c>
      <c r="BX96" s="142" t="n">
        <f aca="false">IF(BX$2&lt;=$A96,IF(BX$3&gt;=$A96,(BX$4),0),0)*($AI97-$AI96)/10000</f>
        <v>0</v>
      </c>
      <c r="BY96" s="142" t="n">
        <f aca="false">IF(BY$2&lt;=$A96,IF(BY$3&gt;=$A96,(BY$4),0),0)*($AI97-$AI96)/10000</f>
        <v>0</v>
      </c>
      <c r="BZ96" s="142" t="n">
        <f aca="false">IF(BZ$2&lt;=$A96,IF(BZ$3&gt;=$A96,(BZ$4),0),0)*($AI97-$AI96)/10000</f>
        <v>0</v>
      </c>
      <c r="CA96" s="142" t="n">
        <f aca="false">IF(CA$2&lt;=$A96,IF(CA$3&gt;=$A96,(CA$4),0),0)*($AI97-$AI96)/10000</f>
        <v>0</v>
      </c>
      <c r="CB96" s="140" t="n">
        <f aca="false">IF(CB$2&lt;=$A96,IF(CB$3&gt;=$A96,(CB$4),0),0)*($AI97-$AI96)/10000</f>
        <v>0</v>
      </c>
      <c r="CC96" s="140" t="n">
        <f aca="false">IF(CC$2&lt;=$A96,IF(CC$3&gt;=$A96,(CC$4),0),0)*($AI97-$AI96)/10000</f>
        <v>0</v>
      </c>
      <c r="CD96" s="140" t="n">
        <f aca="false">IF(CD$2&lt;=$A96,IF(CD$3&gt;=$A96,(CD$4),0),0)*($AI97-$AI96)/10000</f>
        <v>0</v>
      </c>
      <c r="CE96" s="140" t="n">
        <f aca="false">IF(CE$2&lt;=$A96,IF(CE$3&gt;=$A96,(CE$4),0),0)*($AI97-$AI96)/10000</f>
        <v>0</v>
      </c>
      <c r="CF96" s="140" t="n">
        <f aca="false">IF(CF$2&lt;=$A96,IF(CF$3&gt;=$A96,(CF$4),0),0)*($AI97-$AI96)/10000</f>
        <v>0</v>
      </c>
      <c r="CG96" s="140" t="n">
        <f aca="false">IF(CG$2&lt;=$A96,IF(CG$3&gt;=$A96,(CG$4),0),0)*($AI97-$AI96)/10000</f>
        <v>0</v>
      </c>
      <c r="CH96" s="140" t="n">
        <f aca="false">IF(CH$2&lt;=$A96,IF(CH$3&gt;=$A96,(CH$4),0),0)*($AI97-$AI96)/10000</f>
        <v>0</v>
      </c>
      <c r="CI96" s="140" t="n">
        <f aca="false">IF(CI$2&lt;=$A96,IF(CI$3&gt;=$A96,(CI$4),0),0)*($AI97-$AI96)/10000</f>
        <v>0</v>
      </c>
      <c r="CJ96" s="17"/>
      <c r="CK96" s="128" t="n">
        <f aca="false">SUM(BW96:CI96)+DQ96</f>
        <v>0</v>
      </c>
      <c r="CL96" s="128"/>
      <c r="CM96" s="128"/>
      <c r="CN96" s="142" t="n">
        <f aca="false">IF(CN$2&lt;=$A96,IF(CN$3&gt;=$A96,(CN$4),0),0)*($AI97-$AI96)/10000</f>
        <v>0</v>
      </c>
      <c r="CO96" s="142" t="n">
        <f aca="false">IF(CO$2&lt;=$A96,IF(CO$3&gt;=$A96,(CO$4),0),0)*($AI97-$AI96)/10000</f>
        <v>0</v>
      </c>
      <c r="CP96" s="142" t="n">
        <f aca="false">IF(CP$2&lt;=$A96,IF(CP$3&gt;=$A96,(CP$4),0),0)*($AI97-$AI96)/10000</f>
        <v>0</v>
      </c>
      <c r="CQ96" s="142" t="n">
        <f aca="false">IF(CQ$2&lt;=$A96,IF(CQ$3&gt;=$A96,(CQ$4),0),0)*($AI97-$AI96)/10000</f>
        <v>0</v>
      </c>
      <c r="CR96" s="128"/>
      <c r="CS96" s="128" t="n">
        <f aca="false">SUM(CN96:CQ96)*AL96</f>
        <v>0</v>
      </c>
      <c r="CT96" s="128"/>
      <c r="CU96" s="17"/>
      <c r="CV96" s="17"/>
      <c r="CW96" s="17"/>
      <c r="CX96" s="140" t="n">
        <f aca="false">IF(CX$2&lt;=$A96,IF(CX$3&gt;=$A96,(CX$4),0),0)*($AI97-$AI96)/10000</f>
        <v>0</v>
      </c>
      <c r="CY96" s="140" t="n">
        <f aca="false">IF(CY$2&lt;=$A96,IF(CY$3&gt;=$A96,(CY$4),0),0)*($AI97-$AI96)/10000</f>
        <v>0</v>
      </c>
      <c r="CZ96" s="140" t="n">
        <f aca="false">IF(CZ$2&lt;=$A96,IF(CZ$3&gt;=$A96,(CZ$4),0),0)*($AI97-$AI96)/10000</f>
        <v>0</v>
      </c>
      <c r="DA96" s="140" t="n">
        <f aca="false">IF(DA$2&lt;=$A96,IF(DA$3&gt;=$A96,(DA$4),0),0)*($AI97-$AI96)/10000</f>
        <v>0</v>
      </c>
      <c r="DB96" s="140" t="n">
        <f aca="false">IF(DB$2&lt;=$A96,IF(DB$3&gt;=$A96,(DB$4),0),0)*($AI97-$AI96)/10000</f>
        <v>0</v>
      </c>
      <c r="DC96" s="140" t="n">
        <f aca="false">IF(DC$2&lt;=$A96,IF(DC$3&gt;=$A96,(DC$4),0),0)*($AI97-$AI96)/10000</f>
        <v>0</v>
      </c>
      <c r="DD96" s="140" t="n">
        <f aca="false">IF(DD$2&lt;=$A96,IF(DD$3&gt;=$A96,(DD$4),0),0)*($AI97-$AI96)/10000</f>
        <v>0</v>
      </c>
      <c r="DE96" s="17"/>
      <c r="DF96" s="128" t="n">
        <f aca="false">SUM(CX96:DD96)</f>
        <v>0</v>
      </c>
      <c r="DG96" s="17"/>
      <c r="DH96" s="17"/>
      <c r="DI96" s="17"/>
      <c r="DJ96" s="17"/>
      <c r="DK96" s="17"/>
      <c r="DL96" s="140" t="n">
        <f aca="false">IF(DL$2&lt;=$A96,IF(DL$3&gt;=$A96,(DL$4),0),0)*($AI97-$AI96)/10000</f>
        <v>0</v>
      </c>
      <c r="DM96" s="140" t="n">
        <f aca="false">IF(DM$2&lt;=$A96,IF(DM$3&gt;=$A96,(DM$4),0),0)*($AI97-$AI96)/10000</f>
        <v>0</v>
      </c>
      <c r="DN96" s="140" t="n">
        <f aca="false">IF(DN$2&lt;=$A96,IF(DN$3&gt;=$A96,(DN$4),0),0)*($AI97-$AI96)/10000</f>
        <v>0</v>
      </c>
      <c r="DO96" s="140" t="n">
        <f aca="false">IF(DO$2&lt;=$A96,IF(DO$3&gt;=$A96,(DO$4),0),0)*($AI97-$AI96)/10000</f>
        <v>0</v>
      </c>
      <c r="DP96" s="140"/>
      <c r="DQ96" s="140" t="n">
        <f aca="false">SUM(DL96:DO96)*AL96</f>
        <v>0</v>
      </c>
      <c r="DR96" s="140"/>
      <c r="DS96" s="140" t="n">
        <f aca="false">IF(DS$2&lt;=$A96,IF(DS$3&gt;=$A96,(DS$4),0),0)*($AI97-$AI96)/10000</f>
        <v>0</v>
      </c>
      <c r="DT96" s="140" t="n">
        <f aca="false">IF(DT$2&lt;=$A96,IF(DT$3&gt;=$A96,(DT$4),0),0)*($AI97-$AI96)/10000</f>
        <v>0</v>
      </c>
      <c r="DU96" s="140" t="n">
        <f aca="false">IF(DU$2&lt;=$A96,IF(DU$3&gt;=$A96,(DU$4),0),0)*($AI97-$AI96)/10000</f>
        <v>0</v>
      </c>
      <c r="DV96" s="140" t="n">
        <f aca="false">IF(DV$2&lt;=$A96,IF(DV$3&gt;=$A96,(DV$4),0),0)*($AI97-$AI96)/10000</f>
        <v>0</v>
      </c>
      <c r="DW96" s="140" t="n">
        <f aca="false">IF(DW$2&lt;=$A96,IF(DW$3&gt;=$A96,(DW$4),0),0)*($AI97-$AI96)/10000</f>
        <v>0</v>
      </c>
      <c r="DX96" s="140" t="n">
        <f aca="false">IF(DX$2&lt;=$A96,IF(DX$3&gt;=$A96,(DX$4),0),0)*($AI97-$AI96)/10000</f>
        <v>0</v>
      </c>
      <c r="DY96" s="140" t="n">
        <f aca="false">IF(DY$2&lt;=$A96,IF(DY$3&gt;=$A96,(DY$4),0),0)*($AI97-$AI96)/10000</f>
        <v>0</v>
      </c>
      <c r="DZ96" s="140" t="n">
        <f aca="false">IF(DZ$2&lt;=$A96,IF(DZ$3&gt;=$A96,(DZ$4),0),0)*($AI97-$AI96)/10000</f>
        <v>0</v>
      </c>
      <c r="EA96" s="140" t="n">
        <f aca="false">IF(EA$2&lt;=$A96,IF(EA$3&gt;=$A96,(EA$4),0),0)*($AI97-$AI96)/10000</f>
        <v>0</v>
      </c>
      <c r="EB96" s="128" t="n">
        <f aca="false">SUM(DS96:DZ96)*AM96</f>
        <v>0</v>
      </c>
      <c r="EC96" s="128"/>
      <c r="ED96" s="17"/>
      <c r="EE96" s="17"/>
      <c r="EF96" s="17"/>
      <c r="EG96" s="17"/>
      <c r="EH96" s="17"/>
      <c r="EI96" s="140" t="n">
        <f aca="false">IF(EI$2&lt;=$A96,IF(EI$3&gt;=$A96,(EI$4),0),0)*($AI97-$AI96)/10000</f>
        <v>0</v>
      </c>
      <c r="EJ96" s="140" t="n">
        <f aca="false">IF(EJ$2&lt;=$A96,IF(EJ$3&gt;=$A96,(EJ$4),0),0)*($AI97-$AI96)/10000</f>
        <v>0</v>
      </c>
      <c r="EK96" s="140" t="n">
        <f aca="false">IF(EK$2&lt;=$A96,IF(EK$3&gt;=$A96,(EK$4),0),0)*($AI97-$AI96)/10000</f>
        <v>0</v>
      </c>
      <c r="EL96" s="140" t="n">
        <f aca="false">IF(EL$2&lt;=$A96,IF(EL$3&gt;=$A96,(EL$4),0),0)*($AI97-$AI96)/10000</f>
        <v>0</v>
      </c>
      <c r="EM96" s="140" t="n">
        <f aca="false">IF(EM$2&lt;=$A96,IF(EM$3&gt;=$A96,(EM$4),0),0)*($AI97-$AI96)/10000</f>
        <v>0</v>
      </c>
      <c r="EN96" s="140" t="n">
        <f aca="false">IF(EN$2&lt;=$A96,IF(EN$3&gt;=$A96,(EN$4),0),0)*($AI97-$AI96)/10000</f>
        <v>0</v>
      </c>
      <c r="EO96" s="17"/>
      <c r="EP96" s="128" t="n">
        <f aca="false">SUM(EI96:EN96)</f>
        <v>0</v>
      </c>
      <c r="EQ96" s="128" t="n">
        <f aca="false">EP96*AM96</f>
        <v>0</v>
      </c>
      <c r="ER96" s="17"/>
      <c r="ES96" s="17"/>
      <c r="ET96" s="17"/>
      <c r="EU96" s="17"/>
      <c r="EV96" s="17"/>
      <c r="EW96" s="140" t="n">
        <f aca="false">IF(EW$2&lt;=$A96,IF(EW$3&gt;=$A96,(EW$4),0),0)*($AI97-$AI96)/10000</f>
        <v>0</v>
      </c>
      <c r="EX96" s="140" t="n">
        <f aca="false">IF(EX$2&lt;=$A96,IF(EX$3&gt;=$A96,(EX$4),0),0)*($AI97-$AI96)/10000</f>
        <v>0</v>
      </c>
      <c r="EY96" s="140" t="n">
        <f aca="false">IF(EY$2&lt;=$A96,IF(EY$3&gt;=$A96,(EY$4),0),0)*($AI97-$AI96)/10000</f>
        <v>0</v>
      </c>
      <c r="EZ96" s="140" t="n">
        <f aca="false">IF(EZ$2&lt;=$A96,IF(EZ$3&gt;=$A96,(EZ$4),0),0)*($AI97-$AI96)/10000</f>
        <v>0</v>
      </c>
      <c r="FA96" s="140" t="n">
        <f aca="false">IF(FA$2&lt;=$A96,IF(FA$3&gt;=$A96,(FA$4),0),0)*($AI97-$AI96)/10000</f>
        <v>0</v>
      </c>
      <c r="FB96" s="140" t="n">
        <f aca="false">IF(FB$2&lt;=$A96,IF(FB$3&gt;=$A96,(FB$4),0),0)*($AI97-$AI96)/10000</f>
        <v>0</v>
      </c>
      <c r="FC96" s="17"/>
      <c r="FD96" s="128" t="n">
        <f aca="false">SUM(EW96:FB96)</f>
        <v>0</v>
      </c>
      <c r="FE96" s="128" t="n">
        <f aca="false">FD96*AM96</f>
        <v>0</v>
      </c>
      <c r="FF96" s="17"/>
      <c r="FG96" s="17"/>
      <c r="FH96" s="17"/>
      <c r="FI96" s="17"/>
      <c r="FJ96" s="17"/>
      <c r="FK96" s="17"/>
      <c r="FL96" s="140" t="n">
        <f aca="false">IF(FL$2&lt;=$A96,IF(FL$3&gt;=$A96,(FL$4),0),0)*($AI97-$AI96)/10000</f>
        <v>0</v>
      </c>
      <c r="FM96" s="140" t="n">
        <f aca="false">IF(FM$2&lt;=$A96,IF(FM$3&gt;=$A96,(FM$4),0),0)*($AI97-$AI96)/10000</f>
        <v>0</v>
      </c>
      <c r="FN96" s="140" t="n">
        <f aca="false">IF(FN$2&lt;=$A96,IF(FN$3&gt;=$A96,(FN$4),0),0)*($AI97-$AI96)/10000</f>
        <v>0</v>
      </c>
      <c r="FO96" s="140" t="n">
        <f aca="false">IF(FO$2&lt;=$A96,IF(FO$3&gt;=$A96,(FO$4),0),0)*($AI97-$AI96)/10000</f>
        <v>0</v>
      </c>
      <c r="FP96" s="140" t="n">
        <f aca="false">IF(FP$2&lt;=$A96,IF(FP$3&gt;=$A96,(FP$4),0),0)*($AI97-$AI96)/10000</f>
        <v>0</v>
      </c>
      <c r="FQ96" s="140" t="n">
        <f aca="false">IF(FQ$2&lt;=$A96,IF(FQ$3&gt;=$A96,(FQ$4),0),0)*($AI97-$AI96)/10000</f>
        <v>0</v>
      </c>
      <c r="FR96" s="17"/>
      <c r="FS96" s="128" t="n">
        <f aca="false">SUM(FL96:FQ96)</f>
        <v>0</v>
      </c>
      <c r="FT96" s="128" t="n">
        <f aca="false">FS96*AM96</f>
        <v>0</v>
      </c>
      <c r="FU96" s="17"/>
      <c r="FV96" s="17"/>
      <c r="FW96" s="17"/>
      <c r="FX96" s="17"/>
      <c r="FY96" s="17"/>
      <c r="FZ96" s="17"/>
      <c r="GA96" s="140" t="n">
        <f aca="false">IF(GA$2&lt;=$A96,IF(GA$3&gt;=$A96,(GA$4),0),0)*($AI97-$AI96)/10000</f>
        <v>0</v>
      </c>
      <c r="GB96" s="140" t="n">
        <f aca="false">IF(GB$2&lt;=$A96,IF(GB$3&gt;=$A96,(GB$4),0),0)*($AI97-$AI96)/10000</f>
        <v>0</v>
      </c>
      <c r="GC96" s="140" t="n">
        <f aca="false">IF(GC$2&lt;=$A96,IF(GC$3&gt;=$A96,(GC$4),0),0)*($AI97-$AI96)/10000</f>
        <v>0</v>
      </c>
      <c r="GD96" s="140" t="n">
        <f aca="false">IF(GD$2&lt;=$A96,IF(GD$3&gt;=$A96,(GD$4),0),0)*($AI97-$AI96)/10000</f>
        <v>0</v>
      </c>
      <c r="GE96" s="140" t="n">
        <f aca="false">IF(GE$2&lt;=$A96,IF(GE$3&gt;=$A96,(GE$4),0),0)*($AI97-$AI96)/10000</f>
        <v>0</v>
      </c>
      <c r="GF96" s="140" t="n">
        <f aca="false">IF(GF$2&lt;=$A96,IF(GF$3&gt;=$A96,(GF$4),0),0)*($AI97-$AI96)/10000</f>
        <v>0</v>
      </c>
      <c r="GG96" s="17"/>
      <c r="GH96" s="128" t="n">
        <f aca="false">SUM(GA96:GF96)</f>
        <v>0</v>
      </c>
      <c r="GI96" s="128" t="n">
        <f aca="false">GH96*AM96</f>
        <v>0</v>
      </c>
    </row>
    <row r="97" customFormat="false" ht="16.5" hidden="false" customHeight="false" outlineLevel="0" collapsed="false">
      <c r="A97" s="133" t="n">
        <v>39692</v>
      </c>
      <c r="B97" s="144" t="n">
        <f aca="false">INDEX(EOLArray,MATCH($A97,EOLColumn,0),MATCH($AF$5,EOLRow,0))+CT97</f>
        <v>0</v>
      </c>
      <c r="C97" s="135" t="n">
        <f aca="false">INDEX(M1SHEET,MATCH($A97,M1COLUMN,0),MATCH($AG$5,M1ROW,0))</f>
        <v>-0.652169642387757</v>
      </c>
      <c r="D97" s="152"/>
      <c r="E97" s="144" t="n">
        <f aca="false">INDEX(EOLArray,MATCH($A97,EOLColumn,0),MATCH($AF$19,EOLRow,0))+EQ97</f>
        <v>-4.85</v>
      </c>
      <c r="F97" s="135" t="n">
        <f aca="false">INDEX(M1SHEET,MATCH($A97,M1COLUMN,0),MATCH($AG$14,M1ROW,0))</f>
        <v>0.12</v>
      </c>
      <c r="G97" s="152"/>
      <c r="H97" s="144" t="n">
        <f aca="false">INDEX(EOLArray,MATCH($A97,EOLColumn,0),MATCH($AF$20,EOLRow,0))+GI97</f>
        <v>0</v>
      </c>
      <c r="I97" s="135" t="n">
        <f aca="false">INDEX(M1SHEET,MATCH($A97,M1COLUMN,0),MATCH($AG$17,M1ROW,0))</f>
        <v>0.62</v>
      </c>
      <c r="J97" s="152"/>
      <c r="K97" s="144" t="n">
        <f aca="false">INDEX(EOLArray,MATCH($A97,EOLColumn,0),MATCH($AF$13,EOLRow,0))+FE97</f>
        <v>0</v>
      </c>
      <c r="L97" s="135" t="n">
        <f aca="false">INDEX(M1SHEET,MATCH($A97,M1COLUMN,0),MATCH($AG$13,M1ROW,0))</f>
        <v>-0.355</v>
      </c>
      <c r="M97" s="152"/>
      <c r="N97" s="144" t="n">
        <f aca="false">INDEX(EOLArray,MATCH($A97,EOLColumn,0),MATCH($AF$12,EOLRow,0))+EB97+DQ97</f>
        <v>0</v>
      </c>
      <c r="O97" s="135" t="n">
        <f aca="false">INDEX(M1SHEET,MATCH($A97,M1COLUMN,0),MATCH($AG$15,M1ROW,0))</f>
        <v>-0.29</v>
      </c>
      <c r="P97" s="152"/>
      <c r="Q97" s="135" t="n">
        <f aca="false">INDEX(M1SHEET,MATCH($A97,M1COLUMN,0),MATCH($AG$31,M1ROW,0))</f>
        <v>3.782</v>
      </c>
      <c r="R97" s="152"/>
      <c r="S97" s="144" t="n">
        <f aca="false">INDEX(EOLArray,MATCH($A97,EOLColumn,0),MATCH($AF$2,EOLRow,0))+BE97+DF97</f>
        <v>0</v>
      </c>
      <c r="T97" s="135" t="n">
        <f aca="false">INDEX(M1SHEET,MATCH($A97,M1COLUMN,0),MATCH($AG$3,M1ROW,0))</f>
        <v>-0.595</v>
      </c>
      <c r="U97" s="152"/>
      <c r="V97" s="135" t="n">
        <f aca="false">INDEX(M1SHEET,MATCH($A97,M1COLUMN,0),MATCH($AG$28,M1ROW,0))</f>
        <v>4.86551932778163</v>
      </c>
      <c r="W97" s="152"/>
      <c r="X97" s="144" t="n">
        <f aca="false">INDEX(EOLArray,MATCH($A97,EOLColumn,0),MATCH($AF$18,EOLRow,0))+$BE97+$CK97+$CS97+$DQ97</f>
        <v>0</v>
      </c>
      <c r="Y97" s="135" t="n">
        <f aca="false">INDEX(M1SHEET,MATCH($A97,M1COLUMN,0),MATCH($AG$2,M1ROW,0))</f>
        <v>4.072</v>
      </c>
      <c r="Z97" s="152"/>
      <c r="AB97" s="150" t="n">
        <f aca="false">B97+E97+H97+K97+N97+S97</f>
        <v>-4.85</v>
      </c>
      <c r="AC97" s="58"/>
      <c r="AD97" s="58"/>
      <c r="AI97" s="138" t="n">
        <v>39692</v>
      </c>
      <c r="AJ97" s="96" t="n">
        <f aca="false">(CK97+BE97+BR97+DQ97)*AM97</f>
        <v>0</v>
      </c>
      <c r="AK97" s="97" t="n">
        <f aca="false">(AO97)*(AM97)</f>
        <v>0</v>
      </c>
      <c r="AL97" s="97" t="n">
        <f aca="false">(AN97+AO97)*(AM97)</f>
        <v>0</v>
      </c>
      <c r="AM97" s="139" t="n">
        <f aca="false">INDEX(M1SHEET,MATCH($AI97,M1COLUMN,0),MATCH($AG$38,M1ROW,0))</f>
        <v>0.646904255201032</v>
      </c>
      <c r="AN97" s="122" t="n">
        <f aca="false">BS97</f>
        <v>0</v>
      </c>
      <c r="AO97" s="97" t="n">
        <f aca="false">BR97</f>
        <v>0</v>
      </c>
      <c r="AP97" s="125"/>
      <c r="AQ97" s="108"/>
      <c r="AR97" s="128" t="n">
        <f aca="false">SUM(AX97:BE97)+SUM(BI97:BP97)+SUM(DU97:DZ97)+SUM(BW97:CI97)</f>
        <v>0</v>
      </c>
      <c r="AS97" s="108"/>
      <c r="AT97" s="17"/>
      <c r="AU97" s="17"/>
      <c r="AV97" s="37" t="n">
        <v>39692</v>
      </c>
      <c r="AW97" s="17"/>
      <c r="AX97" s="128" t="n">
        <f aca="false">IF(AX$2&lt;=$A97,IF(AX$3&gt;=$A97,(AX$4/1.055056),0),0)*($AI98-$AI97)/10000</f>
        <v>0</v>
      </c>
      <c r="AY97" s="140" t="n">
        <f aca="false">IF(AY$2&lt;=$A97,IF(AY$3&gt;=$A97,(AY$4/1.055056),0),0)*($AI98-$AI97)/10000</f>
        <v>0</v>
      </c>
      <c r="AZ97" s="140" t="n">
        <f aca="false">IF(AZ$2&lt;=$A97,IF(AZ$3&gt;=$A97,(AZ$4/1.055056),0),0)*($AI98-$AI97)/10000</f>
        <v>0</v>
      </c>
      <c r="BA97" s="140" t="n">
        <f aca="false">IF(BA$2&lt;=$A97,IF(BA$3&gt;=$A97,(BA$4/1.055056),0),0)*($AI98-$AI97)/10000</f>
        <v>0</v>
      </c>
      <c r="BB97" s="140" t="n">
        <f aca="false">IF(BB$2&lt;=$A97,IF(BB$3&gt;=$A97,(BB$4/1.055056),0),0)*($AI98-$AI97)/10000</f>
        <v>0</v>
      </c>
      <c r="BC97" s="140" t="n">
        <f aca="false">IF(BC$2&lt;=$A97,IF(BC$3&gt;=$A97,(BC$4/1.055056),0),0)*($AI98-$AI97)/10000</f>
        <v>0</v>
      </c>
      <c r="BD97" s="140" t="n">
        <f aca="false">IF(BD$2&lt;=$A97,IF(BD$3&gt;=$A97,(BD$4/1.055056),0),0)*($AI98-$AI97)/10000</f>
        <v>0</v>
      </c>
      <c r="BE97" s="140" t="n">
        <f aca="false">SUM(AX97:BD97)*AM97</f>
        <v>0</v>
      </c>
      <c r="BF97" s="140"/>
      <c r="BG97" s="13"/>
      <c r="BH97" s="13"/>
      <c r="BI97" s="141" t="n">
        <f aca="false">IF(BI$2&lt;=$A97,IF(BI$3&gt;=$A97,(BI$4/1.055056),0),0)*($AI98-$AI97)/10000</f>
        <v>0</v>
      </c>
      <c r="BJ97" s="141" t="n">
        <f aca="false">IF(BJ$2&lt;=$A97,IF(BJ$3&gt;=$A97,(BJ$4/1.055056),0),0)*($AI98-$AI97)/10000</f>
        <v>0</v>
      </c>
      <c r="BK97" s="141" t="n">
        <f aca="false">IF(BK$2&lt;=$A97,IF(BK$3&gt;=$A97,(BK$4/1.055056),0),0)*($AI98-$AI97)/10000</f>
        <v>0</v>
      </c>
      <c r="BL97" s="141" t="n">
        <f aca="false">IF(BL$2&lt;=$A97,IF(BL$3&gt;=$A97,(BL$4/1.055056),0),0)*($AI98-$AI97)/10000</f>
        <v>0</v>
      </c>
      <c r="BM97" s="141" t="n">
        <f aca="false">IF(BM$2&lt;=$A97,IF(BM$3&gt;=$A97,(BM$4/1.055056),0),0)*($AI98-$AI97)/10000</f>
        <v>0</v>
      </c>
      <c r="BN97" s="141" t="n">
        <f aca="false">IF(BN$2&lt;=$A97,IF(BN$3&gt;=$A97,(BN$4/1.055056),0),0)*($AI98-$AI97)/10000</f>
        <v>0</v>
      </c>
      <c r="BO97" s="141" t="n">
        <f aca="false">IF(BO$2&lt;=$A97,IF(BO$3&gt;=$A97,(BO$4/1.055056),0),0)*($AI98-$AI97)/10000</f>
        <v>0</v>
      </c>
      <c r="BP97" s="141" t="n">
        <f aca="false">IF(BP$2&lt;=$A97,IF(BP$3&gt;=$A97,(BP$4/1.055056),0),0)*($AI98-$AI97)/10000</f>
        <v>0</v>
      </c>
      <c r="BQ97" s="13"/>
      <c r="BR97" s="14" t="n">
        <f aca="false">SUM(BI97:BP97)</f>
        <v>0</v>
      </c>
      <c r="BS97" s="14" t="n">
        <f aca="false">SUM(AX97:BF97)+DF97</f>
        <v>0</v>
      </c>
      <c r="BT97" s="14"/>
      <c r="BU97" s="17"/>
      <c r="BV97" s="17"/>
      <c r="BW97" s="142" t="n">
        <f aca="false">IF(BW$2&lt;=$A97,IF(BW$3&gt;=$A97,(BW$4),0),0)*($AI98-$AI97)/10000</f>
        <v>0</v>
      </c>
      <c r="BX97" s="142" t="n">
        <f aca="false">IF(BX$2&lt;=$A97,IF(BX$3&gt;=$A97,(BX$4),0),0)*($AI98-$AI97)/10000</f>
        <v>0</v>
      </c>
      <c r="BY97" s="142" t="n">
        <f aca="false">IF(BY$2&lt;=$A97,IF(BY$3&gt;=$A97,(BY$4),0),0)*($AI98-$AI97)/10000</f>
        <v>0</v>
      </c>
      <c r="BZ97" s="142" t="n">
        <f aca="false">IF(BZ$2&lt;=$A97,IF(BZ$3&gt;=$A97,(BZ$4),0),0)*($AI98-$AI97)/10000</f>
        <v>0</v>
      </c>
      <c r="CA97" s="142" t="n">
        <f aca="false">IF(CA$2&lt;=$A97,IF(CA$3&gt;=$A97,(CA$4),0),0)*($AI98-$AI97)/10000</f>
        <v>0</v>
      </c>
      <c r="CB97" s="140" t="n">
        <f aca="false">IF(CB$2&lt;=$A97,IF(CB$3&gt;=$A97,(CB$4),0),0)*($AI98-$AI97)/10000</f>
        <v>0</v>
      </c>
      <c r="CC97" s="140" t="n">
        <f aca="false">IF(CC$2&lt;=$A97,IF(CC$3&gt;=$A97,(CC$4),0),0)*($AI98-$AI97)/10000</f>
        <v>0</v>
      </c>
      <c r="CD97" s="140" t="n">
        <f aca="false">IF(CD$2&lt;=$A97,IF(CD$3&gt;=$A97,(CD$4),0),0)*($AI98-$AI97)/10000</f>
        <v>0</v>
      </c>
      <c r="CE97" s="140" t="n">
        <f aca="false">IF(CE$2&lt;=$A97,IF(CE$3&gt;=$A97,(CE$4),0),0)*($AI98-$AI97)/10000</f>
        <v>0</v>
      </c>
      <c r="CF97" s="140" t="n">
        <f aca="false">IF(CF$2&lt;=$A97,IF(CF$3&gt;=$A97,(CF$4),0),0)*($AI98-$AI97)/10000</f>
        <v>0</v>
      </c>
      <c r="CG97" s="140" t="n">
        <f aca="false">IF(CG$2&lt;=$A97,IF(CG$3&gt;=$A97,(CG$4),0),0)*($AI98-$AI97)/10000</f>
        <v>0</v>
      </c>
      <c r="CH97" s="140" t="n">
        <f aca="false">IF(CH$2&lt;=$A97,IF(CH$3&gt;=$A97,(CH$4),0),0)*($AI98-$AI97)/10000</f>
        <v>0</v>
      </c>
      <c r="CI97" s="140" t="n">
        <f aca="false">IF(CI$2&lt;=$A97,IF(CI$3&gt;=$A97,(CI$4),0),0)*($AI98-$AI97)/10000</f>
        <v>0</v>
      </c>
      <c r="CJ97" s="17"/>
      <c r="CK97" s="128" t="n">
        <f aca="false">SUM(BW97:CI97)+DQ97</f>
        <v>0</v>
      </c>
      <c r="CL97" s="128"/>
      <c r="CM97" s="128"/>
      <c r="CN97" s="142" t="n">
        <f aca="false">IF(CN$2&lt;=$A97,IF(CN$3&gt;=$A97,(CN$4),0),0)*($AI98-$AI97)/10000</f>
        <v>0</v>
      </c>
      <c r="CO97" s="142" t="n">
        <f aca="false">IF(CO$2&lt;=$A97,IF(CO$3&gt;=$A97,(CO$4),0),0)*($AI98-$AI97)/10000</f>
        <v>0</v>
      </c>
      <c r="CP97" s="142" t="n">
        <f aca="false">IF(CP$2&lt;=$A97,IF(CP$3&gt;=$A97,(CP$4),0),0)*($AI98-$AI97)/10000</f>
        <v>0</v>
      </c>
      <c r="CQ97" s="142" t="n">
        <f aca="false">IF(CQ$2&lt;=$A97,IF(CQ$3&gt;=$A97,(CQ$4),0),0)*($AI98-$AI97)/10000</f>
        <v>0</v>
      </c>
      <c r="CR97" s="128"/>
      <c r="CS97" s="128" t="n">
        <f aca="false">SUM(CN97:CQ97)*AL97</f>
        <v>0</v>
      </c>
      <c r="CT97" s="128"/>
      <c r="CU97" s="17"/>
      <c r="CV97" s="17"/>
      <c r="CW97" s="17"/>
      <c r="CX97" s="140" t="n">
        <f aca="false">IF(CX$2&lt;=$A97,IF(CX$3&gt;=$A97,(CX$4),0),0)*($AI98-$AI97)/10000</f>
        <v>0</v>
      </c>
      <c r="CY97" s="140" t="n">
        <f aca="false">IF(CY$2&lt;=$A97,IF(CY$3&gt;=$A97,(CY$4),0),0)*($AI98-$AI97)/10000</f>
        <v>0</v>
      </c>
      <c r="CZ97" s="140" t="n">
        <f aca="false">IF(CZ$2&lt;=$A97,IF(CZ$3&gt;=$A97,(CZ$4),0),0)*($AI98-$AI97)/10000</f>
        <v>0</v>
      </c>
      <c r="DA97" s="140" t="n">
        <f aca="false">IF(DA$2&lt;=$A97,IF(DA$3&gt;=$A97,(DA$4),0),0)*($AI98-$AI97)/10000</f>
        <v>0</v>
      </c>
      <c r="DB97" s="140" t="n">
        <f aca="false">IF(DB$2&lt;=$A97,IF(DB$3&gt;=$A97,(DB$4),0),0)*($AI98-$AI97)/10000</f>
        <v>0</v>
      </c>
      <c r="DC97" s="140" t="n">
        <f aca="false">IF(DC$2&lt;=$A97,IF(DC$3&gt;=$A97,(DC$4),0),0)*($AI98-$AI97)/10000</f>
        <v>0</v>
      </c>
      <c r="DD97" s="140" t="n">
        <f aca="false">IF(DD$2&lt;=$A97,IF(DD$3&gt;=$A97,(DD$4),0),0)*($AI98-$AI97)/10000</f>
        <v>0</v>
      </c>
      <c r="DE97" s="17"/>
      <c r="DF97" s="128" t="n">
        <f aca="false">SUM(CX97:DD97)</f>
        <v>0</v>
      </c>
      <c r="DG97" s="17"/>
      <c r="DH97" s="17"/>
      <c r="DI97" s="17"/>
      <c r="DJ97" s="17"/>
      <c r="DK97" s="17"/>
      <c r="DL97" s="140" t="n">
        <f aca="false">IF(DL$2&lt;=$A97,IF(DL$3&gt;=$A97,(DL$4),0),0)*($AI98-$AI97)/10000</f>
        <v>0</v>
      </c>
      <c r="DM97" s="140" t="n">
        <f aca="false">IF(DM$2&lt;=$A97,IF(DM$3&gt;=$A97,(DM$4),0),0)*($AI98-$AI97)/10000</f>
        <v>0</v>
      </c>
      <c r="DN97" s="140" t="n">
        <f aca="false">IF(DN$2&lt;=$A97,IF(DN$3&gt;=$A97,(DN$4),0),0)*($AI98-$AI97)/10000</f>
        <v>0</v>
      </c>
      <c r="DO97" s="140" t="n">
        <f aca="false">IF(DO$2&lt;=$A97,IF(DO$3&gt;=$A97,(DO$4),0),0)*($AI98-$AI97)/10000</f>
        <v>0</v>
      </c>
      <c r="DP97" s="140"/>
      <c r="DQ97" s="140" t="n">
        <f aca="false">SUM(DL97:DO97)*AL97</f>
        <v>0</v>
      </c>
      <c r="DR97" s="140"/>
      <c r="DS97" s="140" t="n">
        <f aca="false">IF(DS$2&lt;=$A97,IF(DS$3&gt;=$A97,(DS$4),0),0)*($AI98-$AI97)/10000</f>
        <v>0</v>
      </c>
      <c r="DT97" s="140" t="n">
        <f aca="false">IF(DT$2&lt;=$A97,IF(DT$3&gt;=$A97,(DT$4),0),0)*($AI98-$AI97)/10000</f>
        <v>0</v>
      </c>
      <c r="DU97" s="140" t="n">
        <f aca="false">IF(DU$2&lt;=$A97,IF(DU$3&gt;=$A97,(DU$4),0),0)*($AI98-$AI97)/10000</f>
        <v>0</v>
      </c>
      <c r="DV97" s="140" t="n">
        <f aca="false">IF(DV$2&lt;=$A97,IF(DV$3&gt;=$A97,(DV$4),0),0)*($AI98-$AI97)/10000</f>
        <v>0</v>
      </c>
      <c r="DW97" s="140" t="n">
        <f aca="false">IF(DW$2&lt;=$A97,IF(DW$3&gt;=$A97,(DW$4),0),0)*($AI98-$AI97)/10000</f>
        <v>0</v>
      </c>
      <c r="DX97" s="140" t="n">
        <f aca="false">IF(DX$2&lt;=$A97,IF(DX$3&gt;=$A97,(DX$4),0),0)*($AI98-$AI97)/10000</f>
        <v>0</v>
      </c>
      <c r="DY97" s="140" t="n">
        <f aca="false">IF(DY$2&lt;=$A97,IF(DY$3&gt;=$A97,(DY$4),0),0)*($AI98-$AI97)/10000</f>
        <v>0</v>
      </c>
      <c r="DZ97" s="140" t="n">
        <f aca="false">IF(DZ$2&lt;=$A97,IF(DZ$3&gt;=$A97,(DZ$4),0),0)*($AI98-$AI97)/10000</f>
        <v>0</v>
      </c>
      <c r="EA97" s="140" t="n">
        <f aca="false">IF(EA$2&lt;=$A97,IF(EA$3&gt;=$A97,(EA$4),0),0)*($AI98-$AI97)/10000</f>
        <v>0</v>
      </c>
      <c r="EB97" s="128" t="n">
        <f aca="false">SUM(DS97:DZ97)*AM97</f>
        <v>0</v>
      </c>
      <c r="EC97" s="128"/>
      <c r="ED97" s="17"/>
      <c r="EE97" s="17"/>
      <c r="EF97" s="17"/>
      <c r="EG97" s="17"/>
      <c r="EH97" s="17"/>
      <c r="EI97" s="140" t="n">
        <f aca="false">IF(EI$2&lt;=$A97,IF(EI$3&gt;=$A97,(EI$4),0),0)*($AI98-$AI97)/10000</f>
        <v>0</v>
      </c>
      <c r="EJ97" s="140" t="n">
        <f aca="false">IF(EJ$2&lt;=$A97,IF(EJ$3&gt;=$A97,(EJ$4),0),0)*($AI98-$AI97)/10000</f>
        <v>0</v>
      </c>
      <c r="EK97" s="140" t="n">
        <f aca="false">IF(EK$2&lt;=$A97,IF(EK$3&gt;=$A97,(EK$4),0),0)*($AI98-$AI97)/10000</f>
        <v>0</v>
      </c>
      <c r="EL97" s="140" t="n">
        <f aca="false">IF(EL$2&lt;=$A97,IF(EL$3&gt;=$A97,(EL$4),0),0)*($AI98-$AI97)/10000</f>
        <v>0</v>
      </c>
      <c r="EM97" s="140" t="n">
        <f aca="false">IF(EM$2&lt;=$A97,IF(EM$3&gt;=$A97,(EM$4),0),0)*($AI98-$AI97)/10000</f>
        <v>0</v>
      </c>
      <c r="EN97" s="140" t="n">
        <f aca="false">IF(EN$2&lt;=$A97,IF(EN$3&gt;=$A97,(EN$4),0),0)*($AI98-$AI97)/10000</f>
        <v>0</v>
      </c>
      <c r="EO97" s="17"/>
      <c r="EP97" s="128" t="n">
        <f aca="false">SUM(EI97:EN97)</f>
        <v>0</v>
      </c>
      <c r="EQ97" s="128" t="n">
        <f aca="false">EP97*AM97</f>
        <v>0</v>
      </c>
      <c r="ER97" s="17"/>
      <c r="ES97" s="17"/>
      <c r="ET97" s="17"/>
      <c r="EU97" s="17"/>
      <c r="EV97" s="17"/>
      <c r="EW97" s="140" t="n">
        <f aca="false">IF(EW$2&lt;=$A97,IF(EW$3&gt;=$A97,(EW$4),0),0)*($AI98-$AI97)/10000</f>
        <v>0</v>
      </c>
      <c r="EX97" s="140" t="n">
        <f aca="false">IF(EX$2&lt;=$A97,IF(EX$3&gt;=$A97,(EX$4),0),0)*($AI98-$AI97)/10000</f>
        <v>0</v>
      </c>
      <c r="EY97" s="140" t="n">
        <f aca="false">IF(EY$2&lt;=$A97,IF(EY$3&gt;=$A97,(EY$4),0),0)*($AI98-$AI97)/10000</f>
        <v>0</v>
      </c>
      <c r="EZ97" s="140" t="n">
        <f aca="false">IF(EZ$2&lt;=$A97,IF(EZ$3&gt;=$A97,(EZ$4),0),0)*($AI98-$AI97)/10000</f>
        <v>0</v>
      </c>
      <c r="FA97" s="140" t="n">
        <f aca="false">IF(FA$2&lt;=$A97,IF(FA$3&gt;=$A97,(FA$4),0),0)*($AI98-$AI97)/10000</f>
        <v>0</v>
      </c>
      <c r="FB97" s="140" t="n">
        <f aca="false">IF(FB$2&lt;=$A97,IF(FB$3&gt;=$A97,(FB$4),0),0)*($AI98-$AI97)/10000</f>
        <v>0</v>
      </c>
      <c r="FC97" s="17"/>
      <c r="FD97" s="128" t="n">
        <f aca="false">SUM(EW97:FB97)</f>
        <v>0</v>
      </c>
      <c r="FE97" s="128" t="n">
        <f aca="false">FD97*AM97</f>
        <v>0</v>
      </c>
      <c r="FF97" s="17"/>
      <c r="FG97" s="17"/>
      <c r="FH97" s="17"/>
      <c r="FI97" s="17"/>
      <c r="FJ97" s="17"/>
      <c r="FK97" s="17"/>
      <c r="FL97" s="140" t="n">
        <f aca="false">IF(FL$2&lt;=$A97,IF(FL$3&gt;=$A97,(FL$4),0),0)*($AI98-$AI97)/10000</f>
        <v>0</v>
      </c>
      <c r="FM97" s="140" t="n">
        <f aca="false">IF(FM$2&lt;=$A97,IF(FM$3&gt;=$A97,(FM$4),0),0)*($AI98-$AI97)/10000</f>
        <v>0</v>
      </c>
      <c r="FN97" s="140" t="n">
        <f aca="false">IF(FN$2&lt;=$A97,IF(FN$3&gt;=$A97,(FN$4),0),0)*($AI98-$AI97)/10000</f>
        <v>0</v>
      </c>
      <c r="FO97" s="140" t="n">
        <f aca="false">IF(FO$2&lt;=$A97,IF(FO$3&gt;=$A97,(FO$4),0),0)*($AI98-$AI97)/10000</f>
        <v>0</v>
      </c>
      <c r="FP97" s="140" t="n">
        <f aca="false">IF(FP$2&lt;=$A97,IF(FP$3&gt;=$A97,(FP$4),0),0)*($AI98-$AI97)/10000</f>
        <v>0</v>
      </c>
      <c r="FQ97" s="140" t="n">
        <f aca="false">IF(FQ$2&lt;=$A97,IF(FQ$3&gt;=$A97,(FQ$4),0),0)*($AI98-$AI97)/10000</f>
        <v>0</v>
      </c>
      <c r="FR97" s="17"/>
      <c r="FS97" s="128" t="n">
        <f aca="false">SUM(FL97:FQ97)</f>
        <v>0</v>
      </c>
      <c r="FT97" s="128" t="n">
        <f aca="false">FS97*AM97</f>
        <v>0</v>
      </c>
      <c r="FU97" s="17"/>
      <c r="FV97" s="17"/>
      <c r="FW97" s="17"/>
      <c r="FX97" s="17"/>
      <c r="FY97" s="17"/>
      <c r="FZ97" s="17"/>
      <c r="GA97" s="140" t="n">
        <f aca="false">IF(GA$2&lt;=$A97,IF(GA$3&gt;=$A97,(GA$4),0),0)*($AI98-$AI97)/10000</f>
        <v>0</v>
      </c>
      <c r="GB97" s="140" t="n">
        <f aca="false">IF(GB$2&lt;=$A97,IF(GB$3&gt;=$A97,(GB$4),0),0)*($AI98-$AI97)/10000</f>
        <v>0</v>
      </c>
      <c r="GC97" s="140" t="n">
        <f aca="false">IF(GC$2&lt;=$A97,IF(GC$3&gt;=$A97,(GC$4),0),0)*($AI98-$AI97)/10000</f>
        <v>0</v>
      </c>
      <c r="GD97" s="140" t="n">
        <f aca="false">IF(GD$2&lt;=$A97,IF(GD$3&gt;=$A97,(GD$4),0),0)*($AI98-$AI97)/10000</f>
        <v>0</v>
      </c>
      <c r="GE97" s="140" t="n">
        <f aca="false">IF(GE$2&lt;=$A97,IF(GE$3&gt;=$A97,(GE$4),0),0)*($AI98-$AI97)/10000</f>
        <v>0</v>
      </c>
      <c r="GF97" s="140" t="n">
        <f aca="false">IF(GF$2&lt;=$A97,IF(GF$3&gt;=$A97,(GF$4),0),0)*($AI98-$AI97)/10000</f>
        <v>0</v>
      </c>
      <c r="GG97" s="17"/>
      <c r="GH97" s="128" t="n">
        <f aca="false">SUM(GA97:GF97)</f>
        <v>0</v>
      </c>
      <c r="GI97" s="128" t="n">
        <f aca="false">GH97*AM97</f>
        <v>0</v>
      </c>
    </row>
    <row r="98" customFormat="false" ht="16.5" hidden="false" customHeight="false" outlineLevel="0" collapsed="false">
      <c r="A98" s="143" t="n">
        <v>39722</v>
      </c>
      <c r="B98" s="153" t="n">
        <f aca="false">INDEX(EOLArray,MATCH($A98,EOLColumn,0),MATCH($AF$5,EOLRow,0))+CT98</f>
        <v>0</v>
      </c>
      <c r="C98" s="154" t="n">
        <f aca="false">INDEX(M1SHEET,MATCH($A98,M1COLUMN,0),MATCH($AG$5,M1ROW,0))</f>
        <v>-0.652173585513368</v>
      </c>
      <c r="D98" s="155"/>
      <c r="E98" s="153" t="n">
        <f aca="false">INDEX(EOLArray,MATCH($A98,EOLColumn,0),MATCH($AF$19,EOLRow,0))+EQ98</f>
        <v>-4.99</v>
      </c>
      <c r="F98" s="154" t="n">
        <f aca="false">INDEX(M1SHEET,MATCH($A98,M1COLUMN,0),MATCH($AG$14,M1ROW,0))</f>
        <v>0.12</v>
      </c>
      <c r="G98" s="155"/>
      <c r="H98" s="153" t="n">
        <f aca="false">INDEX(EOLArray,MATCH($A98,EOLColumn,0),MATCH($AF$20,EOLRow,0))+GI98</f>
        <v>0</v>
      </c>
      <c r="I98" s="154" t="n">
        <f aca="false">INDEX(M1SHEET,MATCH($A98,M1COLUMN,0),MATCH($AG$17,M1ROW,0))</f>
        <v>0.62</v>
      </c>
      <c r="J98" s="155"/>
      <c r="K98" s="153" t="n">
        <f aca="false">INDEX(EOLArray,MATCH($A98,EOLColumn,0),MATCH($AF$13,EOLRow,0))+FE98</f>
        <v>0</v>
      </c>
      <c r="L98" s="154" t="n">
        <f aca="false">INDEX(M1SHEET,MATCH($A98,M1COLUMN,0),MATCH($AG$13,M1ROW,0))</f>
        <v>-0.355</v>
      </c>
      <c r="M98" s="155"/>
      <c r="N98" s="153" t="n">
        <f aca="false">INDEX(EOLArray,MATCH($A98,EOLColumn,0),MATCH($AF$12,EOLRow,0))+EB98+DQ98</f>
        <v>0</v>
      </c>
      <c r="O98" s="154" t="n">
        <f aca="false">INDEX(M1SHEET,MATCH($A98,M1COLUMN,0),MATCH($AG$15,M1ROW,0))</f>
        <v>-0.29</v>
      </c>
      <c r="P98" s="155"/>
      <c r="Q98" s="154" t="n">
        <f aca="false">INDEX(M1SHEET,MATCH($A98,M1COLUMN,0),MATCH($AG$31,M1ROW,0))</f>
        <v>3.82</v>
      </c>
      <c r="R98" s="155"/>
      <c r="S98" s="153" t="n">
        <f aca="false">INDEX(EOLArray,MATCH($A98,EOLColumn,0),MATCH($AF$2,EOLRow,0))+BE98+DF98</f>
        <v>0</v>
      </c>
      <c r="T98" s="154" t="n">
        <f aca="false">INDEX(M1SHEET,MATCH($A98,M1COLUMN,0),MATCH($AG$3,M1ROW,0))</f>
        <v>-0.595</v>
      </c>
      <c r="U98" s="155"/>
      <c r="V98" s="154" t="n">
        <f aca="false">INDEX(M1SHEET,MATCH($A98,M1COLUMN,0),MATCH($AG$28,M1ROW,0))</f>
        <v>4.91835517179965</v>
      </c>
      <c r="W98" s="155"/>
      <c r="X98" s="153" t="n">
        <f aca="false">INDEX(EOLArray,MATCH($A98,EOLColumn,0),MATCH($AF$18,EOLRow,0))+$BE98+$CK98+$CS98+$DQ98</f>
        <v>0</v>
      </c>
      <c r="Y98" s="154" t="n">
        <f aca="false">INDEX(M1SHEET,MATCH($A98,M1COLUMN,0),MATCH($AG$2,M1ROW,0))</f>
        <v>4.11</v>
      </c>
      <c r="Z98" s="155"/>
      <c r="AB98" s="146" t="n">
        <f aca="false">B98+E98+H98+K98+N98+S98</f>
        <v>-4.99</v>
      </c>
      <c r="AC98" s="58"/>
      <c r="AD98" s="58"/>
      <c r="AI98" s="138" t="n">
        <v>39722</v>
      </c>
      <c r="AJ98" s="96" t="n">
        <f aca="false">(CK98+BE98+BR98+DQ98)*AM98</f>
        <v>0</v>
      </c>
      <c r="AK98" s="97" t="n">
        <f aca="false">(AO98)*(AM98)</f>
        <v>0</v>
      </c>
      <c r="AL98" s="97" t="n">
        <f aca="false">(AN98+AO98)*(AM98)</f>
        <v>0</v>
      </c>
      <c r="AM98" s="139" t="n">
        <f aca="false">INDEX(M1SHEET,MATCH($AI98,M1COLUMN,0),MATCH($AG$38,M1ROW,0))</f>
        <v>0.6434826427986</v>
      </c>
      <c r="AN98" s="122" t="n">
        <f aca="false">BS98</f>
        <v>0</v>
      </c>
      <c r="AO98" s="97" t="n">
        <f aca="false">BR98</f>
        <v>0</v>
      </c>
      <c r="AP98" s="125"/>
      <c r="AQ98" s="108"/>
      <c r="AR98" s="128" t="n">
        <f aca="false">SUM(AX98:BE98)+SUM(BI98:BP98)+SUM(DU98:DZ98)+SUM(BW98:CI98)</f>
        <v>0</v>
      </c>
      <c r="AS98" s="108"/>
      <c r="AT98" s="17"/>
      <c r="AU98" s="17"/>
      <c r="AV98" s="37" t="n">
        <v>39722</v>
      </c>
      <c r="AW98" s="17"/>
      <c r="AX98" s="128" t="n">
        <f aca="false">IF(AX$2&lt;=$A98,IF(AX$3&gt;=$A98,(AX$4/1.055056),0),0)*($AI99-$AI98)/10000</f>
        <v>0</v>
      </c>
      <c r="AY98" s="140" t="n">
        <f aca="false">IF(AY$2&lt;=$A98,IF(AY$3&gt;=$A98,(AY$4/1.055056),0),0)*($AI99-$AI98)/10000</f>
        <v>0</v>
      </c>
      <c r="AZ98" s="140" t="n">
        <f aca="false">IF(AZ$2&lt;=$A98,IF(AZ$3&gt;=$A98,(AZ$4/1.055056),0),0)*($AI99-$AI98)/10000</f>
        <v>0</v>
      </c>
      <c r="BA98" s="140" t="n">
        <f aca="false">IF(BA$2&lt;=$A98,IF(BA$3&gt;=$A98,(BA$4/1.055056),0),0)*($AI99-$AI98)/10000</f>
        <v>0</v>
      </c>
      <c r="BB98" s="140" t="n">
        <f aca="false">IF(BB$2&lt;=$A98,IF(BB$3&gt;=$A98,(BB$4/1.055056),0),0)*($AI99-$AI98)/10000</f>
        <v>0</v>
      </c>
      <c r="BC98" s="140" t="n">
        <f aca="false">IF(BC$2&lt;=$A98,IF(BC$3&gt;=$A98,(BC$4/1.055056),0),0)*($AI99-$AI98)/10000</f>
        <v>0</v>
      </c>
      <c r="BD98" s="140" t="n">
        <f aca="false">IF(BD$2&lt;=$A98,IF(BD$3&gt;=$A98,(BD$4/1.055056),0),0)*($AI99-$AI98)/10000</f>
        <v>0</v>
      </c>
      <c r="BE98" s="140" t="n">
        <f aca="false">SUM(AX98:BD98)*AM98</f>
        <v>0</v>
      </c>
      <c r="BF98" s="140"/>
      <c r="BG98" s="13"/>
      <c r="BH98" s="13"/>
      <c r="BI98" s="141" t="n">
        <f aca="false">IF(BI$2&lt;=$A98,IF(BI$3&gt;=$A98,(BI$4/1.055056),0),0)*($AI99-$AI98)/10000</f>
        <v>0</v>
      </c>
      <c r="BJ98" s="141" t="n">
        <f aca="false">IF(BJ$2&lt;=$A98,IF(BJ$3&gt;=$A98,(BJ$4/1.055056),0),0)*($AI99-$AI98)/10000</f>
        <v>0</v>
      </c>
      <c r="BK98" s="141" t="n">
        <f aca="false">IF(BK$2&lt;=$A98,IF(BK$3&gt;=$A98,(BK$4/1.055056),0),0)*($AI99-$AI98)/10000</f>
        <v>0</v>
      </c>
      <c r="BL98" s="141" t="n">
        <f aca="false">IF(BL$2&lt;=$A98,IF(BL$3&gt;=$A98,(BL$4/1.055056),0),0)*($AI99-$AI98)/10000</f>
        <v>0</v>
      </c>
      <c r="BM98" s="141" t="n">
        <f aca="false">IF(BM$2&lt;=$A98,IF(BM$3&gt;=$A98,(BM$4/1.055056),0),0)*($AI99-$AI98)/10000</f>
        <v>0</v>
      </c>
      <c r="BN98" s="141" t="n">
        <f aca="false">IF(BN$2&lt;=$A98,IF(BN$3&gt;=$A98,(BN$4/1.055056),0),0)*($AI99-$AI98)/10000</f>
        <v>0</v>
      </c>
      <c r="BO98" s="141" t="n">
        <f aca="false">IF(BO$2&lt;=$A98,IF(BO$3&gt;=$A98,(BO$4/1.055056),0),0)*($AI99-$AI98)/10000</f>
        <v>0</v>
      </c>
      <c r="BP98" s="141" t="n">
        <f aca="false">IF(BP$2&lt;=$A98,IF(BP$3&gt;=$A98,(BP$4/1.055056),0),0)*($AI99-$AI98)/10000</f>
        <v>0</v>
      </c>
      <c r="BQ98" s="13"/>
      <c r="BR98" s="14" t="n">
        <f aca="false">SUM(BI98:BP98)</f>
        <v>0</v>
      </c>
      <c r="BS98" s="14" t="n">
        <f aca="false">SUM(AX98:BF98)+DF98</f>
        <v>0</v>
      </c>
      <c r="BT98" s="14"/>
      <c r="BU98" s="17"/>
      <c r="BV98" s="17"/>
      <c r="BW98" s="142" t="n">
        <f aca="false">IF(BW$2&lt;=$A98,IF(BW$3&gt;=$A98,(BW$4),0),0)*($AI99-$AI98)/10000</f>
        <v>0</v>
      </c>
      <c r="BX98" s="142" t="n">
        <f aca="false">IF(BX$2&lt;=$A98,IF(BX$3&gt;=$A98,(BX$4),0),0)*($AI99-$AI98)/10000</f>
        <v>0</v>
      </c>
      <c r="BY98" s="142" t="n">
        <f aca="false">IF(BY$2&lt;=$A98,IF(BY$3&gt;=$A98,(BY$4),0),0)*($AI99-$AI98)/10000</f>
        <v>0</v>
      </c>
      <c r="BZ98" s="142" t="n">
        <f aca="false">IF(BZ$2&lt;=$A98,IF(BZ$3&gt;=$A98,(BZ$4),0),0)*($AI99-$AI98)/10000</f>
        <v>0</v>
      </c>
      <c r="CA98" s="142" t="n">
        <f aca="false">IF(CA$2&lt;=$A98,IF(CA$3&gt;=$A98,(CA$4),0),0)*($AI99-$AI98)/10000</f>
        <v>0</v>
      </c>
      <c r="CB98" s="140" t="n">
        <f aca="false">IF(CB$2&lt;=$A98,IF(CB$3&gt;=$A98,(CB$4),0),0)*($AI99-$AI98)/10000</f>
        <v>0</v>
      </c>
      <c r="CC98" s="140" t="n">
        <f aca="false">IF(CC$2&lt;=$A98,IF(CC$3&gt;=$A98,(CC$4),0),0)*($AI99-$AI98)/10000</f>
        <v>0</v>
      </c>
      <c r="CD98" s="140" t="n">
        <f aca="false">IF(CD$2&lt;=$A98,IF(CD$3&gt;=$A98,(CD$4),0),0)*($AI99-$AI98)/10000</f>
        <v>0</v>
      </c>
      <c r="CE98" s="140" t="n">
        <f aca="false">IF(CE$2&lt;=$A98,IF(CE$3&gt;=$A98,(CE$4),0),0)*($AI99-$AI98)/10000</f>
        <v>0</v>
      </c>
      <c r="CF98" s="140" t="n">
        <f aca="false">IF(CF$2&lt;=$A98,IF(CF$3&gt;=$A98,(CF$4),0),0)*($AI99-$AI98)/10000</f>
        <v>0</v>
      </c>
      <c r="CG98" s="140" t="n">
        <f aca="false">IF(CG$2&lt;=$A98,IF(CG$3&gt;=$A98,(CG$4),0),0)*($AI99-$AI98)/10000</f>
        <v>0</v>
      </c>
      <c r="CH98" s="140" t="n">
        <f aca="false">IF(CH$2&lt;=$A98,IF(CH$3&gt;=$A98,(CH$4),0),0)*($AI99-$AI98)/10000</f>
        <v>0</v>
      </c>
      <c r="CI98" s="140" t="n">
        <f aca="false">IF(CI$2&lt;=$A98,IF(CI$3&gt;=$A98,(CI$4),0),0)*($AI99-$AI98)/10000</f>
        <v>0</v>
      </c>
      <c r="CJ98" s="17"/>
      <c r="CK98" s="128" t="n">
        <f aca="false">SUM(BW98:CI98)+DQ98</f>
        <v>0</v>
      </c>
      <c r="CL98" s="128"/>
      <c r="CM98" s="128"/>
      <c r="CN98" s="142" t="n">
        <f aca="false">IF(CN$2&lt;=$A98,IF(CN$3&gt;=$A98,(CN$4),0),0)*($AI99-$AI98)/10000</f>
        <v>0</v>
      </c>
      <c r="CO98" s="142" t="n">
        <f aca="false">IF(CO$2&lt;=$A98,IF(CO$3&gt;=$A98,(CO$4),0),0)*($AI99-$AI98)/10000</f>
        <v>0</v>
      </c>
      <c r="CP98" s="142" t="n">
        <f aca="false">IF(CP$2&lt;=$A98,IF(CP$3&gt;=$A98,(CP$4),0),0)*($AI99-$AI98)/10000</f>
        <v>0</v>
      </c>
      <c r="CQ98" s="142" t="n">
        <f aca="false">IF(CQ$2&lt;=$A98,IF(CQ$3&gt;=$A98,(CQ$4),0),0)*($AI99-$AI98)/10000</f>
        <v>0</v>
      </c>
      <c r="CR98" s="128"/>
      <c r="CS98" s="128" t="n">
        <f aca="false">SUM(CN98:CQ98)*AL98</f>
        <v>0</v>
      </c>
      <c r="CT98" s="128"/>
      <c r="CU98" s="17"/>
      <c r="CV98" s="17"/>
      <c r="CW98" s="17"/>
      <c r="CX98" s="140" t="n">
        <f aca="false">IF(CX$2&lt;=$A98,IF(CX$3&gt;=$A98,(CX$4),0),0)*($AI99-$AI98)/10000</f>
        <v>0</v>
      </c>
      <c r="CY98" s="140" t="n">
        <f aca="false">IF(CY$2&lt;=$A98,IF(CY$3&gt;=$A98,(CY$4),0),0)*($AI99-$AI98)/10000</f>
        <v>0</v>
      </c>
      <c r="CZ98" s="140" t="n">
        <f aca="false">IF(CZ$2&lt;=$A98,IF(CZ$3&gt;=$A98,(CZ$4),0),0)*($AI99-$AI98)/10000</f>
        <v>0</v>
      </c>
      <c r="DA98" s="140" t="n">
        <f aca="false">IF(DA$2&lt;=$A98,IF(DA$3&gt;=$A98,(DA$4),0),0)*($AI99-$AI98)/10000</f>
        <v>0</v>
      </c>
      <c r="DB98" s="140" t="n">
        <f aca="false">IF(DB$2&lt;=$A98,IF(DB$3&gt;=$A98,(DB$4),0),0)*($AI99-$AI98)/10000</f>
        <v>0</v>
      </c>
      <c r="DC98" s="140" t="n">
        <f aca="false">IF(DC$2&lt;=$A98,IF(DC$3&gt;=$A98,(DC$4),0),0)*($AI99-$AI98)/10000</f>
        <v>0</v>
      </c>
      <c r="DD98" s="140" t="n">
        <f aca="false">IF(DD$2&lt;=$A98,IF(DD$3&gt;=$A98,(DD$4),0),0)*($AI99-$AI98)/10000</f>
        <v>0</v>
      </c>
      <c r="DE98" s="17"/>
      <c r="DF98" s="128" t="n">
        <f aca="false">SUM(CX98:DD98)</f>
        <v>0</v>
      </c>
      <c r="DG98" s="17"/>
      <c r="DH98" s="17"/>
      <c r="DI98" s="17"/>
      <c r="DJ98" s="17"/>
      <c r="DK98" s="17"/>
      <c r="DL98" s="140" t="n">
        <f aca="false">IF(DL$2&lt;=$A98,IF(DL$3&gt;=$A98,(DL$4),0),0)*($AI99-$AI98)/10000</f>
        <v>0</v>
      </c>
      <c r="DM98" s="140" t="n">
        <f aca="false">IF(DM$2&lt;=$A98,IF(DM$3&gt;=$A98,(DM$4),0),0)*($AI99-$AI98)/10000</f>
        <v>0</v>
      </c>
      <c r="DN98" s="140" t="n">
        <f aca="false">IF(DN$2&lt;=$A98,IF(DN$3&gt;=$A98,(DN$4),0),0)*($AI99-$AI98)/10000</f>
        <v>0</v>
      </c>
      <c r="DO98" s="140" t="n">
        <f aca="false">IF(DO$2&lt;=$A98,IF(DO$3&gt;=$A98,(DO$4),0),0)*($AI99-$AI98)/10000</f>
        <v>0</v>
      </c>
      <c r="DP98" s="140"/>
      <c r="DQ98" s="140" t="n">
        <f aca="false">SUM(DL98:DO98)*AL98</f>
        <v>0</v>
      </c>
      <c r="DR98" s="140"/>
      <c r="DS98" s="140" t="n">
        <f aca="false">IF(DS$2&lt;=$A98,IF(DS$3&gt;=$A98,(DS$4),0),0)*($AI99-$AI98)/10000</f>
        <v>0</v>
      </c>
      <c r="DT98" s="140" t="n">
        <f aca="false">IF(DT$2&lt;=$A98,IF(DT$3&gt;=$A98,(DT$4),0),0)*($AI99-$AI98)/10000</f>
        <v>0</v>
      </c>
      <c r="DU98" s="140" t="n">
        <f aca="false">IF(DU$2&lt;=$A98,IF(DU$3&gt;=$A98,(DU$4),0),0)*($AI99-$AI98)/10000</f>
        <v>0</v>
      </c>
      <c r="DV98" s="140" t="n">
        <f aca="false">IF(DV$2&lt;=$A98,IF(DV$3&gt;=$A98,(DV$4),0),0)*($AI99-$AI98)/10000</f>
        <v>0</v>
      </c>
      <c r="DW98" s="140" t="n">
        <f aca="false">IF(DW$2&lt;=$A98,IF(DW$3&gt;=$A98,(DW$4),0),0)*($AI99-$AI98)/10000</f>
        <v>0</v>
      </c>
      <c r="DX98" s="140" t="n">
        <f aca="false">IF(DX$2&lt;=$A98,IF(DX$3&gt;=$A98,(DX$4),0),0)*($AI99-$AI98)/10000</f>
        <v>0</v>
      </c>
      <c r="DY98" s="140" t="n">
        <f aca="false">IF(DY$2&lt;=$A98,IF(DY$3&gt;=$A98,(DY$4),0),0)*($AI99-$AI98)/10000</f>
        <v>0</v>
      </c>
      <c r="DZ98" s="140" t="n">
        <f aca="false">IF(DZ$2&lt;=$A98,IF(DZ$3&gt;=$A98,(DZ$4),0),0)*($AI99-$AI98)/10000</f>
        <v>0</v>
      </c>
      <c r="EA98" s="140" t="n">
        <f aca="false">IF(EA$2&lt;=$A98,IF(EA$3&gt;=$A98,(EA$4),0),0)*($AI99-$AI98)/10000</f>
        <v>0</v>
      </c>
      <c r="EB98" s="128" t="n">
        <f aca="false">SUM(DS98:DZ98)*AM98</f>
        <v>0</v>
      </c>
      <c r="EC98" s="128"/>
      <c r="ED98" s="17"/>
      <c r="EE98" s="17"/>
      <c r="EF98" s="17"/>
      <c r="EG98" s="17"/>
      <c r="EH98" s="17"/>
      <c r="EI98" s="140" t="n">
        <f aca="false">IF(EI$2&lt;=$A98,IF(EI$3&gt;=$A98,(EI$4),0),0)*($AI99-$AI98)/10000</f>
        <v>0</v>
      </c>
      <c r="EJ98" s="140" t="n">
        <f aca="false">IF(EJ$2&lt;=$A98,IF(EJ$3&gt;=$A98,(EJ$4),0),0)*($AI99-$AI98)/10000</f>
        <v>0</v>
      </c>
      <c r="EK98" s="140" t="n">
        <f aca="false">IF(EK$2&lt;=$A98,IF(EK$3&gt;=$A98,(EK$4),0),0)*($AI99-$AI98)/10000</f>
        <v>0</v>
      </c>
      <c r="EL98" s="140" t="n">
        <f aca="false">IF(EL$2&lt;=$A98,IF(EL$3&gt;=$A98,(EL$4),0),0)*($AI99-$AI98)/10000</f>
        <v>0</v>
      </c>
      <c r="EM98" s="140" t="n">
        <f aca="false">IF(EM$2&lt;=$A98,IF(EM$3&gt;=$A98,(EM$4),0),0)*($AI99-$AI98)/10000</f>
        <v>0</v>
      </c>
      <c r="EN98" s="140" t="n">
        <f aca="false">IF(EN$2&lt;=$A98,IF(EN$3&gt;=$A98,(EN$4),0),0)*($AI99-$AI98)/10000</f>
        <v>0</v>
      </c>
      <c r="EO98" s="17"/>
      <c r="EP98" s="128" t="n">
        <f aca="false">SUM(EI98:EN98)</f>
        <v>0</v>
      </c>
      <c r="EQ98" s="128" t="n">
        <f aca="false">EP98*AM98</f>
        <v>0</v>
      </c>
      <c r="ER98" s="17"/>
      <c r="ES98" s="17"/>
      <c r="ET98" s="17"/>
      <c r="EU98" s="17"/>
      <c r="EV98" s="17"/>
      <c r="EW98" s="140" t="n">
        <f aca="false">IF(EW$2&lt;=$A98,IF(EW$3&gt;=$A98,(EW$4),0),0)*($AI99-$AI98)/10000</f>
        <v>0</v>
      </c>
      <c r="EX98" s="140" t="n">
        <f aca="false">IF(EX$2&lt;=$A98,IF(EX$3&gt;=$A98,(EX$4),0),0)*($AI99-$AI98)/10000</f>
        <v>0</v>
      </c>
      <c r="EY98" s="140" t="n">
        <f aca="false">IF(EY$2&lt;=$A98,IF(EY$3&gt;=$A98,(EY$4),0),0)*($AI99-$AI98)/10000</f>
        <v>0</v>
      </c>
      <c r="EZ98" s="140" t="n">
        <f aca="false">IF(EZ$2&lt;=$A98,IF(EZ$3&gt;=$A98,(EZ$4),0),0)*($AI99-$AI98)/10000</f>
        <v>0</v>
      </c>
      <c r="FA98" s="140" t="n">
        <f aca="false">IF(FA$2&lt;=$A98,IF(FA$3&gt;=$A98,(FA$4),0),0)*($AI99-$AI98)/10000</f>
        <v>0</v>
      </c>
      <c r="FB98" s="140" t="n">
        <f aca="false">IF(FB$2&lt;=$A98,IF(FB$3&gt;=$A98,(FB$4),0),0)*($AI99-$AI98)/10000</f>
        <v>0</v>
      </c>
      <c r="FC98" s="17"/>
      <c r="FD98" s="128" t="n">
        <f aca="false">SUM(EW98:FB98)</f>
        <v>0</v>
      </c>
      <c r="FE98" s="128" t="n">
        <f aca="false">FD98*AM98</f>
        <v>0</v>
      </c>
      <c r="FF98" s="17"/>
      <c r="FG98" s="17"/>
      <c r="FH98" s="17"/>
      <c r="FI98" s="17"/>
      <c r="FJ98" s="17"/>
      <c r="FK98" s="17"/>
      <c r="FL98" s="140" t="n">
        <f aca="false">IF(FL$2&lt;=$A98,IF(FL$3&gt;=$A98,(FL$4),0),0)*($AI99-$AI98)/10000</f>
        <v>0</v>
      </c>
      <c r="FM98" s="140" t="n">
        <f aca="false">IF(FM$2&lt;=$A98,IF(FM$3&gt;=$A98,(FM$4),0),0)*($AI99-$AI98)/10000</f>
        <v>0</v>
      </c>
      <c r="FN98" s="140" t="n">
        <f aca="false">IF(FN$2&lt;=$A98,IF(FN$3&gt;=$A98,(FN$4),0),0)*($AI99-$AI98)/10000</f>
        <v>0</v>
      </c>
      <c r="FO98" s="140" t="n">
        <f aca="false">IF(FO$2&lt;=$A98,IF(FO$3&gt;=$A98,(FO$4),0),0)*($AI99-$AI98)/10000</f>
        <v>0</v>
      </c>
      <c r="FP98" s="140" t="n">
        <f aca="false">IF(FP$2&lt;=$A98,IF(FP$3&gt;=$A98,(FP$4),0),0)*($AI99-$AI98)/10000</f>
        <v>0</v>
      </c>
      <c r="FQ98" s="140" t="n">
        <f aca="false">IF(FQ$2&lt;=$A98,IF(FQ$3&gt;=$A98,(FQ$4),0),0)*($AI99-$AI98)/10000</f>
        <v>0</v>
      </c>
      <c r="FR98" s="17"/>
      <c r="FS98" s="128" t="n">
        <f aca="false">SUM(FL98:FQ98)</f>
        <v>0</v>
      </c>
      <c r="FT98" s="128" t="n">
        <f aca="false">FS98*AM98</f>
        <v>0</v>
      </c>
      <c r="FU98" s="17"/>
      <c r="FV98" s="17"/>
      <c r="FW98" s="17"/>
      <c r="FX98" s="17"/>
      <c r="FY98" s="17"/>
      <c r="FZ98" s="17"/>
      <c r="GA98" s="140" t="n">
        <f aca="false">IF(GA$2&lt;=$A98,IF(GA$3&gt;=$A98,(GA$4),0),0)*($AI99-$AI98)/10000</f>
        <v>0</v>
      </c>
      <c r="GB98" s="140" t="n">
        <f aca="false">IF(GB$2&lt;=$A98,IF(GB$3&gt;=$A98,(GB$4),0),0)*($AI99-$AI98)/10000</f>
        <v>0</v>
      </c>
      <c r="GC98" s="140" t="n">
        <f aca="false">IF(GC$2&lt;=$A98,IF(GC$3&gt;=$A98,(GC$4),0),0)*($AI99-$AI98)/10000</f>
        <v>0</v>
      </c>
      <c r="GD98" s="140" t="n">
        <f aca="false">IF(GD$2&lt;=$A98,IF(GD$3&gt;=$A98,(GD$4),0),0)*($AI99-$AI98)/10000</f>
        <v>0</v>
      </c>
      <c r="GE98" s="140" t="n">
        <f aca="false">IF(GE$2&lt;=$A98,IF(GE$3&gt;=$A98,(GE$4),0),0)*($AI99-$AI98)/10000</f>
        <v>0</v>
      </c>
      <c r="GF98" s="140" t="n">
        <f aca="false">IF(GF$2&lt;=$A98,IF(GF$3&gt;=$A98,(GF$4),0),0)*($AI99-$AI98)/10000</f>
        <v>0</v>
      </c>
      <c r="GG98" s="17"/>
      <c r="GH98" s="128" t="n">
        <f aca="false">SUM(GA98:GF98)</f>
        <v>0</v>
      </c>
      <c r="GI98" s="128" t="n">
        <f aca="false">GH98*AM98</f>
        <v>0</v>
      </c>
    </row>
    <row r="99" customFormat="false" ht="17.25" hidden="false" customHeight="false" outlineLevel="0" collapsed="false">
      <c r="A99" s="133" t="n">
        <v>39753</v>
      </c>
      <c r="B99" s="144" t="e">
        <f aca="false">INDEX(EOLArray,MATCH($A99,EOLColumn,0),MATCH($AF$5,EOLRow,0))+CT99</f>
        <v>#VALUE!</v>
      </c>
      <c r="C99" s="135" t="n">
        <f aca="false">INDEX(M1SHEET,MATCH($A99,M1COLUMN,0),MATCH($AG$5,M1ROW,0))</f>
        <v>-0.5</v>
      </c>
      <c r="D99" s="136" t="n">
        <f aca="false">AVERAGE(C99:C110)</f>
        <v>-0.591699725314464</v>
      </c>
      <c r="E99" s="144" t="e">
        <f aca="false">INDEX(EOLArray,MATCH($A99,EOLColumn,0),MATCH($AF$19,EOLRow,0))+EQ99</f>
        <v>#VALUE!</v>
      </c>
      <c r="F99" s="135" t="n">
        <f aca="false">INDEX(M1SHEET,MATCH($A99,M1COLUMN,0),MATCH($AG$14,M1ROW,0))</f>
        <v>0</v>
      </c>
      <c r="G99" s="136" t="n">
        <f aca="false">AVERAGE(F99:F110)</f>
        <v>0</v>
      </c>
      <c r="H99" s="144" t="e">
        <f aca="false">INDEX(EOLArray,MATCH($A99,EOLColumn,0),MATCH($AF$20,EOLRow,0))+GI99</f>
        <v>#VALUE!</v>
      </c>
      <c r="I99" s="135" t="n">
        <f aca="false">INDEX(M1SHEET,MATCH($A99,M1COLUMN,0),MATCH($AG$17,M1ROW,0))</f>
        <v>0.5</v>
      </c>
      <c r="J99" s="136" t="n">
        <f aca="false">AVERAGE(I99:I110)</f>
        <v>0.57</v>
      </c>
      <c r="K99" s="144" t="e">
        <f aca="false">INDEX(EOLArray,MATCH($A99,EOLColumn,0),MATCH($AF$13,EOLRow,0))+FE99</f>
        <v>#VALUE!</v>
      </c>
      <c r="L99" s="135" t="n">
        <f aca="false">INDEX(M1SHEET,MATCH($A99,M1COLUMN,0),MATCH($AG$13,M1ROW,0))</f>
        <v>-0.29</v>
      </c>
      <c r="M99" s="136" t="n">
        <f aca="false">AVERAGE(L99:L110)</f>
        <v>-0.327916666666667</v>
      </c>
      <c r="N99" s="144" t="e">
        <f aca="false">INDEX(EOLArray,MATCH($A99,EOLColumn,0),MATCH($AF$12,EOLRow,0))+EB99+DQ99</f>
        <v>#VALUE!</v>
      </c>
      <c r="O99" s="135" t="n">
        <f aca="false">INDEX(M1SHEET,MATCH($A99,M1COLUMN,0),MATCH($AG$15,M1ROW,0))</f>
        <v>0</v>
      </c>
      <c r="P99" s="136" t="n">
        <f aca="false">AVERAGE(O99:O110)</f>
        <v>-0.168333333333333</v>
      </c>
      <c r="Q99" s="135" t="n">
        <f aca="false">INDEX(M1SHEET,MATCH($A99,M1COLUMN,0),MATCH($AG$31,M1ROW,0))</f>
        <v>4.25</v>
      </c>
      <c r="R99" s="136" t="n">
        <f aca="false">AVERAGE(Q99:Q110)</f>
        <v>4.02183333333333</v>
      </c>
      <c r="S99" s="144" t="e">
        <f aca="false">INDEX(EOLArray,MATCH($A99,EOLColumn,0),MATCH($AF$2,EOLRow,0))+BE99+DF99</f>
        <v>#VALUE!</v>
      </c>
      <c r="T99" s="135" t="n">
        <f aca="false">INDEX(M1SHEET,MATCH($A99,M1COLUMN,0),MATCH($AG$3,M1ROW,0))</f>
        <v>-0.5</v>
      </c>
      <c r="U99" s="136" t="n">
        <f aca="false">AVERAGE(T99:T110)</f>
        <v>-0.558333333333333</v>
      </c>
      <c r="V99" s="135" t="n">
        <f aca="false">INDEX(M1SHEET,MATCH($A99,M1COLUMN,0),MATCH($AG$28,M1ROW,0))</f>
        <v>5.246824426098</v>
      </c>
      <c r="W99" s="136" t="n">
        <f aca="false">AVERAGE(V99:V110)</f>
        <v>5.08012731186165</v>
      </c>
      <c r="X99" s="144" t="e">
        <f aca="false">INDEX(EOLArray,MATCH($A99,EOLColumn,0),MATCH($AF$18,EOLRow,0))+$BE99+$CK99+$CS99+$DQ99</f>
        <v>#VALUE!</v>
      </c>
      <c r="Y99" s="135" t="n">
        <f aca="false">INDEX(M1SHEET,MATCH($A99,M1COLUMN,0),MATCH($AG$2,M1ROW,0))</f>
        <v>4.25</v>
      </c>
      <c r="Z99" s="136" t="n">
        <f aca="false">AVERAGE(Y99:Y110)</f>
        <v>4.19016666666667</v>
      </c>
      <c r="AB99" s="150" t="e">
        <f aca="false">B99+E99+H99+K99+N99+S99</f>
        <v>#VALUE!</v>
      </c>
      <c r="AC99" s="58"/>
      <c r="AD99" s="58"/>
      <c r="AI99" s="138" t="n">
        <v>39753</v>
      </c>
      <c r="AJ99" s="96" t="n">
        <f aca="false">(CK99+BE99+BR99+DQ99)*AM99</f>
        <v>0</v>
      </c>
      <c r="AK99" s="97" t="n">
        <f aca="false">(AO99)*(AM99)</f>
        <v>0</v>
      </c>
      <c r="AL99" s="97" t="n">
        <f aca="false">(AN99+AO99)*(AM99)</f>
        <v>0</v>
      </c>
      <c r="AM99" s="139" t="n">
        <f aca="false">INDEX(M1SHEET,MATCH($AI99,M1COLUMN,0),MATCH($AG$38,M1ROW,0))</f>
        <v>0.639957390176124</v>
      </c>
      <c r="AN99" s="122" t="n">
        <f aca="false">BS99</f>
        <v>0</v>
      </c>
      <c r="AO99" s="97" t="n">
        <f aca="false">BR99</f>
        <v>0</v>
      </c>
      <c r="AP99" s="125"/>
      <c r="AQ99" s="108"/>
      <c r="AR99" s="128" t="n">
        <f aca="false">SUM(AX99:BE99)+SUM(BI99:BP99)+SUM(DU99:DZ99)+SUM(BW99:CI99)</f>
        <v>0</v>
      </c>
      <c r="AS99" s="108"/>
      <c r="AT99" s="17"/>
      <c r="AU99" s="17"/>
      <c r="AV99" s="37" t="n">
        <v>39753</v>
      </c>
      <c r="AW99" s="17"/>
      <c r="AX99" s="128" t="n">
        <f aca="false">IF(AX$2&lt;=$A99,IF(AX$3&gt;=$A99,(AX$4/1.055056),0),0)*($AI100-$AI99)/10000</f>
        <v>0</v>
      </c>
      <c r="AY99" s="140" t="n">
        <f aca="false">IF(AY$2&lt;=$A99,IF(AY$3&gt;=$A99,(AY$4/1.055056),0),0)*($AI100-$AI99)/10000</f>
        <v>0</v>
      </c>
      <c r="AZ99" s="140" t="n">
        <f aca="false">IF(AZ$2&lt;=$A99,IF(AZ$3&gt;=$A99,(AZ$4/1.055056),0),0)*($AI100-$AI99)/10000</f>
        <v>0</v>
      </c>
      <c r="BA99" s="140" t="n">
        <f aca="false">IF(BA$2&lt;=$A99,IF(BA$3&gt;=$A99,(BA$4/1.055056),0),0)*($AI100-$AI99)/10000</f>
        <v>0</v>
      </c>
      <c r="BB99" s="140" t="n">
        <f aca="false">IF(BB$2&lt;=$A99,IF(BB$3&gt;=$A99,(BB$4/1.055056),0),0)*($AI100-$AI99)/10000</f>
        <v>0</v>
      </c>
      <c r="BC99" s="140" t="n">
        <f aca="false">IF(BC$2&lt;=$A99,IF(BC$3&gt;=$A99,(BC$4/1.055056),0),0)*($AI100-$AI99)/10000</f>
        <v>0</v>
      </c>
      <c r="BD99" s="140" t="n">
        <f aca="false">IF(BD$2&lt;=$A99,IF(BD$3&gt;=$A99,(BD$4/1.055056),0),0)*($AI100-$AI99)/10000</f>
        <v>0</v>
      </c>
      <c r="BE99" s="140" t="n">
        <f aca="false">SUM(AX99:BD99)*AM99</f>
        <v>0</v>
      </c>
      <c r="BF99" s="140"/>
      <c r="BG99" s="13"/>
      <c r="BH99" s="13"/>
      <c r="BI99" s="141" t="n">
        <f aca="false">IF(BI$2&lt;=$A99,IF(BI$3&gt;=$A99,(BI$4/1.055056),0),0)*($AI100-$AI99)/10000</f>
        <v>0</v>
      </c>
      <c r="BJ99" s="141" t="n">
        <f aca="false">IF(BJ$2&lt;=$A99,IF(BJ$3&gt;=$A99,(BJ$4/1.055056),0),0)*($AI100-$AI99)/10000</f>
        <v>0</v>
      </c>
      <c r="BK99" s="141" t="n">
        <f aca="false">IF(BK$2&lt;=$A99,IF(BK$3&gt;=$A99,(BK$4/1.055056),0),0)*($AI100-$AI99)/10000</f>
        <v>0</v>
      </c>
      <c r="BL99" s="141" t="n">
        <f aca="false">IF(BL$2&lt;=$A99,IF(BL$3&gt;=$A99,(BL$4/1.055056),0),0)*($AI100-$AI99)/10000</f>
        <v>0</v>
      </c>
      <c r="BM99" s="141" t="n">
        <f aca="false">IF(BM$2&lt;=$A99,IF(BM$3&gt;=$A99,(BM$4/1.055056),0),0)*($AI100-$AI99)/10000</f>
        <v>0</v>
      </c>
      <c r="BN99" s="141" t="n">
        <f aca="false">IF(BN$2&lt;=$A99,IF(BN$3&gt;=$A99,(BN$4/1.055056),0),0)*($AI100-$AI99)/10000</f>
        <v>0</v>
      </c>
      <c r="BO99" s="141" t="n">
        <f aca="false">IF(BO$2&lt;=$A99,IF(BO$3&gt;=$A99,(BO$4/1.055056),0),0)*($AI100-$AI99)/10000</f>
        <v>0</v>
      </c>
      <c r="BP99" s="141" t="n">
        <f aca="false">IF(BP$2&lt;=$A99,IF(BP$3&gt;=$A99,(BP$4/1.055056),0),0)*($AI100-$AI99)/10000</f>
        <v>0</v>
      </c>
      <c r="BQ99" s="13"/>
      <c r="BR99" s="14" t="n">
        <f aca="false">SUM(BI99:BP99)</f>
        <v>0</v>
      </c>
      <c r="BS99" s="14" t="n">
        <f aca="false">SUM(AX99:BF99)+DF99</f>
        <v>0</v>
      </c>
      <c r="BT99" s="14"/>
      <c r="BU99" s="17"/>
      <c r="BV99" s="17"/>
      <c r="BW99" s="142" t="n">
        <f aca="false">IF(BW$2&lt;=$A99,IF(BW$3&gt;=$A99,(BW$4),0),0)*($AI100-$AI99)/10000</f>
        <v>0</v>
      </c>
      <c r="BX99" s="142" t="n">
        <f aca="false">IF(BX$2&lt;=$A99,IF(BX$3&gt;=$A99,(BX$4),0),0)*($AI100-$AI99)/10000</f>
        <v>0</v>
      </c>
      <c r="BY99" s="142" t="n">
        <f aca="false">IF(BY$2&lt;=$A99,IF(BY$3&gt;=$A99,(BY$4),0),0)*($AI100-$AI99)/10000</f>
        <v>0</v>
      </c>
      <c r="BZ99" s="142" t="n">
        <f aca="false">IF(BZ$2&lt;=$A99,IF(BZ$3&gt;=$A99,(BZ$4),0),0)*($AI100-$AI99)/10000</f>
        <v>0</v>
      </c>
      <c r="CA99" s="142" t="n">
        <f aca="false">IF(CA$2&lt;=$A99,IF(CA$3&gt;=$A99,(CA$4),0),0)*($AI100-$AI99)/10000</f>
        <v>0</v>
      </c>
      <c r="CB99" s="140" t="n">
        <f aca="false">IF(CB$2&lt;=$A99,IF(CB$3&gt;=$A99,(CB$4),0),0)*($AI100-$AI99)/10000</f>
        <v>0</v>
      </c>
      <c r="CC99" s="140" t="n">
        <f aca="false">IF(CC$2&lt;=$A99,IF(CC$3&gt;=$A99,(CC$4),0),0)*($AI100-$AI99)/10000</f>
        <v>0</v>
      </c>
      <c r="CD99" s="140" t="n">
        <f aca="false">IF(CD$2&lt;=$A99,IF(CD$3&gt;=$A99,(CD$4),0),0)*($AI100-$AI99)/10000</f>
        <v>0</v>
      </c>
      <c r="CE99" s="140" t="n">
        <f aca="false">IF(CE$2&lt;=$A99,IF(CE$3&gt;=$A99,(CE$4),0),0)*($AI100-$AI99)/10000</f>
        <v>0</v>
      </c>
      <c r="CF99" s="140" t="n">
        <f aca="false">IF(CF$2&lt;=$A99,IF(CF$3&gt;=$A99,(CF$4),0),0)*($AI100-$AI99)/10000</f>
        <v>0</v>
      </c>
      <c r="CG99" s="140" t="n">
        <f aca="false">IF(CG$2&lt;=$A99,IF(CG$3&gt;=$A99,(CG$4),0),0)*($AI100-$AI99)/10000</f>
        <v>0</v>
      </c>
      <c r="CH99" s="140" t="n">
        <f aca="false">IF(CH$2&lt;=$A99,IF(CH$3&gt;=$A99,(CH$4),0),0)*($AI100-$AI99)/10000</f>
        <v>0</v>
      </c>
      <c r="CI99" s="140" t="n">
        <f aca="false">IF(CI$2&lt;=$A99,IF(CI$3&gt;=$A99,(CI$4),0),0)*($AI100-$AI99)/10000</f>
        <v>0</v>
      </c>
      <c r="CJ99" s="17"/>
      <c r="CK99" s="128" t="n">
        <f aca="false">SUM(BW99:CI99)+DQ99</f>
        <v>0</v>
      </c>
      <c r="CL99" s="128"/>
      <c r="CM99" s="128"/>
      <c r="CN99" s="142" t="n">
        <f aca="false">IF(CN$2&lt;=$A99,IF(CN$3&gt;=$A99,(CN$4),0),0)*($AI100-$AI99)/10000</f>
        <v>0</v>
      </c>
      <c r="CO99" s="142" t="n">
        <f aca="false">IF(CO$2&lt;=$A99,IF(CO$3&gt;=$A99,(CO$4),0),0)*($AI100-$AI99)/10000</f>
        <v>0</v>
      </c>
      <c r="CP99" s="142" t="n">
        <f aca="false">IF(CP$2&lt;=$A99,IF(CP$3&gt;=$A99,(CP$4),0),0)*($AI100-$AI99)/10000</f>
        <v>0</v>
      </c>
      <c r="CQ99" s="142" t="n">
        <f aca="false">IF(CQ$2&lt;=$A99,IF(CQ$3&gt;=$A99,(CQ$4),0),0)*($AI100-$AI99)/10000</f>
        <v>0</v>
      </c>
      <c r="CR99" s="128"/>
      <c r="CS99" s="128" t="n">
        <f aca="false">SUM(CN99:CQ99)*AL99</f>
        <v>0</v>
      </c>
      <c r="CT99" s="128"/>
      <c r="CU99" s="17"/>
      <c r="CV99" s="17"/>
      <c r="CW99" s="17"/>
      <c r="CX99" s="140" t="n">
        <f aca="false">IF(CX$2&lt;=$A99,IF(CX$3&gt;=$A99,(CX$4),0),0)*($AI100-$AI99)/10000</f>
        <v>0</v>
      </c>
      <c r="CY99" s="140" t="n">
        <f aca="false">IF(CY$2&lt;=$A99,IF(CY$3&gt;=$A99,(CY$4),0),0)*($AI100-$AI99)/10000</f>
        <v>0</v>
      </c>
      <c r="CZ99" s="140" t="n">
        <f aca="false">IF(CZ$2&lt;=$A99,IF(CZ$3&gt;=$A99,(CZ$4),0),0)*($AI100-$AI99)/10000</f>
        <v>0</v>
      </c>
      <c r="DA99" s="140" t="n">
        <f aca="false">IF(DA$2&lt;=$A99,IF(DA$3&gt;=$A99,(DA$4),0),0)*($AI100-$AI99)/10000</f>
        <v>0</v>
      </c>
      <c r="DB99" s="140" t="n">
        <f aca="false">IF(DB$2&lt;=$A99,IF(DB$3&gt;=$A99,(DB$4),0),0)*($AI100-$AI99)/10000</f>
        <v>0</v>
      </c>
      <c r="DC99" s="140" t="n">
        <f aca="false">IF(DC$2&lt;=$A99,IF(DC$3&gt;=$A99,(DC$4),0),0)*($AI100-$AI99)/10000</f>
        <v>0</v>
      </c>
      <c r="DD99" s="140" t="n">
        <f aca="false">IF(DD$2&lt;=$A99,IF(DD$3&gt;=$A99,(DD$4),0),0)*($AI100-$AI99)/10000</f>
        <v>0</v>
      </c>
      <c r="DE99" s="17"/>
      <c r="DF99" s="128" t="n">
        <f aca="false">SUM(CX99:DD99)</f>
        <v>0</v>
      </c>
      <c r="DG99" s="17"/>
      <c r="DH99" s="17"/>
      <c r="DI99" s="17"/>
      <c r="DJ99" s="17"/>
      <c r="DK99" s="17"/>
      <c r="DL99" s="140" t="n">
        <f aca="false">IF(DL$2&lt;=$A99,IF(DL$3&gt;=$A99,(DL$4),0),0)*($AI100-$AI99)/10000</f>
        <v>0</v>
      </c>
      <c r="DM99" s="140" t="n">
        <f aca="false">IF(DM$2&lt;=$A99,IF(DM$3&gt;=$A99,(DM$4),0),0)*($AI100-$AI99)/10000</f>
        <v>0</v>
      </c>
      <c r="DN99" s="140" t="n">
        <f aca="false">IF(DN$2&lt;=$A99,IF(DN$3&gt;=$A99,(DN$4),0),0)*($AI100-$AI99)/10000</f>
        <v>0</v>
      </c>
      <c r="DO99" s="140" t="n">
        <f aca="false">IF(DO$2&lt;=$A99,IF(DO$3&gt;=$A99,(DO$4),0),0)*($AI100-$AI99)/10000</f>
        <v>0</v>
      </c>
      <c r="DP99" s="140"/>
      <c r="DQ99" s="140" t="n">
        <f aca="false">SUM(DL99:DO99)*AL99</f>
        <v>0</v>
      </c>
      <c r="DR99" s="140"/>
      <c r="DS99" s="140" t="n">
        <f aca="false">IF(DS$2&lt;=$A99,IF(DS$3&gt;=$A99,(DS$4),0),0)*($AI100-$AI99)/10000</f>
        <v>0</v>
      </c>
      <c r="DT99" s="140" t="n">
        <f aca="false">IF(DT$2&lt;=$A99,IF(DT$3&gt;=$A99,(DT$4),0),0)*($AI100-$AI99)/10000</f>
        <v>0</v>
      </c>
      <c r="DU99" s="140" t="n">
        <f aca="false">IF(DU$2&lt;=$A99,IF(DU$3&gt;=$A99,(DU$4),0),0)*($AI100-$AI99)/10000</f>
        <v>0</v>
      </c>
      <c r="DV99" s="140" t="n">
        <f aca="false">IF(DV$2&lt;=$A99,IF(DV$3&gt;=$A99,(DV$4),0),0)*($AI100-$AI99)/10000</f>
        <v>0</v>
      </c>
      <c r="DW99" s="140" t="n">
        <f aca="false">IF(DW$2&lt;=$A99,IF(DW$3&gt;=$A99,(DW$4),0),0)*($AI100-$AI99)/10000</f>
        <v>0</v>
      </c>
      <c r="DX99" s="140" t="n">
        <f aca="false">IF(DX$2&lt;=$A99,IF(DX$3&gt;=$A99,(DX$4),0),0)*($AI100-$AI99)/10000</f>
        <v>0</v>
      </c>
      <c r="DY99" s="140" t="n">
        <f aca="false">IF(DY$2&lt;=$A99,IF(DY$3&gt;=$A99,(DY$4),0),0)*($AI100-$AI99)/10000</f>
        <v>0</v>
      </c>
      <c r="DZ99" s="140" t="n">
        <f aca="false">IF(DZ$2&lt;=$A99,IF(DZ$3&gt;=$A99,(DZ$4),0),0)*($AI100-$AI99)/10000</f>
        <v>0</v>
      </c>
      <c r="EA99" s="140" t="n">
        <f aca="false">IF(EA$2&lt;=$A99,IF(EA$3&gt;=$A99,(EA$4),0),0)*($AI100-$AI99)/10000</f>
        <v>0</v>
      </c>
      <c r="EB99" s="128" t="n">
        <f aca="false">SUM(DS99:DZ99)*AM99</f>
        <v>0</v>
      </c>
      <c r="EC99" s="128"/>
      <c r="ED99" s="17"/>
      <c r="EE99" s="17"/>
      <c r="EF99" s="17"/>
      <c r="EG99" s="17"/>
      <c r="EH99" s="17"/>
      <c r="EI99" s="140" t="n">
        <f aca="false">IF(EI$2&lt;=$A99,IF(EI$3&gt;=$A99,(EI$4),0),0)*($AI100-$AI99)/10000</f>
        <v>0</v>
      </c>
      <c r="EJ99" s="140" t="n">
        <f aca="false">IF(EJ$2&lt;=$A99,IF(EJ$3&gt;=$A99,(EJ$4),0),0)*($AI100-$AI99)/10000</f>
        <v>0</v>
      </c>
      <c r="EK99" s="140" t="n">
        <f aca="false">IF(EK$2&lt;=$A99,IF(EK$3&gt;=$A99,(EK$4),0),0)*($AI100-$AI99)/10000</f>
        <v>0</v>
      </c>
      <c r="EL99" s="140" t="n">
        <f aca="false">IF(EL$2&lt;=$A99,IF(EL$3&gt;=$A99,(EL$4),0),0)*($AI100-$AI99)/10000</f>
        <v>0</v>
      </c>
      <c r="EM99" s="140" t="n">
        <f aca="false">IF(EM$2&lt;=$A99,IF(EM$3&gt;=$A99,(EM$4),0),0)*($AI100-$AI99)/10000</f>
        <v>0</v>
      </c>
      <c r="EN99" s="140" t="n">
        <f aca="false">IF(EN$2&lt;=$A99,IF(EN$3&gt;=$A99,(EN$4),0),0)*($AI100-$AI99)/10000</f>
        <v>0</v>
      </c>
      <c r="EO99" s="17"/>
      <c r="EP99" s="128" t="n">
        <f aca="false">SUM(EI99:EN99)</f>
        <v>0</v>
      </c>
      <c r="EQ99" s="128" t="n">
        <f aca="false">EP99*AM99</f>
        <v>0</v>
      </c>
      <c r="ER99" s="17"/>
      <c r="ES99" s="17"/>
      <c r="ET99" s="17"/>
      <c r="EU99" s="17"/>
      <c r="EV99" s="17"/>
      <c r="EW99" s="140" t="n">
        <f aca="false">IF(EW$2&lt;=$A99,IF(EW$3&gt;=$A99,(EW$4),0),0)*($AI100-$AI99)/10000</f>
        <v>0</v>
      </c>
      <c r="EX99" s="140" t="n">
        <f aca="false">IF(EX$2&lt;=$A99,IF(EX$3&gt;=$A99,(EX$4),0),0)*($AI100-$AI99)/10000</f>
        <v>0</v>
      </c>
      <c r="EY99" s="140" t="n">
        <f aca="false">IF(EY$2&lt;=$A99,IF(EY$3&gt;=$A99,(EY$4),0),0)*($AI100-$AI99)/10000</f>
        <v>0</v>
      </c>
      <c r="EZ99" s="140" t="n">
        <f aca="false">IF(EZ$2&lt;=$A99,IF(EZ$3&gt;=$A99,(EZ$4),0),0)*($AI100-$AI99)/10000</f>
        <v>0</v>
      </c>
      <c r="FA99" s="140" t="n">
        <f aca="false">IF(FA$2&lt;=$A99,IF(FA$3&gt;=$A99,(FA$4),0),0)*($AI100-$AI99)/10000</f>
        <v>0</v>
      </c>
      <c r="FB99" s="140" t="n">
        <f aca="false">IF(FB$2&lt;=$A99,IF(FB$3&gt;=$A99,(FB$4),0),0)*($AI100-$AI99)/10000</f>
        <v>0</v>
      </c>
      <c r="FC99" s="17"/>
      <c r="FD99" s="128" t="n">
        <f aca="false">SUM(EW99:FB99)</f>
        <v>0</v>
      </c>
      <c r="FE99" s="128" t="n">
        <f aca="false">FD99*AM99</f>
        <v>0</v>
      </c>
      <c r="FF99" s="17"/>
      <c r="FG99" s="17"/>
      <c r="FH99" s="17"/>
      <c r="FI99" s="17"/>
      <c r="FJ99" s="17"/>
      <c r="FK99" s="17"/>
      <c r="FL99" s="140" t="n">
        <f aca="false">IF(FL$2&lt;=$A99,IF(FL$3&gt;=$A99,(FL$4),0),0)*($AI100-$AI99)/10000</f>
        <v>0</v>
      </c>
      <c r="FM99" s="140" t="n">
        <f aca="false">IF(FM$2&lt;=$A99,IF(FM$3&gt;=$A99,(FM$4),0),0)*($AI100-$AI99)/10000</f>
        <v>0</v>
      </c>
      <c r="FN99" s="140" t="n">
        <f aca="false">IF(FN$2&lt;=$A99,IF(FN$3&gt;=$A99,(FN$4),0),0)*($AI100-$AI99)/10000</f>
        <v>0</v>
      </c>
      <c r="FO99" s="140" t="n">
        <f aca="false">IF(FO$2&lt;=$A99,IF(FO$3&gt;=$A99,(FO$4),0),0)*($AI100-$AI99)/10000</f>
        <v>0</v>
      </c>
      <c r="FP99" s="140" t="n">
        <f aca="false">IF(FP$2&lt;=$A99,IF(FP$3&gt;=$A99,(FP$4),0),0)*($AI100-$AI99)/10000</f>
        <v>0</v>
      </c>
      <c r="FQ99" s="140" t="n">
        <f aca="false">IF(FQ$2&lt;=$A99,IF(FQ$3&gt;=$A99,(FQ$4),0),0)*($AI100-$AI99)/10000</f>
        <v>0</v>
      </c>
      <c r="FR99" s="17"/>
      <c r="FS99" s="128" t="n">
        <f aca="false">SUM(FL99:FQ99)</f>
        <v>0</v>
      </c>
      <c r="FT99" s="128" t="n">
        <f aca="false">FS99*AM99</f>
        <v>0</v>
      </c>
      <c r="FU99" s="17"/>
      <c r="FV99" s="17"/>
      <c r="FW99" s="17"/>
      <c r="FX99" s="17"/>
      <c r="FY99" s="17"/>
      <c r="FZ99" s="17"/>
      <c r="GA99" s="140" t="n">
        <f aca="false">IF(GA$2&lt;=$A99,IF(GA$3&gt;=$A99,(GA$4),0),0)*($AI100-$AI99)/10000</f>
        <v>0</v>
      </c>
      <c r="GB99" s="140" t="n">
        <f aca="false">IF(GB$2&lt;=$A99,IF(GB$3&gt;=$A99,(GB$4),0),0)*($AI100-$AI99)/10000</f>
        <v>0</v>
      </c>
      <c r="GC99" s="140" t="n">
        <f aca="false">IF(GC$2&lt;=$A99,IF(GC$3&gt;=$A99,(GC$4),0),0)*($AI100-$AI99)/10000</f>
        <v>0</v>
      </c>
      <c r="GD99" s="140" t="n">
        <f aca="false">IF(GD$2&lt;=$A99,IF(GD$3&gt;=$A99,(GD$4),0),0)*($AI100-$AI99)/10000</f>
        <v>0</v>
      </c>
      <c r="GE99" s="140" t="n">
        <f aca="false">IF(GE$2&lt;=$A99,IF(GE$3&gt;=$A99,(GE$4),0),0)*($AI100-$AI99)/10000</f>
        <v>0</v>
      </c>
      <c r="GF99" s="140" t="n">
        <f aca="false">IF(GF$2&lt;=$A99,IF(GF$3&gt;=$A99,(GF$4),0),0)*($AI100-$AI99)/10000</f>
        <v>0</v>
      </c>
      <c r="GG99" s="17"/>
      <c r="GH99" s="128" t="n">
        <f aca="false">SUM(GA99:GF99)</f>
        <v>0</v>
      </c>
      <c r="GI99" s="128" t="n">
        <f aca="false">GH99*AM99</f>
        <v>0</v>
      </c>
    </row>
    <row r="100" customFormat="false" ht="16.5" hidden="false" customHeight="false" outlineLevel="0" collapsed="false">
      <c r="A100" s="133" t="n">
        <v>39783</v>
      </c>
      <c r="B100" s="144" t="e">
        <f aca="false">INDEX(EOLArray,MATCH($A100,EOLColumn,0),MATCH($AF$5,EOLRow,0))+CT100</f>
        <v>#VALUE!</v>
      </c>
      <c r="C100" s="135" t="n">
        <f aca="false">INDEX(M1SHEET,MATCH($A100,M1COLUMN,0),MATCH($AG$5,M1ROW,0))</f>
        <v>-0.5</v>
      </c>
      <c r="D100" s="152"/>
      <c r="E100" s="144" t="e">
        <f aca="false">INDEX(EOLArray,MATCH($A100,EOLColumn,0),MATCH($AF$19,EOLRow,0))+EQ100</f>
        <v>#VALUE!</v>
      </c>
      <c r="F100" s="135" t="n">
        <f aca="false">INDEX(M1SHEET,MATCH($A100,M1COLUMN,0),MATCH($AG$14,M1ROW,0))</f>
        <v>0</v>
      </c>
      <c r="G100" s="152"/>
      <c r="H100" s="144" t="e">
        <f aca="false">INDEX(EOLArray,MATCH($A100,EOLColumn,0),MATCH($AF$20,EOLRow,0))+GI100</f>
        <v>#VALUE!</v>
      </c>
      <c r="I100" s="135" t="n">
        <f aca="false">INDEX(M1SHEET,MATCH($A100,M1COLUMN,0),MATCH($AG$17,M1ROW,0))</f>
        <v>0.5</v>
      </c>
      <c r="J100" s="152"/>
      <c r="K100" s="144" t="e">
        <f aca="false">INDEX(EOLArray,MATCH($A100,EOLColumn,0),MATCH($AF$13,EOLRow,0))+FE100</f>
        <v>#VALUE!</v>
      </c>
      <c r="L100" s="135" t="n">
        <f aca="false">INDEX(M1SHEET,MATCH($A100,M1COLUMN,0),MATCH($AG$13,M1ROW,0))</f>
        <v>-0.29</v>
      </c>
      <c r="M100" s="152"/>
      <c r="N100" s="144" t="e">
        <f aca="false">INDEX(EOLArray,MATCH($A100,EOLColumn,0),MATCH($AF$12,EOLRow,0))+EB100+DQ100</f>
        <v>#VALUE!</v>
      </c>
      <c r="O100" s="135" t="n">
        <f aca="false">INDEX(M1SHEET,MATCH($A100,M1COLUMN,0),MATCH($AG$15,M1ROW,0))</f>
        <v>0.06</v>
      </c>
      <c r="P100" s="152"/>
      <c r="Q100" s="135" t="n">
        <f aca="false">INDEX(M1SHEET,MATCH($A100,M1COLUMN,0),MATCH($AG$31,M1ROW,0))</f>
        <v>4.435</v>
      </c>
      <c r="R100" s="152"/>
      <c r="S100" s="144" t="e">
        <f aca="false">INDEX(EOLArray,MATCH($A100,EOLColumn,0),MATCH($AF$2,EOLRow,0))+BE100+DF100</f>
        <v>#VALUE!</v>
      </c>
      <c r="T100" s="135" t="n">
        <f aca="false">INDEX(M1SHEET,MATCH($A100,M1COLUMN,0),MATCH($AG$3,M1ROW,0))</f>
        <v>-0.5</v>
      </c>
      <c r="U100" s="152"/>
      <c r="V100" s="135" t="n">
        <f aca="false">INDEX(M1SHEET,MATCH($A100,M1COLUMN,0),MATCH($AG$28,M1ROW,0))</f>
        <v>5.42138469724012</v>
      </c>
      <c r="W100" s="152"/>
      <c r="X100" s="144" t="e">
        <f aca="false">INDEX(EOLArray,MATCH($A100,EOLColumn,0),MATCH($AF$18,EOLRow,0))+$BE100+$CK100+$CS100+$DQ100</f>
        <v>#VALUE!</v>
      </c>
      <c r="Y100" s="135" t="n">
        <f aca="false">INDEX(M1SHEET,MATCH($A100,M1COLUMN,0),MATCH($AG$2,M1ROW,0))</f>
        <v>4.375</v>
      </c>
      <c r="Z100" s="152"/>
      <c r="AB100" s="150" t="e">
        <f aca="false">B100+E100+H100+K100+N100+S100</f>
        <v>#VALUE!</v>
      </c>
      <c r="AC100" s="58"/>
      <c r="AD100" s="58"/>
      <c r="AI100" s="138" t="n">
        <v>39783</v>
      </c>
      <c r="AJ100" s="96" t="n">
        <f aca="false">(CK100+BE100+BR100+DQ100)*AM100</f>
        <v>0</v>
      </c>
      <c r="AK100" s="97" t="n">
        <f aca="false">(AO100)*(AM100)</f>
        <v>0</v>
      </c>
      <c r="AL100" s="97" t="n">
        <f aca="false">(AN100+AO100)*(AM100)</f>
        <v>0</v>
      </c>
      <c r="AM100" s="139" t="n">
        <f aca="false">INDEX(M1SHEET,MATCH($AI100,M1COLUMN,0),MATCH($AG$38,M1ROW,0))</f>
        <v>0.636555968906369</v>
      </c>
      <c r="AN100" s="122" t="n">
        <f aca="false">BS100</f>
        <v>0</v>
      </c>
      <c r="AO100" s="97" t="n">
        <f aca="false">BR100</f>
        <v>0</v>
      </c>
      <c r="AP100" s="125"/>
      <c r="AQ100" s="108"/>
      <c r="AR100" s="128" t="n">
        <f aca="false">SUM(AX100:BE100)+SUM(BI100:BP100)+SUM(DU100:DZ100)+SUM(BW100:CI100)</f>
        <v>0</v>
      </c>
      <c r="AS100" s="108"/>
      <c r="AT100" s="17"/>
      <c r="AU100" s="17"/>
      <c r="AV100" s="37" t="n">
        <v>39783</v>
      </c>
      <c r="AW100" s="17"/>
      <c r="AX100" s="128" t="n">
        <f aca="false">IF(AX$2&lt;=$A100,IF(AX$3&gt;=$A100,(AX$4/1.055056),0),0)*($AI101-$AI100)/10000</f>
        <v>0</v>
      </c>
      <c r="AY100" s="140" t="n">
        <f aca="false">IF(AY$2&lt;=$A100,IF(AY$3&gt;=$A100,(AY$4/1.055056),0),0)*($AI101-$AI100)/10000</f>
        <v>0</v>
      </c>
      <c r="AZ100" s="140" t="n">
        <f aca="false">IF(AZ$2&lt;=$A100,IF(AZ$3&gt;=$A100,(AZ$4/1.055056),0),0)*($AI101-$AI100)/10000</f>
        <v>0</v>
      </c>
      <c r="BA100" s="140" t="n">
        <f aca="false">IF(BA$2&lt;=$A100,IF(BA$3&gt;=$A100,(BA$4/1.055056),0),0)*($AI101-$AI100)/10000</f>
        <v>0</v>
      </c>
      <c r="BB100" s="140" t="n">
        <f aca="false">IF(BB$2&lt;=$A100,IF(BB$3&gt;=$A100,(BB$4/1.055056),0),0)*($AI101-$AI100)/10000</f>
        <v>0</v>
      </c>
      <c r="BC100" s="140" t="n">
        <f aca="false">IF(BC$2&lt;=$A100,IF(BC$3&gt;=$A100,(BC$4/1.055056),0),0)*($AI101-$AI100)/10000</f>
        <v>0</v>
      </c>
      <c r="BD100" s="140" t="n">
        <f aca="false">IF(BD$2&lt;=$A100,IF(BD$3&gt;=$A100,(BD$4/1.055056),0),0)*($AI101-$AI100)/10000</f>
        <v>0</v>
      </c>
      <c r="BE100" s="140" t="n">
        <f aca="false">SUM(AX100:BD100)*AM100</f>
        <v>0</v>
      </c>
      <c r="BF100" s="140"/>
      <c r="BG100" s="13"/>
      <c r="BH100" s="13"/>
      <c r="BI100" s="141" t="n">
        <f aca="false">IF(BI$2&lt;=$A100,IF(BI$3&gt;=$A100,(BI$4/1.055056),0),0)*($AI101-$AI100)/10000</f>
        <v>0</v>
      </c>
      <c r="BJ100" s="141" t="n">
        <f aca="false">IF(BJ$2&lt;=$A100,IF(BJ$3&gt;=$A100,(BJ$4/1.055056),0),0)*($AI101-$AI100)/10000</f>
        <v>0</v>
      </c>
      <c r="BK100" s="141" t="n">
        <f aca="false">IF(BK$2&lt;=$A100,IF(BK$3&gt;=$A100,(BK$4/1.055056),0),0)*($AI101-$AI100)/10000</f>
        <v>0</v>
      </c>
      <c r="BL100" s="141" t="n">
        <f aca="false">IF(BL$2&lt;=$A100,IF(BL$3&gt;=$A100,(BL$4/1.055056),0),0)*($AI101-$AI100)/10000</f>
        <v>0</v>
      </c>
      <c r="BM100" s="141" t="n">
        <f aca="false">IF(BM$2&lt;=$A100,IF(BM$3&gt;=$A100,(BM$4/1.055056),0),0)*($AI101-$AI100)/10000</f>
        <v>0</v>
      </c>
      <c r="BN100" s="141" t="n">
        <f aca="false">IF(BN$2&lt;=$A100,IF(BN$3&gt;=$A100,(BN$4/1.055056),0),0)*($AI101-$AI100)/10000</f>
        <v>0</v>
      </c>
      <c r="BO100" s="141" t="n">
        <f aca="false">IF(BO$2&lt;=$A100,IF(BO$3&gt;=$A100,(BO$4/1.055056),0),0)*($AI101-$AI100)/10000</f>
        <v>0</v>
      </c>
      <c r="BP100" s="141" t="n">
        <f aca="false">IF(BP$2&lt;=$A100,IF(BP$3&gt;=$A100,(BP$4/1.055056),0),0)*($AI101-$AI100)/10000</f>
        <v>0</v>
      </c>
      <c r="BQ100" s="13"/>
      <c r="BR100" s="14" t="n">
        <f aca="false">SUM(BI100:BP100)</f>
        <v>0</v>
      </c>
      <c r="BS100" s="14" t="n">
        <f aca="false">SUM(AX100:BF100)+DF100</f>
        <v>0</v>
      </c>
      <c r="BT100" s="14"/>
      <c r="BU100" s="17"/>
      <c r="BV100" s="17"/>
      <c r="BW100" s="142" t="n">
        <f aca="false">IF(BW$2&lt;=$A100,IF(BW$3&gt;=$A100,(BW$4),0),0)*($AI101-$AI100)/10000</f>
        <v>0</v>
      </c>
      <c r="BX100" s="142" t="n">
        <f aca="false">IF(BX$2&lt;=$A100,IF(BX$3&gt;=$A100,(BX$4),0),0)*($AI101-$AI100)/10000</f>
        <v>0</v>
      </c>
      <c r="BY100" s="142" t="n">
        <f aca="false">IF(BY$2&lt;=$A100,IF(BY$3&gt;=$A100,(BY$4),0),0)*($AI101-$AI100)/10000</f>
        <v>0</v>
      </c>
      <c r="BZ100" s="142" t="n">
        <f aca="false">IF(BZ$2&lt;=$A100,IF(BZ$3&gt;=$A100,(BZ$4),0),0)*($AI101-$AI100)/10000</f>
        <v>0</v>
      </c>
      <c r="CA100" s="142" t="n">
        <f aca="false">IF(CA$2&lt;=$A100,IF(CA$3&gt;=$A100,(CA$4),0),0)*($AI101-$AI100)/10000</f>
        <v>0</v>
      </c>
      <c r="CB100" s="140" t="n">
        <f aca="false">IF(CB$2&lt;=$A100,IF(CB$3&gt;=$A100,(CB$4),0),0)*($AI101-$AI100)/10000</f>
        <v>0</v>
      </c>
      <c r="CC100" s="140" t="n">
        <f aca="false">IF(CC$2&lt;=$A100,IF(CC$3&gt;=$A100,(CC$4),0),0)*($AI101-$AI100)/10000</f>
        <v>0</v>
      </c>
      <c r="CD100" s="140" t="n">
        <f aca="false">IF(CD$2&lt;=$A100,IF(CD$3&gt;=$A100,(CD$4),0),0)*($AI101-$AI100)/10000</f>
        <v>0</v>
      </c>
      <c r="CE100" s="140" t="n">
        <f aca="false">IF(CE$2&lt;=$A100,IF(CE$3&gt;=$A100,(CE$4),0),0)*($AI101-$AI100)/10000</f>
        <v>0</v>
      </c>
      <c r="CF100" s="140" t="n">
        <f aca="false">IF(CF$2&lt;=$A100,IF(CF$3&gt;=$A100,(CF$4),0),0)*($AI101-$AI100)/10000</f>
        <v>0</v>
      </c>
      <c r="CG100" s="140" t="n">
        <f aca="false">IF(CG$2&lt;=$A100,IF(CG$3&gt;=$A100,(CG$4),0),0)*($AI101-$AI100)/10000</f>
        <v>0</v>
      </c>
      <c r="CH100" s="140" t="n">
        <f aca="false">IF(CH$2&lt;=$A100,IF(CH$3&gt;=$A100,(CH$4),0),0)*($AI101-$AI100)/10000</f>
        <v>0</v>
      </c>
      <c r="CI100" s="140" t="n">
        <f aca="false">IF(CI$2&lt;=$A100,IF(CI$3&gt;=$A100,(CI$4),0),0)*($AI101-$AI100)/10000</f>
        <v>0</v>
      </c>
      <c r="CJ100" s="17"/>
      <c r="CK100" s="128" t="n">
        <f aca="false">SUM(BW100:CI100)+DQ100</f>
        <v>0</v>
      </c>
      <c r="CL100" s="128"/>
      <c r="CM100" s="128"/>
      <c r="CN100" s="142" t="n">
        <f aca="false">IF(CN$2&lt;=$A100,IF(CN$3&gt;=$A100,(CN$4),0),0)*($AI101-$AI100)/10000</f>
        <v>0</v>
      </c>
      <c r="CO100" s="142" t="n">
        <f aca="false">IF(CO$2&lt;=$A100,IF(CO$3&gt;=$A100,(CO$4),0),0)*($AI101-$AI100)/10000</f>
        <v>0</v>
      </c>
      <c r="CP100" s="142" t="n">
        <f aca="false">IF(CP$2&lt;=$A100,IF(CP$3&gt;=$A100,(CP$4),0),0)*($AI101-$AI100)/10000</f>
        <v>0</v>
      </c>
      <c r="CQ100" s="142" t="n">
        <f aca="false">IF(CQ$2&lt;=$A100,IF(CQ$3&gt;=$A100,(CQ$4),0),0)*($AI101-$AI100)/10000</f>
        <v>0</v>
      </c>
      <c r="CR100" s="128"/>
      <c r="CS100" s="128" t="n">
        <f aca="false">SUM(CN100:CQ100)*AL100</f>
        <v>0</v>
      </c>
      <c r="CT100" s="128"/>
      <c r="CU100" s="17"/>
      <c r="CV100" s="17"/>
      <c r="CW100" s="17"/>
      <c r="CX100" s="140" t="n">
        <f aca="false">IF(CX$2&lt;=$A100,IF(CX$3&gt;=$A100,(CX$4),0),0)*($AI101-$AI100)/10000</f>
        <v>0</v>
      </c>
      <c r="CY100" s="140" t="n">
        <f aca="false">IF(CY$2&lt;=$A100,IF(CY$3&gt;=$A100,(CY$4),0),0)*($AI101-$AI100)/10000</f>
        <v>0</v>
      </c>
      <c r="CZ100" s="140" t="n">
        <f aca="false">IF(CZ$2&lt;=$A100,IF(CZ$3&gt;=$A100,(CZ$4),0),0)*($AI101-$AI100)/10000</f>
        <v>0</v>
      </c>
      <c r="DA100" s="140" t="n">
        <f aca="false">IF(DA$2&lt;=$A100,IF(DA$3&gt;=$A100,(DA$4),0),0)*($AI101-$AI100)/10000</f>
        <v>0</v>
      </c>
      <c r="DB100" s="140" t="n">
        <f aca="false">IF(DB$2&lt;=$A100,IF(DB$3&gt;=$A100,(DB$4),0),0)*($AI101-$AI100)/10000</f>
        <v>0</v>
      </c>
      <c r="DC100" s="140" t="n">
        <f aca="false">IF(DC$2&lt;=$A100,IF(DC$3&gt;=$A100,(DC$4),0),0)*($AI101-$AI100)/10000</f>
        <v>0</v>
      </c>
      <c r="DD100" s="140" t="n">
        <f aca="false">IF(DD$2&lt;=$A100,IF(DD$3&gt;=$A100,(DD$4),0),0)*($AI101-$AI100)/10000</f>
        <v>0</v>
      </c>
      <c r="DE100" s="17"/>
      <c r="DF100" s="128" t="n">
        <f aca="false">SUM(CX100:DD100)</f>
        <v>0</v>
      </c>
      <c r="DG100" s="17"/>
      <c r="DH100" s="17"/>
      <c r="DI100" s="17"/>
      <c r="DJ100" s="17"/>
      <c r="DK100" s="17"/>
      <c r="DL100" s="140" t="n">
        <f aca="false">IF(DL$2&lt;=$A100,IF(DL$3&gt;=$A100,(DL$4),0),0)*($AI101-$AI100)/10000</f>
        <v>0</v>
      </c>
      <c r="DM100" s="140" t="n">
        <f aca="false">IF(DM$2&lt;=$A100,IF(DM$3&gt;=$A100,(DM$4),0),0)*($AI101-$AI100)/10000</f>
        <v>0</v>
      </c>
      <c r="DN100" s="140" t="n">
        <f aca="false">IF(DN$2&lt;=$A100,IF(DN$3&gt;=$A100,(DN$4),0),0)*($AI101-$AI100)/10000</f>
        <v>0</v>
      </c>
      <c r="DO100" s="140" t="n">
        <f aca="false">IF(DO$2&lt;=$A100,IF(DO$3&gt;=$A100,(DO$4),0),0)*($AI101-$AI100)/10000</f>
        <v>0</v>
      </c>
      <c r="DP100" s="140"/>
      <c r="DQ100" s="140" t="n">
        <f aca="false">SUM(DL100:DO100)*AL100</f>
        <v>0</v>
      </c>
      <c r="DR100" s="140"/>
      <c r="DS100" s="140" t="n">
        <f aca="false">IF(DS$2&lt;=$A100,IF(DS$3&gt;=$A100,(DS$4),0),0)*($AI101-$AI100)/10000</f>
        <v>0</v>
      </c>
      <c r="DT100" s="140" t="n">
        <f aca="false">IF(DT$2&lt;=$A100,IF(DT$3&gt;=$A100,(DT$4),0),0)*($AI101-$AI100)/10000</f>
        <v>0</v>
      </c>
      <c r="DU100" s="140" t="n">
        <f aca="false">IF(DU$2&lt;=$A100,IF(DU$3&gt;=$A100,(DU$4),0),0)*($AI101-$AI100)/10000</f>
        <v>0</v>
      </c>
      <c r="DV100" s="140" t="n">
        <f aca="false">IF(DV$2&lt;=$A100,IF(DV$3&gt;=$A100,(DV$4),0),0)*($AI101-$AI100)/10000</f>
        <v>0</v>
      </c>
      <c r="DW100" s="140" t="n">
        <f aca="false">IF(DW$2&lt;=$A100,IF(DW$3&gt;=$A100,(DW$4),0),0)*($AI101-$AI100)/10000</f>
        <v>0</v>
      </c>
      <c r="DX100" s="140" t="n">
        <f aca="false">IF(DX$2&lt;=$A100,IF(DX$3&gt;=$A100,(DX$4),0),0)*($AI101-$AI100)/10000</f>
        <v>0</v>
      </c>
      <c r="DY100" s="140" t="n">
        <f aca="false">IF(DY$2&lt;=$A100,IF(DY$3&gt;=$A100,(DY$4),0),0)*($AI101-$AI100)/10000</f>
        <v>0</v>
      </c>
      <c r="DZ100" s="140" t="n">
        <f aca="false">IF(DZ$2&lt;=$A100,IF(DZ$3&gt;=$A100,(DZ$4),0),0)*($AI101-$AI100)/10000</f>
        <v>0</v>
      </c>
      <c r="EA100" s="140" t="n">
        <f aca="false">IF(EA$2&lt;=$A100,IF(EA$3&gt;=$A100,(EA$4),0),0)*($AI101-$AI100)/10000</f>
        <v>0</v>
      </c>
      <c r="EB100" s="128" t="n">
        <f aca="false">SUM(DS100:DZ100)*AM100</f>
        <v>0</v>
      </c>
      <c r="EC100" s="128"/>
      <c r="ED100" s="17"/>
      <c r="EE100" s="17"/>
      <c r="EF100" s="17"/>
      <c r="EG100" s="17"/>
      <c r="EH100" s="17"/>
      <c r="EI100" s="140" t="n">
        <f aca="false">IF(EI$2&lt;=$A100,IF(EI$3&gt;=$A100,(EI$4),0),0)*($AI101-$AI100)/10000</f>
        <v>0</v>
      </c>
      <c r="EJ100" s="140" t="n">
        <f aca="false">IF(EJ$2&lt;=$A100,IF(EJ$3&gt;=$A100,(EJ$4),0),0)*($AI101-$AI100)/10000</f>
        <v>0</v>
      </c>
      <c r="EK100" s="140" t="n">
        <f aca="false">IF(EK$2&lt;=$A100,IF(EK$3&gt;=$A100,(EK$4),0),0)*($AI101-$AI100)/10000</f>
        <v>0</v>
      </c>
      <c r="EL100" s="140" t="n">
        <f aca="false">IF(EL$2&lt;=$A100,IF(EL$3&gt;=$A100,(EL$4),0),0)*($AI101-$AI100)/10000</f>
        <v>0</v>
      </c>
      <c r="EM100" s="140" t="n">
        <f aca="false">IF(EM$2&lt;=$A100,IF(EM$3&gt;=$A100,(EM$4),0),0)*($AI101-$AI100)/10000</f>
        <v>0</v>
      </c>
      <c r="EN100" s="140" t="n">
        <f aca="false">IF(EN$2&lt;=$A100,IF(EN$3&gt;=$A100,(EN$4),0),0)*($AI101-$AI100)/10000</f>
        <v>0</v>
      </c>
      <c r="EO100" s="17"/>
      <c r="EP100" s="128" t="n">
        <f aca="false">SUM(EI100:EN100)</f>
        <v>0</v>
      </c>
      <c r="EQ100" s="128" t="n">
        <f aca="false">EP100*AM100</f>
        <v>0</v>
      </c>
      <c r="ER100" s="17"/>
      <c r="ES100" s="17"/>
      <c r="ET100" s="17"/>
      <c r="EU100" s="17"/>
      <c r="EV100" s="17"/>
      <c r="EW100" s="140" t="n">
        <f aca="false">IF(EW$2&lt;=$A100,IF(EW$3&gt;=$A100,(EW$4),0),0)*($AI101-$AI100)/10000</f>
        <v>0</v>
      </c>
      <c r="EX100" s="140" t="n">
        <f aca="false">IF(EX$2&lt;=$A100,IF(EX$3&gt;=$A100,(EX$4),0),0)*($AI101-$AI100)/10000</f>
        <v>0</v>
      </c>
      <c r="EY100" s="140" t="n">
        <f aca="false">IF(EY$2&lt;=$A100,IF(EY$3&gt;=$A100,(EY$4),0),0)*($AI101-$AI100)/10000</f>
        <v>0</v>
      </c>
      <c r="EZ100" s="140" t="n">
        <f aca="false">IF(EZ$2&lt;=$A100,IF(EZ$3&gt;=$A100,(EZ$4),0),0)*($AI101-$AI100)/10000</f>
        <v>0</v>
      </c>
      <c r="FA100" s="140" t="n">
        <f aca="false">IF(FA$2&lt;=$A100,IF(FA$3&gt;=$A100,(FA$4),0),0)*($AI101-$AI100)/10000</f>
        <v>0</v>
      </c>
      <c r="FB100" s="140" t="n">
        <f aca="false">IF(FB$2&lt;=$A100,IF(FB$3&gt;=$A100,(FB$4),0),0)*($AI101-$AI100)/10000</f>
        <v>0</v>
      </c>
      <c r="FC100" s="17"/>
      <c r="FD100" s="128" t="n">
        <f aca="false">SUM(EW100:FB100)</f>
        <v>0</v>
      </c>
      <c r="FE100" s="128" t="n">
        <f aca="false">FD100*AM100</f>
        <v>0</v>
      </c>
      <c r="FF100" s="17"/>
      <c r="FG100" s="17"/>
      <c r="FH100" s="17"/>
      <c r="FI100" s="17"/>
      <c r="FJ100" s="17"/>
      <c r="FK100" s="17"/>
      <c r="FL100" s="140" t="n">
        <f aca="false">IF(FL$2&lt;=$A100,IF(FL$3&gt;=$A100,(FL$4),0),0)*($AI101-$AI100)/10000</f>
        <v>0</v>
      </c>
      <c r="FM100" s="140" t="n">
        <f aca="false">IF(FM$2&lt;=$A100,IF(FM$3&gt;=$A100,(FM$4),0),0)*($AI101-$AI100)/10000</f>
        <v>0</v>
      </c>
      <c r="FN100" s="140" t="n">
        <f aca="false">IF(FN$2&lt;=$A100,IF(FN$3&gt;=$A100,(FN$4),0),0)*($AI101-$AI100)/10000</f>
        <v>0</v>
      </c>
      <c r="FO100" s="140" t="n">
        <f aca="false">IF(FO$2&lt;=$A100,IF(FO$3&gt;=$A100,(FO$4),0),0)*($AI101-$AI100)/10000</f>
        <v>0</v>
      </c>
      <c r="FP100" s="140" t="n">
        <f aca="false">IF(FP$2&lt;=$A100,IF(FP$3&gt;=$A100,(FP$4),0),0)*($AI101-$AI100)/10000</f>
        <v>0</v>
      </c>
      <c r="FQ100" s="140" t="n">
        <f aca="false">IF(FQ$2&lt;=$A100,IF(FQ$3&gt;=$A100,(FQ$4),0),0)*($AI101-$AI100)/10000</f>
        <v>0</v>
      </c>
      <c r="FR100" s="17"/>
      <c r="FS100" s="128" t="n">
        <f aca="false">SUM(FL100:FQ100)</f>
        <v>0</v>
      </c>
      <c r="FT100" s="128" t="n">
        <f aca="false">FS100*AM100</f>
        <v>0</v>
      </c>
      <c r="FU100" s="17"/>
      <c r="FV100" s="17"/>
      <c r="FW100" s="17"/>
      <c r="FX100" s="17"/>
      <c r="FY100" s="17"/>
      <c r="FZ100" s="17"/>
      <c r="GA100" s="140" t="n">
        <f aca="false">IF(GA$2&lt;=$A100,IF(GA$3&gt;=$A100,(GA$4),0),0)*($AI101-$AI100)/10000</f>
        <v>0</v>
      </c>
      <c r="GB100" s="140" t="n">
        <f aca="false">IF(GB$2&lt;=$A100,IF(GB$3&gt;=$A100,(GB$4),0),0)*($AI101-$AI100)/10000</f>
        <v>0</v>
      </c>
      <c r="GC100" s="140" t="n">
        <f aca="false">IF(GC$2&lt;=$A100,IF(GC$3&gt;=$A100,(GC$4),0),0)*($AI101-$AI100)/10000</f>
        <v>0</v>
      </c>
      <c r="GD100" s="140" t="n">
        <f aca="false">IF(GD$2&lt;=$A100,IF(GD$3&gt;=$A100,(GD$4),0),0)*($AI101-$AI100)/10000</f>
        <v>0</v>
      </c>
      <c r="GE100" s="140" t="n">
        <f aca="false">IF(GE$2&lt;=$A100,IF(GE$3&gt;=$A100,(GE$4),0),0)*($AI101-$AI100)/10000</f>
        <v>0</v>
      </c>
      <c r="GF100" s="140" t="n">
        <f aca="false">IF(GF$2&lt;=$A100,IF(GF$3&gt;=$A100,(GF$4),0),0)*($AI101-$AI100)/10000</f>
        <v>0</v>
      </c>
      <c r="GG100" s="17"/>
      <c r="GH100" s="128" t="n">
        <f aca="false">SUM(GA100:GF100)</f>
        <v>0</v>
      </c>
      <c r="GI100" s="128" t="n">
        <f aca="false">GH100*AM100</f>
        <v>0</v>
      </c>
    </row>
    <row r="101" customFormat="false" ht="16.5" hidden="false" customHeight="false" outlineLevel="0" collapsed="false">
      <c r="A101" s="133" t="n">
        <v>39814</v>
      </c>
      <c r="B101" s="144" t="e">
        <f aca="false">INDEX(EOLArray,MATCH($A101,EOLColumn,0),MATCH($AF$5,EOLRow,0))+CT101</f>
        <v>#VALUE!</v>
      </c>
      <c r="C101" s="135" t="n">
        <f aca="false">INDEX(M1SHEET,MATCH($A101,M1COLUMN,0),MATCH($AG$5,M1ROW,0))</f>
        <v>-0.5</v>
      </c>
      <c r="D101" s="145" t="n">
        <f aca="false">AVERAGE(C99:C103)</f>
        <v>-0.5</v>
      </c>
      <c r="E101" s="144" t="e">
        <f aca="false">INDEX(EOLArray,MATCH($A101,EOLColumn,0),MATCH($AF$19,EOLRow,0))+EQ101</f>
        <v>#VALUE!</v>
      </c>
      <c r="F101" s="135" t="n">
        <f aca="false">INDEX(M1SHEET,MATCH($A101,M1COLUMN,0),MATCH($AG$14,M1ROW,0))</f>
        <v>0</v>
      </c>
      <c r="G101" s="145" t="n">
        <f aca="false">AVERAGE(F99:F103)</f>
        <v>0</v>
      </c>
      <c r="H101" s="144" t="e">
        <f aca="false">INDEX(EOLArray,MATCH($A101,EOLColumn,0),MATCH($AF$20,EOLRow,0))+GI101</f>
        <v>#VALUE!</v>
      </c>
      <c r="I101" s="135" t="n">
        <f aca="false">INDEX(M1SHEET,MATCH($A101,M1COLUMN,0),MATCH($AG$17,M1ROW,0))</f>
        <v>0.5</v>
      </c>
      <c r="J101" s="145" t="n">
        <f aca="false">AVERAGE(I99:I103)</f>
        <v>0.5</v>
      </c>
      <c r="K101" s="144" t="e">
        <f aca="false">INDEX(EOLArray,MATCH($A101,EOLColumn,0),MATCH($AF$13,EOLRow,0))+FE101</f>
        <v>#VALUE!</v>
      </c>
      <c r="L101" s="135" t="n">
        <f aca="false">INDEX(M1SHEET,MATCH($A101,M1COLUMN,0),MATCH($AG$13,M1ROW,0))</f>
        <v>-0.29</v>
      </c>
      <c r="M101" s="145" t="n">
        <f aca="false">AVERAGE(L99:L103)</f>
        <v>-0.29</v>
      </c>
      <c r="N101" s="144" t="e">
        <f aca="false">INDEX(EOLArray,MATCH($A101,EOLColumn,0),MATCH($AF$12,EOLRow,0))+EB101+DQ101</f>
        <v>#VALUE!</v>
      </c>
      <c r="O101" s="135" t="n">
        <f aca="false">INDEX(M1SHEET,MATCH($A101,M1COLUMN,0),MATCH($AG$15,M1ROW,0))</f>
        <v>0.13</v>
      </c>
      <c r="P101" s="145" t="n">
        <f aca="false">AVERAGE(O99:O103)</f>
        <v>0.002</v>
      </c>
      <c r="Q101" s="135" t="n">
        <f aca="false">INDEX(M1SHEET,MATCH($A101,M1COLUMN,0),MATCH($AG$31,M1ROW,0))</f>
        <v>4.589</v>
      </c>
      <c r="R101" s="145" t="n">
        <f aca="false">AVERAGE(Q99:Q103)</f>
        <v>4.3252</v>
      </c>
      <c r="S101" s="144" t="e">
        <f aca="false">INDEX(EOLArray,MATCH($A101,EOLColumn,0),MATCH($AF$2,EOLRow,0))+BE101+DF101</f>
        <v>#VALUE!</v>
      </c>
      <c r="T101" s="135" t="n">
        <f aca="false">INDEX(M1SHEET,MATCH($A101,M1COLUMN,0),MATCH($AG$3,M1ROW,0))</f>
        <v>-0.5</v>
      </c>
      <c r="U101" s="145" t="n">
        <f aca="false">AVERAGE(T99:T103)</f>
        <v>-0.5</v>
      </c>
      <c r="V101" s="135" t="n">
        <f aca="false">INDEX(M1SHEET,MATCH($A101,M1COLUMN,0),MATCH($AG$28,M1ROW,0))</f>
        <v>5.53857499923173</v>
      </c>
      <c r="W101" s="145" t="n">
        <f aca="false">AVERAGE(V99:V103)</f>
        <v>5.34861855283553</v>
      </c>
      <c r="X101" s="144" t="e">
        <f aca="false">INDEX(EOLArray,MATCH($A101,EOLColumn,0),MATCH($AF$18,EOLRow,0))+$BE101+$CK101+$CS101+$DQ101</f>
        <v>#VALUE!</v>
      </c>
      <c r="Y101" s="135" t="n">
        <f aca="false">INDEX(M1SHEET,MATCH($A101,M1COLUMN,0),MATCH($AG$2,M1ROW,0))</f>
        <v>4.459</v>
      </c>
      <c r="Z101" s="145" t="n">
        <f aca="false">AVERAGE(Y99:Y103)</f>
        <v>4.3232</v>
      </c>
      <c r="AB101" s="150" t="e">
        <f aca="false">B101+E101+H101+K101+N101+S101</f>
        <v>#VALUE!</v>
      </c>
      <c r="AC101" s="58"/>
      <c r="AD101" s="58"/>
      <c r="AI101" s="138" t="n">
        <v>39814</v>
      </c>
      <c r="AJ101" s="96" t="n">
        <f aca="false">(CK101+BE101+BR101+DQ101)*AM101</f>
        <v>0</v>
      </c>
      <c r="AK101" s="97" t="n">
        <f aca="false">(AO101)*(AM101)</f>
        <v>0</v>
      </c>
      <c r="AL101" s="97" t="n">
        <f aca="false">(AN101+AO101)*(AM101)</f>
        <v>0</v>
      </c>
      <c r="AM101" s="139" t="n">
        <f aca="false">INDEX(M1SHEET,MATCH($AI101,M1COLUMN,0),MATCH($AG$38,M1ROW,0))</f>
        <v>0.633051654469878</v>
      </c>
      <c r="AN101" s="122" t="n">
        <f aca="false">BS101</f>
        <v>0</v>
      </c>
      <c r="AO101" s="97" t="n">
        <f aca="false">BR101</f>
        <v>0</v>
      </c>
      <c r="AP101" s="125"/>
      <c r="AQ101" s="108"/>
      <c r="AR101" s="128" t="n">
        <f aca="false">SUM(AX101:BE101)+SUM(BI101:BP101)+SUM(DU101:DZ101)+SUM(BW101:CI101)</f>
        <v>0</v>
      </c>
      <c r="AS101" s="108"/>
      <c r="AT101" s="17"/>
      <c r="AU101" s="17"/>
      <c r="AV101" s="37" t="n">
        <v>39814</v>
      </c>
      <c r="AW101" s="17"/>
      <c r="AX101" s="128" t="n">
        <f aca="false">IF(AX$2&lt;=$A101,IF(AX$3&gt;=$A101,(AX$4/1.055056),0),0)*($AI102-$AI101)/10000</f>
        <v>0</v>
      </c>
      <c r="AY101" s="140" t="n">
        <f aca="false">IF(AY$2&lt;=$A101,IF(AY$3&gt;=$A101,(AY$4/1.055056),0),0)*($AI102-$AI101)/10000</f>
        <v>0</v>
      </c>
      <c r="AZ101" s="140" t="n">
        <f aca="false">IF(AZ$2&lt;=$A101,IF(AZ$3&gt;=$A101,(AZ$4/1.055056),0),0)*($AI102-$AI101)/10000</f>
        <v>0</v>
      </c>
      <c r="BA101" s="140" t="n">
        <f aca="false">IF(BA$2&lt;=$A101,IF(BA$3&gt;=$A101,(BA$4/1.055056),0),0)*($AI102-$AI101)/10000</f>
        <v>0</v>
      </c>
      <c r="BB101" s="140" t="n">
        <f aca="false">IF(BB$2&lt;=$A101,IF(BB$3&gt;=$A101,(BB$4/1.055056),0),0)*($AI102-$AI101)/10000</f>
        <v>0</v>
      </c>
      <c r="BC101" s="140" t="n">
        <f aca="false">IF(BC$2&lt;=$A101,IF(BC$3&gt;=$A101,(BC$4/1.055056),0),0)*($AI102-$AI101)/10000</f>
        <v>0</v>
      </c>
      <c r="BD101" s="140" t="n">
        <f aca="false">IF(BD$2&lt;=$A101,IF(BD$3&gt;=$A101,(BD$4/1.055056),0),0)*($AI102-$AI101)/10000</f>
        <v>0</v>
      </c>
      <c r="BE101" s="140" t="n">
        <f aca="false">SUM(AX101:BD101)*AM101</f>
        <v>0</v>
      </c>
      <c r="BF101" s="140"/>
      <c r="BG101" s="13"/>
      <c r="BH101" s="13"/>
      <c r="BI101" s="141" t="n">
        <f aca="false">IF(BI$2&lt;=$A101,IF(BI$3&gt;=$A101,(BI$4/1.055056),0),0)*($AI102-$AI101)/10000</f>
        <v>0</v>
      </c>
      <c r="BJ101" s="141" t="n">
        <f aca="false">IF(BJ$2&lt;=$A101,IF(BJ$3&gt;=$A101,(BJ$4/1.055056),0),0)*($AI102-$AI101)/10000</f>
        <v>0</v>
      </c>
      <c r="BK101" s="141" t="n">
        <f aca="false">IF(BK$2&lt;=$A101,IF(BK$3&gt;=$A101,(BK$4/1.055056),0),0)*($AI102-$AI101)/10000</f>
        <v>0</v>
      </c>
      <c r="BL101" s="141" t="n">
        <f aca="false">IF(BL$2&lt;=$A101,IF(BL$3&gt;=$A101,(BL$4/1.055056),0),0)*($AI102-$AI101)/10000</f>
        <v>0</v>
      </c>
      <c r="BM101" s="141" t="n">
        <f aca="false">IF(BM$2&lt;=$A101,IF(BM$3&gt;=$A101,(BM$4/1.055056),0),0)*($AI102-$AI101)/10000</f>
        <v>0</v>
      </c>
      <c r="BN101" s="141" t="n">
        <f aca="false">IF(BN$2&lt;=$A101,IF(BN$3&gt;=$A101,(BN$4/1.055056),0),0)*($AI102-$AI101)/10000</f>
        <v>0</v>
      </c>
      <c r="BO101" s="141" t="n">
        <f aca="false">IF(BO$2&lt;=$A101,IF(BO$3&gt;=$A101,(BO$4/1.055056),0),0)*($AI102-$AI101)/10000</f>
        <v>0</v>
      </c>
      <c r="BP101" s="141" t="n">
        <f aca="false">IF(BP$2&lt;=$A101,IF(BP$3&gt;=$A101,(BP$4/1.055056),0),0)*($AI102-$AI101)/10000</f>
        <v>0</v>
      </c>
      <c r="BQ101" s="13"/>
      <c r="BR101" s="14" t="n">
        <f aca="false">SUM(BI101:BP101)</f>
        <v>0</v>
      </c>
      <c r="BS101" s="14" t="n">
        <f aca="false">SUM(AX101:BF101)+DF101</f>
        <v>0</v>
      </c>
      <c r="BT101" s="14"/>
      <c r="BU101" s="17"/>
      <c r="BV101" s="17"/>
      <c r="BW101" s="142" t="n">
        <f aca="false">IF(BW$2&lt;=$A101,IF(BW$3&gt;=$A101,(BW$4),0),0)*($AI102-$AI101)/10000</f>
        <v>0</v>
      </c>
      <c r="BX101" s="142" t="n">
        <f aca="false">IF(BX$2&lt;=$A101,IF(BX$3&gt;=$A101,(BX$4),0),0)*($AI102-$AI101)/10000</f>
        <v>0</v>
      </c>
      <c r="BY101" s="142" t="n">
        <f aca="false">IF(BY$2&lt;=$A101,IF(BY$3&gt;=$A101,(BY$4),0),0)*($AI102-$AI101)/10000</f>
        <v>0</v>
      </c>
      <c r="BZ101" s="142" t="n">
        <f aca="false">IF(BZ$2&lt;=$A101,IF(BZ$3&gt;=$A101,(BZ$4),0),0)*($AI102-$AI101)/10000</f>
        <v>0</v>
      </c>
      <c r="CA101" s="142" t="n">
        <f aca="false">IF(CA$2&lt;=$A101,IF(CA$3&gt;=$A101,(CA$4),0),0)*($AI102-$AI101)/10000</f>
        <v>0</v>
      </c>
      <c r="CB101" s="140" t="n">
        <f aca="false">IF(CB$2&lt;=$A101,IF(CB$3&gt;=$A101,(CB$4),0),0)*($AI102-$AI101)/10000</f>
        <v>0</v>
      </c>
      <c r="CC101" s="140" t="n">
        <f aca="false">IF(CC$2&lt;=$A101,IF(CC$3&gt;=$A101,(CC$4),0),0)*($AI102-$AI101)/10000</f>
        <v>0</v>
      </c>
      <c r="CD101" s="140" t="n">
        <f aca="false">IF(CD$2&lt;=$A101,IF(CD$3&gt;=$A101,(CD$4),0),0)*($AI102-$AI101)/10000</f>
        <v>0</v>
      </c>
      <c r="CE101" s="140" t="n">
        <f aca="false">IF(CE$2&lt;=$A101,IF(CE$3&gt;=$A101,(CE$4),0),0)*($AI102-$AI101)/10000</f>
        <v>0</v>
      </c>
      <c r="CF101" s="140" t="n">
        <f aca="false">IF(CF$2&lt;=$A101,IF(CF$3&gt;=$A101,(CF$4),0),0)*($AI102-$AI101)/10000</f>
        <v>0</v>
      </c>
      <c r="CG101" s="140" t="n">
        <f aca="false">IF(CG$2&lt;=$A101,IF(CG$3&gt;=$A101,(CG$4),0),0)*($AI102-$AI101)/10000</f>
        <v>0</v>
      </c>
      <c r="CH101" s="140" t="n">
        <f aca="false">IF(CH$2&lt;=$A101,IF(CH$3&gt;=$A101,(CH$4),0),0)*($AI102-$AI101)/10000</f>
        <v>0</v>
      </c>
      <c r="CI101" s="140" t="n">
        <f aca="false">IF(CI$2&lt;=$A101,IF(CI$3&gt;=$A101,(CI$4),0),0)*($AI102-$AI101)/10000</f>
        <v>0</v>
      </c>
      <c r="CJ101" s="17"/>
      <c r="CK101" s="128" t="n">
        <f aca="false">SUM(BW101:CI101)+DQ101</f>
        <v>0</v>
      </c>
      <c r="CL101" s="128"/>
      <c r="CM101" s="128"/>
      <c r="CN101" s="142" t="n">
        <f aca="false">IF(CN$2&lt;=$A101,IF(CN$3&gt;=$A101,(CN$4),0),0)*($AI102-$AI101)/10000</f>
        <v>0</v>
      </c>
      <c r="CO101" s="142" t="n">
        <f aca="false">IF(CO$2&lt;=$A101,IF(CO$3&gt;=$A101,(CO$4),0),0)*($AI102-$AI101)/10000</f>
        <v>0</v>
      </c>
      <c r="CP101" s="142" t="n">
        <f aca="false">IF(CP$2&lt;=$A101,IF(CP$3&gt;=$A101,(CP$4),0),0)*($AI102-$AI101)/10000</f>
        <v>0</v>
      </c>
      <c r="CQ101" s="142" t="n">
        <f aca="false">IF(CQ$2&lt;=$A101,IF(CQ$3&gt;=$A101,(CQ$4),0),0)*($AI102-$AI101)/10000</f>
        <v>0</v>
      </c>
      <c r="CR101" s="128"/>
      <c r="CS101" s="128" t="n">
        <f aca="false">SUM(CN101:CQ101)*AL101</f>
        <v>0</v>
      </c>
      <c r="CT101" s="128"/>
      <c r="CU101" s="17"/>
      <c r="CV101" s="17"/>
      <c r="CW101" s="17"/>
      <c r="CX101" s="140" t="n">
        <f aca="false">IF(CX$2&lt;=$A101,IF(CX$3&gt;=$A101,(CX$4),0),0)*($AI102-$AI101)/10000</f>
        <v>0</v>
      </c>
      <c r="CY101" s="140" t="n">
        <f aca="false">IF(CY$2&lt;=$A101,IF(CY$3&gt;=$A101,(CY$4),0),0)*($AI102-$AI101)/10000</f>
        <v>0</v>
      </c>
      <c r="CZ101" s="140" t="n">
        <f aca="false">IF(CZ$2&lt;=$A101,IF(CZ$3&gt;=$A101,(CZ$4),0),0)*($AI102-$AI101)/10000</f>
        <v>0</v>
      </c>
      <c r="DA101" s="140" t="n">
        <f aca="false">IF(DA$2&lt;=$A101,IF(DA$3&gt;=$A101,(DA$4),0),0)*($AI102-$AI101)/10000</f>
        <v>0</v>
      </c>
      <c r="DB101" s="140" t="n">
        <f aca="false">IF(DB$2&lt;=$A101,IF(DB$3&gt;=$A101,(DB$4),0),0)*($AI102-$AI101)/10000</f>
        <v>0</v>
      </c>
      <c r="DC101" s="140" t="n">
        <f aca="false">IF(DC$2&lt;=$A101,IF(DC$3&gt;=$A101,(DC$4),0),0)*($AI102-$AI101)/10000</f>
        <v>0</v>
      </c>
      <c r="DD101" s="140" t="n">
        <f aca="false">IF(DD$2&lt;=$A101,IF(DD$3&gt;=$A101,(DD$4),0),0)*($AI102-$AI101)/10000</f>
        <v>0</v>
      </c>
      <c r="DE101" s="17"/>
      <c r="DF101" s="128" t="n">
        <f aca="false">SUM(CX101:DD101)</f>
        <v>0</v>
      </c>
      <c r="DG101" s="17"/>
      <c r="DH101" s="17"/>
      <c r="DI101" s="17"/>
      <c r="DJ101" s="17"/>
      <c r="DK101" s="17"/>
      <c r="DL101" s="140" t="n">
        <f aca="false">IF(DL$2&lt;=$A101,IF(DL$3&gt;=$A101,(DL$4),0),0)*($AI102-$AI101)/10000</f>
        <v>0</v>
      </c>
      <c r="DM101" s="140" t="n">
        <f aca="false">IF(DM$2&lt;=$A101,IF(DM$3&gt;=$A101,(DM$4),0),0)*($AI102-$AI101)/10000</f>
        <v>0</v>
      </c>
      <c r="DN101" s="140" t="n">
        <f aca="false">IF(DN$2&lt;=$A101,IF(DN$3&gt;=$A101,(DN$4),0),0)*($AI102-$AI101)/10000</f>
        <v>0</v>
      </c>
      <c r="DO101" s="140" t="n">
        <f aca="false">IF(DO$2&lt;=$A101,IF(DO$3&gt;=$A101,(DO$4),0),0)*($AI102-$AI101)/10000</f>
        <v>0</v>
      </c>
      <c r="DP101" s="140"/>
      <c r="DQ101" s="140" t="n">
        <f aca="false">SUM(DL101:DO101)*AL101</f>
        <v>0</v>
      </c>
      <c r="DR101" s="140"/>
      <c r="DS101" s="140" t="n">
        <f aca="false">IF(DS$2&lt;=$A101,IF(DS$3&gt;=$A101,(DS$4),0),0)*($AI102-$AI101)/10000</f>
        <v>0</v>
      </c>
      <c r="DT101" s="140" t="n">
        <f aca="false">IF(DT$2&lt;=$A101,IF(DT$3&gt;=$A101,(DT$4),0),0)*($AI102-$AI101)/10000</f>
        <v>0</v>
      </c>
      <c r="DU101" s="140" t="n">
        <f aca="false">IF(DU$2&lt;=$A101,IF(DU$3&gt;=$A101,(DU$4),0),0)*($AI102-$AI101)/10000</f>
        <v>0</v>
      </c>
      <c r="DV101" s="140" t="n">
        <f aca="false">IF(DV$2&lt;=$A101,IF(DV$3&gt;=$A101,(DV$4),0),0)*($AI102-$AI101)/10000</f>
        <v>0</v>
      </c>
      <c r="DW101" s="140" t="n">
        <f aca="false">IF(DW$2&lt;=$A101,IF(DW$3&gt;=$A101,(DW$4),0),0)*($AI102-$AI101)/10000</f>
        <v>0</v>
      </c>
      <c r="DX101" s="140" t="n">
        <f aca="false">IF(DX$2&lt;=$A101,IF(DX$3&gt;=$A101,(DX$4),0),0)*($AI102-$AI101)/10000</f>
        <v>0</v>
      </c>
      <c r="DY101" s="140" t="n">
        <f aca="false">IF(DY$2&lt;=$A101,IF(DY$3&gt;=$A101,(DY$4),0),0)*($AI102-$AI101)/10000</f>
        <v>0</v>
      </c>
      <c r="DZ101" s="140" t="n">
        <f aca="false">IF(DZ$2&lt;=$A101,IF(DZ$3&gt;=$A101,(DZ$4),0),0)*($AI102-$AI101)/10000</f>
        <v>0</v>
      </c>
      <c r="EA101" s="140" t="n">
        <f aca="false">IF(EA$2&lt;=$A101,IF(EA$3&gt;=$A101,(EA$4),0),0)*($AI102-$AI101)/10000</f>
        <v>0</v>
      </c>
      <c r="EB101" s="128" t="n">
        <f aca="false">SUM(DS101:DZ101)*AM101</f>
        <v>0</v>
      </c>
      <c r="EC101" s="128"/>
      <c r="ED101" s="17"/>
      <c r="EE101" s="17"/>
      <c r="EF101" s="17"/>
      <c r="EG101" s="17"/>
      <c r="EH101" s="17"/>
      <c r="EI101" s="140" t="n">
        <f aca="false">IF(EI$2&lt;=$A101,IF(EI$3&gt;=$A101,(EI$4),0),0)*($AI102-$AI101)/10000</f>
        <v>0</v>
      </c>
      <c r="EJ101" s="140" t="n">
        <f aca="false">IF(EJ$2&lt;=$A101,IF(EJ$3&gt;=$A101,(EJ$4),0),0)*($AI102-$AI101)/10000</f>
        <v>0</v>
      </c>
      <c r="EK101" s="140" t="n">
        <f aca="false">IF(EK$2&lt;=$A101,IF(EK$3&gt;=$A101,(EK$4),0),0)*($AI102-$AI101)/10000</f>
        <v>0</v>
      </c>
      <c r="EL101" s="140" t="n">
        <f aca="false">IF(EL$2&lt;=$A101,IF(EL$3&gt;=$A101,(EL$4),0),0)*($AI102-$AI101)/10000</f>
        <v>0</v>
      </c>
      <c r="EM101" s="140" t="n">
        <f aca="false">IF(EM$2&lt;=$A101,IF(EM$3&gt;=$A101,(EM$4),0),0)*($AI102-$AI101)/10000</f>
        <v>0</v>
      </c>
      <c r="EN101" s="140" t="n">
        <f aca="false">IF(EN$2&lt;=$A101,IF(EN$3&gt;=$A101,(EN$4),0),0)*($AI102-$AI101)/10000</f>
        <v>0</v>
      </c>
      <c r="EO101" s="17"/>
      <c r="EP101" s="128" t="n">
        <f aca="false">SUM(EI101:EN101)</f>
        <v>0</v>
      </c>
      <c r="EQ101" s="128" t="n">
        <f aca="false">EP101*AM101</f>
        <v>0</v>
      </c>
      <c r="ER101" s="17"/>
      <c r="ES101" s="17"/>
      <c r="ET101" s="17"/>
      <c r="EU101" s="17"/>
      <c r="EV101" s="17"/>
      <c r="EW101" s="140" t="n">
        <f aca="false">IF(EW$2&lt;=$A101,IF(EW$3&gt;=$A101,(EW$4),0),0)*($AI102-$AI101)/10000</f>
        <v>0</v>
      </c>
      <c r="EX101" s="140" t="n">
        <f aca="false">IF(EX$2&lt;=$A101,IF(EX$3&gt;=$A101,(EX$4),0),0)*($AI102-$AI101)/10000</f>
        <v>0</v>
      </c>
      <c r="EY101" s="140" t="n">
        <f aca="false">IF(EY$2&lt;=$A101,IF(EY$3&gt;=$A101,(EY$4),0),0)*($AI102-$AI101)/10000</f>
        <v>0</v>
      </c>
      <c r="EZ101" s="140" t="n">
        <f aca="false">IF(EZ$2&lt;=$A101,IF(EZ$3&gt;=$A101,(EZ$4),0),0)*($AI102-$AI101)/10000</f>
        <v>0</v>
      </c>
      <c r="FA101" s="140" t="n">
        <f aca="false">IF(FA$2&lt;=$A101,IF(FA$3&gt;=$A101,(FA$4),0),0)*($AI102-$AI101)/10000</f>
        <v>0</v>
      </c>
      <c r="FB101" s="140" t="n">
        <f aca="false">IF(FB$2&lt;=$A101,IF(FB$3&gt;=$A101,(FB$4),0),0)*($AI102-$AI101)/10000</f>
        <v>0</v>
      </c>
      <c r="FC101" s="17"/>
      <c r="FD101" s="128" t="n">
        <f aca="false">SUM(EW101:FB101)</f>
        <v>0</v>
      </c>
      <c r="FE101" s="128" t="n">
        <f aca="false">FD101*AM101</f>
        <v>0</v>
      </c>
      <c r="FF101" s="17"/>
      <c r="FG101" s="17"/>
      <c r="FH101" s="17"/>
      <c r="FI101" s="17"/>
      <c r="FJ101" s="17"/>
      <c r="FK101" s="17"/>
      <c r="FL101" s="140" t="n">
        <f aca="false">IF(FL$2&lt;=$A101,IF(FL$3&gt;=$A101,(FL$4),0),0)*($AI102-$AI101)/10000</f>
        <v>0</v>
      </c>
      <c r="FM101" s="140" t="n">
        <f aca="false">IF(FM$2&lt;=$A101,IF(FM$3&gt;=$A101,(FM$4),0),0)*($AI102-$AI101)/10000</f>
        <v>0</v>
      </c>
      <c r="FN101" s="140" t="n">
        <f aca="false">IF(FN$2&lt;=$A101,IF(FN$3&gt;=$A101,(FN$4),0),0)*($AI102-$AI101)/10000</f>
        <v>0</v>
      </c>
      <c r="FO101" s="140" t="n">
        <f aca="false">IF(FO$2&lt;=$A101,IF(FO$3&gt;=$A101,(FO$4),0),0)*($AI102-$AI101)/10000</f>
        <v>0</v>
      </c>
      <c r="FP101" s="140" t="n">
        <f aca="false">IF(FP$2&lt;=$A101,IF(FP$3&gt;=$A101,(FP$4),0),0)*($AI102-$AI101)/10000</f>
        <v>0</v>
      </c>
      <c r="FQ101" s="140" t="n">
        <f aca="false">IF(FQ$2&lt;=$A101,IF(FQ$3&gt;=$A101,(FQ$4),0),0)*($AI102-$AI101)/10000</f>
        <v>0</v>
      </c>
      <c r="FR101" s="17"/>
      <c r="FS101" s="128" t="n">
        <f aca="false">SUM(FL101:FQ101)</f>
        <v>0</v>
      </c>
      <c r="FT101" s="128" t="n">
        <f aca="false">FS101*AM101</f>
        <v>0</v>
      </c>
      <c r="FU101" s="17"/>
      <c r="FV101" s="17"/>
      <c r="FW101" s="17"/>
      <c r="FX101" s="17"/>
      <c r="FY101" s="17"/>
      <c r="FZ101" s="17"/>
      <c r="GA101" s="140" t="n">
        <f aca="false">IF(GA$2&lt;=$A101,IF(GA$3&gt;=$A101,(GA$4),0),0)*($AI102-$AI101)/10000</f>
        <v>0</v>
      </c>
      <c r="GB101" s="140" t="n">
        <f aca="false">IF(GB$2&lt;=$A101,IF(GB$3&gt;=$A101,(GB$4),0),0)*($AI102-$AI101)/10000</f>
        <v>0</v>
      </c>
      <c r="GC101" s="140" t="n">
        <f aca="false">IF(GC$2&lt;=$A101,IF(GC$3&gt;=$A101,(GC$4),0),0)*($AI102-$AI101)/10000</f>
        <v>0</v>
      </c>
      <c r="GD101" s="140" t="n">
        <f aca="false">IF(GD$2&lt;=$A101,IF(GD$3&gt;=$A101,(GD$4),0),0)*($AI102-$AI101)/10000</f>
        <v>0</v>
      </c>
      <c r="GE101" s="140" t="n">
        <f aca="false">IF(GE$2&lt;=$A101,IF(GE$3&gt;=$A101,(GE$4),0),0)*($AI102-$AI101)/10000</f>
        <v>0</v>
      </c>
      <c r="GF101" s="140" t="n">
        <f aca="false">IF(GF$2&lt;=$A101,IF(GF$3&gt;=$A101,(GF$4),0),0)*($AI102-$AI101)/10000</f>
        <v>0</v>
      </c>
      <c r="GG101" s="17"/>
      <c r="GH101" s="128" t="n">
        <f aca="false">SUM(GA101:GF101)</f>
        <v>0</v>
      </c>
      <c r="GI101" s="128" t="n">
        <f aca="false">GH101*AM101</f>
        <v>0</v>
      </c>
    </row>
    <row r="102" customFormat="false" ht="16.5" hidden="false" customHeight="false" outlineLevel="0" collapsed="false">
      <c r="A102" s="133" t="n">
        <v>39845</v>
      </c>
      <c r="B102" s="144" t="e">
        <f aca="false">INDEX(EOLArray,MATCH($A102,EOLColumn,0),MATCH($AF$5,EOLRow,0))+CT102</f>
        <v>#VALUE!</v>
      </c>
      <c r="C102" s="135" t="n">
        <f aca="false">INDEX(M1SHEET,MATCH($A102,M1COLUMN,0),MATCH($AG$5,M1ROW,0))</f>
        <v>-0.5</v>
      </c>
      <c r="D102" s="152"/>
      <c r="E102" s="144" t="e">
        <f aca="false">INDEX(EOLArray,MATCH($A102,EOLColumn,0),MATCH($AF$19,EOLRow,0))+EQ102</f>
        <v>#VALUE!</v>
      </c>
      <c r="F102" s="135" t="n">
        <f aca="false">INDEX(M1SHEET,MATCH($A102,M1COLUMN,0),MATCH($AG$14,M1ROW,0))</f>
        <v>0</v>
      </c>
      <c r="G102" s="152"/>
      <c r="H102" s="144" t="e">
        <f aca="false">INDEX(EOLArray,MATCH($A102,EOLColumn,0),MATCH($AF$20,EOLRow,0))+GI102</f>
        <v>#VALUE!</v>
      </c>
      <c r="I102" s="135" t="n">
        <f aca="false">INDEX(M1SHEET,MATCH($A102,M1COLUMN,0),MATCH($AG$17,M1ROW,0))</f>
        <v>0.5</v>
      </c>
      <c r="J102" s="152"/>
      <c r="K102" s="144" t="e">
        <f aca="false">INDEX(EOLArray,MATCH($A102,EOLColumn,0),MATCH($AF$13,EOLRow,0))+FE102</f>
        <v>#VALUE!</v>
      </c>
      <c r="L102" s="135" t="n">
        <f aca="false">INDEX(M1SHEET,MATCH($A102,M1COLUMN,0),MATCH($AG$13,M1ROW,0))</f>
        <v>-0.29</v>
      </c>
      <c r="M102" s="152"/>
      <c r="N102" s="144" t="e">
        <f aca="false">INDEX(EOLArray,MATCH($A102,EOLColumn,0),MATCH($AF$12,EOLRow,0))+EB102+DQ102</f>
        <v>#VALUE!</v>
      </c>
      <c r="O102" s="135" t="n">
        <f aca="false">INDEX(M1SHEET,MATCH($A102,M1COLUMN,0),MATCH($AG$15,M1ROW,0))</f>
        <v>0</v>
      </c>
      <c r="P102" s="152"/>
      <c r="Q102" s="135" t="n">
        <f aca="false">INDEX(M1SHEET,MATCH($A102,M1COLUMN,0),MATCH($AG$31,M1ROW,0))</f>
        <v>4.331</v>
      </c>
      <c r="R102" s="152"/>
      <c r="S102" s="144" t="e">
        <f aca="false">INDEX(EOLArray,MATCH($A102,EOLColumn,0),MATCH($AF$2,EOLRow,0))+BE102+DF102</f>
        <v>#VALUE!</v>
      </c>
      <c r="T102" s="135" t="n">
        <f aca="false">INDEX(M1SHEET,MATCH($A102,M1COLUMN,0),MATCH($AG$3,M1ROW,0))</f>
        <v>-0.5</v>
      </c>
      <c r="U102" s="152"/>
      <c r="V102" s="135" t="n">
        <f aca="false">INDEX(M1SHEET,MATCH($A102,M1COLUMN,0),MATCH($AG$28,M1ROW,0))</f>
        <v>5.35920532046513</v>
      </c>
      <c r="W102" s="152"/>
      <c r="X102" s="144" t="e">
        <f aca="false">INDEX(EOLArray,MATCH($A102,EOLColumn,0),MATCH($AF$18,EOLRow,0))+$BE102+$CK102+$CS102+$DQ102</f>
        <v>#VALUE!</v>
      </c>
      <c r="Y102" s="135" t="n">
        <f aca="false">INDEX(M1SHEET,MATCH($A102,M1COLUMN,0),MATCH($AG$2,M1ROW,0))</f>
        <v>4.331</v>
      </c>
      <c r="Z102" s="152"/>
      <c r="AB102" s="150" t="e">
        <f aca="false">B102+E102+H102+K102+N102+S102</f>
        <v>#VALUE!</v>
      </c>
      <c r="AC102" s="58"/>
      <c r="AD102" s="58"/>
      <c r="AI102" s="138" t="n">
        <v>39845</v>
      </c>
      <c r="AJ102" s="96" t="n">
        <f aca="false">(CK102+BE102+BR102+DQ102)*AM102</f>
        <v>0</v>
      </c>
      <c r="AK102" s="97" t="n">
        <f aca="false">(AO102)*(AM102)</f>
        <v>0</v>
      </c>
      <c r="AL102" s="97" t="n">
        <f aca="false">(AN102+AO102)*(AM102)</f>
        <v>0</v>
      </c>
      <c r="AM102" s="139" t="n">
        <f aca="false">INDEX(M1SHEET,MATCH($AI102,M1COLUMN,0),MATCH($AG$38,M1ROW,0))</f>
        <v>0.62955803636558</v>
      </c>
      <c r="AN102" s="122" t="n">
        <f aca="false">BS102</f>
        <v>0</v>
      </c>
      <c r="AO102" s="97" t="n">
        <f aca="false">BR102</f>
        <v>0</v>
      </c>
      <c r="AP102" s="125"/>
      <c r="AQ102" s="108"/>
      <c r="AR102" s="128" t="n">
        <f aca="false">SUM(AX102:BE102)+SUM(BI102:BP102)+SUM(DU102:DZ102)+SUM(BW102:CI102)</f>
        <v>0</v>
      </c>
      <c r="AS102" s="108"/>
      <c r="AT102" s="17"/>
      <c r="AU102" s="17"/>
      <c r="AV102" s="37" t="n">
        <v>39845</v>
      </c>
      <c r="AW102" s="17"/>
      <c r="AX102" s="128" t="n">
        <f aca="false">IF(AX$2&lt;=$A102,IF(AX$3&gt;=$A102,(AX$4/1.055056),0),0)*($AI103-$AI102)/10000</f>
        <v>0</v>
      </c>
      <c r="AY102" s="140" t="n">
        <f aca="false">IF(AY$2&lt;=$A102,IF(AY$3&gt;=$A102,(AY$4/1.055056),0),0)*($AI103-$AI102)/10000</f>
        <v>0</v>
      </c>
      <c r="AZ102" s="140" t="n">
        <f aca="false">IF(AZ$2&lt;=$A102,IF(AZ$3&gt;=$A102,(AZ$4/1.055056),0),0)*($AI103-$AI102)/10000</f>
        <v>0</v>
      </c>
      <c r="BA102" s="140" t="n">
        <f aca="false">IF(BA$2&lt;=$A102,IF(BA$3&gt;=$A102,(BA$4/1.055056),0),0)*($AI103-$AI102)/10000</f>
        <v>0</v>
      </c>
      <c r="BB102" s="140" t="n">
        <f aca="false">IF(BB$2&lt;=$A102,IF(BB$3&gt;=$A102,(BB$4/1.055056),0),0)*($AI103-$AI102)/10000</f>
        <v>0</v>
      </c>
      <c r="BC102" s="140" t="n">
        <f aca="false">IF(BC$2&lt;=$A102,IF(BC$3&gt;=$A102,(BC$4/1.055056),0),0)*($AI103-$AI102)/10000</f>
        <v>0</v>
      </c>
      <c r="BD102" s="140" t="n">
        <f aca="false">IF(BD$2&lt;=$A102,IF(BD$3&gt;=$A102,(BD$4/1.055056),0),0)*($AI103-$AI102)/10000</f>
        <v>0</v>
      </c>
      <c r="BE102" s="140" t="n">
        <f aca="false">SUM(AX102:BD102)*AM102</f>
        <v>0</v>
      </c>
      <c r="BF102" s="140"/>
      <c r="BG102" s="13"/>
      <c r="BH102" s="13"/>
      <c r="BI102" s="141" t="n">
        <f aca="false">IF(BI$2&lt;=$A102,IF(BI$3&gt;=$A102,(BI$4/1.055056),0),0)*($AI103-$AI102)/10000</f>
        <v>0</v>
      </c>
      <c r="BJ102" s="141" t="n">
        <f aca="false">IF(BJ$2&lt;=$A102,IF(BJ$3&gt;=$A102,(BJ$4/1.055056),0),0)*($AI103-$AI102)/10000</f>
        <v>0</v>
      </c>
      <c r="BK102" s="141" t="n">
        <f aca="false">IF(BK$2&lt;=$A102,IF(BK$3&gt;=$A102,(BK$4/1.055056),0),0)*($AI103-$AI102)/10000</f>
        <v>0</v>
      </c>
      <c r="BL102" s="141" t="n">
        <f aca="false">IF(BL$2&lt;=$A102,IF(BL$3&gt;=$A102,(BL$4/1.055056),0),0)*($AI103-$AI102)/10000</f>
        <v>0</v>
      </c>
      <c r="BM102" s="141" t="n">
        <f aca="false">IF(BM$2&lt;=$A102,IF(BM$3&gt;=$A102,(BM$4/1.055056),0),0)*($AI103-$AI102)/10000</f>
        <v>0</v>
      </c>
      <c r="BN102" s="141" t="n">
        <f aca="false">IF(BN$2&lt;=$A102,IF(BN$3&gt;=$A102,(BN$4/1.055056),0),0)*($AI103-$AI102)/10000</f>
        <v>0</v>
      </c>
      <c r="BO102" s="141" t="n">
        <f aca="false">IF(BO$2&lt;=$A102,IF(BO$3&gt;=$A102,(BO$4/1.055056),0),0)*($AI103-$AI102)/10000</f>
        <v>0</v>
      </c>
      <c r="BP102" s="141" t="n">
        <f aca="false">IF(BP$2&lt;=$A102,IF(BP$3&gt;=$A102,(BP$4/1.055056),0),0)*($AI103-$AI102)/10000</f>
        <v>0</v>
      </c>
      <c r="BQ102" s="13"/>
      <c r="BR102" s="14" t="n">
        <f aca="false">SUM(BI102:BP102)</f>
        <v>0</v>
      </c>
      <c r="BS102" s="14" t="n">
        <f aca="false">SUM(AX102:BF102)+DF102</f>
        <v>0</v>
      </c>
      <c r="BT102" s="14"/>
      <c r="BU102" s="17"/>
      <c r="BV102" s="17"/>
      <c r="BW102" s="142" t="n">
        <f aca="false">IF(BW$2&lt;=$A102,IF(BW$3&gt;=$A102,(BW$4),0),0)*($AI103-$AI102)/10000</f>
        <v>0</v>
      </c>
      <c r="BX102" s="142" t="n">
        <f aca="false">IF(BX$2&lt;=$A102,IF(BX$3&gt;=$A102,(BX$4),0),0)*($AI103-$AI102)/10000</f>
        <v>0</v>
      </c>
      <c r="BY102" s="142" t="n">
        <f aca="false">IF(BY$2&lt;=$A102,IF(BY$3&gt;=$A102,(BY$4),0),0)*($AI103-$AI102)/10000</f>
        <v>0</v>
      </c>
      <c r="BZ102" s="142" t="n">
        <f aca="false">IF(BZ$2&lt;=$A102,IF(BZ$3&gt;=$A102,(BZ$4),0),0)*($AI103-$AI102)/10000</f>
        <v>0</v>
      </c>
      <c r="CA102" s="142" t="n">
        <f aca="false">IF(CA$2&lt;=$A102,IF(CA$3&gt;=$A102,(CA$4),0),0)*($AI103-$AI102)/10000</f>
        <v>0</v>
      </c>
      <c r="CB102" s="140" t="n">
        <f aca="false">IF(CB$2&lt;=$A102,IF(CB$3&gt;=$A102,(CB$4),0),0)*($AI103-$AI102)/10000</f>
        <v>0</v>
      </c>
      <c r="CC102" s="140" t="n">
        <f aca="false">IF(CC$2&lt;=$A102,IF(CC$3&gt;=$A102,(CC$4),0),0)*($AI103-$AI102)/10000</f>
        <v>0</v>
      </c>
      <c r="CD102" s="140" t="n">
        <f aca="false">IF(CD$2&lt;=$A102,IF(CD$3&gt;=$A102,(CD$4),0),0)*($AI103-$AI102)/10000</f>
        <v>0</v>
      </c>
      <c r="CE102" s="140" t="n">
        <f aca="false">IF(CE$2&lt;=$A102,IF(CE$3&gt;=$A102,(CE$4),0),0)*($AI103-$AI102)/10000</f>
        <v>0</v>
      </c>
      <c r="CF102" s="140" t="n">
        <f aca="false">IF(CF$2&lt;=$A102,IF(CF$3&gt;=$A102,(CF$4),0),0)*($AI103-$AI102)/10000</f>
        <v>0</v>
      </c>
      <c r="CG102" s="140" t="n">
        <f aca="false">IF(CG$2&lt;=$A102,IF(CG$3&gt;=$A102,(CG$4),0),0)*($AI103-$AI102)/10000</f>
        <v>0</v>
      </c>
      <c r="CH102" s="140" t="n">
        <f aca="false">IF(CH$2&lt;=$A102,IF(CH$3&gt;=$A102,(CH$4),0),0)*($AI103-$AI102)/10000</f>
        <v>0</v>
      </c>
      <c r="CI102" s="140" t="n">
        <f aca="false">IF(CI$2&lt;=$A102,IF(CI$3&gt;=$A102,(CI$4),0),0)*($AI103-$AI102)/10000</f>
        <v>0</v>
      </c>
      <c r="CJ102" s="17"/>
      <c r="CK102" s="128" t="n">
        <f aca="false">SUM(BW102:CI102)+DQ102</f>
        <v>0</v>
      </c>
      <c r="CL102" s="128"/>
      <c r="CM102" s="128"/>
      <c r="CN102" s="142" t="n">
        <f aca="false">IF(CN$2&lt;=$A102,IF(CN$3&gt;=$A102,(CN$4),0),0)*($AI103-$AI102)/10000</f>
        <v>0</v>
      </c>
      <c r="CO102" s="142" t="n">
        <f aca="false">IF(CO$2&lt;=$A102,IF(CO$3&gt;=$A102,(CO$4),0),0)*($AI103-$AI102)/10000</f>
        <v>0</v>
      </c>
      <c r="CP102" s="142" t="n">
        <f aca="false">IF(CP$2&lt;=$A102,IF(CP$3&gt;=$A102,(CP$4),0),0)*($AI103-$AI102)/10000</f>
        <v>0</v>
      </c>
      <c r="CQ102" s="142" t="n">
        <f aca="false">IF(CQ$2&lt;=$A102,IF(CQ$3&gt;=$A102,(CQ$4),0),0)*($AI103-$AI102)/10000</f>
        <v>0</v>
      </c>
      <c r="CR102" s="128"/>
      <c r="CS102" s="128" t="n">
        <f aca="false">SUM(CN102:CQ102)*AL102</f>
        <v>0</v>
      </c>
      <c r="CT102" s="128"/>
      <c r="CU102" s="17"/>
      <c r="CV102" s="17"/>
      <c r="CW102" s="17"/>
      <c r="CX102" s="140" t="n">
        <f aca="false">IF(CX$2&lt;=$A102,IF(CX$3&gt;=$A102,(CX$4),0),0)*($AI103-$AI102)/10000</f>
        <v>0</v>
      </c>
      <c r="CY102" s="140" t="n">
        <f aca="false">IF(CY$2&lt;=$A102,IF(CY$3&gt;=$A102,(CY$4),0),0)*($AI103-$AI102)/10000</f>
        <v>0</v>
      </c>
      <c r="CZ102" s="140" t="n">
        <f aca="false">IF(CZ$2&lt;=$A102,IF(CZ$3&gt;=$A102,(CZ$4),0),0)*($AI103-$AI102)/10000</f>
        <v>0</v>
      </c>
      <c r="DA102" s="140" t="n">
        <f aca="false">IF(DA$2&lt;=$A102,IF(DA$3&gt;=$A102,(DA$4),0),0)*($AI103-$AI102)/10000</f>
        <v>0</v>
      </c>
      <c r="DB102" s="140" t="n">
        <f aca="false">IF(DB$2&lt;=$A102,IF(DB$3&gt;=$A102,(DB$4),0),0)*($AI103-$AI102)/10000</f>
        <v>0</v>
      </c>
      <c r="DC102" s="140" t="n">
        <f aca="false">IF(DC$2&lt;=$A102,IF(DC$3&gt;=$A102,(DC$4),0),0)*($AI103-$AI102)/10000</f>
        <v>0</v>
      </c>
      <c r="DD102" s="140" t="n">
        <f aca="false">IF(DD$2&lt;=$A102,IF(DD$3&gt;=$A102,(DD$4),0),0)*($AI103-$AI102)/10000</f>
        <v>0</v>
      </c>
      <c r="DE102" s="17"/>
      <c r="DF102" s="128" t="n">
        <f aca="false">SUM(CX102:DD102)</f>
        <v>0</v>
      </c>
      <c r="DG102" s="17"/>
      <c r="DH102" s="17"/>
      <c r="DI102" s="17"/>
      <c r="DJ102" s="17"/>
      <c r="DK102" s="17"/>
      <c r="DL102" s="140" t="n">
        <f aca="false">IF(DL$2&lt;=$A102,IF(DL$3&gt;=$A102,(DL$4),0),0)*($AI103-$AI102)/10000</f>
        <v>0</v>
      </c>
      <c r="DM102" s="140" t="n">
        <f aca="false">IF(DM$2&lt;=$A102,IF(DM$3&gt;=$A102,(DM$4),0),0)*($AI103-$AI102)/10000</f>
        <v>0</v>
      </c>
      <c r="DN102" s="140" t="n">
        <f aca="false">IF(DN$2&lt;=$A102,IF(DN$3&gt;=$A102,(DN$4),0),0)*($AI103-$AI102)/10000</f>
        <v>0</v>
      </c>
      <c r="DO102" s="140" t="n">
        <f aca="false">IF(DO$2&lt;=$A102,IF(DO$3&gt;=$A102,(DO$4),0),0)*($AI103-$AI102)/10000</f>
        <v>0</v>
      </c>
      <c r="DP102" s="140"/>
      <c r="DQ102" s="140" t="n">
        <f aca="false">SUM(DL102:DO102)*AL102</f>
        <v>0</v>
      </c>
      <c r="DR102" s="140"/>
      <c r="DS102" s="140" t="n">
        <f aca="false">IF(DS$2&lt;=$A102,IF(DS$3&gt;=$A102,(DS$4),0),0)*($AI103-$AI102)/10000</f>
        <v>0</v>
      </c>
      <c r="DT102" s="140" t="n">
        <f aca="false">IF(DT$2&lt;=$A102,IF(DT$3&gt;=$A102,(DT$4),0),0)*($AI103-$AI102)/10000</f>
        <v>0</v>
      </c>
      <c r="DU102" s="140" t="n">
        <f aca="false">IF(DU$2&lt;=$A102,IF(DU$3&gt;=$A102,(DU$4),0),0)*($AI103-$AI102)/10000</f>
        <v>0</v>
      </c>
      <c r="DV102" s="140" t="n">
        <f aca="false">IF(DV$2&lt;=$A102,IF(DV$3&gt;=$A102,(DV$4),0),0)*($AI103-$AI102)/10000</f>
        <v>0</v>
      </c>
      <c r="DW102" s="140" t="n">
        <f aca="false">IF(DW$2&lt;=$A102,IF(DW$3&gt;=$A102,(DW$4),0),0)*($AI103-$AI102)/10000</f>
        <v>0</v>
      </c>
      <c r="DX102" s="140" t="n">
        <f aca="false">IF(DX$2&lt;=$A102,IF(DX$3&gt;=$A102,(DX$4),0),0)*($AI103-$AI102)/10000</f>
        <v>0</v>
      </c>
      <c r="DY102" s="140" t="n">
        <f aca="false">IF(DY$2&lt;=$A102,IF(DY$3&gt;=$A102,(DY$4),0),0)*($AI103-$AI102)/10000</f>
        <v>0</v>
      </c>
      <c r="DZ102" s="140" t="n">
        <f aca="false">IF(DZ$2&lt;=$A102,IF(DZ$3&gt;=$A102,(DZ$4),0),0)*($AI103-$AI102)/10000</f>
        <v>0</v>
      </c>
      <c r="EA102" s="140" t="n">
        <f aca="false">IF(EA$2&lt;=$A102,IF(EA$3&gt;=$A102,(EA$4),0),0)*($AI103-$AI102)/10000</f>
        <v>0</v>
      </c>
      <c r="EB102" s="128" t="n">
        <f aca="false">SUM(DS102:DZ102)*AM102</f>
        <v>0</v>
      </c>
      <c r="EC102" s="128"/>
      <c r="ED102" s="17"/>
      <c r="EE102" s="17"/>
      <c r="EF102" s="17"/>
      <c r="EG102" s="17"/>
      <c r="EH102" s="17"/>
      <c r="EI102" s="140" t="n">
        <f aca="false">IF(EI$2&lt;=$A102,IF(EI$3&gt;=$A102,(EI$4),0),0)*($AI103-$AI102)/10000</f>
        <v>0</v>
      </c>
      <c r="EJ102" s="140" t="n">
        <f aca="false">IF(EJ$2&lt;=$A102,IF(EJ$3&gt;=$A102,(EJ$4),0),0)*($AI103-$AI102)/10000</f>
        <v>0</v>
      </c>
      <c r="EK102" s="140" t="n">
        <f aca="false">IF(EK$2&lt;=$A102,IF(EK$3&gt;=$A102,(EK$4),0),0)*($AI103-$AI102)/10000</f>
        <v>0</v>
      </c>
      <c r="EL102" s="140" t="n">
        <f aca="false">IF(EL$2&lt;=$A102,IF(EL$3&gt;=$A102,(EL$4),0),0)*($AI103-$AI102)/10000</f>
        <v>0</v>
      </c>
      <c r="EM102" s="140" t="n">
        <f aca="false">IF(EM$2&lt;=$A102,IF(EM$3&gt;=$A102,(EM$4),0),0)*($AI103-$AI102)/10000</f>
        <v>0</v>
      </c>
      <c r="EN102" s="140" t="n">
        <f aca="false">IF(EN$2&lt;=$A102,IF(EN$3&gt;=$A102,(EN$4),0),0)*($AI103-$AI102)/10000</f>
        <v>0</v>
      </c>
      <c r="EO102" s="17"/>
      <c r="EP102" s="128" t="n">
        <f aca="false">SUM(EI102:EN102)</f>
        <v>0</v>
      </c>
      <c r="EQ102" s="128" t="n">
        <f aca="false">EP102*AM102</f>
        <v>0</v>
      </c>
      <c r="ER102" s="17"/>
      <c r="ES102" s="17"/>
      <c r="ET102" s="17"/>
      <c r="EU102" s="17"/>
      <c r="EV102" s="17"/>
      <c r="EW102" s="140" t="n">
        <f aca="false">IF(EW$2&lt;=$A102,IF(EW$3&gt;=$A102,(EW$4),0),0)*($AI103-$AI102)/10000</f>
        <v>0</v>
      </c>
      <c r="EX102" s="140" t="n">
        <f aca="false">IF(EX$2&lt;=$A102,IF(EX$3&gt;=$A102,(EX$4),0),0)*($AI103-$AI102)/10000</f>
        <v>0</v>
      </c>
      <c r="EY102" s="140" t="n">
        <f aca="false">IF(EY$2&lt;=$A102,IF(EY$3&gt;=$A102,(EY$4),0),0)*($AI103-$AI102)/10000</f>
        <v>0</v>
      </c>
      <c r="EZ102" s="140" t="n">
        <f aca="false">IF(EZ$2&lt;=$A102,IF(EZ$3&gt;=$A102,(EZ$4),0),0)*($AI103-$AI102)/10000</f>
        <v>0</v>
      </c>
      <c r="FA102" s="140" t="n">
        <f aca="false">IF(FA$2&lt;=$A102,IF(FA$3&gt;=$A102,(FA$4),0),0)*($AI103-$AI102)/10000</f>
        <v>0</v>
      </c>
      <c r="FB102" s="140" t="n">
        <f aca="false">IF(FB$2&lt;=$A102,IF(FB$3&gt;=$A102,(FB$4),0),0)*($AI103-$AI102)/10000</f>
        <v>0</v>
      </c>
      <c r="FC102" s="17"/>
      <c r="FD102" s="128" t="n">
        <f aca="false">SUM(EW102:FB102)</f>
        <v>0</v>
      </c>
      <c r="FE102" s="128" t="n">
        <f aca="false">FD102*AM102</f>
        <v>0</v>
      </c>
      <c r="FF102" s="17"/>
      <c r="FG102" s="17"/>
      <c r="FH102" s="17"/>
      <c r="FI102" s="17"/>
      <c r="FJ102" s="17"/>
      <c r="FK102" s="17"/>
      <c r="FL102" s="140" t="n">
        <f aca="false">IF(FL$2&lt;=$A102,IF(FL$3&gt;=$A102,(FL$4),0),0)*($AI103-$AI102)/10000</f>
        <v>0</v>
      </c>
      <c r="FM102" s="140" t="n">
        <f aca="false">IF(FM$2&lt;=$A102,IF(FM$3&gt;=$A102,(FM$4),0),0)*($AI103-$AI102)/10000</f>
        <v>0</v>
      </c>
      <c r="FN102" s="140" t="n">
        <f aca="false">IF(FN$2&lt;=$A102,IF(FN$3&gt;=$A102,(FN$4),0),0)*($AI103-$AI102)/10000</f>
        <v>0</v>
      </c>
      <c r="FO102" s="140" t="n">
        <f aca="false">IF(FO$2&lt;=$A102,IF(FO$3&gt;=$A102,(FO$4),0),0)*($AI103-$AI102)/10000</f>
        <v>0</v>
      </c>
      <c r="FP102" s="140" t="n">
        <f aca="false">IF(FP$2&lt;=$A102,IF(FP$3&gt;=$A102,(FP$4),0),0)*($AI103-$AI102)/10000</f>
        <v>0</v>
      </c>
      <c r="FQ102" s="140" t="n">
        <f aca="false">IF(FQ$2&lt;=$A102,IF(FQ$3&gt;=$A102,(FQ$4),0),0)*($AI103-$AI102)/10000</f>
        <v>0</v>
      </c>
      <c r="FR102" s="17"/>
      <c r="FS102" s="128" t="n">
        <f aca="false">SUM(FL102:FQ102)</f>
        <v>0</v>
      </c>
      <c r="FT102" s="128" t="n">
        <f aca="false">FS102*AM102</f>
        <v>0</v>
      </c>
      <c r="FU102" s="17"/>
      <c r="FV102" s="17"/>
      <c r="FW102" s="17"/>
      <c r="FX102" s="17"/>
      <c r="FY102" s="17"/>
      <c r="FZ102" s="17"/>
      <c r="GA102" s="140" t="n">
        <f aca="false">IF(GA$2&lt;=$A102,IF(GA$3&gt;=$A102,(GA$4),0),0)*($AI103-$AI102)/10000</f>
        <v>0</v>
      </c>
      <c r="GB102" s="140" t="n">
        <f aca="false">IF(GB$2&lt;=$A102,IF(GB$3&gt;=$A102,(GB$4),0),0)*($AI103-$AI102)/10000</f>
        <v>0</v>
      </c>
      <c r="GC102" s="140" t="n">
        <f aca="false">IF(GC$2&lt;=$A102,IF(GC$3&gt;=$A102,(GC$4),0),0)*($AI103-$AI102)/10000</f>
        <v>0</v>
      </c>
      <c r="GD102" s="140" t="n">
        <f aca="false">IF(GD$2&lt;=$A102,IF(GD$3&gt;=$A102,(GD$4),0),0)*($AI103-$AI102)/10000</f>
        <v>0</v>
      </c>
      <c r="GE102" s="140" t="n">
        <f aca="false">IF(GE$2&lt;=$A102,IF(GE$3&gt;=$A102,(GE$4),0),0)*($AI103-$AI102)/10000</f>
        <v>0</v>
      </c>
      <c r="GF102" s="140" t="n">
        <f aca="false">IF(GF$2&lt;=$A102,IF(GF$3&gt;=$A102,(GF$4),0),0)*($AI103-$AI102)/10000</f>
        <v>0</v>
      </c>
      <c r="GG102" s="17"/>
      <c r="GH102" s="128" t="n">
        <f aca="false">SUM(GA102:GF102)</f>
        <v>0</v>
      </c>
      <c r="GI102" s="128" t="n">
        <f aca="false">GH102*AM102</f>
        <v>0</v>
      </c>
    </row>
    <row r="103" customFormat="false" ht="16.5" hidden="false" customHeight="false" outlineLevel="0" collapsed="false">
      <c r="A103" s="143" t="n">
        <v>39873</v>
      </c>
      <c r="B103" s="144" t="e">
        <f aca="false">INDEX(EOLArray,MATCH($A103,EOLColumn,0),MATCH($AF$5,EOLRow,0))+CT103</f>
        <v>#VALUE!</v>
      </c>
      <c r="C103" s="135" t="n">
        <f aca="false">INDEX(M1SHEET,MATCH($A103,M1COLUMN,0),MATCH($AG$5,M1ROW,0))</f>
        <v>-0.5</v>
      </c>
      <c r="D103" s="152"/>
      <c r="E103" s="144" t="e">
        <f aca="false">INDEX(EOLArray,MATCH($A103,EOLColumn,0),MATCH($AF$19,EOLRow,0))+EQ103</f>
        <v>#VALUE!</v>
      </c>
      <c r="F103" s="135" t="n">
        <f aca="false">INDEX(M1SHEET,MATCH($A103,M1COLUMN,0),MATCH($AG$14,M1ROW,0))</f>
        <v>0</v>
      </c>
      <c r="G103" s="152"/>
      <c r="H103" s="144" t="e">
        <f aca="false">INDEX(EOLArray,MATCH($A103,EOLColumn,0),MATCH($AF$20,EOLRow,0))+GI103</f>
        <v>#VALUE!</v>
      </c>
      <c r="I103" s="135" t="n">
        <f aca="false">INDEX(M1SHEET,MATCH($A103,M1COLUMN,0),MATCH($AG$17,M1ROW,0))</f>
        <v>0.5</v>
      </c>
      <c r="J103" s="152"/>
      <c r="K103" s="144" t="e">
        <f aca="false">INDEX(EOLArray,MATCH($A103,EOLColumn,0),MATCH($AF$13,EOLRow,0))+FE103</f>
        <v>#VALUE!</v>
      </c>
      <c r="L103" s="135" t="n">
        <f aca="false">INDEX(M1SHEET,MATCH($A103,M1COLUMN,0),MATCH($AG$13,M1ROW,0))</f>
        <v>-0.29</v>
      </c>
      <c r="M103" s="152"/>
      <c r="N103" s="144" t="e">
        <f aca="false">INDEX(EOLArray,MATCH($A103,EOLColumn,0),MATCH($AF$12,EOLRow,0))+EB103+DQ103</f>
        <v>#VALUE!</v>
      </c>
      <c r="O103" s="135" t="n">
        <f aca="false">INDEX(M1SHEET,MATCH($A103,M1COLUMN,0),MATCH($AG$15,M1ROW,0))</f>
        <v>-0.18</v>
      </c>
      <c r="P103" s="152"/>
      <c r="Q103" s="135" t="n">
        <f aca="false">INDEX(M1SHEET,MATCH($A103,M1COLUMN,0),MATCH($AG$31,M1ROW,0))</f>
        <v>4.021</v>
      </c>
      <c r="R103" s="152"/>
      <c r="S103" s="144" t="e">
        <f aca="false">INDEX(EOLArray,MATCH($A103,EOLColumn,0),MATCH($AF$2,EOLRow,0))+BE103+DF103</f>
        <v>#VALUE!</v>
      </c>
      <c r="T103" s="135" t="n">
        <f aca="false">INDEX(M1SHEET,MATCH($A103,M1COLUMN,0),MATCH($AG$3,M1ROW,0))</f>
        <v>-0.5</v>
      </c>
      <c r="U103" s="152"/>
      <c r="V103" s="135" t="n">
        <f aca="false">INDEX(M1SHEET,MATCH($A103,M1COLUMN,0),MATCH($AG$28,M1ROW,0))</f>
        <v>5.17710332114268</v>
      </c>
      <c r="W103" s="152"/>
      <c r="X103" s="144" t="e">
        <f aca="false">INDEX(EOLArray,MATCH($A103,EOLColumn,0),MATCH($AF$18,EOLRow,0))+$BE103+$CK103+$CS103+$DQ103</f>
        <v>#VALUE!</v>
      </c>
      <c r="Y103" s="135" t="n">
        <f aca="false">INDEX(M1SHEET,MATCH($A103,M1COLUMN,0),MATCH($AG$2,M1ROW,0))</f>
        <v>4.201</v>
      </c>
      <c r="Z103" s="152"/>
      <c r="AB103" s="146" t="e">
        <f aca="false">B103+E103+H103+K103+N103+S103</f>
        <v>#VALUE!</v>
      </c>
      <c r="AC103" s="58"/>
      <c r="AD103" s="58"/>
      <c r="AI103" s="138" t="n">
        <v>39873</v>
      </c>
      <c r="AJ103" s="96" t="n">
        <f aca="false">(CK103+BE103+BR103+DQ103)*AM103</f>
        <v>0</v>
      </c>
      <c r="AK103" s="97" t="n">
        <f aca="false">(AO103)*(AM103)</f>
        <v>0</v>
      </c>
      <c r="AL103" s="97" t="n">
        <f aca="false">(AN103+AO103)*(AM103)</f>
        <v>0</v>
      </c>
      <c r="AM103" s="139" t="n">
        <f aca="false">INDEX(M1SHEET,MATCH($AI103,M1COLUMN,0),MATCH($AG$38,M1ROW,0))</f>
        <v>0.626411734533309</v>
      </c>
      <c r="AN103" s="122" t="n">
        <f aca="false">BS103</f>
        <v>0</v>
      </c>
      <c r="AO103" s="97" t="n">
        <f aca="false">BR103</f>
        <v>0</v>
      </c>
      <c r="AP103" s="125"/>
      <c r="AQ103" s="108"/>
      <c r="AR103" s="128" t="n">
        <f aca="false">SUM(AX103:BE103)+SUM(BI103:BP103)+SUM(DU103:DZ103)+SUM(BW103:CI103)</f>
        <v>0</v>
      </c>
      <c r="AS103" s="108"/>
      <c r="AT103" s="17"/>
      <c r="AU103" s="17"/>
      <c r="AV103" s="37" t="n">
        <v>39873</v>
      </c>
      <c r="AW103" s="17"/>
      <c r="AX103" s="128" t="n">
        <f aca="false">IF(AX$2&lt;=$A103,IF(AX$3&gt;=$A103,(AX$4/1.055056),0),0)*($AI104-$AI103)/10000</f>
        <v>0</v>
      </c>
      <c r="AY103" s="140" t="n">
        <f aca="false">IF(AY$2&lt;=$A103,IF(AY$3&gt;=$A103,(AY$4/1.055056),0),0)*($AI104-$AI103)/10000</f>
        <v>0</v>
      </c>
      <c r="AZ103" s="140" t="n">
        <f aca="false">IF(AZ$2&lt;=$A103,IF(AZ$3&gt;=$A103,(AZ$4/1.055056),0),0)*($AI104-$AI103)/10000</f>
        <v>0</v>
      </c>
      <c r="BA103" s="140" t="n">
        <f aca="false">IF(BA$2&lt;=$A103,IF(BA$3&gt;=$A103,(BA$4/1.055056),0),0)*($AI104-$AI103)/10000</f>
        <v>0</v>
      </c>
      <c r="BB103" s="140" t="n">
        <f aca="false">IF(BB$2&lt;=$A103,IF(BB$3&gt;=$A103,(BB$4/1.055056),0),0)*($AI104-$AI103)/10000</f>
        <v>0</v>
      </c>
      <c r="BC103" s="140" t="n">
        <f aca="false">IF(BC$2&lt;=$A103,IF(BC$3&gt;=$A103,(BC$4/1.055056),0),0)*($AI104-$AI103)/10000</f>
        <v>0</v>
      </c>
      <c r="BD103" s="140" t="n">
        <f aca="false">IF(BD$2&lt;=$A103,IF(BD$3&gt;=$A103,(BD$4/1.055056),0),0)*($AI104-$AI103)/10000</f>
        <v>0</v>
      </c>
      <c r="BE103" s="140" t="n">
        <f aca="false">SUM(AX103:BD103)*AM103</f>
        <v>0</v>
      </c>
      <c r="BF103" s="140"/>
      <c r="BG103" s="13"/>
      <c r="BH103" s="13"/>
      <c r="BI103" s="141" t="n">
        <f aca="false">IF(BI$2&lt;=$A103,IF(BI$3&gt;=$A103,(BI$4/1.055056),0),0)*($AI104-$AI103)/10000</f>
        <v>0</v>
      </c>
      <c r="BJ103" s="141" t="n">
        <f aca="false">IF(BJ$2&lt;=$A103,IF(BJ$3&gt;=$A103,(BJ$4/1.055056),0),0)*($AI104-$AI103)/10000</f>
        <v>0</v>
      </c>
      <c r="BK103" s="141" t="n">
        <f aca="false">IF(BK$2&lt;=$A103,IF(BK$3&gt;=$A103,(BK$4/1.055056),0),0)*($AI104-$AI103)/10000</f>
        <v>0</v>
      </c>
      <c r="BL103" s="141" t="n">
        <f aca="false">IF(BL$2&lt;=$A103,IF(BL$3&gt;=$A103,(BL$4/1.055056),0),0)*($AI104-$AI103)/10000</f>
        <v>0</v>
      </c>
      <c r="BM103" s="141" t="n">
        <f aca="false">IF(BM$2&lt;=$A103,IF(BM$3&gt;=$A103,(BM$4/1.055056),0),0)*($AI104-$AI103)/10000</f>
        <v>0</v>
      </c>
      <c r="BN103" s="141" t="n">
        <f aca="false">IF(BN$2&lt;=$A103,IF(BN$3&gt;=$A103,(BN$4/1.055056),0),0)*($AI104-$AI103)/10000</f>
        <v>0</v>
      </c>
      <c r="BO103" s="141" t="n">
        <f aca="false">IF(BO$2&lt;=$A103,IF(BO$3&gt;=$A103,(BO$4/1.055056),0),0)*($AI104-$AI103)/10000</f>
        <v>0</v>
      </c>
      <c r="BP103" s="141" t="n">
        <f aca="false">IF(BP$2&lt;=$A103,IF(BP$3&gt;=$A103,(BP$4/1.055056),0),0)*($AI104-$AI103)/10000</f>
        <v>0</v>
      </c>
      <c r="BQ103" s="13"/>
      <c r="BR103" s="14" t="n">
        <f aca="false">SUM(BI103:BP103)</f>
        <v>0</v>
      </c>
      <c r="BS103" s="14" t="n">
        <f aca="false">SUM(AX103:BF103)+DF103</f>
        <v>0</v>
      </c>
      <c r="BT103" s="14"/>
      <c r="BU103" s="17"/>
      <c r="BV103" s="17"/>
      <c r="BW103" s="142" t="n">
        <f aca="false">IF(BW$2&lt;=$A103,IF(BW$3&gt;=$A103,(BW$4),0),0)*($AI104-$AI103)/10000</f>
        <v>0</v>
      </c>
      <c r="BX103" s="142" t="n">
        <f aca="false">IF(BX$2&lt;=$A103,IF(BX$3&gt;=$A103,(BX$4),0),0)*($AI104-$AI103)/10000</f>
        <v>0</v>
      </c>
      <c r="BY103" s="142" t="n">
        <f aca="false">IF(BY$2&lt;=$A103,IF(BY$3&gt;=$A103,(BY$4),0),0)*($AI104-$AI103)/10000</f>
        <v>0</v>
      </c>
      <c r="BZ103" s="142" t="n">
        <f aca="false">IF(BZ$2&lt;=$A103,IF(BZ$3&gt;=$A103,(BZ$4),0),0)*($AI104-$AI103)/10000</f>
        <v>0</v>
      </c>
      <c r="CA103" s="142" t="n">
        <f aca="false">IF(CA$2&lt;=$A103,IF(CA$3&gt;=$A103,(CA$4),0),0)*($AI104-$AI103)/10000</f>
        <v>0</v>
      </c>
      <c r="CB103" s="140" t="n">
        <f aca="false">IF(CB$2&lt;=$A103,IF(CB$3&gt;=$A103,(CB$4),0),0)*($AI104-$AI103)/10000</f>
        <v>0</v>
      </c>
      <c r="CC103" s="140" t="n">
        <f aca="false">IF(CC$2&lt;=$A103,IF(CC$3&gt;=$A103,(CC$4),0),0)*($AI104-$AI103)/10000</f>
        <v>0</v>
      </c>
      <c r="CD103" s="140" t="n">
        <f aca="false">IF(CD$2&lt;=$A103,IF(CD$3&gt;=$A103,(CD$4),0),0)*($AI104-$AI103)/10000</f>
        <v>0</v>
      </c>
      <c r="CE103" s="140" t="n">
        <f aca="false">IF(CE$2&lt;=$A103,IF(CE$3&gt;=$A103,(CE$4),0),0)*($AI104-$AI103)/10000</f>
        <v>0</v>
      </c>
      <c r="CF103" s="140" t="n">
        <f aca="false">IF(CF$2&lt;=$A103,IF(CF$3&gt;=$A103,(CF$4),0),0)*($AI104-$AI103)/10000</f>
        <v>0</v>
      </c>
      <c r="CG103" s="140" t="n">
        <f aca="false">IF(CG$2&lt;=$A103,IF(CG$3&gt;=$A103,(CG$4),0),0)*($AI104-$AI103)/10000</f>
        <v>0</v>
      </c>
      <c r="CH103" s="140" t="n">
        <f aca="false">IF(CH$2&lt;=$A103,IF(CH$3&gt;=$A103,(CH$4),0),0)*($AI104-$AI103)/10000</f>
        <v>0</v>
      </c>
      <c r="CI103" s="140" t="n">
        <f aca="false">IF(CI$2&lt;=$A103,IF(CI$3&gt;=$A103,(CI$4),0),0)*($AI104-$AI103)/10000</f>
        <v>0</v>
      </c>
      <c r="CJ103" s="17"/>
      <c r="CK103" s="128" t="n">
        <f aca="false">SUM(BW103:CI103)+DQ103</f>
        <v>0</v>
      </c>
      <c r="CL103" s="128"/>
      <c r="CM103" s="128"/>
      <c r="CN103" s="142" t="n">
        <f aca="false">IF(CN$2&lt;=$A103,IF(CN$3&gt;=$A103,(CN$4),0),0)*($AI104-$AI103)/10000</f>
        <v>0</v>
      </c>
      <c r="CO103" s="142" t="n">
        <f aca="false">IF(CO$2&lt;=$A103,IF(CO$3&gt;=$A103,(CO$4),0),0)*($AI104-$AI103)/10000</f>
        <v>0</v>
      </c>
      <c r="CP103" s="142" t="n">
        <f aca="false">IF(CP$2&lt;=$A103,IF(CP$3&gt;=$A103,(CP$4),0),0)*($AI104-$AI103)/10000</f>
        <v>0</v>
      </c>
      <c r="CQ103" s="142" t="n">
        <f aca="false">IF(CQ$2&lt;=$A103,IF(CQ$3&gt;=$A103,(CQ$4),0),0)*($AI104-$AI103)/10000</f>
        <v>0</v>
      </c>
      <c r="CR103" s="128"/>
      <c r="CS103" s="128" t="n">
        <f aca="false">SUM(CN103:CQ103)*AL103</f>
        <v>0</v>
      </c>
      <c r="CT103" s="128"/>
      <c r="CU103" s="17"/>
      <c r="CV103" s="17"/>
      <c r="CW103" s="17"/>
      <c r="CX103" s="140" t="n">
        <f aca="false">IF(CX$2&lt;=$A103,IF(CX$3&gt;=$A103,(CX$4),0),0)*($AI104-$AI103)/10000</f>
        <v>0</v>
      </c>
      <c r="CY103" s="140" t="n">
        <f aca="false">IF(CY$2&lt;=$A103,IF(CY$3&gt;=$A103,(CY$4),0),0)*($AI104-$AI103)/10000</f>
        <v>0</v>
      </c>
      <c r="CZ103" s="140" t="n">
        <f aca="false">IF(CZ$2&lt;=$A103,IF(CZ$3&gt;=$A103,(CZ$4),0),0)*($AI104-$AI103)/10000</f>
        <v>0</v>
      </c>
      <c r="DA103" s="140" t="n">
        <f aca="false">IF(DA$2&lt;=$A103,IF(DA$3&gt;=$A103,(DA$4),0),0)*($AI104-$AI103)/10000</f>
        <v>0</v>
      </c>
      <c r="DB103" s="140" t="n">
        <f aca="false">IF(DB$2&lt;=$A103,IF(DB$3&gt;=$A103,(DB$4),0),0)*($AI104-$AI103)/10000</f>
        <v>0</v>
      </c>
      <c r="DC103" s="140" t="n">
        <f aca="false">IF(DC$2&lt;=$A103,IF(DC$3&gt;=$A103,(DC$4),0),0)*($AI104-$AI103)/10000</f>
        <v>0</v>
      </c>
      <c r="DD103" s="140" t="n">
        <f aca="false">IF(DD$2&lt;=$A103,IF(DD$3&gt;=$A103,(DD$4),0),0)*($AI104-$AI103)/10000</f>
        <v>0</v>
      </c>
      <c r="DE103" s="17"/>
      <c r="DF103" s="128" t="n">
        <f aca="false">SUM(CX103:DD103)</f>
        <v>0</v>
      </c>
      <c r="DG103" s="17"/>
      <c r="DH103" s="17"/>
      <c r="DI103" s="17"/>
      <c r="DJ103" s="17"/>
      <c r="DK103" s="17"/>
      <c r="DL103" s="140" t="n">
        <f aca="false">IF(DL$2&lt;=$A103,IF(DL$3&gt;=$A103,(DL$4),0),0)*($AI104-$AI103)/10000</f>
        <v>0</v>
      </c>
      <c r="DM103" s="140" t="n">
        <f aca="false">IF(DM$2&lt;=$A103,IF(DM$3&gt;=$A103,(DM$4),0),0)*($AI104-$AI103)/10000</f>
        <v>0</v>
      </c>
      <c r="DN103" s="140" t="n">
        <f aca="false">IF(DN$2&lt;=$A103,IF(DN$3&gt;=$A103,(DN$4),0),0)*($AI104-$AI103)/10000</f>
        <v>0</v>
      </c>
      <c r="DO103" s="140" t="n">
        <f aca="false">IF(DO$2&lt;=$A103,IF(DO$3&gt;=$A103,(DO$4),0),0)*($AI104-$AI103)/10000</f>
        <v>0</v>
      </c>
      <c r="DP103" s="140"/>
      <c r="DQ103" s="140" t="n">
        <f aca="false">SUM(DL103:DO103)*AL103</f>
        <v>0</v>
      </c>
      <c r="DR103" s="140"/>
      <c r="DS103" s="140" t="n">
        <f aca="false">IF(DS$2&lt;=$A103,IF(DS$3&gt;=$A103,(DS$4),0),0)*($AI104-$AI103)/10000</f>
        <v>0</v>
      </c>
      <c r="DT103" s="140" t="n">
        <f aca="false">IF(DT$2&lt;=$A103,IF(DT$3&gt;=$A103,(DT$4),0),0)*($AI104-$AI103)/10000</f>
        <v>0</v>
      </c>
      <c r="DU103" s="140" t="n">
        <f aca="false">IF(DU$2&lt;=$A103,IF(DU$3&gt;=$A103,(DU$4),0),0)*($AI104-$AI103)/10000</f>
        <v>0</v>
      </c>
      <c r="DV103" s="140" t="n">
        <f aca="false">IF(DV$2&lt;=$A103,IF(DV$3&gt;=$A103,(DV$4),0),0)*($AI104-$AI103)/10000</f>
        <v>0</v>
      </c>
      <c r="DW103" s="140" t="n">
        <f aca="false">IF(DW$2&lt;=$A103,IF(DW$3&gt;=$A103,(DW$4),0),0)*($AI104-$AI103)/10000</f>
        <v>0</v>
      </c>
      <c r="DX103" s="140" t="n">
        <f aca="false">IF(DX$2&lt;=$A103,IF(DX$3&gt;=$A103,(DX$4),0),0)*($AI104-$AI103)/10000</f>
        <v>0</v>
      </c>
      <c r="DY103" s="140" t="n">
        <f aca="false">IF(DY$2&lt;=$A103,IF(DY$3&gt;=$A103,(DY$4),0),0)*($AI104-$AI103)/10000</f>
        <v>0</v>
      </c>
      <c r="DZ103" s="140" t="n">
        <f aca="false">IF(DZ$2&lt;=$A103,IF(DZ$3&gt;=$A103,(DZ$4),0),0)*($AI104-$AI103)/10000</f>
        <v>0</v>
      </c>
      <c r="EA103" s="140" t="n">
        <f aca="false">IF(EA$2&lt;=$A103,IF(EA$3&gt;=$A103,(EA$4),0),0)*($AI104-$AI103)/10000</f>
        <v>0</v>
      </c>
      <c r="EB103" s="128" t="n">
        <f aca="false">SUM(DS103:DZ103)*AM103</f>
        <v>0</v>
      </c>
      <c r="EC103" s="128"/>
      <c r="ED103" s="17"/>
      <c r="EE103" s="17"/>
      <c r="EF103" s="17"/>
      <c r="EG103" s="17"/>
      <c r="EH103" s="17"/>
      <c r="EI103" s="140" t="n">
        <f aca="false">IF(EI$2&lt;=$A103,IF(EI$3&gt;=$A103,(EI$4),0),0)*($AI104-$AI103)/10000</f>
        <v>0</v>
      </c>
      <c r="EJ103" s="140" t="n">
        <f aca="false">IF(EJ$2&lt;=$A103,IF(EJ$3&gt;=$A103,(EJ$4),0),0)*($AI104-$AI103)/10000</f>
        <v>0</v>
      </c>
      <c r="EK103" s="140" t="n">
        <f aca="false">IF(EK$2&lt;=$A103,IF(EK$3&gt;=$A103,(EK$4),0),0)*($AI104-$AI103)/10000</f>
        <v>0</v>
      </c>
      <c r="EL103" s="140" t="n">
        <f aca="false">IF(EL$2&lt;=$A103,IF(EL$3&gt;=$A103,(EL$4),0),0)*($AI104-$AI103)/10000</f>
        <v>0</v>
      </c>
      <c r="EM103" s="140" t="n">
        <f aca="false">IF(EM$2&lt;=$A103,IF(EM$3&gt;=$A103,(EM$4),0),0)*($AI104-$AI103)/10000</f>
        <v>0</v>
      </c>
      <c r="EN103" s="140" t="n">
        <f aca="false">IF(EN$2&lt;=$A103,IF(EN$3&gt;=$A103,(EN$4),0),0)*($AI104-$AI103)/10000</f>
        <v>0</v>
      </c>
      <c r="EO103" s="17"/>
      <c r="EP103" s="128" t="n">
        <f aca="false">SUM(EI103:EN103)</f>
        <v>0</v>
      </c>
      <c r="EQ103" s="128" t="n">
        <f aca="false">EP103*AM103</f>
        <v>0</v>
      </c>
      <c r="ER103" s="17"/>
      <c r="ES103" s="17"/>
      <c r="ET103" s="17"/>
      <c r="EU103" s="17"/>
      <c r="EV103" s="17"/>
      <c r="EW103" s="140" t="n">
        <f aca="false">IF(EW$2&lt;=$A103,IF(EW$3&gt;=$A103,(EW$4),0),0)*($AI104-$AI103)/10000</f>
        <v>0</v>
      </c>
      <c r="EX103" s="140" t="n">
        <f aca="false">IF(EX$2&lt;=$A103,IF(EX$3&gt;=$A103,(EX$4),0),0)*($AI104-$AI103)/10000</f>
        <v>0</v>
      </c>
      <c r="EY103" s="140" t="n">
        <f aca="false">IF(EY$2&lt;=$A103,IF(EY$3&gt;=$A103,(EY$4),0),0)*($AI104-$AI103)/10000</f>
        <v>0</v>
      </c>
      <c r="EZ103" s="140" t="n">
        <f aca="false">IF(EZ$2&lt;=$A103,IF(EZ$3&gt;=$A103,(EZ$4),0),0)*($AI104-$AI103)/10000</f>
        <v>0</v>
      </c>
      <c r="FA103" s="140" t="n">
        <f aca="false">IF(FA$2&lt;=$A103,IF(FA$3&gt;=$A103,(FA$4),0),0)*($AI104-$AI103)/10000</f>
        <v>0</v>
      </c>
      <c r="FB103" s="140" t="n">
        <f aca="false">IF(FB$2&lt;=$A103,IF(FB$3&gt;=$A103,(FB$4),0),0)*($AI104-$AI103)/10000</f>
        <v>0</v>
      </c>
      <c r="FC103" s="17"/>
      <c r="FD103" s="128" t="n">
        <f aca="false">SUM(EW103:FB103)</f>
        <v>0</v>
      </c>
      <c r="FE103" s="128" t="n">
        <f aca="false">FD103*AM103</f>
        <v>0</v>
      </c>
      <c r="FF103" s="17"/>
      <c r="FG103" s="17"/>
      <c r="FH103" s="17"/>
      <c r="FI103" s="17"/>
      <c r="FJ103" s="17"/>
      <c r="FK103" s="17"/>
      <c r="FL103" s="140" t="n">
        <f aca="false">IF(FL$2&lt;=$A103,IF(FL$3&gt;=$A103,(FL$4),0),0)*($AI104-$AI103)/10000</f>
        <v>0</v>
      </c>
      <c r="FM103" s="140" t="n">
        <f aca="false">IF(FM$2&lt;=$A103,IF(FM$3&gt;=$A103,(FM$4),0),0)*($AI104-$AI103)/10000</f>
        <v>0</v>
      </c>
      <c r="FN103" s="140" t="n">
        <f aca="false">IF(FN$2&lt;=$A103,IF(FN$3&gt;=$A103,(FN$4),0),0)*($AI104-$AI103)/10000</f>
        <v>0</v>
      </c>
      <c r="FO103" s="140" t="n">
        <f aca="false">IF(FO$2&lt;=$A103,IF(FO$3&gt;=$A103,(FO$4),0),0)*($AI104-$AI103)/10000</f>
        <v>0</v>
      </c>
      <c r="FP103" s="140" t="n">
        <f aca="false">IF(FP$2&lt;=$A103,IF(FP$3&gt;=$A103,(FP$4),0),0)*($AI104-$AI103)/10000</f>
        <v>0</v>
      </c>
      <c r="FQ103" s="140" t="n">
        <f aca="false">IF(FQ$2&lt;=$A103,IF(FQ$3&gt;=$A103,(FQ$4),0),0)*($AI104-$AI103)/10000</f>
        <v>0</v>
      </c>
      <c r="FR103" s="17"/>
      <c r="FS103" s="128" t="n">
        <f aca="false">SUM(FL103:FQ103)</f>
        <v>0</v>
      </c>
      <c r="FT103" s="128" t="n">
        <f aca="false">FS103*AM103</f>
        <v>0</v>
      </c>
      <c r="FU103" s="17"/>
      <c r="FV103" s="17"/>
      <c r="FW103" s="17"/>
      <c r="FX103" s="17"/>
      <c r="FY103" s="17"/>
      <c r="FZ103" s="17"/>
      <c r="GA103" s="140" t="n">
        <f aca="false">IF(GA$2&lt;=$A103,IF(GA$3&gt;=$A103,(GA$4),0),0)*($AI104-$AI103)/10000</f>
        <v>0</v>
      </c>
      <c r="GB103" s="140" t="n">
        <f aca="false">IF(GB$2&lt;=$A103,IF(GB$3&gt;=$A103,(GB$4),0),0)*($AI104-$AI103)/10000</f>
        <v>0</v>
      </c>
      <c r="GC103" s="140" t="n">
        <f aca="false">IF(GC$2&lt;=$A103,IF(GC$3&gt;=$A103,(GC$4),0),0)*($AI104-$AI103)/10000</f>
        <v>0</v>
      </c>
      <c r="GD103" s="140" t="n">
        <f aca="false">IF(GD$2&lt;=$A103,IF(GD$3&gt;=$A103,(GD$4),0),0)*($AI104-$AI103)/10000</f>
        <v>0</v>
      </c>
      <c r="GE103" s="140" t="n">
        <f aca="false">IF(GE$2&lt;=$A103,IF(GE$3&gt;=$A103,(GE$4),0),0)*($AI104-$AI103)/10000</f>
        <v>0</v>
      </c>
      <c r="GF103" s="140" t="n">
        <f aca="false">IF(GF$2&lt;=$A103,IF(GF$3&gt;=$A103,(GF$4),0),0)*($AI104-$AI103)/10000</f>
        <v>0</v>
      </c>
      <c r="GG103" s="17"/>
      <c r="GH103" s="128" t="n">
        <f aca="false">SUM(GA103:GF103)</f>
        <v>0</v>
      </c>
      <c r="GI103" s="128" t="n">
        <f aca="false">GH103*AM103</f>
        <v>0</v>
      </c>
    </row>
    <row r="104" customFormat="false" ht="16.5" hidden="false" customHeight="false" outlineLevel="0" collapsed="false">
      <c r="A104" s="133" t="n">
        <v>39904</v>
      </c>
      <c r="B104" s="134" t="e">
        <f aca="false">INDEX(EOLArray,MATCH($A104,EOLColumn,0),MATCH($AF$5,EOLRow,0))+CT104</f>
        <v>#VALUE!</v>
      </c>
      <c r="C104" s="148" t="n">
        <f aca="false">INDEX(M1SHEET,MATCH($A104,M1COLUMN,0),MATCH($AG$5,M1ROW,0))</f>
        <v>-0.657193059567116</v>
      </c>
      <c r="D104" s="149"/>
      <c r="E104" s="134" t="e">
        <f aca="false">INDEX(EOLArray,MATCH($A104,EOLColumn,0),MATCH($AF$19,EOLRow,0))+EQ104</f>
        <v>#VALUE!</v>
      </c>
      <c r="F104" s="148" t="n">
        <f aca="false">INDEX(M1SHEET,MATCH($A104,M1COLUMN,0),MATCH($AG$14,M1ROW,0))</f>
        <v>0</v>
      </c>
      <c r="G104" s="149"/>
      <c r="H104" s="134" t="e">
        <f aca="false">INDEX(EOLArray,MATCH($A104,EOLColumn,0),MATCH($AF$20,EOLRow,0))+GI104</f>
        <v>#VALUE!</v>
      </c>
      <c r="I104" s="148" t="n">
        <f aca="false">INDEX(M1SHEET,MATCH($A104,M1COLUMN,0),MATCH($AG$17,M1ROW,0))</f>
        <v>0.62</v>
      </c>
      <c r="J104" s="149"/>
      <c r="K104" s="134" t="e">
        <f aca="false">INDEX(EOLArray,MATCH($A104,EOLColumn,0),MATCH($AF$13,EOLRow,0))+FE104</f>
        <v>#VALUE!</v>
      </c>
      <c r="L104" s="148" t="n">
        <f aca="false">INDEX(M1SHEET,MATCH($A104,M1COLUMN,0),MATCH($AG$13,M1ROW,0))</f>
        <v>-0.355</v>
      </c>
      <c r="M104" s="149"/>
      <c r="N104" s="134" t="e">
        <f aca="false">INDEX(EOLArray,MATCH($A104,EOLColumn,0),MATCH($AF$12,EOLRow,0))+EB104+DQ104</f>
        <v>#VALUE!</v>
      </c>
      <c r="O104" s="148" t="n">
        <f aca="false">INDEX(M1SHEET,MATCH($A104,M1COLUMN,0),MATCH($AG$15,M1ROW,0))</f>
        <v>-0.29</v>
      </c>
      <c r="P104" s="149"/>
      <c r="Q104" s="148" t="n">
        <f aca="false">INDEX(M1SHEET,MATCH($A104,M1COLUMN,0),MATCH($AG$31,M1ROW,0))</f>
        <v>3.77</v>
      </c>
      <c r="R104" s="149"/>
      <c r="S104" s="134" t="e">
        <f aca="false">INDEX(EOLArray,MATCH($A104,EOLColumn,0),MATCH($AF$2,EOLRow,0))+BE104+DF104</f>
        <v>#VALUE!</v>
      </c>
      <c r="T104" s="148" t="n">
        <f aca="false">INDEX(M1SHEET,MATCH($A104,M1COLUMN,0),MATCH($AG$3,M1ROW,0))</f>
        <v>-0.6</v>
      </c>
      <c r="U104" s="149"/>
      <c r="V104" s="148" t="n">
        <f aca="false">INDEX(M1SHEET,MATCH($A104,M1COLUMN,0),MATCH($AG$28,M1ROW,0))</f>
        <v>4.83974807599126</v>
      </c>
      <c r="W104" s="149"/>
      <c r="X104" s="134" t="e">
        <f aca="false">INDEX(EOLArray,MATCH($A104,EOLColumn,0),MATCH($AF$18,EOLRow,0))+$BE104+$CK104+$CS104+$DQ104</f>
        <v>#VALUE!</v>
      </c>
      <c r="Y104" s="148" t="n">
        <f aca="false">INDEX(M1SHEET,MATCH($A104,M1COLUMN,0),MATCH($AG$2,M1ROW,0))</f>
        <v>4.06</v>
      </c>
      <c r="Z104" s="149"/>
      <c r="AB104" s="150" t="e">
        <f aca="false">B104+E104+H104+K104+N104+S104</f>
        <v>#VALUE!</v>
      </c>
      <c r="AC104" s="58"/>
      <c r="AD104" s="58"/>
      <c r="AI104" s="138" t="n">
        <v>39904</v>
      </c>
      <c r="AJ104" s="96" t="n">
        <f aca="false">(CK104+BE104+BR104+DQ104)*AM104</f>
        <v>0</v>
      </c>
      <c r="AK104" s="97" t="n">
        <f aca="false">(AO104)*(AM104)</f>
        <v>0</v>
      </c>
      <c r="AL104" s="97" t="n">
        <f aca="false">(AN104+AO104)*(AM104)</f>
        <v>0</v>
      </c>
      <c r="AM104" s="139" t="n">
        <f aca="false">INDEX(M1SHEET,MATCH($AI104,M1COLUMN,0),MATCH($AG$38,M1ROW,0))</f>
        <v>0.622938574590537</v>
      </c>
      <c r="AN104" s="122" t="n">
        <f aca="false">BS104</f>
        <v>0</v>
      </c>
      <c r="AO104" s="97" t="n">
        <f aca="false">BR104</f>
        <v>0</v>
      </c>
      <c r="AP104" s="125"/>
      <c r="AQ104" s="108"/>
      <c r="AR104" s="128" t="n">
        <f aca="false">SUM(AX104:BE104)+SUM(BI104:BP104)+SUM(DU104:DZ104)+SUM(BW104:CI104)</f>
        <v>0</v>
      </c>
      <c r="AS104" s="108"/>
      <c r="AT104" s="17"/>
      <c r="AU104" s="17"/>
      <c r="AV104" s="37" t="n">
        <v>39904</v>
      </c>
      <c r="AW104" s="17"/>
      <c r="AX104" s="128" t="n">
        <f aca="false">IF(AX$2&lt;=$A104,IF(AX$3&gt;=$A104,(AX$4/1.055056),0),0)*($AI105-$AI104)/10000</f>
        <v>0</v>
      </c>
      <c r="AY104" s="140" t="n">
        <f aca="false">IF(AY$2&lt;=$A104,IF(AY$3&gt;=$A104,(AY$4/1.055056),0),0)*($AI105-$AI104)/10000</f>
        <v>0</v>
      </c>
      <c r="AZ104" s="140" t="n">
        <f aca="false">IF(AZ$2&lt;=$A104,IF(AZ$3&gt;=$A104,(AZ$4/1.055056),0),0)*($AI105-$AI104)/10000</f>
        <v>0</v>
      </c>
      <c r="BA104" s="140" t="n">
        <f aca="false">IF(BA$2&lt;=$A104,IF(BA$3&gt;=$A104,(BA$4/1.055056),0),0)*($AI105-$AI104)/10000</f>
        <v>0</v>
      </c>
      <c r="BB104" s="140" t="n">
        <f aca="false">IF(BB$2&lt;=$A104,IF(BB$3&gt;=$A104,(BB$4/1.055056),0),0)*($AI105-$AI104)/10000</f>
        <v>0</v>
      </c>
      <c r="BC104" s="140" t="n">
        <f aca="false">IF(BC$2&lt;=$A104,IF(BC$3&gt;=$A104,(BC$4/1.055056),0),0)*($AI105-$AI104)/10000</f>
        <v>0</v>
      </c>
      <c r="BD104" s="140" t="n">
        <f aca="false">IF(BD$2&lt;=$A104,IF(BD$3&gt;=$A104,(BD$4/1.055056),0),0)*($AI105-$AI104)/10000</f>
        <v>0</v>
      </c>
      <c r="BE104" s="140" t="n">
        <f aca="false">SUM(AX104:BD104)*AM104</f>
        <v>0</v>
      </c>
      <c r="BF104" s="140"/>
      <c r="BG104" s="13"/>
      <c r="BH104" s="13"/>
      <c r="BI104" s="141" t="n">
        <f aca="false">IF(BI$2&lt;=$A104,IF(BI$3&gt;=$A104,(BI$4/1.055056),0),0)*($AI105-$AI104)/10000</f>
        <v>0</v>
      </c>
      <c r="BJ104" s="141" t="n">
        <f aca="false">IF(BJ$2&lt;=$A104,IF(BJ$3&gt;=$A104,(BJ$4/1.055056),0),0)*($AI105-$AI104)/10000</f>
        <v>0</v>
      </c>
      <c r="BK104" s="141" t="n">
        <f aca="false">IF(BK$2&lt;=$A104,IF(BK$3&gt;=$A104,(BK$4/1.055056),0),0)*($AI105-$AI104)/10000</f>
        <v>0</v>
      </c>
      <c r="BL104" s="141" t="n">
        <f aca="false">IF(BL$2&lt;=$A104,IF(BL$3&gt;=$A104,(BL$4/1.055056),0),0)*($AI105-$AI104)/10000</f>
        <v>0</v>
      </c>
      <c r="BM104" s="141" t="n">
        <f aca="false">IF(BM$2&lt;=$A104,IF(BM$3&gt;=$A104,(BM$4/1.055056),0),0)*($AI105-$AI104)/10000</f>
        <v>0</v>
      </c>
      <c r="BN104" s="141" t="n">
        <f aca="false">IF(BN$2&lt;=$A104,IF(BN$3&gt;=$A104,(BN$4/1.055056),0),0)*($AI105-$AI104)/10000</f>
        <v>0</v>
      </c>
      <c r="BO104" s="141" t="n">
        <f aca="false">IF(BO$2&lt;=$A104,IF(BO$3&gt;=$A104,(BO$4/1.055056),0),0)*($AI105-$AI104)/10000</f>
        <v>0</v>
      </c>
      <c r="BP104" s="141" t="n">
        <f aca="false">IF(BP$2&lt;=$A104,IF(BP$3&gt;=$A104,(BP$4/1.055056),0),0)*($AI105-$AI104)/10000</f>
        <v>0</v>
      </c>
      <c r="BQ104" s="13"/>
      <c r="BR104" s="14" t="n">
        <f aca="false">SUM(BI104:BP104)</f>
        <v>0</v>
      </c>
      <c r="BS104" s="14" t="n">
        <f aca="false">SUM(AX104:BF104)+DF104</f>
        <v>0</v>
      </c>
      <c r="BT104" s="14"/>
      <c r="BU104" s="17"/>
      <c r="BV104" s="17"/>
      <c r="BW104" s="142" t="n">
        <f aca="false">IF(BW$2&lt;=$A104,IF(BW$3&gt;=$A104,(BW$4),0),0)*($AI105-$AI104)/10000</f>
        <v>0</v>
      </c>
      <c r="BX104" s="142" t="n">
        <f aca="false">IF(BX$2&lt;=$A104,IF(BX$3&gt;=$A104,(BX$4),0),0)*($AI105-$AI104)/10000</f>
        <v>0</v>
      </c>
      <c r="BY104" s="142" t="n">
        <f aca="false">IF(BY$2&lt;=$A104,IF(BY$3&gt;=$A104,(BY$4),0),0)*($AI105-$AI104)/10000</f>
        <v>0</v>
      </c>
      <c r="BZ104" s="142" t="n">
        <f aca="false">IF(BZ$2&lt;=$A104,IF(BZ$3&gt;=$A104,(BZ$4),0),0)*($AI105-$AI104)/10000</f>
        <v>0</v>
      </c>
      <c r="CA104" s="142" t="n">
        <f aca="false">IF(CA$2&lt;=$A104,IF(CA$3&gt;=$A104,(CA$4),0),0)*($AI105-$AI104)/10000</f>
        <v>0</v>
      </c>
      <c r="CB104" s="140" t="n">
        <f aca="false">IF(CB$2&lt;=$A104,IF(CB$3&gt;=$A104,(CB$4),0),0)*($AI105-$AI104)/10000</f>
        <v>0</v>
      </c>
      <c r="CC104" s="140" t="n">
        <f aca="false">IF(CC$2&lt;=$A104,IF(CC$3&gt;=$A104,(CC$4),0),0)*($AI105-$AI104)/10000</f>
        <v>0</v>
      </c>
      <c r="CD104" s="140" t="n">
        <f aca="false">IF(CD$2&lt;=$A104,IF(CD$3&gt;=$A104,(CD$4),0),0)*($AI105-$AI104)/10000</f>
        <v>0</v>
      </c>
      <c r="CE104" s="140" t="n">
        <f aca="false">IF(CE$2&lt;=$A104,IF(CE$3&gt;=$A104,(CE$4),0),0)*($AI105-$AI104)/10000</f>
        <v>0</v>
      </c>
      <c r="CF104" s="140" t="n">
        <f aca="false">IF(CF$2&lt;=$A104,IF(CF$3&gt;=$A104,(CF$4),0),0)*($AI105-$AI104)/10000</f>
        <v>0</v>
      </c>
      <c r="CG104" s="140" t="n">
        <f aca="false">IF(CG$2&lt;=$A104,IF(CG$3&gt;=$A104,(CG$4),0),0)*($AI105-$AI104)/10000</f>
        <v>0</v>
      </c>
      <c r="CH104" s="140" t="n">
        <f aca="false">IF(CH$2&lt;=$A104,IF(CH$3&gt;=$A104,(CH$4),0),0)*($AI105-$AI104)/10000</f>
        <v>0</v>
      </c>
      <c r="CI104" s="140" t="n">
        <f aca="false">IF(CI$2&lt;=$A104,IF(CI$3&gt;=$A104,(CI$4),0),0)*($AI105-$AI104)/10000</f>
        <v>0</v>
      </c>
      <c r="CJ104" s="17"/>
      <c r="CK104" s="128" t="n">
        <f aca="false">SUM(BW104:CI104)+DQ104</f>
        <v>0</v>
      </c>
      <c r="CL104" s="128"/>
      <c r="CM104" s="128"/>
      <c r="CN104" s="142" t="n">
        <f aca="false">IF(CN$2&lt;=$A104,IF(CN$3&gt;=$A104,(CN$4),0),0)*($AI105-$AI104)/10000</f>
        <v>0</v>
      </c>
      <c r="CO104" s="142" t="n">
        <f aca="false">IF(CO$2&lt;=$A104,IF(CO$3&gt;=$A104,(CO$4),0),0)*($AI105-$AI104)/10000</f>
        <v>0</v>
      </c>
      <c r="CP104" s="142" t="n">
        <f aca="false">IF(CP$2&lt;=$A104,IF(CP$3&gt;=$A104,(CP$4),0),0)*($AI105-$AI104)/10000</f>
        <v>0</v>
      </c>
      <c r="CQ104" s="142" t="n">
        <f aca="false">IF(CQ$2&lt;=$A104,IF(CQ$3&gt;=$A104,(CQ$4),0),0)*($AI105-$AI104)/10000</f>
        <v>0</v>
      </c>
      <c r="CR104" s="128"/>
      <c r="CS104" s="128" t="n">
        <f aca="false">SUM(CN104:CQ104)*AL104</f>
        <v>0</v>
      </c>
      <c r="CT104" s="128"/>
      <c r="CU104" s="17"/>
      <c r="CV104" s="17"/>
      <c r="CW104" s="17"/>
      <c r="CX104" s="140" t="n">
        <f aca="false">IF(CX$2&lt;=$A104,IF(CX$3&gt;=$A104,(CX$4),0),0)*($AI105-$AI104)/10000</f>
        <v>0</v>
      </c>
      <c r="CY104" s="140" t="n">
        <f aca="false">IF(CY$2&lt;=$A104,IF(CY$3&gt;=$A104,(CY$4),0),0)*($AI105-$AI104)/10000</f>
        <v>0</v>
      </c>
      <c r="CZ104" s="140" t="n">
        <f aca="false">IF(CZ$2&lt;=$A104,IF(CZ$3&gt;=$A104,(CZ$4),0),0)*($AI105-$AI104)/10000</f>
        <v>0</v>
      </c>
      <c r="DA104" s="140" t="n">
        <f aca="false">IF(DA$2&lt;=$A104,IF(DA$3&gt;=$A104,(DA$4),0),0)*($AI105-$AI104)/10000</f>
        <v>0</v>
      </c>
      <c r="DB104" s="140" t="n">
        <f aca="false">IF(DB$2&lt;=$A104,IF(DB$3&gt;=$A104,(DB$4),0),0)*($AI105-$AI104)/10000</f>
        <v>0</v>
      </c>
      <c r="DC104" s="140" t="n">
        <f aca="false">IF(DC$2&lt;=$A104,IF(DC$3&gt;=$A104,(DC$4),0),0)*($AI105-$AI104)/10000</f>
        <v>0</v>
      </c>
      <c r="DD104" s="140" t="n">
        <f aca="false">IF(DD$2&lt;=$A104,IF(DD$3&gt;=$A104,(DD$4),0),0)*($AI105-$AI104)/10000</f>
        <v>0</v>
      </c>
      <c r="DE104" s="17"/>
      <c r="DF104" s="128" t="n">
        <f aca="false">SUM(CX104:DD104)</f>
        <v>0</v>
      </c>
      <c r="DG104" s="17"/>
      <c r="DH104" s="17"/>
      <c r="DI104" s="17"/>
      <c r="DJ104" s="17"/>
      <c r="DK104" s="17"/>
      <c r="DL104" s="140" t="n">
        <f aca="false">IF(DL$2&lt;=$A104,IF(DL$3&gt;=$A104,(DL$4),0),0)*($AI105-$AI104)/10000</f>
        <v>0</v>
      </c>
      <c r="DM104" s="140" t="n">
        <f aca="false">IF(DM$2&lt;=$A104,IF(DM$3&gt;=$A104,(DM$4),0),0)*($AI105-$AI104)/10000</f>
        <v>0</v>
      </c>
      <c r="DN104" s="140" t="n">
        <f aca="false">IF(DN$2&lt;=$A104,IF(DN$3&gt;=$A104,(DN$4),0),0)*($AI105-$AI104)/10000</f>
        <v>0</v>
      </c>
      <c r="DO104" s="140" t="n">
        <f aca="false">IF(DO$2&lt;=$A104,IF(DO$3&gt;=$A104,(DO$4),0),0)*($AI105-$AI104)/10000</f>
        <v>0</v>
      </c>
      <c r="DP104" s="140"/>
      <c r="DQ104" s="140" t="n">
        <f aca="false">SUM(DL104:DO104)*AL104</f>
        <v>0</v>
      </c>
      <c r="DR104" s="140"/>
      <c r="DS104" s="140" t="n">
        <f aca="false">IF(DS$2&lt;=$A104,IF(DS$3&gt;=$A104,(DS$4),0),0)*($AI105-$AI104)/10000</f>
        <v>0</v>
      </c>
      <c r="DT104" s="140" t="n">
        <f aca="false">IF(DT$2&lt;=$A104,IF(DT$3&gt;=$A104,(DT$4),0),0)*($AI105-$AI104)/10000</f>
        <v>0</v>
      </c>
      <c r="DU104" s="140" t="n">
        <f aca="false">IF(DU$2&lt;=$A104,IF(DU$3&gt;=$A104,(DU$4),0),0)*($AI105-$AI104)/10000</f>
        <v>0</v>
      </c>
      <c r="DV104" s="140" t="n">
        <f aca="false">IF(DV$2&lt;=$A104,IF(DV$3&gt;=$A104,(DV$4),0),0)*($AI105-$AI104)/10000</f>
        <v>0</v>
      </c>
      <c r="DW104" s="140" t="n">
        <f aca="false">IF(DW$2&lt;=$A104,IF(DW$3&gt;=$A104,(DW$4),0),0)*($AI105-$AI104)/10000</f>
        <v>0</v>
      </c>
      <c r="DX104" s="140" t="n">
        <f aca="false">IF(DX$2&lt;=$A104,IF(DX$3&gt;=$A104,(DX$4),0),0)*($AI105-$AI104)/10000</f>
        <v>0</v>
      </c>
      <c r="DY104" s="140" t="n">
        <f aca="false">IF(DY$2&lt;=$A104,IF(DY$3&gt;=$A104,(DY$4),0),0)*($AI105-$AI104)/10000</f>
        <v>0</v>
      </c>
      <c r="DZ104" s="140" t="n">
        <f aca="false">IF(DZ$2&lt;=$A104,IF(DZ$3&gt;=$A104,(DZ$4),0),0)*($AI105-$AI104)/10000</f>
        <v>0</v>
      </c>
      <c r="EA104" s="140" t="n">
        <f aca="false">IF(EA$2&lt;=$A104,IF(EA$3&gt;=$A104,(EA$4),0),0)*($AI105-$AI104)/10000</f>
        <v>0</v>
      </c>
      <c r="EB104" s="128" t="n">
        <f aca="false">SUM(DS104:DZ104)*AM104</f>
        <v>0</v>
      </c>
      <c r="EC104" s="128"/>
      <c r="ED104" s="17"/>
      <c r="EE104" s="17"/>
      <c r="EF104" s="17"/>
      <c r="EG104" s="17"/>
      <c r="EH104" s="17"/>
      <c r="EI104" s="140" t="n">
        <f aca="false">IF(EI$2&lt;=$A104,IF(EI$3&gt;=$A104,(EI$4),0),0)*($AI105-$AI104)/10000</f>
        <v>0</v>
      </c>
      <c r="EJ104" s="140" t="n">
        <f aca="false">IF(EJ$2&lt;=$A104,IF(EJ$3&gt;=$A104,(EJ$4),0),0)*($AI105-$AI104)/10000</f>
        <v>0</v>
      </c>
      <c r="EK104" s="140" t="n">
        <f aca="false">IF(EK$2&lt;=$A104,IF(EK$3&gt;=$A104,(EK$4),0),0)*($AI105-$AI104)/10000</f>
        <v>0</v>
      </c>
      <c r="EL104" s="140" t="n">
        <f aca="false">IF(EL$2&lt;=$A104,IF(EL$3&gt;=$A104,(EL$4),0),0)*($AI105-$AI104)/10000</f>
        <v>0</v>
      </c>
      <c r="EM104" s="140" t="n">
        <f aca="false">IF(EM$2&lt;=$A104,IF(EM$3&gt;=$A104,(EM$4),0),0)*($AI105-$AI104)/10000</f>
        <v>0</v>
      </c>
      <c r="EN104" s="140" t="n">
        <f aca="false">IF(EN$2&lt;=$A104,IF(EN$3&gt;=$A104,(EN$4),0),0)*($AI105-$AI104)/10000</f>
        <v>0</v>
      </c>
      <c r="EO104" s="17"/>
      <c r="EP104" s="128" t="n">
        <f aca="false">SUM(EI104:EN104)</f>
        <v>0</v>
      </c>
      <c r="EQ104" s="128" t="n">
        <f aca="false">EP104*AM104</f>
        <v>0</v>
      </c>
      <c r="ER104" s="17"/>
      <c r="ES104" s="17"/>
      <c r="ET104" s="17"/>
      <c r="EU104" s="17"/>
      <c r="EV104" s="17"/>
      <c r="EW104" s="140" t="n">
        <f aca="false">IF(EW$2&lt;=$A104,IF(EW$3&gt;=$A104,(EW$4),0),0)*($AI105-$AI104)/10000</f>
        <v>0</v>
      </c>
      <c r="EX104" s="140" t="n">
        <f aca="false">IF(EX$2&lt;=$A104,IF(EX$3&gt;=$A104,(EX$4),0),0)*($AI105-$AI104)/10000</f>
        <v>0</v>
      </c>
      <c r="EY104" s="140" t="n">
        <f aca="false">IF(EY$2&lt;=$A104,IF(EY$3&gt;=$A104,(EY$4),0),0)*($AI105-$AI104)/10000</f>
        <v>0</v>
      </c>
      <c r="EZ104" s="140" t="n">
        <f aca="false">IF(EZ$2&lt;=$A104,IF(EZ$3&gt;=$A104,(EZ$4),0),0)*($AI105-$AI104)/10000</f>
        <v>0</v>
      </c>
      <c r="FA104" s="140" t="n">
        <f aca="false">IF(FA$2&lt;=$A104,IF(FA$3&gt;=$A104,(FA$4),0),0)*($AI105-$AI104)/10000</f>
        <v>0</v>
      </c>
      <c r="FB104" s="140" t="n">
        <f aca="false">IF(FB$2&lt;=$A104,IF(FB$3&gt;=$A104,(FB$4),0),0)*($AI105-$AI104)/10000</f>
        <v>0</v>
      </c>
      <c r="FC104" s="17"/>
      <c r="FD104" s="128" t="n">
        <f aca="false">SUM(EW104:FB104)</f>
        <v>0</v>
      </c>
      <c r="FE104" s="128" t="n">
        <f aca="false">FD104*AM104</f>
        <v>0</v>
      </c>
      <c r="FF104" s="17"/>
      <c r="FG104" s="17"/>
      <c r="FH104" s="17"/>
      <c r="FI104" s="17"/>
      <c r="FJ104" s="17"/>
      <c r="FK104" s="17"/>
      <c r="FL104" s="140" t="n">
        <f aca="false">IF(FL$2&lt;=$A104,IF(FL$3&gt;=$A104,(FL$4),0),0)*($AI105-$AI104)/10000</f>
        <v>0</v>
      </c>
      <c r="FM104" s="140" t="n">
        <f aca="false">IF(FM$2&lt;=$A104,IF(FM$3&gt;=$A104,(FM$4),0),0)*($AI105-$AI104)/10000</f>
        <v>0</v>
      </c>
      <c r="FN104" s="140" t="n">
        <f aca="false">IF(FN$2&lt;=$A104,IF(FN$3&gt;=$A104,(FN$4),0),0)*($AI105-$AI104)/10000</f>
        <v>0</v>
      </c>
      <c r="FO104" s="140" t="n">
        <f aca="false">IF(FO$2&lt;=$A104,IF(FO$3&gt;=$A104,(FO$4),0),0)*($AI105-$AI104)/10000</f>
        <v>0</v>
      </c>
      <c r="FP104" s="140" t="n">
        <f aca="false">IF(FP$2&lt;=$A104,IF(FP$3&gt;=$A104,(FP$4),0),0)*($AI105-$AI104)/10000</f>
        <v>0</v>
      </c>
      <c r="FQ104" s="140" t="n">
        <f aca="false">IF(FQ$2&lt;=$A104,IF(FQ$3&gt;=$A104,(FQ$4),0),0)*($AI105-$AI104)/10000</f>
        <v>0</v>
      </c>
      <c r="FR104" s="17"/>
      <c r="FS104" s="128" t="n">
        <f aca="false">SUM(FL104:FQ104)</f>
        <v>0</v>
      </c>
      <c r="FT104" s="128" t="n">
        <f aca="false">FS104*AM104</f>
        <v>0</v>
      </c>
      <c r="FU104" s="17"/>
      <c r="FV104" s="17"/>
      <c r="FW104" s="17"/>
      <c r="FX104" s="17"/>
      <c r="FY104" s="17"/>
      <c r="FZ104" s="17"/>
      <c r="GA104" s="140" t="n">
        <f aca="false">IF(GA$2&lt;=$A104,IF(GA$3&gt;=$A104,(GA$4),0),0)*($AI105-$AI104)/10000</f>
        <v>0</v>
      </c>
      <c r="GB104" s="140" t="n">
        <f aca="false">IF(GB$2&lt;=$A104,IF(GB$3&gt;=$A104,(GB$4),0),0)*($AI105-$AI104)/10000</f>
        <v>0</v>
      </c>
      <c r="GC104" s="140" t="n">
        <f aca="false">IF(GC$2&lt;=$A104,IF(GC$3&gt;=$A104,(GC$4),0),0)*($AI105-$AI104)/10000</f>
        <v>0</v>
      </c>
      <c r="GD104" s="140" t="n">
        <f aca="false">IF(GD$2&lt;=$A104,IF(GD$3&gt;=$A104,(GD$4),0),0)*($AI105-$AI104)/10000</f>
        <v>0</v>
      </c>
      <c r="GE104" s="140" t="n">
        <f aca="false">IF(GE$2&lt;=$A104,IF(GE$3&gt;=$A104,(GE$4),0),0)*($AI105-$AI104)/10000</f>
        <v>0</v>
      </c>
      <c r="GF104" s="140" t="n">
        <f aca="false">IF(GF$2&lt;=$A104,IF(GF$3&gt;=$A104,(GF$4),0),0)*($AI105-$AI104)/10000</f>
        <v>0</v>
      </c>
      <c r="GG104" s="17"/>
      <c r="GH104" s="128" t="n">
        <f aca="false">SUM(GA104:GF104)</f>
        <v>0</v>
      </c>
      <c r="GI104" s="128" t="n">
        <f aca="false">GH104*AM104</f>
        <v>0</v>
      </c>
    </row>
    <row r="105" customFormat="false" ht="16.5" hidden="false" customHeight="false" outlineLevel="0" collapsed="false">
      <c r="A105" s="133" t="n">
        <v>39934</v>
      </c>
      <c r="B105" s="144" t="e">
        <f aca="false">INDEX(EOLArray,MATCH($A105,EOLColumn,0),MATCH($AF$5,EOLRow,0))+CT105</f>
        <v>#VALUE!</v>
      </c>
      <c r="C105" s="135" t="n">
        <f aca="false">INDEX(M1SHEET,MATCH($A105,M1COLUMN,0),MATCH($AG$5,M1ROW,0))</f>
        <v>-0.657195536324842</v>
      </c>
      <c r="D105" s="152"/>
      <c r="E105" s="144" t="e">
        <f aca="false">INDEX(EOLArray,MATCH($A105,EOLColumn,0),MATCH($AF$19,EOLRow,0))+EQ105</f>
        <v>#VALUE!</v>
      </c>
      <c r="F105" s="135" t="n">
        <f aca="false">INDEX(M1SHEET,MATCH($A105,M1COLUMN,0),MATCH($AG$14,M1ROW,0))</f>
        <v>0</v>
      </c>
      <c r="G105" s="152"/>
      <c r="H105" s="144" t="e">
        <f aca="false">INDEX(EOLArray,MATCH($A105,EOLColumn,0),MATCH($AF$20,EOLRow,0))+GI105</f>
        <v>#VALUE!</v>
      </c>
      <c r="I105" s="135" t="n">
        <f aca="false">INDEX(M1SHEET,MATCH($A105,M1COLUMN,0),MATCH($AG$17,M1ROW,0))</f>
        <v>0.62</v>
      </c>
      <c r="J105" s="152"/>
      <c r="K105" s="144" t="e">
        <f aca="false">INDEX(EOLArray,MATCH($A105,EOLColumn,0),MATCH($AF$13,EOLRow,0))+FE105</f>
        <v>#VALUE!</v>
      </c>
      <c r="L105" s="135" t="n">
        <f aca="false">INDEX(M1SHEET,MATCH($A105,M1COLUMN,0),MATCH($AG$13,M1ROW,0))</f>
        <v>-0.355</v>
      </c>
      <c r="M105" s="152"/>
      <c r="N105" s="144" t="e">
        <f aca="false">INDEX(EOLArray,MATCH($A105,EOLColumn,0),MATCH($AF$12,EOLRow,0))+EB105+DQ105</f>
        <v>#VALUE!</v>
      </c>
      <c r="O105" s="135" t="n">
        <f aca="false">INDEX(M1SHEET,MATCH($A105,M1COLUMN,0),MATCH($AG$15,M1ROW,0))</f>
        <v>-0.29</v>
      </c>
      <c r="P105" s="152"/>
      <c r="Q105" s="135" t="n">
        <f aca="false">INDEX(M1SHEET,MATCH($A105,M1COLUMN,0),MATCH($AG$31,M1ROW,0))</f>
        <v>3.741</v>
      </c>
      <c r="R105" s="152"/>
      <c r="S105" s="144" t="e">
        <f aca="false">INDEX(EOLArray,MATCH($A105,EOLColumn,0),MATCH($AF$2,EOLRow,0))+BE105+DF105</f>
        <v>#VALUE!</v>
      </c>
      <c r="T105" s="135" t="n">
        <f aca="false">INDEX(M1SHEET,MATCH($A105,M1COLUMN,0),MATCH($AG$3,M1ROW,0))</f>
        <v>-0.6</v>
      </c>
      <c r="U105" s="152"/>
      <c r="V105" s="135" t="n">
        <f aca="false">INDEX(M1SHEET,MATCH($A105,M1COLUMN,0),MATCH($AG$28,M1ROW,0))</f>
        <v>4.7989758928231</v>
      </c>
      <c r="W105" s="152"/>
      <c r="X105" s="144" t="e">
        <f aca="false">INDEX(EOLArray,MATCH($A105,EOLColumn,0),MATCH($AF$18,EOLRow,0))+$BE105+$CK105+$CS105+$DQ105</f>
        <v>#VALUE!</v>
      </c>
      <c r="Y105" s="135" t="n">
        <f aca="false">INDEX(M1SHEET,MATCH($A105,M1COLUMN,0),MATCH($AG$2,M1ROW,0))</f>
        <v>4.031</v>
      </c>
      <c r="Z105" s="152"/>
      <c r="AB105" s="150" t="e">
        <f aca="false">B105+E105+H105+K105+N105+S105</f>
        <v>#VALUE!</v>
      </c>
      <c r="AC105" s="58"/>
      <c r="AD105" s="58"/>
      <c r="AI105" s="138" t="n">
        <v>39934</v>
      </c>
      <c r="AJ105" s="96" t="n">
        <f aca="false">(CK105+BE105+BR105+DQ105)*AM105</f>
        <v>0</v>
      </c>
      <c r="AK105" s="97" t="n">
        <f aca="false">(AO105)*(AM105)</f>
        <v>0</v>
      </c>
      <c r="AL105" s="97" t="n">
        <f aca="false">(AN105+AO105)*(AM105)</f>
        <v>0</v>
      </c>
      <c r="AM105" s="139" t="n">
        <f aca="false">INDEX(M1SHEET,MATCH($AI105,M1COLUMN,0),MATCH($AG$38,M1ROW,0))</f>
        <v>0.619587735555624</v>
      </c>
      <c r="AN105" s="122" t="n">
        <f aca="false">BS105</f>
        <v>0</v>
      </c>
      <c r="AO105" s="97" t="n">
        <f aca="false">BR105</f>
        <v>0</v>
      </c>
      <c r="AP105" s="125"/>
      <c r="AQ105" s="108"/>
      <c r="AR105" s="128" t="n">
        <f aca="false">SUM(AX105:BE105)+SUM(BI105:BP105)+SUM(DU105:DZ105)+SUM(BW105:CI105)</f>
        <v>0</v>
      </c>
      <c r="AS105" s="108"/>
      <c r="AT105" s="17"/>
      <c r="AU105" s="17"/>
      <c r="AV105" s="37" t="n">
        <v>39934</v>
      </c>
      <c r="AW105" s="17"/>
      <c r="AX105" s="128" t="n">
        <f aca="false">IF(AX$2&lt;=$A105,IF(AX$3&gt;=$A105,(AX$4/1.055056),0),0)*($AI106-$AI105)/10000</f>
        <v>0</v>
      </c>
      <c r="AY105" s="140" t="n">
        <f aca="false">IF(AY$2&lt;=$A105,IF(AY$3&gt;=$A105,(AY$4/1.055056),0),0)*($AI106-$AI105)/10000</f>
        <v>0</v>
      </c>
      <c r="AZ105" s="140" t="n">
        <f aca="false">IF(AZ$2&lt;=$A105,IF(AZ$3&gt;=$A105,(AZ$4/1.055056),0),0)*($AI106-$AI105)/10000</f>
        <v>0</v>
      </c>
      <c r="BA105" s="140" t="n">
        <f aca="false">IF(BA$2&lt;=$A105,IF(BA$3&gt;=$A105,(BA$4/1.055056),0),0)*($AI106-$AI105)/10000</f>
        <v>0</v>
      </c>
      <c r="BB105" s="140" t="n">
        <f aca="false">IF(BB$2&lt;=$A105,IF(BB$3&gt;=$A105,(BB$4/1.055056),0),0)*($AI106-$AI105)/10000</f>
        <v>0</v>
      </c>
      <c r="BC105" s="140" t="n">
        <f aca="false">IF(BC$2&lt;=$A105,IF(BC$3&gt;=$A105,(BC$4/1.055056),0),0)*($AI106-$AI105)/10000</f>
        <v>0</v>
      </c>
      <c r="BD105" s="140" t="n">
        <f aca="false">IF(BD$2&lt;=$A105,IF(BD$3&gt;=$A105,(BD$4/1.055056),0),0)*($AI106-$AI105)/10000</f>
        <v>0</v>
      </c>
      <c r="BE105" s="140" t="n">
        <f aca="false">SUM(AX105:BD105)*AM105</f>
        <v>0</v>
      </c>
      <c r="BF105" s="140"/>
      <c r="BG105" s="13"/>
      <c r="BH105" s="13"/>
      <c r="BI105" s="141" t="n">
        <f aca="false">IF(BI$2&lt;=$A105,IF(BI$3&gt;=$A105,(BI$4/1.055056),0),0)*($AI106-$AI105)/10000</f>
        <v>0</v>
      </c>
      <c r="BJ105" s="141" t="n">
        <f aca="false">IF(BJ$2&lt;=$A105,IF(BJ$3&gt;=$A105,(BJ$4/1.055056),0),0)*($AI106-$AI105)/10000</f>
        <v>0</v>
      </c>
      <c r="BK105" s="141" t="n">
        <f aca="false">IF(BK$2&lt;=$A105,IF(BK$3&gt;=$A105,(BK$4/1.055056),0),0)*($AI106-$AI105)/10000</f>
        <v>0</v>
      </c>
      <c r="BL105" s="141" t="n">
        <f aca="false">IF(BL$2&lt;=$A105,IF(BL$3&gt;=$A105,(BL$4/1.055056),0),0)*($AI106-$AI105)/10000</f>
        <v>0</v>
      </c>
      <c r="BM105" s="141" t="n">
        <f aca="false">IF(BM$2&lt;=$A105,IF(BM$3&gt;=$A105,(BM$4/1.055056),0),0)*($AI106-$AI105)/10000</f>
        <v>0</v>
      </c>
      <c r="BN105" s="141" t="n">
        <f aca="false">IF(BN$2&lt;=$A105,IF(BN$3&gt;=$A105,(BN$4/1.055056),0),0)*($AI106-$AI105)/10000</f>
        <v>0</v>
      </c>
      <c r="BO105" s="141" t="n">
        <f aca="false">IF(BO$2&lt;=$A105,IF(BO$3&gt;=$A105,(BO$4/1.055056),0),0)*($AI106-$AI105)/10000</f>
        <v>0</v>
      </c>
      <c r="BP105" s="141" t="n">
        <f aca="false">IF(BP$2&lt;=$A105,IF(BP$3&gt;=$A105,(BP$4/1.055056),0),0)*($AI106-$AI105)/10000</f>
        <v>0</v>
      </c>
      <c r="BQ105" s="13"/>
      <c r="BR105" s="14" t="n">
        <f aca="false">SUM(BI105:BP105)</f>
        <v>0</v>
      </c>
      <c r="BS105" s="14" t="n">
        <f aca="false">SUM(AX105:BF105)+DF105</f>
        <v>0</v>
      </c>
      <c r="BT105" s="14"/>
      <c r="BU105" s="17"/>
      <c r="BV105" s="17"/>
      <c r="BW105" s="142" t="n">
        <f aca="false">IF(BW$2&lt;=$A105,IF(BW$3&gt;=$A105,(BW$4),0),0)*($AI106-$AI105)/10000</f>
        <v>0</v>
      </c>
      <c r="BX105" s="142" t="n">
        <f aca="false">IF(BX$2&lt;=$A105,IF(BX$3&gt;=$A105,(BX$4),0),0)*($AI106-$AI105)/10000</f>
        <v>0</v>
      </c>
      <c r="BY105" s="142" t="n">
        <f aca="false">IF(BY$2&lt;=$A105,IF(BY$3&gt;=$A105,(BY$4),0),0)*($AI106-$AI105)/10000</f>
        <v>0</v>
      </c>
      <c r="BZ105" s="142" t="n">
        <f aca="false">IF(BZ$2&lt;=$A105,IF(BZ$3&gt;=$A105,(BZ$4),0),0)*($AI106-$AI105)/10000</f>
        <v>0</v>
      </c>
      <c r="CA105" s="142" t="n">
        <f aca="false">IF(CA$2&lt;=$A105,IF(CA$3&gt;=$A105,(CA$4),0),0)*($AI106-$AI105)/10000</f>
        <v>0</v>
      </c>
      <c r="CB105" s="140" t="n">
        <f aca="false">IF(CB$2&lt;=$A105,IF(CB$3&gt;=$A105,(CB$4),0),0)*($AI106-$AI105)/10000</f>
        <v>0</v>
      </c>
      <c r="CC105" s="140" t="n">
        <f aca="false">IF(CC$2&lt;=$A105,IF(CC$3&gt;=$A105,(CC$4),0),0)*($AI106-$AI105)/10000</f>
        <v>0</v>
      </c>
      <c r="CD105" s="140" t="n">
        <f aca="false">IF(CD$2&lt;=$A105,IF(CD$3&gt;=$A105,(CD$4),0),0)*($AI106-$AI105)/10000</f>
        <v>0</v>
      </c>
      <c r="CE105" s="140" t="n">
        <f aca="false">IF(CE$2&lt;=$A105,IF(CE$3&gt;=$A105,(CE$4),0),0)*($AI106-$AI105)/10000</f>
        <v>0</v>
      </c>
      <c r="CF105" s="140" t="n">
        <f aca="false">IF(CF$2&lt;=$A105,IF(CF$3&gt;=$A105,(CF$4),0),0)*($AI106-$AI105)/10000</f>
        <v>0</v>
      </c>
      <c r="CG105" s="140" t="n">
        <f aca="false">IF(CG$2&lt;=$A105,IF(CG$3&gt;=$A105,(CG$4),0),0)*($AI106-$AI105)/10000</f>
        <v>0</v>
      </c>
      <c r="CH105" s="140" t="n">
        <f aca="false">IF(CH$2&lt;=$A105,IF(CH$3&gt;=$A105,(CH$4),0),0)*($AI106-$AI105)/10000</f>
        <v>0</v>
      </c>
      <c r="CI105" s="140" t="n">
        <f aca="false">IF(CI$2&lt;=$A105,IF(CI$3&gt;=$A105,(CI$4),0),0)*($AI106-$AI105)/10000</f>
        <v>0</v>
      </c>
      <c r="CJ105" s="17"/>
      <c r="CK105" s="128" t="n">
        <f aca="false">SUM(BW105:CI105)+DQ105</f>
        <v>0</v>
      </c>
      <c r="CL105" s="128"/>
      <c r="CM105" s="128"/>
      <c r="CN105" s="142" t="n">
        <f aca="false">IF(CN$2&lt;=$A105,IF(CN$3&gt;=$A105,(CN$4),0),0)*($AI106-$AI105)/10000</f>
        <v>0</v>
      </c>
      <c r="CO105" s="142" t="n">
        <f aca="false">IF(CO$2&lt;=$A105,IF(CO$3&gt;=$A105,(CO$4),0),0)*($AI106-$AI105)/10000</f>
        <v>0</v>
      </c>
      <c r="CP105" s="142" t="n">
        <f aca="false">IF(CP$2&lt;=$A105,IF(CP$3&gt;=$A105,(CP$4),0),0)*($AI106-$AI105)/10000</f>
        <v>0</v>
      </c>
      <c r="CQ105" s="142" t="n">
        <f aca="false">IF(CQ$2&lt;=$A105,IF(CQ$3&gt;=$A105,(CQ$4),0),0)*($AI106-$AI105)/10000</f>
        <v>0</v>
      </c>
      <c r="CR105" s="128"/>
      <c r="CS105" s="128" t="n">
        <f aca="false">SUM(CN105:CQ105)*AL105</f>
        <v>0</v>
      </c>
      <c r="CT105" s="128"/>
      <c r="CU105" s="17"/>
      <c r="CV105" s="17"/>
      <c r="CW105" s="17"/>
      <c r="CX105" s="140" t="n">
        <f aca="false">IF(CX$2&lt;=$A105,IF(CX$3&gt;=$A105,(CX$4),0),0)*($AI106-$AI105)/10000</f>
        <v>0</v>
      </c>
      <c r="CY105" s="140" t="n">
        <f aca="false">IF(CY$2&lt;=$A105,IF(CY$3&gt;=$A105,(CY$4),0),0)*($AI106-$AI105)/10000</f>
        <v>0</v>
      </c>
      <c r="CZ105" s="140" t="n">
        <f aca="false">IF(CZ$2&lt;=$A105,IF(CZ$3&gt;=$A105,(CZ$4),0),0)*($AI106-$AI105)/10000</f>
        <v>0</v>
      </c>
      <c r="DA105" s="140" t="n">
        <f aca="false">IF(DA$2&lt;=$A105,IF(DA$3&gt;=$A105,(DA$4),0),0)*($AI106-$AI105)/10000</f>
        <v>0</v>
      </c>
      <c r="DB105" s="140" t="n">
        <f aca="false">IF(DB$2&lt;=$A105,IF(DB$3&gt;=$A105,(DB$4),0),0)*($AI106-$AI105)/10000</f>
        <v>0</v>
      </c>
      <c r="DC105" s="140" t="n">
        <f aca="false">IF(DC$2&lt;=$A105,IF(DC$3&gt;=$A105,(DC$4),0),0)*($AI106-$AI105)/10000</f>
        <v>0</v>
      </c>
      <c r="DD105" s="140" t="n">
        <f aca="false">IF(DD$2&lt;=$A105,IF(DD$3&gt;=$A105,(DD$4),0),0)*($AI106-$AI105)/10000</f>
        <v>0</v>
      </c>
      <c r="DE105" s="17"/>
      <c r="DF105" s="128" t="n">
        <f aca="false">SUM(CX105:DD105)</f>
        <v>0</v>
      </c>
      <c r="DG105" s="17"/>
      <c r="DH105" s="17"/>
      <c r="DI105" s="17"/>
      <c r="DJ105" s="17"/>
      <c r="DK105" s="17"/>
      <c r="DL105" s="140" t="n">
        <f aca="false">IF(DL$2&lt;=$A105,IF(DL$3&gt;=$A105,(DL$4),0),0)*($AI106-$AI105)/10000</f>
        <v>0</v>
      </c>
      <c r="DM105" s="140" t="n">
        <f aca="false">IF(DM$2&lt;=$A105,IF(DM$3&gt;=$A105,(DM$4),0),0)*($AI106-$AI105)/10000</f>
        <v>0</v>
      </c>
      <c r="DN105" s="140" t="n">
        <f aca="false">IF(DN$2&lt;=$A105,IF(DN$3&gt;=$A105,(DN$4),0),0)*($AI106-$AI105)/10000</f>
        <v>0</v>
      </c>
      <c r="DO105" s="140" t="n">
        <f aca="false">IF(DO$2&lt;=$A105,IF(DO$3&gt;=$A105,(DO$4),0),0)*($AI106-$AI105)/10000</f>
        <v>0</v>
      </c>
      <c r="DP105" s="140"/>
      <c r="DQ105" s="140" t="n">
        <f aca="false">SUM(DL105:DO105)*AL105</f>
        <v>0</v>
      </c>
      <c r="DR105" s="140"/>
      <c r="DS105" s="140" t="n">
        <f aca="false">IF(DS$2&lt;=$A105,IF(DS$3&gt;=$A105,(DS$4),0),0)*($AI106-$AI105)/10000</f>
        <v>0</v>
      </c>
      <c r="DT105" s="140" t="n">
        <f aca="false">IF(DT$2&lt;=$A105,IF(DT$3&gt;=$A105,(DT$4),0),0)*($AI106-$AI105)/10000</f>
        <v>0</v>
      </c>
      <c r="DU105" s="140" t="n">
        <f aca="false">IF(DU$2&lt;=$A105,IF(DU$3&gt;=$A105,(DU$4),0),0)*($AI106-$AI105)/10000</f>
        <v>0</v>
      </c>
      <c r="DV105" s="140" t="n">
        <f aca="false">IF(DV$2&lt;=$A105,IF(DV$3&gt;=$A105,(DV$4),0),0)*($AI106-$AI105)/10000</f>
        <v>0</v>
      </c>
      <c r="DW105" s="140" t="n">
        <f aca="false">IF(DW$2&lt;=$A105,IF(DW$3&gt;=$A105,(DW$4),0),0)*($AI106-$AI105)/10000</f>
        <v>0</v>
      </c>
      <c r="DX105" s="140" t="n">
        <f aca="false">IF(DX$2&lt;=$A105,IF(DX$3&gt;=$A105,(DX$4),0),0)*($AI106-$AI105)/10000</f>
        <v>0</v>
      </c>
      <c r="DY105" s="140" t="n">
        <f aca="false">IF(DY$2&lt;=$A105,IF(DY$3&gt;=$A105,(DY$4),0),0)*($AI106-$AI105)/10000</f>
        <v>0</v>
      </c>
      <c r="DZ105" s="140" t="n">
        <f aca="false">IF(DZ$2&lt;=$A105,IF(DZ$3&gt;=$A105,(DZ$4),0),0)*($AI106-$AI105)/10000</f>
        <v>0</v>
      </c>
      <c r="EA105" s="140" t="n">
        <f aca="false">IF(EA$2&lt;=$A105,IF(EA$3&gt;=$A105,(EA$4),0),0)*($AI106-$AI105)/10000</f>
        <v>0</v>
      </c>
      <c r="EB105" s="128" t="n">
        <f aca="false">SUM(DS105:DZ105)*AM105</f>
        <v>0</v>
      </c>
      <c r="EC105" s="128"/>
      <c r="ED105" s="17"/>
      <c r="EE105" s="17"/>
      <c r="EF105" s="17"/>
      <c r="EG105" s="17"/>
      <c r="EH105" s="17"/>
      <c r="EI105" s="140" t="n">
        <f aca="false">IF(EI$2&lt;=$A105,IF(EI$3&gt;=$A105,(EI$4),0),0)*($AI106-$AI105)/10000</f>
        <v>0</v>
      </c>
      <c r="EJ105" s="140" t="n">
        <f aca="false">IF(EJ$2&lt;=$A105,IF(EJ$3&gt;=$A105,(EJ$4),0),0)*($AI106-$AI105)/10000</f>
        <v>0</v>
      </c>
      <c r="EK105" s="140" t="n">
        <f aca="false">IF(EK$2&lt;=$A105,IF(EK$3&gt;=$A105,(EK$4),0),0)*($AI106-$AI105)/10000</f>
        <v>0</v>
      </c>
      <c r="EL105" s="140" t="n">
        <f aca="false">IF(EL$2&lt;=$A105,IF(EL$3&gt;=$A105,(EL$4),0),0)*($AI106-$AI105)/10000</f>
        <v>0</v>
      </c>
      <c r="EM105" s="140" t="n">
        <f aca="false">IF(EM$2&lt;=$A105,IF(EM$3&gt;=$A105,(EM$4),0),0)*($AI106-$AI105)/10000</f>
        <v>0</v>
      </c>
      <c r="EN105" s="140" t="n">
        <f aca="false">IF(EN$2&lt;=$A105,IF(EN$3&gt;=$A105,(EN$4),0),0)*($AI106-$AI105)/10000</f>
        <v>0</v>
      </c>
      <c r="EO105" s="17"/>
      <c r="EP105" s="128" t="n">
        <f aca="false">SUM(EI105:EN105)</f>
        <v>0</v>
      </c>
      <c r="EQ105" s="128" t="n">
        <f aca="false">EP105*AM105</f>
        <v>0</v>
      </c>
      <c r="ER105" s="17"/>
      <c r="ES105" s="17"/>
      <c r="ET105" s="17"/>
      <c r="EU105" s="17"/>
      <c r="EV105" s="17"/>
      <c r="EW105" s="140" t="n">
        <f aca="false">IF(EW$2&lt;=$A105,IF(EW$3&gt;=$A105,(EW$4),0),0)*($AI106-$AI105)/10000</f>
        <v>0</v>
      </c>
      <c r="EX105" s="140" t="n">
        <f aca="false">IF(EX$2&lt;=$A105,IF(EX$3&gt;=$A105,(EX$4),0),0)*($AI106-$AI105)/10000</f>
        <v>0</v>
      </c>
      <c r="EY105" s="140" t="n">
        <f aca="false">IF(EY$2&lt;=$A105,IF(EY$3&gt;=$A105,(EY$4),0),0)*($AI106-$AI105)/10000</f>
        <v>0</v>
      </c>
      <c r="EZ105" s="140" t="n">
        <f aca="false">IF(EZ$2&lt;=$A105,IF(EZ$3&gt;=$A105,(EZ$4),0),0)*($AI106-$AI105)/10000</f>
        <v>0</v>
      </c>
      <c r="FA105" s="140" t="n">
        <f aca="false">IF(FA$2&lt;=$A105,IF(FA$3&gt;=$A105,(FA$4),0),0)*($AI106-$AI105)/10000</f>
        <v>0</v>
      </c>
      <c r="FB105" s="140" t="n">
        <f aca="false">IF(FB$2&lt;=$A105,IF(FB$3&gt;=$A105,(FB$4),0),0)*($AI106-$AI105)/10000</f>
        <v>0</v>
      </c>
      <c r="FC105" s="17"/>
      <c r="FD105" s="128" t="n">
        <f aca="false">SUM(EW105:FB105)</f>
        <v>0</v>
      </c>
      <c r="FE105" s="128" t="n">
        <f aca="false">FD105*AM105</f>
        <v>0</v>
      </c>
      <c r="FF105" s="17"/>
      <c r="FG105" s="17"/>
      <c r="FH105" s="17"/>
      <c r="FI105" s="17"/>
      <c r="FJ105" s="17"/>
      <c r="FK105" s="17"/>
      <c r="FL105" s="140" t="n">
        <f aca="false">IF(FL$2&lt;=$A105,IF(FL$3&gt;=$A105,(FL$4),0),0)*($AI106-$AI105)/10000</f>
        <v>0</v>
      </c>
      <c r="FM105" s="140" t="n">
        <f aca="false">IF(FM$2&lt;=$A105,IF(FM$3&gt;=$A105,(FM$4),0),0)*($AI106-$AI105)/10000</f>
        <v>0</v>
      </c>
      <c r="FN105" s="140" t="n">
        <f aca="false">IF(FN$2&lt;=$A105,IF(FN$3&gt;=$A105,(FN$4),0),0)*($AI106-$AI105)/10000</f>
        <v>0</v>
      </c>
      <c r="FO105" s="140" t="n">
        <f aca="false">IF(FO$2&lt;=$A105,IF(FO$3&gt;=$A105,(FO$4),0),0)*($AI106-$AI105)/10000</f>
        <v>0</v>
      </c>
      <c r="FP105" s="140" t="n">
        <f aca="false">IF(FP$2&lt;=$A105,IF(FP$3&gt;=$A105,(FP$4),0),0)*($AI106-$AI105)/10000</f>
        <v>0</v>
      </c>
      <c r="FQ105" s="140" t="n">
        <f aca="false">IF(FQ$2&lt;=$A105,IF(FQ$3&gt;=$A105,(FQ$4),0),0)*($AI106-$AI105)/10000</f>
        <v>0</v>
      </c>
      <c r="FR105" s="17"/>
      <c r="FS105" s="128" t="n">
        <f aca="false">SUM(FL105:FQ105)</f>
        <v>0</v>
      </c>
      <c r="FT105" s="128" t="n">
        <f aca="false">FS105*AM105</f>
        <v>0</v>
      </c>
      <c r="FU105" s="17"/>
      <c r="FV105" s="17"/>
      <c r="FW105" s="17"/>
      <c r="FX105" s="17"/>
      <c r="FY105" s="17"/>
      <c r="FZ105" s="17"/>
      <c r="GA105" s="140" t="n">
        <f aca="false">IF(GA$2&lt;=$A105,IF(GA$3&gt;=$A105,(GA$4),0),0)*($AI106-$AI105)/10000</f>
        <v>0</v>
      </c>
      <c r="GB105" s="140" t="n">
        <f aca="false">IF(GB$2&lt;=$A105,IF(GB$3&gt;=$A105,(GB$4),0),0)*($AI106-$AI105)/10000</f>
        <v>0</v>
      </c>
      <c r="GC105" s="140" t="n">
        <f aca="false">IF(GC$2&lt;=$A105,IF(GC$3&gt;=$A105,(GC$4),0),0)*($AI106-$AI105)/10000</f>
        <v>0</v>
      </c>
      <c r="GD105" s="140" t="n">
        <f aca="false">IF(GD$2&lt;=$A105,IF(GD$3&gt;=$A105,(GD$4),0),0)*($AI106-$AI105)/10000</f>
        <v>0</v>
      </c>
      <c r="GE105" s="140" t="n">
        <f aca="false">IF(GE$2&lt;=$A105,IF(GE$3&gt;=$A105,(GE$4),0),0)*($AI106-$AI105)/10000</f>
        <v>0</v>
      </c>
      <c r="GF105" s="140" t="n">
        <f aca="false">IF(GF$2&lt;=$A105,IF(GF$3&gt;=$A105,(GF$4),0),0)*($AI106-$AI105)/10000</f>
        <v>0</v>
      </c>
      <c r="GG105" s="17"/>
      <c r="GH105" s="128" t="n">
        <f aca="false">SUM(GA105:GF105)</f>
        <v>0</v>
      </c>
      <c r="GI105" s="128" t="n">
        <f aca="false">GH105*AM105</f>
        <v>0</v>
      </c>
    </row>
    <row r="106" customFormat="false" ht="16.5" hidden="false" customHeight="false" outlineLevel="0" collapsed="false">
      <c r="A106" s="133" t="n">
        <v>39965</v>
      </c>
      <c r="B106" s="144" t="e">
        <f aca="false">INDEX(EOLArray,MATCH($A106,EOLColumn,0),MATCH($AF$5,EOLRow,0))+CT106</f>
        <v>#VALUE!</v>
      </c>
      <c r="C106" s="135" t="n">
        <f aca="false">INDEX(M1SHEET,MATCH($A106,M1COLUMN,0),MATCH($AG$5,M1ROW,0))</f>
        <v>-0.657197877600289</v>
      </c>
      <c r="D106" s="152"/>
      <c r="E106" s="144" t="e">
        <f aca="false">INDEX(EOLArray,MATCH($A106,EOLColumn,0),MATCH($AF$19,EOLRow,0))+EQ106</f>
        <v>#VALUE!</v>
      </c>
      <c r="F106" s="135" t="n">
        <f aca="false">INDEX(M1SHEET,MATCH($A106,M1COLUMN,0),MATCH($AG$14,M1ROW,0))</f>
        <v>0</v>
      </c>
      <c r="G106" s="152"/>
      <c r="H106" s="144" t="e">
        <f aca="false">INDEX(EOLArray,MATCH($A106,EOLColumn,0),MATCH($AF$20,EOLRow,0))+GI106</f>
        <v>#VALUE!</v>
      </c>
      <c r="I106" s="135" t="n">
        <f aca="false">INDEX(M1SHEET,MATCH($A106,M1COLUMN,0),MATCH($AG$17,M1ROW,0))</f>
        <v>0.62</v>
      </c>
      <c r="J106" s="152"/>
      <c r="K106" s="144" t="e">
        <f aca="false">INDEX(EOLArray,MATCH($A106,EOLColumn,0),MATCH($AF$13,EOLRow,0))+FE106</f>
        <v>#VALUE!</v>
      </c>
      <c r="L106" s="135" t="n">
        <f aca="false">INDEX(M1SHEET,MATCH($A106,M1COLUMN,0),MATCH($AG$13,M1ROW,0))</f>
        <v>-0.355</v>
      </c>
      <c r="M106" s="152"/>
      <c r="N106" s="144" t="e">
        <f aca="false">INDEX(EOLArray,MATCH($A106,EOLColumn,0),MATCH($AF$12,EOLRow,0))+EB106+DQ106</f>
        <v>#VALUE!</v>
      </c>
      <c r="O106" s="135" t="n">
        <f aca="false">INDEX(M1SHEET,MATCH($A106,M1COLUMN,0),MATCH($AG$15,M1ROW,0))</f>
        <v>-0.29</v>
      </c>
      <c r="P106" s="152"/>
      <c r="Q106" s="135" t="n">
        <f aca="false">INDEX(M1SHEET,MATCH($A106,M1COLUMN,0),MATCH($AG$31,M1ROW,0))</f>
        <v>3.771</v>
      </c>
      <c r="R106" s="152"/>
      <c r="S106" s="144" t="e">
        <f aca="false">INDEX(EOLArray,MATCH($A106,EOLColumn,0),MATCH($AF$2,EOLRow,0))+BE106+DF106</f>
        <v>#VALUE!</v>
      </c>
      <c r="T106" s="135" t="n">
        <f aca="false">INDEX(M1SHEET,MATCH($A106,M1COLUMN,0),MATCH($AG$3,M1ROW,0))</f>
        <v>-0.6</v>
      </c>
      <c r="U106" s="152"/>
      <c r="V106" s="135" t="n">
        <f aca="false">INDEX(M1SHEET,MATCH($A106,M1COLUMN,0),MATCH($AG$28,M1ROW,0))</f>
        <v>4.84073905564989</v>
      </c>
      <c r="W106" s="152"/>
      <c r="X106" s="144" t="e">
        <f aca="false">INDEX(EOLArray,MATCH($A106,EOLColumn,0),MATCH($AF$18,EOLRow,0))+$BE106+$CK106+$CS106+$DQ106</f>
        <v>#VALUE!</v>
      </c>
      <c r="Y106" s="135" t="n">
        <f aca="false">INDEX(M1SHEET,MATCH($A106,M1COLUMN,0),MATCH($AG$2,M1ROW,0))</f>
        <v>4.061</v>
      </c>
      <c r="Z106" s="152"/>
      <c r="AB106" s="150" t="e">
        <f aca="false">B106+E106+H106+K106+N106+S106</f>
        <v>#VALUE!</v>
      </c>
      <c r="AC106" s="58"/>
      <c r="AD106" s="58"/>
      <c r="AI106" s="138" t="n">
        <v>39965</v>
      </c>
      <c r="AJ106" s="96" t="n">
        <f aca="false">(CK106+BE106+BR106+DQ106)*AM106</f>
        <v>0</v>
      </c>
      <c r="AK106" s="97" t="n">
        <f aca="false">(AO106)*(AM106)</f>
        <v>0</v>
      </c>
      <c r="AL106" s="97" t="n">
        <f aca="false">(AN106+AO106)*(AM106)</f>
        <v>0</v>
      </c>
      <c r="AM106" s="139" t="n">
        <f aca="false">INDEX(M1SHEET,MATCH($AI106,M1COLUMN,0),MATCH($AG$38,M1ROW,0))</f>
        <v>0.616135861979398</v>
      </c>
      <c r="AN106" s="122" t="n">
        <f aca="false">BS106</f>
        <v>0</v>
      </c>
      <c r="AO106" s="97" t="n">
        <f aca="false">BR106</f>
        <v>0</v>
      </c>
      <c r="AP106" s="125"/>
      <c r="AQ106" s="108"/>
      <c r="AR106" s="128" t="n">
        <f aca="false">SUM(AX106:BE106)+SUM(BI106:BP106)+SUM(DU106:DZ106)+SUM(BW106:CI106)</f>
        <v>0</v>
      </c>
      <c r="AS106" s="108"/>
      <c r="AT106" s="17"/>
      <c r="AU106" s="17"/>
      <c r="AV106" s="37" t="n">
        <v>39965</v>
      </c>
      <c r="AW106" s="17"/>
      <c r="AX106" s="128" t="n">
        <f aca="false">IF(AX$2&lt;=$A106,IF(AX$3&gt;=$A106,(AX$4/1.055056),0),0)*($AI107-$AI106)/10000</f>
        <v>0</v>
      </c>
      <c r="AY106" s="140" t="n">
        <f aca="false">IF(AY$2&lt;=$A106,IF(AY$3&gt;=$A106,(AY$4/1.055056),0),0)*($AI107-$AI106)/10000</f>
        <v>0</v>
      </c>
      <c r="AZ106" s="140" t="n">
        <f aca="false">IF(AZ$2&lt;=$A106,IF(AZ$3&gt;=$A106,(AZ$4/1.055056),0),0)*($AI107-$AI106)/10000</f>
        <v>0</v>
      </c>
      <c r="BA106" s="140" t="n">
        <f aca="false">IF(BA$2&lt;=$A106,IF(BA$3&gt;=$A106,(BA$4/1.055056),0),0)*($AI107-$AI106)/10000</f>
        <v>0</v>
      </c>
      <c r="BB106" s="140" t="n">
        <f aca="false">IF(BB$2&lt;=$A106,IF(BB$3&gt;=$A106,(BB$4/1.055056),0),0)*($AI107-$AI106)/10000</f>
        <v>0</v>
      </c>
      <c r="BC106" s="140" t="n">
        <f aca="false">IF(BC$2&lt;=$A106,IF(BC$3&gt;=$A106,(BC$4/1.055056),0),0)*($AI107-$AI106)/10000</f>
        <v>0</v>
      </c>
      <c r="BD106" s="140" t="n">
        <f aca="false">IF(BD$2&lt;=$A106,IF(BD$3&gt;=$A106,(BD$4/1.055056),0),0)*($AI107-$AI106)/10000</f>
        <v>0</v>
      </c>
      <c r="BE106" s="140" t="n">
        <f aca="false">SUM(AX106:BD106)*AM106</f>
        <v>0</v>
      </c>
      <c r="BF106" s="140"/>
      <c r="BG106" s="13"/>
      <c r="BH106" s="13"/>
      <c r="BI106" s="141" t="n">
        <f aca="false">IF(BI$2&lt;=$A106,IF(BI$3&gt;=$A106,(BI$4/1.055056),0),0)*($AI107-$AI106)/10000</f>
        <v>0</v>
      </c>
      <c r="BJ106" s="141" t="n">
        <f aca="false">IF(BJ$2&lt;=$A106,IF(BJ$3&gt;=$A106,(BJ$4/1.055056),0),0)*($AI107-$AI106)/10000</f>
        <v>0</v>
      </c>
      <c r="BK106" s="141" t="n">
        <f aca="false">IF(BK$2&lt;=$A106,IF(BK$3&gt;=$A106,(BK$4/1.055056),0),0)*($AI107-$AI106)/10000</f>
        <v>0</v>
      </c>
      <c r="BL106" s="141" t="n">
        <f aca="false">IF(BL$2&lt;=$A106,IF(BL$3&gt;=$A106,(BL$4/1.055056),0),0)*($AI107-$AI106)/10000</f>
        <v>0</v>
      </c>
      <c r="BM106" s="141" t="n">
        <f aca="false">IF(BM$2&lt;=$A106,IF(BM$3&gt;=$A106,(BM$4/1.055056),0),0)*($AI107-$AI106)/10000</f>
        <v>0</v>
      </c>
      <c r="BN106" s="141" t="n">
        <f aca="false">IF(BN$2&lt;=$A106,IF(BN$3&gt;=$A106,(BN$4/1.055056),0),0)*($AI107-$AI106)/10000</f>
        <v>0</v>
      </c>
      <c r="BO106" s="141" t="n">
        <f aca="false">IF(BO$2&lt;=$A106,IF(BO$3&gt;=$A106,(BO$4/1.055056),0),0)*($AI107-$AI106)/10000</f>
        <v>0</v>
      </c>
      <c r="BP106" s="141" t="n">
        <f aca="false">IF(BP$2&lt;=$A106,IF(BP$3&gt;=$A106,(BP$4/1.055056),0),0)*($AI107-$AI106)/10000</f>
        <v>0</v>
      </c>
      <c r="BQ106" s="13"/>
      <c r="BR106" s="14" t="n">
        <f aca="false">SUM(BI106:BP106)</f>
        <v>0</v>
      </c>
      <c r="BS106" s="14" t="n">
        <f aca="false">SUM(AX106:BF106)+DF106</f>
        <v>0</v>
      </c>
      <c r="BT106" s="14"/>
      <c r="BU106" s="17"/>
      <c r="BV106" s="17"/>
      <c r="BW106" s="142" t="n">
        <f aca="false">IF(BW$2&lt;=$A106,IF(BW$3&gt;=$A106,(BW$4),0),0)*($AI107-$AI106)/10000</f>
        <v>0</v>
      </c>
      <c r="BX106" s="142" t="n">
        <f aca="false">IF(BX$2&lt;=$A106,IF(BX$3&gt;=$A106,(BX$4),0),0)*($AI107-$AI106)/10000</f>
        <v>0</v>
      </c>
      <c r="BY106" s="142" t="n">
        <f aca="false">IF(BY$2&lt;=$A106,IF(BY$3&gt;=$A106,(BY$4),0),0)*($AI107-$AI106)/10000</f>
        <v>0</v>
      </c>
      <c r="BZ106" s="142" t="n">
        <f aca="false">IF(BZ$2&lt;=$A106,IF(BZ$3&gt;=$A106,(BZ$4),0),0)*($AI107-$AI106)/10000</f>
        <v>0</v>
      </c>
      <c r="CA106" s="142" t="n">
        <f aca="false">IF(CA$2&lt;=$A106,IF(CA$3&gt;=$A106,(CA$4),0),0)*($AI107-$AI106)/10000</f>
        <v>0</v>
      </c>
      <c r="CB106" s="140" t="n">
        <f aca="false">IF(CB$2&lt;=$A106,IF(CB$3&gt;=$A106,(CB$4),0),0)*($AI107-$AI106)/10000</f>
        <v>0</v>
      </c>
      <c r="CC106" s="140" t="n">
        <f aca="false">IF(CC$2&lt;=$A106,IF(CC$3&gt;=$A106,(CC$4),0),0)*($AI107-$AI106)/10000</f>
        <v>0</v>
      </c>
      <c r="CD106" s="140" t="n">
        <f aca="false">IF(CD$2&lt;=$A106,IF(CD$3&gt;=$A106,(CD$4),0),0)*($AI107-$AI106)/10000</f>
        <v>0</v>
      </c>
      <c r="CE106" s="140" t="n">
        <f aca="false">IF(CE$2&lt;=$A106,IF(CE$3&gt;=$A106,(CE$4),0),0)*($AI107-$AI106)/10000</f>
        <v>0</v>
      </c>
      <c r="CF106" s="140" t="n">
        <f aca="false">IF(CF$2&lt;=$A106,IF(CF$3&gt;=$A106,(CF$4),0),0)*($AI107-$AI106)/10000</f>
        <v>0</v>
      </c>
      <c r="CG106" s="140" t="n">
        <f aca="false">IF(CG$2&lt;=$A106,IF(CG$3&gt;=$A106,(CG$4),0),0)*($AI107-$AI106)/10000</f>
        <v>0</v>
      </c>
      <c r="CH106" s="140" t="n">
        <f aca="false">IF(CH$2&lt;=$A106,IF(CH$3&gt;=$A106,(CH$4),0),0)*($AI107-$AI106)/10000</f>
        <v>0</v>
      </c>
      <c r="CI106" s="140" t="n">
        <f aca="false">IF(CI$2&lt;=$A106,IF(CI$3&gt;=$A106,(CI$4),0),0)*($AI107-$AI106)/10000</f>
        <v>0</v>
      </c>
      <c r="CJ106" s="17"/>
      <c r="CK106" s="128" t="n">
        <f aca="false">SUM(BW106:CI106)+DQ106</f>
        <v>0</v>
      </c>
      <c r="CL106" s="128"/>
      <c r="CM106" s="128"/>
      <c r="CN106" s="142" t="n">
        <f aca="false">IF(CN$2&lt;=$A106,IF(CN$3&gt;=$A106,(CN$4),0),0)*($AI107-$AI106)/10000</f>
        <v>0</v>
      </c>
      <c r="CO106" s="142" t="n">
        <f aca="false">IF(CO$2&lt;=$A106,IF(CO$3&gt;=$A106,(CO$4),0),0)*($AI107-$AI106)/10000</f>
        <v>0</v>
      </c>
      <c r="CP106" s="142" t="n">
        <f aca="false">IF(CP$2&lt;=$A106,IF(CP$3&gt;=$A106,(CP$4),0),0)*($AI107-$AI106)/10000</f>
        <v>0</v>
      </c>
      <c r="CQ106" s="142" t="n">
        <f aca="false">IF(CQ$2&lt;=$A106,IF(CQ$3&gt;=$A106,(CQ$4),0),0)*($AI107-$AI106)/10000</f>
        <v>0</v>
      </c>
      <c r="CR106" s="128"/>
      <c r="CS106" s="128" t="n">
        <f aca="false">SUM(CN106:CQ106)*AL106</f>
        <v>0</v>
      </c>
      <c r="CT106" s="128"/>
      <c r="CU106" s="17"/>
      <c r="CV106" s="17"/>
      <c r="CW106" s="17"/>
      <c r="CX106" s="140" t="n">
        <f aca="false">IF(CX$2&lt;=$A106,IF(CX$3&gt;=$A106,(CX$4),0),0)*($AI107-$AI106)/10000</f>
        <v>0</v>
      </c>
      <c r="CY106" s="140" t="n">
        <f aca="false">IF(CY$2&lt;=$A106,IF(CY$3&gt;=$A106,(CY$4),0),0)*($AI107-$AI106)/10000</f>
        <v>0</v>
      </c>
      <c r="CZ106" s="140" t="n">
        <f aca="false">IF(CZ$2&lt;=$A106,IF(CZ$3&gt;=$A106,(CZ$4),0),0)*($AI107-$AI106)/10000</f>
        <v>0</v>
      </c>
      <c r="DA106" s="140" t="n">
        <f aca="false">IF(DA$2&lt;=$A106,IF(DA$3&gt;=$A106,(DA$4),0),0)*($AI107-$AI106)/10000</f>
        <v>0</v>
      </c>
      <c r="DB106" s="140" t="n">
        <f aca="false">IF(DB$2&lt;=$A106,IF(DB$3&gt;=$A106,(DB$4),0),0)*($AI107-$AI106)/10000</f>
        <v>0</v>
      </c>
      <c r="DC106" s="140" t="n">
        <f aca="false">IF(DC$2&lt;=$A106,IF(DC$3&gt;=$A106,(DC$4),0),0)*($AI107-$AI106)/10000</f>
        <v>0</v>
      </c>
      <c r="DD106" s="140" t="n">
        <f aca="false">IF(DD$2&lt;=$A106,IF(DD$3&gt;=$A106,(DD$4),0),0)*($AI107-$AI106)/10000</f>
        <v>0</v>
      </c>
      <c r="DE106" s="17"/>
      <c r="DF106" s="128" t="n">
        <f aca="false">SUM(CX106:DD106)</f>
        <v>0</v>
      </c>
      <c r="DG106" s="17"/>
      <c r="DH106" s="17"/>
      <c r="DI106" s="17"/>
      <c r="DJ106" s="17"/>
      <c r="DK106" s="17"/>
      <c r="DL106" s="140" t="n">
        <f aca="false">IF(DL$2&lt;=$A106,IF(DL$3&gt;=$A106,(DL$4),0),0)*($AI107-$AI106)/10000</f>
        <v>0</v>
      </c>
      <c r="DM106" s="140" t="n">
        <f aca="false">IF(DM$2&lt;=$A106,IF(DM$3&gt;=$A106,(DM$4),0),0)*($AI107-$AI106)/10000</f>
        <v>0</v>
      </c>
      <c r="DN106" s="140" t="n">
        <f aca="false">IF(DN$2&lt;=$A106,IF(DN$3&gt;=$A106,(DN$4),0),0)*($AI107-$AI106)/10000</f>
        <v>0</v>
      </c>
      <c r="DO106" s="140" t="n">
        <f aca="false">IF(DO$2&lt;=$A106,IF(DO$3&gt;=$A106,(DO$4),0),0)*($AI107-$AI106)/10000</f>
        <v>0</v>
      </c>
      <c r="DP106" s="140"/>
      <c r="DQ106" s="140" t="n">
        <f aca="false">SUM(DL106:DO106)*AL106</f>
        <v>0</v>
      </c>
      <c r="DR106" s="140"/>
      <c r="DS106" s="140" t="n">
        <f aca="false">IF(DS$2&lt;=$A106,IF(DS$3&gt;=$A106,(DS$4),0),0)*($AI107-$AI106)/10000</f>
        <v>0</v>
      </c>
      <c r="DT106" s="140" t="n">
        <f aca="false">IF(DT$2&lt;=$A106,IF(DT$3&gt;=$A106,(DT$4),0),0)*($AI107-$AI106)/10000</f>
        <v>0</v>
      </c>
      <c r="DU106" s="140" t="n">
        <f aca="false">IF(DU$2&lt;=$A106,IF(DU$3&gt;=$A106,(DU$4),0),0)*($AI107-$AI106)/10000</f>
        <v>0</v>
      </c>
      <c r="DV106" s="140" t="n">
        <f aca="false">IF(DV$2&lt;=$A106,IF(DV$3&gt;=$A106,(DV$4),0),0)*($AI107-$AI106)/10000</f>
        <v>0</v>
      </c>
      <c r="DW106" s="140" t="n">
        <f aca="false">IF(DW$2&lt;=$A106,IF(DW$3&gt;=$A106,(DW$4),0),0)*($AI107-$AI106)/10000</f>
        <v>0</v>
      </c>
      <c r="DX106" s="140" t="n">
        <f aca="false">IF(DX$2&lt;=$A106,IF(DX$3&gt;=$A106,(DX$4),0),0)*($AI107-$AI106)/10000</f>
        <v>0</v>
      </c>
      <c r="DY106" s="140" t="n">
        <f aca="false">IF(DY$2&lt;=$A106,IF(DY$3&gt;=$A106,(DY$4),0),0)*($AI107-$AI106)/10000</f>
        <v>0</v>
      </c>
      <c r="DZ106" s="140" t="n">
        <f aca="false">IF(DZ$2&lt;=$A106,IF(DZ$3&gt;=$A106,(DZ$4),0),0)*($AI107-$AI106)/10000</f>
        <v>0</v>
      </c>
      <c r="EA106" s="140" t="n">
        <f aca="false">IF(EA$2&lt;=$A106,IF(EA$3&gt;=$A106,(EA$4),0),0)*($AI107-$AI106)/10000</f>
        <v>0</v>
      </c>
      <c r="EB106" s="128" t="n">
        <f aca="false">SUM(DS106:DZ106)*AM106</f>
        <v>0</v>
      </c>
      <c r="EC106" s="128"/>
      <c r="ED106" s="17"/>
      <c r="EE106" s="17"/>
      <c r="EF106" s="17"/>
      <c r="EG106" s="17"/>
      <c r="EH106" s="17"/>
      <c r="EI106" s="140" t="n">
        <f aca="false">IF(EI$2&lt;=$A106,IF(EI$3&gt;=$A106,(EI$4),0),0)*($AI107-$AI106)/10000</f>
        <v>0</v>
      </c>
      <c r="EJ106" s="140" t="n">
        <f aca="false">IF(EJ$2&lt;=$A106,IF(EJ$3&gt;=$A106,(EJ$4),0),0)*($AI107-$AI106)/10000</f>
        <v>0</v>
      </c>
      <c r="EK106" s="140" t="n">
        <f aca="false">IF(EK$2&lt;=$A106,IF(EK$3&gt;=$A106,(EK$4),0),0)*($AI107-$AI106)/10000</f>
        <v>0</v>
      </c>
      <c r="EL106" s="140" t="n">
        <f aca="false">IF(EL$2&lt;=$A106,IF(EL$3&gt;=$A106,(EL$4),0),0)*($AI107-$AI106)/10000</f>
        <v>0</v>
      </c>
      <c r="EM106" s="140" t="n">
        <f aca="false">IF(EM$2&lt;=$A106,IF(EM$3&gt;=$A106,(EM$4),0),0)*($AI107-$AI106)/10000</f>
        <v>0</v>
      </c>
      <c r="EN106" s="140" t="n">
        <f aca="false">IF(EN$2&lt;=$A106,IF(EN$3&gt;=$A106,(EN$4),0),0)*($AI107-$AI106)/10000</f>
        <v>0</v>
      </c>
      <c r="EO106" s="17"/>
      <c r="EP106" s="128" t="n">
        <f aca="false">SUM(EI106:EN106)</f>
        <v>0</v>
      </c>
      <c r="EQ106" s="128" t="n">
        <f aca="false">EP106*AM106</f>
        <v>0</v>
      </c>
      <c r="ER106" s="17"/>
      <c r="ES106" s="17"/>
      <c r="ET106" s="17"/>
      <c r="EU106" s="17"/>
      <c r="EV106" s="17"/>
      <c r="EW106" s="140" t="n">
        <f aca="false">IF(EW$2&lt;=$A106,IF(EW$3&gt;=$A106,(EW$4),0),0)*($AI107-$AI106)/10000</f>
        <v>0</v>
      </c>
      <c r="EX106" s="140" t="n">
        <f aca="false">IF(EX$2&lt;=$A106,IF(EX$3&gt;=$A106,(EX$4),0),0)*($AI107-$AI106)/10000</f>
        <v>0</v>
      </c>
      <c r="EY106" s="140" t="n">
        <f aca="false">IF(EY$2&lt;=$A106,IF(EY$3&gt;=$A106,(EY$4),0),0)*($AI107-$AI106)/10000</f>
        <v>0</v>
      </c>
      <c r="EZ106" s="140" t="n">
        <f aca="false">IF(EZ$2&lt;=$A106,IF(EZ$3&gt;=$A106,(EZ$4),0),0)*($AI107-$AI106)/10000</f>
        <v>0</v>
      </c>
      <c r="FA106" s="140" t="n">
        <f aca="false">IF(FA$2&lt;=$A106,IF(FA$3&gt;=$A106,(FA$4),0),0)*($AI107-$AI106)/10000</f>
        <v>0</v>
      </c>
      <c r="FB106" s="140" t="n">
        <f aca="false">IF(FB$2&lt;=$A106,IF(FB$3&gt;=$A106,(FB$4),0),0)*($AI107-$AI106)/10000</f>
        <v>0</v>
      </c>
      <c r="FC106" s="17"/>
      <c r="FD106" s="128" t="n">
        <f aca="false">SUM(EW106:FB106)</f>
        <v>0</v>
      </c>
      <c r="FE106" s="128" t="n">
        <f aca="false">FD106*AM106</f>
        <v>0</v>
      </c>
      <c r="FF106" s="17"/>
      <c r="FG106" s="17"/>
      <c r="FH106" s="17"/>
      <c r="FI106" s="17"/>
      <c r="FJ106" s="17"/>
      <c r="FK106" s="17"/>
      <c r="FL106" s="140" t="n">
        <f aca="false">IF(FL$2&lt;=$A106,IF(FL$3&gt;=$A106,(FL$4),0),0)*($AI107-$AI106)/10000</f>
        <v>0</v>
      </c>
      <c r="FM106" s="140" t="n">
        <f aca="false">IF(FM$2&lt;=$A106,IF(FM$3&gt;=$A106,(FM$4),0),0)*($AI107-$AI106)/10000</f>
        <v>0</v>
      </c>
      <c r="FN106" s="140" t="n">
        <f aca="false">IF(FN$2&lt;=$A106,IF(FN$3&gt;=$A106,(FN$4),0),0)*($AI107-$AI106)/10000</f>
        <v>0</v>
      </c>
      <c r="FO106" s="140" t="n">
        <f aca="false">IF(FO$2&lt;=$A106,IF(FO$3&gt;=$A106,(FO$4),0),0)*($AI107-$AI106)/10000</f>
        <v>0</v>
      </c>
      <c r="FP106" s="140" t="n">
        <f aca="false">IF(FP$2&lt;=$A106,IF(FP$3&gt;=$A106,(FP$4),0),0)*($AI107-$AI106)/10000</f>
        <v>0</v>
      </c>
      <c r="FQ106" s="140" t="n">
        <f aca="false">IF(FQ$2&lt;=$A106,IF(FQ$3&gt;=$A106,(FQ$4),0),0)*($AI107-$AI106)/10000</f>
        <v>0</v>
      </c>
      <c r="FR106" s="17"/>
      <c r="FS106" s="128" t="n">
        <f aca="false">SUM(FL106:FQ106)</f>
        <v>0</v>
      </c>
      <c r="FT106" s="128" t="n">
        <f aca="false">FS106*AM106</f>
        <v>0</v>
      </c>
      <c r="FU106" s="17"/>
      <c r="FV106" s="17"/>
      <c r="FW106" s="17"/>
      <c r="FX106" s="17"/>
      <c r="FY106" s="17"/>
      <c r="FZ106" s="17"/>
      <c r="GA106" s="140" t="n">
        <f aca="false">IF(GA$2&lt;=$A106,IF(GA$3&gt;=$A106,(GA$4),0),0)*($AI107-$AI106)/10000</f>
        <v>0</v>
      </c>
      <c r="GB106" s="140" t="n">
        <f aca="false">IF(GB$2&lt;=$A106,IF(GB$3&gt;=$A106,(GB$4),0),0)*($AI107-$AI106)/10000</f>
        <v>0</v>
      </c>
      <c r="GC106" s="140" t="n">
        <f aca="false">IF(GC$2&lt;=$A106,IF(GC$3&gt;=$A106,(GC$4),0),0)*($AI107-$AI106)/10000</f>
        <v>0</v>
      </c>
      <c r="GD106" s="140" t="n">
        <f aca="false">IF(GD$2&lt;=$A106,IF(GD$3&gt;=$A106,(GD$4),0),0)*($AI107-$AI106)/10000</f>
        <v>0</v>
      </c>
      <c r="GE106" s="140" t="n">
        <f aca="false">IF(GE$2&lt;=$A106,IF(GE$3&gt;=$A106,(GE$4),0),0)*($AI107-$AI106)/10000</f>
        <v>0</v>
      </c>
      <c r="GF106" s="140" t="n">
        <f aca="false">IF(GF$2&lt;=$A106,IF(GF$3&gt;=$A106,(GF$4),0),0)*($AI107-$AI106)/10000</f>
        <v>0</v>
      </c>
      <c r="GG106" s="17"/>
      <c r="GH106" s="128" t="n">
        <f aca="false">SUM(GA106:GF106)</f>
        <v>0</v>
      </c>
      <c r="GI106" s="128" t="n">
        <f aca="false">GH106*AM106</f>
        <v>0</v>
      </c>
    </row>
    <row r="107" customFormat="false" ht="16.5" hidden="false" customHeight="false" outlineLevel="0" collapsed="false">
      <c r="A107" s="133" t="n">
        <v>39995</v>
      </c>
      <c r="B107" s="144" t="e">
        <f aca="false">INDEX(EOLArray,MATCH($A107,EOLColumn,0),MATCH($AF$5,EOLRow,0))+CT107</f>
        <v>#VALUE!</v>
      </c>
      <c r="C107" s="135" t="n">
        <f aca="false">INDEX(M1SHEET,MATCH($A107,M1COLUMN,0),MATCH($AG$5,M1ROW,0))</f>
        <v>-0.657199932339377</v>
      </c>
      <c r="D107" s="145" t="n">
        <f aca="false">AVERAGE(C104:C110)</f>
        <v>-0.65719952911051</v>
      </c>
      <c r="E107" s="144" t="e">
        <f aca="false">INDEX(EOLArray,MATCH($A107,EOLColumn,0),MATCH($AF$19,EOLRow,0))+EQ107</f>
        <v>#VALUE!</v>
      </c>
      <c r="F107" s="135" t="n">
        <f aca="false">INDEX(M1SHEET,MATCH($A107,M1COLUMN,0),MATCH($AG$14,M1ROW,0))</f>
        <v>0</v>
      </c>
      <c r="G107" s="145" t="n">
        <f aca="false">AVERAGE(F104:F110)</f>
        <v>0</v>
      </c>
      <c r="H107" s="144" t="e">
        <f aca="false">INDEX(EOLArray,MATCH($A107,EOLColumn,0),MATCH($AF$20,EOLRow,0))+GI107</f>
        <v>#VALUE!</v>
      </c>
      <c r="I107" s="135" t="n">
        <f aca="false">INDEX(M1SHEET,MATCH($A107,M1COLUMN,0),MATCH($AG$17,M1ROW,0))</f>
        <v>0.62</v>
      </c>
      <c r="J107" s="145" t="n">
        <f aca="false">AVERAGE(I104:I110)</f>
        <v>0.62</v>
      </c>
      <c r="K107" s="144" t="e">
        <f aca="false">INDEX(EOLArray,MATCH($A107,EOLColumn,0),MATCH($AF$13,EOLRow,0))+FE107</f>
        <v>#VALUE!</v>
      </c>
      <c r="L107" s="135" t="n">
        <f aca="false">INDEX(M1SHEET,MATCH($A107,M1COLUMN,0),MATCH($AG$13,M1ROW,0))</f>
        <v>-0.355</v>
      </c>
      <c r="M107" s="145" t="n">
        <f aca="false">AVERAGE(L104:L110)</f>
        <v>-0.355</v>
      </c>
      <c r="N107" s="144" t="e">
        <f aca="false">INDEX(EOLArray,MATCH($A107,EOLColumn,0),MATCH($AF$12,EOLRow,0))+EB107+DQ107</f>
        <v>#VALUE!</v>
      </c>
      <c r="O107" s="135" t="n">
        <f aca="false">INDEX(M1SHEET,MATCH($A107,M1COLUMN,0),MATCH($AG$15,M1ROW,0))</f>
        <v>-0.29</v>
      </c>
      <c r="P107" s="145" t="n">
        <f aca="false">AVERAGE(O104:O110)</f>
        <v>-0.29</v>
      </c>
      <c r="Q107" s="135" t="n">
        <f aca="false">INDEX(M1SHEET,MATCH($A107,M1COLUMN,0),MATCH($AG$31,M1ROW,0))</f>
        <v>3.801</v>
      </c>
      <c r="R107" s="145" t="n">
        <f aca="false">AVERAGE(Q104:Q110)</f>
        <v>3.80514285714286</v>
      </c>
      <c r="S107" s="144" t="e">
        <f aca="false">INDEX(EOLArray,MATCH($A107,EOLColumn,0),MATCH($AF$2,EOLRow,0))+BE107+DF107</f>
        <v>#VALUE!</v>
      </c>
      <c r="T107" s="135" t="n">
        <f aca="false">INDEX(M1SHEET,MATCH($A107,M1COLUMN,0),MATCH($AG$3,M1ROW,0))</f>
        <v>-0.6</v>
      </c>
      <c r="U107" s="145" t="n">
        <f aca="false">AVERAGE(T104:T110)</f>
        <v>-0.6</v>
      </c>
      <c r="V107" s="135" t="n">
        <f aca="false">INDEX(M1SHEET,MATCH($A107,M1COLUMN,0),MATCH($AG$28,M1ROW,0))</f>
        <v>4.882523257947</v>
      </c>
      <c r="W107" s="145" t="n">
        <f aca="false">AVERAGE(V104:V110)</f>
        <v>4.88834785402316</v>
      </c>
      <c r="X107" s="144" t="e">
        <f aca="false">INDEX(EOLArray,MATCH($A107,EOLColumn,0),MATCH($AF$18,EOLRow,0))+$BE107+$CK107+$CS107+$DQ107</f>
        <v>#VALUE!</v>
      </c>
      <c r="Y107" s="135" t="n">
        <f aca="false">INDEX(M1SHEET,MATCH($A107,M1COLUMN,0),MATCH($AG$2,M1ROW,0))</f>
        <v>4.091</v>
      </c>
      <c r="Z107" s="145" t="n">
        <f aca="false">AVERAGE(Y104:Y110)</f>
        <v>4.09514285714286</v>
      </c>
      <c r="AB107" s="150" t="e">
        <f aca="false">B107+E107+H107+K107+N107+S107</f>
        <v>#VALUE!</v>
      </c>
      <c r="AC107" s="58"/>
      <c r="AD107" s="58"/>
      <c r="AI107" s="138" t="n">
        <v>39995</v>
      </c>
      <c r="AJ107" s="96" t="n">
        <f aca="false">(CK107+BE107+BR107+DQ107)*AM107</f>
        <v>0</v>
      </c>
      <c r="AK107" s="97" t="n">
        <f aca="false">(AO107)*(AM107)</f>
        <v>0</v>
      </c>
      <c r="AL107" s="97" t="n">
        <f aca="false">(AN107+AO107)*(AM107)</f>
        <v>0</v>
      </c>
      <c r="AM107" s="139" t="n">
        <f aca="false">INDEX(M1SHEET,MATCH($AI107,M1COLUMN,0),MATCH($AG$38,M1ROW,0))</f>
        <v>0.61280568716533</v>
      </c>
      <c r="AN107" s="122" t="n">
        <f aca="false">BS107</f>
        <v>0</v>
      </c>
      <c r="AO107" s="97" t="n">
        <f aca="false">BR107</f>
        <v>0</v>
      </c>
      <c r="AP107" s="125"/>
      <c r="AQ107" s="108"/>
      <c r="AR107" s="128" t="n">
        <f aca="false">SUM(AX107:BE107)+SUM(BI107:BP107)+SUM(DU107:DZ107)+SUM(BW107:CI107)</f>
        <v>0</v>
      </c>
      <c r="AS107" s="108"/>
      <c r="AT107" s="17"/>
      <c r="AU107" s="17"/>
      <c r="AV107" s="37" t="n">
        <v>39995</v>
      </c>
      <c r="AW107" s="17"/>
      <c r="AX107" s="128" t="n">
        <f aca="false">IF(AX$2&lt;=$A107,IF(AX$3&gt;=$A107,(AX$4/1.055056),0),0)*($AI108-$AI107)/10000</f>
        <v>0</v>
      </c>
      <c r="AY107" s="140" t="n">
        <f aca="false">IF(AY$2&lt;=$A107,IF(AY$3&gt;=$A107,(AY$4/1.055056),0),0)*($AI108-$AI107)/10000</f>
        <v>0</v>
      </c>
      <c r="AZ107" s="140" t="n">
        <f aca="false">IF(AZ$2&lt;=$A107,IF(AZ$3&gt;=$A107,(AZ$4/1.055056),0),0)*($AI108-$AI107)/10000</f>
        <v>0</v>
      </c>
      <c r="BA107" s="140" t="n">
        <f aca="false">IF(BA$2&lt;=$A107,IF(BA$3&gt;=$A107,(BA$4/1.055056),0),0)*($AI108-$AI107)/10000</f>
        <v>0</v>
      </c>
      <c r="BB107" s="140" t="n">
        <f aca="false">IF(BB$2&lt;=$A107,IF(BB$3&gt;=$A107,(BB$4/1.055056),0),0)*($AI108-$AI107)/10000</f>
        <v>0</v>
      </c>
      <c r="BC107" s="140" t="n">
        <f aca="false">IF(BC$2&lt;=$A107,IF(BC$3&gt;=$A107,(BC$4/1.055056),0),0)*($AI108-$AI107)/10000</f>
        <v>0</v>
      </c>
      <c r="BD107" s="140" t="n">
        <f aca="false">IF(BD$2&lt;=$A107,IF(BD$3&gt;=$A107,(BD$4/1.055056),0),0)*($AI108-$AI107)/10000</f>
        <v>0</v>
      </c>
      <c r="BE107" s="140" t="n">
        <f aca="false">SUM(AX107:BD107)*AM107</f>
        <v>0</v>
      </c>
      <c r="BF107" s="140"/>
      <c r="BG107" s="13"/>
      <c r="BH107" s="13"/>
      <c r="BI107" s="141" t="n">
        <f aca="false">IF(BI$2&lt;=$A107,IF(BI$3&gt;=$A107,(BI$4/1.055056),0),0)*($AI108-$AI107)/10000</f>
        <v>0</v>
      </c>
      <c r="BJ107" s="141" t="n">
        <f aca="false">IF(BJ$2&lt;=$A107,IF(BJ$3&gt;=$A107,(BJ$4/1.055056),0),0)*($AI108-$AI107)/10000</f>
        <v>0</v>
      </c>
      <c r="BK107" s="141" t="n">
        <f aca="false">IF(BK$2&lt;=$A107,IF(BK$3&gt;=$A107,(BK$4/1.055056),0),0)*($AI108-$AI107)/10000</f>
        <v>0</v>
      </c>
      <c r="BL107" s="141" t="n">
        <f aca="false">IF(BL$2&lt;=$A107,IF(BL$3&gt;=$A107,(BL$4/1.055056),0),0)*($AI108-$AI107)/10000</f>
        <v>0</v>
      </c>
      <c r="BM107" s="141" t="n">
        <f aca="false">IF(BM$2&lt;=$A107,IF(BM$3&gt;=$A107,(BM$4/1.055056),0),0)*($AI108-$AI107)/10000</f>
        <v>0</v>
      </c>
      <c r="BN107" s="141" t="n">
        <f aca="false">IF(BN$2&lt;=$A107,IF(BN$3&gt;=$A107,(BN$4/1.055056),0),0)*($AI108-$AI107)/10000</f>
        <v>0</v>
      </c>
      <c r="BO107" s="141" t="n">
        <f aca="false">IF(BO$2&lt;=$A107,IF(BO$3&gt;=$A107,(BO$4/1.055056),0),0)*($AI108-$AI107)/10000</f>
        <v>0</v>
      </c>
      <c r="BP107" s="141" t="n">
        <f aca="false">IF(BP$2&lt;=$A107,IF(BP$3&gt;=$A107,(BP$4/1.055056),0),0)*($AI108-$AI107)/10000</f>
        <v>0</v>
      </c>
      <c r="BQ107" s="13"/>
      <c r="BR107" s="14" t="n">
        <f aca="false">SUM(BI107:BP107)</f>
        <v>0</v>
      </c>
      <c r="BS107" s="14" t="n">
        <f aca="false">SUM(AX107:BF107)+DF107</f>
        <v>0</v>
      </c>
      <c r="BT107" s="14"/>
      <c r="BU107" s="17"/>
      <c r="BV107" s="17"/>
      <c r="BW107" s="142" t="n">
        <f aca="false">IF(BW$2&lt;=$A107,IF(BW$3&gt;=$A107,(BW$4),0),0)*($AI108-$AI107)/10000</f>
        <v>0</v>
      </c>
      <c r="BX107" s="142" t="n">
        <f aca="false">IF(BX$2&lt;=$A107,IF(BX$3&gt;=$A107,(BX$4),0),0)*($AI108-$AI107)/10000</f>
        <v>0</v>
      </c>
      <c r="BY107" s="142" t="n">
        <f aca="false">IF(BY$2&lt;=$A107,IF(BY$3&gt;=$A107,(BY$4),0),0)*($AI108-$AI107)/10000</f>
        <v>0</v>
      </c>
      <c r="BZ107" s="142" t="n">
        <f aca="false">IF(BZ$2&lt;=$A107,IF(BZ$3&gt;=$A107,(BZ$4),0),0)*($AI108-$AI107)/10000</f>
        <v>0</v>
      </c>
      <c r="CA107" s="142" t="n">
        <f aca="false">IF(CA$2&lt;=$A107,IF(CA$3&gt;=$A107,(CA$4),0),0)*($AI108-$AI107)/10000</f>
        <v>0</v>
      </c>
      <c r="CB107" s="140" t="n">
        <f aca="false">IF(CB$2&lt;=$A107,IF(CB$3&gt;=$A107,(CB$4),0),0)*($AI108-$AI107)/10000</f>
        <v>0</v>
      </c>
      <c r="CC107" s="140" t="n">
        <f aca="false">IF(CC$2&lt;=$A107,IF(CC$3&gt;=$A107,(CC$4),0),0)*($AI108-$AI107)/10000</f>
        <v>0</v>
      </c>
      <c r="CD107" s="140" t="n">
        <f aca="false">IF(CD$2&lt;=$A107,IF(CD$3&gt;=$A107,(CD$4),0),0)*($AI108-$AI107)/10000</f>
        <v>0</v>
      </c>
      <c r="CE107" s="140" t="n">
        <f aca="false">IF(CE$2&lt;=$A107,IF(CE$3&gt;=$A107,(CE$4),0),0)*($AI108-$AI107)/10000</f>
        <v>0</v>
      </c>
      <c r="CF107" s="140" t="n">
        <f aca="false">IF(CF$2&lt;=$A107,IF(CF$3&gt;=$A107,(CF$4),0),0)*($AI108-$AI107)/10000</f>
        <v>0</v>
      </c>
      <c r="CG107" s="140" t="n">
        <f aca="false">IF(CG$2&lt;=$A107,IF(CG$3&gt;=$A107,(CG$4),0),0)*($AI108-$AI107)/10000</f>
        <v>0</v>
      </c>
      <c r="CH107" s="140" t="n">
        <f aca="false">IF(CH$2&lt;=$A107,IF(CH$3&gt;=$A107,(CH$4),0),0)*($AI108-$AI107)/10000</f>
        <v>0</v>
      </c>
      <c r="CI107" s="140" t="n">
        <f aca="false">IF(CI$2&lt;=$A107,IF(CI$3&gt;=$A107,(CI$4),0),0)*($AI108-$AI107)/10000</f>
        <v>0</v>
      </c>
      <c r="CJ107" s="17"/>
      <c r="CK107" s="128" t="n">
        <f aca="false">SUM(BW107:CI107)+DQ107</f>
        <v>0</v>
      </c>
      <c r="CL107" s="128"/>
      <c r="CM107" s="128"/>
      <c r="CN107" s="142" t="n">
        <f aca="false">IF(CN$2&lt;=$A107,IF(CN$3&gt;=$A107,(CN$4),0),0)*($AI108-$AI107)/10000</f>
        <v>0</v>
      </c>
      <c r="CO107" s="142" t="n">
        <f aca="false">IF(CO$2&lt;=$A107,IF(CO$3&gt;=$A107,(CO$4),0),0)*($AI108-$AI107)/10000</f>
        <v>0</v>
      </c>
      <c r="CP107" s="142" t="n">
        <f aca="false">IF(CP$2&lt;=$A107,IF(CP$3&gt;=$A107,(CP$4),0),0)*($AI108-$AI107)/10000</f>
        <v>0</v>
      </c>
      <c r="CQ107" s="142" t="n">
        <f aca="false">IF(CQ$2&lt;=$A107,IF(CQ$3&gt;=$A107,(CQ$4),0),0)*($AI108-$AI107)/10000</f>
        <v>0</v>
      </c>
      <c r="CR107" s="128"/>
      <c r="CS107" s="128" t="n">
        <f aca="false">SUM(CN107:CQ107)*AL107</f>
        <v>0</v>
      </c>
      <c r="CT107" s="128"/>
      <c r="CU107" s="17"/>
      <c r="CV107" s="17"/>
      <c r="CW107" s="17"/>
      <c r="CX107" s="140" t="n">
        <f aca="false">IF(CX$2&lt;=$A107,IF(CX$3&gt;=$A107,(CX$4),0),0)*($AI108-$AI107)/10000</f>
        <v>0</v>
      </c>
      <c r="CY107" s="140" t="n">
        <f aca="false">IF(CY$2&lt;=$A107,IF(CY$3&gt;=$A107,(CY$4),0),0)*($AI108-$AI107)/10000</f>
        <v>0</v>
      </c>
      <c r="CZ107" s="140" t="n">
        <f aca="false">IF(CZ$2&lt;=$A107,IF(CZ$3&gt;=$A107,(CZ$4),0),0)*($AI108-$AI107)/10000</f>
        <v>0</v>
      </c>
      <c r="DA107" s="140" t="n">
        <f aca="false">IF(DA$2&lt;=$A107,IF(DA$3&gt;=$A107,(DA$4),0),0)*($AI108-$AI107)/10000</f>
        <v>0</v>
      </c>
      <c r="DB107" s="140" t="n">
        <f aca="false">IF(DB$2&lt;=$A107,IF(DB$3&gt;=$A107,(DB$4),0),0)*($AI108-$AI107)/10000</f>
        <v>0</v>
      </c>
      <c r="DC107" s="140" t="n">
        <f aca="false">IF(DC$2&lt;=$A107,IF(DC$3&gt;=$A107,(DC$4),0),0)*($AI108-$AI107)/10000</f>
        <v>0</v>
      </c>
      <c r="DD107" s="140" t="n">
        <f aca="false">IF(DD$2&lt;=$A107,IF(DD$3&gt;=$A107,(DD$4),0),0)*($AI108-$AI107)/10000</f>
        <v>0</v>
      </c>
      <c r="DE107" s="17"/>
      <c r="DF107" s="128" t="n">
        <f aca="false">SUM(CX107:DD107)</f>
        <v>0</v>
      </c>
      <c r="DG107" s="17"/>
      <c r="DH107" s="17"/>
      <c r="DI107" s="17"/>
      <c r="DJ107" s="17"/>
      <c r="DK107" s="17"/>
      <c r="DL107" s="140" t="n">
        <f aca="false">IF(DL$2&lt;=$A107,IF(DL$3&gt;=$A107,(DL$4),0),0)*($AI108-$AI107)/10000</f>
        <v>0</v>
      </c>
      <c r="DM107" s="140" t="n">
        <f aca="false">IF(DM$2&lt;=$A107,IF(DM$3&gt;=$A107,(DM$4),0),0)*($AI108-$AI107)/10000</f>
        <v>0</v>
      </c>
      <c r="DN107" s="140" t="n">
        <f aca="false">IF(DN$2&lt;=$A107,IF(DN$3&gt;=$A107,(DN$4),0),0)*($AI108-$AI107)/10000</f>
        <v>0</v>
      </c>
      <c r="DO107" s="140" t="n">
        <f aca="false">IF(DO$2&lt;=$A107,IF(DO$3&gt;=$A107,(DO$4),0),0)*($AI108-$AI107)/10000</f>
        <v>0</v>
      </c>
      <c r="DP107" s="140"/>
      <c r="DQ107" s="140" t="n">
        <f aca="false">SUM(DL107:DO107)*AL107</f>
        <v>0</v>
      </c>
      <c r="DR107" s="140"/>
      <c r="DS107" s="140" t="n">
        <f aca="false">IF(DS$2&lt;=$A107,IF(DS$3&gt;=$A107,(DS$4),0),0)*($AI108-$AI107)/10000</f>
        <v>0</v>
      </c>
      <c r="DT107" s="140" t="n">
        <f aca="false">IF(DT$2&lt;=$A107,IF(DT$3&gt;=$A107,(DT$4),0),0)*($AI108-$AI107)/10000</f>
        <v>0</v>
      </c>
      <c r="DU107" s="140" t="n">
        <f aca="false">IF(DU$2&lt;=$A107,IF(DU$3&gt;=$A107,(DU$4),0),0)*($AI108-$AI107)/10000</f>
        <v>0</v>
      </c>
      <c r="DV107" s="140" t="n">
        <f aca="false">IF(DV$2&lt;=$A107,IF(DV$3&gt;=$A107,(DV$4),0),0)*($AI108-$AI107)/10000</f>
        <v>0</v>
      </c>
      <c r="DW107" s="140" t="n">
        <f aca="false">IF(DW$2&lt;=$A107,IF(DW$3&gt;=$A107,(DW$4),0),0)*($AI108-$AI107)/10000</f>
        <v>0</v>
      </c>
      <c r="DX107" s="140" t="n">
        <f aca="false">IF(DX$2&lt;=$A107,IF(DX$3&gt;=$A107,(DX$4),0),0)*($AI108-$AI107)/10000</f>
        <v>0</v>
      </c>
      <c r="DY107" s="140" t="n">
        <f aca="false">IF(DY$2&lt;=$A107,IF(DY$3&gt;=$A107,(DY$4),0),0)*($AI108-$AI107)/10000</f>
        <v>0</v>
      </c>
      <c r="DZ107" s="140" t="n">
        <f aca="false">IF(DZ$2&lt;=$A107,IF(DZ$3&gt;=$A107,(DZ$4),0),0)*($AI108-$AI107)/10000</f>
        <v>0</v>
      </c>
      <c r="EA107" s="140" t="n">
        <f aca="false">IF(EA$2&lt;=$A107,IF(EA$3&gt;=$A107,(EA$4),0),0)*($AI108-$AI107)/10000</f>
        <v>0</v>
      </c>
      <c r="EB107" s="128" t="n">
        <f aca="false">SUM(DS107:DZ107)*AM107</f>
        <v>0</v>
      </c>
      <c r="EC107" s="128"/>
      <c r="ED107" s="17"/>
      <c r="EE107" s="17"/>
      <c r="EF107" s="17"/>
      <c r="EG107" s="17"/>
      <c r="EH107" s="17"/>
      <c r="EI107" s="140" t="n">
        <f aca="false">IF(EI$2&lt;=$A107,IF(EI$3&gt;=$A107,(EI$4),0),0)*($AI108-$AI107)/10000</f>
        <v>0</v>
      </c>
      <c r="EJ107" s="140" t="n">
        <f aca="false">IF(EJ$2&lt;=$A107,IF(EJ$3&gt;=$A107,(EJ$4),0),0)*($AI108-$AI107)/10000</f>
        <v>0</v>
      </c>
      <c r="EK107" s="140" t="n">
        <f aca="false">IF(EK$2&lt;=$A107,IF(EK$3&gt;=$A107,(EK$4),0),0)*($AI108-$AI107)/10000</f>
        <v>0</v>
      </c>
      <c r="EL107" s="140" t="n">
        <f aca="false">IF(EL$2&lt;=$A107,IF(EL$3&gt;=$A107,(EL$4),0),0)*($AI108-$AI107)/10000</f>
        <v>0</v>
      </c>
      <c r="EM107" s="140" t="n">
        <f aca="false">IF(EM$2&lt;=$A107,IF(EM$3&gt;=$A107,(EM$4),0),0)*($AI108-$AI107)/10000</f>
        <v>0</v>
      </c>
      <c r="EN107" s="140" t="n">
        <f aca="false">IF(EN$2&lt;=$A107,IF(EN$3&gt;=$A107,(EN$4),0),0)*($AI108-$AI107)/10000</f>
        <v>0</v>
      </c>
      <c r="EO107" s="17"/>
      <c r="EP107" s="128" t="n">
        <f aca="false">SUM(EI107:EN107)</f>
        <v>0</v>
      </c>
      <c r="EQ107" s="128" t="n">
        <f aca="false">EP107*AM107</f>
        <v>0</v>
      </c>
      <c r="ER107" s="17"/>
      <c r="ES107" s="17"/>
      <c r="ET107" s="17"/>
      <c r="EU107" s="17"/>
      <c r="EV107" s="17"/>
      <c r="EW107" s="140" t="n">
        <f aca="false">IF(EW$2&lt;=$A107,IF(EW$3&gt;=$A107,(EW$4),0),0)*($AI108-$AI107)/10000</f>
        <v>0</v>
      </c>
      <c r="EX107" s="140" t="n">
        <f aca="false">IF(EX$2&lt;=$A107,IF(EX$3&gt;=$A107,(EX$4),0),0)*($AI108-$AI107)/10000</f>
        <v>0</v>
      </c>
      <c r="EY107" s="140" t="n">
        <f aca="false">IF(EY$2&lt;=$A107,IF(EY$3&gt;=$A107,(EY$4),0),0)*($AI108-$AI107)/10000</f>
        <v>0</v>
      </c>
      <c r="EZ107" s="140" t="n">
        <f aca="false">IF(EZ$2&lt;=$A107,IF(EZ$3&gt;=$A107,(EZ$4),0),0)*($AI108-$AI107)/10000</f>
        <v>0</v>
      </c>
      <c r="FA107" s="140" t="n">
        <f aca="false">IF(FA$2&lt;=$A107,IF(FA$3&gt;=$A107,(FA$4),0),0)*($AI108-$AI107)/10000</f>
        <v>0</v>
      </c>
      <c r="FB107" s="140" t="n">
        <f aca="false">IF(FB$2&lt;=$A107,IF(FB$3&gt;=$A107,(FB$4),0),0)*($AI108-$AI107)/10000</f>
        <v>0</v>
      </c>
      <c r="FC107" s="17"/>
      <c r="FD107" s="128" t="n">
        <f aca="false">SUM(EW107:FB107)</f>
        <v>0</v>
      </c>
      <c r="FE107" s="128" t="n">
        <f aca="false">FD107*AM107</f>
        <v>0</v>
      </c>
      <c r="FF107" s="17"/>
      <c r="FG107" s="17"/>
      <c r="FH107" s="17"/>
      <c r="FI107" s="17"/>
      <c r="FJ107" s="17"/>
      <c r="FK107" s="17"/>
      <c r="FL107" s="140" t="n">
        <f aca="false">IF(FL$2&lt;=$A107,IF(FL$3&gt;=$A107,(FL$4),0),0)*($AI108-$AI107)/10000</f>
        <v>0</v>
      </c>
      <c r="FM107" s="140" t="n">
        <f aca="false">IF(FM$2&lt;=$A107,IF(FM$3&gt;=$A107,(FM$4),0),0)*($AI108-$AI107)/10000</f>
        <v>0</v>
      </c>
      <c r="FN107" s="140" t="n">
        <f aca="false">IF(FN$2&lt;=$A107,IF(FN$3&gt;=$A107,(FN$4),0),0)*($AI108-$AI107)/10000</f>
        <v>0</v>
      </c>
      <c r="FO107" s="140" t="n">
        <f aca="false">IF(FO$2&lt;=$A107,IF(FO$3&gt;=$A107,(FO$4),0),0)*($AI108-$AI107)/10000</f>
        <v>0</v>
      </c>
      <c r="FP107" s="140" t="n">
        <f aca="false">IF(FP$2&lt;=$A107,IF(FP$3&gt;=$A107,(FP$4),0),0)*($AI108-$AI107)/10000</f>
        <v>0</v>
      </c>
      <c r="FQ107" s="140" t="n">
        <f aca="false">IF(FQ$2&lt;=$A107,IF(FQ$3&gt;=$A107,(FQ$4),0),0)*($AI108-$AI107)/10000</f>
        <v>0</v>
      </c>
      <c r="FR107" s="17"/>
      <c r="FS107" s="128" t="n">
        <f aca="false">SUM(FL107:FQ107)</f>
        <v>0</v>
      </c>
      <c r="FT107" s="128" t="n">
        <f aca="false">FS107*AM107</f>
        <v>0</v>
      </c>
      <c r="FU107" s="17"/>
      <c r="FV107" s="17"/>
      <c r="FW107" s="17"/>
      <c r="FX107" s="17"/>
      <c r="FY107" s="17"/>
      <c r="FZ107" s="17"/>
      <c r="GA107" s="140" t="n">
        <f aca="false">IF(GA$2&lt;=$A107,IF(GA$3&gt;=$A107,(GA$4),0),0)*($AI108-$AI107)/10000</f>
        <v>0</v>
      </c>
      <c r="GB107" s="140" t="n">
        <f aca="false">IF(GB$2&lt;=$A107,IF(GB$3&gt;=$A107,(GB$4),0),0)*($AI108-$AI107)/10000</f>
        <v>0</v>
      </c>
      <c r="GC107" s="140" t="n">
        <f aca="false">IF(GC$2&lt;=$A107,IF(GC$3&gt;=$A107,(GC$4),0),0)*($AI108-$AI107)/10000</f>
        <v>0</v>
      </c>
      <c r="GD107" s="140" t="n">
        <f aca="false">IF(GD$2&lt;=$A107,IF(GD$3&gt;=$A107,(GD$4),0),0)*($AI108-$AI107)/10000</f>
        <v>0</v>
      </c>
      <c r="GE107" s="140" t="n">
        <f aca="false">IF(GE$2&lt;=$A107,IF(GE$3&gt;=$A107,(GE$4),0),0)*($AI108-$AI107)/10000</f>
        <v>0</v>
      </c>
      <c r="GF107" s="140" t="n">
        <f aca="false">IF(GF$2&lt;=$A107,IF(GF$3&gt;=$A107,(GF$4),0),0)*($AI108-$AI107)/10000</f>
        <v>0</v>
      </c>
      <c r="GG107" s="17"/>
      <c r="GH107" s="128" t="n">
        <f aca="false">SUM(GA107:GF107)</f>
        <v>0</v>
      </c>
      <c r="GI107" s="128" t="n">
        <f aca="false">GH107*AM107</f>
        <v>0</v>
      </c>
    </row>
    <row r="108" customFormat="false" ht="16.5" hidden="false" customHeight="false" outlineLevel="0" collapsed="false">
      <c r="A108" s="133" t="n">
        <v>40026</v>
      </c>
      <c r="B108" s="144" t="e">
        <f aca="false">INDEX(EOLArray,MATCH($A108,EOLColumn,0),MATCH($AF$5,EOLRow,0))+CT108</f>
        <v>#VALUE!</v>
      </c>
      <c r="C108" s="135" t="n">
        <f aca="false">INDEX(M1SHEET,MATCH($A108,M1COLUMN,0),MATCH($AG$5,M1ROW,0))</f>
        <v>-0.657201837523125</v>
      </c>
      <c r="D108" s="152"/>
      <c r="E108" s="144" t="e">
        <f aca="false">INDEX(EOLArray,MATCH($A108,EOLColumn,0),MATCH($AF$19,EOLRow,0))+EQ108</f>
        <v>#VALUE!</v>
      </c>
      <c r="F108" s="135" t="n">
        <f aca="false">INDEX(M1SHEET,MATCH($A108,M1COLUMN,0),MATCH($AG$14,M1ROW,0))</f>
        <v>0</v>
      </c>
      <c r="G108" s="152"/>
      <c r="H108" s="144" t="e">
        <f aca="false">INDEX(EOLArray,MATCH($A108,EOLColumn,0),MATCH($AF$20,EOLRow,0))+GI108</f>
        <v>#VALUE!</v>
      </c>
      <c r="I108" s="135" t="n">
        <f aca="false">INDEX(M1SHEET,MATCH($A108,M1COLUMN,0),MATCH($AG$17,M1ROW,0))</f>
        <v>0.62</v>
      </c>
      <c r="J108" s="152"/>
      <c r="K108" s="144" t="e">
        <f aca="false">INDEX(EOLArray,MATCH($A108,EOLColumn,0),MATCH($AF$13,EOLRow,0))+FE108</f>
        <v>#VALUE!</v>
      </c>
      <c r="L108" s="135" t="n">
        <f aca="false">INDEX(M1SHEET,MATCH($A108,M1COLUMN,0),MATCH($AG$13,M1ROW,0))</f>
        <v>-0.355</v>
      </c>
      <c r="M108" s="152"/>
      <c r="N108" s="144" t="e">
        <f aca="false">INDEX(EOLArray,MATCH($A108,EOLColumn,0),MATCH($AF$12,EOLRow,0))+EB108+DQ108</f>
        <v>#VALUE!</v>
      </c>
      <c r="O108" s="135" t="n">
        <f aca="false">INDEX(M1SHEET,MATCH($A108,M1COLUMN,0),MATCH($AG$15,M1ROW,0))</f>
        <v>-0.29</v>
      </c>
      <c r="P108" s="152"/>
      <c r="Q108" s="135" t="n">
        <f aca="false">INDEX(M1SHEET,MATCH($A108,M1COLUMN,0),MATCH($AG$31,M1ROW,0))</f>
        <v>3.821</v>
      </c>
      <c r="R108" s="152"/>
      <c r="S108" s="144" t="e">
        <f aca="false">INDEX(EOLArray,MATCH($A108,EOLColumn,0),MATCH($AF$2,EOLRow,0))+BE108+DF108</f>
        <v>#VALUE!</v>
      </c>
      <c r="T108" s="135" t="n">
        <f aca="false">INDEX(M1SHEET,MATCH($A108,M1COLUMN,0),MATCH($AG$3,M1ROW,0))</f>
        <v>-0.6</v>
      </c>
      <c r="U108" s="152"/>
      <c r="V108" s="135" t="n">
        <f aca="false">INDEX(M1SHEET,MATCH($A108,M1COLUMN,0),MATCH($AG$28,M1ROW,0))</f>
        <v>4.91033176838857</v>
      </c>
      <c r="W108" s="152"/>
      <c r="X108" s="144" t="e">
        <f aca="false">INDEX(EOLArray,MATCH($A108,EOLColumn,0),MATCH($AF$18,EOLRow,0))+$BE108+$CK108+$CS108+$DQ108</f>
        <v>#VALUE!</v>
      </c>
      <c r="Y108" s="135" t="n">
        <f aca="false">INDEX(M1SHEET,MATCH($A108,M1COLUMN,0),MATCH($AG$2,M1ROW,0))</f>
        <v>4.111</v>
      </c>
      <c r="Z108" s="152"/>
      <c r="AB108" s="150" t="e">
        <f aca="false">B108+E108+H108+K108+N108+S108</f>
        <v>#VALUE!</v>
      </c>
      <c r="AC108" s="58"/>
      <c r="AD108" s="58"/>
      <c r="AI108" s="138" t="n">
        <v>40026</v>
      </c>
      <c r="AJ108" s="96" t="n">
        <f aca="false">(CK108+BE108+BR108+DQ108)*AM108</f>
        <v>0</v>
      </c>
      <c r="AK108" s="97" t="n">
        <f aca="false">(AO108)*(AM108)</f>
        <v>0</v>
      </c>
      <c r="AL108" s="97" t="n">
        <f aca="false">(AN108+AO108)*(AM108)</f>
        <v>0</v>
      </c>
      <c r="AM108" s="139" t="n">
        <f aca="false">INDEX(M1SHEET,MATCH($AI108,M1COLUMN,0),MATCH($AG$38,M1ROW,0))</f>
        <v>0.609375232046517</v>
      </c>
      <c r="AN108" s="122" t="n">
        <f aca="false">BS108</f>
        <v>0</v>
      </c>
      <c r="AO108" s="97" t="n">
        <f aca="false">BR108</f>
        <v>0</v>
      </c>
      <c r="AP108" s="125"/>
      <c r="AQ108" s="108"/>
      <c r="AR108" s="128" t="n">
        <f aca="false">SUM(AX108:BE108)+SUM(BI108:BP108)+SUM(DU108:DZ108)+SUM(BW108:CI108)</f>
        <v>0</v>
      </c>
      <c r="AS108" s="108"/>
      <c r="AT108" s="17"/>
      <c r="AU108" s="17"/>
      <c r="AV108" s="37" t="n">
        <v>40026</v>
      </c>
      <c r="AW108" s="17"/>
      <c r="AX108" s="128" t="n">
        <f aca="false">IF(AX$2&lt;=$A108,IF(AX$3&gt;=$A108,(AX$4/1.055056),0),0)*($AI109-$AI108)/10000</f>
        <v>0</v>
      </c>
      <c r="AY108" s="140" t="n">
        <f aca="false">IF(AY$2&lt;=$A108,IF(AY$3&gt;=$A108,(AY$4/1.055056),0),0)*($AI109-$AI108)/10000</f>
        <v>0</v>
      </c>
      <c r="AZ108" s="140" t="n">
        <f aca="false">IF(AZ$2&lt;=$A108,IF(AZ$3&gt;=$A108,(AZ$4/1.055056),0),0)*($AI109-$AI108)/10000</f>
        <v>0</v>
      </c>
      <c r="BA108" s="140" t="n">
        <f aca="false">IF(BA$2&lt;=$A108,IF(BA$3&gt;=$A108,(BA$4/1.055056),0),0)*($AI109-$AI108)/10000</f>
        <v>0</v>
      </c>
      <c r="BB108" s="140" t="n">
        <f aca="false">IF(BB$2&lt;=$A108,IF(BB$3&gt;=$A108,(BB$4/1.055056),0),0)*($AI109-$AI108)/10000</f>
        <v>0</v>
      </c>
      <c r="BC108" s="140" t="n">
        <f aca="false">IF(BC$2&lt;=$A108,IF(BC$3&gt;=$A108,(BC$4/1.055056),0),0)*($AI109-$AI108)/10000</f>
        <v>0</v>
      </c>
      <c r="BD108" s="140" t="n">
        <f aca="false">IF(BD$2&lt;=$A108,IF(BD$3&gt;=$A108,(BD$4/1.055056),0),0)*($AI109-$AI108)/10000</f>
        <v>0</v>
      </c>
      <c r="BE108" s="140" t="n">
        <f aca="false">SUM(AX108:BD108)*AM108</f>
        <v>0</v>
      </c>
      <c r="BF108" s="140"/>
      <c r="BG108" s="13"/>
      <c r="BH108" s="13"/>
      <c r="BI108" s="141" t="n">
        <f aca="false">IF(BI$2&lt;=$A108,IF(BI$3&gt;=$A108,(BI$4/1.055056),0),0)*($AI109-$AI108)/10000</f>
        <v>0</v>
      </c>
      <c r="BJ108" s="141" t="n">
        <f aca="false">IF(BJ$2&lt;=$A108,IF(BJ$3&gt;=$A108,(BJ$4/1.055056),0),0)*($AI109-$AI108)/10000</f>
        <v>0</v>
      </c>
      <c r="BK108" s="141" t="n">
        <f aca="false">IF(BK$2&lt;=$A108,IF(BK$3&gt;=$A108,(BK$4/1.055056),0),0)*($AI109-$AI108)/10000</f>
        <v>0</v>
      </c>
      <c r="BL108" s="141" t="n">
        <f aca="false">IF(BL$2&lt;=$A108,IF(BL$3&gt;=$A108,(BL$4/1.055056),0),0)*($AI109-$AI108)/10000</f>
        <v>0</v>
      </c>
      <c r="BM108" s="141" t="n">
        <f aca="false">IF(BM$2&lt;=$A108,IF(BM$3&gt;=$A108,(BM$4/1.055056),0),0)*($AI109-$AI108)/10000</f>
        <v>0</v>
      </c>
      <c r="BN108" s="141" t="n">
        <f aca="false">IF(BN$2&lt;=$A108,IF(BN$3&gt;=$A108,(BN$4/1.055056),0),0)*($AI109-$AI108)/10000</f>
        <v>0</v>
      </c>
      <c r="BO108" s="141" t="n">
        <f aca="false">IF(BO$2&lt;=$A108,IF(BO$3&gt;=$A108,(BO$4/1.055056),0),0)*($AI109-$AI108)/10000</f>
        <v>0</v>
      </c>
      <c r="BP108" s="141" t="n">
        <f aca="false">IF(BP$2&lt;=$A108,IF(BP$3&gt;=$A108,(BP$4/1.055056),0),0)*($AI109-$AI108)/10000</f>
        <v>0</v>
      </c>
      <c r="BQ108" s="13"/>
      <c r="BR108" s="14" t="n">
        <f aca="false">SUM(BI108:BP108)</f>
        <v>0</v>
      </c>
      <c r="BS108" s="14" t="n">
        <f aca="false">SUM(AX108:BF108)+DF108</f>
        <v>0</v>
      </c>
      <c r="BT108" s="14"/>
      <c r="BU108" s="17"/>
      <c r="BV108" s="17"/>
      <c r="BW108" s="142" t="n">
        <f aca="false">IF(BW$2&lt;=$A108,IF(BW$3&gt;=$A108,(BW$4),0),0)*($AI109-$AI108)/10000</f>
        <v>0</v>
      </c>
      <c r="BX108" s="142" t="n">
        <f aca="false">IF(BX$2&lt;=$A108,IF(BX$3&gt;=$A108,(BX$4),0),0)*($AI109-$AI108)/10000</f>
        <v>0</v>
      </c>
      <c r="BY108" s="142" t="n">
        <f aca="false">IF(BY$2&lt;=$A108,IF(BY$3&gt;=$A108,(BY$4),0),0)*($AI109-$AI108)/10000</f>
        <v>0</v>
      </c>
      <c r="BZ108" s="142" t="n">
        <f aca="false">IF(BZ$2&lt;=$A108,IF(BZ$3&gt;=$A108,(BZ$4),0),0)*($AI109-$AI108)/10000</f>
        <v>0</v>
      </c>
      <c r="CA108" s="142" t="n">
        <f aca="false">IF(CA$2&lt;=$A108,IF(CA$3&gt;=$A108,(CA$4),0),0)*($AI109-$AI108)/10000</f>
        <v>0</v>
      </c>
      <c r="CB108" s="140" t="n">
        <f aca="false">IF(CB$2&lt;=$A108,IF(CB$3&gt;=$A108,(CB$4),0),0)*($AI109-$AI108)/10000</f>
        <v>0</v>
      </c>
      <c r="CC108" s="140" t="n">
        <f aca="false">IF(CC$2&lt;=$A108,IF(CC$3&gt;=$A108,(CC$4),0),0)*($AI109-$AI108)/10000</f>
        <v>0</v>
      </c>
      <c r="CD108" s="140" t="n">
        <f aca="false">IF(CD$2&lt;=$A108,IF(CD$3&gt;=$A108,(CD$4),0),0)*($AI109-$AI108)/10000</f>
        <v>0</v>
      </c>
      <c r="CE108" s="140" t="n">
        <f aca="false">IF(CE$2&lt;=$A108,IF(CE$3&gt;=$A108,(CE$4),0),0)*($AI109-$AI108)/10000</f>
        <v>0</v>
      </c>
      <c r="CF108" s="140" t="n">
        <f aca="false">IF(CF$2&lt;=$A108,IF(CF$3&gt;=$A108,(CF$4),0),0)*($AI109-$AI108)/10000</f>
        <v>0</v>
      </c>
      <c r="CG108" s="140" t="n">
        <f aca="false">IF(CG$2&lt;=$A108,IF(CG$3&gt;=$A108,(CG$4),0),0)*($AI109-$AI108)/10000</f>
        <v>0</v>
      </c>
      <c r="CH108" s="140" t="n">
        <f aca="false">IF(CH$2&lt;=$A108,IF(CH$3&gt;=$A108,(CH$4),0),0)*($AI109-$AI108)/10000</f>
        <v>0</v>
      </c>
      <c r="CI108" s="140" t="n">
        <f aca="false">IF(CI$2&lt;=$A108,IF(CI$3&gt;=$A108,(CI$4),0),0)*($AI109-$AI108)/10000</f>
        <v>0</v>
      </c>
      <c r="CJ108" s="17"/>
      <c r="CK108" s="128" t="n">
        <f aca="false">SUM(BW108:CI108)+DQ108</f>
        <v>0</v>
      </c>
      <c r="CL108" s="128"/>
      <c r="CM108" s="128"/>
      <c r="CN108" s="142" t="n">
        <f aca="false">IF(CN$2&lt;=$A108,IF(CN$3&gt;=$A108,(CN$4),0),0)*($AI109-$AI108)/10000</f>
        <v>0</v>
      </c>
      <c r="CO108" s="142" t="n">
        <f aca="false">IF(CO$2&lt;=$A108,IF(CO$3&gt;=$A108,(CO$4),0),0)*($AI109-$AI108)/10000</f>
        <v>0</v>
      </c>
      <c r="CP108" s="142" t="n">
        <f aca="false">IF(CP$2&lt;=$A108,IF(CP$3&gt;=$A108,(CP$4),0),0)*($AI109-$AI108)/10000</f>
        <v>0</v>
      </c>
      <c r="CQ108" s="142" t="n">
        <f aca="false">IF(CQ$2&lt;=$A108,IF(CQ$3&gt;=$A108,(CQ$4),0),0)*($AI109-$AI108)/10000</f>
        <v>0</v>
      </c>
      <c r="CR108" s="128"/>
      <c r="CS108" s="128" t="n">
        <f aca="false">SUM(CN108:CQ108)*AL108</f>
        <v>0</v>
      </c>
      <c r="CT108" s="128"/>
      <c r="CU108" s="17"/>
      <c r="CV108" s="17"/>
      <c r="CW108" s="17"/>
      <c r="CX108" s="140" t="n">
        <f aca="false">IF(CX$2&lt;=$A108,IF(CX$3&gt;=$A108,(CX$4),0),0)*($AI109-$AI108)/10000</f>
        <v>0</v>
      </c>
      <c r="CY108" s="140" t="n">
        <f aca="false">IF(CY$2&lt;=$A108,IF(CY$3&gt;=$A108,(CY$4),0),0)*($AI109-$AI108)/10000</f>
        <v>0</v>
      </c>
      <c r="CZ108" s="140" t="n">
        <f aca="false">IF(CZ$2&lt;=$A108,IF(CZ$3&gt;=$A108,(CZ$4),0),0)*($AI109-$AI108)/10000</f>
        <v>0</v>
      </c>
      <c r="DA108" s="140" t="n">
        <f aca="false">IF(DA$2&lt;=$A108,IF(DA$3&gt;=$A108,(DA$4),0),0)*($AI109-$AI108)/10000</f>
        <v>0</v>
      </c>
      <c r="DB108" s="140" t="n">
        <f aca="false">IF(DB$2&lt;=$A108,IF(DB$3&gt;=$A108,(DB$4),0),0)*($AI109-$AI108)/10000</f>
        <v>0</v>
      </c>
      <c r="DC108" s="140" t="n">
        <f aca="false">IF(DC$2&lt;=$A108,IF(DC$3&gt;=$A108,(DC$4),0),0)*($AI109-$AI108)/10000</f>
        <v>0</v>
      </c>
      <c r="DD108" s="140" t="n">
        <f aca="false">IF(DD$2&lt;=$A108,IF(DD$3&gt;=$A108,(DD$4),0),0)*($AI109-$AI108)/10000</f>
        <v>0</v>
      </c>
      <c r="DE108" s="17"/>
      <c r="DF108" s="128" t="n">
        <f aca="false">SUM(CX108:DD108)</f>
        <v>0</v>
      </c>
      <c r="DG108" s="17"/>
      <c r="DH108" s="17"/>
      <c r="DI108" s="17"/>
      <c r="DJ108" s="17"/>
      <c r="DK108" s="17"/>
      <c r="DL108" s="140" t="n">
        <f aca="false">IF(DL$2&lt;=$A108,IF(DL$3&gt;=$A108,(DL$4),0),0)*($AI109-$AI108)/10000</f>
        <v>0</v>
      </c>
      <c r="DM108" s="140" t="n">
        <f aca="false">IF(DM$2&lt;=$A108,IF(DM$3&gt;=$A108,(DM$4),0),0)*($AI109-$AI108)/10000</f>
        <v>0</v>
      </c>
      <c r="DN108" s="140" t="n">
        <f aca="false">IF(DN$2&lt;=$A108,IF(DN$3&gt;=$A108,(DN$4),0),0)*($AI109-$AI108)/10000</f>
        <v>0</v>
      </c>
      <c r="DO108" s="140" t="n">
        <f aca="false">IF(DO$2&lt;=$A108,IF(DO$3&gt;=$A108,(DO$4),0),0)*($AI109-$AI108)/10000</f>
        <v>0</v>
      </c>
      <c r="DP108" s="140"/>
      <c r="DQ108" s="140" t="n">
        <f aca="false">SUM(DL108:DO108)*AL108</f>
        <v>0</v>
      </c>
      <c r="DR108" s="140"/>
      <c r="DS108" s="140" t="n">
        <f aca="false">IF(DS$2&lt;=$A108,IF(DS$3&gt;=$A108,(DS$4),0),0)*($AI109-$AI108)/10000</f>
        <v>0</v>
      </c>
      <c r="DT108" s="140" t="n">
        <f aca="false">IF(DT$2&lt;=$A108,IF(DT$3&gt;=$A108,(DT$4),0),0)*($AI109-$AI108)/10000</f>
        <v>0</v>
      </c>
      <c r="DU108" s="140" t="n">
        <f aca="false">IF(DU$2&lt;=$A108,IF(DU$3&gt;=$A108,(DU$4),0),0)*($AI109-$AI108)/10000</f>
        <v>0</v>
      </c>
      <c r="DV108" s="140" t="n">
        <f aca="false">IF(DV$2&lt;=$A108,IF(DV$3&gt;=$A108,(DV$4),0),0)*($AI109-$AI108)/10000</f>
        <v>0</v>
      </c>
      <c r="DW108" s="140" t="n">
        <f aca="false">IF(DW$2&lt;=$A108,IF(DW$3&gt;=$A108,(DW$4),0),0)*($AI109-$AI108)/10000</f>
        <v>0</v>
      </c>
      <c r="DX108" s="140" t="n">
        <f aca="false">IF(DX$2&lt;=$A108,IF(DX$3&gt;=$A108,(DX$4),0),0)*($AI109-$AI108)/10000</f>
        <v>0</v>
      </c>
      <c r="DY108" s="140" t="n">
        <f aca="false">IF(DY$2&lt;=$A108,IF(DY$3&gt;=$A108,(DY$4),0),0)*($AI109-$AI108)/10000</f>
        <v>0</v>
      </c>
      <c r="DZ108" s="140" t="n">
        <f aca="false">IF(DZ$2&lt;=$A108,IF(DZ$3&gt;=$A108,(DZ$4),0),0)*($AI109-$AI108)/10000</f>
        <v>0</v>
      </c>
      <c r="EA108" s="140" t="n">
        <f aca="false">IF(EA$2&lt;=$A108,IF(EA$3&gt;=$A108,(EA$4),0),0)*($AI109-$AI108)/10000</f>
        <v>0</v>
      </c>
      <c r="EB108" s="128" t="n">
        <f aca="false">SUM(DS108:DZ108)*AM108</f>
        <v>0</v>
      </c>
      <c r="EC108" s="128"/>
      <c r="ED108" s="17"/>
      <c r="EE108" s="17"/>
      <c r="EF108" s="17"/>
      <c r="EG108" s="17"/>
      <c r="EH108" s="17"/>
      <c r="EI108" s="140" t="n">
        <f aca="false">IF(EI$2&lt;=$A108,IF(EI$3&gt;=$A108,(EI$4),0),0)*($AI109-$AI108)/10000</f>
        <v>0</v>
      </c>
      <c r="EJ108" s="140" t="n">
        <f aca="false">IF(EJ$2&lt;=$A108,IF(EJ$3&gt;=$A108,(EJ$4),0),0)*($AI109-$AI108)/10000</f>
        <v>0</v>
      </c>
      <c r="EK108" s="140" t="n">
        <f aca="false">IF(EK$2&lt;=$A108,IF(EK$3&gt;=$A108,(EK$4),0),0)*($AI109-$AI108)/10000</f>
        <v>0</v>
      </c>
      <c r="EL108" s="140" t="n">
        <f aca="false">IF(EL$2&lt;=$A108,IF(EL$3&gt;=$A108,(EL$4),0),0)*($AI109-$AI108)/10000</f>
        <v>0</v>
      </c>
      <c r="EM108" s="140" t="n">
        <f aca="false">IF(EM$2&lt;=$A108,IF(EM$3&gt;=$A108,(EM$4),0),0)*($AI109-$AI108)/10000</f>
        <v>0</v>
      </c>
      <c r="EN108" s="140" t="n">
        <f aca="false">IF(EN$2&lt;=$A108,IF(EN$3&gt;=$A108,(EN$4),0),0)*($AI109-$AI108)/10000</f>
        <v>0</v>
      </c>
      <c r="EO108" s="17"/>
      <c r="EP108" s="128" t="n">
        <f aca="false">SUM(EI108:EN108)</f>
        <v>0</v>
      </c>
      <c r="EQ108" s="128" t="n">
        <f aca="false">EP108*AM108</f>
        <v>0</v>
      </c>
      <c r="ER108" s="17"/>
      <c r="ES108" s="17"/>
      <c r="ET108" s="17"/>
      <c r="EU108" s="17"/>
      <c r="EV108" s="17"/>
      <c r="EW108" s="140" t="n">
        <f aca="false">IF(EW$2&lt;=$A108,IF(EW$3&gt;=$A108,(EW$4),0),0)*($AI109-$AI108)/10000</f>
        <v>0</v>
      </c>
      <c r="EX108" s="140" t="n">
        <f aca="false">IF(EX$2&lt;=$A108,IF(EX$3&gt;=$A108,(EX$4),0),0)*($AI109-$AI108)/10000</f>
        <v>0</v>
      </c>
      <c r="EY108" s="140" t="n">
        <f aca="false">IF(EY$2&lt;=$A108,IF(EY$3&gt;=$A108,(EY$4),0),0)*($AI109-$AI108)/10000</f>
        <v>0</v>
      </c>
      <c r="EZ108" s="140" t="n">
        <f aca="false">IF(EZ$2&lt;=$A108,IF(EZ$3&gt;=$A108,(EZ$4),0),0)*($AI109-$AI108)/10000</f>
        <v>0</v>
      </c>
      <c r="FA108" s="140" t="n">
        <f aca="false">IF(FA$2&lt;=$A108,IF(FA$3&gt;=$A108,(FA$4),0),0)*($AI109-$AI108)/10000</f>
        <v>0</v>
      </c>
      <c r="FB108" s="140" t="n">
        <f aca="false">IF(FB$2&lt;=$A108,IF(FB$3&gt;=$A108,(FB$4),0),0)*($AI109-$AI108)/10000</f>
        <v>0</v>
      </c>
      <c r="FC108" s="17"/>
      <c r="FD108" s="128" t="n">
        <f aca="false">SUM(EW108:FB108)</f>
        <v>0</v>
      </c>
      <c r="FE108" s="128" t="n">
        <f aca="false">FD108*AM108</f>
        <v>0</v>
      </c>
      <c r="FF108" s="17"/>
      <c r="FG108" s="17"/>
      <c r="FH108" s="17"/>
      <c r="FI108" s="17"/>
      <c r="FJ108" s="17"/>
      <c r="FK108" s="17"/>
      <c r="FL108" s="140" t="n">
        <f aca="false">IF(FL$2&lt;=$A108,IF(FL$3&gt;=$A108,(FL$4),0),0)*($AI109-$AI108)/10000</f>
        <v>0</v>
      </c>
      <c r="FM108" s="140" t="n">
        <f aca="false">IF(FM$2&lt;=$A108,IF(FM$3&gt;=$A108,(FM$4),0),0)*($AI109-$AI108)/10000</f>
        <v>0</v>
      </c>
      <c r="FN108" s="140" t="n">
        <f aca="false">IF(FN$2&lt;=$A108,IF(FN$3&gt;=$A108,(FN$4),0),0)*($AI109-$AI108)/10000</f>
        <v>0</v>
      </c>
      <c r="FO108" s="140" t="n">
        <f aca="false">IF(FO$2&lt;=$A108,IF(FO$3&gt;=$A108,(FO$4),0),0)*($AI109-$AI108)/10000</f>
        <v>0</v>
      </c>
      <c r="FP108" s="140" t="n">
        <f aca="false">IF(FP$2&lt;=$A108,IF(FP$3&gt;=$A108,(FP$4),0),0)*($AI109-$AI108)/10000</f>
        <v>0</v>
      </c>
      <c r="FQ108" s="140" t="n">
        <f aca="false">IF(FQ$2&lt;=$A108,IF(FQ$3&gt;=$A108,(FQ$4),0),0)*($AI109-$AI108)/10000</f>
        <v>0</v>
      </c>
      <c r="FR108" s="17"/>
      <c r="FS108" s="128" t="n">
        <f aca="false">SUM(FL108:FQ108)</f>
        <v>0</v>
      </c>
      <c r="FT108" s="128" t="n">
        <f aca="false">FS108*AM108</f>
        <v>0</v>
      </c>
      <c r="FU108" s="17"/>
      <c r="FV108" s="17"/>
      <c r="FW108" s="17"/>
      <c r="FX108" s="17"/>
      <c r="FY108" s="17"/>
      <c r="FZ108" s="17"/>
      <c r="GA108" s="140" t="n">
        <f aca="false">IF(GA$2&lt;=$A108,IF(GA$3&gt;=$A108,(GA$4),0),0)*($AI109-$AI108)/10000</f>
        <v>0</v>
      </c>
      <c r="GB108" s="140" t="n">
        <f aca="false">IF(GB$2&lt;=$A108,IF(GB$3&gt;=$A108,(GB$4),0),0)*($AI109-$AI108)/10000</f>
        <v>0</v>
      </c>
      <c r="GC108" s="140" t="n">
        <f aca="false">IF(GC$2&lt;=$A108,IF(GC$3&gt;=$A108,(GC$4),0),0)*($AI109-$AI108)/10000</f>
        <v>0</v>
      </c>
      <c r="GD108" s="140" t="n">
        <f aca="false">IF(GD$2&lt;=$A108,IF(GD$3&gt;=$A108,(GD$4),0),0)*($AI109-$AI108)/10000</f>
        <v>0</v>
      </c>
      <c r="GE108" s="140" t="n">
        <f aca="false">IF(GE$2&lt;=$A108,IF(GE$3&gt;=$A108,(GE$4),0),0)*($AI109-$AI108)/10000</f>
        <v>0</v>
      </c>
      <c r="GF108" s="140" t="n">
        <f aca="false">IF(GF$2&lt;=$A108,IF(GF$3&gt;=$A108,(GF$4),0),0)*($AI109-$AI108)/10000</f>
        <v>0</v>
      </c>
      <c r="GG108" s="17"/>
      <c r="GH108" s="128" t="n">
        <f aca="false">SUM(GA108:GF108)</f>
        <v>0</v>
      </c>
      <c r="GI108" s="128" t="n">
        <f aca="false">GH108*AM108</f>
        <v>0</v>
      </c>
    </row>
    <row r="109" customFormat="false" ht="16.5" hidden="false" customHeight="false" outlineLevel="0" collapsed="false">
      <c r="A109" s="133" t="n">
        <v>40057</v>
      </c>
      <c r="B109" s="144" t="e">
        <f aca="false">INDEX(EOLArray,MATCH($A109,EOLColumn,0),MATCH($AF$5,EOLRow,0))+CT109</f>
        <v>#VALUE!</v>
      </c>
      <c r="C109" s="135" t="n">
        <f aca="false">INDEX(M1SHEET,MATCH($A109,M1COLUMN,0),MATCH($AG$5,M1ROW,0))</f>
        <v>-0.657203521086473</v>
      </c>
      <c r="D109" s="152"/>
      <c r="E109" s="144" t="e">
        <f aca="false">INDEX(EOLArray,MATCH($A109,EOLColumn,0),MATCH($AF$19,EOLRow,0))+EQ109</f>
        <v>#VALUE!</v>
      </c>
      <c r="F109" s="135" t="n">
        <f aca="false">INDEX(M1SHEET,MATCH($A109,M1COLUMN,0),MATCH($AG$14,M1ROW,0))</f>
        <v>0</v>
      </c>
      <c r="G109" s="152"/>
      <c r="H109" s="144" t="e">
        <f aca="false">INDEX(EOLArray,MATCH($A109,EOLColumn,0),MATCH($AF$20,EOLRow,0))+GI109</f>
        <v>#VALUE!</v>
      </c>
      <c r="I109" s="135" t="n">
        <f aca="false">INDEX(M1SHEET,MATCH($A109,M1COLUMN,0),MATCH($AG$17,M1ROW,0))</f>
        <v>0.62</v>
      </c>
      <c r="J109" s="152"/>
      <c r="K109" s="144" t="e">
        <f aca="false">INDEX(EOLArray,MATCH($A109,EOLColumn,0),MATCH($AF$13,EOLRow,0))+FE109</f>
        <v>#VALUE!</v>
      </c>
      <c r="L109" s="135" t="n">
        <f aca="false">INDEX(M1SHEET,MATCH($A109,M1COLUMN,0),MATCH($AG$13,M1ROW,0))</f>
        <v>-0.355</v>
      </c>
      <c r="M109" s="152"/>
      <c r="N109" s="144" t="e">
        <f aca="false">INDEX(EOLArray,MATCH($A109,EOLColumn,0),MATCH($AF$12,EOLRow,0))+EB109+DQ109</f>
        <v>#VALUE!</v>
      </c>
      <c r="O109" s="135" t="n">
        <f aca="false">INDEX(M1SHEET,MATCH($A109,M1COLUMN,0),MATCH($AG$15,M1ROW,0))</f>
        <v>-0.29</v>
      </c>
      <c r="P109" s="152"/>
      <c r="Q109" s="135" t="n">
        <f aca="false">INDEX(M1SHEET,MATCH($A109,M1COLUMN,0),MATCH($AG$31,M1ROW,0))</f>
        <v>3.847</v>
      </c>
      <c r="R109" s="152"/>
      <c r="S109" s="144" t="e">
        <f aca="false">INDEX(EOLArray,MATCH($A109,EOLColumn,0),MATCH($AF$2,EOLRow,0))+BE109+DF109</f>
        <v>#VALUE!</v>
      </c>
      <c r="T109" s="135" t="n">
        <f aca="false">INDEX(M1SHEET,MATCH($A109,M1COLUMN,0),MATCH($AG$3,M1ROW,0))</f>
        <v>-0.6</v>
      </c>
      <c r="U109" s="152"/>
      <c r="V109" s="135" t="n">
        <f aca="false">INDEX(M1SHEET,MATCH($A109,M1COLUMN,0),MATCH($AG$28,M1ROW,0))</f>
        <v>4.94654864990321</v>
      </c>
      <c r="W109" s="152"/>
      <c r="X109" s="144" t="e">
        <f aca="false">INDEX(EOLArray,MATCH($A109,EOLColumn,0),MATCH($AF$18,EOLRow,0))+$BE109+$CK109+$CS109+$DQ109</f>
        <v>#VALUE!</v>
      </c>
      <c r="Y109" s="135" t="n">
        <f aca="false">INDEX(M1SHEET,MATCH($A109,M1COLUMN,0),MATCH($AG$2,M1ROW,0))</f>
        <v>4.137</v>
      </c>
      <c r="Z109" s="152"/>
      <c r="AB109" s="150" t="e">
        <f aca="false">B109+E109+H109+K109+N109+S109</f>
        <v>#VALUE!</v>
      </c>
      <c r="AC109" s="58"/>
      <c r="AD109" s="58"/>
      <c r="AI109" s="138" t="n">
        <v>40057</v>
      </c>
      <c r="AJ109" s="96" t="n">
        <f aca="false">(CK109+BE109+BR109+DQ109)*AM109</f>
        <v>0</v>
      </c>
      <c r="AK109" s="97" t="n">
        <f aca="false">(AO109)*(AM109)</f>
        <v>0</v>
      </c>
      <c r="AL109" s="97" t="n">
        <f aca="false">(AN109+AO109)*(AM109)</f>
        <v>0</v>
      </c>
      <c r="AM109" s="139" t="n">
        <f aca="false">INDEX(M1SHEET,MATCH($AI109,M1COLUMN,0),MATCH($AG$38,M1ROW,0))</f>
        <v>0.605955710771095</v>
      </c>
      <c r="AN109" s="122" t="n">
        <f aca="false">BS109</f>
        <v>0</v>
      </c>
      <c r="AO109" s="97" t="n">
        <f aca="false">BR109</f>
        <v>0</v>
      </c>
      <c r="AP109" s="125"/>
      <c r="AQ109" s="108"/>
      <c r="AR109" s="128" t="n">
        <f aca="false">SUM(AX109:BE109)+SUM(BI109:BP109)+SUM(DU109:DZ109)+SUM(BW109:CI109)</f>
        <v>0</v>
      </c>
      <c r="AS109" s="108"/>
      <c r="AT109" s="17"/>
      <c r="AU109" s="17"/>
      <c r="AV109" s="37" t="n">
        <v>40057</v>
      </c>
      <c r="AW109" s="17"/>
      <c r="AX109" s="128" t="n">
        <f aca="false">IF(AX$2&lt;=$A109,IF(AX$3&gt;=$A109,(AX$4/1.055056),0),0)*($AI110-$AI109)/10000</f>
        <v>0</v>
      </c>
      <c r="AY109" s="140" t="n">
        <f aca="false">IF(AY$2&lt;=$A109,IF(AY$3&gt;=$A109,(AY$4/1.055056),0),0)*($AI110-$AI109)/10000</f>
        <v>0</v>
      </c>
      <c r="AZ109" s="140" t="n">
        <f aca="false">IF(AZ$2&lt;=$A109,IF(AZ$3&gt;=$A109,(AZ$4/1.055056),0),0)*($AI110-$AI109)/10000</f>
        <v>0</v>
      </c>
      <c r="BA109" s="140" t="n">
        <f aca="false">IF(BA$2&lt;=$A109,IF(BA$3&gt;=$A109,(BA$4/1.055056),0),0)*($AI110-$AI109)/10000</f>
        <v>0</v>
      </c>
      <c r="BB109" s="140" t="n">
        <f aca="false">IF(BB$2&lt;=$A109,IF(BB$3&gt;=$A109,(BB$4/1.055056),0),0)*($AI110-$AI109)/10000</f>
        <v>0</v>
      </c>
      <c r="BC109" s="140" t="n">
        <f aca="false">IF(BC$2&lt;=$A109,IF(BC$3&gt;=$A109,(BC$4/1.055056),0),0)*($AI110-$AI109)/10000</f>
        <v>0</v>
      </c>
      <c r="BD109" s="140" t="n">
        <f aca="false">IF(BD$2&lt;=$A109,IF(BD$3&gt;=$A109,(BD$4/1.055056),0),0)*($AI110-$AI109)/10000</f>
        <v>0</v>
      </c>
      <c r="BE109" s="140" t="n">
        <f aca="false">SUM(AX109:BD109)*AM109</f>
        <v>0</v>
      </c>
      <c r="BF109" s="140"/>
      <c r="BG109" s="13"/>
      <c r="BH109" s="13"/>
      <c r="BI109" s="141" t="n">
        <f aca="false">IF(BI$2&lt;=$A109,IF(BI$3&gt;=$A109,(BI$4/1.055056),0),0)*($AI110-$AI109)/10000</f>
        <v>0</v>
      </c>
      <c r="BJ109" s="141" t="n">
        <f aca="false">IF(BJ$2&lt;=$A109,IF(BJ$3&gt;=$A109,(BJ$4/1.055056),0),0)*($AI110-$AI109)/10000</f>
        <v>0</v>
      </c>
      <c r="BK109" s="141" t="n">
        <f aca="false">IF(BK$2&lt;=$A109,IF(BK$3&gt;=$A109,(BK$4/1.055056),0),0)*($AI110-$AI109)/10000</f>
        <v>0</v>
      </c>
      <c r="BL109" s="141" t="n">
        <f aca="false">IF(BL$2&lt;=$A109,IF(BL$3&gt;=$A109,(BL$4/1.055056),0),0)*($AI110-$AI109)/10000</f>
        <v>0</v>
      </c>
      <c r="BM109" s="141" t="n">
        <f aca="false">IF(BM$2&lt;=$A109,IF(BM$3&gt;=$A109,(BM$4/1.055056),0),0)*($AI110-$AI109)/10000</f>
        <v>0</v>
      </c>
      <c r="BN109" s="141" t="n">
        <f aca="false">IF(BN$2&lt;=$A109,IF(BN$3&gt;=$A109,(BN$4/1.055056),0),0)*($AI110-$AI109)/10000</f>
        <v>0</v>
      </c>
      <c r="BO109" s="141" t="n">
        <f aca="false">IF(BO$2&lt;=$A109,IF(BO$3&gt;=$A109,(BO$4/1.055056),0),0)*($AI110-$AI109)/10000</f>
        <v>0</v>
      </c>
      <c r="BP109" s="141" t="n">
        <f aca="false">IF(BP$2&lt;=$A109,IF(BP$3&gt;=$A109,(BP$4/1.055056),0),0)*($AI110-$AI109)/10000</f>
        <v>0</v>
      </c>
      <c r="BQ109" s="13"/>
      <c r="BR109" s="14" t="n">
        <f aca="false">SUM(BI109:BP109)</f>
        <v>0</v>
      </c>
      <c r="BS109" s="14" t="n">
        <f aca="false">SUM(AX109:BF109)+DF109</f>
        <v>0</v>
      </c>
      <c r="BT109" s="14"/>
      <c r="BU109" s="17"/>
      <c r="BV109" s="17"/>
      <c r="BW109" s="142" t="n">
        <f aca="false">IF(BW$2&lt;=$A109,IF(BW$3&gt;=$A109,(BW$4),0),0)*($AI110-$AI109)/10000</f>
        <v>0</v>
      </c>
      <c r="BX109" s="142" t="n">
        <f aca="false">IF(BX$2&lt;=$A109,IF(BX$3&gt;=$A109,(BX$4),0),0)*($AI110-$AI109)/10000</f>
        <v>0</v>
      </c>
      <c r="BY109" s="142" t="n">
        <f aca="false">IF(BY$2&lt;=$A109,IF(BY$3&gt;=$A109,(BY$4),0),0)*($AI110-$AI109)/10000</f>
        <v>0</v>
      </c>
      <c r="BZ109" s="142" t="n">
        <f aca="false">IF(BZ$2&lt;=$A109,IF(BZ$3&gt;=$A109,(BZ$4),0),0)*($AI110-$AI109)/10000</f>
        <v>0</v>
      </c>
      <c r="CA109" s="142" t="n">
        <f aca="false">IF(CA$2&lt;=$A109,IF(CA$3&gt;=$A109,(CA$4),0),0)*($AI110-$AI109)/10000</f>
        <v>0</v>
      </c>
      <c r="CB109" s="140" t="n">
        <f aca="false">IF(CB$2&lt;=$A109,IF(CB$3&gt;=$A109,(CB$4),0),0)*($AI110-$AI109)/10000</f>
        <v>0</v>
      </c>
      <c r="CC109" s="140" t="n">
        <f aca="false">IF(CC$2&lt;=$A109,IF(CC$3&gt;=$A109,(CC$4),0),0)*($AI110-$AI109)/10000</f>
        <v>0</v>
      </c>
      <c r="CD109" s="140" t="n">
        <f aca="false">IF(CD$2&lt;=$A109,IF(CD$3&gt;=$A109,(CD$4),0),0)*($AI110-$AI109)/10000</f>
        <v>0</v>
      </c>
      <c r="CE109" s="140" t="n">
        <f aca="false">IF(CE$2&lt;=$A109,IF(CE$3&gt;=$A109,(CE$4),0),0)*($AI110-$AI109)/10000</f>
        <v>0</v>
      </c>
      <c r="CF109" s="140" t="n">
        <f aca="false">IF(CF$2&lt;=$A109,IF(CF$3&gt;=$A109,(CF$4),0),0)*($AI110-$AI109)/10000</f>
        <v>0</v>
      </c>
      <c r="CG109" s="140" t="n">
        <f aca="false">IF(CG$2&lt;=$A109,IF(CG$3&gt;=$A109,(CG$4),0),0)*($AI110-$AI109)/10000</f>
        <v>0</v>
      </c>
      <c r="CH109" s="140" t="n">
        <f aca="false">IF(CH$2&lt;=$A109,IF(CH$3&gt;=$A109,(CH$4),0),0)*($AI110-$AI109)/10000</f>
        <v>0</v>
      </c>
      <c r="CI109" s="140" t="n">
        <f aca="false">IF(CI$2&lt;=$A109,IF(CI$3&gt;=$A109,(CI$4),0),0)*($AI110-$AI109)/10000</f>
        <v>0</v>
      </c>
      <c r="CJ109" s="17"/>
      <c r="CK109" s="128" t="n">
        <f aca="false">SUM(BW109:CI109)+DQ109</f>
        <v>0</v>
      </c>
      <c r="CL109" s="128"/>
      <c r="CM109" s="128"/>
      <c r="CN109" s="142" t="n">
        <f aca="false">IF(CN$2&lt;=$A109,IF(CN$3&gt;=$A109,(CN$4),0),0)*($AI110-$AI109)/10000</f>
        <v>0</v>
      </c>
      <c r="CO109" s="142" t="n">
        <f aca="false">IF(CO$2&lt;=$A109,IF(CO$3&gt;=$A109,(CO$4),0),0)*($AI110-$AI109)/10000</f>
        <v>0</v>
      </c>
      <c r="CP109" s="142" t="n">
        <f aca="false">IF(CP$2&lt;=$A109,IF(CP$3&gt;=$A109,(CP$4),0),0)*($AI110-$AI109)/10000</f>
        <v>0</v>
      </c>
      <c r="CQ109" s="142" t="n">
        <f aca="false">IF(CQ$2&lt;=$A109,IF(CQ$3&gt;=$A109,(CQ$4),0),0)*($AI110-$AI109)/10000</f>
        <v>0</v>
      </c>
      <c r="CR109" s="128"/>
      <c r="CS109" s="128" t="n">
        <f aca="false">SUM(CN109:CQ109)*AL109</f>
        <v>0</v>
      </c>
      <c r="CT109" s="128"/>
      <c r="CU109" s="17"/>
      <c r="CV109" s="17"/>
      <c r="CW109" s="17"/>
      <c r="CX109" s="140" t="n">
        <f aca="false">IF(CX$2&lt;=$A109,IF(CX$3&gt;=$A109,(CX$4),0),0)*($AI110-$AI109)/10000</f>
        <v>0</v>
      </c>
      <c r="CY109" s="140" t="n">
        <f aca="false">IF(CY$2&lt;=$A109,IF(CY$3&gt;=$A109,(CY$4),0),0)*($AI110-$AI109)/10000</f>
        <v>0</v>
      </c>
      <c r="CZ109" s="140" t="n">
        <f aca="false">IF(CZ$2&lt;=$A109,IF(CZ$3&gt;=$A109,(CZ$4),0),0)*($AI110-$AI109)/10000</f>
        <v>0</v>
      </c>
      <c r="DA109" s="140" t="n">
        <f aca="false">IF(DA$2&lt;=$A109,IF(DA$3&gt;=$A109,(DA$4),0),0)*($AI110-$AI109)/10000</f>
        <v>0</v>
      </c>
      <c r="DB109" s="140" t="n">
        <f aca="false">IF(DB$2&lt;=$A109,IF(DB$3&gt;=$A109,(DB$4),0),0)*($AI110-$AI109)/10000</f>
        <v>0</v>
      </c>
      <c r="DC109" s="140" t="n">
        <f aca="false">IF(DC$2&lt;=$A109,IF(DC$3&gt;=$A109,(DC$4),0),0)*($AI110-$AI109)/10000</f>
        <v>0</v>
      </c>
      <c r="DD109" s="140" t="n">
        <f aca="false">IF(DD$2&lt;=$A109,IF(DD$3&gt;=$A109,(DD$4),0),0)*($AI110-$AI109)/10000</f>
        <v>0</v>
      </c>
      <c r="DE109" s="17"/>
      <c r="DF109" s="128" t="n">
        <f aca="false">SUM(CX109:DD109)</f>
        <v>0</v>
      </c>
      <c r="DG109" s="17"/>
      <c r="DH109" s="17"/>
      <c r="DI109" s="17"/>
      <c r="DJ109" s="17"/>
      <c r="DK109" s="17"/>
      <c r="DL109" s="140" t="n">
        <f aca="false">IF(DL$2&lt;=$A109,IF(DL$3&gt;=$A109,(DL$4),0),0)*($AI110-$AI109)/10000</f>
        <v>0</v>
      </c>
      <c r="DM109" s="140" t="n">
        <f aca="false">IF(DM$2&lt;=$A109,IF(DM$3&gt;=$A109,(DM$4),0),0)*($AI110-$AI109)/10000</f>
        <v>0</v>
      </c>
      <c r="DN109" s="140" t="n">
        <f aca="false">IF(DN$2&lt;=$A109,IF(DN$3&gt;=$A109,(DN$4),0),0)*($AI110-$AI109)/10000</f>
        <v>0</v>
      </c>
      <c r="DO109" s="140" t="n">
        <f aca="false">IF(DO$2&lt;=$A109,IF(DO$3&gt;=$A109,(DO$4),0),0)*($AI110-$AI109)/10000</f>
        <v>0</v>
      </c>
      <c r="DP109" s="140"/>
      <c r="DQ109" s="140" t="n">
        <f aca="false">SUM(DL109:DO109)*AL109</f>
        <v>0</v>
      </c>
      <c r="DR109" s="140"/>
      <c r="DS109" s="140" t="n">
        <f aca="false">IF(DS$2&lt;=$A109,IF(DS$3&gt;=$A109,(DS$4),0),0)*($AI110-$AI109)/10000</f>
        <v>0</v>
      </c>
      <c r="DT109" s="140" t="n">
        <f aca="false">IF(DT$2&lt;=$A109,IF(DT$3&gt;=$A109,(DT$4),0),0)*($AI110-$AI109)/10000</f>
        <v>0</v>
      </c>
      <c r="DU109" s="140" t="n">
        <f aca="false">IF(DU$2&lt;=$A109,IF(DU$3&gt;=$A109,(DU$4),0),0)*($AI110-$AI109)/10000</f>
        <v>0</v>
      </c>
      <c r="DV109" s="140" t="n">
        <f aca="false">IF(DV$2&lt;=$A109,IF(DV$3&gt;=$A109,(DV$4),0),0)*($AI110-$AI109)/10000</f>
        <v>0</v>
      </c>
      <c r="DW109" s="140" t="n">
        <f aca="false">IF(DW$2&lt;=$A109,IF(DW$3&gt;=$A109,(DW$4),0),0)*($AI110-$AI109)/10000</f>
        <v>0</v>
      </c>
      <c r="DX109" s="140" t="n">
        <f aca="false">IF(DX$2&lt;=$A109,IF(DX$3&gt;=$A109,(DX$4),0),0)*($AI110-$AI109)/10000</f>
        <v>0</v>
      </c>
      <c r="DY109" s="140" t="n">
        <f aca="false">IF(DY$2&lt;=$A109,IF(DY$3&gt;=$A109,(DY$4),0),0)*($AI110-$AI109)/10000</f>
        <v>0</v>
      </c>
      <c r="DZ109" s="140" t="n">
        <f aca="false">IF(DZ$2&lt;=$A109,IF(DZ$3&gt;=$A109,(DZ$4),0),0)*($AI110-$AI109)/10000</f>
        <v>0</v>
      </c>
      <c r="EA109" s="140" t="n">
        <f aca="false">IF(EA$2&lt;=$A109,IF(EA$3&gt;=$A109,(EA$4),0),0)*($AI110-$AI109)/10000</f>
        <v>0</v>
      </c>
      <c r="EB109" s="128" t="n">
        <f aca="false">SUM(DS109:DZ109)*AM109</f>
        <v>0</v>
      </c>
      <c r="EC109" s="128"/>
      <c r="ED109" s="17"/>
      <c r="EE109" s="17"/>
      <c r="EF109" s="17"/>
      <c r="EG109" s="17"/>
      <c r="EH109" s="17"/>
      <c r="EI109" s="140" t="n">
        <f aca="false">IF(EI$2&lt;=$A109,IF(EI$3&gt;=$A109,(EI$4),0),0)*($AI110-$AI109)/10000</f>
        <v>0</v>
      </c>
      <c r="EJ109" s="140" t="n">
        <f aca="false">IF(EJ$2&lt;=$A109,IF(EJ$3&gt;=$A109,(EJ$4),0),0)*($AI110-$AI109)/10000</f>
        <v>0</v>
      </c>
      <c r="EK109" s="140" t="n">
        <f aca="false">IF(EK$2&lt;=$A109,IF(EK$3&gt;=$A109,(EK$4),0),0)*($AI110-$AI109)/10000</f>
        <v>0</v>
      </c>
      <c r="EL109" s="140" t="n">
        <f aca="false">IF(EL$2&lt;=$A109,IF(EL$3&gt;=$A109,(EL$4),0),0)*($AI110-$AI109)/10000</f>
        <v>0</v>
      </c>
      <c r="EM109" s="140" t="n">
        <f aca="false">IF(EM$2&lt;=$A109,IF(EM$3&gt;=$A109,(EM$4),0),0)*($AI110-$AI109)/10000</f>
        <v>0</v>
      </c>
      <c r="EN109" s="140" t="n">
        <f aca="false">IF(EN$2&lt;=$A109,IF(EN$3&gt;=$A109,(EN$4),0),0)*($AI110-$AI109)/10000</f>
        <v>0</v>
      </c>
      <c r="EO109" s="17"/>
      <c r="EP109" s="128" t="n">
        <f aca="false">SUM(EI109:EN109)</f>
        <v>0</v>
      </c>
      <c r="EQ109" s="128" t="n">
        <f aca="false">EP109*AM109</f>
        <v>0</v>
      </c>
      <c r="ER109" s="17"/>
      <c r="ES109" s="17"/>
      <c r="ET109" s="17"/>
      <c r="EU109" s="17"/>
      <c r="EV109" s="17"/>
      <c r="EW109" s="140" t="n">
        <f aca="false">IF(EW$2&lt;=$A109,IF(EW$3&gt;=$A109,(EW$4),0),0)*($AI110-$AI109)/10000</f>
        <v>0</v>
      </c>
      <c r="EX109" s="140" t="n">
        <f aca="false">IF(EX$2&lt;=$A109,IF(EX$3&gt;=$A109,(EX$4),0),0)*($AI110-$AI109)/10000</f>
        <v>0</v>
      </c>
      <c r="EY109" s="140" t="n">
        <f aca="false">IF(EY$2&lt;=$A109,IF(EY$3&gt;=$A109,(EY$4),0),0)*($AI110-$AI109)/10000</f>
        <v>0</v>
      </c>
      <c r="EZ109" s="140" t="n">
        <f aca="false">IF(EZ$2&lt;=$A109,IF(EZ$3&gt;=$A109,(EZ$4),0),0)*($AI110-$AI109)/10000</f>
        <v>0</v>
      </c>
      <c r="FA109" s="140" t="n">
        <f aca="false">IF(FA$2&lt;=$A109,IF(FA$3&gt;=$A109,(FA$4),0),0)*($AI110-$AI109)/10000</f>
        <v>0</v>
      </c>
      <c r="FB109" s="140" t="n">
        <f aca="false">IF(FB$2&lt;=$A109,IF(FB$3&gt;=$A109,(FB$4),0),0)*($AI110-$AI109)/10000</f>
        <v>0</v>
      </c>
      <c r="FC109" s="17"/>
      <c r="FD109" s="128" t="n">
        <f aca="false">SUM(EW109:FB109)</f>
        <v>0</v>
      </c>
      <c r="FE109" s="128" t="n">
        <f aca="false">FD109*AM109</f>
        <v>0</v>
      </c>
      <c r="FF109" s="17"/>
      <c r="FG109" s="17"/>
      <c r="FH109" s="17"/>
      <c r="FI109" s="17"/>
      <c r="FJ109" s="17"/>
      <c r="FK109" s="17"/>
      <c r="FL109" s="140" t="n">
        <f aca="false">IF(FL$2&lt;=$A109,IF(FL$3&gt;=$A109,(FL$4),0),0)*($AI110-$AI109)/10000</f>
        <v>0</v>
      </c>
      <c r="FM109" s="140" t="n">
        <f aca="false">IF(FM$2&lt;=$A109,IF(FM$3&gt;=$A109,(FM$4),0),0)*($AI110-$AI109)/10000</f>
        <v>0</v>
      </c>
      <c r="FN109" s="140" t="n">
        <f aca="false">IF(FN$2&lt;=$A109,IF(FN$3&gt;=$A109,(FN$4),0),0)*($AI110-$AI109)/10000</f>
        <v>0</v>
      </c>
      <c r="FO109" s="140" t="n">
        <f aca="false">IF(FO$2&lt;=$A109,IF(FO$3&gt;=$A109,(FO$4),0),0)*($AI110-$AI109)/10000</f>
        <v>0</v>
      </c>
      <c r="FP109" s="140" t="n">
        <f aca="false">IF(FP$2&lt;=$A109,IF(FP$3&gt;=$A109,(FP$4),0),0)*($AI110-$AI109)/10000</f>
        <v>0</v>
      </c>
      <c r="FQ109" s="140" t="n">
        <f aca="false">IF(FQ$2&lt;=$A109,IF(FQ$3&gt;=$A109,(FQ$4),0),0)*($AI110-$AI109)/10000</f>
        <v>0</v>
      </c>
      <c r="FR109" s="17"/>
      <c r="FS109" s="128" t="n">
        <f aca="false">SUM(FL109:FQ109)</f>
        <v>0</v>
      </c>
      <c r="FT109" s="128" t="n">
        <f aca="false">FS109*AM109</f>
        <v>0</v>
      </c>
      <c r="FU109" s="17"/>
      <c r="FV109" s="17"/>
      <c r="FW109" s="17"/>
      <c r="FX109" s="17"/>
      <c r="FY109" s="17"/>
      <c r="FZ109" s="17"/>
      <c r="GA109" s="140" t="n">
        <f aca="false">IF(GA$2&lt;=$A109,IF(GA$3&gt;=$A109,(GA$4),0),0)*($AI110-$AI109)/10000</f>
        <v>0</v>
      </c>
      <c r="GB109" s="140" t="n">
        <f aca="false">IF(GB$2&lt;=$A109,IF(GB$3&gt;=$A109,(GB$4),0),0)*($AI110-$AI109)/10000</f>
        <v>0</v>
      </c>
      <c r="GC109" s="140" t="n">
        <f aca="false">IF(GC$2&lt;=$A109,IF(GC$3&gt;=$A109,(GC$4),0),0)*($AI110-$AI109)/10000</f>
        <v>0</v>
      </c>
      <c r="GD109" s="140" t="n">
        <f aca="false">IF(GD$2&lt;=$A109,IF(GD$3&gt;=$A109,(GD$4),0),0)*($AI110-$AI109)/10000</f>
        <v>0</v>
      </c>
      <c r="GE109" s="140" t="n">
        <f aca="false">IF(GE$2&lt;=$A109,IF(GE$3&gt;=$A109,(GE$4),0),0)*($AI110-$AI109)/10000</f>
        <v>0</v>
      </c>
      <c r="GF109" s="140" t="n">
        <f aca="false">IF(GF$2&lt;=$A109,IF(GF$3&gt;=$A109,(GF$4),0),0)*($AI110-$AI109)/10000</f>
        <v>0</v>
      </c>
      <c r="GG109" s="17"/>
      <c r="GH109" s="128" t="n">
        <f aca="false">SUM(GA109:GF109)</f>
        <v>0</v>
      </c>
      <c r="GI109" s="128" t="n">
        <f aca="false">GH109*AM109</f>
        <v>0</v>
      </c>
    </row>
    <row r="110" customFormat="false" ht="16.5" hidden="false" customHeight="false" outlineLevel="0" collapsed="false">
      <c r="A110" s="143" t="n">
        <v>40087</v>
      </c>
      <c r="B110" s="153" t="e">
        <f aca="false">INDEX(EOLArray,MATCH($A110,EOLColumn,0),MATCH($AF$5,EOLRow,0))+CT110</f>
        <v>#VALUE!</v>
      </c>
      <c r="C110" s="154" t="n">
        <f aca="false">INDEX(M1SHEET,MATCH($A110,M1COLUMN,0),MATCH($AG$5,M1ROW,0))</f>
        <v>-0.657204939332353</v>
      </c>
      <c r="D110" s="155"/>
      <c r="E110" s="153" t="e">
        <f aca="false">INDEX(EOLArray,MATCH($A110,EOLColumn,0),MATCH($AF$19,EOLRow,0))+EQ110</f>
        <v>#VALUE!</v>
      </c>
      <c r="F110" s="154" t="n">
        <f aca="false">INDEX(M1SHEET,MATCH($A110,M1COLUMN,0),MATCH($AG$14,M1ROW,0))</f>
        <v>0</v>
      </c>
      <c r="G110" s="155"/>
      <c r="H110" s="153" t="e">
        <f aca="false">INDEX(EOLArray,MATCH($A110,EOLColumn,0),MATCH($AF$20,EOLRow,0))+GI110</f>
        <v>#VALUE!</v>
      </c>
      <c r="I110" s="154" t="n">
        <f aca="false">INDEX(M1SHEET,MATCH($A110,M1COLUMN,0),MATCH($AG$17,M1ROW,0))</f>
        <v>0.62</v>
      </c>
      <c r="J110" s="155"/>
      <c r="K110" s="153" t="e">
        <f aca="false">INDEX(EOLArray,MATCH($A110,EOLColumn,0),MATCH($AF$13,EOLRow,0))+FE110</f>
        <v>#VALUE!</v>
      </c>
      <c r="L110" s="154" t="n">
        <f aca="false">INDEX(M1SHEET,MATCH($A110,M1COLUMN,0),MATCH($AG$13,M1ROW,0))</f>
        <v>-0.355</v>
      </c>
      <c r="M110" s="155"/>
      <c r="N110" s="153" t="e">
        <f aca="false">INDEX(EOLArray,MATCH($A110,EOLColumn,0),MATCH($AF$12,EOLRow,0))+EB110+DQ110</f>
        <v>#VALUE!</v>
      </c>
      <c r="O110" s="154" t="n">
        <f aca="false">INDEX(M1SHEET,MATCH($A110,M1COLUMN,0),MATCH($AG$15,M1ROW,0))</f>
        <v>-0.29</v>
      </c>
      <c r="P110" s="155"/>
      <c r="Q110" s="154" t="n">
        <f aca="false">INDEX(M1SHEET,MATCH($A110,M1COLUMN,0),MATCH($AG$31,M1ROW,0))</f>
        <v>3.885</v>
      </c>
      <c r="R110" s="155"/>
      <c r="S110" s="153" t="e">
        <f aca="false">INDEX(EOLArray,MATCH($A110,EOLColumn,0),MATCH($AF$2,EOLRow,0))+BE110+DF110</f>
        <v>#VALUE!</v>
      </c>
      <c r="T110" s="154" t="n">
        <f aca="false">INDEX(M1SHEET,MATCH($A110,M1COLUMN,0),MATCH($AG$3,M1ROW,0))</f>
        <v>-0.6</v>
      </c>
      <c r="U110" s="155"/>
      <c r="V110" s="154" t="n">
        <f aca="false">INDEX(M1SHEET,MATCH($A110,M1COLUMN,0),MATCH($AG$28,M1ROW,0))</f>
        <v>4.99956827745909</v>
      </c>
      <c r="W110" s="155"/>
      <c r="X110" s="153" t="e">
        <f aca="false">INDEX(EOLArray,MATCH($A110,EOLColumn,0),MATCH($AF$18,EOLRow,0))+$BE110+$CK110+$CS110+$DQ110</f>
        <v>#VALUE!</v>
      </c>
      <c r="Y110" s="154" t="n">
        <f aca="false">INDEX(M1SHEET,MATCH($A110,M1COLUMN,0),MATCH($AG$2,M1ROW,0))</f>
        <v>4.175</v>
      </c>
      <c r="Z110" s="155"/>
      <c r="AB110" s="146" t="e">
        <f aca="false">B110+E110+H110+K110+N110+S110</f>
        <v>#VALUE!</v>
      </c>
      <c r="AC110" s="58"/>
      <c r="AD110" s="58"/>
      <c r="AI110" s="138" t="n">
        <v>40087</v>
      </c>
      <c r="AJ110" s="96" t="n">
        <f aca="false">(CK110+BE110+BR110+DQ110)*AM110</f>
        <v>0</v>
      </c>
      <c r="AK110" s="97" t="n">
        <f aca="false">(AO110)*(AM110)</f>
        <v>0</v>
      </c>
      <c r="AL110" s="97" t="n">
        <f aca="false">(AN110+AO110)*(AM110)</f>
        <v>0</v>
      </c>
      <c r="AM110" s="139" t="n">
        <f aca="false">INDEX(M1SHEET,MATCH($AI110,M1COLUMN,0),MATCH($AG$38,M1ROW,0))</f>
        <v>0.602656937454091</v>
      </c>
      <c r="AN110" s="122" t="n">
        <f aca="false">BS110</f>
        <v>0</v>
      </c>
      <c r="AO110" s="97" t="n">
        <f aca="false">BR110</f>
        <v>0</v>
      </c>
      <c r="AP110" s="125"/>
      <c r="AQ110" s="108"/>
      <c r="AR110" s="128" t="n">
        <f aca="false">SUM(AX110:BE110)+SUM(BI110:BP110)+SUM(DU110:DZ110)+SUM(BW110:CI110)</f>
        <v>0</v>
      </c>
      <c r="AS110" s="108"/>
      <c r="AT110" s="17"/>
      <c r="AU110" s="17"/>
      <c r="AV110" s="37" t="n">
        <v>40087</v>
      </c>
      <c r="AW110" s="17"/>
      <c r="AX110" s="128" t="n">
        <f aca="false">IF(AX$2&lt;=$A110,IF(AX$3&gt;=$A110,(AX$4/1.055056),0),0)*($AI111-$AI110)/10000</f>
        <v>0</v>
      </c>
      <c r="AY110" s="140" t="n">
        <f aca="false">IF(AY$2&lt;=$A110,IF(AY$3&gt;=$A110,(AY$4/1.055056),0),0)*($AI111-$AI110)/10000</f>
        <v>0</v>
      </c>
      <c r="AZ110" s="140" t="n">
        <f aca="false">IF(AZ$2&lt;=$A110,IF(AZ$3&gt;=$A110,(AZ$4/1.055056),0),0)*($AI111-$AI110)/10000</f>
        <v>0</v>
      </c>
      <c r="BA110" s="140" t="n">
        <f aca="false">IF(BA$2&lt;=$A110,IF(BA$3&gt;=$A110,(BA$4/1.055056),0),0)*($AI111-$AI110)/10000</f>
        <v>0</v>
      </c>
      <c r="BB110" s="140" t="n">
        <f aca="false">IF(BB$2&lt;=$A110,IF(BB$3&gt;=$A110,(BB$4/1.055056),0),0)*($AI111-$AI110)/10000</f>
        <v>0</v>
      </c>
      <c r="BC110" s="140" t="n">
        <f aca="false">IF(BC$2&lt;=$A110,IF(BC$3&gt;=$A110,(BC$4/1.055056),0),0)*($AI111-$AI110)/10000</f>
        <v>0</v>
      </c>
      <c r="BD110" s="140" t="n">
        <f aca="false">IF(BD$2&lt;=$A110,IF(BD$3&gt;=$A110,(BD$4/1.055056),0),0)*($AI111-$AI110)/10000</f>
        <v>0</v>
      </c>
      <c r="BE110" s="140" t="n">
        <f aca="false">SUM(AX110:BD110)*AM110</f>
        <v>0</v>
      </c>
      <c r="BF110" s="140"/>
      <c r="BG110" s="13"/>
      <c r="BH110" s="13"/>
      <c r="BI110" s="141" t="n">
        <f aca="false">IF(BI$2&lt;=$A110,IF(BI$3&gt;=$A110,(BI$4/1.055056),0),0)*($AI111-$AI110)/10000</f>
        <v>0</v>
      </c>
      <c r="BJ110" s="141" t="n">
        <f aca="false">IF(BJ$2&lt;=$A110,IF(BJ$3&gt;=$A110,(BJ$4/1.055056),0),0)*($AI111-$AI110)/10000</f>
        <v>0</v>
      </c>
      <c r="BK110" s="141" t="n">
        <f aca="false">IF(BK$2&lt;=$A110,IF(BK$3&gt;=$A110,(BK$4/1.055056),0),0)*($AI111-$AI110)/10000</f>
        <v>0</v>
      </c>
      <c r="BL110" s="141" t="n">
        <f aca="false">IF(BL$2&lt;=$A110,IF(BL$3&gt;=$A110,(BL$4/1.055056),0),0)*($AI111-$AI110)/10000</f>
        <v>0</v>
      </c>
      <c r="BM110" s="141" t="n">
        <f aca="false">IF(BM$2&lt;=$A110,IF(BM$3&gt;=$A110,(BM$4/1.055056),0),0)*($AI111-$AI110)/10000</f>
        <v>0</v>
      </c>
      <c r="BN110" s="141" t="n">
        <f aca="false">IF(BN$2&lt;=$A110,IF(BN$3&gt;=$A110,(BN$4/1.055056),0),0)*($AI111-$AI110)/10000</f>
        <v>0</v>
      </c>
      <c r="BO110" s="141" t="n">
        <f aca="false">IF(BO$2&lt;=$A110,IF(BO$3&gt;=$A110,(BO$4/1.055056),0),0)*($AI111-$AI110)/10000</f>
        <v>0</v>
      </c>
      <c r="BP110" s="141" t="n">
        <f aca="false">IF(BP$2&lt;=$A110,IF(BP$3&gt;=$A110,(BP$4/1.055056),0),0)*($AI111-$AI110)/10000</f>
        <v>0</v>
      </c>
      <c r="BQ110" s="13"/>
      <c r="BR110" s="14" t="n">
        <f aca="false">SUM(BI110:BP110)</f>
        <v>0</v>
      </c>
      <c r="BS110" s="14" t="n">
        <f aca="false">SUM(AX110:BF110)+DF110</f>
        <v>0</v>
      </c>
      <c r="BT110" s="14"/>
      <c r="BU110" s="17"/>
      <c r="BV110" s="17"/>
      <c r="BW110" s="142" t="n">
        <f aca="false">IF(BW$2&lt;=$A110,IF(BW$3&gt;=$A110,(BW$4),0),0)*($AI111-$AI110)/10000</f>
        <v>0</v>
      </c>
      <c r="BX110" s="142" t="n">
        <f aca="false">IF(BX$2&lt;=$A110,IF(BX$3&gt;=$A110,(BX$4),0),0)*($AI111-$AI110)/10000</f>
        <v>0</v>
      </c>
      <c r="BY110" s="142" t="n">
        <f aca="false">IF(BY$2&lt;=$A110,IF(BY$3&gt;=$A110,(BY$4),0),0)*($AI111-$AI110)/10000</f>
        <v>0</v>
      </c>
      <c r="BZ110" s="142" t="n">
        <f aca="false">IF(BZ$2&lt;=$A110,IF(BZ$3&gt;=$A110,(BZ$4),0),0)*($AI111-$AI110)/10000</f>
        <v>0</v>
      </c>
      <c r="CA110" s="142" t="n">
        <f aca="false">IF(CA$2&lt;=$A110,IF(CA$3&gt;=$A110,(CA$4),0),0)*($AI111-$AI110)/10000</f>
        <v>0</v>
      </c>
      <c r="CB110" s="140" t="n">
        <f aca="false">IF(CB$2&lt;=$A110,IF(CB$3&gt;=$A110,(CB$4),0),0)*($AI111-$AI110)/10000</f>
        <v>0</v>
      </c>
      <c r="CC110" s="140" t="n">
        <f aca="false">IF(CC$2&lt;=$A110,IF(CC$3&gt;=$A110,(CC$4),0),0)*($AI111-$AI110)/10000</f>
        <v>0</v>
      </c>
      <c r="CD110" s="140" t="n">
        <f aca="false">IF(CD$2&lt;=$A110,IF(CD$3&gt;=$A110,(CD$4),0),0)*($AI111-$AI110)/10000</f>
        <v>0</v>
      </c>
      <c r="CE110" s="140" t="n">
        <f aca="false">IF(CE$2&lt;=$A110,IF(CE$3&gt;=$A110,(CE$4),0),0)*($AI111-$AI110)/10000</f>
        <v>0</v>
      </c>
      <c r="CF110" s="140" t="n">
        <f aca="false">IF(CF$2&lt;=$A110,IF(CF$3&gt;=$A110,(CF$4),0),0)*($AI111-$AI110)/10000</f>
        <v>0</v>
      </c>
      <c r="CG110" s="140" t="n">
        <f aca="false">IF(CG$2&lt;=$A110,IF(CG$3&gt;=$A110,(CG$4),0),0)*($AI111-$AI110)/10000</f>
        <v>0</v>
      </c>
      <c r="CH110" s="140" t="n">
        <f aca="false">IF(CH$2&lt;=$A110,IF(CH$3&gt;=$A110,(CH$4),0),0)*($AI111-$AI110)/10000</f>
        <v>0</v>
      </c>
      <c r="CI110" s="140" t="n">
        <f aca="false">IF(CI$2&lt;=$A110,IF(CI$3&gt;=$A110,(CI$4),0),0)*($AI111-$AI110)/10000</f>
        <v>0</v>
      </c>
      <c r="CJ110" s="17"/>
      <c r="CK110" s="128" t="n">
        <f aca="false">SUM(BW110:CI110)+DQ110</f>
        <v>0</v>
      </c>
      <c r="CL110" s="128"/>
      <c r="CM110" s="128"/>
      <c r="CN110" s="142" t="n">
        <f aca="false">IF(CN$2&lt;=$A110,IF(CN$3&gt;=$A110,(CN$4),0),0)*($AI111-$AI110)/10000</f>
        <v>0</v>
      </c>
      <c r="CO110" s="142" t="n">
        <f aca="false">IF(CO$2&lt;=$A110,IF(CO$3&gt;=$A110,(CO$4),0),0)*($AI111-$AI110)/10000</f>
        <v>0</v>
      </c>
      <c r="CP110" s="142" t="n">
        <f aca="false">IF(CP$2&lt;=$A110,IF(CP$3&gt;=$A110,(CP$4),0),0)*($AI111-$AI110)/10000</f>
        <v>0</v>
      </c>
      <c r="CQ110" s="142" t="n">
        <f aca="false">IF(CQ$2&lt;=$A110,IF(CQ$3&gt;=$A110,(CQ$4),0),0)*($AI111-$AI110)/10000</f>
        <v>0</v>
      </c>
      <c r="CR110" s="128"/>
      <c r="CS110" s="128" t="n">
        <f aca="false">SUM(CN110:CQ110)*AL110</f>
        <v>0</v>
      </c>
      <c r="CT110" s="128"/>
      <c r="CU110" s="17"/>
      <c r="CV110" s="17"/>
      <c r="CW110" s="17"/>
      <c r="CX110" s="140" t="n">
        <f aca="false">IF(CX$2&lt;=$A110,IF(CX$3&gt;=$A110,(CX$4),0),0)*($AI111-$AI110)/10000</f>
        <v>0</v>
      </c>
      <c r="CY110" s="140" t="n">
        <f aca="false">IF(CY$2&lt;=$A110,IF(CY$3&gt;=$A110,(CY$4),0),0)*($AI111-$AI110)/10000</f>
        <v>0</v>
      </c>
      <c r="CZ110" s="140" t="n">
        <f aca="false">IF(CZ$2&lt;=$A110,IF(CZ$3&gt;=$A110,(CZ$4),0),0)*($AI111-$AI110)/10000</f>
        <v>0</v>
      </c>
      <c r="DA110" s="140" t="n">
        <f aca="false">IF(DA$2&lt;=$A110,IF(DA$3&gt;=$A110,(DA$4),0),0)*($AI111-$AI110)/10000</f>
        <v>0</v>
      </c>
      <c r="DB110" s="140" t="n">
        <f aca="false">IF(DB$2&lt;=$A110,IF(DB$3&gt;=$A110,(DB$4),0),0)*($AI111-$AI110)/10000</f>
        <v>0</v>
      </c>
      <c r="DC110" s="140" t="n">
        <f aca="false">IF(DC$2&lt;=$A110,IF(DC$3&gt;=$A110,(DC$4),0),0)*($AI111-$AI110)/10000</f>
        <v>0</v>
      </c>
      <c r="DD110" s="140" t="n">
        <f aca="false">IF(DD$2&lt;=$A110,IF(DD$3&gt;=$A110,(DD$4),0),0)*($AI111-$AI110)/10000</f>
        <v>0</v>
      </c>
      <c r="DE110" s="17"/>
      <c r="DF110" s="128" t="n">
        <f aca="false">SUM(CX110:DD110)</f>
        <v>0</v>
      </c>
      <c r="DG110" s="17"/>
      <c r="DH110" s="17"/>
      <c r="DI110" s="17"/>
      <c r="DJ110" s="17"/>
      <c r="DK110" s="17"/>
      <c r="DL110" s="140" t="n">
        <f aca="false">IF(DL$2&lt;=$A110,IF(DL$3&gt;=$A110,(DL$4),0),0)*($AI111-$AI110)/10000</f>
        <v>0</v>
      </c>
      <c r="DM110" s="140" t="n">
        <f aca="false">IF(DM$2&lt;=$A110,IF(DM$3&gt;=$A110,(DM$4),0),0)*($AI111-$AI110)/10000</f>
        <v>0</v>
      </c>
      <c r="DN110" s="140" t="n">
        <f aca="false">IF(DN$2&lt;=$A110,IF(DN$3&gt;=$A110,(DN$4),0),0)*($AI111-$AI110)/10000</f>
        <v>0</v>
      </c>
      <c r="DO110" s="140" t="n">
        <f aca="false">IF(DO$2&lt;=$A110,IF(DO$3&gt;=$A110,(DO$4),0),0)*($AI111-$AI110)/10000</f>
        <v>0</v>
      </c>
      <c r="DP110" s="140"/>
      <c r="DQ110" s="140" t="n">
        <f aca="false">SUM(DL110:DO110)*AL110</f>
        <v>0</v>
      </c>
      <c r="DR110" s="140"/>
      <c r="DS110" s="140" t="n">
        <f aca="false">IF(DS$2&lt;=$A110,IF(DS$3&gt;=$A110,(DS$4),0),0)*($AI111-$AI110)/10000</f>
        <v>0</v>
      </c>
      <c r="DT110" s="140" t="n">
        <f aca="false">IF(DT$2&lt;=$A110,IF(DT$3&gt;=$A110,(DT$4),0),0)*($AI111-$AI110)/10000</f>
        <v>0</v>
      </c>
      <c r="DU110" s="140" t="n">
        <f aca="false">IF(DU$2&lt;=$A110,IF(DU$3&gt;=$A110,(DU$4),0),0)*($AI111-$AI110)/10000</f>
        <v>0</v>
      </c>
      <c r="DV110" s="140" t="n">
        <f aca="false">IF(DV$2&lt;=$A110,IF(DV$3&gt;=$A110,(DV$4),0),0)*($AI111-$AI110)/10000</f>
        <v>0</v>
      </c>
      <c r="DW110" s="140" t="n">
        <f aca="false">IF(DW$2&lt;=$A110,IF(DW$3&gt;=$A110,(DW$4),0),0)*($AI111-$AI110)/10000</f>
        <v>0</v>
      </c>
      <c r="DX110" s="140" t="n">
        <f aca="false">IF(DX$2&lt;=$A110,IF(DX$3&gt;=$A110,(DX$4),0),0)*($AI111-$AI110)/10000</f>
        <v>0</v>
      </c>
      <c r="DY110" s="140" t="n">
        <f aca="false">IF(DY$2&lt;=$A110,IF(DY$3&gt;=$A110,(DY$4),0),0)*($AI111-$AI110)/10000</f>
        <v>0</v>
      </c>
      <c r="DZ110" s="140" t="n">
        <f aca="false">IF(DZ$2&lt;=$A110,IF(DZ$3&gt;=$A110,(DZ$4),0),0)*($AI111-$AI110)/10000</f>
        <v>0</v>
      </c>
      <c r="EA110" s="140" t="n">
        <f aca="false">IF(EA$2&lt;=$A110,IF(EA$3&gt;=$A110,(EA$4),0),0)*($AI111-$AI110)/10000</f>
        <v>0</v>
      </c>
      <c r="EB110" s="128" t="n">
        <f aca="false">SUM(DS110:DZ110)*AM110</f>
        <v>0</v>
      </c>
      <c r="EC110" s="128"/>
      <c r="ED110" s="17"/>
      <c r="EE110" s="17"/>
      <c r="EF110" s="17"/>
      <c r="EG110" s="17"/>
      <c r="EH110" s="17"/>
      <c r="EI110" s="140" t="n">
        <f aca="false">IF(EI$2&lt;=$A110,IF(EI$3&gt;=$A110,(EI$4),0),0)*($AI111-$AI110)/10000</f>
        <v>0</v>
      </c>
      <c r="EJ110" s="140" t="n">
        <f aca="false">IF(EJ$2&lt;=$A110,IF(EJ$3&gt;=$A110,(EJ$4),0),0)*($AI111-$AI110)/10000</f>
        <v>0</v>
      </c>
      <c r="EK110" s="140" t="n">
        <f aca="false">IF(EK$2&lt;=$A110,IF(EK$3&gt;=$A110,(EK$4),0),0)*($AI111-$AI110)/10000</f>
        <v>0</v>
      </c>
      <c r="EL110" s="140" t="n">
        <f aca="false">IF(EL$2&lt;=$A110,IF(EL$3&gt;=$A110,(EL$4),0),0)*($AI111-$AI110)/10000</f>
        <v>0</v>
      </c>
      <c r="EM110" s="140" t="n">
        <f aca="false">IF(EM$2&lt;=$A110,IF(EM$3&gt;=$A110,(EM$4),0),0)*($AI111-$AI110)/10000</f>
        <v>0</v>
      </c>
      <c r="EN110" s="140" t="n">
        <f aca="false">IF(EN$2&lt;=$A110,IF(EN$3&gt;=$A110,(EN$4),0),0)*($AI111-$AI110)/10000</f>
        <v>0</v>
      </c>
      <c r="EO110" s="17"/>
      <c r="EP110" s="128" t="n">
        <f aca="false">SUM(EI110:EN110)</f>
        <v>0</v>
      </c>
      <c r="EQ110" s="128" t="n">
        <f aca="false">EP110*AM110</f>
        <v>0</v>
      </c>
      <c r="ER110" s="17"/>
      <c r="ES110" s="17"/>
      <c r="ET110" s="17"/>
      <c r="EU110" s="17"/>
      <c r="EV110" s="17"/>
      <c r="EW110" s="140" t="n">
        <f aca="false">IF(EW$2&lt;=$A110,IF(EW$3&gt;=$A110,(EW$4),0),0)*($AI111-$AI110)/10000</f>
        <v>0</v>
      </c>
      <c r="EX110" s="140" t="n">
        <f aca="false">IF(EX$2&lt;=$A110,IF(EX$3&gt;=$A110,(EX$4),0),0)*($AI111-$AI110)/10000</f>
        <v>0</v>
      </c>
      <c r="EY110" s="140" t="n">
        <f aca="false">IF(EY$2&lt;=$A110,IF(EY$3&gt;=$A110,(EY$4),0),0)*($AI111-$AI110)/10000</f>
        <v>0</v>
      </c>
      <c r="EZ110" s="140" t="n">
        <f aca="false">IF(EZ$2&lt;=$A110,IF(EZ$3&gt;=$A110,(EZ$4),0),0)*($AI111-$AI110)/10000</f>
        <v>0</v>
      </c>
      <c r="FA110" s="140" t="n">
        <f aca="false">IF(FA$2&lt;=$A110,IF(FA$3&gt;=$A110,(FA$4),0),0)*($AI111-$AI110)/10000</f>
        <v>0</v>
      </c>
      <c r="FB110" s="140" t="n">
        <f aca="false">IF(FB$2&lt;=$A110,IF(FB$3&gt;=$A110,(FB$4),0),0)*($AI111-$AI110)/10000</f>
        <v>0</v>
      </c>
      <c r="FC110" s="17"/>
      <c r="FD110" s="128" t="n">
        <f aca="false">SUM(EW110:FB110)</f>
        <v>0</v>
      </c>
      <c r="FE110" s="128" t="n">
        <f aca="false">FD110*AM110</f>
        <v>0</v>
      </c>
      <c r="FF110" s="17"/>
      <c r="FG110" s="17"/>
      <c r="FH110" s="17"/>
      <c r="FI110" s="17"/>
      <c r="FJ110" s="17"/>
      <c r="FK110" s="17"/>
      <c r="FL110" s="140" t="n">
        <f aca="false">IF(FL$2&lt;=$A110,IF(FL$3&gt;=$A110,(FL$4),0),0)*($AI111-$AI110)/10000</f>
        <v>0</v>
      </c>
      <c r="FM110" s="140" t="n">
        <f aca="false">IF(FM$2&lt;=$A110,IF(FM$3&gt;=$A110,(FM$4),0),0)*($AI111-$AI110)/10000</f>
        <v>0</v>
      </c>
      <c r="FN110" s="140" t="n">
        <f aca="false">IF(FN$2&lt;=$A110,IF(FN$3&gt;=$A110,(FN$4),0),0)*($AI111-$AI110)/10000</f>
        <v>0</v>
      </c>
      <c r="FO110" s="140" t="n">
        <f aca="false">IF(FO$2&lt;=$A110,IF(FO$3&gt;=$A110,(FO$4),0),0)*($AI111-$AI110)/10000</f>
        <v>0</v>
      </c>
      <c r="FP110" s="140" t="n">
        <f aca="false">IF(FP$2&lt;=$A110,IF(FP$3&gt;=$A110,(FP$4),0),0)*($AI111-$AI110)/10000</f>
        <v>0</v>
      </c>
      <c r="FQ110" s="140" t="n">
        <f aca="false">IF(FQ$2&lt;=$A110,IF(FQ$3&gt;=$A110,(FQ$4),0),0)*($AI111-$AI110)/10000</f>
        <v>0</v>
      </c>
      <c r="FR110" s="17"/>
      <c r="FS110" s="128" t="n">
        <f aca="false">SUM(FL110:FQ110)</f>
        <v>0</v>
      </c>
      <c r="FT110" s="128" t="n">
        <f aca="false">FS110*AM110</f>
        <v>0</v>
      </c>
      <c r="FU110" s="17"/>
      <c r="FV110" s="17"/>
      <c r="FW110" s="17"/>
      <c r="FX110" s="17"/>
      <c r="FY110" s="17"/>
      <c r="FZ110" s="17"/>
      <c r="GA110" s="140" t="n">
        <f aca="false">IF(GA$2&lt;=$A110,IF(GA$3&gt;=$A110,(GA$4),0),0)*($AI111-$AI110)/10000</f>
        <v>0</v>
      </c>
      <c r="GB110" s="140" t="n">
        <f aca="false">IF(GB$2&lt;=$A110,IF(GB$3&gt;=$A110,(GB$4),0),0)*($AI111-$AI110)/10000</f>
        <v>0</v>
      </c>
      <c r="GC110" s="140" t="n">
        <f aca="false">IF(GC$2&lt;=$A110,IF(GC$3&gt;=$A110,(GC$4),0),0)*($AI111-$AI110)/10000</f>
        <v>0</v>
      </c>
      <c r="GD110" s="140" t="n">
        <f aca="false">IF(GD$2&lt;=$A110,IF(GD$3&gt;=$A110,(GD$4),0),0)*($AI111-$AI110)/10000</f>
        <v>0</v>
      </c>
      <c r="GE110" s="140" t="n">
        <f aca="false">IF(GE$2&lt;=$A110,IF(GE$3&gt;=$A110,(GE$4),0),0)*($AI111-$AI110)/10000</f>
        <v>0</v>
      </c>
      <c r="GF110" s="140" t="n">
        <f aca="false">IF(GF$2&lt;=$A110,IF(GF$3&gt;=$A110,(GF$4),0),0)*($AI111-$AI110)/10000</f>
        <v>0</v>
      </c>
      <c r="GG110" s="17"/>
      <c r="GH110" s="128" t="n">
        <f aca="false">SUM(GA110:GF110)</f>
        <v>0</v>
      </c>
      <c r="GI110" s="128" t="n">
        <f aca="false">GH110*AM110</f>
        <v>0</v>
      </c>
    </row>
    <row r="111" customFormat="false" ht="17.25" hidden="false" customHeight="false" outlineLevel="0" collapsed="false">
      <c r="A111" s="133" t="n">
        <v>40118</v>
      </c>
      <c r="B111" s="144" t="e">
        <f aca="false">INDEX(EOLArray,MATCH($A111,EOLColumn,0),MATCH($AF$5,EOLRow,0))+CT111</f>
        <v>#VALUE!</v>
      </c>
      <c r="C111" s="135" t="n">
        <f aca="false">INDEX(M1SHEET,MATCH($A111,M1COLUMN,0),MATCH($AG$5,M1ROW,0))</f>
        <v>-0.57</v>
      </c>
      <c r="D111" s="136" t="n">
        <f aca="false">AVERAGE(C111:C122)</f>
        <v>-0.603371257589707</v>
      </c>
      <c r="E111" s="144" t="e">
        <f aca="false">INDEX(EOLArray,MATCH($A111,EOLColumn,0),MATCH($AF$19,EOLRow,0))+EQ111</f>
        <v>#VALUE!</v>
      </c>
      <c r="F111" s="135" t="n">
        <f aca="false">INDEX(M1SHEET,MATCH($A111,M1COLUMN,0),MATCH($AG$14,M1ROW,0))</f>
        <v>0</v>
      </c>
      <c r="G111" s="136" t="n">
        <f aca="false">AVERAGE(F111:F122)</f>
        <v>0</v>
      </c>
      <c r="H111" s="144" t="e">
        <f aca="false">INDEX(EOLArray,MATCH($A111,EOLColumn,0),MATCH($AF$20,EOLRow,0))+GI111</f>
        <v>#VALUE!</v>
      </c>
      <c r="I111" s="135" t="n">
        <f aca="false">INDEX(M1SHEET,MATCH($A111,M1COLUMN,0),MATCH($AG$17,M1ROW,0))</f>
        <v>0.5</v>
      </c>
      <c r="J111" s="136" t="n">
        <f aca="false">AVERAGE(I111:I122)</f>
        <v>0.57</v>
      </c>
      <c r="K111" s="144" t="e">
        <f aca="false">INDEX(EOLArray,MATCH($A111,EOLColumn,0),MATCH($AF$13,EOLRow,0))+FE111</f>
        <v>#VALUE!</v>
      </c>
      <c r="L111" s="135" t="n">
        <f aca="false">INDEX(M1SHEET,MATCH($A111,M1COLUMN,0),MATCH($AG$13,M1ROW,0))</f>
        <v>-0.29</v>
      </c>
      <c r="M111" s="136" t="n">
        <f aca="false">AVERAGE(L111:L122)</f>
        <v>-0.327916666666667</v>
      </c>
      <c r="N111" s="144" t="e">
        <f aca="false">INDEX(EOLArray,MATCH($A111,EOLColumn,0),MATCH($AF$12,EOLRow,0))+EB111+DQ111</f>
        <v>#VALUE!</v>
      </c>
      <c r="O111" s="135" t="n">
        <f aca="false">INDEX(M1SHEET,MATCH($A111,M1COLUMN,0),MATCH($AG$15,M1ROW,0))</f>
        <v>0</v>
      </c>
      <c r="P111" s="136" t="n">
        <f aca="false">AVERAGE(O111:O122)</f>
        <v>-0.168333333333333</v>
      </c>
      <c r="Q111" s="135" t="n">
        <f aca="false">INDEX(M1SHEET,MATCH($A111,M1COLUMN,0),MATCH($AG$31,M1ROW,0))</f>
        <v>4.315</v>
      </c>
      <c r="R111" s="136" t="n">
        <f aca="false">AVERAGE(Q111:Q122)</f>
        <v>4.09725</v>
      </c>
      <c r="S111" s="144" t="e">
        <f aca="false">INDEX(EOLArray,MATCH($A111,EOLColumn,0),MATCH($AF$2,EOLRow,0))+BE111+DF111</f>
        <v>#VALUE!</v>
      </c>
      <c r="T111" s="135" t="n">
        <f aca="false">INDEX(M1SHEET,MATCH($A111,M1COLUMN,0),MATCH($AG$3,M1ROW,0))</f>
        <v>-0.57</v>
      </c>
      <c r="U111" s="136" t="n">
        <f aca="false">AVERAGE(T111:T122)</f>
        <v>-0.57</v>
      </c>
      <c r="V111" s="135" t="n">
        <f aca="false">INDEX(M1SHEET,MATCH($A111,M1COLUMN,0),MATCH($AG$28,M1ROW,0))</f>
        <v>5.23719577678172</v>
      </c>
      <c r="W111" s="136" t="n">
        <f aca="false">AVERAGE(V111:V122)</f>
        <v>5.16794144290732</v>
      </c>
      <c r="X111" s="144" t="e">
        <f aca="false">INDEX(EOLArray,MATCH($A111,EOLColumn,0),MATCH($AF$18,EOLRow,0))+$BE111+$CK111+$CS111+$DQ111</f>
        <v>#VALUE!</v>
      </c>
      <c r="Y111" s="135" t="n">
        <f aca="false">INDEX(M1SHEET,MATCH($A111,M1COLUMN,0),MATCH($AG$2,M1ROW,0))</f>
        <v>4.315</v>
      </c>
      <c r="Z111" s="136" t="n">
        <f aca="false">AVERAGE(Y111:Y122)</f>
        <v>4.26558333333333</v>
      </c>
      <c r="AB111" s="150" t="e">
        <f aca="false">B111+E111+H111+K111+N111+S111</f>
        <v>#VALUE!</v>
      </c>
      <c r="AC111" s="58"/>
      <c r="AD111" s="58"/>
      <c r="AI111" s="138" t="n">
        <v>40118</v>
      </c>
      <c r="AJ111" s="96" t="n">
        <f aca="false">(CK111+BE111+BR111+DQ111)*AM111</f>
        <v>0</v>
      </c>
      <c r="AK111" s="97" t="n">
        <f aca="false">(AO111)*(AM111)</f>
        <v>0</v>
      </c>
      <c r="AL111" s="97" t="n">
        <f aca="false">(AN111+AO111)*(AM111)</f>
        <v>0</v>
      </c>
      <c r="AM111" s="139" t="n">
        <f aca="false">INDEX(M1SHEET,MATCH($AI111,M1COLUMN,0),MATCH($AG$38,M1ROW,0))</f>
        <v>0.599259024616025</v>
      </c>
      <c r="AN111" s="122" t="n">
        <f aca="false">BS111</f>
        <v>0</v>
      </c>
      <c r="AO111" s="97" t="n">
        <f aca="false">BR111</f>
        <v>0</v>
      </c>
      <c r="AP111" s="125"/>
      <c r="AQ111" s="108"/>
      <c r="AR111" s="128" t="n">
        <f aca="false">SUM(AX111:BE111)+SUM(BI111:BP111)+SUM(DU111:DZ111)+SUM(BW111:CI111)</f>
        <v>0</v>
      </c>
      <c r="AS111" s="108"/>
      <c r="AT111" s="17"/>
      <c r="AU111" s="17"/>
      <c r="AV111" s="37" t="n">
        <v>40118</v>
      </c>
      <c r="AW111" s="17"/>
      <c r="AX111" s="128" t="n">
        <f aca="false">IF(AX$2&lt;=$A111,IF(AX$3&gt;=$A111,(AX$4/1.055056),0),0)*($AI112-$AI111)/10000</f>
        <v>0</v>
      </c>
      <c r="AY111" s="140" t="n">
        <f aca="false">IF(AY$2&lt;=$A111,IF(AY$3&gt;=$A111,(AY$4/1.055056),0),0)*($AI112-$AI111)/10000</f>
        <v>0</v>
      </c>
      <c r="AZ111" s="140" t="n">
        <f aca="false">IF(AZ$2&lt;=$A111,IF(AZ$3&gt;=$A111,(AZ$4/1.055056),0),0)*($AI112-$AI111)/10000</f>
        <v>0</v>
      </c>
      <c r="BA111" s="140" t="n">
        <f aca="false">IF(BA$2&lt;=$A111,IF(BA$3&gt;=$A111,(BA$4/1.055056),0),0)*($AI112-$AI111)/10000</f>
        <v>0</v>
      </c>
      <c r="BB111" s="140" t="n">
        <f aca="false">IF(BB$2&lt;=$A111,IF(BB$3&gt;=$A111,(BB$4/1.055056),0),0)*($AI112-$AI111)/10000</f>
        <v>0</v>
      </c>
      <c r="BC111" s="140" t="n">
        <f aca="false">IF(BC$2&lt;=$A111,IF(BC$3&gt;=$A111,(BC$4/1.055056),0),0)*($AI112-$AI111)/10000</f>
        <v>0</v>
      </c>
      <c r="BD111" s="140" t="n">
        <f aca="false">IF(BD$2&lt;=$A111,IF(BD$3&gt;=$A111,(BD$4/1.055056),0),0)*($AI112-$AI111)/10000</f>
        <v>0</v>
      </c>
      <c r="BE111" s="140" t="n">
        <f aca="false">SUM(AX111:BD111)*AM111</f>
        <v>0</v>
      </c>
      <c r="BF111" s="140"/>
      <c r="BG111" s="13"/>
      <c r="BH111" s="13"/>
      <c r="BI111" s="141" t="n">
        <f aca="false">IF(BI$2&lt;=$A111,IF(BI$3&gt;=$A111,(BI$4/1.055056),0),0)*($AI112-$AI111)/10000</f>
        <v>0</v>
      </c>
      <c r="BJ111" s="141" t="n">
        <f aca="false">IF(BJ$2&lt;=$A111,IF(BJ$3&gt;=$A111,(BJ$4/1.055056),0),0)*($AI112-$AI111)/10000</f>
        <v>0</v>
      </c>
      <c r="BK111" s="141" t="n">
        <f aca="false">IF(BK$2&lt;=$A111,IF(BK$3&gt;=$A111,(BK$4/1.055056),0),0)*($AI112-$AI111)/10000</f>
        <v>0</v>
      </c>
      <c r="BL111" s="141" t="n">
        <f aca="false">IF(BL$2&lt;=$A111,IF(BL$3&gt;=$A111,(BL$4/1.055056),0),0)*($AI112-$AI111)/10000</f>
        <v>0</v>
      </c>
      <c r="BM111" s="141" t="n">
        <f aca="false">IF(BM$2&lt;=$A111,IF(BM$3&gt;=$A111,(BM$4/1.055056),0),0)*($AI112-$AI111)/10000</f>
        <v>0</v>
      </c>
      <c r="BN111" s="141" t="n">
        <f aca="false">IF(BN$2&lt;=$A111,IF(BN$3&gt;=$A111,(BN$4/1.055056),0),0)*($AI112-$AI111)/10000</f>
        <v>0</v>
      </c>
      <c r="BO111" s="141" t="n">
        <f aca="false">IF(BO$2&lt;=$A111,IF(BO$3&gt;=$A111,(BO$4/1.055056),0),0)*($AI112-$AI111)/10000</f>
        <v>0</v>
      </c>
      <c r="BP111" s="141" t="n">
        <f aca="false">IF(BP$2&lt;=$A111,IF(BP$3&gt;=$A111,(BP$4/1.055056),0),0)*($AI112-$AI111)/10000</f>
        <v>0</v>
      </c>
      <c r="BQ111" s="13"/>
      <c r="BR111" s="14" t="n">
        <f aca="false">SUM(BI111:BP111)</f>
        <v>0</v>
      </c>
      <c r="BS111" s="14" t="n">
        <f aca="false">SUM(AX111:BF111)+DF111</f>
        <v>0</v>
      </c>
      <c r="BT111" s="14"/>
      <c r="BU111" s="17"/>
      <c r="BV111" s="17"/>
      <c r="BW111" s="142" t="n">
        <f aca="false">IF(BW$2&lt;=$A111,IF(BW$3&gt;=$A111,(BW$4),0),0)*($AI112-$AI111)/10000</f>
        <v>0</v>
      </c>
      <c r="BX111" s="142" t="n">
        <f aca="false">IF(BX$2&lt;=$A111,IF(BX$3&gt;=$A111,(BX$4),0),0)*($AI112-$AI111)/10000</f>
        <v>0</v>
      </c>
      <c r="BY111" s="142" t="n">
        <f aca="false">IF(BY$2&lt;=$A111,IF(BY$3&gt;=$A111,(BY$4),0),0)*($AI112-$AI111)/10000</f>
        <v>0</v>
      </c>
      <c r="BZ111" s="142" t="n">
        <f aca="false">IF(BZ$2&lt;=$A111,IF(BZ$3&gt;=$A111,(BZ$4),0),0)*($AI112-$AI111)/10000</f>
        <v>0</v>
      </c>
      <c r="CA111" s="142" t="n">
        <f aca="false">IF(CA$2&lt;=$A111,IF(CA$3&gt;=$A111,(CA$4),0),0)*($AI112-$AI111)/10000</f>
        <v>0</v>
      </c>
      <c r="CB111" s="140" t="n">
        <f aca="false">IF(CB$2&lt;=$A111,IF(CB$3&gt;=$A111,(CB$4),0),0)*($AI112-$AI111)/10000</f>
        <v>0</v>
      </c>
      <c r="CC111" s="140" t="n">
        <f aca="false">IF(CC$2&lt;=$A111,IF(CC$3&gt;=$A111,(CC$4),0),0)*($AI112-$AI111)/10000</f>
        <v>0</v>
      </c>
      <c r="CD111" s="140" t="n">
        <f aca="false">IF(CD$2&lt;=$A111,IF(CD$3&gt;=$A111,(CD$4),0),0)*($AI112-$AI111)/10000</f>
        <v>0</v>
      </c>
      <c r="CE111" s="140" t="n">
        <f aca="false">IF(CE$2&lt;=$A111,IF(CE$3&gt;=$A111,(CE$4),0),0)*($AI112-$AI111)/10000</f>
        <v>0</v>
      </c>
      <c r="CF111" s="140" t="n">
        <f aca="false">IF(CF$2&lt;=$A111,IF(CF$3&gt;=$A111,(CF$4),0),0)*($AI112-$AI111)/10000</f>
        <v>0</v>
      </c>
      <c r="CG111" s="140" t="n">
        <f aca="false">IF(CG$2&lt;=$A111,IF(CG$3&gt;=$A111,(CG$4),0),0)*($AI112-$AI111)/10000</f>
        <v>0</v>
      </c>
      <c r="CH111" s="140" t="n">
        <f aca="false">IF(CH$2&lt;=$A111,IF(CH$3&gt;=$A111,(CH$4),0),0)*($AI112-$AI111)/10000</f>
        <v>0</v>
      </c>
      <c r="CI111" s="140" t="n">
        <f aca="false">IF(CI$2&lt;=$A111,IF(CI$3&gt;=$A111,(CI$4),0),0)*($AI112-$AI111)/10000</f>
        <v>0</v>
      </c>
      <c r="CJ111" s="17"/>
      <c r="CK111" s="128" t="n">
        <f aca="false">SUM(BW111:CI111)+DQ111</f>
        <v>0</v>
      </c>
      <c r="CL111" s="128"/>
      <c r="CM111" s="128"/>
      <c r="CN111" s="142" t="n">
        <f aca="false">IF(CN$2&lt;=$A111,IF(CN$3&gt;=$A111,(CN$4),0),0)*($AI112-$AI111)/10000</f>
        <v>0</v>
      </c>
      <c r="CO111" s="142" t="n">
        <f aca="false">IF(CO$2&lt;=$A111,IF(CO$3&gt;=$A111,(CO$4),0),0)*($AI112-$AI111)/10000</f>
        <v>0</v>
      </c>
      <c r="CP111" s="142" t="n">
        <f aca="false">IF(CP$2&lt;=$A111,IF(CP$3&gt;=$A111,(CP$4),0),0)*($AI112-$AI111)/10000</f>
        <v>0</v>
      </c>
      <c r="CQ111" s="142" t="n">
        <f aca="false">IF(CQ$2&lt;=$A111,IF(CQ$3&gt;=$A111,(CQ$4),0),0)*($AI112-$AI111)/10000</f>
        <v>0</v>
      </c>
      <c r="CR111" s="128"/>
      <c r="CS111" s="128" t="n">
        <f aca="false">SUM(CN111:CQ111)*AL111</f>
        <v>0</v>
      </c>
      <c r="CT111" s="128"/>
      <c r="CU111" s="17"/>
      <c r="CV111" s="17"/>
      <c r="CW111" s="17"/>
      <c r="CX111" s="140" t="n">
        <f aca="false">IF(CX$2&lt;=$A111,IF(CX$3&gt;=$A111,(CX$4),0),0)*($AI112-$AI111)/10000</f>
        <v>0</v>
      </c>
      <c r="CY111" s="140" t="n">
        <f aca="false">IF(CY$2&lt;=$A111,IF(CY$3&gt;=$A111,(CY$4),0),0)*($AI112-$AI111)/10000</f>
        <v>0</v>
      </c>
      <c r="CZ111" s="140" t="n">
        <f aca="false">IF(CZ$2&lt;=$A111,IF(CZ$3&gt;=$A111,(CZ$4),0),0)*($AI112-$AI111)/10000</f>
        <v>0</v>
      </c>
      <c r="DA111" s="140" t="n">
        <f aca="false">IF(DA$2&lt;=$A111,IF(DA$3&gt;=$A111,(DA$4),0),0)*($AI112-$AI111)/10000</f>
        <v>0</v>
      </c>
      <c r="DB111" s="140" t="n">
        <f aca="false">IF(DB$2&lt;=$A111,IF(DB$3&gt;=$A111,(DB$4),0),0)*($AI112-$AI111)/10000</f>
        <v>0</v>
      </c>
      <c r="DC111" s="140" t="n">
        <f aca="false">IF(DC$2&lt;=$A111,IF(DC$3&gt;=$A111,(DC$4),0),0)*($AI112-$AI111)/10000</f>
        <v>0</v>
      </c>
      <c r="DD111" s="140" t="n">
        <f aca="false">IF(DD$2&lt;=$A111,IF(DD$3&gt;=$A111,(DD$4),0),0)*($AI112-$AI111)/10000</f>
        <v>0</v>
      </c>
      <c r="DE111" s="17"/>
      <c r="DF111" s="128" t="n">
        <f aca="false">SUM(CX111:DD111)</f>
        <v>0</v>
      </c>
      <c r="DG111" s="17"/>
      <c r="DH111" s="17"/>
      <c r="DI111" s="17"/>
      <c r="DJ111" s="17"/>
      <c r="DK111" s="17"/>
      <c r="DL111" s="140" t="n">
        <f aca="false">IF(DL$2&lt;=$A111,IF(DL$3&gt;=$A111,(DL$4),0),0)*($AI112-$AI111)/10000</f>
        <v>0</v>
      </c>
      <c r="DM111" s="140" t="n">
        <f aca="false">IF(DM$2&lt;=$A111,IF(DM$3&gt;=$A111,(DM$4),0),0)*($AI112-$AI111)/10000</f>
        <v>0</v>
      </c>
      <c r="DN111" s="140" t="n">
        <f aca="false">IF(DN$2&lt;=$A111,IF(DN$3&gt;=$A111,(DN$4),0),0)*($AI112-$AI111)/10000</f>
        <v>0</v>
      </c>
      <c r="DO111" s="140" t="n">
        <f aca="false">IF(DO$2&lt;=$A111,IF(DO$3&gt;=$A111,(DO$4),0),0)*($AI112-$AI111)/10000</f>
        <v>0</v>
      </c>
      <c r="DP111" s="140"/>
      <c r="DQ111" s="140" t="n">
        <f aca="false">SUM(DL111:DO111)*AL111</f>
        <v>0</v>
      </c>
      <c r="DR111" s="140"/>
      <c r="DS111" s="140" t="n">
        <f aca="false">IF(DS$2&lt;=$A111,IF(DS$3&gt;=$A111,(DS$4),0),0)*($AI112-$AI111)/10000</f>
        <v>0</v>
      </c>
      <c r="DT111" s="140" t="n">
        <f aca="false">IF(DT$2&lt;=$A111,IF(DT$3&gt;=$A111,(DT$4),0),0)*($AI112-$AI111)/10000</f>
        <v>0</v>
      </c>
      <c r="DU111" s="140" t="n">
        <f aca="false">IF(DU$2&lt;=$A111,IF(DU$3&gt;=$A111,(DU$4),0),0)*($AI112-$AI111)/10000</f>
        <v>0</v>
      </c>
      <c r="DV111" s="140" t="n">
        <f aca="false">IF(DV$2&lt;=$A111,IF(DV$3&gt;=$A111,(DV$4),0),0)*($AI112-$AI111)/10000</f>
        <v>0</v>
      </c>
      <c r="DW111" s="140" t="n">
        <f aca="false">IF(DW$2&lt;=$A111,IF(DW$3&gt;=$A111,(DW$4),0),0)*($AI112-$AI111)/10000</f>
        <v>0</v>
      </c>
      <c r="DX111" s="140" t="n">
        <f aca="false">IF(DX$2&lt;=$A111,IF(DX$3&gt;=$A111,(DX$4),0),0)*($AI112-$AI111)/10000</f>
        <v>0</v>
      </c>
      <c r="DY111" s="140" t="n">
        <f aca="false">IF(DY$2&lt;=$A111,IF(DY$3&gt;=$A111,(DY$4),0),0)*($AI112-$AI111)/10000</f>
        <v>0</v>
      </c>
      <c r="DZ111" s="140" t="n">
        <f aca="false">IF(DZ$2&lt;=$A111,IF(DZ$3&gt;=$A111,(DZ$4),0),0)*($AI112-$AI111)/10000</f>
        <v>0</v>
      </c>
      <c r="EA111" s="140" t="n">
        <f aca="false">IF(EA$2&lt;=$A111,IF(EA$3&gt;=$A111,(EA$4),0),0)*($AI112-$AI111)/10000</f>
        <v>0</v>
      </c>
      <c r="EB111" s="128" t="n">
        <f aca="false">SUM(DS111:DZ111)*AM111</f>
        <v>0</v>
      </c>
      <c r="EC111" s="128"/>
      <c r="ED111" s="17"/>
      <c r="EE111" s="17"/>
      <c r="EF111" s="17"/>
      <c r="EG111" s="17"/>
      <c r="EH111" s="17"/>
      <c r="EI111" s="140" t="n">
        <f aca="false">IF(EI$2&lt;=$A111,IF(EI$3&gt;=$A111,(EI$4),0),0)*($AI112-$AI111)/10000</f>
        <v>0</v>
      </c>
      <c r="EJ111" s="140" t="n">
        <f aca="false">IF(EJ$2&lt;=$A111,IF(EJ$3&gt;=$A111,(EJ$4),0),0)*($AI112-$AI111)/10000</f>
        <v>0</v>
      </c>
      <c r="EK111" s="140" t="n">
        <f aca="false">IF(EK$2&lt;=$A111,IF(EK$3&gt;=$A111,(EK$4),0),0)*($AI112-$AI111)/10000</f>
        <v>0</v>
      </c>
      <c r="EL111" s="140" t="n">
        <f aca="false">IF(EL$2&lt;=$A111,IF(EL$3&gt;=$A111,(EL$4),0),0)*($AI112-$AI111)/10000</f>
        <v>0</v>
      </c>
      <c r="EM111" s="140" t="n">
        <f aca="false">IF(EM$2&lt;=$A111,IF(EM$3&gt;=$A111,(EM$4),0),0)*($AI112-$AI111)/10000</f>
        <v>0</v>
      </c>
      <c r="EN111" s="140" t="n">
        <f aca="false">IF(EN$2&lt;=$A111,IF(EN$3&gt;=$A111,(EN$4),0),0)*($AI112-$AI111)/10000</f>
        <v>0</v>
      </c>
      <c r="EO111" s="17"/>
      <c r="EP111" s="128" t="n">
        <f aca="false">SUM(EI111:EN111)</f>
        <v>0</v>
      </c>
      <c r="EQ111" s="128" t="n">
        <f aca="false">EP111*AM111</f>
        <v>0</v>
      </c>
      <c r="ER111" s="17"/>
      <c r="ES111" s="17"/>
      <c r="ET111" s="17"/>
      <c r="EU111" s="17"/>
      <c r="EV111" s="17"/>
      <c r="EW111" s="140" t="n">
        <f aca="false">IF(EW$2&lt;=$A111,IF(EW$3&gt;=$A111,(EW$4),0),0)*($AI112-$AI111)/10000</f>
        <v>0</v>
      </c>
      <c r="EX111" s="140" t="n">
        <f aca="false">IF(EX$2&lt;=$A111,IF(EX$3&gt;=$A111,(EX$4),0),0)*($AI112-$AI111)/10000</f>
        <v>0</v>
      </c>
      <c r="EY111" s="140" t="n">
        <f aca="false">IF(EY$2&lt;=$A111,IF(EY$3&gt;=$A111,(EY$4),0),0)*($AI112-$AI111)/10000</f>
        <v>0</v>
      </c>
      <c r="EZ111" s="140" t="n">
        <f aca="false">IF(EZ$2&lt;=$A111,IF(EZ$3&gt;=$A111,(EZ$4),0),0)*($AI112-$AI111)/10000</f>
        <v>0</v>
      </c>
      <c r="FA111" s="140" t="n">
        <f aca="false">IF(FA$2&lt;=$A111,IF(FA$3&gt;=$A111,(FA$4),0),0)*($AI112-$AI111)/10000</f>
        <v>0</v>
      </c>
      <c r="FB111" s="140" t="n">
        <f aca="false">IF(FB$2&lt;=$A111,IF(FB$3&gt;=$A111,(FB$4),0),0)*($AI112-$AI111)/10000</f>
        <v>0</v>
      </c>
      <c r="FC111" s="17"/>
      <c r="FD111" s="128" t="n">
        <f aca="false">SUM(EW111:FB111)</f>
        <v>0</v>
      </c>
      <c r="FE111" s="128" t="n">
        <f aca="false">FD111*AM111</f>
        <v>0</v>
      </c>
      <c r="FF111" s="17"/>
      <c r="FG111" s="17"/>
      <c r="FH111" s="17"/>
      <c r="FI111" s="17"/>
      <c r="FJ111" s="17"/>
      <c r="FK111" s="17"/>
      <c r="FL111" s="140" t="n">
        <f aca="false">IF(FL$2&lt;=$A111,IF(FL$3&gt;=$A111,(FL$4),0),0)*($AI112-$AI111)/10000</f>
        <v>0</v>
      </c>
      <c r="FM111" s="140" t="n">
        <f aca="false">IF(FM$2&lt;=$A111,IF(FM$3&gt;=$A111,(FM$4),0),0)*($AI112-$AI111)/10000</f>
        <v>0</v>
      </c>
      <c r="FN111" s="140" t="n">
        <f aca="false">IF(FN$2&lt;=$A111,IF(FN$3&gt;=$A111,(FN$4),0),0)*($AI112-$AI111)/10000</f>
        <v>0</v>
      </c>
      <c r="FO111" s="140" t="n">
        <f aca="false">IF(FO$2&lt;=$A111,IF(FO$3&gt;=$A111,(FO$4),0),0)*($AI112-$AI111)/10000</f>
        <v>0</v>
      </c>
      <c r="FP111" s="140" t="n">
        <f aca="false">IF(FP$2&lt;=$A111,IF(FP$3&gt;=$A111,(FP$4),0),0)*($AI112-$AI111)/10000</f>
        <v>0</v>
      </c>
      <c r="FQ111" s="140" t="n">
        <f aca="false">IF(FQ$2&lt;=$A111,IF(FQ$3&gt;=$A111,(FQ$4),0),0)*($AI112-$AI111)/10000</f>
        <v>0</v>
      </c>
      <c r="FR111" s="17"/>
      <c r="FS111" s="128" t="n">
        <f aca="false">SUM(FL111:FQ111)</f>
        <v>0</v>
      </c>
      <c r="FT111" s="128" t="n">
        <f aca="false">FS111*AM111</f>
        <v>0</v>
      </c>
      <c r="FU111" s="17"/>
      <c r="FV111" s="17"/>
      <c r="FW111" s="17"/>
      <c r="FX111" s="17"/>
      <c r="FY111" s="17"/>
      <c r="FZ111" s="17"/>
      <c r="GA111" s="140" t="n">
        <f aca="false">IF(GA$2&lt;=$A111,IF(GA$3&gt;=$A111,(GA$4),0),0)*($AI112-$AI111)/10000</f>
        <v>0</v>
      </c>
      <c r="GB111" s="140" t="n">
        <f aca="false">IF(GB$2&lt;=$A111,IF(GB$3&gt;=$A111,(GB$4),0),0)*($AI112-$AI111)/10000</f>
        <v>0</v>
      </c>
      <c r="GC111" s="140" t="n">
        <f aca="false">IF(GC$2&lt;=$A111,IF(GC$3&gt;=$A111,(GC$4),0),0)*($AI112-$AI111)/10000</f>
        <v>0</v>
      </c>
      <c r="GD111" s="140" t="n">
        <f aca="false">IF(GD$2&lt;=$A111,IF(GD$3&gt;=$A111,(GD$4),0),0)*($AI112-$AI111)/10000</f>
        <v>0</v>
      </c>
      <c r="GE111" s="140" t="n">
        <f aca="false">IF(GE$2&lt;=$A111,IF(GE$3&gt;=$A111,(GE$4),0),0)*($AI112-$AI111)/10000</f>
        <v>0</v>
      </c>
      <c r="GF111" s="140" t="n">
        <f aca="false">IF(GF$2&lt;=$A111,IF(GF$3&gt;=$A111,(GF$4),0),0)*($AI112-$AI111)/10000</f>
        <v>0</v>
      </c>
      <c r="GG111" s="17"/>
      <c r="GH111" s="128" t="n">
        <f aca="false">SUM(GA111:GF111)</f>
        <v>0</v>
      </c>
      <c r="GI111" s="128" t="n">
        <f aca="false">GH111*AM111</f>
        <v>0</v>
      </c>
    </row>
    <row r="112" customFormat="false" ht="16.5" hidden="false" customHeight="false" outlineLevel="0" collapsed="false">
      <c r="A112" s="133" t="n">
        <v>40148</v>
      </c>
      <c r="B112" s="144" t="e">
        <f aca="false">INDEX(EOLArray,MATCH($A112,EOLColumn,0),MATCH($AF$5,EOLRow,0))+CT112</f>
        <v>#VALUE!</v>
      </c>
      <c r="C112" s="135" t="n">
        <f aca="false">INDEX(M1SHEET,MATCH($A112,M1COLUMN,0),MATCH($AG$5,M1ROW,0))</f>
        <v>-0.57</v>
      </c>
      <c r="D112" s="152"/>
      <c r="E112" s="144" t="e">
        <f aca="false">INDEX(EOLArray,MATCH($A112,EOLColumn,0),MATCH($AF$19,EOLRow,0))+EQ112</f>
        <v>#VALUE!</v>
      </c>
      <c r="F112" s="135" t="n">
        <f aca="false">INDEX(M1SHEET,MATCH($A112,M1COLUMN,0),MATCH($AG$14,M1ROW,0))</f>
        <v>0</v>
      </c>
      <c r="G112" s="152"/>
      <c r="H112" s="144" t="e">
        <f aca="false">INDEX(EOLArray,MATCH($A112,EOLColumn,0),MATCH($AF$20,EOLRow,0))+GI112</f>
        <v>#VALUE!</v>
      </c>
      <c r="I112" s="135" t="n">
        <f aca="false">INDEX(M1SHEET,MATCH($A112,M1COLUMN,0),MATCH($AG$17,M1ROW,0))</f>
        <v>0.5</v>
      </c>
      <c r="J112" s="152"/>
      <c r="K112" s="144" t="e">
        <f aca="false">INDEX(EOLArray,MATCH($A112,EOLColumn,0),MATCH($AF$13,EOLRow,0))+FE112</f>
        <v>#VALUE!</v>
      </c>
      <c r="L112" s="135" t="n">
        <f aca="false">INDEX(M1SHEET,MATCH($A112,M1COLUMN,0),MATCH($AG$13,M1ROW,0))</f>
        <v>-0.29</v>
      </c>
      <c r="M112" s="152"/>
      <c r="N112" s="144" t="e">
        <f aca="false">INDEX(EOLArray,MATCH($A112,EOLColumn,0),MATCH($AF$12,EOLRow,0))+EB112+DQ112</f>
        <v>#VALUE!</v>
      </c>
      <c r="O112" s="135" t="n">
        <f aca="false">INDEX(M1SHEET,MATCH($A112,M1COLUMN,0),MATCH($AG$15,M1ROW,0))</f>
        <v>0.06</v>
      </c>
      <c r="P112" s="152"/>
      <c r="Q112" s="135" t="n">
        <f aca="false">INDEX(M1SHEET,MATCH($A112,M1COLUMN,0),MATCH($AG$31,M1ROW,0))</f>
        <v>4.5</v>
      </c>
      <c r="R112" s="152"/>
      <c r="S112" s="144" t="e">
        <f aca="false">INDEX(EOLArray,MATCH($A112,EOLColumn,0),MATCH($AF$2,EOLRow,0))+BE112+DF112</f>
        <v>#VALUE!</v>
      </c>
      <c r="T112" s="135" t="n">
        <f aca="false">INDEX(M1SHEET,MATCH($A112,M1COLUMN,0),MATCH($AG$3,M1ROW,0))</f>
        <v>-0.57</v>
      </c>
      <c r="U112" s="152"/>
      <c r="V112" s="135" t="n">
        <f aca="false">INDEX(M1SHEET,MATCH($A112,M1COLUMN,0),MATCH($AG$28,M1ROW,0))</f>
        <v>5.41190779586947</v>
      </c>
      <c r="W112" s="152"/>
      <c r="X112" s="144" t="e">
        <f aca="false">INDEX(EOLArray,MATCH($A112,EOLColumn,0),MATCH($AF$18,EOLRow,0))+$BE112+$CK112+$CS112+$DQ112</f>
        <v>#VALUE!</v>
      </c>
      <c r="Y112" s="135" t="n">
        <f aca="false">INDEX(M1SHEET,MATCH($A112,M1COLUMN,0),MATCH($AG$2,M1ROW,0))</f>
        <v>4.44</v>
      </c>
      <c r="Z112" s="152"/>
      <c r="AB112" s="150" t="e">
        <f aca="false">B112+E112+H112+K112+N112+S112</f>
        <v>#VALUE!</v>
      </c>
      <c r="AC112" s="58"/>
      <c r="AD112" s="58"/>
      <c r="AI112" s="138" t="n">
        <v>40148</v>
      </c>
      <c r="AJ112" s="96" t="n">
        <f aca="false">(CK112+BE112+BR112+DQ112)*AM112</f>
        <v>0</v>
      </c>
      <c r="AK112" s="97" t="n">
        <f aca="false">(AO112)*(AM112)</f>
        <v>0</v>
      </c>
      <c r="AL112" s="97" t="n">
        <f aca="false">(AN112+AO112)*(AM112)</f>
        <v>0</v>
      </c>
      <c r="AM112" s="139" t="n">
        <f aca="false">INDEX(M1SHEET,MATCH($AI112,M1COLUMN,0),MATCH($AG$38,M1ROW,0))</f>
        <v>0.595981221284329</v>
      </c>
      <c r="AN112" s="122" t="n">
        <f aca="false">BS112</f>
        <v>0</v>
      </c>
      <c r="AO112" s="97" t="n">
        <f aca="false">BR112</f>
        <v>0</v>
      </c>
      <c r="AP112" s="125"/>
      <c r="AQ112" s="108"/>
      <c r="AR112" s="128" t="n">
        <f aca="false">SUM(AX112:BE112)+SUM(BI112:BP112)+SUM(DU112:DZ112)+SUM(BW112:CI112)</f>
        <v>0</v>
      </c>
      <c r="AS112" s="108"/>
      <c r="AT112" s="17"/>
      <c r="AU112" s="17"/>
      <c r="AV112" s="37" t="n">
        <v>40148</v>
      </c>
      <c r="AW112" s="17"/>
      <c r="AX112" s="128" t="n">
        <f aca="false">IF(AX$2&lt;=$A112,IF(AX$3&gt;=$A112,(AX$4/1.055056),0),0)*($AI113-$AI112)/10000</f>
        <v>0</v>
      </c>
      <c r="AY112" s="140" t="n">
        <f aca="false">IF(AY$2&lt;=$A112,IF(AY$3&gt;=$A112,(AY$4/1.055056),0),0)*($AI113-$AI112)/10000</f>
        <v>0</v>
      </c>
      <c r="AZ112" s="140" t="n">
        <f aca="false">IF(AZ$2&lt;=$A112,IF(AZ$3&gt;=$A112,(AZ$4/1.055056),0),0)*($AI113-$AI112)/10000</f>
        <v>0</v>
      </c>
      <c r="BA112" s="140" t="n">
        <f aca="false">IF(BA$2&lt;=$A112,IF(BA$3&gt;=$A112,(BA$4/1.055056),0),0)*($AI113-$AI112)/10000</f>
        <v>0</v>
      </c>
      <c r="BB112" s="140" t="n">
        <f aca="false">IF(BB$2&lt;=$A112,IF(BB$3&gt;=$A112,(BB$4/1.055056),0),0)*($AI113-$AI112)/10000</f>
        <v>0</v>
      </c>
      <c r="BC112" s="140" t="n">
        <f aca="false">IF(BC$2&lt;=$A112,IF(BC$3&gt;=$A112,(BC$4/1.055056),0),0)*($AI113-$AI112)/10000</f>
        <v>0</v>
      </c>
      <c r="BD112" s="140" t="n">
        <f aca="false">IF(BD$2&lt;=$A112,IF(BD$3&gt;=$A112,(BD$4/1.055056),0),0)*($AI113-$AI112)/10000</f>
        <v>0</v>
      </c>
      <c r="BE112" s="140" t="n">
        <f aca="false">SUM(AX112:BD112)*AM112</f>
        <v>0</v>
      </c>
      <c r="BF112" s="140"/>
      <c r="BG112" s="13"/>
      <c r="BH112" s="13"/>
      <c r="BI112" s="141" t="n">
        <f aca="false">IF(BI$2&lt;=$A112,IF(BI$3&gt;=$A112,(BI$4/1.055056),0),0)*($AI113-$AI112)/10000</f>
        <v>0</v>
      </c>
      <c r="BJ112" s="141" t="n">
        <f aca="false">IF(BJ$2&lt;=$A112,IF(BJ$3&gt;=$A112,(BJ$4/1.055056),0),0)*($AI113-$AI112)/10000</f>
        <v>0</v>
      </c>
      <c r="BK112" s="141" t="n">
        <f aca="false">IF(BK$2&lt;=$A112,IF(BK$3&gt;=$A112,(BK$4/1.055056),0),0)*($AI113-$AI112)/10000</f>
        <v>0</v>
      </c>
      <c r="BL112" s="141" t="n">
        <f aca="false">IF(BL$2&lt;=$A112,IF(BL$3&gt;=$A112,(BL$4/1.055056),0),0)*($AI113-$AI112)/10000</f>
        <v>0</v>
      </c>
      <c r="BM112" s="141" t="n">
        <f aca="false">IF(BM$2&lt;=$A112,IF(BM$3&gt;=$A112,(BM$4/1.055056),0),0)*($AI113-$AI112)/10000</f>
        <v>0</v>
      </c>
      <c r="BN112" s="141" t="n">
        <f aca="false">IF(BN$2&lt;=$A112,IF(BN$3&gt;=$A112,(BN$4/1.055056),0),0)*($AI113-$AI112)/10000</f>
        <v>0</v>
      </c>
      <c r="BO112" s="141" t="n">
        <f aca="false">IF(BO$2&lt;=$A112,IF(BO$3&gt;=$A112,(BO$4/1.055056),0),0)*($AI113-$AI112)/10000</f>
        <v>0</v>
      </c>
      <c r="BP112" s="141" t="n">
        <f aca="false">IF(BP$2&lt;=$A112,IF(BP$3&gt;=$A112,(BP$4/1.055056),0),0)*($AI113-$AI112)/10000</f>
        <v>0</v>
      </c>
      <c r="BQ112" s="13"/>
      <c r="BR112" s="14" t="n">
        <f aca="false">SUM(BI112:BP112)</f>
        <v>0</v>
      </c>
      <c r="BS112" s="14" t="n">
        <f aca="false">SUM(AX112:BF112)+DF112</f>
        <v>0</v>
      </c>
      <c r="BT112" s="14"/>
      <c r="BU112" s="17"/>
      <c r="BV112" s="17"/>
      <c r="BW112" s="142" t="n">
        <f aca="false">IF(BW$2&lt;=$A112,IF(BW$3&gt;=$A112,(BW$4),0),0)*($AI113-$AI112)/10000</f>
        <v>0</v>
      </c>
      <c r="BX112" s="142" t="n">
        <f aca="false">IF(BX$2&lt;=$A112,IF(BX$3&gt;=$A112,(BX$4),0),0)*($AI113-$AI112)/10000</f>
        <v>0</v>
      </c>
      <c r="BY112" s="142" t="n">
        <f aca="false">IF(BY$2&lt;=$A112,IF(BY$3&gt;=$A112,(BY$4),0),0)*($AI113-$AI112)/10000</f>
        <v>0</v>
      </c>
      <c r="BZ112" s="142" t="n">
        <f aca="false">IF(BZ$2&lt;=$A112,IF(BZ$3&gt;=$A112,(BZ$4),0),0)*($AI113-$AI112)/10000</f>
        <v>0</v>
      </c>
      <c r="CA112" s="142" t="n">
        <f aca="false">IF(CA$2&lt;=$A112,IF(CA$3&gt;=$A112,(CA$4),0),0)*($AI113-$AI112)/10000</f>
        <v>0</v>
      </c>
      <c r="CB112" s="140" t="n">
        <f aca="false">IF(CB$2&lt;=$A112,IF(CB$3&gt;=$A112,(CB$4),0),0)*($AI113-$AI112)/10000</f>
        <v>0</v>
      </c>
      <c r="CC112" s="140" t="n">
        <f aca="false">IF(CC$2&lt;=$A112,IF(CC$3&gt;=$A112,(CC$4),0),0)*($AI113-$AI112)/10000</f>
        <v>0</v>
      </c>
      <c r="CD112" s="140" t="n">
        <f aca="false">IF(CD$2&lt;=$A112,IF(CD$3&gt;=$A112,(CD$4),0),0)*($AI113-$AI112)/10000</f>
        <v>0</v>
      </c>
      <c r="CE112" s="140" t="n">
        <f aca="false">IF(CE$2&lt;=$A112,IF(CE$3&gt;=$A112,(CE$4),0),0)*($AI113-$AI112)/10000</f>
        <v>0</v>
      </c>
      <c r="CF112" s="140" t="n">
        <f aca="false">IF(CF$2&lt;=$A112,IF(CF$3&gt;=$A112,(CF$4),0),0)*($AI113-$AI112)/10000</f>
        <v>0</v>
      </c>
      <c r="CG112" s="140" t="n">
        <f aca="false">IF(CG$2&lt;=$A112,IF(CG$3&gt;=$A112,(CG$4),0),0)*($AI113-$AI112)/10000</f>
        <v>0</v>
      </c>
      <c r="CH112" s="140" t="n">
        <f aca="false">IF(CH$2&lt;=$A112,IF(CH$3&gt;=$A112,(CH$4),0),0)*($AI113-$AI112)/10000</f>
        <v>0</v>
      </c>
      <c r="CI112" s="140" t="n">
        <f aca="false">IF(CI$2&lt;=$A112,IF(CI$3&gt;=$A112,(CI$4),0),0)*($AI113-$AI112)/10000</f>
        <v>0</v>
      </c>
      <c r="CJ112" s="17"/>
      <c r="CK112" s="128" t="n">
        <f aca="false">SUM(BW112:CI112)+DQ112</f>
        <v>0</v>
      </c>
      <c r="CL112" s="128"/>
      <c r="CM112" s="128"/>
      <c r="CN112" s="142" t="n">
        <f aca="false">IF(CN$2&lt;=$A112,IF(CN$3&gt;=$A112,(CN$4),0),0)*($AI113-$AI112)/10000</f>
        <v>0</v>
      </c>
      <c r="CO112" s="142" t="n">
        <f aca="false">IF(CO$2&lt;=$A112,IF(CO$3&gt;=$A112,(CO$4),0),0)*($AI113-$AI112)/10000</f>
        <v>0</v>
      </c>
      <c r="CP112" s="142" t="n">
        <f aca="false">IF(CP$2&lt;=$A112,IF(CP$3&gt;=$A112,(CP$4),0),0)*($AI113-$AI112)/10000</f>
        <v>0</v>
      </c>
      <c r="CQ112" s="142" t="n">
        <f aca="false">IF(CQ$2&lt;=$A112,IF(CQ$3&gt;=$A112,(CQ$4),0),0)*($AI113-$AI112)/10000</f>
        <v>0</v>
      </c>
      <c r="CR112" s="128"/>
      <c r="CS112" s="128" t="n">
        <f aca="false">SUM(CN112:CQ112)*AL112</f>
        <v>0</v>
      </c>
      <c r="CT112" s="128"/>
      <c r="CU112" s="17"/>
      <c r="CV112" s="17"/>
      <c r="CW112" s="17"/>
      <c r="CX112" s="140" t="n">
        <f aca="false">IF(CX$2&lt;=$A112,IF(CX$3&gt;=$A112,(CX$4),0),0)*($AI113-$AI112)/10000</f>
        <v>0</v>
      </c>
      <c r="CY112" s="140" t="n">
        <f aca="false">IF(CY$2&lt;=$A112,IF(CY$3&gt;=$A112,(CY$4),0),0)*($AI113-$AI112)/10000</f>
        <v>0</v>
      </c>
      <c r="CZ112" s="140" t="n">
        <f aca="false">IF(CZ$2&lt;=$A112,IF(CZ$3&gt;=$A112,(CZ$4),0),0)*($AI113-$AI112)/10000</f>
        <v>0</v>
      </c>
      <c r="DA112" s="140" t="n">
        <f aca="false">IF(DA$2&lt;=$A112,IF(DA$3&gt;=$A112,(DA$4),0),0)*($AI113-$AI112)/10000</f>
        <v>0</v>
      </c>
      <c r="DB112" s="140" t="n">
        <f aca="false">IF(DB$2&lt;=$A112,IF(DB$3&gt;=$A112,(DB$4),0),0)*($AI113-$AI112)/10000</f>
        <v>0</v>
      </c>
      <c r="DC112" s="140" t="n">
        <f aca="false">IF(DC$2&lt;=$A112,IF(DC$3&gt;=$A112,(DC$4),0),0)*($AI113-$AI112)/10000</f>
        <v>0</v>
      </c>
      <c r="DD112" s="140" t="n">
        <f aca="false">IF(DD$2&lt;=$A112,IF(DD$3&gt;=$A112,(DD$4),0),0)*($AI113-$AI112)/10000</f>
        <v>0</v>
      </c>
      <c r="DE112" s="17"/>
      <c r="DF112" s="128" t="n">
        <f aca="false">SUM(CX112:DD112)</f>
        <v>0</v>
      </c>
      <c r="DG112" s="17"/>
      <c r="DH112" s="17"/>
      <c r="DI112" s="17"/>
      <c r="DJ112" s="17"/>
      <c r="DK112" s="17"/>
      <c r="DL112" s="140" t="n">
        <f aca="false">IF(DL$2&lt;=$A112,IF(DL$3&gt;=$A112,(DL$4),0),0)*($AI113-$AI112)/10000</f>
        <v>0</v>
      </c>
      <c r="DM112" s="140" t="n">
        <f aca="false">IF(DM$2&lt;=$A112,IF(DM$3&gt;=$A112,(DM$4),0),0)*($AI113-$AI112)/10000</f>
        <v>0</v>
      </c>
      <c r="DN112" s="140" t="n">
        <f aca="false">IF(DN$2&lt;=$A112,IF(DN$3&gt;=$A112,(DN$4),0),0)*($AI113-$AI112)/10000</f>
        <v>0</v>
      </c>
      <c r="DO112" s="140" t="n">
        <f aca="false">IF(DO$2&lt;=$A112,IF(DO$3&gt;=$A112,(DO$4),0),0)*($AI113-$AI112)/10000</f>
        <v>0</v>
      </c>
      <c r="DP112" s="140"/>
      <c r="DQ112" s="140" t="n">
        <f aca="false">SUM(DL112:DO112)*AL112</f>
        <v>0</v>
      </c>
      <c r="DR112" s="140"/>
      <c r="DS112" s="140" t="n">
        <f aca="false">IF(DS$2&lt;=$A112,IF(DS$3&gt;=$A112,(DS$4),0),0)*($AI113-$AI112)/10000</f>
        <v>0</v>
      </c>
      <c r="DT112" s="140" t="n">
        <f aca="false">IF(DT$2&lt;=$A112,IF(DT$3&gt;=$A112,(DT$4),0),0)*($AI113-$AI112)/10000</f>
        <v>0</v>
      </c>
      <c r="DU112" s="140" t="n">
        <f aca="false">IF(DU$2&lt;=$A112,IF(DU$3&gt;=$A112,(DU$4),0),0)*($AI113-$AI112)/10000</f>
        <v>0</v>
      </c>
      <c r="DV112" s="140" t="n">
        <f aca="false">IF(DV$2&lt;=$A112,IF(DV$3&gt;=$A112,(DV$4),0),0)*($AI113-$AI112)/10000</f>
        <v>0</v>
      </c>
      <c r="DW112" s="140" t="n">
        <f aca="false">IF(DW$2&lt;=$A112,IF(DW$3&gt;=$A112,(DW$4),0),0)*($AI113-$AI112)/10000</f>
        <v>0</v>
      </c>
      <c r="DX112" s="140" t="n">
        <f aca="false">IF(DX$2&lt;=$A112,IF(DX$3&gt;=$A112,(DX$4),0),0)*($AI113-$AI112)/10000</f>
        <v>0</v>
      </c>
      <c r="DY112" s="140" t="n">
        <f aca="false">IF(DY$2&lt;=$A112,IF(DY$3&gt;=$A112,(DY$4),0),0)*($AI113-$AI112)/10000</f>
        <v>0</v>
      </c>
      <c r="DZ112" s="140" t="n">
        <f aca="false">IF(DZ$2&lt;=$A112,IF(DZ$3&gt;=$A112,(DZ$4),0),0)*($AI113-$AI112)/10000</f>
        <v>0</v>
      </c>
      <c r="EA112" s="140" t="n">
        <f aca="false">IF(EA$2&lt;=$A112,IF(EA$3&gt;=$A112,(EA$4),0),0)*($AI113-$AI112)/10000</f>
        <v>0</v>
      </c>
      <c r="EB112" s="128" t="n">
        <f aca="false">SUM(DS112:DZ112)*AM112</f>
        <v>0</v>
      </c>
      <c r="EC112" s="128"/>
      <c r="ED112" s="17"/>
      <c r="EE112" s="17"/>
      <c r="EF112" s="17"/>
      <c r="EG112" s="17"/>
      <c r="EH112" s="17"/>
      <c r="EI112" s="140" t="n">
        <f aca="false">IF(EI$2&lt;=$A112,IF(EI$3&gt;=$A112,(EI$4),0),0)*($AI113-$AI112)/10000</f>
        <v>0</v>
      </c>
      <c r="EJ112" s="140" t="n">
        <f aca="false">IF(EJ$2&lt;=$A112,IF(EJ$3&gt;=$A112,(EJ$4),0),0)*($AI113-$AI112)/10000</f>
        <v>0</v>
      </c>
      <c r="EK112" s="140" t="n">
        <f aca="false">IF(EK$2&lt;=$A112,IF(EK$3&gt;=$A112,(EK$4),0),0)*($AI113-$AI112)/10000</f>
        <v>0</v>
      </c>
      <c r="EL112" s="140" t="n">
        <f aca="false">IF(EL$2&lt;=$A112,IF(EL$3&gt;=$A112,(EL$4),0),0)*($AI113-$AI112)/10000</f>
        <v>0</v>
      </c>
      <c r="EM112" s="140" t="n">
        <f aca="false">IF(EM$2&lt;=$A112,IF(EM$3&gt;=$A112,(EM$4),0),0)*($AI113-$AI112)/10000</f>
        <v>0</v>
      </c>
      <c r="EN112" s="140" t="n">
        <f aca="false">IF(EN$2&lt;=$A112,IF(EN$3&gt;=$A112,(EN$4),0),0)*($AI113-$AI112)/10000</f>
        <v>0</v>
      </c>
      <c r="EO112" s="17"/>
      <c r="EP112" s="128" t="n">
        <f aca="false">SUM(EI112:EN112)</f>
        <v>0</v>
      </c>
      <c r="EQ112" s="128" t="n">
        <f aca="false">EP112*AM112</f>
        <v>0</v>
      </c>
      <c r="ER112" s="17"/>
      <c r="ES112" s="17"/>
      <c r="ET112" s="17"/>
      <c r="EU112" s="17"/>
      <c r="EV112" s="17"/>
      <c r="EW112" s="140" t="n">
        <f aca="false">IF(EW$2&lt;=$A112,IF(EW$3&gt;=$A112,(EW$4),0),0)*($AI113-$AI112)/10000</f>
        <v>0</v>
      </c>
      <c r="EX112" s="140" t="n">
        <f aca="false">IF(EX$2&lt;=$A112,IF(EX$3&gt;=$A112,(EX$4),0),0)*($AI113-$AI112)/10000</f>
        <v>0</v>
      </c>
      <c r="EY112" s="140" t="n">
        <f aca="false">IF(EY$2&lt;=$A112,IF(EY$3&gt;=$A112,(EY$4),0),0)*($AI113-$AI112)/10000</f>
        <v>0</v>
      </c>
      <c r="EZ112" s="140" t="n">
        <f aca="false">IF(EZ$2&lt;=$A112,IF(EZ$3&gt;=$A112,(EZ$4),0),0)*($AI113-$AI112)/10000</f>
        <v>0</v>
      </c>
      <c r="FA112" s="140" t="n">
        <f aca="false">IF(FA$2&lt;=$A112,IF(FA$3&gt;=$A112,(FA$4),0),0)*($AI113-$AI112)/10000</f>
        <v>0</v>
      </c>
      <c r="FB112" s="140" t="n">
        <f aca="false">IF(FB$2&lt;=$A112,IF(FB$3&gt;=$A112,(FB$4),0),0)*($AI113-$AI112)/10000</f>
        <v>0</v>
      </c>
      <c r="FC112" s="17"/>
      <c r="FD112" s="128" t="n">
        <f aca="false">SUM(EW112:FB112)</f>
        <v>0</v>
      </c>
      <c r="FE112" s="128" t="n">
        <f aca="false">FD112*AM112</f>
        <v>0</v>
      </c>
      <c r="FF112" s="17"/>
      <c r="FG112" s="17"/>
      <c r="FH112" s="17"/>
      <c r="FI112" s="17"/>
      <c r="FJ112" s="17"/>
      <c r="FK112" s="17"/>
      <c r="FL112" s="140" t="n">
        <f aca="false">IF(FL$2&lt;=$A112,IF(FL$3&gt;=$A112,(FL$4),0),0)*($AI113-$AI112)/10000</f>
        <v>0</v>
      </c>
      <c r="FM112" s="140" t="n">
        <f aca="false">IF(FM$2&lt;=$A112,IF(FM$3&gt;=$A112,(FM$4),0),0)*($AI113-$AI112)/10000</f>
        <v>0</v>
      </c>
      <c r="FN112" s="140" t="n">
        <f aca="false">IF(FN$2&lt;=$A112,IF(FN$3&gt;=$A112,(FN$4),0),0)*($AI113-$AI112)/10000</f>
        <v>0</v>
      </c>
      <c r="FO112" s="140" t="n">
        <f aca="false">IF(FO$2&lt;=$A112,IF(FO$3&gt;=$A112,(FO$4),0),0)*($AI113-$AI112)/10000</f>
        <v>0</v>
      </c>
      <c r="FP112" s="140" t="n">
        <f aca="false">IF(FP$2&lt;=$A112,IF(FP$3&gt;=$A112,(FP$4),0),0)*($AI113-$AI112)/10000</f>
        <v>0</v>
      </c>
      <c r="FQ112" s="140" t="n">
        <f aca="false">IF(FQ$2&lt;=$A112,IF(FQ$3&gt;=$A112,(FQ$4),0),0)*($AI113-$AI112)/10000</f>
        <v>0</v>
      </c>
      <c r="FR112" s="17"/>
      <c r="FS112" s="128" t="n">
        <f aca="false">SUM(FL112:FQ112)</f>
        <v>0</v>
      </c>
      <c r="FT112" s="128" t="n">
        <f aca="false">FS112*AM112</f>
        <v>0</v>
      </c>
      <c r="FU112" s="17"/>
      <c r="FV112" s="17"/>
      <c r="FW112" s="17"/>
      <c r="FX112" s="17"/>
      <c r="FY112" s="17"/>
      <c r="FZ112" s="17"/>
      <c r="GA112" s="140" t="n">
        <f aca="false">IF(GA$2&lt;=$A112,IF(GA$3&gt;=$A112,(GA$4),0),0)*($AI113-$AI112)/10000</f>
        <v>0</v>
      </c>
      <c r="GB112" s="140" t="n">
        <f aca="false">IF(GB$2&lt;=$A112,IF(GB$3&gt;=$A112,(GB$4),0),0)*($AI113-$AI112)/10000</f>
        <v>0</v>
      </c>
      <c r="GC112" s="140" t="n">
        <f aca="false">IF(GC$2&lt;=$A112,IF(GC$3&gt;=$A112,(GC$4),0),0)*($AI113-$AI112)/10000</f>
        <v>0</v>
      </c>
      <c r="GD112" s="140" t="n">
        <f aca="false">IF(GD$2&lt;=$A112,IF(GD$3&gt;=$A112,(GD$4),0),0)*($AI113-$AI112)/10000</f>
        <v>0</v>
      </c>
      <c r="GE112" s="140" t="n">
        <f aca="false">IF(GE$2&lt;=$A112,IF(GE$3&gt;=$A112,(GE$4),0),0)*($AI113-$AI112)/10000</f>
        <v>0</v>
      </c>
      <c r="GF112" s="140" t="n">
        <f aca="false">IF(GF$2&lt;=$A112,IF(GF$3&gt;=$A112,(GF$4),0),0)*($AI113-$AI112)/10000</f>
        <v>0</v>
      </c>
      <c r="GG112" s="17"/>
      <c r="GH112" s="128" t="n">
        <f aca="false">SUM(GA112:GF112)</f>
        <v>0</v>
      </c>
      <c r="GI112" s="128" t="n">
        <f aca="false">GH112*AM112</f>
        <v>0</v>
      </c>
    </row>
    <row r="113" customFormat="false" ht="16.5" hidden="false" customHeight="false" outlineLevel="0" collapsed="false">
      <c r="A113" s="133" t="n">
        <v>40179</v>
      </c>
      <c r="B113" s="144" t="e">
        <f aca="false">INDEX(EOLArray,MATCH($A113,EOLColumn,0),MATCH($AF$5,EOLRow,0))+CT113</f>
        <v>#VALUE!</v>
      </c>
      <c r="C113" s="135" t="n">
        <f aca="false">INDEX(M1SHEET,MATCH($A113,M1COLUMN,0),MATCH($AG$5,M1ROW,0))</f>
        <v>-0.57</v>
      </c>
      <c r="D113" s="145" t="n">
        <f aca="false">AVERAGE(C111:C115)</f>
        <v>-0.57</v>
      </c>
      <c r="E113" s="144" t="e">
        <f aca="false">INDEX(EOLArray,MATCH($A113,EOLColumn,0),MATCH($AF$19,EOLRow,0))+EQ113</f>
        <v>#VALUE!</v>
      </c>
      <c r="F113" s="135" t="n">
        <f aca="false">INDEX(M1SHEET,MATCH($A113,M1COLUMN,0),MATCH($AG$14,M1ROW,0))</f>
        <v>0</v>
      </c>
      <c r="G113" s="145" t="n">
        <f aca="false">AVERAGE(F111:F115)</f>
        <v>0</v>
      </c>
      <c r="H113" s="144" t="e">
        <f aca="false">INDEX(EOLArray,MATCH($A113,EOLColumn,0),MATCH($AF$20,EOLRow,0))+GI113</f>
        <v>#VALUE!</v>
      </c>
      <c r="I113" s="135" t="n">
        <f aca="false">INDEX(M1SHEET,MATCH($A113,M1COLUMN,0),MATCH($AG$17,M1ROW,0))</f>
        <v>0.5</v>
      </c>
      <c r="J113" s="145" t="n">
        <f aca="false">AVERAGE(I111:I115)</f>
        <v>0.5</v>
      </c>
      <c r="K113" s="144" t="e">
        <f aca="false">INDEX(EOLArray,MATCH($A113,EOLColumn,0),MATCH($AF$13,EOLRow,0))+FE113</f>
        <v>#VALUE!</v>
      </c>
      <c r="L113" s="135" t="n">
        <f aca="false">INDEX(M1SHEET,MATCH($A113,M1COLUMN,0),MATCH($AG$13,M1ROW,0))</f>
        <v>-0.29</v>
      </c>
      <c r="M113" s="145" t="n">
        <f aca="false">AVERAGE(L111:L115)</f>
        <v>-0.29</v>
      </c>
      <c r="N113" s="144" t="e">
        <f aca="false">INDEX(EOLArray,MATCH($A113,EOLColumn,0),MATCH($AF$12,EOLRow,0))+EB113+DQ113</f>
        <v>#VALUE!</v>
      </c>
      <c r="O113" s="135" t="n">
        <f aca="false">INDEX(M1SHEET,MATCH($A113,M1COLUMN,0),MATCH($AG$15,M1ROW,0))</f>
        <v>0.13</v>
      </c>
      <c r="P113" s="145" t="n">
        <f aca="false">AVERAGE(O111:O115)</f>
        <v>0.002</v>
      </c>
      <c r="Q113" s="135" t="n">
        <f aca="false">INDEX(M1SHEET,MATCH($A113,M1COLUMN,0),MATCH($AG$31,M1ROW,0))</f>
        <v>4.6665</v>
      </c>
      <c r="R113" s="145" t="n">
        <f aca="false">AVERAGE(Q111:Q115)</f>
        <v>4.3977</v>
      </c>
      <c r="S113" s="144" t="e">
        <f aca="false">INDEX(EOLArray,MATCH($A113,EOLColumn,0),MATCH($AF$2,EOLRow,0))+BE113+DF113</f>
        <v>#VALUE!</v>
      </c>
      <c r="T113" s="135" t="n">
        <f aca="false">INDEX(M1SHEET,MATCH($A113,M1COLUMN,0),MATCH($AG$3,M1ROW,0))</f>
        <v>-0.57</v>
      </c>
      <c r="U113" s="145" t="n">
        <f aca="false">AVERAGE(T111:T115)</f>
        <v>-0.57</v>
      </c>
      <c r="V113" s="135" t="n">
        <f aca="false">INDEX(M1SHEET,MATCH($A113,M1COLUMN,0),MATCH($AG$28,M1ROW,0))</f>
        <v>5.54677720780605</v>
      </c>
      <c r="W113" s="145" t="n">
        <f aca="false">AVERAGE(V111:V115)</f>
        <v>5.34990212994679</v>
      </c>
      <c r="X113" s="144" t="e">
        <f aca="false">INDEX(EOLArray,MATCH($A113,EOLColumn,0),MATCH($AF$18,EOLRow,0))+$BE113+$CK113+$CS113+$DQ113</f>
        <v>#VALUE!</v>
      </c>
      <c r="Y113" s="135" t="n">
        <f aca="false">INDEX(M1SHEET,MATCH($A113,M1COLUMN,0),MATCH($AG$2,M1ROW,0))</f>
        <v>4.5365</v>
      </c>
      <c r="Z113" s="145" t="n">
        <f aca="false">AVERAGE(Y111:Y115)</f>
        <v>4.3957</v>
      </c>
      <c r="AB113" s="150" t="e">
        <f aca="false">B113+E113+H113+K113+N113+S113</f>
        <v>#VALUE!</v>
      </c>
      <c r="AC113" s="58"/>
      <c r="AD113" s="58"/>
      <c r="AI113" s="138" t="n">
        <v>40179</v>
      </c>
      <c r="AJ113" s="96" t="n">
        <f aca="false">(CK113+BE113+BR113+DQ113)*AM113</f>
        <v>0</v>
      </c>
      <c r="AK113" s="97" t="n">
        <f aca="false">(AO113)*(AM113)</f>
        <v>0</v>
      </c>
      <c r="AL113" s="97" t="n">
        <f aca="false">(AN113+AO113)*(AM113)</f>
        <v>0</v>
      </c>
      <c r="AM113" s="139" t="n">
        <f aca="false">INDEX(M1SHEET,MATCH($AI113,M1COLUMN,0),MATCH($AG$38,M1ROW,0))</f>
        <v>0.59260503676378</v>
      </c>
      <c r="AN113" s="122" t="n">
        <f aca="false">BS113</f>
        <v>0</v>
      </c>
      <c r="AO113" s="97" t="n">
        <f aca="false">BR113</f>
        <v>0</v>
      </c>
      <c r="AP113" s="125"/>
      <c r="AQ113" s="108"/>
      <c r="AR113" s="128" t="n">
        <f aca="false">SUM(AX113:BE113)+SUM(BI113:BP113)+SUM(DU113:DZ113)+SUM(BW113:CI113)</f>
        <v>0</v>
      </c>
      <c r="AS113" s="108"/>
      <c r="AT113" s="17"/>
      <c r="AU113" s="17"/>
      <c r="AV113" s="37" t="n">
        <v>40179</v>
      </c>
      <c r="AW113" s="17"/>
      <c r="AX113" s="128" t="n">
        <f aca="false">IF(AX$2&lt;=$A113,IF(AX$3&gt;=$A113,(AX$4/1.055056),0),0)*($AI114-$AI113)/10000</f>
        <v>0</v>
      </c>
      <c r="AY113" s="140" t="n">
        <f aca="false">IF(AY$2&lt;=$A113,IF(AY$3&gt;=$A113,(AY$4/1.055056),0),0)*($AI114-$AI113)/10000</f>
        <v>0</v>
      </c>
      <c r="AZ113" s="140" t="n">
        <f aca="false">IF(AZ$2&lt;=$A113,IF(AZ$3&gt;=$A113,(AZ$4/1.055056),0),0)*($AI114-$AI113)/10000</f>
        <v>0</v>
      </c>
      <c r="BA113" s="140" t="n">
        <f aca="false">IF(BA$2&lt;=$A113,IF(BA$3&gt;=$A113,(BA$4/1.055056),0),0)*($AI114-$AI113)/10000</f>
        <v>0</v>
      </c>
      <c r="BB113" s="140" t="n">
        <f aca="false">IF(BB$2&lt;=$A113,IF(BB$3&gt;=$A113,(BB$4/1.055056),0),0)*($AI114-$AI113)/10000</f>
        <v>0</v>
      </c>
      <c r="BC113" s="140" t="n">
        <f aca="false">IF(BC$2&lt;=$A113,IF(BC$3&gt;=$A113,(BC$4/1.055056),0),0)*($AI114-$AI113)/10000</f>
        <v>0</v>
      </c>
      <c r="BD113" s="140" t="n">
        <f aca="false">IF(BD$2&lt;=$A113,IF(BD$3&gt;=$A113,(BD$4/1.055056),0),0)*($AI114-$AI113)/10000</f>
        <v>0</v>
      </c>
      <c r="BE113" s="140" t="n">
        <f aca="false">SUM(AX113:BD113)*AM113</f>
        <v>0</v>
      </c>
      <c r="BF113" s="140"/>
      <c r="BG113" s="13"/>
      <c r="BH113" s="13"/>
      <c r="BI113" s="141" t="n">
        <f aca="false">IF(BI$2&lt;=$A113,IF(BI$3&gt;=$A113,(BI$4/1.055056),0),0)*($AI114-$AI113)/10000</f>
        <v>0</v>
      </c>
      <c r="BJ113" s="141" t="n">
        <f aca="false">IF(BJ$2&lt;=$A113,IF(BJ$3&gt;=$A113,(BJ$4/1.055056),0),0)*($AI114-$AI113)/10000</f>
        <v>0</v>
      </c>
      <c r="BK113" s="141" t="n">
        <f aca="false">IF(BK$2&lt;=$A113,IF(BK$3&gt;=$A113,(BK$4/1.055056),0),0)*($AI114-$AI113)/10000</f>
        <v>0</v>
      </c>
      <c r="BL113" s="141" t="n">
        <f aca="false">IF(BL$2&lt;=$A113,IF(BL$3&gt;=$A113,(BL$4/1.055056),0),0)*($AI114-$AI113)/10000</f>
        <v>0</v>
      </c>
      <c r="BM113" s="141" t="n">
        <f aca="false">IF(BM$2&lt;=$A113,IF(BM$3&gt;=$A113,(BM$4/1.055056),0),0)*($AI114-$AI113)/10000</f>
        <v>0</v>
      </c>
      <c r="BN113" s="141" t="n">
        <f aca="false">IF(BN$2&lt;=$A113,IF(BN$3&gt;=$A113,(BN$4/1.055056),0),0)*($AI114-$AI113)/10000</f>
        <v>0</v>
      </c>
      <c r="BO113" s="141" t="n">
        <f aca="false">IF(BO$2&lt;=$A113,IF(BO$3&gt;=$A113,(BO$4/1.055056),0),0)*($AI114-$AI113)/10000</f>
        <v>0</v>
      </c>
      <c r="BP113" s="141" t="n">
        <f aca="false">IF(BP$2&lt;=$A113,IF(BP$3&gt;=$A113,(BP$4/1.055056),0),0)*($AI114-$AI113)/10000</f>
        <v>0</v>
      </c>
      <c r="BQ113" s="13"/>
      <c r="BR113" s="14" t="n">
        <f aca="false">SUM(BI113:BP113)</f>
        <v>0</v>
      </c>
      <c r="BS113" s="14" t="n">
        <f aca="false">SUM(AX113:BF113)+DF113</f>
        <v>0</v>
      </c>
      <c r="BT113" s="14"/>
      <c r="BU113" s="17"/>
      <c r="BV113" s="17"/>
      <c r="BW113" s="142" t="n">
        <f aca="false">IF(BW$2&lt;=$A113,IF(BW$3&gt;=$A113,(BW$4),0),0)*($AI114-$AI113)/10000</f>
        <v>0</v>
      </c>
      <c r="BX113" s="142" t="n">
        <f aca="false">IF(BX$2&lt;=$A113,IF(BX$3&gt;=$A113,(BX$4),0),0)*($AI114-$AI113)/10000</f>
        <v>0</v>
      </c>
      <c r="BY113" s="142" t="n">
        <f aca="false">IF(BY$2&lt;=$A113,IF(BY$3&gt;=$A113,(BY$4),0),0)*($AI114-$AI113)/10000</f>
        <v>0</v>
      </c>
      <c r="BZ113" s="142" t="n">
        <f aca="false">IF(BZ$2&lt;=$A113,IF(BZ$3&gt;=$A113,(BZ$4),0),0)*($AI114-$AI113)/10000</f>
        <v>0</v>
      </c>
      <c r="CA113" s="142" t="n">
        <f aca="false">IF(CA$2&lt;=$A113,IF(CA$3&gt;=$A113,(CA$4),0),0)*($AI114-$AI113)/10000</f>
        <v>0</v>
      </c>
      <c r="CB113" s="140" t="n">
        <f aca="false">IF(CB$2&lt;=$A113,IF(CB$3&gt;=$A113,(CB$4),0),0)*($AI114-$AI113)/10000</f>
        <v>0</v>
      </c>
      <c r="CC113" s="140" t="n">
        <f aca="false">IF(CC$2&lt;=$A113,IF(CC$3&gt;=$A113,(CC$4),0),0)*($AI114-$AI113)/10000</f>
        <v>0</v>
      </c>
      <c r="CD113" s="140" t="n">
        <f aca="false">IF(CD$2&lt;=$A113,IF(CD$3&gt;=$A113,(CD$4),0),0)*($AI114-$AI113)/10000</f>
        <v>0</v>
      </c>
      <c r="CE113" s="140" t="n">
        <f aca="false">IF(CE$2&lt;=$A113,IF(CE$3&gt;=$A113,(CE$4),0),0)*($AI114-$AI113)/10000</f>
        <v>0</v>
      </c>
      <c r="CF113" s="140" t="n">
        <f aca="false">IF(CF$2&lt;=$A113,IF(CF$3&gt;=$A113,(CF$4),0),0)*($AI114-$AI113)/10000</f>
        <v>0</v>
      </c>
      <c r="CG113" s="140" t="n">
        <f aca="false">IF(CG$2&lt;=$A113,IF(CG$3&gt;=$A113,(CG$4),0),0)*($AI114-$AI113)/10000</f>
        <v>0</v>
      </c>
      <c r="CH113" s="140" t="n">
        <f aca="false">IF(CH$2&lt;=$A113,IF(CH$3&gt;=$A113,(CH$4),0),0)*($AI114-$AI113)/10000</f>
        <v>0</v>
      </c>
      <c r="CI113" s="140" t="n">
        <f aca="false">IF(CI$2&lt;=$A113,IF(CI$3&gt;=$A113,(CI$4),0),0)*($AI114-$AI113)/10000</f>
        <v>0</v>
      </c>
      <c r="CJ113" s="17"/>
      <c r="CK113" s="128" t="n">
        <f aca="false">SUM(BW113:CI113)+DQ113</f>
        <v>0</v>
      </c>
      <c r="CL113" s="128"/>
      <c r="CM113" s="128"/>
      <c r="CN113" s="142" t="n">
        <f aca="false">IF(CN$2&lt;=$A113,IF(CN$3&gt;=$A113,(CN$4),0),0)*($AI114-$AI113)/10000</f>
        <v>0</v>
      </c>
      <c r="CO113" s="142" t="n">
        <f aca="false">IF(CO$2&lt;=$A113,IF(CO$3&gt;=$A113,(CO$4),0),0)*($AI114-$AI113)/10000</f>
        <v>0</v>
      </c>
      <c r="CP113" s="142" t="n">
        <f aca="false">IF(CP$2&lt;=$A113,IF(CP$3&gt;=$A113,(CP$4),0),0)*($AI114-$AI113)/10000</f>
        <v>0</v>
      </c>
      <c r="CQ113" s="142" t="n">
        <f aca="false">IF(CQ$2&lt;=$A113,IF(CQ$3&gt;=$A113,(CQ$4),0),0)*($AI114-$AI113)/10000</f>
        <v>0</v>
      </c>
      <c r="CR113" s="128"/>
      <c r="CS113" s="128" t="n">
        <f aca="false">SUM(CN113:CQ113)*AL113</f>
        <v>0</v>
      </c>
      <c r="CT113" s="128"/>
      <c r="CU113" s="17"/>
      <c r="CV113" s="17"/>
      <c r="CW113" s="17"/>
      <c r="CX113" s="140" t="n">
        <f aca="false">IF(CX$2&lt;=$A113,IF(CX$3&gt;=$A113,(CX$4),0),0)*($AI114-$AI113)/10000</f>
        <v>0</v>
      </c>
      <c r="CY113" s="140" t="n">
        <f aca="false">IF(CY$2&lt;=$A113,IF(CY$3&gt;=$A113,(CY$4),0),0)*($AI114-$AI113)/10000</f>
        <v>0</v>
      </c>
      <c r="CZ113" s="140" t="n">
        <f aca="false">IF(CZ$2&lt;=$A113,IF(CZ$3&gt;=$A113,(CZ$4),0),0)*($AI114-$AI113)/10000</f>
        <v>0</v>
      </c>
      <c r="DA113" s="140" t="n">
        <f aca="false">IF(DA$2&lt;=$A113,IF(DA$3&gt;=$A113,(DA$4),0),0)*($AI114-$AI113)/10000</f>
        <v>0</v>
      </c>
      <c r="DB113" s="140" t="n">
        <f aca="false">IF(DB$2&lt;=$A113,IF(DB$3&gt;=$A113,(DB$4),0),0)*($AI114-$AI113)/10000</f>
        <v>0</v>
      </c>
      <c r="DC113" s="140" t="n">
        <f aca="false">IF(DC$2&lt;=$A113,IF(DC$3&gt;=$A113,(DC$4),0),0)*($AI114-$AI113)/10000</f>
        <v>0</v>
      </c>
      <c r="DD113" s="140" t="n">
        <f aca="false">IF(DD$2&lt;=$A113,IF(DD$3&gt;=$A113,(DD$4),0),0)*($AI114-$AI113)/10000</f>
        <v>0</v>
      </c>
      <c r="DE113" s="17"/>
      <c r="DF113" s="128" t="n">
        <f aca="false">SUM(CX113:DD113)</f>
        <v>0</v>
      </c>
      <c r="DG113" s="17"/>
      <c r="DH113" s="17"/>
      <c r="DI113" s="17"/>
      <c r="DJ113" s="17"/>
      <c r="DK113" s="17"/>
      <c r="DL113" s="140" t="n">
        <f aca="false">IF(DL$2&lt;=$A113,IF(DL$3&gt;=$A113,(DL$4),0),0)*($AI114-$AI113)/10000</f>
        <v>0</v>
      </c>
      <c r="DM113" s="140" t="n">
        <f aca="false">IF(DM$2&lt;=$A113,IF(DM$3&gt;=$A113,(DM$4),0),0)*($AI114-$AI113)/10000</f>
        <v>0</v>
      </c>
      <c r="DN113" s="140" t="n">
        <f aca="false">IF(DN$2&lt;=$A113,IF(DN$3&gt;=$A113,(DN$4),0),0)*($AI114-$AI113)/10000</f>
        <v>0</v>
      </c>
      <c r="DO113" s="140" t="n">
        <f aca="false">IF(DO$2&lt;=$A113,IF(DO$3&gt;=$A113,(DO$4),0),0)*($AI114-$AI113)/10000</f>
        <v>0</v>
      </c>
      <c r="DP113" s="140"/>
      <c r="DQ113" s="140" t="n">
        <f aca="false">SUM(DL113:DO113)*AL113</f>
        <v>0</v>
      </c>
      <c r="DR113" s="140"/>
      <c r="DS113" s="140" t="n">
        <f aca="false">IF(DS$2&lt;=$A113,IF(DS$3&gt;=$A113,(DS$4),0),0)*($AI114-$AI113)/10000</f>
        <v>0</v>
      </c>
      <c r="DT113" s="140" t="n">
        <f aca="false">IF(DT$2&lt;=$A113,IF(DT$3&gt;=$A113,(DT$4),0),0)*($AI114-$AI113)/10000</f>
        <v>0</v>
      </c>
      <c r="DU113" s="140" t="n">
        <f aca="false">IF(DU$2&lt;=$A113,IF(DU$3&gt;=$A113,(DU$4),0),0)*($AI114-$AI113)/10000</f>
        <v>0</v>
      </c>
      <c r="DV113" s="140" t="n">
        <f aca="false">IF(DV$2&lt;=$A113,IF(DV$3&gt;=$A113,(DV$4),0),0)*($AI114-$AI113)/10000</f>
        <v>0</v>
      </c>
      <c r="DW113" s="140" t="n">
        <f aca="false">IF(DW$2&lt;=$A113,IF(DW$3&gt;=$A113,(DW$4),0),0)*($AI114-$AI113)/10000</f>
        <v>0</v>
      </c>
      <c r="DX113" s="140" t="n">
        <f aca="false">IF(DX$2&lt;=$A113,IF(DX$3&gt;=$A113,(DX$4),0),0)*($AI114-$AI113)/10000</f>
        <v>0</v>
      </c>
      <c r="DY113" s="140" t="n">
        <f aca="false">IF(DY$2&lt;=$A113,IF(DY$3&gt;=$A113,(DY$4),0),0)*($AI114-$AI113)/10000</f>
        <v>0</v>
      </c>
      <c r="DZ113" s="140" t="n">
        <f aca="false">IF(DZ$2&lt;=$A113,IF(DZ$3&gt;=$A113,(DZ$4),0),0)*($AI114-$AI113)/10000</f>
        <v>0</v>
      </c>
      <c r="EA113" s="140" t="n">
        <f aca="false">IF(EA$2&lt;=$A113,IF(EA$3&gt;=$A113,(EA$4),0),0)*($AI114-$AI113)/10000</f>
        <v>0</v>
      </c>
      <c r="EB113" s="128" t="n">
        <f aca="false">SUM(DS113:DZ113)*AM113</f>
        <v>0</v>
      </c>
      <c r="EC113" s="128"/>
      <c r="ED113" s="17"/>
      <c r="EE113" s="17"/>
      <c r="EF113" s="17"/>
      <c r="EG113" s="17"/>
      <c r="EH113" s="17"/>
      <c r="EI113" s="140" t="n">
        <f aca="false">IF(EI$2&lt;=$A113,IF(EI$3&gt;=$A113,(EI$4),0),0)*($AI114-$AI113)/10000</f>
        <v>0</v>
      </c>
      <c r="EJ113" s="140" t="n">
        <f aca="false">IF(EJ$2&lt;=$A113,IF(EJ$3&gt;=$A113,(EJ$4),0),0)*($AI114-$AI113)/10000</f>
        <v>0</v>
      </c>
      <c r="EK113" s="140" t="n">
        <f aca="false">IF(EK$2&lt;=$A113,IF(EK$3&gt;=$A113,(EK$4),0),0)*($AI114-$AI113)/10000</f>
        <v>0</v>
      </c>
      <c r="EL113" s="140" t="n">
        <f aca="false">IF(EL$2&lt;=$A113,IF(EL$3&gt;=$A113,(EL$4),0),0)*($AI114-$AI113)/10000</f>
        <v>0</v>
      </c>
      <c r="EM113" s="140" t="n">
        <f aca="false">IF(EM$2&lt;=$A113,IF(EM$3&gt;=$A113,(EM$4),0),0)*($AI114-$AI113)/10000</f>
        <v>0</v>
      </c>
      <c r="EN113" s="140" t="n">
        <f aca="false">IF(EN$2&lt;=$A113,IF(EN$3&gt;=$A113,(EN$4),0),0)*($AI114-$AI113)/10000</f>
        <v>0</v>
      </c>
      <c r="EO113" s="17"/>
      <c r="EP113" s="128" t="n">
        <f aca="false">SUM(EI113:EN113)</f>
        <v>0</v>
      </c>
      <c r="EQ113" s="128" t="n">
        <f aca="false">EP113*AM113</f>
        <v>0</v>
      </c>
      <c r="ER113" s="17"/>
      <c r="ES113" s="17"/>
      <c r="ET113" s="17"/>
      <c r="EU113" s="17"/>
      <c r="EV113" s="17"/>
      <c r="EW113" s="140" t="n">
        <f aca="false">IF(EW$2&lt;=$A113,IF(EW$3&gt;=$A113,(EW$4),0),0)*($AI114-$AI113)/10000</f>
        <v>0</v>
      </c>
      <c r="EX113" s="140" t="n">
        <f aca="false">IF(EX$2&lt;=$A113,IF(EX$3&gt;=$A113,(EX$4),0),0)*($AI114-$AI113)/10000</f>
        <v>0</v>
      </c>
      <c r="EY113" s="140" t="n">
        <f aca="false">IF(EY$2&lt;=$A113,IF(EY$3&gt;=$A113,(EY$4),0),0)*($AI114-$AI113)/10000</f>
        <v>0</v>
      </c>
      <c r="EZ113" s="140" t="n">
        <f aca="false">IF(EZ$2&lt;=$A113,IF(EZ$3&gt;=$A113,(EZ$4),0),0)*($AI114-$AI113)/10000</f>
        <v>0</v>
      </c>
      <c r="FA113" s="140" t="n">
        <f aca="false">IF(FA$2&lt;=$A113,IF(FA$3&gt;=$A113,(FA$4),0),0)*($AI114-$AI113)/10000</f>
        <v>0</v>
      </c>
      <c r="FB113" s="140" t="n">
        <f aca="false">IF(FB$2&lt;=$A113,IF(FB$3&gt;=$A113,(FB$4),0),0)*($AI114-$AI113)/10000</f>
        <v>0</v>
      </c>
      <c r="FC113" s="17"/>
      <c r="FD113" s="128" t="n">
        <f aca="false">SUM(EW113:FB113)</f>
        <v>0</v>
      </c>
      <c r="FE113" s="128" t="n">
        <f aca="false">FD113*AM113</f>
        <v>0</v>
      </c>
      <c r="FF113" s="17"/>
      <c r="FG113" s="17"/>
      <c r="FH113" s="17"/>
      <c r="FI113" s="17"/>
      <c r="FJ113" s="17"/>
      <c r="FK113" s="17"/>
      <c r="FL113" s="140" t="n">
        <f aca="false">IF(FL$2&lt;=$A113,IF(FL$3&gt;=$A113,(FL$4),0),0)*($AI114-$AI113)/10000</f>
        <v>0</v>
      </c>
      <c r="FM113" s="140" t="n">
        <f aca="false">IF(FM$2&lt;=$A113,IF(FM$3&gt;=$A113,(FM$4),0),0)*($AI114-$AI113)/10000</f>
        <v>0</v>
      </c>
      <c r="FN113" s="140" t="n">
        <f aca="false">IF(FN$2&lt;=$A113,IF(FN$3&gt;=$A113,(FN$4),0),0)*($AI114-$AI113)/10000</f>
        <v>0</v>
      </c>
      <c r="FO113" s="140" t="n">
        <f aca="false">IF(FO$2&lt;=$A113,IF(FO$3&gt;=$A113,(FO$4),0),0)*($AI114-$AI113)/10000</f>
        <v>0</v>
      </c>
      <c r="FP113" s="140" t="n">
        <f aca="false">IF(FP$2&lt;=$A113,IF(FP$3&gt;=$A113,(FP$4),0),0)*($AI114-$AI113)/10000</f>
        <v>0</v>
      </c>
      <c r="FQ113" s="140" t="n">
        <f aca="false">IF(FQ$2&lt;=$A113,IF(FQ$3&gt;=$A113,(FQ$4),0),0)*($AI114-$AI113)/10000</f>
        <v>0</v>
      </c>
      <c r="FR113" s="17"/>
      <c r="FS113" s="128" t="n">
        <f aca="false">SUM(FL113:FQ113)</f>
        <v>0</v>
      </c>
      <c r="FT113" s="128" t="n">
        <f aca="false">FS113*AM113</f>
        <v>0</v>
      </c>
      <c r="FU113" s="17"/>
      <c r="FV113" s="17"/>
      <c r="FW113" s="17"/>
      <c r="FX113" s="17"/>
      <c r="FY113" s="17"/>
      <c r="FZ113" s="17"/>
      <c r="GA113" s="140" t="n">
        <f aca="false">IF(GA$2&lt;=$A113,IF(GA$3&gt;=$A113,(GA$4),0),0)*($AI114-$AI113)/10000</f>
        <v>0</v>
      </c>
      <c r="GB113" s="140" t="n">
        <f aca="false">IF(GB$2&lt;=$A113,IF(GB$3&gt;=$A113,(GB$4),0),0)*($AI114-$AI113)/10000</f>
        <v>0</v>
      </c>
      <c r="GC113" s="140" t="n">
        <f aca="false">IF(GC$2&lt;=$A113,IF(GC$3&gt;=$A113,(GC$4),0),0)*($AI114-$AI113)/10000</f>
        <v>0</v>
      </c>
      <c r="GD113" s="140" t="n">
        <f aca="false">IF(GD$2&lt;=$A113,IF(GD$3&gt;=$A113,(GD$4),0),0)*($AI114-$AI113)/10000</f>
        <v>0</v>
      </c>
      <c r="GE113" s="140" t="n">
        <f aca="false">IF(GE$2&lt;=$A113,IF(GE$3&gt;=$A113,(GE$4),0),0)*($AI114-$AI113)/10000</f>
        <v>0</v>
      </c>
      <c r="GF113" s="140" t="n">
        <f aca="false">IF(GF$2&lt;=$A113,IF(GF$3&gt;=$A113,(GF$4),0),0)*($AI114-$AI113)/10000</f>
        <v>0</v>
      </c>
      <c r="GG113" s="17"/>
      <c r="GH113" s="128" t="n">
        <f aca="false">SUM(GA113:GF113)</f>
        <v>0</v>
      </c>
      <c r="GI113" s="128" t="n">
        <f aca="false">GH113*AM113</f>
        <v>0</v>
      </c>
    </row>
    <row r="114" customFormat="false" ht="16.5" hidden="false" customHeight="false" outlineLevel="0" collapsed="false">
      <c r="A114" s="133" t="n">
        <v>40210</v>
      </c>
      <c r="B114" s="144" t="e">
        <f aca="false">INDEX(EOLArray,MATCH($A114,EOLColumn,0),MATCH($AF$5,EOLRow,0))+CT114</f>
        <v>#VALUE!</v>
      </c>
      <c r="C114" s="135" t="n">
        <f aca="false">INDEX(M1SHEET,MATCH($A114,M1COLUMN,0),MATCH($AG$5,M1ROW,0))</f>
        <v>-0.569999999999999</v>
      </c>
      <c r="D114" s="152"/>
      <c r="E114" s="144" t="e">
        <f aca="false">INDEX(EOLArray,MATCH($A114,EOLColumn,0),MATCH($AF$19,EOLRow,0))+EQ114</f>
        <v>#VALUE!</v>
      </c>
      <c r="F114" s="135" t="n">
        <f aca="false">INDEX(M1SHEET,MATCH($A114,M1COLUMN,0),MATCH($AG$14,M1ROW,0))</f>
        <v>0</v>
      </c>
      <c r="G114" s="152"/>
      <c r="H114" s="144" t="e">
        <f aca="false">INDEX(EOLArray,MATCH($A114,EOLColumn,0),MATCH($AF$20,EOLRow,0))+GI114</f>
        <v>#VALUE!</v>
      </c>
      <c r="I114" s="135" t="n">
        <f aca="false">INDEX(M1SHEET,MATCH($A114,M1COLUMN,0),MATCH($AG$17,M1ROW,0))</f>
        <v>0.5</v>
      </c>
      <c r="J114" s="152"/>
      <c r="K114" s="144" t="e">
        <f aca="false">INDEX(EOLArray,MATCH($A114,EOLColumn,0),MATCH($AF$13,EOLRow,0))+FE114</f>
        <v>#VALUE!</v>
      </c>
      <c r="L114" s="135" t="n">
        <f aca="false">INDEX(M1SHEET,MATCH($A114,M1COLUMN,0),MATCH($AG$13,M1ROW,0))</f>
        <v>-0.29</v>
      </c>
      <c r="M114" s="152"/>
      <c r="N114" s="144" t="e">
        <f aca="false">INDEX(EOLArray,MATCH($A114,EOLColumn,0),MATCH($AF$12,EOLRow,0))+EB114+DQ114</f>
        <v>#VALUE!</v>
      </c>
      <c r="O114" s="135" t="n">
        <f aca="false">INDEX(M1SHEET,MATCH($A114,M1COLUMN,0),MATCH($AG$15,M1ROW,0))</f>
        <v>0</v>
      </c>
      <c r="P114" s="152"/>
      <c r="Q114" s="135" t="n">
        <f aca="false">INDEX(M1SHEET,MATCH($A114,M1COLUMN,0),MATCH($AG$31,M1ROW,0))</f>
        <v>4.4085</v>
      </c>
      <c r="R114" s="152"/>
      <c r="S114" s="144" t="e">
        <f aca="false">INDEX(EOLArray,MATCH($A114,EOLColumn,0),MATCH($AF$2,EOLRow,0))+BE114+DF114</f>
        <v>#VALUE!</v>
      </c>
      <c r="T114" s="135" t="n">
        <f aca="false">INDEX(M1SHEET,MATCH($A114,M1COLUMN,0),MATCH($AG$3,M1ROW,0))</f>
        <v>-0.57</v>
      </c>
      <c r="U114" s="152"/>
      <c r="V114" s="135" t="n">
        <f aca="false">INDEX(M1SHEET,MATCH($A114,M1COLUMN,0),MATCH($AG$28,M1ROW,0))</f>
        <v>5.367725900578</v>
      </c>
      <c r="W114" s="152"/>
      <c r="X114" s="144" t="e">
        <f aca="false">INDEX(EOLArray,MATCH($A114,EOLColumn,0),MATCH($AF$18,EOLRow,0))+$BE114+$CK114+$CS114+$DQ114</f>
        <v>#VALUE!</v>
      </c>
      <c r="Y114" s="135" t="n">
        <f aca="false">INDEX(M1SHEET,MATCH($A114,M1COLUMN,0),MATCH($AG$2,M1ROW,0))</f>
        <v>4.4085</v>
      </c>
      <c r="Z114" s="152"/>
      <c r="AB114" s="150" t="e">
        <f aca="false">B114+E114+H114+K114+N114+S114</f>
        <v>#VALUE!</v>
      </c>
      <c r="AC114" s="58"/>
      <c r="AD114" s="58"/>
      <c r="AI114" s="138" t="n">
        <v>40210</v>
      </c>
      <c r="AJ114" s="96" t="n">
        <f aca="false">(CK114+BE114+BR114+DQ114)*AM114</f>
        <v>0</v>
      </c>
      <c r="AK114" s="97" t="n">
        <f aca="false">(AO114)*(AM114)</f>
        <v>0</v>
      </c>
      <c r="AL114" s="97" t="n">
        <f aca="false">(AN114+AO114)*(AM114)</f>
        <v>0</v>
      </c>
      <c r="AM114" s="139" t="n">
        <f aca="false">INDEX(M1SHEET,MATCH($AI114,M1COLUMN,0),MATCH($AG$38,M1ROW,0))</f>
        <v>0.589239938899822</v>
      </c>
      <c r="AN114" s="122" t="n">
        <f aca="false">BS114</f>
        <v>0</v>
      </c>
      <c r="AO114" s="97" t="n">
        <f aca="false">BR114</f>
        <v>0</v>
      </c>
      <c r="AP114" s="125"/>
      <c r="AQ114" s="108"/>
      <c r="AR114" s="128" t="n">
        <f aca="false">SUM(AX114:BE114)+SUM(BI114:BP114)+SUM(DU114:DZ114)+SUM(BW114:CI114)</f>
        <v>0</v>
      </c>
      <c r="AS114" s="108"/>
      <c r="AT114" s="17"/>
      <c r="AU114" s="17"/>
      <c r="AV114" s="37" t="n">
        <v>40210</v>
      </c>
      <c r="AW114" s="17"/>
      <c r="AX114" s="128" t="n">
        <f aca="false">IF(AX$2&lt;=$A114,IF(AX$3&gt;=$A114,(AX$4/1.055056),0),0)*($AI115-$AI114)/10000</f>
        <v>0</v>
      </c>
      <c r="AY114" s="140" t="n">
        <f aca="false">IF(AY$2&lt;=$A114,IF(AY$3&gt;=$A114,(AY$4/1.055056),0),0)*($AI115-$AI114)/10000</f>
        <v>0</v>
      </c>
      <c r="AZ114" s="140" t="n">
        <f aca="false">IF(AZ$2&lt;=$A114,IF(AZ$3&gt;=$A114,(AZ$4/1.055056),0),0)*($AI115-$AI114)/10000</f>
        <v>0</v>
      </c>
      <c r="BA114" s="140" t="n">
        <f aca="false">IF(BA$2&lt;=$A114,IF(BA$3&gt;=$A114,(BA$4/1.055056),0),0)*($AI115-$AI114)/10000</f>
        <v>0</v>
      </c>
      <c r="BB114" s="140" t="n">
        <f aca="false">IF(BB$2&lt;=$A114,IF(BB$3&gt;=$A114,(BB$4/1.055056),0),0)*($AI115-$AI114)/10000</f>
        <v>0</v>
      </c>
      <c r="BC114" s="140" t="n">
        <f aca="false">IF(BC$2&lt;=$A114,IF(BC$3&gt;=$A114,(BC$4/1.055056),0),0)*($AI115-$AI114)/10000</f>
        <v>0</v>
      </c>
      <c r="BD114" s="140" t="n">
        <f aca="false">IF(BD$2&lt;=$A114,IF(BD$3&gt;=$A114,(BD$4/1.055056),0),0)*($AI115-$AI114)/10000</f>
        <v>0</v>
      </c>
      <c r="BE114" s="140" t="n">
        <f aca="false">SUM(AX114:BD114)*AM114</f>
        <v>0</v>
      </c>
      <c r="BF114" s="140"/>
      <c r="BG114" s="13"/>
      <c r="BH114" s="13"/>
      <c r="BI114" s="141" t="n">
        <f aca="false">IF(BI$2&lt;=$A114,IF(BI$3&gt;=$A114,(BI$4/1.055056),0),0)*($AI115-$AI114)/10000</f>
        <v>0</v>
      </c>
      <c r="BJ114" s="141" t="n">
        <f aca="false">IF(BJ$2&lt;=$A114,IF(BJ$3&gt;=$A114,(BJ$4/1.055056),0),0)*($AI115-$AI114)/10000</f>
        <v>0</v>
      </c>
      <c r="BK114" s="141" t="n">
        <f aca="false">IF(BK$2&lt;=$A114,IF(BK$3&gt;=$A114,(BK$4/1.055056),0),0)*($AI115-$AI114)/10000</f>
        <v>0</v>
      </c>
      <c r="BL114" s="141" t="n">
        <f aca="false">IF(BL$2&lt;=$A114,IF(BL$3&gt;=$A114,(BL$4/1.055056),0),0)*($AI115-$AI114)/10000</f>
        <v>0</v>
      </c>
      <c r="BM114" s="141" t="n">
        <f aca="false">IF(BM$2&lt;=$A114,IF(BM$3&gt;=$A114,(BM$4/1.055056),0),0)*($AI115-$AI114)/10000</f>
        <v>0</v>
      </c>
      <c r="BN114" s="141" t="n">
        <f aca="false">IF(BN$2&lt;=$A114,IF(BN$3&gt;=$A114,(BN$4/1.055056),0),0)*($AI115-$AI114)/10000</f>
        <v>0</v>
      </c>
      <c r="BO114" s="141" t="n">
        <f aca="false">IF(BO$2&lt;=$A114,IF(BO$3&gt;=$A114,(BO$4/1.055056),0),0)*($AI115-$AI114)/10000</f>
        <v>0</v>
      </c>
      <c r="BP114" s="141" t="n">
        <f aca="false">IF(BP$2&lt;=$A114,IF(BP$3&gt;=$A114,(BP$4/1.055056),0),0)*($AI115-$AI114)/10000</f>
        <v>0</v>
      </c>
      <c r="BQ114" s="13"/>
      <c r="BR114" s="14" t="n">
        <f aca="false">SUM(BI114:BP114)</f>
        <v>0</v>
      </c>
      <c r="BS114" s="14" t="n">
        <f aca="false">SUM(AX114:BF114)+DF114</f>
        <v>0</v>
      </c>
      <c r="BT114" s="14"/>
      <c r="BU114" s="17"/>
      <c r="BV114" s="17"/>
      <c r="BW114" s="142" t="n">
        <f aca="false">IF(BW$2&lt;=$A114,IF(BW$3&gt;=$A114,(BW$4),0),0)*($AI115-$AI114)/10000</f>
        <v>0</v>
      </c>
      <c r="BX114" s="142" t="n">
        <f aca="false">IF(BX$2&lt;=$A114,IF(BX$3&gt;=$A114,(BX$4),0),0)*($AI115-$AI114)/10000</f>
        <v>0</v>
      </c>
      <c r="BY114" s="142" t="n">
        <f aca="false">IF(BY$2&lt;=$A114,IF(BY$3&gt;=$A114,(BY$4),0),0)*($AI115-$AI114)/10000</f>
        <v>0</v>
      </c>
      <c r="BZ114" s="142" t="n">
        <f aca="false">IF(BZ$2&lt;=$A114,IF(BZ$3&gt;=$A114,(BZ$4),0),0)*($AI115-$AI114)/10000</f>
        <v>0</v>
      </c>
      <c r="CA114" s="142" t="n">
        <f aca="false">IF(CA$2&lt;=$A114,IF(CA$3&gt;=$A114,(CA$4),0),0)*($AI115-$AI114)/10000</f>
        <v>0</v>
      </c>
      <c r="CB114" s="140" t="n">
        <f aca="false">IF(CB$2&lt;=$A114,IF(CB$3&gt;=$A114,(CB$4),0),0)*($AI115-$AI114)/10000</f>
        <v>0</v>
      </c>
      <c r="CC114" s="140" t="n">
        <f aca="false">IF(CC$2&lt;=$A114,IF(CC$3&gt;=$A114,(CC$4),0),0)*($AI115-$AI114)/10000</f>
        <v>0</v>
      </c>
      <c r="CD114" s="140" t="n">
        <f aca="false">IF(CD$2&lt;=$A114,IF(CD$3&gt;=$A114,(CD$4),0),0)*($AI115-$AI114)/10000</f>
        <v>0</v>
      </c>
      <c r="CE114" s="140" t="n">
        <f aca="false">IF(CE$2&lt;=$A114,IF(CE$3&gt;=$A114,(CE$4),0),0)*($AI115-$AI114)/10000</f>
        <v>0</v>
      </c>
      <c r="CF114" s="140" t="n">
        <f aca="false">IF(CF$2&lt;=$A114,IF(CF$3&gt;=$A114,(CF$4),0),0)*($AI115-$AI114)/10000</f>
        <v>0</v>
      </c>
      <c r="CG114" s="140" t="n">
        <f aca="false">IF(CG$2&lt;=$A114,IF(CG$3&gt;=$A114,(CG$4),0),0)*($AI115-$AI114)/10000</f>
        <v>0</v>
      </c>
      <c r="CH114" s="140" t="n">
        <f aca="false">IF(CH$2&lt;=$A114,IF(CH$3&gt;=$A114,(CH$4),0),0)*($AI115-$AI114)/10000</f>
        <v>0</v>
      </c>
      <c r="CI114" s="140" t="n">
        <f aca="false">IF(CI$2&lt;=$A114,IF(CI$3&gt;=$A114,(CI$4),0),0)*($AI115-$AI114)/10000</f>
        <v>0</v>
      </c>
      <c r="CJ114" s="17"/>
      <c r="CK114" s="128" t="n">
        <f aca="false">SUM(BW114:CI114)+DQ114</f>
        <v>0</v>
      </c>
      <c r="CL114" s="128"/>
      <c r="CM114" s="128"/>
      <c r="CN114" s="142" t="n">
        <f aca="false">IF(CN$2&lt;=$A114,IF(CN$3&gt;=$A114,(CN$4),0),0)*($AI115-$AI114)/10000</f>
        <v>0</v>
      </c>
      <c r="CO114" s="142" t="n">
        <f aca="false">IF(CO$2&lt;=$A114,IF(CO$3&gt;=$A114,(CO$4),0),0)*($AI115-$AI114)/10000</f>
        <v>0</v>
      </c>
      <c r="CP114" s="142" t="n">
        <f aca="false">IF(CP$2&lt;=$A114,IF(CP$3&gt;=$A114,(CP$4),0),0)*($AI115-$AI114)/10000</f>
        <v>0</v>
      </c>
      <c r="CQ114" s="142" t="n">
        <f aca="false">IF(CQ$2&lt;=$A114,IF(CQ$3&gt;=$A114,(CQ$4),0),0)*($AI115-$AI114)/10000</f>
        <v>0</v>
      </c>
      <c r="CR114" s="128"/>
      <c r="CS114" s="128" t="n">
        <f aca="false">SUM(CN114:CQ114)*AL114</f>
        <v>0</v>
      </c>
      <c r="CT114" s="128"/>
      <c r="CU114" s="17"/>
      <c r="CV114" s="17"/>
      <c r="CW114" s="17"/>
      <c r="CX114" s="140" t="n">
        <f aca="false">IF(CX$2&lt;=$A114,IF(CX$3&gt;=$A114,(CX$4),0),0)*($AI115-$AI114)/10000</f>
        <v>0</v>
      </c>
      <c r="CY114" s="140" t="n">
        <f aca="false">IF(CY$2&lt;=$A114,IF(CY$3&gt;=$A114,(CY$4),0),0)*($AI115-$AI114)/10000</f>
        <v>0</v>
      </c>
      <c r="CZ114" s="140" t="n">
        <f aca="false">IF(CZ$2&lt;=$A114,IF(CZ$3&gt;=$A114,(CZ$4),0),0)*($AI115-$AI114)/10000</f>
        <v>0</v>
      </c>
      <c r="DA114" s="140" t="n">
        <f aca="false">IF(DA$2&lt;=$A114,IF(DA$3&gt;=$A114,(DA$4),0),0)*($AI115-$AI114)/10000</f>
        <v>0</v>
      </c>
      <c r="DB114" s="140" t="n">
        <f aca="false">IF(DB$2&lt;=$A114,IF(DB$3&gt;=$A114,(DB$4),0),0)*($AI115-$AI114)/10000</f>
        <v>0</v>
      </c>
      <c r="DC114" s="140" t="n">
        <f aca="false">IF(DC$2&lt;=$A114,IF(DC$3&gt;=$A114,(DC$4),0),0)*($AI115-$AI114)/10000</f>
        <v>0</v>
      </c>
      <c r="DD114" s="140" t="n">
        <f aca="false">IF(DD$2&lt;=$A114,IF(DD$3&gt;=$A114,(DD$4),0),0)*($AI115-$AI114)/10000</f>
        <v>0</v>
      </c>
      <c r="DE114" s="17"/>
      <c r="DF114" s="128" t="n">
        <f aca="false">SUM(CX114:DD114)</f>
        <v>0</v>
      </c>
      <c r="DG114" s="17"/>
      <c r="DH114" s="17"/>
      <c r="DI114" s="17"/>
      <c r="DJ114" s="17"/>
      <c r="DK114" s="17"/>
      <c r="DL114" s="140" t="n">
        <f aca="false">IF(DL$2&lt;=$A114,IF(DL$3&gt;=$A114,(DL$4),0),0)*($AI115-$AI114)/10000</f>
        <v>0</v>
      </c>
      <c r="DM114" s="140" t="n">
        <f aca="false">IF(DM$2&lt;=$A114,IF(DM$3&gt;=$A114,(DM$4),0),0)*($AI115-$AI114)/10000</f>
        <v>0</v>
      </c>
      <c r="DN114" s="140" t="n">
        <f aca="false">IF(DN$2&lt;=$A114,IF(DN$3&gt;=$A114,(DN$4),0),0)*($AI115-$AI114)/10000</f>
        <v>0</v>
      </c>
      <c r="DO114" s="140" t="n">
        <f aca="false">IF(DO$2&lt;=$A114,IF(DO$3&gt;=$A114,(DO$4),0),0)*($AI115-$AI114)/10000</f>
        <v>0</v>
      </c>
      <c r="DP114" s="140"/>
      <c r="DQ114" s="140" t="n">
        <f aca="false">SUM(DL114:DO114)*AL114</f>
        <v>0</v>
      </c>
      <c r="DR114" s="140"/>
      <c r="DS114" s="140" t="n">
        <f aca="false">IF(DS$2&lt;=$A114,IF(DS$3&gt;=$A114,(DS$4),0),0)*($AI115-$AI114)/10000</f>
        <v>0</v>
      </c>
      <c r="DT114" s="140" t="n">
        <f aca="false">IF(DT$2&lt;=$A114,IF(DT$3&gt;=$A114,(DT$4),0),0)*($AI115-$AI114)/10000</f>
        <v>0</v>
      </c>
      <c r="DU114" s="140" t="n">
        <f aca="false">IF(DU$2&lt;=$A114,IF(DU$3&gt;=$A114,(DU$4),0),0)*($AI115-$AI114)/10000</f>
        <v>0</v>
      </c>
      <c r="DV114" s="140" t="n">
        <f aca="false">IF(DV$2&lt;=$A114,IF(DV$3&gt;=$A114,(DV$4),0),0)*($AI115-$AI114)/10000</f>
        <v>0</v>
      </c>
      <c r="DW114" s="140" t="n">
        <f aca="false">IF(DW$2&lt;=$A114,IF(DW$3&gt;=$A114,(DW$4),0),0)*($AI115-$AI114)/10000</f>
        <v>0</v>
      </c>
      <c r="DX114" s="140" t="n">
        <f aca="false">IF(DX$2&lt;=$A114,IF(DX$3&gt;=$A114,(DX$4),0),0)*($AI115-$AI114)/10000</f>
        <v>0</v>
      </c>
      <c r="DY114" s="140" t="n">
        <f aca="false">IF(DY$2&lt;=$A114,IF(DY$3&gt;=$A114,(DY$4),0),0)*($AI115-$AI114)/10000</f>
        <v>0</v>
      </c>
      <c r="DZ114" s="140" t="n">
        <f aca="false">IF(DZ$2&lt;=$A114,IF(DZ$3&gt;=$A114,(DZ$4),0),0)*($AI115-$AI114)/10000</f>
        <v>0</v>
      </c>
      <c r="EA114" s="140" t="n">
        <f aca="false">IF(EA$2&lt;=$A114,IF(EA$3&gt;=$A114,(EA$4),0),0)*($AI115-$AI114)/10000</f>
        <v>0</v>
      </c>
      <c r="EB114" s="128" t="n">
        <f aca="false">SUM(DS114:DZ114)*AM114</f>
        <v>0</v>
      </c>
      <c r="EC114" s="128"/>
      <c r="ED114" s="17"/>
      <c r="EE114" s="17"/>
      <c r="EF114" s="17"/>
      <c r="EG114" s="17"/>
      <c r="EH114" s="17"/>
      <c r="EI114" s="140" t="n">
        <f aca="false">IF(EI$2&lt;=$A114,IF(EI$3&gt;=$A114,(EI$4),0),0)*($AI115-$AI114)/10000</f>
        <v>0</v>
      </c>
      <c r="EJ114" s="140" t="n">
        <f aca="false">IF(EJ$2&lt;=$A114,IF(EJ$3&gt;=$A114,(EJ$4),0),0)*($AI115-$AI114)/10000</f>
        <v>0</v>
      </c>
      <c r="EK114" s="140" t="n">
        <f aca="false">IF(EK$2&lt;=$A114,IF(EK$3&gt;=$A114,(EK$4),0),0)*($AI115-$AI114)/10000</f>
        <v>0</v>
      </c>
      <c r="EL114" s="140" t="n">
        <f aca="false">IF(EL$2&lt;=$A114,IF(EL$3&gt;=$A114,(EL$4),0),0)*($AI115-$AI114)/10000</f>
        <v>0</v>
      </c>
      <c r="EM114" s="140" t="n">
        <f aca="false">IF(EM$2&lt;=$A114,IF(EM$3&gt;=$A114,(EM$4),0),0)*($AI115-$AI114)/10000</f>
        <v>0</v>
      </c>
      <c r="EN114" s="140" t="n">
        <f aca="false">IF(EN$2&lt;=$A114,IF(EN$3&gt;=$A114,(EN$4),0),0)*($AI115-$AI114)/10000</f>
        <v>0</v>
      </c>
      <c r="EO114" s="17"/>
      <c r="EP114" s="128" t="n">
        <f aca="false">SUM(EI114:EN114)</f>
        <v>0</v>
      </c>
      <c r="EQ114" s="128" t="n">
        <f aca="false">EP114*AM114</f>
        <v>0</v>
      </c>
      <c r="ER114" s="17"/>
      <c r="ES114" s="17"/>
      <c r="ET114" s="17"/>
      <c r="EU114" s="17"/>
      <c r="EV114" s="17"/>
      <c r="EW114" s="140" t="n">
        <f aca="false">IF(EW$2&lt;=$A114,IF(EW$3&gt;=$A114,(EW$4),0),0)*($AI115-$AI114)/10000</f>
        <v>0</v>
      </c>
      <c r="EX114" s="140" t="n">
        <f aca="false">IF(EX$2&lt;=$A114,IF(EX$3&gt;=$A114,(EX$4),0),0)*($AI115-$AI114)/10000</f>
        <v>0</v>
      </c>
      <c r="EY114" s="140" t="n">
        <f aca="false">IF(EY$2&lt;=$A114,IF(EY$3&gt;=$A114,(EY$4),0),0)*($AI115-$AI114)/10000</f>
        <v>0</v>
      </c>
      <c r="EZ114" s="140" t="n">
        <f aca="false">IF(EZ$2&lt;=$A114,IF(EZ$3&gt;=$A114,(EZ$4),0),0)*($AI115-$AI114)/10000</f>
        <v>0</v>
      </c>
      <c r="FA114" s="140" t="n">
        <f aca="false">IF(FA$2&lt;=$A114,IF(FA$3&gt;=$A114,(FA$4),0),0)*($AI115-$AI114)/10000</f>
        <v>0</v>
      </c>
      <c r="FB114" s="140" t="n">
        <f aca="false">IF(FB$2&lt;=$A114,IF(FB$3&gt;=$A114,(FB$4),0),0)*($AI115-$AI114)/10000</f>
        <v>0</v>
      </c>
      <c r="FC114" s="17"/>
      <c r="FD114" s="128" t="n">
        <f aca="false">SUM(EW114:FB114)</f>
        <v>0</v>
      </c>
      <c r="FE114" s="128" t="n">
        <f aca="false">FD114*AM114</f>
        <v>0</v>
      </c>
      <c r="FF114" s="17"/>
      <c r="FG114" s="17"/>
      <c r="FH114" s="17"/>
      <c r="FI114" s="17"/>
      <c r="FJ114" s="17"/>
      <c r="FK114" s="17"/>
      <c r="FL114" s="140" t="n">
        <f aca="false">IF(FL$2&lt;=$A114,IF(FL$3&gt;=$A114,(FL$4),0),0)*($AI115-$AI114)/10000</f>
        <v>0</v>
      </c>
      <c r="FM114" s="140" t="n">
        <f aca="false">IF(FM$2&lt;=$A114,IF(FM$3&gt;=$A114,(FM$4),0),0)*($AI115-$AI114)/10000</f>
        <v>0</v>
      </c>
      <c r="FN114" s="140" t="n">
        <f aca="false">IF(FN$2&lt;=$A114,IF(FN$3&gt;=$A114,(FN$4),0),0)*($AI115-$AI114)/10000</f>
        <v>0</v>
      </c>
      <c r="FO114" s="140" t="n">
        <f aca="false">IF(FO$2&lt;=$A114,IF(FO$3&gt;=$A114,(FO$4),0),0)*($AI115-$AI114)/10000</f>
        <v>0</v>
      </c>
      <c r="FP114" s="140" t="n">
        <f aca="false">IF(FP$2&lt;=$A114,IF(FP$3&gt;=$A114,(FP$4),0),0)*($AI115-$AI114)/10000</f>
        <v>0</v>
      </c>
      <c r="FQ114" s="140" t="n">
        <f aca="false">IF(FQ$2&lt;=$A114,IF(FQ$3&gt;=$A114,(FQ$4),0),0)*($AI115-$AI114)/10000</f>
        <v>0</v>
      </c>
      <c r="FR114" s="17"/>
      <c r="FS114" s="128" t="n">
        <f aca="false">SUM(FL114:FQ114)</f>
        <v>0</v>
      </c>
      <c r="FT114" s="128" t="n">
        <f aca="false">FS114*AM114</f>
        <v>0</v>
      </c>
      <c r="FU114" s="17"/>
      <c r="FV114" s="17"/>
      <c r="FW114" s="17"/>
      <c r="FX114" s="17"/>
      <c r="FY114" s="17"/>
      <c r="FZ114" s="17"/>
      <c r="GA114" s="140" t="n">
        <f aca="false">IF(GA$2&lt;=$A114,IF(GA$3&gt;=$A114,(GA$4),0),0)*($AI115-$AI114)/10000</f>
        <v>0</v>
      </c>
      <c r="GB114" s="140" t="n">
        <f aca="false">IF(GB$2&lt;=$A114,IF(GB$3&gt;=$A114,(GB$4),0),0)*($AI115-$AI114)/10000</f>
        <v>0</v>
      </c>
      <c r="GC114" s="140" t="n">
        <f aca="false">IF(GC$2&lt;=$A114,IF(GC$3&gt;=$A114,(GC$4),0),0)*($AI115-$AI114)/10000</f>
        <v>0</v>
      </c>
      <c r="GD114" s="140" t="n">
        <f aca="false">IF(GD$2&lt;=$A114,IF(GD$3&gt;=$A114,(GD$4),0),0)*($AI115-$AI114)/10000</f>
        <v>0</v>
      </c>
      <c r="GE114" s="140" t="n">
        <f aca="false">IF(GE$2&lt;=$A114,IF(GE$3&gt;=$A114,(GE$4),0),0)*($AI115-$AI114)/10000</f>
        <v>0</v>
      </c>
      <c r="GF114" s="140" t="n">
        <f aca="false">IF(GF$2&lt;=$A114,IF(GF$3&gt;=$A114,(GF$4),0),0)*($AI115-$AI114)/10000</f>
        <v>0</v>
      </c>
      <c r="GG114" s="17"/>
      <c r="GH114" s="128" t="n">
        <f aca="false">SUM(GA114:GF114)</f>
        <v>0</v>
      </c>
      <c r="GI114" s="128" t="n">
        <f aca="false">GH114*AM114</f>
        <v>0</v>
      </c>
    </row>
    <row r="115" customFormat="false" ht="16.5" hidden="false" customHeight="false" outlineLevel="0" collapsed="false">
      <c r="A115" s="143" t="n">
        <v>40238</v>
      </c>
      <c r="B115" s="144" t="e">
        <f aca="false">INDEX(EOLArray,MATCH($A115,EOLColumn,0),MATCH($AF$5,EOLRow,0))+CT115</f>
        <v>#VALUE!</v>
      </c>
      <c r="C115" s="135" t="n">
        <f aca="false">INDEX(M1SHEET,MATCH($A115,M1COLUMN,0),MATCH($AG$5,M1ROW,0))</f>
        <v>-0.57</v>
      </c>
      <c r="D115" s="152"/>
      <c r="E115" s="144" t="e">
        <f aca="false">INDEX(EOLArray,MATCH($A115,EOLColumn,0),MATCH($AF$19,EOLRow,0))+EQ115</f>
        <v>#VALUE!</v>
      </c>
      <c r="F115" s="135" t="n">
        <f aca="false">INDEX(M1SHEET,MATCH($A115,M1COLUMN,0),MATCH($AG$14,M1ROW,0))</f>
        <v>0</v>
      </c>
      <c r="G115" s="152"/>
      <c r="H115" s="144" t="e">
        <f aca="false">INDEX(EOLArray,MATCH($A115,EOLColumn,0),MATCH($AF$20,EOLRow,0))+GI115</f>
        <v>#VALUE!</v>
      </c>
      <c r="I115" s="135" t="n">
        <f aca="false">INDEX(M1SHEET,MATCH($A115,M1COLUMN,0),MATCH($AG$17,M1ROW,0))</f>
        <v>0.5</v>
      </c>
      <c r="J115" s="152"/>
      <c r="K115" s="144" t="e">
        <f aca="false">INDEX(EOLArray,MATCH($A115,EOLColumn,0),MATCH($AF$13,EOLRow,0))+FE115</f>
        <v>#VALUE!</v>
      </c>
      <c r="L115" s="135" t="n">
        <f aca="false">INDEX(M1SHEET,MATCH($A115,M1COLUMN,0),MATCH($AG$13,M1ROW,0))</f>
        <v>-0.29</v>
      </c>
      <c r="M115" s="152"/>
      <c r="N115" s="144" t="e">
        <f aca="false">INDEX(EOLArray,MATCH($A115,EOLColumn,0),MATCH($AF$12,EOLRow,0))+EB115+DQ115</f>
        <v>#VALUE!</v>
      </c>
      <c r="O115" s="135" t="n">
        <f aca="false">INDEX(M1SHEET,MATCH($A115,M1COLUMN,0),MATCH($AG$15,M1ROW,0))</f>
        <v>-0.18</v>
      </c>
      <c r="P115" s="152"/>
      <c r="Q115" s="135" t="n">
        <f aca="false">INDEX(M1SHEET,MATCH($A115,M1COLUMN,0),MATCH($AG$31,M1ROW,0))</f>
        <v>4.0985</v>
      </c>
      <c r="R115" s="152"/>
      <c r="S115" s="144" t="e">
        <f aca="false">INDEX(EOLArray,MATCH($A115,EOLColumn,0),MATCH($AF$2,EOLRow,0))+BE115+DF115</f>
        <v>#VALUE!</v>
      </c>
      <c r="T115" s="135" t="n">
        <f aca="false">INDEX(M1SHEET,MATCH($A115,M1COLUMN,0),MATCH($AG$3,M1ROW,0))</f>
        <v>-0.57</v>
      </c>
      <c r="U115" s="152"/>
      <c r="V115" s="135" t="n">
        <f aca="false">INDEX(M1SHEET,MATCH($A115,M1COLUMN,0),MATCH($AG$28,M1ROW,0))</f>
        <v>5.18590396869868</v>
      </c>
      <c r="W115" s="152"/>
      <c r="X115" s="144" t="e">
        <f aca="false">INDEX(EOLArray,MATCH($A115,EOLColumn,0),MATCH($AF$18,EOLRow,0))+$BE115+$CK115+$CS115+$DQ115</f>
        <v>#VALUE!</v>
      </c>
      <c r="Y115" s="135" t="n">
        <f aca="false">INDEX(M1SHEET,MATCH($A115,M1COLUMN,0),MATCH($AG$2,M1ROW,0))</f>
        <v>4.2785</v>
      </c>
      <c r="Z115" s="152"/>
      <c r="AB115" s="146" t="e">
        <f aca="false">B115+E115+H115+K115+N115+S115</f>
        <v>#VALUE!</v>
      </c>
      <c r="AC115" s="58"/>
      <c r="AD115" s="58"/>
      <c r="AI115" s="138" t="n">
        <v>40238</v>
      </c>
      <c r="AJ115" s="96" t="n">
        <f aca="false">(CK115+BE115+BR115+DQ115)*AM115</f>
        <v>0</v>
      </c>
      <c r="AK115" s="97" t="n">
        <f aca="false">(AO115)*(AM115)</f>
        <v>0</v>
      </c>
      <c r="AL115" s="97" t="n">
        <f aca="false">(AN115+AO115)*(AM115)</f>
        <v>0</v>
      </c>
      <c r="AM115" s="139" t="n">
        <f aca="false">INDEX(M1SHEET,MATCH($AI115,M1COLUMN,0),MATCH($AG$38,M1ROW,0))</f>
        <v>0.586210049092413</v>
      </c>
      <c r="AN115" s="122" t="n">
        <f aca="false">BS115</f>
        <v>0</v>
      </c>
      <c r="AO115" s="97" t="n">
        <f aca="false">BR115</f>
        <v>0</v>
      </c>
      <c r="AP115" s="125"/>
      <c r="AQ115" s="108"/>
      <c r="AR115" s="128" t="n">
        <f aca="false">SUM(AX115:BE115)+SUM(BI115:BP115)+SUM(DU115:DZ115)+SUM(BW115:CI115)</f>
        <v>0</v>
      </c>
      <c r="AS115" s="108"/>
      <c r="AT115" s="17"/>
      <c r="AU115" s="17"/>
      <c r="AV115" s="37" t="n">
        <v>40238</v>
      </c>
      <c r="AW115" s="17"/>
      <c r="AX115" s="128" t="n">
        <f aca="false">IF(AX$2&lt;=$A115,IF(AX$3&gt;=$A115,(AX$4/1.055056),0),0)*($AI116-$AI115)/10000</f>
        <v>0</v>
      </c>
      <c r="AY115" s="140" t="n">
        <f aca="false">IF(AY$2&lt;=$A115,IF(AY$3&gt;=$A115,(AY$4/1.055056),0),0)*($AI116-$AI115)/10000</f>
        <v>0</v>
      </c>
      <c r="AZ115" s="140" t="n">
        <f aca="false">IF(AZ$2&lt;=$A115,IF(AZ$3&gt;=$A115,(AZ$4/1.055056),0),0)*($AI116-$AI115)/10000</f>
        <v>0</v>
      </c>
      <c r="BA115" s="140" t="n">
        <f aca="false">IF(BA$2&lt;=$A115,IF(BA$3&gt;=$A115,(BA$4/1.055056),0),0)*($AI116-$AI115)/10000</f>
        <v>0</v>
      </c>
      <c r="BB115" s="140" t="n">
        <f aca="false">IF(BB$2&lt;=$A115,IF(BB$3&gt;=$A115,(BB$4/1.055056),0),0)*($AI116-$AI115)/10000</f>
        <v>0</v>
      </c>
      <c r="BC115" s="140" t="n">
        <f aca="false">IF(BC$2&lt;=$A115,IF(BC$3&gt;=$A115,(BC$4/1.055056),0),0)*($AI116-$AI115)/10000</f>
        <v>0</v>
      </c>
      <c r="BD115" s="140" t="n">
        <f aca="false">IF(BD$2&lt;=$A115,IF(BD$3&gt;=$A115,(BD$4/1.055056),0),0)*($AI116-$AI115)/10000</f>
        <v>0</v>
      </c>
      <c r="BE115" s="140" t="n">
        <f aca="false">SUM(AX115:BD115)*AM115</f>
        <v>0</v>
      </c>
      <c r="BF115" s="140"/>
      <c r="BG115" s="13"/>
      <c r="BH115" s="13"/>
      <c r="BI115" s="141" t="n">
        <f aca="false">IF(BI$2&lt;=$A115,IF(BI$3&gt;=$A115,(BI$4/1.055056),0),0)*($AI116-$AI115)/10000</f>
        <v>0</v>
      </c>
      <c r="BJ115" s="141" t="n">
        <f aca="false">IF(BJ$2&lt;=$A115,IF(BJ$3&gt;=$A115,(BJ$4/1.055056),0),0)*($AI116-$AI115)/10000</f>
        <v>0</v>
      </c>
      <c r="BK115" s="141" t="n">
        <f aca="false">IF(BK$2&lt;=$A115,IF(BK$3&gt;=$A115,(BK$4/1.055056),0),0)*($AI116-$AI115)/10000</f>
        <v>0</v>
      </c>
      <c r="BL115" s="141" t="n">
        <f aca="false">IF(BL$2&lt;=$A115,IF(BL$3&gt;=$A115,(BL$4/1.055056),0),0)*($AI116-$AI115)/10000</f>
        <v>0</v>
      </c>
      <c r="BM115" s="141" t="n">
        <f aca="false">IF(BM$2&lt;=$A115,IF(BM$3&gt;=$A115,(BM$4/1.055056),0),0)*($AI116-$AI115)/10000</f>
        <v>0</v>
      </c>
      <c r="BN115" s="141" t="n">
        <f aca="false">IF(BN$2&lt;=$A115,IF(BN$3&gt;=$A115,(BN$4/1.055056),0),0)*($AI116-$AI115)/10000</f>
        <v>0</v>
      </c>
      <c r="BO115" s="141" t="n">
        <f aca="false">IF(BO$2&lt;=$A115,IF(BO$3&gt;=$A115,(BO$4/1.055056),0),0)*($AI116-$AI115)/10000</f>
        <v>0</v>
      </c>
      <c r="BP115" s="141" t="n">
        <f aca="false">IF(BP$2&lt;=$A115,IF(BP$3&gt;=$A115,(BP$4/1.055056),0),0)*($AI116-$AI115)/10000</f>
        <v>0</v>
      </c>
      <c r="BQ115" s="13"/>
      <c r="BR115" s="14" t="n">
        <f aca="false">SUM(BI115:BP115)</f>
        <v>0</v>
      </c>
      <c r="BS115" s="14" t="n">
        <f aca="false">SUM(AX115:BF115)+DF115</f>
        <v>0</v>
      </c>
      <c r="BT115" s="14"/>
      <c r="BU115" s="17"/>
      <c r="BV115" s="17"/>
      <c r="BW115" s="142" t="n">
        <f aca="false">IF(BW$2&lt;=$A115,IF(BW$3&gt;=$A115,(BW$4),0),0)*($AI116-$AI115)/10000</f>
        <v>0</v>
      </c>
      <c r="BX115" s="142" t="n">
        <f aca="false">IF(BX$2&lt;=$A115,IF(BX$3&gt;=$A115,(BX$4),0),0)*($AI116-$AI115)/10000</f>
        <v>0</v>
      </c>
      <c r="BY115" s="142" t="n">
        <f aca="false">IF(BY$2&lt;=$A115,IF(BY$3&gt;=$A115,(BY$4),0),0)*($AI116-$AI115)/10000</f>
        <v>0</v>
      </c>
      <c r="BZ115" s="142" t="n">
        <f aca="false">IF(BZ$2&lt;=$A115,IF(BZ$3&gt;=$A115,(BZ$4),0),0)*($AI116-$AI115)/10000</f>
        <v>0</v>
      </c>
      <c r="CA115" s="142" t="n">
        <f aca="false">IF(CA$2&lt;=$A115,IF(CA$3&gt;=$A115,(CA$4),0),0)*($AI116-$AI115)/10000</f>
        <v>0</v>
      </c>
      <c r="CB115" s="140" t="n">
        <f aca="false">IF(CB$2&lt;=$A115,IF(CB$3&gt;=$A115,(CB$4),0),0)*($AI116-$AI115)/10000</f>
        <v>0</v>
      </c>
      <c r="CC115" s="140" t="n">
        <f aca="false">IF(CC$2&lt;=$A115,IF(CC$3&gt;=$A115,(CC$4),0),0)*($AI116-$AI115)/10000</f>
        <v>0</v>
      </c>
      <c r="CD115" s="140" t="n">
        <f aca="false">IF(CD$2&lt;=$A115,IF(CD$3&gt;=$A115,(CD$4),0),0)*($AI116-$AI115)/10000</f>
        <v>0</v>
      </c>
      <c r="CE115" s="140" t="n">
        <f aca="false">IF(CE$2&lt;=$A115,IF(CE$3&gt;=$A115,(CE$4),0),0)*($AI116-$AI115)/10000</f>
        <v>0</v>
      </c>
      <c r="CF115" s="140" t="n">
        <f aca="false">IF(CF$2&lt;=$A115,IF(CF$3&gt;=$A115,(CF$4),0),0)*($AI116-$AI115)/10000</f>
        <v>0</v>
      </c>
      <c r="CG115" s="140" t="n">
        <f aca="false">IF(CG$2&lt;=$A115,IF(CG$3&gt;=$A115,(CG$4),0),0)*($AI116-$AI115)/10000</f>
        <v>0</v>
      </c>
      <c r="CH115" s="140" t="n">
        <f aca="false">IF(CH$2&lt;=$A115,IF(CH$3&gt;=$A115,(CH$4),0),0)*($AI116-$AI115)/10000</f>
        <v>0</v>
      </c>
      <c r="CI115" s="140" t="n">
        <f aca="false">IF(CI$2&lt;=$A115,IF(CI$3&gt;=$A115,(CI$4),0),0)*($AI116-$AI115)/10000</f>
        <v>0</v>
      </c>
      <c r="CJ115" s="17"/>
      <c r="CK115" s="128" t="n">
        <f aca="false">SUM(BW115:CI115)+DQ115</f>
        <v>0</v>
      </c>
      <c r="CL115" s="128"/>
      <c r="CM115" s="128"/>
      <c r="CN115" s="142" t="n">
        <f aca="false">IF(CN$2&lt;=$A115,IF(CN$3&gt;=$A115,(CN$4),0),0)*($AI116-$AI115)/10000</f>
        <v>0</v>
      </c>
      <c r="CO115" s="142" t="n">
        <f aca="false">IF(CO$2&lt;=$A115,IF(CO$3&gt;=$A115,(CO$4),0),0)*($AI116-$AI115)/10000</f>
        <v>0</v>
      </c>
      <c r="CP115" s="142" t="n">
        <f aca="false">IF(CP$2&lt;=$A115,IF(CP$3&gt;=$A115,(CP$4),0),0)*($AI116-$AI115)/10000</f>
        <v>0</v>
      </c>
      <c r="CQ115" s="142" t="n">
        <f aca="false">IF(CQ$2&lt;=$A115,IF(CQ$3&gt;=$A115,(CQ$4),0),0)*($AI116-$AI115)/10000</f>
        <v>0</v>
      </c>
      <c r="CR115" s="128"/>
      <c r="CS115" s="128" t="n">
        <f aca="false">SUM(CN115:CQ115)*AL115</f>
        <v>0</v>
      </c>
      <c r="CT115" s="128"/>
      <c r="CU115" s="17"/>
      <c r="CV115" s="17"/>
      <c r="CW115" s="17"/>
      <c r="CX115" s="140" t="n">
        <f aca="false">IF(CX$2&lt;=$A115,IF(CX$3&gt;=$A115,(CX$4),0),0)*($AI116-$AI115)/10000</f>
        <v>0</v>
      </c>
      <c r="CY115" s="140" t="n">
        <f aca="false">IF(CY$2&lt;=$A115,IF(CY$3&gt;=$A115,(CY$4),0),0)*($AI116-$AI115)/10000</f>
        <v>0</v>
      </c>
      <c r="CZ115" s="140" t="n">
        <f aca="false">IF(CZ$2&lt;=$A115,IF(CZ$3&gt;=$A115,(CZ$4),0),0)*($AI116-$AI115)/10000</f>
        <v>0</v>
      </c>
      <c r="DA115" s="140" t="n">
        <f aca="false">IF(DA$2&lt;=$A115,IF(DA$3&gt;=$A115,(DA$4),0),0)*($AI116-$AI115)/10000</f>
        <v>0</v>
      </c>
      <c r="DB115" s="140" t="n">
        <f aca="false">IF(DB$2&lt;=$A115,IF(DB$3&gt;=$A115,(DB$4),0),0)*($AI116-$AI115)/10000</f>
        <v>0</v>
      </c>
      <c r="DC115" s="140" t="n">
        <f aca="false">IF(DC$2&lt;=$A115,IF(DC$3&gt;=$A115,(DC$4),0),0)*($AI116-$AI115)/10000</f>
        <v>0</v>
      </c>
      <c r="DD115" s="140" t="n">
        <f aca="false">IF(DD$2&lt;=$A115,IF(DD$3&gt;=$A115,(DD$4),0),0)*($AI116-$AI115)/10000</f>
        <v>0</v>
      </c>
      <c r="DE115" s="17"/>
      <c r="DF115" s="128" t="n">
        <f aca="false">SUM(CX115:DD115)</f>
        <v>0</v>
      </c>
      <c r="DG115" s="17"/>
      <c r="DH115" s="17"/>
      <c r="DI115" s="17"/>
      <c r="DJ115" s="17"/>
      <c r="DK115" s="17"/>
      <c r="DL115" s="140" t="n">
        <f aca="false">IF(DL$2&lt;=$A115,IF(DL$3&gt;=$A115,(DL$4),0),0)*($AI116-$AI115)/10000</f>
        <v>0</v>
      </c>
      <c r="DM115" s="140" t="n">
        <f aca="false">IF(DM$2&lt;=$A115,IF(DM$3&gt;=$A115,(DM$4),0),0)*($AI116-$AI115)/10000</f>
        <v>0</v>
      </c>
      <c r="DN115" s="140" t="n">
        <f aca="false">IF(DN$2&lt;=$A115,IF(DN$3&gt;=$A115,(DN$4),0),0)*($AI116-$AI115)/10000</f>
        <v>0</v>
      </c>
      <c r="DO115" s="140" t="n">
        <f aca="false">IF(DO$2&lt;=$A115,IF(DO$3&gt;=$A115,(DO$4),0),0)*($AI116-$AI115)/10000</f>
        <v>0</v>
      </c>
      <c r="DP115" s="140"/>
      <c r="DQ115" s="140" t="n">
        <f aca="false">SUM(DL115:DO115)*AL115</f>
        <v>0</v>
      </c>
      <c r="DR115" s="140"/>
      <c r="DS115" s="140" t="n">
        <f aca="false">IF(DS$2&lt;=$A115,IF(DS$3&gt;=$A115,(DS$4),0),0)*($AI116-$AI115)/10000</f>
        <v>0</v>
      </c>
      <c r="DT115" s="140" t="n">
        <f aca="false">IF(DT$2&lt;=$A115,IF(DT$3&gt;=$A115,(DT$4),0),0)*($AI116-$AI115)/10000</f>
        <v>0</v>
      </c>
      <c r="DU115" s="140" t="n">
        <f aca="false">IF(DU$2&lt;=$A115,IF(DU$3&gt;=$A115,(DU$4),0),0)*($AI116-$AI115)/10000</f>
        <v>0</v>
      </c>
      <c r="DV115" s="140" t="n">
        <f aca="false">IF(DV$2&lt;=$A115,IF(DV$3&gt;=$A115,(DV$4),0),0)*($AI116-$AI115)/10000</f>
        <v>0</v>
      </c>
      <c r="DW115" s="140" t="n">
        <f aca="false">IF(DW$2&lt;=$A115,IF(DW$3&gt;=$A115,(DW$4),0),0)*($AI116-$AI115)/10000</f>
        <v>0</v>
      </c>
      <c r="DX115" s="140" t="n">
        <f aca="false">IF(DX$2&lt;=$A115,IF(DX$3&gt;=$A115,(DX$4),0),0)*($AI116-$AI115)/10000</f>
        <v>0</v>
      </c>
      <c r="DY115" s="140" t="n">
        <f aca="false">IF(DY$2&lt;=$A115,IF(DY$3&gt;=$A115,(DY$4),0),0)*($AI116-$AI115)/10000</f>
        <v>0</v>
      </c>
      <c r="DZ115" s="140" t="n">
        <f aca="false">IF(DZ$2&lt;=$A115,IF(DZ$3&gt;=$A115,(DZ$4),0),0)*($AI116-$AI115)/10000</f>
        <v>0</v>
      </c>
      <c r="EA115" s="140" t="n">
        <f aca="false">IF(EA$2&lt;=$A115,IF(EA$3&gt;=$A115,(EA$4),0),0)*($AI116-$AI115)/10000</f>
        <v>0</v>
      </c>
      <c r="EB115" s="128" t="n">
        <f aca="false">SUM(DS115:DZ115)*AM115</f>
        <v>0</v>
      </c>
      <c r="EC115" s="128"/>
      <c r="ED115" s="17"/>
      <c r="EE115" s="17"/>
      <c r="EF115" s="17"/>
      <c r="EG115" s="17"/>
      <c r="EH115" s="17"/>
      <c r="EI115" s="140" t="n">
        <f aca="false">IF(EI$2&lt;=$A115,IF(EI$3&gt;=$A115,(EI$4),0),0)*($AI116-$AI115)/10000</f>
        <v>0</v>
      </c>
      <c r="EJ115" s="140" t="n">
        <f aca="false">IF(EJ$2&lt;=$A115,IF(EJ$3&gt;=$A115,(EJ$4),0),0)*($AI116-$AI115)/10000</f>
        <v>0</v>
      </c>
      <c r="EK115" s="140" t="n">
        <f aca="false">IF(EK$2&lt;=$A115,IF(EK$3&gt;=$A115,(EK$4),0),0)*($AI116-$AI115)/10000</f>
        <v>0</v>
      </c>
      <c r="EL115" s="140" t="n">
        <f aca="false">IF(EL$2&lt;=$A115,IF(EL$3&gt;=$A115,(EL$4),0),0)*($AI116-$AI115)/10000</f>
        <v>0</v>
      </c>
      <c r="EM115" s="140" t="n">
        <f aca="false">IF(EM$2&lt;=$A115,IF(EM$3&gt;=$A115,(EM$4),0),0)*($AI116-$AI115)/10000</f>
        <v>0</v>
      </c>
      <c r="EN115" s="140" t="n">
        <f aca="false">IF(EN$2&lt;=$A115,IF(EN$3&gt;=$A115,(EN$4),0),0)*($AI116-$AI115)/10000</f>
        <v>0</v>
      </c>
      <c r="EO115" s="17"/>
      <c r="EP115" s="128" t="n">
        <f aca="false">SUM(EI115:EN115)</f>
        <v>0</v>
      </c>
      <c r="EQ115" s="128" t="n">
        <f aca="false">EP115*AM115</f>
        <v>0</v>
      </c>
      <c r="ER115" s="17"/>
      <c r="ES115" s="17"/>
      <c r="ET115" s="17"/>
      <c r="EU115" s="17"/>
      <c r="EV115" s="17"/>
      <c r="EW115" s="140" t="n">
        <f aca="false">IF(EW$2&lt;=$A115,IF(EW$3&gt;=$A115,(EW$4),0),0)*($AI116-$AI115)/10000</f>
        <v>0</v>
      </c>
      <c r="EX115" s="140" t="n">
        <f aca="false">IF(EX$2&lt;=$A115,IF(EX$3&gt;=$A115,(EX$4),0),0)*($AI116-$AI115)/10000</f>
        <v>0</v>
      </c>
      <c r="EY115" s="140" t="n">
        <f aca="false">IF(EY$2&lt;=$A115,IF(EY$3&gt;=$A115,(EY$4),0),0)*($AI116-$AI115)/10000</f>
        <v>0</v>
      </c>
      <c r="EZ115" s="140" t="n">
        <f aca="false">IF(EZ$2&lt;=$A115,IF(EZ$3&gt;=$A115,(EZ$4),0),0)*($AI116-$AI115)/10000</f>
        <v>0</v>
      </c>
      <c r="FA115" s="140" t="n">
        <f aca="false">IF(FA$2&lt;=$A115,IF(FA$3&gt;=$A115,(FA$4),0),0)*($AI116-$AI115)/10000</f>
        <v>0</v>
      </c>
      <c r="FB115" s="140" t="n">
        <f aca="false">IF(FB$2&lt;=$A115,IF(FB$3&gt;=$A115,(FB$4),0),0)*($AI116-$AI115)/10000</f>
        <v>0</v>
      </c>
      <c r="FC115" s="17"/>
      <c r="FD115" s="128" t="n">
        <f aca="false">SUM(EW115:FB115)</f>
        <v>0</v>
      </c>
      <c r="FE115" s="128" t="n">
        <f aca="false">FD115*AM115</f>
        <v>0</v>
      </c>
      <c r="FF115" s="17"/>
      <c r="FG115" s="17"/>
      <c r="FH115" s="17"/>
      <c r="FI115" s="17"/>
      <c r="FJ115" s="17"/>
      <c r="FK115" s="17"/>
      <c r="FL115" s="140" t="n">
        <f aca="false">IF(FL$2&lt;=$A115,IF(FL$3&gt;=$A115,(FL$4),0),0)*($AI116-$AI115)/10000</f>
        <v>0</v>
      </c>
      <c r="FM115" s="140" t="n">
        <f aca="false">IF(FM$2&lt;=$A115,IF(FM$3&gt;=$A115,(FM$4),0),0)*($AI116-$AI115)/10000</f>
        <v>0</v>
      </c>
      <c r="FN115" s="140" t="n">
        <f aca="false">IF(FN$2&lt;=$A115,IF(FN$3&gt;=$A115,(FN$4),0),0)*($AI116-$AI115)/10000</f>
        <v>0</v>
      </c>
      <c r="FO115" s="140" t="n">
        <f aca="false">IF(FO$2&lt;=$A115,IF(FO$3&gt;=$A115,(FO$4),0),0)*($AI116-$AI115)/10000</f>
        <v>0</v>
      </c>
      <c r="FP115" s="140" t="n">
        <f aca="false">IF(FP$2&lt;=$A115,IF(FP$3&gt;=$A115,(FP$4),0),0)*($AI116-$AI115)/10000</f>
        <v>0</v>
      </c>
      <c r="FQ115" s="140" t="n">
        <f aca="false">IF(FQ$2&lt;=$A115,IF(FQ$3&gt;=$A115,(FQ$4),0),0)*($AI116-$AI115)/10000</f>
        <v>0</v>
      </c>
      <c r="FR115" s="17"/>
      <c r="FS115" s="128" t="n">
        <f aca="false">SUM(FL115:FQ115)</f>
        <v>0</v>
      </c>
      <c r="FT115" s="128" t="n">
        <f aca="false">FS115*AM115</f>
        <v>0</v>
      </c>
      <c r="FU115" s="17"/>
      <c r="FV115" s="17"/>
      <c r="FW115" s="17"/>
      <c r="FX115" s="17"/>
      <c r="FY115" s="17"/>
      <c r="FZ115" s="17"/>
      <c r="GA115" s="140" t="n">
        <f aca="false">IF(GA$2&lt;=$A115,IF(GA$3&gt;=$A115,(GA$4),0),0)*($AI116-$AI115)/10000</f>
        <v>0</v>
      </c>
      <c r="GB115" s="140" t="n">
        <f aca="false">IF(GB$2&lt;=$A115,IF(GB$3&gt;=$A115,(GB$4),0),0)*($AI116-$AI115)/10000</f>
        <v>0</v>
      </c>
      <c r="GC115" s="140" t="n">
        <f aca="false">IF(GC$2&lt;=$A115,IF(GC$3&gt;=$A115,(GC$4),0),0)*($AI116-$AI115)/10000</f>
        <v>0</v>
      </c>
      <c r="GD115" s="140" t="n">
        <f aca="false">IF(GD$2&lt;=$A115,IF(GD$3&gt;=$A115,(GD$4),0),0)*($AI116-$AI115)/10000</f>
        <v>0</v>
      </c>
      <c r="GE115" s="140" t="n">
        <f aca="false">IF(GE$2&lt;=$A115,IF(GE$3&gt;=$A115,(GE$4),0),0)*($AI116-$AI115)/10000</f>
        <v>0</v>
      </c>
      <c r="GF115" s="140" t="n">
        <f aca="false">IF(GF$2&lt;=$A115,IF(GF$3&gt;=$A115,(GF$4),0),0)*($AI116-$AI115)/10000</f>
        <v>0</v>
      </c>
      <c r="GG115" s="17"/>
      <c r="GH115" s="128" t="n">
        <f aca="false">SUM(GA115:GF115)</f>
        <v>0</v>
      </c>
      <c r="GI115" s="128" t="n">
        <f aca="false">GH115*AM115</f>
        <v>0</v>
      </c>
    </row>
    <row r="116" customFormat="false" ht="16.5" hidden="false" customHeight="false" outlineLevel="0" collapsed="false">
      <c r="A116" s="133" t="n">
        <v>40269</v>
      </c>
      <c r="B116" s="134" t="e">
        <f aca="false">INDEX(EOLArray,MATCH($A116,EOLColumn,0),MATCH($AF$5,EOLRow,0))+CT116</f>
        <v>#VALUE!</v>
      </c>
      <c r="C116" s="148" t="n">
        <f aca="false">INDEX(M1SHEET,MATCH($A116,M1COLUMN,0),MATCH($AG$5,M1ROW,0))</f>
        <v>-0.627209094887433</v>
      </c>
      <c r="D116" s="149"/>
      <c r="E116" s="134" t="e">
        <f aca="false">INDEX(EOLArray,MATCH($A116,EOLColumn,0),MATCH($AF$19,EOLRow,0))+EQ116</f>
        <v>#VALUE!</v>
      </c>
      <c r="F116" s="148" t="n">
        <f aca="false">INDEX(M1SHEET,MATCH($A116,M1COLUMN,0),MATCH($AG$14,M1ROW,0))</f>
        <v>0</v>
      </c>
      <c r="G116" s="149"/>
      <c r="H116" s="134" t="e">
        <f aca="false">INDEX(EOLArray,MATCH($A116,EOLColumn,0),MATCH($AF$20,EOLRow,0))+GI116</f>
        <v>#VALUE!</v>
      </c>
      <c r="I116" s="148" t="n">
        <f aca="false">INDEX(M1SHEET,MATCH($A116,M1COLUMN,0),MATCH($AG$17,M1ROW,0))</f>
        <v>0.62</v>
      </c>
      <c r="J116" s="149"/>
      <c r="K116" s="134" t="e">
        <f aca="false">INDEX(EOLArray,MATCH($A116,EOLColumn,0),MATCH($AF$13,EOLRow,0))+FE116</f>
        <v>#VALUE!</v>
      </c>
      <c r="L116" s="148" t="n">
        <f aca="false">INDEX(M1SHEET,MATCH($A116,M1COLUMN,0),MATCH($AG$13,M1ROW,0))</f>
        <v>-0.355</v>
      </c>
      <c r="M116" s="149"/>
      <c r="N116" s="134" t="e">
        <f aca="false">INDEX(EOLArray,MATCH($A116,EOLColumn,0),MATCH($AF$12,EOLRow,0))+EB116+DQ116</f>
        <v>#VALUE!</v>
      </c>
      <c r="O116" s="148" t="n">
        <f aca="false">INDEX(M1SHEET,MATCH($A116,M1COLUMN,0),MATCH($AG$15,M1ROW,0))</f>
        <v>-0.29</v>
      </c>
      <c r="P116" s="149"/>
      <c r="Q116" s="148" t="n">
        <f aca="false">INDEX(M1SHEET,MATCH($A116,M1COLUMN,0),MATCH($AG$31,M1ROW,0))</f>
        <v>3.8475</v>
      </c>
      <c r="R116" s="149"/>
      <c r="S116" s="134" t="e">
        <f aca="false">INDEX(EOLArray,MATCH($A116,EOLColumn,0),MATCH($AF$2,EOLRow,0))+BE116+DF116</f>
        <v>#VALUE!</v>
      </c>
      <c r="T116" s="148" t="n">
        <f aca="false">INDEX(M1SHEET,MATCH($A116,M1COLUMN,0),MATCH($AG$3,M1ROW,0))</f>
        <v>-0.57</v>
      </c>
      <c r="U116" s="149"/>
      <c r="V116" s="148" t="n">
        <f aca="false">INDEX(M1SHEET,MATCH($A116,M1COLUMN,0),MATCH($AG$28,M1ROW,0))</f>
        <v>4.9887172758381</v>
      </c>
      <c r="W116" s="149"/>
      <c r="X116" s="134" t="e">
        <f aca="false">INDEX(EOLArray,MATCH($A116,EOLColumn,0),MATCH($AF$18,EOLRow,0))+$BE116+$CK116+$CS116+$DQ116</f>
        <v>#VALUE!</v>
      </c>
      <c r="Y116" s="148" t="n">
        <f aca="false">INDEX(M1SHEET,MATCH($A116,M1COLUMN,0),MATCH($AG$2,M1ROW,0))</f>
        <v>4.1375</v>
      </c>
      <c r="Z116" s="149"/>
      <c r="AB116" s="150" t="e">
        <f aca="false">B116+E116+H116+K116+N116+S116</f>
        <v>#VALUE!</v>
      </c>
      <c r="AC116" s="58"/>
      <c r="AD116" s="58"/>
      <c r="AI116" s="138" t="n">
        <v>40269</v>
      </c>
      <c r="AJ116" s="96" t="n">
        <f aca="false">(CK116+BE116+BR116+DQ116)*AM116</f>
        <v>0</v>
      </c>
      <c r="AK116" s="97" t="n">
        <f aca="false">(AO116)*(AM116)</f>
        <v>0</v>
      </c>
      <c r="AL116" s="97" t="n">
        <f aca="false">(AN116+AO116)*(AM116)</f>
        <v>0</v>
      </c>
      <c r="AM116" s="139" t="n">
        <f aca="false">INDEX(M1SHEET,MATCH($AI116,M1COLUMN,0),MATCH($AG$38,M1ROW,0))</f>
        <v>0.58286613147643</v>
      </c>
      <c r="AN116" s="122" t="n">
        <f aca="false">BS116</f>
        <v>0</v>
      </c>
      <c r="AO116" s="97" t="n">
        <f aca="false">BR116</f>
        <v>0</v>
      </c>
      <c r="AP116" s="125"/>
      <c r="AQ116" s="108"/>
      <c r="AR116" s="128" t="n">
        <f aca="false">SUM(AX116:BE116)+SUM(BI116:BP116)+SUM(DU116:DZ116)+SUM(BW116:CI116)</f>
        <v>0</v>
      </c>
      <c r="AS116" s="108"/>
      <c r="AT116" s="17"/>
      <c r="AU116" s="17"/>
      <c r="AV116" s="37" t="n">
        <v>40269</v>
      </c>
      <c r="AW116" s="17"/>
      <c r="AX116" s="128" t="n">
        <f aca="false">IF(AX$2&lt;=$A116,IF(AX$3&gt;=$A116,(AX$4/1.055056),0),0)*($AI117-$AI116)/10000</f>
        <v>0</v>
      </c>
      <c r="AY116" s="140" t="n">
        <f aca="false">IF(AY$2&lt;=$A116,IF(AY$3&gt;=$A116,(AY$4/1.055056),0),0)*($AI117-$AI116)/10000</f>
        <v>0</v>
      </c>
      <c r="AZ116" s="140" t="n">
        <f aca="false">IF(AZ$2&lt;=$A116,IF(AZ$3&gt;=$A116,(AZ$4/1.055056),0),0)*($AI117-$AI116)/10000</f>
        <v>0</v>
      </c>
      <c r="BA116" s="140" t="n">
        <f aca="false">IF(BA$2&lt;=$A116,IF(BA$3&gt;=$A116,(BA$4/1.055056),0),0)*($AI117-$AI116)/10000</f>
        <v>0</v>
      </c>
      <c r="BB116" s="140" t="n">
        <f aca="false">IF(BB$2&lt;=$A116,IF(BB$3&gt;=$A116,(BB$4/1.055056),0),0)*($AI117-$AI116)/10000</f>
        <v>0</v>
      </c>
      <c r="BC116" s="140" t="n">
        <f aca="false">IF(BC$2&lt;=$A116,IF(BC$3&gt;=$A116,(BC$4/1.055056),0),0)*($AI117-$AI116)/10000</f>
        <v>0</v>
      </c>
      <c r="BD116" s="140" t="n">
        <f aca="false">IF(BD$2&lt;=$A116,IF(BD$3&gt;=$A116,(BD$4/1.055056),0),0)*($AI117-$AI116)/10000</f>
        <v>0</v>
      </c>
      <c r="BE116" s="140" t="n">
        <f aca="false">SUM(AX116:BD116)*AM116</f>
        <v>0</v>
      </c>
      <c r="BF116" s="140"/>
      <c r="BG116" s="13"/>
      <c r="BH116" s="13"/>
      <c r="BI116" s="141" t="n">
        <f aca="false">IF(BI$2&lt;=$A116,IF(BI$3&gt;=$A116,(BI$4/1.055056),0),0)*($AI117-$AI116)/10000</f>
        <v>0</v>
      </c>
      <c r="BJ116" s="141" t="n">
        <f aca="false">IF(BJ$2&lt;=$A116,IF(BJ$3&gt;=$A116,(BJ$4/1.055056),0),0)*($AI117-$AI116)/10000</f>
        <v>0</v>
      </c>
      <c r="BK116" s="141" t="n">
        <f aca="false">IF(BK$2&lt;=$A116,IF(BK$3&gt;=$A116,(BK$4/1.055056),0),0)*($AI117-$AI116)/10000</f>
        <v>0</v>
      </c>
      <c r="BL116" s="141" t="n">
        <f aca="false">IF(BL$2&lt;=$A116,IF(BL$3&gt;=$A116,(BL$4/1.055056),0),0)*($AI117-$AI116)/10000</f>
        <v>0</v>
      </c>
      <c r="BM116" s="141" t="n">
        <f aca="false">IF(BM$2&lt;=$A116,IF(BM$3&gt;=$A116,(BM$4/1.055056),0),0)*($AI117-$AI116)/10000</f>
        <v>0</v>
      </c>
      <c r="BN116" s="141" t="n">
        <f aca="false">IF(BN$2&lt;=$A116,IF(BN$3&gt;=$A116,(BN$4/1.055056),0),0)*($AI117-$AI116)/10000</f>
        <v>0</v>
      </c>
      <c r="BO116" s="141" t="n">
        <f aca="false">IF(BO$2&lt;=$A116,IF(BO$3&gt;=$A116,(BO$4/1.055056),0),0)*($AI117-$AI116)/10000</f>
        <v>0</v>
      </c>
      <c r="BP116" s="141" t="n">
        <f aca="false">IF(BP$2&lt;=$A116,IF(BP$3&gt;=$A116,(BP$4/1.055056),0),0)*($AI117-$AI116)/10000</f>
        <v>0</v>
      </c>
      <c r="BQ116" s="13"/>
      <c r="BR116" s="14" t="n">
        <f aca="false">SUM(BI116:BP116)</f>
        <v>0</v>
      </c>
      <c r="BS116" s="14" t="n">
        <f aca="false">SUM(AX116:BF116)+DF116</f>
        <v>0</v>
      </c>
      <c r="BT116" s="14"/>
      <c r="BU116" s="17"/>
      <c r="BV116" s="17"/>
      <c r="BW116" s="142" t="n">
        <f aca="false">IF(BW$2&lt;=$A116,IF(BW$3&gt;=$A116,(BW$4),0),0)*($AI117-$AI116)/10000</f>
        <v>0</v>
      </c>
      <c r="BX116" s="142" t="n">
        <f aca="false">IF(BX$2&lt;=$A116,IF(BX$3&gt;=$A116,(BX$4),0),0)*($AI117-$AI116)/10000</f>
        <v>0</v>
      </c>
      <c r="BY116" s="142" t="n">
        <f aca="false">IF(BY$2&lt;=$A116,IF(BY$3&gt;=$A116,(BY$4),0),0)*($AI117-$AI116)/10000</f>
        <v>0</v>
      </c>
      <c r="BZ116" s="142" t="n">
        <f aca="false">IF(BZ$2&lt;=$A116,IF(BZ$3&gt;=$A116,(BZ$4),0),0)*($AI117-$AI116)/10000</f>
        <v>0</v>
      </c>
      <c r="CA116" s="142" t="n">
        <f aca="false">IF(CA$2&lt;=$A116,IF(CA$3&gt;=$A116,(CA$4),0),0)*($AI117-$AI116)/10000</f>
        <v>0</v>
      </c>
      <c r="CB116" s="140" t="n">
        <f aca="false">IF(CB$2&lt;=$A116,IF(CB$3&gt;=$A116,(CB$4),0),0)*($AI117-$AI116)/10000</f>
        <v>0</v>
      </c>
      <c r="CC116" s="140" t="n">
        <f aca="false">IF(CC$2&lt;=$A116,IF(CC$3&gt;=$A116,(CC$4),0),0)*($AI117-$AI116)/10000</f>
        <v>0</v>
      </c>
      <c r="CD116" s="140" t="n">
        <f aca="false">IF(CD$2&lt;=$A116,IF(CD$3&gt;=$A116,(CD$4),0),0)*($AI117-$AI116)/10000</f>
        <v>0</v>
      </c>
      <c r="CE116" s="140" t="n">
        <f aca="false">IF(CE$2&lt;=$A116,IF(CE$3&gt;=$A116,(CE$4),0),0)*($AI117-$AI116)/10000</f>
        <v>0</v>
      </c>
      <c r="CF116" s="140" t="n">
        <f aca="false">IF(CF$2&lt;=$A116,IF(CF$3&gt;=$A116,(CF$4),0),0)*($AI117-$AI116)/10000</f>
        <v>0</v>
      </c>
      <c r="CG116" s="140" t="n">
        <f aca="false">IF(CG$2&lt;=$A116,IF(CG$3&gt;=$A116,(CG$4),0),0)*($AI117-$AI116)/10000</f>
        <v>0</v>
      </c>
      <c r="CH116" s="140" t="n">
        <f aca="false">IF(CH$2&lt;=$A116,IF(CH$3&gt;=$A116,(CH$4),0),0)*($AI117-$AI116)/10000</f>
        <v>0</v>
      </c>
      <c r="CI116" s="140" t="n">
        <f aca="false">IF(CI$2&lt;=$A116,IF(CI$3&gt;=$A116,(CI$4),0),0)*($AI117-$AI116)/10000</f>
        <v>0</v>
      </c>
      <c r="CJ116" s="17"/>
      <c r="CK116" s="128" t="n">
        <f aca="false">SUM(BW116:CI116)+DQ116</f>
        <v>0</v>
      </c>
      <c r="CL116" s="128"/>
      <c r="CM116" s="128"/>
      <c r="CN116" s="142" t="n">
        <f aca="false">IF(CN$2&lt;=$A116,IF(CN$3&gt;=$A116,(CN$4),0),0)*($AI117-$AI116)/10000</f>
        <v>0</v>
      </c>
      <c r="CO116" s="142" t="n">
        <f aca="false">IF(CO$2&lt;=$A116,IF(CO$3&gt;=$A116,(CO$4),0),0)*($AI117-$AI116)/10000</f>
        <v>0</v>
      </c>
      <c r="CP116" s="142" t="n">
        <f aca="false">IF(CP$2&lt;=$A116,IF(CP$3&gt;=$A116,(CP$4),0),0)*($AI117-$AI116)/10000</f>
        <v>0</v>
      </c>
      <c r="CQ116" s="142" t="n">
        <f aca="false">IF(CQ$2&lt;=$A116,IF(CQ$3&gt;=$A116,(CQ$4),0),0)*($AI117-$AI116)/10000</f>
        <v>0</v>
      </c>
      <c r="CR116" s="128"/>
      <c r="CS116" s="128" t="n">
        <f aca="false">SUM(CN116:CQ116)*AL116</f>
        <v>0</v>
      </c>
      <c r="CT116" s="128"/>
      <c r="CU116" s="17"/>
      <c r="CV116" s="17"/>
      <c r="CW116" s="17"/>
      <c r="CX116" s="140" t="n">
        <f aca="false">IF(CX$2&lt;=$A116,IF(CX$3&gt;=$A116,(CX$4),0),0)*($AI117-$AI116)/10000</f>
        <v>0</v>
      </c>
      <c r="CY116" s="140" t="n">
        <f aca="false">IF(CY$2&lt;=$A116,IF(CY$3&gt;=$A116,(CY$4),0),0)*($AI117-$AI116)/10000</f>
        <v>0</v>
      </c>
      <c r="CZ116" s="140" t="n">
        <f aca="false">IF(CZ$2&lt;=$A116,IF(CZ$3&gt;=$A116,(CZ$4),0),0)*($AI117-$AI116)/10000</f>
        <v>0</v>
      </c>
      <c r="DA116" s="140" t="n">
        <f aca="false">IF(DA$2&lt;=$A116,IF(DA$3&gt;=$A116,(DA$4),0),0)*($AI117-$AI116)/10000</f>
        <v>0</v>
      </c>
      <c r="DB116" s="140" t="n">
        <f aca="false">IF(DB$2&lt;=$A116,IF(DB$3&gt;=$A116,(DB$4),0),0)*($AI117-$AI116)/10000</f>
        <v>0</v>
      </c>
      <c r="DC116" s="140" t="n">
        <f aca="false">IF(DC$2&lt;=$A116,IF(DC$3&gt;=$A116,(DC$4),0),0)*($AI117-$AI116)/10000</f>
        <v>0</v>
      </c>
      <c r="DD116" s="140" t="n">
        <f aca="false">IF(DD$2&lt;=$A116,IF(DD$3&gt;=$A116,(DD$4),0),0)*($AI117-$AI116)/10000</f>
        <v>0</v>
      </c>
      <c r="DE116" s="17"/>
      <c r="DF116" s="128" t="n">
        <f aca="false">SUM(CX116:DD116)</f>
        <v>0</v>
      </c>
      <c r="DG116" s="17"/>
      <c r="DH116" s="17"/>
      <c r="DI116" s="17"/>
      <c r="DJ116" s="17"/>
      <c r="DK116" s="17"/>
      <c r="DL116" s="140" t="n">
        <f aca="false">IF(DL$2&lt;=$A116,IF(DL$3&gt;=$A116,(DL$4),0),0)*($AI117-$AI116)/10000</f>
        <v>0</v>
      </c>
      <c r="DM116" s="140" t="n">
        <f aca="false">IF(DM$2&lt;=$A116,IF(DM$3&gt;=$A116,(DM$4),0),0)*($AI117-$AI116)/10000</f>
        <v>0</v>
      </c>
      <c r="DN116" s="140" t="n">
        <f aca="false">IF(DN$2&lt;=$A116,IF(DN$3&gt;=$A116,(DN$4),0),0)*($AI117-$AI116)/10000</f>
        <v>0</v>
      </c>
      <c r="DO116" s="140" t="n">
        <f aca="false">IF(DO$2&lt;=$A116,IF(DO$3&gt;=$A116,(DO$4),0),0)*($AI117-$AI116)/10000</f>
        <v>0</v>
      </c>
      <c r="DP116" s="140"/>
      <c r="DQ116" s="140" t="n">
        <f aca="false">SUM(DL116:DO116)*AL116</f>
        <v>0</v>
      </c>
      <c r="DR116" s="140"/>
      <c r="DS116" s="140" t="n">
        <f aca="false">IF(DS$2&lt;=$A116,IF(DS$3&gt;=$A116,(DS$4),0),0)*($AI117-$AI116)/10000</f>
        <v>0</v>
      </c>
      <c r="DT116" s="140" t="n">
        <f aca="false">IF(DT$2&lt;=$A116,IF(DT$3&gt;=$A116,(DT$4),0),0)*($AI117-$AI116)/10000</f>
        <v>0</v>
      </c>
      <c r="DU116" s="140" t="n">
        <f aca="false">IF(DU$2&lt;=$A116,IF(DU$3&gt;=$A116,(DU$4),0),0)*($AI117-$AI116)/10000</f>
        <v>0</v>
      </c>
      <c r="DV116" s="140" t="n">
        <f aca="false">IF(DV$2&lt;=$A116,IF(DV$3&gt;=$A116,(DV$4),0),0)*($AI117-$AI116)/10000</f>
        <v>0</v>
      </c>
      <c r="DW116" s="140" t="n">
        <f aca="false">IF(DW$2&lt;=$A116,IF(DW$3&gt;=$A116,(DW$4),0),0)*($AI117-$AI116)/10000</f>
        <v>0</v>
      </c>
      <c r="DX116" s="140" t="n">
        <f aca="false">IF(DX$2&lt;=$A116,IF(DX$3&gt;=$A116,(DX$4),0),0)*($AI117-$AI116)/10000</f>
        <v>0</v>
      </c>
      <c r="DY116" s="140" t="n">
        <f aca="false">IF(DY$2&lt;=$A116,IF(DY$3&gt;=$A116,(DY$4),0),0)*($AI117-$AI116)/10000</f>
        <v>0</v>
      </c>
      <c r="DZ116" s="140" t="n">
        <f aca="false">IF(DZ$2&lt;=$A116,IF(DZ$3&gt;=$A116,(DZ$4),0),0)*($AI117-$AI116)/10000</f>
        <v>0</v>
      </c>
      <c r="EA116" s="140" t="n">
        <f aca="false">IF(EA$2&lt;=$A116,IF(EA$3&gt;=$A116,(EA$4),0),0)*($AI117-$AI116)/10000</f>
        <v>0</v>
      </c>
      <c r="EB116" s="128" t="n">
        <f aca="false">SUM(DS116:DZ116)*AM116</f>
        <v>0</v>
      </c>
      <c r="EC116" s="128"/>
      <c r="ED116" s="17"/>
      <c r="EE116" s="17"/>
      <c r="EF116" s="17"/>
      <c r="EG116" s="17"/>
      <c r="EH116" s="17"/>
      <c r="EI116" s="140" t="n">
        <f aca="false">IF(EI$2&lt;=$A116,IF(EI$3&gt;=$A116,(EI$4),0),0)*($AI117-$AI116)/10000</f>
        <v>0</v>
      </c>
      <c r="EJ116" s="140" t="n">
        <f aca="false">IF(EJ$2&lt;=$A116,IF(EJ$3&gt;=$A116,(EJ$4),0),0)*($AI117-$AI116)/10000</f>
        <v>0</v>
      </c>
      <c r="EK116" s="140" t="n">
        <f aca="false">IF(EK$2&lt;=$A116,IF(EK$3&gt;=$A116,(EK$4),0),0)*($AI117-$AI116)/10000</f>
        <v>0</v>
      </c>
      <c r="EL116" s="140" t="n">
        <f aca="false">IF(EL$2&lt;=$A116,IF(EL$3&gt;=$A116,(EL$4),0),0)*($AI117-$AI116)/10000</f>
        <v>0</v>
      </c>
      <c r="EM116" s="140" t="n">
        <f aca="false">IF(EM$2&lt;=$A116,IF(EM$3&gt;=$A116,(EM$4),0),0)*($AI117-$AI116)/10000</f>
        <v>0</v>
      </c>
      <c r="EN116" s="140" t="n">
        <f aca="false">IF(EN$2&lt;=$A116,IF(EN$3&gt;=$A116,(EN$4),0),0)*($AI117-$AI116)/10000</f>
        <v>0</v>
      </c>
      <c r="EO116" s="17"/>
      <c r="EP116" s="128" t="n">
        <f aca="false">SUM(EI116:EN116)</f>
        <v>0</v>
      </c>
      <c r="EQ116" s="128" t="n">
        <f aca="false">EP116*AM116</f>
        <v>0</v>
      </c>
      <c r="ER116" s="17"/>
      <c r="ES116" s="17"/>
      <c r="ET116" s="17"/>
      <c r="EU116" s="17"/>
      <c r="EV116" s="17"/>
      <c r="EW116" s="140" t="n">
        <f aca="false">IF(EW$2&lt;=$A116,IF(EW$3&gt;=$A116,(EW$4),0),0)*($AI117-$AI116)/10000</f>
        <v>0</v>
      </c>
      <c r="EX116" s="140" t="n">
        <f aca="false">IF(EX$2&lt;=$A116,IF(EX$3&gt;=$A116,(EX$4),0),0)*($AI117-$AI116)/10000</f>
        <v>0</v>
      </c>
      <c r="EY116" s="140" t="n">
        <f aca="false">IF(EY$2&lt;=$A116,IF(EY$3&gt;=$A116,(EY$4),0),0)*($AI117-$AI116)/10000</f>
        <v>0</v>
      </c>
      <c r="EZ116" s="140" t="n">
        <f aca="false">IF(EZ$2&lt;=$A116,IF(EZ$3&gt;=$A116,(EZ$4),0),0)*($AI117-$AI116)/10000</f>
        <v>0</v>
      </c>
      <c r="FA116" s="140" t="n">
        <f aca="false">IF(FA$2&lt;=$A116,IF(FA$3&gt;=$A116,(FA$4),0),0)*($AI117-$AI116)/10000</f>
        <v>0</v>
      </c>
      <c r="FB116" s="140" t="n">
        <f aca="false">IF(FB$2&lt;=$A116,IF(FB$3&gt;=$A116,(FB$4),0),0)*($AI117-$AI116)/10000</f>
        <v>0</v>
      </c>
      <c r="FC116" s="17"/>
      <c r="FD116" s="128" t="n">
        <f aca="false">SUM(EW116:FB116)</f>
        <v>0</v>
      </c>
      <c r="FE116" s="128" t="n">
        <f aca="false">FD116*AM116</f>
        <v>0</v>
      </c>
      <c r="FF116" s="17"/>
      <c r="FG116" s="17"/>
      <c r="FH116" s="17"/>
      <c r="FI116" s="17"/>
      <c r="FJ116" s="17"/>
      <c r="FK116" s="17"/>
      <c r="FL116" s="140" t="n">
        <f aca="false">IF(FL$2&lt;=$A116,IF(FL$3&gt;=$A116,(FL$4),0),0)*($AI117-$AI116)/10000</f>
        <v>0</v>
      </c>
      <c r="FM116" s="140" t="n">
        <f aca="false">IF(FM$2&lt;=$A116,IF(FM$3&gt;=$A116,(FM$4),0),0)*($AI117-$AI116)/10000</f>
        <v>0</v>
      </c>
      <c r="FN116" s="140" t="n">
        <f aca="false">IF(FN$2&lt;=$A116,IF(FN$3&gt;=$A116,(FN$4),0),0)*($AI117-$AI116)/10000</f>
        <v>0</v>
      </c>
      <c r="FO116" s="140" t="n">
        <f aca="false">IF(FO$2&lt;=$A116,IF(FO$3&gt;=$A116,(FO$4),0),0)*($AI117-$AI116)/10000</f>
        <v>0</v>
      </c>
      <c r="FP116" s="140" t="n">
        <f aca="false">IF(FP$2&lt;=$A116,IF(FP$3&gt;=$A116,(FP$4),0),0)*($AI117-$AI116)/10000</f>
        <v>0</v>
      </c>
      <c r="FQ116" s="140" t="n">
        <f aca="false">IF(FQ$2&lt;=$A116,IF(FQ$3&gt;=$A116,(FQ$4),0),0)*($AI117-$AI116)/10000</f>
        <v>0</v>
      </c>
      <c r="FR116" s="17"/>
      <c r="FS116" s="128" t="n">
        <f aca="false">SUM(FL116:FQ116)</f>
        <v>0</v>
      </c>
      <c r="FT116" s="128" t="n">
        <f aca="false">FS116*AM116</f>
        <v>0</v>
      </c>
      <c r="FU116" s="17"/>
      <c r="FV116" s="17"/>
      <c r="FW116" s="17"/>
      <c r="FX116" s="17"/>
      <c r="FY116" s="17"/>
      <c r="FZ116" s="17"/>
      <c r="GA116" s="140" t="n">
        <f aca="false">IF(GA$2&lt;=$A116,IF(GA$3&gt;=$A116,(GA$4),0),0)*($AI117-$AI116)/10000</f>
        <v>0</v>
      </c>
      <c r="GB116" s="140" t="n">
        <f aca="false">IF(GB$2&lt;=$A116,IF(GB$3&gt;=$A116,(GB$4),0),0)*($AI117-$AI116)/10000</f>
        <v>0</v>
      </c>
      <c r="GC116" s="140" t="n">
        <f aca="false">IF(GC$2&lt;=$A116,IF(GC$3&gt;=$A116,(GC$4),0),0)*($AI117-$AI116)/10000</f>
        <v>0</v>
      </c>
      <c r="GD116" s="140" t="n">
        <f aca="false">IF(GD$2&lt;=$A116,IF(GD$3&gt;=$A116,(GD$4),0),0)*($AI117-$AI116)/10000</f>
        <v>0</v>
      </c>
      <c r="GE116" s="140" t="n">
        <f aca="false">IF(GE$2&lt;=$A116,IF(GE$3&gt;=$A116,(GE$4),0),0)*($AI117-$AI116)/10000</f>
        <v>0</v>
      </c>
      <c r="GF116" s="140" t="n">
        <f aca="false">IF(GF$2&lt;=$A116,IF(GF$3&gt;=$A116,(GF$4),0),0)*($AI117-$AI116)/10000</f>
        <v>0</v>
      </c>
      <c r="GG116" s="17"/>
      <c r="GH116" s="128" t="n">
        <f aca="false">SUM(GA116:GF116)</f>
        <v>0</v>
      </c>
      <c r="GI116" s="128" t="n">
        <f aca="false">GH116*AM116</f>
        <v>0</v>
      </c>
    </row>
    <row r="117" customFormat="false" ht="16.5" hidden="false" customHeight="false" outlineLevel="0" collapsed="false">
      <c r="A117" s="133" t="n">
        <v>40299</v>
      </c>
      <c r="B117" s="144" t="e">
        <f aca="false">INDEX(EOLArray,MATCH($A117,EOLColumn,0),MATCH($AF$5,EOLRow,0))+CT117</f>
        <v>#VALUE!</v>
      </c>
      <c r="C117" s="135" t="n">
        <f aca="false">INDEX(M1SHEET,MATCH($A117,M1COLUMN,0),MATCH($AG$5,M1ROW,0))</f>
        <v>-0.627209046731532</v>
      </c>
      <c r="D117" s="152"/>
      <c r="E117" s="144" t="e">
        <f aca="false">INDEX(EOLArray,MATCH($A117,EOLColumn,0),MATCH($AF$19,EOLRow,0))+EQ117</f>
        <v>#VALUE!</v>
      </c>
      <c r="F117" s="135" t="n">
        <f aca="false">INDEX(M1SHEET,MATCH($A117,M1COLUMN,0),MATCH($AG$14,M1ROW,0))</f>
        <v>0</v>
      </c>
      <c r="G117" s="152"/>
      <c r="H117" s="144" t="e">
        <f aca="false">INDEX(EOLArray,MATCH($A117,EOLColumn,0),MATCH($AF$20,EOLRow,0))+GI117</f>
        <v>#VALUE!</v>
      </c>
      <c r="I117" s="135" t="n">
        <f aca="false">INDEX(M1SHEET,MATCH($A117,M1COLUMN,0),MATCH($AG$17,M1ROW,0))</f>
        <v>0.62</v>
      </c>
      <c r="J117" s="152"/>
      <c r="K117" s="144" t="e">
        <f aca="false">INDEX(EOLArray,MATCH($A117,EOLColumn,0),MATCH($AF$13,EOLRow,0))+FE117</f>
        <v>#VALUE!</v>
      </c>
      <c r="L117" s="135" t="n">
        <f aca="false">INDEX(M1SHEET,MATCH($A117,M1COLUMN,0),MATCH($AG$13,M1ROW,0))</f>
        <v>-0.355</v>
      </c>
      <c r="M117" s="152"/>
      <c r="N117" s="144" t="e">
        <f aca="false">INDEX(EOLArray,MATCH($A117,EOLColumn,0),MATCH($AF$12,EOLRow,0))+EB117+DQ117</f>
        <v>#VALUE!</v>
      </c>
      <c r="O117" s="135" t="n">
        <f aca="false">INDEX(M1SHEET,MATCH($A117,M1COLUMN,0),MATCH($AG$15,M1ROW,0))</f>
        <v>-0.29</v>
      </c>
      <c r="P117" s="152"/>
      <c r="Q117" s="135" t="n">
        <f aca="false">INDEX(M1SHEET,MATCH($A117,M1COLUMN,0),MATCH($AG$31,M1ROW,0))</f>
        <v>3.8185</v>
      </c>
      <c r="R117" s="152"/>
      <c r="S117" s="144" t="e">
        <f aca="false">INDEX(EOLArray,MATCH($A117,EOLColumn,0),MATCH($AF$2,EOLRow,0))+BE117+DF117</f>
        <v>#VALUE!</v>
      </c>
      <c r="T117" s="135" t="n">
        <f aca="false">INDEX(M1SHEET,MATCH($A117,M1COLUMN,0),MATCH($AG$3,M1ROW,0))</f>
        <v>-0.57</v>
      </c>
      <c r="U117" s="152"/>
      <c r="V117" s="135" t="n">
        <f aca="false">INDEX(M1SHEET,MATCH($A117,M1COLUMN,0),MATCH($AG$28,M1ROW,0))</f>
        <v>4.94816844839987</v>
      </c>
      <c r="W117" s="152"/>
      <c r="X117" s="144" t="e">
        <f aca="false">INDEX(EOLArray,MATCH($A117,EOLColumn,0),MATCH($AF$18,EOLRow,0))+$BE117+$CK117+$CS117+$DQ117</f>
        <v>#VALUE!</v>
      </c>
      <c r="Y117" s="135" t="n">
        <f aca="false">INDEX(M1SHEET,MATCH($A117,M1COLUMN,0),MATCH($AG$2,M1ROW,0))</f>
        <v>4.1085</v>
      </c>
      <c r="Z117" s="152"/>
      <c r="AB117" s="150" t="e">
        <f aca="false">B117+E117+H117+K117+N117+S117</f>
        <v>#VALUE!</v>
      </c>
      <c r="AC117" s="58"/>
      <c r="AD117" s="58"/>
      <c r="AI117" s="138" t="n">
        <v>40299</v>
      </c>
      <c r="AJ117" s="96" t="n">
        <f aca="false">(CK117+BE117+BR117+DQ117)*AM117</f>
        <v>0</v>
      </c>
      <c r="AK117" s="97" t="n">
        <f aca="false">(AO117)*(AM117)</f>
        <v>0</v>
      </c>
      <c r="AL117" s="97" t="n">
        <f aca="false">(AN117+AO117)*(AM117)</f>
        <v>0</v>
      </c>
      <c r="AM117" s="139" t="n">
        <f aca="false">INDEX(M1SHEET,MATCH($AI117,M1COLUMN,0),MATCH($AG$38,M1ROW,0))</f>
        <v>0.579640716617866</v>
      </c>
      <c r="AN117" s="122" t="n">
        <f aca="false">BS117</f>
        <v>0</v>
      </c>
      <c r="AO117" s="97" t="n">
        <f aca="false">BR117</f>
        <v>0</v>
      </c>
      <c r="AP117" s="125"/>
      <c r="AQ117" s="108"/>
      <c r="AR117" s="128" t="n">
        <f aca="false">SUM(AX117:BE117)+SUM(BI117:BP117)+SUM(DU117:DZ117)+SUM(BW117:CI117)</f>
        <v>0</v>
      </c>
      <c r="AS117" s="108"/>
      <c r="AT117" s="17"/>
      <c r="AU117" s="17"/>
      <c r="AV117" s="37" t="n">
        <v>40299</v>
      </c>
      <c r="AW117" s="17"/>
      <c r="AX117" s="128" t="n">
        <f aca="false">IF(AX$2&lt;=$A117,IF(AX$3&gt;=$A117,(AX$4/1.055056),0),0)*($AI118-$AI117)/10000</f>
        <v>0</v>
      </c>
      <c r="AY117" s="140" t="n">
        <f aca="false">IF(AY$2&lt;=$A117,IF(AY$3&gt;=$A117,(AY$4/1.055056),0),0)*($AI118-$AI117)/10000</f>
        <v>0</v>
      </c>
      <c r="AZ117" s="140" t="n">
        <f aca="false">IF(AZ$2&lt;=$A117,IF(AZ$3&gt;=$A117,(AZ$4/1.055056),0),0)*($AI118-$AI117)/10000</f>
        <v>0</v>
      </c>
      <c r="BA117" s="140" t="n">
        <f aca="false">IF(BA$2&lt;=$A117,IF(BA$3&gt;=$A117,(BA$4/1.055056),0),0)*($AI118-$AI117)/10000</f>
        <v>0</v>
      </c>
      <c r="BB117" s="140" t="n">
        <f aca="false">IF(BB$2&lt;=$A117,IF(BB$3&gt;=$A117,(BB$4/1.055056),0),0)*($AI118-$AI117)/10000</f>
        <v>0</v>
      </c>
      <c r="BC117" s="140" t="n">
        <f aca="false">IF(BC$2&lt;=$A117,IF(BC$3&gt;=$A117,(BC$4/1.055056),0),0)*($AI118-$AI117)/10000</f>
        <v>0</v>
      </c>
      <c r="BD117" s="140" t="n">
        <f aca="false">IF(BD$2&lt;=$A117,IF(BD$3&gt;=$A117,(BD$4/1.055056),0),0)*($AI118-$AI117)/10000</f>
        <v>0</v>
      </c>
      <c r="BE117" s="140" t="n">
        <f aca="false">SUM(AX117:BD117)*AM117</f>
        <v>0</v>
      </c>
      <c r="BF117" s="140"/>
      <c r="BG117" s="13"/>
      <c r="BH117" s="13"/>
      <c r="BI117" s="141" t="n">
        <f aca="false">IF(BI$2&lt;=$A117,IF(BI$3&gt;=$A117,(BI$4/1.055056),0),0)*($AI118-$AI117)/10000</f>
        <v>0</v>
      </c>
      <c r="BJ117" s="141" t="n">
        <f aca="false">IF(BJ$2&lt;=$A117,IF(BJ$3&gt;=$A117,(BJ$4/1.055056),0),0)*($AI118-$AI117)/10000</f>
        <v>0</v>
      </c>
      <c r="BK117" s="141" t="n">
        <f aca="false">IF(BK$2&lt;=$A117,IF(BK$3&gt;=$A117,(BK$4/1.055056),0),0)*($AI118-$AI117)/10000</f>
        <v>0</v>
      </c>
      <c r="BL117" s="141" t="n">
        <f aca="false">IF(BL$2&lt;=$A117,IF(BL$3&gt;=$A117,(BL$4/1.055056),0),0)*($AI118-$AI117)/10000</f>
        <v>0</v>
      </c>
      <c r="BM117" s="141" t="n">
        <f aca="false">IF(BM$2&lt;=$A117,IF(BM$3&gt;=$A117,(BM$4/1.055056),0),0)*($AI118-$AI117)/10000</f>
        <v>0</v>
      </c>
      <c r="BN117" s="141" t="n">
        <f aca="false">IF(BN$2&lt;=$A117,IF(BN$3&gt;=$A117,(BN$4/1.055056),0),0)*($AI118-$AI117)/10000</f>
        <v>0</v>
      </c>
      <c r="BO117" s="141" t="n">
        <f aca="false">IF(BO$2&lt;=$A117,IF(BO$3&gt;=$A117,(BO$4/1.055056),0),0)*($AI118-$AI117)/10000</f>
        <v>0</v>
      </c>
      <c r="BP117" s="141" t="n">
        <f aca="false">IF(BP$2&lt;=$A117,IF(BP$3&gt;=$A117,(BP$4/1.055056),0),0)*($AI118-$AI117)/10000</f>
        <v>0</v>
      </c>
      <c r="BQ117" s="13"/>
      <c r="BR117" s="14" t="n">
        <f aca="false">SUM(BI117:BP117)</f>
        <v>0</v>
      </c>
      <c r="BS117" s="14" t="n">
        <f aca="false">SUM(AX117:BF117)+DF117</f>
        <v>0</v>
      </c>
      <c r="BT117" s="14"/>
      <c r="BU117" s="17"/>
      <c r="BV117" s="17"/>
      <c r="BW117" s="142" t="n">
        <f aca="false">IF(BW$2&lt;=$A117,IF(BW$3&gt;=$A117,(BW$4),0),0)*($AI118-$AI117)/10000</f>
        <v>0</v>
      </c>
      <c r="BX117" s="142" t="n">
        <f aca="false">IF(BX$2&lt;=$A117,IF(BX$3&gt;=$A117,(BX$4),0),0)*($AI118-$AI117)/10000</f>
        <v>0</v>
      </c>
      <c r="BY117" s="142" t="n">
        <f aca="false">IF(BY$2&lt;=$A117,IF(BY$3&gt;=$A117,(BY$4),0),0)*($AI118-$AI117)/10000</f>
        <v>0</v>
      </c>
      <c r="BZ117" s="142" t="n">
        <f aca="false">IF(BZ$2&lt;=$A117,IF(BZ$3&gt;=$A117,(BZ$4),0),0)*($AI118-$AI117)/10000</f>
        <v>0</v>
      </c>
      <c r="CA117" s="142" t="n">
        <f aca="false">IF(CA$2&lt;=$A117,IF(CA$3&gt;=$A117,(CA$4),0),0)*($AI118-$AI117)/10000</f>
        <v>0</v>
      </c>
      <c r="CB117" s="140" t="n">
        <f aca="false">IF(CB$2&lt;=$A117,IF(CB$3&gt;=$A117,(CB$4),0),0)*($AI118-$AI117)/10000</f>
        <v>0</v>
      </c>
      <c r="CC117" s="140" t="n">
        <f aca="false">IF(CC$2&lt;=$A117,IF(CC$3&gt;=$A117,(CC$4),0),0)*($AI118-$AI117)/10000</f>
        <v>0</v>
      </c>
      <c r="CD117" s="140" t="n">
        <f aca="false">IF(CD$2&lt;=$A117,IF(CD$3&gt;=$A117,(CD$4),0),0)*($AI118-$AI117)/10000</f>
        <v>0</v>
      </c>
      <c r="CE117" s="140" t="n">
        <f aca="false">IF(CE$2&lt;=$A117,IF(CE$3&gt;=$A117,(CE$4),0),0)*($AI118-$AI117)/10000</f>
        <v>0</v>
      </c>
      <c r="CF117" s="140" t="n">
        <f aca="false">IF(CF$2&lt;=$A117,IF(CF$3&gt;=$A117,(CF$4),0),0)*($AI118-$AI117)/10000</f>
        <v>0</v>
      </c>
      <c r="CG117" s="140" t="n">
        <f aca="false">IF(CG$2&lt;=$A117,IF(CG$3&gt;=$A117,(CG$4),0),0)*($AI118-$AI117)/10000</f>
        <v>0</v>
      </c>
      <c r="CH117" s="140" t="n">
        <f aca="false">IF(CH$2&lt;=$A117,IF(CH$3&gt;=$A117,(CH$4),0),0)*($AI118-$AI117)/10000</f>
        <v>0</v>
      </c>
      <c r="CI117" s="140" t="n">
        <f aca="false">IF(CI$2&lt;=$A117,IF(CI$3&gt;=$A117,(CI$4),0),0)*($AI118-$AI117)/10000</f>
        <v>0</v>
      </c>
      <c r="CJ117" s="17"/>
      <c r="CK117" s="128" t="n">
        <f aca="false">SUM(BW117:CI117)+DQ117</f>
        <v>0</v>
      </c>
      <c r="CL117" s="128"/>
      <c r="CM117" s="128"/>
      <c r="CN117" s="142" t="n">
        <f aca="false">IF(CN$2&lt;=$A117,IF(CN$3&gt;=$A117,(CN$4),0),0)*($AI118-$AI117)/10000</f>
        <v>0</v>
      </c>
      <c r="CO117" s="142" t="n">
        <f aca="false">IF(CO$2&lt;=$A117,IF(CO$3&gt;=$A117,(CO$4),0),0)*($AI118-$AI117)/10000</f>
        <v>0</v>
      </c>
      <c r="CP117" s="142" t="n">
        <f aca="false">IF(CP$2&lt;=$A117,IF(CP$3&gt;=$A117,(CP$4),0),0)*($AI118-$AI117)/10000</f>
        <v>0</v>
      </c>
      <c r="CQ117" s="142" t="n">
        <f aca="false">IF(CQ$2&lt;=$A117,IF(CQ$3&gt;=$A117,(CQ$4),0),0)*($AI118-$AI117)/10000</f>
        <v>0</v>
      </c>
      <c r="CR117" s="128"/>
      <c r="CS117" s="128" t="n">
        <f aca="false">SUM(CN117:CQ117)*AL117</f>
        <v>0</v>
      </c>
      <c r="CT117" s="128"/>
      <c r="CU117" s="17"/>
      <c r="CV117" s="17"/>
      <c r="CW117" s="17"/>
      <c r="CX117" s="140" t="n">
        <f aca="false">IF(CX$2&lt;=$A117,IF(CX$3&gt;=$A117,(CX$4),0),0)*($AI118-$AI117)/10000</f>
        <v>0</v>
      </c>
      <c r="CY117" s="140" t="n">
        <f aca="false">IF(CY$2&lt;=$A117,IF(CY$3&gt;=$A117,(CY$4),0),0)*($AI118-$AI117)/10000</f>
        <v>0</v>
      </c>
      <c r="CZ117" s="140" t="n">
        <f aca="false">IF(CZ$2&lt;=$A117,IF(CZ$3&gt;=$A117,(CZ$4),0),0)*($AI118-$AI117)/10000</f>
        <v>0</v>
      </c>
      <c r="DA117" s="140" t="n">
        <f aca="false">IF(DA$2&lt;=$A117,IF(DA$3&gt;=$A117,(DA$4),0),0)*($AI118-$AI117)/10000</f>
        <v>0</v>
      </c>
      <c r="DB117" s="140" t="n">
        <f aca="false">IF(DB$2&lt;=$A117,IF(DB$3&gt;=$A117,(DB$4),0),0)*($AI118-$AI117)/10000</f>
        <v>0</v>
      </c>
      <c r="DC117" s="140" t="n">
        <f aca="false">IF(DC$2&lt;=$A117,IF(DC$3&gt;=$A117,(DC$4),0),0)*($AI118-$AI117)/10000</f>
        <v>0</v>
      </c>
      <c r="DD117" s="140" t="n">
        <f aca="false">IF(DD$2&lt;=$A117,IF(DD$3&gt;=$A117,(DD$4),0),0)*($AI118-$AI117)/10000</f>
        <v>0</v>
      </c>
      <c r="DE117" s="17"/>
      <c r="DF117" s="128" t="n">
        <f aca="false">SUM(CX117:DD117)</f>
        <v>0</v>
      </c>
      <c r="DG117" s="17"/>
      <c r="DH117" s="17"/>
      <c r="DI117" s="17"/>
      <c r="DJ117" s="17"/>
      <c r="DK117" s="17"/>
      <c r="DL117" s="140" t="n">
        <f aca="false">IF(DL$2&lt;=$A117,IF(DL$3&gt;=$A117,(DL$4),0),0)*($AI118-$AI117)/10000</f>
        <v>0</v>
      </c>
      <c r="DM117" s="140" t="n">
        <f aca="false">IF(DM$2&lt;=$A117,IF(DM$3&gt;=$A117,(DM$4),0),0)*($AI118-$AI117)/10000</f>
        <v>0</v>
      </c>
      <c r="DN117" s="140" t="n">
        <f aca="false">IF(DN$2&lt;=$A117,IF(DN$3&gt;=$A117,(DN$4),0),0)*($AI118-$AI117)/10000</f>
        <v>0</v>
      </c>
      <c r="DO117" s="140" t="n">
        <f aca="false">IF(DO$2&lt;=$A117,IF(DO$3&gt;=$A117,(DO$4),0),0)*($AI118-$AI117)/10000</f>
        <v>0</v>
      </c>
      <c r="DP117" s="140"/>
      <c r="DQ117" s="140" t="n">
        <f aca="false">SUM(DL117:DO117)*AL117</f>
        <v>0</v>
      </c>
      <c r="DR117" s="140"/>
      <c r="DS117" s="140" t="n">
        <f aca="false">IF(DS$2&lt;=$A117,IF(DS$3&gt;=$A117,(DS$4),0),0)*($AI118-$AI117)/10000</f>
        <v>0</v>
      </c>
      <c r="DT117" s="140" t="n">
        <f aca="false">IF(DT$2&lt;=$A117,IF(DT$3&gt;=$A117,(DT$4),0),0)*($AI118-$AI117)/10000</f>
        <v>0</v>
      </c>
      <c r="DU117" s="140" t="n">
        <f aca="false">IF(DU$2&lt;=$A117,IF(DU$3&gt;=$A117,(DU$4),0),0)*($AI118-$AI117)/10000</f>
        <v>0</v>
      </c>
      <c r="DV117" s="140" t="n">
        <f aca="false">IF(DV$2&lt;=$A117,IF(DV$3&gt;=$A117,(DV$4),0),0)*($AI118-$AI117)/10000</f>
        <v>0</v>
      </c>
      <c r="DW117" s="140" t="n">
        <f aca="false">IF(DW$2&lt;=$A117,IF(DW$3&gt;=$A117,(DW$4),0),0)*($AI118-$AI117)/10000</f>
        <v>0</v>
      </c>
      <c r="DX117" s="140" t="n">
        <f aca="false">IF(DX$2&lt;=$A117,IF(DX$3&gt;=$A117,(DX$4),0),0)*($AI118-$AI117)/10000</f>
        <v>0</v>
      </c>
      <c r="DY117" s="140" t="n">
        <f aca="false">IF(DY$2&lt;=$A117,IF(DY$3&gt;=$A117,(DY$4),0),0)*($AI118-$AI117)/10000</f>
        <v>0</v>
      </c>
      <c r="DZ117" s="140" t="n">
        <f aca="false">IF(DZ$2&lt;=$A117,IF(DZ$3&gt;=$A117,(DZ$4),0),0)*($AI118-$AI117)/10000</f>
        <v>0</v>
      </c>
      <c r="EA117" s="140" t="n">
        <f aca="false">IF(EA$2&lt;=$A117,IF(EA$3&gt;=$A117,(EA$4),0),0)*($AI118-$AI117)/10000</f>
        <v>0</v>
      </c>
      <c r="EB117" s="128" t="n">
        <f aca="false">SUM(DS117:DZ117)*AM117</f>
        <v>0</v>
      </c>
      <c r="EC117" s="128"/>
      <c r="ED117" s="17"/>
      <c r="EE117" s="17"/>
      <c r="EF117" s="17"/>
      <c r="EG117" s="17"/>
      <c r="EH117" s="17"/>
      <c r="EI117" s="140" t="n">
        <f aca="false">IF(EI$2&lt;=$A117,IF(EI$3&gt;=$A117,(EI$4),0),0)*($AI118-$AI117)/10000</f>
        <v>0</v>
      </c>
      <c r="EJ117" s="140" t="n">
        <f aca="false">IF(EJ$2&lt;=$A117,IF(EJ$3&gt;=$A117,(EJ$4),0),0)*($AI118-$AI117)/10000</f>
        <v>0</v>
      </c>
      <c r="EK117" s="140" t="n">
        <f aca="false">IF(EK$2&lt;=$A117,IF(EK$3&gt;=$A117,(EK$4),0),0)*($AI118-$AI117)/10000</f>
        <v>0</v>
      </c>
      <c r="EL117" s="140" t="n">
        <f aca="false">IF(EL$2&lt;=$A117,IF(EL$3&gt;=$A117,(EL$4),0),0)*($AI118-$AI117)/10000</f>
        <v>0</v>
      </c>
      <c r="EM117" s="140" t="n">
        <f aca="false">IF(EM$2&lt;=$A117,IF(EM$3&gt;=$A117,(EM$4),0),0)*($AI118-$AI117)/10000</f>
        <v>0</v>
      </c>
      <c r="EN117" s="140" t="n">
        <f aca="false">IF(EN$2&lt;=$A117,IF(EN$3&gt;=$A117,(EN$4),0),0)*($AI118-$AI117)/10000</f>
        <v>0</v>
      </c>
      <c r="EO117" s="17"/>
      <c r="EP117" s="128" t="n">
        <f aca="false">SUM(EI117:EN117)</f>
        <v>0</v>
      </c>
      <c r="EQ117" s="128" t="n">
        <f aca="false">EP117*AM117</f>
        <v>0</v>
      </c>
      <c r="ER117" s="17"/>
      <c r="ES117" s="17"/>
      <c r="ET117" s="17"/>
      <c r="EU117" s="17"/>
      <c r="EV117" s="17"/>
      <c r="EW117" s="140" t="n">
        <f aca="false">IF(EW$2&lt;=$A117,IF(EW$3&gt;=$A117,(EW$4),0),0)*($AI118-$AI117)/10000</f>
        <v>0</v>
      </c>
      <c r="EX117" s="140" t="n">
        <f aca="false">IF(EX$2&lt;=$A117,IF(EX$3&gt;=$A117,(EX$4),0),0)*($AI118-$AI117)/10000</f>
        <v>0</v>
      </c>
      <c r="EY117" s="140" t="n">
        <f aca="false">IF(EY$2&lt;=$A117,IF(EY$3&gt;=$A117,(EY$4),0),0)*($AI118-$AI117)/10000</f>
        <v>0</v>
      </c>
      <c r="EZ117" s="140" t="n">
        <f aca="false">IF(EZ$2&lt;=$A117,IF(EZ$3&gt;=$A117,(EZ$4),0),0)*($AI118-$AI117)/10000</f>
        <v>0</v>
      </c>
      <c r="FA117" s="140" t="n">
        <f aca="false">IF(FA$2&lt;=$A117,IF(FA$3&gt;=$A117,(FA$4),0),0)*($AI118-$AI117)/10000</f>
        <v>0</v>
      </c>
      <c r="FB117" s="140" t="n">
        <f aca="false">IF(FB$2&lt;=$A117,IF(FB$3&gt;=$A117,(FB$4),0),0)*($AI118-$AI117)/10000</f>
        <v>0</v>
      </c>
      <c r="FC117" s="17"/>
      <c r="FD117" s="128" t="n">
        <f aca="false">SUM(EW117:FB117)</f>
        <v>0</v>
      </c>
      <c r="FE117" s="128" t="n">
        <f aca="false">FD117*AM117</f>
        <v>0</v>
      </c>
      <c r="FF117" s="17"/>
      <c r="FG117" s="17"/>
      <c r="FH117" s="17"/>
      <c r="FI117" s="17"/>
      <c r="FJ117" s="17"/>
      <c r="FK117" s="17"/>
      <c r="FL117" s="140" t="n">
        <f aca="false">IF(FL$2&lt;=$A117,IF(FL$3&gt;=$A117,(FL$4),0),0)*($AI118-$AI117)/10000</f>
        <v>0</v>
      </c>
      <c r="FM117" s="140" t="n">
        <f aca="false">IF(FM$2&lt;=$A117,IF(FM$3&gt;=$A117,(FM$4),0),0)*($AI118-$AI117)/10000</f>
        <v>0</v>
      </c>
      <c r="FN117" s="140" t="n">
        <f aca="false">IF(FN$2&lt;=$A117,IF(FN$3&gt;=$A117,(FN$4),0),0)*($AI118-$AI117)/10000</f>
        <v>0</v>
      </c>
      <c r="FO117" s="140" t="n">
        <f aca="false">IF(FO$2&lt;=$A117,IF(FO$3&gt;=$A117,(FO$4),0),0)*($AI118-$AI117)/10000</f>
        <v>0</v>
      </c>
      <c r="FP117" s="140" t="n">
        <f aca="false">IF(FP$2&lt;=$A117,IF(FP$3&gt;=$A117,(FP$4),0),0)*($AI118-$AI117)/10000</f>
        <v>0</v>
      </c>
      <c r="FQ117" s="140" t="n">
        <f aca="false">IF(FQ$2&lt;=$A117,IF(FQ$3&gt;=$A117,(FQ$4),0),0)*($AI118-$AI117)/10000</f>
        <v>0</v>
      </c>
      <c r="FR117" s="17"/>
      <c r="FS117" s="128" t="n">
        <f aca="false">SUM(FL117:FQ117)</f>
        <v>0</v>
      </c>
      <c r="FT117" s="128" t="n">
        <f aca="false">FS117*AM117</f>
        <v>0</v>
      </c>
      <c r="FU117" s="17"/>
      <c r="FV117" s="17"/>
      <c r="FW117" s="17"/>
      <c r="FX117" s="17"/>
      <c r="FY117" s="17"/>
      <c r="FZ117" s="17"/>
      <c r="GA117" s="140" t="n">
        <f aca="false">IF(GA$2&lt;=$A117,IF(GA$3&gt;=$A117,(GA$4),0),0)*($AI118-$AI117)/10000</f>
        <v>0</v>
      </c>
      <c r="GB117" s="140" t="n">
        <f aca="false">IF(GB$2&lt;=$A117,IF(GB$3&gt;=$A117,(GB$4),0),0)*($AI118-$AI117)/10000</f>
        <v>0</v>
      </c>
      <c r="GC117" s="140" t="n">
        <f aca="false">IF(GC$2&lt;=$A117,IF(GC$3&gt;=$A117,(GC$4),0),0)*($AI118-$AI117)/10000</f>
        <v>0</v>
      </c>
      <c r="GD117" s="140" t="n">
        <f aca="false">IF(GD$2&lt;=$A117,IF(GD$3&gt;=$A117,(GD$4),0),0)*($AI118-$AI117)/10000</f>
        <v>0</v>
      </c>
      <c r="GE117" s="140" t="n">
        <f aca="false">IF(GE$2&lt;=$A117,IF(GE$3&gt;=$A117,(GE$4),0),0)*($AI118-$AI117)/10000</f>
        <v>0</v>
      </c>
      <c r="GF117" s="140" t="n">
        <f aca="false">IF(GF$2&lt;=$A117,IF(GF$3&gt;=$A117,(GF$4),0),0)*($AI118-$AI117)/10000</f>
        <v>0</v>
      </c>
      <c r="GG117" s="17"/>
      <c r="GH117" s="128" t="n">
        <f aca="false">SUM(GA117:GF117)</f>
        <v>0</v>
      </c>
      <c r="GI117" s="128" t="n">
        <f aca="false">GH117*AM117</f>
        <v>0</v>
      </c>
    </row>
    <row r="118" customFormat="false" ht="16.5" hidden="false" customHeight="false" outlineLevel="0" collapsed="false">
      <c r="A118" s="133" t="n">
        <v>40330</v>
      </c>
      <c r="B118" s="144" t="e">
        <f aca="false">INDEX(EOLArray,MATCH($A118,EOLColumn,0),MATCH($AF$5,EOLRow,0))+CT118</f>
        <v>#VALUE!</v>
      </c>
      <c r="C118" s="135" t="n">
        <f aca="false">INDEX(M1SHEET,MATCH($A118,M1COLUMN,0),MATCH($AG$5,M1ROW,0))</f>
        <v>-0.627208779041212</v>
      </c>
      <c r="D118" s="152"/>
      <c r="E118" s="144" t="e">
        <f aca="false">INDEX(EOLArray,MATCH($A118,EOLColumn,0),MATCH($AF$19,EOLRow,0))+EQ118</f>
        <v>#VALUE!</v>
      </c>
      <c r="F118" s="135" t="n">
        <f aca="false">INDEX(M1SHEET,MATCH($A118,M1COLUMN,0),MATCH($AG$14,M1ROW,0))</f>
        <v>0</v>
      </c>
      <c r="G118" s="152"/>
      <c r="H118" s="144" t="e">
        <f aca="false">INDEX(EOLArray,MATCH($A118,EOLColumn,0),MATCH($AF$20,EOLRow,0))+GI118</f>
        <v>#VALUE!</v>
      </c>
      <c r="I118" s="135" t="n">
        <f aca="false">INDEX(M1SHEET,MATCH($A118,M1COLUMN,0),MATCH($AG$17,M1ROW,0))</f>
        <v>0.62</v>
      </c>
      <c r="J118" s="152"/>
      <c r="K118" s="144" t="e">
        <f aca="false">INDEX(EOLArray,MATCH($A118,EOLColumn,0),MATCH($AF$13,EOLRow,0))+FE118</f>
        <v>#VALUE!</v>
      </c>
      <c r="L118" s="135" t="n">
        <f aca="false">INDEX(M1SHEET,MATCH($A118,M1COLUMN,0),MATCH($AG$13,M1ROW,0))</f>
        <v>-0.355</v>
      </c>
      <c r="M118" s="152"/>
      <c r="N118" s="144" t="e">
        <f aca="false">INDEX(EOLArray,MATCH($A118,EOLColumn,0),MATCH($AF$12,EOLRow,0))+EB118+DQ118</f>
        <v>#VALUE!</v>
      </c>
      <c r="O118" s="135" t="n">
        <f aca="false">INDEX(M1SHEET,MATCH($A118,M1COLUMN,0),MATCH($AG$15,M1ROW,0))</f>
        <v>-0.29</v>
      </c>
      <c r="P118" s="152"/>
      <c r="Q118" s="135" t="n">
        <f aca="false">INDEX(M1SHEET,MATCH($A118,M1COLUMN,0),MATCH($AG$31,M1ROW,0))</f>
        <v>3.8485</v>
      </c>
      <c r="R118" s="152"/>
      <c r="S118" s="144" t="e">
        <f aca="false">INDEX(EOLArray,MATCH($A118,EOLColumn,0),MATCH($AF$2,EOLRow,0))+BE118+DF118</f>
        <v>#VALUE!</v>
      </c>
      <c r="T118" s="135" t="n">
        <f aca="false">INDEX(M1SHEET,MATCH($A118,M1COLUMN,0),MATCH($AG$3,M1ROW,0))</f>
        <v>-0.57</v>
      </c>
      <c r="U118" s="152"/>
      <c r="V118" s="135" t="n">
        <f aca="false">INDEX(M1SHEET,MATCH($A118,M1COLUMN,0),MATCH($AG$28,M1ROW,0))</f>
        <v>4.99014320502015</v>
      </c>
      <c r="W118" s="152"/>
      <c r="X118" s="144" t="e">
        <f aca="false">INDEX(EOLArray,MATCH($A118,EOLColumn,0),MATCH($AF$18,EOLRow,0))+$BE118+$CK118+$CS118+$DQ118</f>
        <v>#VALUE!</v>
      </c>
      <c r="Y118" s="135" t="n">
        <f aca="false">INDEX(M1SHEET,MATCH($A118,M1COLUMN,0),MATCH($AG$2,M1ROW,0))</f>
        <v>4.1385</v>
      </c>
      <c r="Z118" s="152"/>
      <c r="AB118" s="150" t="e">
        <f aca="false">B118+E118+H118+K118+N118+S118</f>
        <v>#VALUE!</v>
      </c>
      <c r="AC118" s="58"/>
      <c r="AD118" s="58"/>
      <c r="AI118" s="138" t="n">
        <v>40330</v>
      </c>
      <c r="AJ118" s="96" t="n">
        <f aca="false">(CK118+BE118+BR118+DQ118)*AM118</f>
        <v>0</v>
      </c>
      <c r="AK118" s="97" t="n">
        <f aca="false">(AO118)*(AM118)</f>
        <v>0</v>
      </c>
      <c r="AL118" s="97" t="n">
        <f aca="false">(AN118+AO118)*(AM118)</f>
        <v>0</v>
      </c>
      <c r="AM118" s="139" t="n">
        <f aca="false">INDEX(M1SHEET,MATCH($AI118,M1COLUMN,0),MATCH($AG$38,M1ROW,0))</f>
        <v>0.576318803411966</v>
      </c>
      <c r="AN118" s="122" t="n">
        <f aca="false">BS118</f>
        <v>0</v>
      </c>
      <c r="AO118" s="97" t="n">
        <f aca="false">BR118</f>
        <v>0</v>
      </c>
      <c r="AP118" s="125"/>
      <c r="AQ118" s="108"/>
      <c r="AR118" s="128" t="n">
        <f aca="false">SUM(AX118:BE118)+SUM(BI118:BP118)+SUM(DU118:DZ118)+SUM(BW118:CI118)</f>
        <v>0</v>
      </c>
      <c r="AS118" s="108"/>
      <c r="AT118" s="17"/>
      <c r="AU118" s="17"/>
      <c r="AV118" s="37" t="n">
        <v>40330</v>
      </c>
      <c r="AW118" s="17"/>
      <c r="AX118" s="128" t="n">
        <f aca="false">IF(AX$2&lt;=$A118,IF(AX$3&gt;=$A118,(AX$4/1.055056),0),0)*($AI119-$AI118)/10000</f>
        <v>0</v>
      </c>
      <c r="AY118" s="140" t="n">
        <f aca="false">IF(AY$2&lt;=$A118,IF(AY$3&gt;=$A118,(AY$4/1.055056),0),0)*($AI119-$AI118)/10000</f>
        <v>0</v>
      </c>
      <c r="AZ118" s="140" t="n">
        <f aca="false">IF(AZ$2&lt;=$A118,IF(AZ$3&gt;=$A118,(AZ$4/1.055056),0),0)*($AI119-$AI118)/10000</f>
        <v>0</v>
      </c>
      <c r="BA118" s="140" t="n">
        <f aca="false">IF(BA$2&lt;=$A118,IF(BA$3&gt;=$A118,(BA$4/1.055056),0),0)*($AI119-$AI118)/10000</f>
        <v>0</v>
      </c>
      <c r="BB118" s="140" t="n">
        <f aca="false">IF(BB$2&lt;=$A118,IF(BB$3&gt;=$A118,(BB$4/1.055056),0),0)*($AI119-$AI118)/10000</f>
        <v>0</v>
      </c>
      <c r="BC118" s="140" t="n">
        <f aca="false">IF(BC$2&lt;=$A118,IF(BC$3&gt;=$A118,(BC$4/1.055056),0),0)*($AI119-$AI118)/10000</f>
        <v>0</v>
      </c>
      <c r="BD118" s="140" t="n">
        <f aca="false">IF(BD$2&lt;=$A118,IF(BD$3&gt;=$A118,(BD$4/1.055056),0),0)*($AI119-$AI118)/10000</f>
        <v>0</v>
      </c>
      <c r="BE118" s="140" t="n">
        <f aca="false">SUM(AX118:BD118)*AM118</f>
        <v>0</v>
      </c>
      <c r="BF118" s="140"/>
      <c r="BG118" s="13"/>
      <c r="BH118" s="13"/>
      <c r="BI118" s="141" t="n">
        <f aca="false">IF(BI$2&lt;=$A118,IF(BI$3&gt;=$A118,(BI$4/1.055056),0),0)*($AI119-$AI118)/10000</f>
        <v>0</v>
      </c>
      <c r="BJ118" s="141" t="n">
        <f aca="false">IF(BJ$2&lt;=$A118,IF(BJ$3&gt;=$A118,(BJ$4/1.055056),0),0)*($AI119-$AI118)/10000</f>
        <v>0</v>
      </c>
      <c r="BK118" s="141" t="n">
        <f aca="false">IF(BK$2&lt;=$A118,IF(BK$3&gt;=$A118,(BK$4/1.055056),0),0)*($AI119-$AI118)/10000</f>
        <v>0</v>
      </c>
      <c r="BL118" s="141" t="n">
        <f aca="false">IF(BL$2&lt;=$A118,IF(BL$3&gt;=$A118,(BL$4/1.055056),0),0)*($AI119-$AI118)/10000</f>
        <v>0</v>
      </c>
      <c r="BM118" s="141" t="n">
        <f aca="false">IF(BM$2&lt;=$A118,IF(BM$3&gt;=$A118,(BM$4/1.055056),0),0)*($AI119-$AI118)/10000</f>
        <v>0</v>
      </c>
      <c r="BN118" s="141" t="n">
        <f aca="false">IF(BN$2&lt;=$A118,IF(BN$3&gt;=$A118,(BN$4/1.055056),0),0)*($AI119-$AI118)/10000</f>
        <v>0</v>
      </c>
      <c r="BO118" s="141" t="n">
        <f aca="false">IF(BO$2&lt;=$A118,IF(BO$3&gt;=$A118,(BO$4/1.055056),0),0)*($AI119-$AI118)/10000</f>
        <v>0</v>
      </c>
      <c r="BP118" s="141" t="n">
        <f aca="false">IF(BP$2&lt;=$A118,IF(BP$3&gt;=$A118,(BP$4/1.055056),0),0)*($AI119-$AI118)/10000</f>
        <v>0</v>
      </c>
      <c r="BQ118" s="13"/>
      <c r="BR118" s="14" t="n">
        <f aca="false">SUM(BI118:BP118)</f>
        <v>0</v>
      </c>
      <c r="BS118" s="14" t="n">
        <f aca="false">SUM(AX118:BF118)+DF118</f>
        <v>0</v>
      </c>
      <c r="BT118" s="14"/>
      <c r="BU118" s="17"/>
      <c r="BV118" s="17"/>
      <c r="BW118" s="142" t="n">
        <f aca="false">IF(BW$2&lt;=$A118,IF(BW$3&gt;=$A118,(BW$4),0),0)*($AI119-$AI118)/10000</f>
        <v>0</v>
      </c>
      <c r="BX118" s="142" t="n">
        <f aca="false">IF(BX$2&lt;=$A118,IF(BX$3&gt;=$A118,(BX$4),0),0)*($AI119-$AI118)/10000</f>
        <v>0</v>
      </c>
      <c r="BY118" s="142" t="n">
        <f aca="false">IF(BY$2&lt;=$A118,IF(BY$3&gt;=$A118,(BY$4),0),0)*($AI119-$AI118)/10000</f>
        <v>0</v>
      </c>
      <c r="BZ118" s="142" t="n">
        <f aca="false">IF(BZ$2&lt;=$A118,IF(BZ$3&gt;=$A118,(BZ$4),0),0)*($AI119-$AI118)/10000</f>
        <v>0</v>
      </c>
      <c r="CA118" s="142" t="n">
        <f aca="false">IF(CA$2&lt;=$A118,IF(CA$3&gt;=$A118,(CA$4),0),0)*($AI119-$AI118)/10000</f>
        <v>0</v>
      </c>
      <c r="CB118" s="140" t="n">
        <f aca="false">IF(CB$2&lt;=$A118,IF(CB$3&gt;=$A118,(CB$4),0),0)*($AI119-$AI118)/10000</f>
        <v>0</v>
      </c>
      <c r="CC118" s="140" t="n">
        <f aca="false">IF(CC$2&lt;=$A118,IF(CC$3&gt;=$A118,(CC$4),0),0)*($AI119-$AI118)/10000</f>
        <v>0</v>
      </c>
      <c r="CD118" s="140" t="n">
        <f aca="false">IF(CD$2&lt;=$A118,IF(CD$3&gt;=$A118,(CD$4),0),0)*($AI119-$AI118)/10000</f>
        <v>0</v>
      </c>
      <c r="CE118" s="140" t="n">
        <f aca="false">IF(CE$2&lt;=$A118,IF(CE$3&gt;=$A118,(CE$4),0),0)*($AI119-$AI118)/10000</f>
        <v>0</v>
      </c>
      <c r="CF118" s="140" t="n">
        <f aca="false">IF(CF$2&lt;=$A118,IF(CF$3&gt;=$A118,(CF$4),0),0)*($AI119-$AI118)/10000</f>
        <v>0</v>
      </c>
      <c r="CG118" s="140" t="n">
        <f aca="false">IF(CG$2&lt;=$A118,IF(CG$3&gt;=$A118,(CG$4),0),0)*($AI119-$AI118)/10000</f>
        <v>0</v>
      </c>
      <c r="CH118" s="140" t="n">
        <f aca="false">IF(CH$2&lt;=$A118,IF(CH$3&gt;=$A118,(CH$4),0),0)*($AI119-$AI118)/10000</f>
        <v>0</v>
      </c>
      <c r="CI118" s="140" t="n">
        <f aca="false">IF(CI$2&lt;=$A118,IF(CI$3&gt;=$A118,(CI$4),0),0)*($AI119-$AI118)/10000</f>
        <v>0</v>
      </c>
      <c r="CJ118" s="17"/>
      <c r="CK118" s="128" t="n">
        <f aca="false">SUM(BW118:CI118)+DQ118</f>
        <v>0</v>
      </c>
      <c r="CL118" s="128"/>
      <c r="CM118" s="128"/>
      <c r="CN118" s="142" t="n">
        <f aca="false">IF(CN$2&lt;=$A118,IF(CN$3&gt;=$A118,(CN$4),0),0)*($AI119-$AI118)/10000</f>
        <v>0</v>
      </c>
      <c r="CO118" s="142" t="n">
        <f aca="false">IF(CO$2&lt;=$A118,IF(CO$3&gt;=$A118,(CO$4),0),0)*($AI119-$AI118)/10000</f>
        <v>0</v>
      </c>
      <c r="CP118" s="142" t="n">
        <f aca="false">IF(CP$2&lt;=$A118,IF(CP$3&gt;=$A118,(CP$4),0),0)*($AI119-$AI118)/10000</f>
        <v>0</v>
      </c>
      <c r="CQ118" s="142" t="n">
        <f aca="false">IF(CQ$2&lt;=$A118,IF(CQ$3&gt;=$A118,(CQ$4),0),0)*($AI119-$AI118)/10000</f>
        <v>0</v>
      </c>
      <c r="CR118" s="128"/>
      <c r="CS118" s="128" t="n">
        <f aca="false">SUM(CN118:CQ118)*AL118</f>
        <v>0</v>
      </c>
      <c r="CT118" s="128"/>
      <c r="CU118" s="17"/>
      <c r="CV118" s="17"/>
      <c r="CW118" s="17"/>
      <c r="CX118" s="140" t="n">
        <f aca="false">IF(CX$2&lt;=$A118,IF(CX$3&gt;=$A118,(CX$4),0),0)*($AI119-$AI118)/10000</f>
        <v>0</v>
      </c>
      <c r="CY118" s="140" t="n">
        <f aca="false">IF(CY$2&lt;=$A118,IF(CY$3&gt;=$A118,(CY$4),0),0)*($AI119-$AI118)/10000</f>
        <v>0</v>
      </c>
      <c r="CZ118" s="140" t="n">
        <f aca="false">IF(CZ$2&lt;=$A118,IF(CZ$3&gt;=$A118,(CZ$4),0),0)*($AI119-$AI118)/10000</f>
        <v>0</v>
      </c>
      <c r="DA118" s="140" t="n">
        <f aca="false">IF(DA$2&lt;=$A118,IF(DA$3&gt;=$A118,(DA$4),0),0)*($AI119-$AI118)/10000</f>
        <v>0</v>
      </c>
      <c r="DB118" s="140" t="n">
        <f aca="false">IF(DB$2&lt;=$A118,IF(DB$3&gt;=$A118,(DB$4),0),0)*($AI119-$AI118)/10000</f>
        <v>0</v>
      </c>
      <c r="DC118" s="140" t="n">
        <f aca="false">IF(DC$2&lt;=$A118,IF(DC$3&gt;=$A118,(DC$4),0),0)*($AI119-$AI118)/10000</f>
        <v>0</v>
      </c>
      <c r="DD118" s="140" t="n">
        <f aca="false">IF(DD$2&lt;=$A118,IF(DD$3&gt;=$A118,(DD$4),0),0)*($AI119-$AI118)/10000</f>
        <v>0</v>
      </c>
      <c r="DE118" s="17"/>
      <c r="DF118" s="128" t="n">
        <f aca="false">SUM(CX118:DD118)</f>
        <v>0</v>
      </c>
      <c r="DG118" s="17"/>
      <c r="DH118" s="17"/>
      <c r="DI118" s="17"/>
      <c r="DJ118" s="17"/>
      <c r="DK118" s="17"/>
      <c r="DL118" s="140" t="n">
        <f aca="false">IF(DL$2&lt;=$A118,IF(DL$3&gt;=$A118,(DL$4),0),0)*($AI119-$AI118)/10000</f>
        <v>0</v>
      </c>
      <c r="DM118" s="140" t="n">
        <f aca="false">IF(DM$2&lt;=$A118,IF(DM$3&gt;=$A118,(DM$4),0),0)*($AI119-$AI118)/10000</f>
        <v>0</v>
      </c>
      <c r="DN118" s="140" t="n">
        <f aca="false">IF(DN$2&lt;=$A118,IF(DN$3&gt;=$A118,(DN$4),0),0)*($AI119-$AI118)/10000</f>
        <v>0</v>
      </c>
      <c r="DO118" s="140" t="n">
        <f aca="false">IF(DO$2&lt;=$A118,IF(DO$3&gt;=$A118,(DO$4),0),0)*($AI119-$AI118)/10000</f>
        <v>0</v>
      </c>
      <c r="DP118" s="140"/>
      <c r="DQ118" s="140" t="n">
        <f aca="false">SUM(DL118:DO118)*AL118</f>
        <v>0</v>
      </c>
      <c r="DR118" s="140"/>
      <c r="DS118" s="140" t="n">
        <f aca="false">IF(DS$2&lt;=$A118,IF(DS$3&gt;=$A118,(DS$4),0),0)*($AI119-$AI118)/10000</f>
        <v>0</v>
      </c>
      <c r="DT118" s="140" t="n">
        <f aca="false">IF(DT$2&lt;=$A118,IF(DT$3&gt;=$A118,(DT$4),0),0)*($AI119-$AI118)/10000</f>
        <v>0</v>
      </c>
      <c r="DU118" s="140" t="n">
        <f aca="false">IF(DU$2&lt;=$A118,IF(DU$3&gt;=$A118,(DU$4),0),0)*($AI119-$AI118)/10000</f>
        <v>0</v>
      </c>
      <c r="DV118" s="140" t="n">
        <f aca="false">IF(DV$2&lt;=$A118,IF(DV$3&gt;=$A118,(DV$4),0),0)*($AI119-$AI118)/10000</f>
        <v>0</v>
      </c>
      <c r="DW118" s="140" t="n">
        <f aca="false">IF(DW$2&lt;=$A118,IF(DW$3&gt;=$A118,(DW$4),0),0)*($AI119-$AI118)/10000</f>
        <v>0</v>
      </c>
      <c r="DX118" s="140" t="n">
        <f aca="false">IF(DX$2&lt;=$A118,IF(DX$3&gt;=$A118,(DX$4),0),0)*($AI119-$AI118)/10000</f>
        <v>0</v>
      </c>
      <c r="DY118" s="140" t="n">
        <f aca="false">IF(DY$2&lt;=$A118,IF(DY$3&gt;=$A118,(DY$4),0),0)*($AI119-$AI118)/10000</f>
        <v>0</v>
      </c>
      <c r="DZ118" s="140" t="n">
        <f aca="false">IF(DZ$2&lt;=$A118,IF(DZ$3&gt;=$A118,(DZ$4),0),0)*($AI119-$AI118)/10000</f>
        <v>0</v>
      </c>
      <c r="EA118" s="140" t="n">
        <f aca="false">IF(EA$2&lt;=$A118,IF(EA$3&gt;=$A118,(EA$4),0),0)*($AI119-$AI118)/10000</f>
        <v>0</v>
      </c>
      <c r="EB118" s="128" t="n">
        <f aca="false">SUM(DS118:DZ118)*AM118</f>
        <v>0</v>
      </c>
      <c r="EC118" s="128"/>
      <c r="ED118" s="17"/>
      <c r="EE118" s="17"/>
      <c r="EF118" s="17"/>
      <c r="EG118" s="17"/>
      <c r="EH118" s="17"/>
      <c r="EI118" s="140" t="n">
        <f aca="false">IF(EI$2&lt;=$A118,IF(EI$3&gt;=$A118,(EI$4),0),0)*($AI119-$AI118)/10000</f>
        <v>0</v>
      </c>
      <c r="EJ118" s="140" t="n">
        <f aca="false">IF(EJ$2&lt;=$A118,IF(EJ$3&gt;=$A118,(EJ$4),0),0)*($AI119-$AI118)/10000</f>
        <v>0</v>
      </c>
      <c r="EK118" s="140" t="n">
        <f aca="false">IF(EK$2&lt;=$A118,IF(EK$3&gt;=$A118,(EK$4),0),0)*($AI119-$AI118)/10000</f>
        <v>0</v>
      </c>
      <c r="EL118" s="140" t="n">
        <f aca="false">IF(EL$2&lt;=$A118,IF(EL$3&gt;=$A118,(EL$4),0),0)*($AI119-$AI118)/10000</f>
        <v>0</v>
      </c>
      <c r="EM118" s="140" t="n">
        <f aca="false">IF(EM$2&lt;=$A118,IF(EM$3&gt;=$A118,(EM$4),0),0)*($AI119-$AI118)/10000</f>
        <v>0</v>
      </c>
      <c r="EN118" s="140" t="n">
        <f aca="false">IF(EN$2&lt;=$A118,IF(EN$3&gt;=$A118,(EN$4),0),0)*($AI119-$AI118)/10000</f>
        <v>0</v>
      </c>
      <c r="EO118" s="17"/>
      <c r="EP118" s="128" t="n">
        <f aca="false">SUM(EI118:EN118)</f>
        <v>0</v>
      </c>
      <c r="EQ118" s="128" t="n">
        <f aca="false">EP118*AM118</f>
        <v>0</v>
      </c>
      <c r="ER118" s="17"/>
      <c r="ES118" s="17"/>
      <c r="ET118" s="17"/>
      <c r="EU118" s="17"/>
      <c r="EV118" s="17"/>
      <c r="EW118" s="140" t="n">
        <f aca="false">IF(EW$2&lt;=$A118,IF(EW$3&gt;=$A118,(EW$4),0),0)*($AI119-$AI118)/10000</f>
        <v>0</v>
      </c>
      <c r="EX118" s="140" t="n">
        <f aca="false">IF(EX$2&lt;=$A118,IF(EX$3&gt;=$A118,(EX$4),0),0)*($AI119-$AI118)/10000</f>
        <v>0</v>
      </c>
      <c r="EY118" s="140" t="n">
        <f aca="false">IF(EY$2&lt;=$A118,IF(EY$3&gt;=$A118,(EY$4),0),0)*($AI119-$AI118)/10000</f>
        <v>0</v>
      </c>
      <c r="EZ118" s="140" t="n">
        <f aca="false">IF(EZ$2&lt;=$A118,IF(EZ$3&gt;=$A118,(EZ$4),0),0)*($AI119-$AI118)/10000</f>
        <v>0</v>
      </c>
      <c r="FA118" s="140" t="n">
        <f aca="false">IF(FA$2&lt;=$A118,IF(FA$3&gt;=$A118,(FA$4),0),0)*($AI119-$AI118)/10000</f>
        <v>0</v>
      </c>
      <c r="FB118" s="140" t="n">
        <f aca="false">IF(FB$2&lt;=$A118,IF(FB$3&gt;=$A118,(FB$4),0),0)*($AI119-$AI118)/10000</f>
        <v>0</v>
      </c>
      <c r="FC118" s="17"/>
      <c r="FD118" s="128" t="n">
        <f aca="false">SUM(EW118:FB118)</f>
        <v>0</v>
      </c>
      <c r="FE118" s="128" t="n">
        <f aca="false">FD118*AM118</f>
        <v>0</v>
      </c>
      <c r="FF118" s="17"/>
      <c r="FG118" s="17"/>
      <c r="FH118" s="17"/>
      <c r="FI118" s="17"/>
      <c r="FJ118" s="17"/>
      <c r="FK118" s="17"/>
      <c r="FL118" s="140" t="n">
        <f aca="false">IF(FL$2&lt;=$A118,IF(FL$3&gt;=$A118,(FL$4),0),0)*($AI119-$AI118)/10000</f>
        <v>0</v>
      </c>
      <c r="FM118" s="140" t="n">
        <f aca="false">IF(FM$2&lt;=$A118,IF(FM$3&gt;=$A118,(FM$4),0),0)*($AI119-$AI118)/10000</f>
        <v>0</v>
      </c>
      <c r="FN118" s="140" t="n">
        <f aca="false">IF(FN$2&lt;=$A118,IF(FN$3&gt;=$A118,(FN$4),0),0)*($AI119-$AI118)/10000</f>
        <v>0</v>
      </c>
      <c r="FO118" s="140" t="n">
        <f aca="false">IF(FO$2&lt;=$A118,IF(FO$3&gt;=$A118,(FO$4),0),0)*($AI119-$AI118)/10000</f>
        <v>0</v>
      </c>
      <c r="FP118" s="140" t="n">
        <f aca="false">IF(FP$2&lt;=$A118,IF(FP$3&gt;=$A118,(FP$4),0),0)*($AI119-$AI118)/10000</f>
        <v>0</v>
      </c>
      <c r="FQ118" s="140" t="n">
        <f aca="false">IF(FQ$2&lt;=$A118,IF(FQ$3&gt;=$A118,(FQ$4),0),0)*($AI119-$AI118)/10000</f>
        <v>0</v>
      </c>
      <c r="FR118" s="17"/>
      <c r="FS118" s="128" t="n">
        <f aca="false">SUM(FL118:FQ118)</f>
        <v>0</v>
      </c>
      <c r="FT118" s="128" t="n">
        <f aca="false">FS118*AM118</f>
        <v>0</v>
      </c>
      <c r="FU118" s="17"/>
      <c r="FV118" s="17"/>
      <c r="FW118" s="17"/>
      <c r="FX118" s="17"/>
      <c r="FY118" s="17"/>
      <c r="FZ118" s="17"/>
      <c r="GA118" s="140" t="n">
        <f aca="false">IF(GA$2&lt;=$A118,IF(GA$3&gt;=$A118,(GA$4),0),0)*($AI119-$AI118)/10000</f>
        <v>0</v>
      </c>
      <c r="GB118" s="140" t="n">
        <f aca="false">IF(GB$2&lt;=$A118,IF(GB$3&gt;=$A118,(GB$4),0),0)*($AI119-$AI118)/10000</f>
        <v>0</v>
      </c>
      <c r="GC118" s="140" t="n">
        <f aca="false">IF(GC$2&lt;=$A118,IF(GC$3&gt;=$A118,(GC$4),0),0)*($AI119-$AI118)/10000</f>
        <v>0</v>
      </c>
      <c r="GD118" s="140" t="n">
        <f aca="false">IF(GD$2&lt;=$A118,IF(GD$3&gt;=$A118,(GD$4),0),0)*($AI119-$AI118)/10000</f>
        <v>0</v>
      </c>
      <c r="GE118" s="140" t="n">
        <f aca="false">IF(GE$2&lt;=$A118,IF(GE$3&gt;=$A118,(GE$4),0),0)*($AI119-$AI118)/10000</f>
        <v>0</v>
      </c>
      <c r="GF118" s="140" t="n">
        <f aca="false">IF(GF$2&lt;=$A118,IF(GF$3&gt;=$A118,(GF$4),0),0)*($AI119-$AI118)/10000</f>
        <v>0</v>
      </c>
      <c r="GG118" s="17"/>
      <c r="GH118" s="128" t="n">
        <f aca="false">SUM(GA118:GF118)</f>
        <v>0</v>
      </c>
      <c r="GI118" s="128" t="n">
        <f aca="false">GH118*AM118</f>
        <v>0</v>
      </c>
    </row>
    <row r="119" customFormat="false" ht="16.5" hidden="false" customHeight="false" outlineLevel="0" collapsed="false">
      <c r="A119" s="133" t="n">
        <v>40360</v>
      </c>
      <c r="B119" s="144" t="e">
        <f aca="false">INDEX(EOLArray,MATCH($A119,EOLColumn,0),MATCH($AF$5,EOLRow,0))+CT119</f>
        <v>#VALUE!</v>
      </c>
      <c r="C119" s="135" t="n">
        <f aca="false">INDEX(M1SHEET,MATCH($A119,M1COLUMN,0),MATCH($AG$5,M1ROW,0))</f>
        <v>-0.62720830911112</v>
      </c>
      <c r="D119" s="145" t="n">
        <f aca="false">AVERAGE(C116:C122)</f>
        <v>-0.627207870153783</v>
      </c>
      <c r="E119" s="144" t="e">
        <f aca="false">INDEX(EOLArray,MATCH($A119,EOLColumn,0),MATCH($AF$19,EOLRow,0))+EQ119</f>
        <v>#VALUE!</v>
      </c>
      <c r="F119" s="135" t="n">
        <f aca="false">INDEX(M1SHEET,MATCH($A119,M1COLUMN,0),MATCH($AG$14,M1ROW,0))</f>
        <v>0</v>
      </c>
      <c r="G119" s="145" t="n">
        <f aca="false">AVERAGE(F116:F122)</f>
        <v>0</v>
      </c>
      <c r="H119" s="144" t="e">
        <f aca="false">INDEX(EOLArray,MATCH($A119,EOLColumn,0),MATCH($AF$20,EOLRow,0))+GI119</f>
        <v>#VALUE!</v>
      </c>
      <c r="I119" s="135" t="n">
        <f aca="false">INDEX(M1SHEET,MATCH($A119,M1COLUMN,0),MATCH($AG$17,M1ROW,0))</f>
        <v>0.62</v>
      </c>
      <c r="J119" s="145" t="n">
        <f aca="false">AVERAGE(I116:I122)</f>
        <v>0.62</v>
      </c>
      <c r="K119" s="144" t="e">
        <f aca="false">INDEX(EOLArray,MATCH($A119,EOLColumn,0),MATCH($AF$13,EOLRow,0))+FE119</f>
        <v>#VALUE!</v>
      </c>
      <c r="L119" s="135" t="n">
        <f aca="false">INDEX(M1SHEET,MATCH($A119,M1COLUMN,0),MATCH($AG$13,M1ROW,0))</f>
        <v>-0.355</v>
      </c>
      <c r="M119" s="145" t="n">
        <f aca="false">AVERAGE(L116:L122)</f>
        <v>-0.355</v>
      </c>
      <c r="N119" s="144" t="e">
        <f aca="false">INDEX(EOLArray,MATCH($A119,EOLColumn,0),MATCH($AF$12,EOLRow,0))+EB119+DQ119</f>
        <v>#VALUE!</v>
      </c>
      <c r="O119" s="135" t="n">
        <f aca="false">INDEX(M1SHEET,MATCH($A119,M1COLUMN,0),MATCH($AG$15,M1ROW,0))</f>
        <v>-0.29</v>
      </c>
      <c r="P119" s="145" t="n">
        <f aca="false">AVERAGE(O116:O122)</f>
        <v>-0.29</v>
      </c>
      <c r="Q119" s="135" t="n">
        <f aca="false">INDEX(M1SHEET,MATCH($A119,M1COLUMN,0),MATCH($AG$31,M1ROW,0))</f>
        <v>3.8785</v>
      </c>
      <c r="R119" s="145" t="n">
        <f aca="false">AVERAGE(Q116:Q122)</f>
        <v>3.88264285714286</v>
      </c>
      <c r="S119" s="144" t="e">
        <f aca="false">INDEX(EOLArray,MATCH($A119,EOLColumn,0),MATCH($AF$2,EOLRow,0))+BE119+DF119</f>
        <v>#VALUE!</v>
      </c>
      <c r="T119" s="135" t="n">
        <f aca="false">INDEX(M1SHEET,MATCH($A119,M1COLUMN,0),MATCH($AG$3,M1ROW,0))</f>
        <v>-0.57</v>
      </c>
      <c r="U119" s="145" t="n">
        <f aca="false">AVERAGE(T116:T122)</f>
        <v>-0.57</v>
      </c>
      <c r="V119" s="135" t="n">
        <f aca="false">INDEX(M1SHEET,MATCH($A119,M1COLUMN,0),MATCH($AG$28,M1ROW,0))</f>
        <v>5.0321361437344</v>
      </c>
      <c r="W119" s="145" t="n">
        <f aca="false">AVERAGE(V116:V122)</f>
        <v>5.03796952359342</v>
      </c>
      <c r="X119" s="144" t="e">
        <f aca="false">INDEX(EOLArray,MATCH($A119,EOLColumn,0),MATCH($AF$18,EOLRow,0))+$BE119+$CK119+$CS119+$DQ119</f>
        <v>#VALUE!</v>
      </c>
      <c r="Y119" s="135" t="n">
        <f aca="false">INDEX(M1SHEET,MATCH($A119,M1COLUMN,0),MATCH($AG$2,M1ROW,0))</f>
        <v>4.1685</v>
      </c>
      <c r="Z119" s="145" t="n">
        <f aca="false">AVERAGE(Y116:Y122)</f>
        <v>4.17264285714286</v>
      </c>
      <c r="AB119" s="150" t="e">
        <f aca="false">B119+E119+H119+K119+N119+S119</f>
        <v>#VALUE!</v>
      </c>
      <c r="AC119" s="58"/>
      <c r="AD119" s="58"/>
      <c r="AI119" s="138" t="n">
        <v>40360</v>
      </c>
      <c r="AJ119" s="96" t="n">
        <f aca="false">(CK119+BE119+BR119+DQ119)*AM119</f>
        <v>0</v>
      </c>
      <c r="AK119" s="97" t="n">
        <f aca="false">(AO119)*(AM119)</f>
        <v>0</v>
      </c>
      <c r="AL119" s="97" t="n">
        <f aca="false">(AN119+AO119)*(AM119)</f>
        <v>0</v>
      </c>
      <c r="AM119" s="139" t="n">
        <f aca="false">INDEX(M1SHEET,MATCH($AI119,M1COLUMN,0),MATCH($AG$38,M1ROW,0))</f>
        <v>0.573114733686953</v>
      </c>
      <c r="AN119" s="122" t="n">
        <f aca="false">BS119</f>
        <v>0</v>
      </c>
      <c r="AO119" s="97" t="n">
        <f aca="false">BR119</f>
        <v>0</v>
      </c>
      <c r="AP119" s="125"/>
      <c r="AQ119" s="108"/>
      <c r="AR119" s="128" t="n">
        <f aca="false">SUM(AX119:BE119)+SUM(BI119:BP119)+SUM(DU119:DZ119)+SUM(BW119:CI119)</f>
        <v>0</v>
      </c>
      <c r="AS119" s="108"/>
      <c r="AT119" s="17"/>
      <c r="AU119" s="17"/>
      <c r="AV119" s="37" t="n">
        <v>40360</v>
      </c>
      <c r="AW119" s="17"/>
      <c r="AX119" s="128" t="n">
        <f aca="false">IF(AX$2&lt;=$A119,IF(AX$3&gt;=$A119,(AX$4/1.055056),0),0)*($AI120-$AI119)/10000</f>
        <v>0</v>
      </c>
      <c r="AY119" s="140" t="n">
        <f aca="false">IF(AY$2&lt;=$A119,IF(AY$3&gt;=$A119,(AY$4/1.055056),0),0)*($AI120-$AI119)/10000</f>
        <v>0</v>
      </c>
      <c r="AZ119" s="140" t="n">
        <f aca="false">IF(AZ$2&lt;=$A119,IF(AZ$3&gt;=$A119,(AZ$4/1.055056),0),0)*($AI120-$AI119)/10000</f>
        <v>0</v>
      </c>
      <c r="BA119" s="140" t="n">
        <f aca="false">IF(BA$2&lt;=$A119,IF(BA$3&gt;=$A119,(BA$4/1.055056),0),0)*($AI120-$AI119)/10000</f>
        <v>0</v>
      </c>
      <c r="BB119" s="140" t="n">
        <f aca="false">IF(BB$2&lt;=$A119,IF(BB$3&gt;=$A119,(BB$4/1.055056),0),0)*($AI120-$AI119)/10000</f>
        <v>0</v>
      </c>
      <c r="BC119" s="140" t="n">
        <f aca="false">IF(BC$2&lt;=$A119,IF(BC$3&gt;=$A119,(BC$4/1.055056),0),0)*($AI120-$AI119)/10000</f>
        <v>0</v>
      </c>
      <c r="BD119" s="140" t="n">
        <f aca="false">IF(BD$2&lt;=$A119,IF(BD$3&gt;=$A119,(BD$4/1.055056),0),0)*($AI120-$AI119)/10000</f>
        <v>0</v>
      </c>
      <c r="BE119" s="140" t="n">
        <f aca="false">SUM(AX119:BD119)*AM119</f>
        <v>0</v>
      </c>
      <c r="BF119" s="140"/>
      <c r="BG119" s="13"/>
      <c r="BH119" s="13"/>
      <c r="BI119" s="141" t="n">
        <f aca="false">IF(BI$2&lt;=$A119,IF(BI$3&gt;=$A119,(BI$4/1.055056),0),0)*($AI120-$AI119)/10000</f>
        <v>0</v>
      </c>
      <c r="BJ119" s="141" t="n">
        <f aca="false">IF(BJ$2&lt;=$A119,IF(BJ$3&gt;=$A119,(BJ$4/1.055056),0),0)*($AI120-$AI119)/10000</f>
        <v>0</v>
      </c>
      <c r="BK119" s="141" t="n">
        <f aca="false">IF(BK$2&lt;=$A119,IF(BK$3&gt;=$A119,(BK$4/1.055056),0),0)*($AI120-$AI119)/10000</f>
        <v>0</v>
      </c>
      <c r="BL119" s="141" t="n">
        <f aca="false">IF(BL$2&lt;=$A119,IF(BL$3&gt;=$A119,(BL$4/1.055056),0),0)*($AI120-$AI119)/10000</f>
        <v>0</v>
      </c>
      <c r="BM119" s="141" t="n">
        <f aca="false">IF(BM$2&lt;=$A119,IF(BM$3&gt;=$A119,(BM$4/1.055056),0),0)*($AI120-$AI119)/10000</f>
        <v>0</v>
      </c>
      <c r="BN119" s="141" t="n">
        <f aca="false">IF(BN$2&lt;=$A119,IF(BN$3&gt;=$A119,(BN$4/1.055056),0),0)*($AI120-$AI119)/10000</f>
        <v>0</v>
      </c>
      <c r="BO119" s="141" t="n">
        <f aca="false">IF(BO$2&lt;=$A119,IF(BO$3&gt;=$A119,(BO$4/1.055056),0),0)*($AI120-$AI119)/10000</f>
        <v>0</v>
      </c>
      <c r="BP119" s="141" t="n">
        <f aca="false">IF(BP$2&lt;=$A119,IF(BP$3&gt;=$A119,(BP$4/1.055056),0),0)*($AI120-$AI119)/10000</f>
        <v>0</v>
      </c>
      <c r="BQ119" s="13"/>
      <c r="BR119" s="14" t="n">
        <f aca="false">SUM(BI119:BP119)</f>
        <v>0</v>
      </c>
      <c r="BS119" s="14" t="n">
        <f aca="false">SUM(AX119:BF119)+DF119</f>
        <v>0</v>
      </c>
      <c r="BT119" s="14"/>
      <c r="BU119" s="17"/>
      <c r="BV119" s="17"/>
      <c r="BW119" s="142" t="n">
        <f aca="false">IF(BW$2&lt;=$A119,IF(BW$3&gt;=$A119,(BW$4),0),0)*($AI120-$AI119)/10000</f>
        <v>0</v>
      </c>
      <c r="BX119" s="142" t="n">
        <f aca="false">IF(BX$2&lt;=$A119,IF(BX$3&gt;=$A119,(BX$4),0),0)*($AI120-$AI119)/10000</f>
        <v>0</v>
      </c>
      <c r="BY119" s="142" t="n">
        <f aca="false">IF(BY$2&lt;=$A119,IF(BY$3&gt;=$A119,(BY$4),0),0)*($AI120-$AI119)/10000</f>
        <v>0</v>
      </c>
      <c r="BZ119" s="142" t="n">
        <f aca="false">IF(BZ$2&lt;=$A119,IF(BZ$3&gt;=$A119,(BZ$4),0),0)*($AI120-$AI119)/10000</f>
        <v>0</v>
      </c>
      <c r="CA119" s="142" t="n">
        <f aca="false">IF(CA$2&lt;=$A119,IF(CA$3&gt;=$A119,(CA$4),0),0)*($AI120-$AI119)/10000</f>
        <v>0</v>
      </c>
      <c r="CB119" s="140" t="n">
        <f aca="false">IF(CB$2&lt;=$A119,IF(CB$3&gt;=$A119,(CB$4),0),0)*($AI120-$AI119)/10000</f>
        <v>0</v>
      </c>
      <c r="CC119" s="140" t="n">
        <f aca="false">IF(CC$2&lt;=$A119,IF(CC$3&gt;=$A119,(CC$4),0),0)*($AI120-$AI119)/10000</f>
        <v>0</v>
      </c>
      <c r="CD119" s="140" t="n">
        <f aca="false">IF(CD$2&lt;=$A119,IF(CD$3&gt;=$A119,(CD$4),0),0)*($AI120-$AI119)/10000</f>
        <v>0</v>
      </c>
      <c r="CE119" s="140" t="n">
        <f aca="false">IF(CE$2&lt;=$A119,IF(CE$3&gt;=$A119,(CE$4),0),0)*($AI120-$AI119)/10000</f>
        <v>0</v>
      </c>
      <c r="CF119" s="140" t="n">
        <f aca="false">IF(CF$2&lt;=$A119,IF(CF$3&gt;=$A119,(CF$4),0),0)*($AI120-$AI119)/10000</f>
        <v>0</v>
      </c>
      <c r="CG119" s="140" t="n">
        <f aca="false">IF(CG$2&lt;=$A119,IF(CG$3&gt;=$A119,(CG$4),0),0)*($AI120-$AI119)/10000</f>
        <v>0</v>
      </c>
      <c r="CH119" s="140" t="n">
        <f aca="false">IF(CH$2&lt;=$A119,IF(CH$3&gt;=$A119,(CH$4),0),0)*($AI120-$AI119)/10000</f>
        <v>0</v>
      </c>
      <c r="CI119" s="140" t="n">
        <f aca="false">IF(CI$2&lt;=$A119,IF(CI$3&gt;=$A119,(CI$4),0),0)*($AI120-$AI119)/10000</f>
        <v>0</v>
      </c>
      <c r="CJ119" s="17"/>
      <c r="CK119" s="128" t="n">
        <f aca="false">SUM(BW119:CI119)+DQ119</f>
        <v>0</v>
      </c>
      <c r="CL119" s="128"/>
      <c r="CM119" s="128"/>
      <c r="CN119" s="142" t="n">
        <f aca="false">IF(CN$2&lt;=$A119,IF(CN$3&gt;=$A119,(CN$4),0),0)*($AI120-$AI119)/10000</f>
        <v>0</v>
      </c>
      <c r="CO119" s="142" t="n">
        <f aca="false">IF(CO$2&lt;=$A119,IF(CO$3&gt;=$A119,(CO$4),0),0)*($AI120-$AI119)/10000</f>
        <v>0</v>
      </c>
      <c r="CP119" s="142" t="n">
        <f aca="false">IF(CP$2&lt;=$A119,IF(CP$3&gt;=$A119,(CP$4),0),0)*($AI120-$AI119)/10000</f>
        <v>0</v>
      </c>
      <c r="CQ119" s="142" t="n">
        <f aca="false">IF(CQ$2&lt;=$A119,IF(CQ$3&gt;=$A119,(CQ$4),0),0)*($AI120-$AI119)/10000</f>
        <v>0</v>
      </c>
      <c r="CR119" s="128"/>
      <c r="CS119" s="128" t="n">
        <f aca="false">SUM(CN119:CQ119)*AL119</f>
        <v>0</v>
      </c>
      <c r="CT119" s="128"/>
      <c r="CU119" s="17"/>
      <c r="CV119" s="17"/>
      <c r="CW119" s="17"/>
      <c r="CX119" s="140" t="n">
        <f aca="false">IF(CX$2&lt;=$A119,IF(CX$3&gt;=$A119,(CX$4),0),0)*($AI120-$AI119)/10000</f>
        <v>0</v>
      </c>
      <c r="CY119" s="140" t="n">
        <f aca="false">IF(CY$2&lt;=$A119,IF(CY$3&gt;=$A119,(CY$4),0),0)*($AI120-$AI119)/10000</f>
        <v>0</v>
      </c>
      <c r="CZ119" s="140" t="n">
        <f aca="false">IF(CZ$2&lt;=$A119,IF(CZ$3&gt;=$A119,(CZ$4),0),0)*($AI120-$AI119)/10000</f>
        <v>0</v>
      </c>
      <c r="DA119" s="140" t="n">
        <f aca="false">IF(DA$2&lt;=$A119,IF(DA$3&gt;=$A119,(DA$4),0),0)*($AI120-$AI119)/10000</f>
        <v>0</v>
      </c>
      <c r="DB119" s="140" t="n">
        <f aca="false">IF(DB$2&lt;=$A119,IF(DB$3&gt;=$A119,(DB$4),0),0)*($AI120-$AI119)/10000</f>
        <v>0</v>
      </c>
      <c r="DC119" s="140" t="n">
        <f aca="false">IF(DC$2&lt;=$A119,IF(DC$3&gt;=$A119,(DC$4),0),0)*($AI120-$AI119)/10000</f>
        <v>0</v>
      </c>
      <c r="DD119" s="140" t="n">
        <f aca="false">IF(DD$2&lt;=$A119,IF(DD$3&gt;=$A119,(DD$4),0),0)*($AI120-$AI119)/10000</f>
        <v>0</v>
      </c>
      <c r="DE119" s="17"/>
      <c r="DF119" s="128" t="n">
        <f aca="false">SUM(CX119:DD119)</f>
        <v>0</v>
      </c>
      <c r="DG119" s="17"/>
      <c r="DH119" s="17"/>
      <c r="DI119" s="17"/>
      <c r="DJ119" s="17"/>
      <c r="DK119" s="17"/>
      <c r="DL119" s="140" t="n">
        <f aca="false">IF(DL$2&lt;=$A119,IF(DL$3&gt;=$A119,(DL$4),0),0)*($AI120-$AI119)/10000</f>
        <v>0</v>
      </c>
      <c r="DM119" s="140" t="n">
        <f aca="false">IF(DM$2&lt;=$A119,IF(DM$3&gt;=$A119,(DM$4),0),0)*($AI120-$AI119)/10000</f>
        <v>0</v>
      </c>
      <c r="DN119" s="140" t="n">
        <f aca="false">IF(DN$2&lt;=$A119,IF(DN$3&gt;=$A119,(DN$4),0),0)*($AI120-$AI119)/10000</f>
        <v>0</v>
      </c>
      <c r="DO119" s="140" t="n">
        <f aca="false">IF(DO$2&lt;=$A119,IF(DO$3&gt;=$A119,(DO$4),0),0)*($AI120-$AI119)/10000</f>
        <v>0</v>
      </c>
      <c r="DP119" s="140"/>
      <c r="DQ119" s="140" t="n">
        <f aca="false">SUM(DL119:DO119)*AL119</f>
        <v>0</v>
      </c>
      <c r="DR119" s="140"/>
      <c r="DS119" s="140" t="n">
        <f aca="false">IF(DS$2&lt;=$A119,IF(DS$3&gt;=$A119,(DS$4),0),0)*($AI120-$AI119)/10000</f>
        <v>0</v>
      </c>
      <c r="DT119" s="140" t="n">
        <f aca="false">IF(DT$2&lt;=$A119,IF(DT$3&gt;=$A119,(DT$4),0),0)*($AI120-$AI119)/10000</f>
        <v>0</v>
      </c>
      <c r="DU119" s="140" t="n">
        <f aca="false">IF(DU$2&lt;=$A119,IF(DU$3&gt;=$A119,(DU$4),0),0)*($AI120-$AI119)/10000</f>
        <v>0</v>
      </c>
      <c r="DV119" s="140" t="n">
        <f aca="false">IF(DV$2&lt;=$A119,IF(DV$3&gt;=$A119,(DV$4),0),0)*($AI120-$AI119)/10000</f>
        <v>0</v>
      </c>
      <c r="DW119" s="140" t="n">
        <f aca="false">IF(DW$2&lt;=$A119,IF(DW$3&gt;=$A119,(DW$4),0),0)*($AI120-$AI119)/10000</f>
        <v>0</v>
      </c>
      <c r="DX119" s="140" t="n">
        <f aca="false">IF(DX$2&lt;=$A119,IF(DX$3&gt;=$A119,(DX$4),0),0)*($AI120-$AI119)/10000</f>
        <v>0</v>
      </c>
      <c r="DY119" s="140" t="n">
        <f aca="false">IF(DY$2&lt;=$A119,IF(DY$3&gt;=$A119,(DY$4),0),0)*($AI120-$AI119)/10000</f>
        <v>0</v>
      </c>
      <c r="DZ119" s="140" t="n">
        <f aca="false">IF(DZ$2&lt;=$A119,IF(DZ$3&gt;=$A119,(DZ$4),0),0)*($AI120-$AI119)/10000</f>
        <v>0</v>
      </c>
      <c r="EA119" s="140" t="n">
        <f aca="false">IF(EA$2&lt;=$A119,IF(EA$3&gt;=$A119,(EA$4),0),0)*($AI120-$AI119)/10000</f>
        <v>0</v>
      </c>
      <c r="EB119" s="128" t="n">
        <f aca="false">SUM(DS119:DZ119)*AM119</f>
        <v>0</v>
      </c>
      <c r="EC119" s="128"/>
      <c r="ED119" s="17"/>
      <c r="EE119" s="17"/>
      <c r="EF119" s="17"/>
      <c r="EG119" s="17"/>
      <c r="EH119" s="17"/>
      <c r="EI119" s="140" t="n">
        <f aca="false">IF(EI$2&lt;=$A119,IF(EI$3&gt;=$A119,(EI$4),0),0)*($AI120-$AI119)/10000</f>
        <v>0</v>
      </c>
      <c r="EJ119" s="140" t="n">
        <f aca="false">IF(EJ$2&lt;=$A119,IF(EJ$3&gt;=$A119,(EJ$4),0),0)*($AI120-$AI119)/10000</f>
        <v>0</v>
      </c>
      <c r="EK119" s="140" t="n">
        <f aca="false">IF(EK$2&lt;=$A119,IF(EK$3&gt;=$A119,(EK$4),0),0)*($AI120-$AI119)/10000</f>
        <v>0</v>
      </c>
      <c r="EL119" s="140" t="n">
        <f aca="false">IF(EL$2&lt;=$A119,IF(EL$3&gt;=$A119,(EL$4),0),0)*($AI120-$AI119)/10000</f>
        <v>0</v>
      </c>
      <c r="EM119" s="140" t="n">
        <f aca="false">IF(EM$2&lt;=$A119,IF(EM$3&gt;=$A119,(EM$4),0),0)*($AI120-$AI119)/10000</f>
        <v>0</v>
      </c>
      <c r="EN119" s="140" t="n">
        <f aca="false">IF(EN$2&lt;=$A119,IF(EN$3&gt;=$A119,(EN$4),0),0)*($AI120-$AI119)/10000</f>
        <v>0</v>
      </c>
      <c r="EO119" s="17"/>
      <c r="EP119" s="128" t="n">
        <f aca="false">SUM(EI119:EN119)</f>
        <v>0</v>
      </c>
      <c r="EQ119" s="128" t="n">
        <f aca="false">EP119*AM119</f>
        <v>0</v>
      </c>
      <c r="ER119" s="17"/>
      <c r="ES119" s="17"/>
      <c r="ET119" s="17"/>
      <c r="EU119" s="17"/>
      <c r="EV119" s="17"/>
      <c r="EW119" s="140" t="n">
        <f aca="false">IF(EW$2&lt;=$A119,IF(EW$3&gt;=$A119,(EW$4),0),0)*($AI120-$AI119)/10000</f>
        <v>0</v>
      </c>
      <c r="EX119" s="140" t="n">
        <f aca="false">IF(EX$2&lt;=$A119,IF(EX$3&gt;=$A119,(EX$4),0),0)*($AI120-$AI119)/10000</f>
        <v>0</v>
      </c>
      <c r="EY119" s="140" t="n">
        <f aca="false">IF(EY$2&lt;=$A119,IF(EY$3&gt;=$A119,(EY$4),0),0)*($AI120-$AI119)/10000</f>
        <v>0</v>
      </c>
      <c r="EZ119" s="140" t="n">
        <f aca="false">IF(EZ$2&lt;=$A119,IF(EZ$3&gt;=$A119,(EZ$4),0),0)*($AI120-$AI119)/10000</f>
        <v>0</v>
      </c>
      <c r="FA119" s="140" t="n">
        <f aca="false">IF(FA$2&lt;=$A119,IF(FA$3&gt;=$A119,(FA$4),0),0)*($AI120-$AI119)/10000</f>
        <v>0</v>
      </c>
      <c r="FB119" s="140" t="n">
        <f aca="false">IF(FB$2&lt;=$A119,IF(FB$3&gt;=$A119,(FB$4),0),0)*($AI120-$AI119)/10000</f>
        <v>0</v>
      </c>
      <c r="FC119" s="17"/>
      <c r="FD119" s="128" t="n">
        <f aca="false">SUM(EW119:FB119)</f>
        <v>0</v>
      </c>
      <c r="FE119" s="128" t="n">
        <f aca="false">FD119*AM119</f>
        <v>0</v>
      </c>
      <c r="FF119" s="17"/>
      <c r="FG119" s="17"/>
      <c r="FH119" s="17"/>
      <c r="FI119" s="17"/>
      <c r="FJ119" s="17"/>
      <c r="FK119" s="17"/>
      <c r="FL119" s="140" t="n">
        <f aca="false">IF(FL$2&lt;=$A119,IF(FL$3&gt;=$A119,(FL$4),0),0)*($AI120-$AI119)/10000</f>
        <v>0</v>
      </c>
      <c r="FM119" s="140" t="n">
        <f aca="false">IF(FM$2&lt;=$A119,IF(FM$3&gt;=$A119,(FM$4),0),0)*($AI120-$AI119)/10000</f>
        <v>0</v>
      </c>
      <c r="FN119" s="140" t="n">
        <f aca="false">IF(FN$2&lt;=$A119,IF(FN$3&gt;=$A119,(FN$4),0),0)*($AI120-$AI119)/10000</f>
        <v>0</v>
      </c>
      <c r="FO119" s="140" t="n">
        <f aca="false">IF(FO$2&lt;=$A119,IF(FO$3&gt;=$A119,(FO$4),0),0)*($AI120-$AI119)/10000</f>
        <v>0</v>
      </c>
      <c r="FP119" s="140" t="n">
        <f aca="false">IF(FP$2&lt;=$A119,IF(FP$3&gt;=$A119,(FP$4),0),0)*($AI120-$AI119)/10000</f>
        <v>0</v>
      </c>
      <c r="FQ119" s="140" t="n">
        <f aca="false">IF(FQ$2&lt;=$A119,IF(FQ$3&gt;=$A119,(FQ$4),0),0)*($AI120-$AI119)/10000</f>
        <v>0</v>
      </c>
      <c r="FR119" s="17"/>
      <c r="FS119" s="128" t="n">
        <f aca="false">SUM(FL119:FQ119)</f>
        <v>0</v>
      </c>
      <c r="FT119" s="128" t="n">
        <f aca="false">FS119*AM119</f>
        <v>0</v>
      </c>
      <c r="FU119" s="17"/>
      <c r="FV119" s="17"/>
      <c r="FW119" s="17"/>
      <c r="FX119" s="17"/>
      <c r="FY119" s="17"/>
      <c r="FZ119" s="17"/>
      <c r="GA119" s="140" t="n">
        <f aca="false">IF(GA$2&lt;=$A119,IF(GA$3&gt;=$A119,(GA$4),0),0)*($AI120-$AI119)/10000</f>
        <v>0</v>
      </c>
      <c r="GB119" s="140" t="n">
        <f aca="false">IF(GB$2&lt;=$A119,IF(GB$3&gt;=$A119,(GB$4),0),0)*($AI120-$AI119)/10000</f>
        <v>0</v>
      </c>
      <c r="GC119" s="140" t="n">
        <f aca="false">IF(GC$2&lt;=$A119,IF(GC$3&gt;=$A119,(GC$4),0),0)*($AI120-$AI119)/10000</f>
        <v>0</v>
      </c>
      <c r="GD119" s="140" t="n">
        <f aca="false">IF(GD$2&lt;=$A119,IF(GD$3&gt;=$A119,(GD$4),0),0)*($AI120-$AI119)/10000</f>
        <v>0</v>
      </c>
      <c r="GE119" s="140" t="n">
        <f aca="false">IF(GE$2&lt;=$A119,IF(GE$3&gt;=$A119,(GE$4),0),0)*($AI120-$AI119)/10000</f>
        <v>0</v>
      </c>
      <c r="GF119" s="140" t="n">
        <f aca="false">IF(GF$2&lt;=$A119,IF(GF$3&gt;=$A119,(GF$4),0),0)*($AI120-$AI119)/10000</f>
        <v>0</v>
      </c>
      <c r="GG119" s="17"/>
      <c r="GH119" s="128" t="n">
        <f aca="false">SUM(GA119:GF119)</f>
        <v>0</v>
      </c>
      <c r="GI119" s="128" t="n">
        <f aca="false">GH119*AM119</f>
        <v>0</v>
      </c>
    </row>
    <row r="120" customFormat="false" ht="16.5" hidden="false" customHeight="false" outlineLevel="0" collapsed="false">
      <c r="A120" s="133" t="n">
        <v>40391</v>
      </c>
      <c r="B120" s="144" t="e">
        <f aca="false">INDEX(EOLArray,MATCH($A120,EOLColumn,0),MATCH($AF$5,EOLRow,0))+CT120</f>
        <v>#VALUE!</v>
      </c>
      <c r="C120" s="135" t="n">
        <f aca="false">INDEX(M1SHEET,MATCH($A120,M1COLUMN,0),MATCH($AG$5,M1ROW,0))</f>
        <v>-0.627207605640403</v>
      </c>
      <c r="D120" s="152"/>
      <c r="E120" s="144" t="e">
        <f aca="false">INDEX(EOLArray,MATCH($A120,EOLColumn,0),MATCH($AF$19,EOLRow,0))+EQ120</f>
        <v>#VALUE!</v>
      </c>
      <c r="F120" s="135" t="n">
        <f aca="false">INDEX(M1SHEET,MATCH($A120,M1COLUMN,0),MATCH($AG$14,M1ROW,0))</f>
        <v>0</v>
      </c>
      <c r="G120" s="152"/>
      <c r="H120" s="144" t="e">
        <f aca="false">INDEX(EOLArray,MATCH($A120,EOLColumn,0),MATCH($AF$20,EOLRow,0))+GI120</f>
        <v>#VALUE!</v>
      </c>
      <c r="I120" s="135" t="n">
        <f aca="false">INDEX(M1SHEET,MATCH($A120,M1COLUMN,0),MATCH($AG$17,M1ROW,0))</f>
        <v>0.62</v>
      </c>
      <c r="J120" s="152"/>
      <c r="K120" s="144" t="e">
        <f aca="false">INDEX(EOLArray,MATCH($A120,EOLColumn,0),MATCH($AF$13,EOLRow,0))+FE120</f>
        <v>#VALUE!</v>
      </c>
      <c r="L120" s="135" t="n">
        <f aca="false">INDEX(M1SHEET,MATCH($A120,M1COLUMN,0),MATCH($AG$13,M1ROW,0))</f>
        <v>-0.355</v>
      </c>
      <c r="M120" s="152"/>
      <c r="N120" s="144" t="e">
        <f aca="false">INDEX(EOLArray,MATCH($A120,EOLColumn,0),MATCH($AF$12,EOLRow,0))+EB120+DQ120</f>
        <v>#VALUE!</v>
      </c>
      <c r="O120" s="135" t="n">
        <f aca="false">INDEX(M1SHEET,MATCH($A120,M1COLUMN,0),MATCH($AG$15,M1ROW,0))</f>
        <v>-0.29</v>
      </c>
      <c r="P120" s="152"/>
      <c r="Q120" s="135" t="n">
        <f aca="false">INDEX(M1SHEET,MATCH($A120,M1COLUMN,0),MATCH($AG$31,M1ROW,0))</f>
        <v>3.8985</v>
      </c>
      <c r="R120" s="152"/>
      <c r="S120" s="144" t="e">
        <f aca="false">INDEX(EOLArray,MATCH($A120,EOLColumn,0),MATCH($AF$2,EOLRow,0))+BE120+DF120</f>
        <v>#VALUE!</v>
      </c>
      <c r="T120" s="135" t="n">
        <f aca="false">INDEX(M1SHEET,MATCH($A120,M1COLUMN,0),MATCH($AG$3,M1ROW,0))</f>
        <v>-0.57</v>
      </c>
      <c r="U120" s="152"/>
      <c r="V120" s="135" t="n">
        <f aca="false">INDEX(M1SHEET,MATCH($A120,M1COLUMN,0),MATCH($AG$28,M1ROW,0))</f>
        <v>5.06016633207163</v>
      </c>
      <c r="W120" s="152"/>
      <c r="X120" s="144" t="e">
        <f aca="false">INDEX(EOLArray,MATCH($A120,EOLColumn,0),MATCH($AF$18,EOLRow,0))+$BE120+$CK120+$CS120+$DQ120</f>
        <v>#VALUE!</v>
      </c>
      <c r="Y120" s="135" t="n">
        <f aca="false">INDEX(M1SHEET,MATCH($A120,M1COLUMN,0),MATCH($AG$2,M1ROW,0))</f>
        <v>4.1885</v>
      </c>
      <c r="Z120" s="152"/>
      <c r="AB120" s="150" t="e">
        <f aca="false">B120+E120+H120+K120+N120+S120</f>
        <v>#VALUE!</v>
      </c>
      <c r="AC120" s="58"/>
      <c r="AD120" s="58"/>
      <c r="AI120" s="138" t="n">
        <v>40391</v>
      </c>
      <c r="AJ120" s="96" t="n">
        <f aca="false">(CK120+BE120+BR120+DQ120)*AM120</f>
        <v>0</v>
      </c>
      <c r="AK120" s="97" t="n">
        <f aca="false">(AO120)*(AM120)</f>
        <v>0</v>
      </c>
      <c r="AL120" s="97" t="n">
        <f aca="false">(AN120+AO120)*(AM120)</f>
        <v>0</v>
      </c>
      <c r="AM120" s="139" t="n">
        <f aca="false">INDEX(M1SHEET,MATCH($AI120,M1COLUMN,0),MATCH($AG$38,M1ROW,0))</f>
        <v>0.569814928159215</v>
      </c>
      <c r="AN120" s="122" t="n">
        <f aca="false">BS120</f>
        <v>0</v>
      </c>
      <c r="AO120" s="97" t="n">
        <f aca="false">BR120</f>
        <v>0</v>
      </c>
      <c r="AP120" s="125"/>
      <c r="AQ120" s="108"/>
      <c r="AR120" s="128" t="n">
        <f aca="false">SUM(AX120:BE120)+SUM(BI120:BP120)+SUM(DU120:DZ120)+SUM(BW120:CI120)</f>
        <v>0</v>
      </c>
      <c r="AS120" s="108"/>
      <c r="AT120" s="17"/>
      <c r="AU120" s="17"/>
      <c r="AV120" s="37" t="n">
        <v>40391</v>
      </c>
      <c r="AW120" s="17"/>
      <c r="AX120" s="128" t="n">
        <f aca="false">IF(AX$2&lt;=$A120,IF(AX$3&gt;=$A120,(AX$4/1.055056),0),0)*($AI121-$AI120)/10000</f>
        <v>0</v>
      </c>
      <c r="AY120" s="140" t="n">
        <f aca="false">IF(AY$2&lt;=$A120,IF(AY$3&gt;=$A120,(AY$4/1.055056),0),0)*($AI121-$AI120)/10000</f>
        <v>0</v>
      </c>
      <c r="AZ120" s="140" t="n">
        <f aca="false">IF(AZ$2&lt;=$A120,IF(AZ$3&gt;=$A120,(AZ$4/1.055056),0),0)*($AI121-$AI120)/10000</f>
        <v>0</v>
      </c>
      <c r="BA120" s="140" t="n">
        <f aca="false">IF(BA$2&lt;=$A120,IF(BA$3&gt;=$A120,(BA$4/1.055056),0),0)*($AI121-$AI120)/10000</f>
        <v>0</v>
      </c>
      <c r="BB120" s="140" t="n">
        <f aca="false">IF(BB$2&lt;=$A120,IF(BB$3&gt;=$A120,(BB$4/1.055056),0),0)*($AI121-$AI120)/10000</f>
        <v>0</v>
      </c>
      <c r="BC120" s="140" t="n">
        <f aca="false">IF(BC$2&lt;=$A120,IF(BC$3&gt;=$A120,(BC$4/1.055056),0),0)*($AI121-$AI120)/10000</f>
        <v>0</v>
      </c>
      <c r="BD120" s="140" t="n">
        <f aca="false">IF(BD$2&lt;=$A120,IF(BD$3&gt;=$A120,(BD$4/1.055056),0),0)*($AI121-$AI120)/10000</f>
        <v>0</v>
      </c>
      <c r="BE120" s="140" t="n">
        <f aca="false">SUM(AX120:BD120)*AM120</f>
        <v>0</v>
      </c>
      <c r="BF120" s="140"/>
      <c r="BG120" s="13"/>
      <c r="BH120" s="13"/>
      <c r="BI120" s="141" t="n">
        <f aca="false">IF(BI$2&lt;=$A120,IF(BI$3&gt;=$A120,(BI$4/1.055056),0),0)*($AI121-$AI120)/10000</f>
        <v>0</v>
      </c>
      <c r="BJ120" s="141" t="n">
        <f aca="false">IF(BJ$2&lt;=$A120,IF(BJ$3&gt;=$A120,(BJ$4/1.055056),0),0)*($AI121-$AI120)/10000</f>
        <v>0</v>
      </c>
      <c r="BK120" s="141" t="n">
        <f aca="false">IF(BK$2&lt;=$A120,IF(BK$3&gt;=$A120,(BK$4/1.055056),0),0)*($AI121-$AI120)/10000</f>
        <v>0</v>
      </c>
      <c r="BL120" s="141" t="n">
        <f aca="false">IF(BL$2&lt;=$A120,IF(BL$3&gt;=$A120,(BL$4/1.055056),0),0)*($AI121-$AI120)/10000</f>
        <v>0</v>
      </c>
      <c r="BM120" s="141" t="n">
        <f aca="false">IF(BM$2&lt;=$A120,IF(BM$3&gt;=$A120,(BM$4/1.055056),0),0)*($AI121-$AI120)/10000</f>
        <v>0</v>
      </c>
      <c r="BN120" s="141" t="n">
        <f aca="false">IF(BN$2&lt;=$A120,IF(BN$3&gt;=$A120,(BN$4/1.055056),0),0)*($AI121-$AI120)/10000</f>
        <v>0</v>
      </c>
      <c r="BO120" s="141" t="n">
        <f aca="false">IF(BO$2&lt;=$A120,IF(BO$3&gt;=$A120,(BO$4/1.055056),0),0)*($AI121-$AI120)/10000</f>
        <v>0</v>
      </c>
      <c r="BP120" s="141" t="n">
        <f aca="false">IF(BP$2&lt;=$A120,IF(BP$3&gt;=$A120,(BP$4/1.055056),0),0)*($AI121-$AI120)/10000</f>
        <v>0</v>
      </c>
      <c r="BQ120" s="13"/>
      <c r="BR120" s="14" t="n">
        <f aca="false">SUM(BI120:BP120)</f>
        <v>0</v>
      </c>
      <c r="BS120" s="14" t="n">
        <f aca="false">SUM(AX120:BF120)+DF120</f>
        <v>0</v>
      </c>
      <c r="BT120" s="14"/>
      <c r="BU120" s="17"/>
      <c r="BV120" s="17"/>
      <c r="BW120" s="142" t="n">
        <f aca="false">IF(BW$2&lt;=$A120,IF(BW$3&gt;=$A120,(BW$4),0),0)*($AI121-$AI120)/10000</f>
        <v>0</v>
      </c>
      <c r="BX120" s="142" t="n">
        <f aca="false">IF(BX$2&lt;=$A120,IF(BX$3&gt;=$A120,(BX$4),0),0)*($AI121-$AI120)/10000</f>
        <v>0</v>
      </c>
      <c r="BY120" s="142" t="n">
        <f aca="false">IF(BY$2&lt;=$A120,IF(BY$3&gt;=$A120,(BY$4),0),0)*($AI121-$AI120)/10000</f>
        <v>0</v>
      </c>
      <c r="BZ120" s="142" t="n">
        <f aca="false">IF(BZ$2&lt;=$A120,IF(BZ$3&gt;=$A120,(BZ$4),0),0)*($AI121-$AI120)/10000</f>
        <v>0</v>
      </c>
      <c r="CA120" s="142" t="n">
        <f aca="false">IF(CA$2&lt;=$A120,IF(CA$3&gt;=$A120,(CA$4),0),0)*($AI121-$AI120)/10000</f>
        <v>0</v>
      </c>
      <c r="CB120" s="140" t="n">
        <f aca="false">IF(CB$2&lt;=$A120,IF(CB$3&gt;=$A120,(CB$4),0),0)*($AI121-$AI120)/10000</f>
        <v>0</v>
      </c>
      <c r="CC120" s="140" t="n">
        <f aca="false">IF(CC$2&lt;=$A120,IF(CC$3&gt;=$A120,(CC$4),0),0)*($AI121-$AI120)/10000</f>
        <v>0</v>
      </c>
      <c r="CD120" s="140" t="n">
        <f aca="false">IF(CD$2&lt;=$A120,IF(CD$3&gt;=$A120,(CD$4),0),0)*($AI121-$AI120)/10000</f>
        <v>0</v>
      </c>
      <c r="CE120" s="140" t="n">
        <f aca="false">IF(CE$2&lt;=$A120,IF(CE$3&gt;=$A120,(CE$4),0),0)*($AI121-$AI120)/10000</f>
        <v>0</v>
      </c>
      <c r="CF120" s="140" t="n">
        <f aca="false">IF(CF$2&lt;=$A120,IF(CF$3&gt;=$A120,(CF$4),0),0)*($AI121-$AI120)/10000</f>
        <v>0</v>
      </c>
      <c r="CG120" s="140" t="n">
        <f aca="false">IF(CG$2&lt;=$A120,IF(CG$3&gt;=$A120,(CG$4),0),0)*($AI121-$AI120)/10000</f>
        <v>0</v>
      </c>
      <c r="CH120" s="140" t="n">
        <f aca="false">IF(CH$2&lt;=$A120,IF(CH$3&gt;=$A120,(CH$4),0),0)*($AI121-$AI120)/10000</f>
        <v>0</v>
      </c>
      <c r="CI120" s="140" t="n">
        <f aca="false">IF(CI$2&lt;=$A120,IF(CI$3&gt;=$A120,(CI$4),0),0)*($AI121-$AI120)/10000</f>
        <v>0</v>
      </c>
      <c r="CJ120" s="17"/>
      <c r="CK120" s="128" t="n">
        <f aca="false">SUM(BW120:CI120)+DQ120</f>
        <v>0</v>
      </c>
      <c r="CL120" s="128"/>
      <c r="CM120" s="128"/>
      <c r="CN120" s="142" t="n">
        <f aca="false">IF(CN$2&lt;=$A120,IF(CN$3&gt;=$A120,(CN$4),0),0)*($AI121-$AI120)/10000</f>
        <v>0</v>
      </c>
      <c r="CO120" s="142" t="n">
        <f aca="false">IF(CO$2&lt;=$A120,IF(CO$3&gt;=$A120,(CO$4),0),0)*($AI121-$AI120)/10000</f>
        <v>0</v>
      </c>
      <c r="CP120" s="142" t="n">
        <f aca="false">IF(CP$2&lt;=$A120,IF(CP$3&gt;=$A120,(CP$4),0),0)*($AI121-$AI120)/10000</f>
        <v>0</v>
      </c>
      <c r="CQ120" s="142" t="n">
        <f aca="false">IF(CQ$2&lt;=$A120,IF(CQ$3&gt;=$A120,(CQ$4),0),0)*($AI121-$AI120)/10000</f>
        <v>0</v>
      </c>
      <c r="CR120" s="128"/>
      <c r="CS120" s="128" t="n">
        <f aca="false">SUM(CN120:CQ120)*AL120</f>
        <v>0</v>
      </c>
      <c r="CT120" s="128"/>
      <c r="CU120" s="17"/>
      <c r="CV120" s="17"/>
      <c r="CW120" s="17"/>
      <c r="CX120" s="140" t="n">
        <f aca="false">IF(CX$2&lt;=$A120,IF(CX$3&gt;=$A120,(CX$4),0),0)*($AI121-$AI120)/10000</f>
        <v>0</v>
      </c>
      <c r="CY120" s="140" t="n">
        <f aca="false">IF(CY$2&lt;=$A120,IF(CY$3&gt;=$A120,(CY$4),0),0)*($AI121-$AI120)/10000</f>
        <v>0</v>
      </c>
      <c r="CZ120" s="140" t="n">
        <f aca="false">IF(CZ$2&lt;=$A120,IF(CZ$3&gt;=$A120,(CZ$4),0),0)*($AI121-$AI120)/10000</f>
        <v>0</v>
      </c>
      <c r="DA120" s="140" t="n">
        <f aca="false">IF(DA$2&lt;=$A120,IF(DA$3&gt;=$A120,(DA$4),0),0)*($AI121-$AI120)/10000</f>
        <v>0</v>
      </c>
      <c r="DB120" s="140" t="n">
        <f aca="false">IF(DB$2&lt;=$A120,IF(DB$3&gt;=$A120,(DB$4),0),0)*($AI121-$AI120)/10000</f>
        <v>0</v>
      </c>
      <c r="DC120" s="140" t="n">
        <f aca="false">IF(DC$2&lt;=$A120,IF(DC$3&gt;=$A120,(DC$4),0),0)*($AI121-$AI120)/10000</f>
        <v>0</v>
      </c>
      <c r="DD120" s="140" t="n">
        <f aca="false">IF(DD$2&lt;=$A120,IF(DD$3&gt;=$A120,(DD$4),0),0)*($AI121-$AI120)/10000</f>
        <v>0</v>
      </c>
      <c r="DE120" s="17"/>
      <c r="DF120" s="128" t="n">
        <f aca="false">SUM(CX120:DD120)</f>
        <v>0</v>
      </c>
      <c r="DG120" s="17"/>
      <c r="DH120" s="17"/>
      <c r="DI120" s="17"/>
      <c r="DJ120" s="17"/>
      <c r="DK120" s="17"/>
      <c r="DL120" s="140" t="n">
        <f aca="false">IF(DL$2&lt;=$A120,IF(DL$3&gt;=$A120,(DL$4),0),0)*($AI121-$AI120)/10000</f>
        <v>0</v>
      </c>
      <c r="DM120" s="140" t="n">
        <f aca="false">IF(DM$2&lt;=$A120,IF(DM$3&gt;=$A120,(DM$4),0),0)*($AI121-$AI120)/10000</f>
        <v>0</v>
      </c>
      <c r="DN120" s="140" t="n">
        <f aca="false">IF(DN$2&lt;=$A120,IF(DN$3&gt;=$A120,(DN$4),0),0)*($AI121-$AI120)/10000</f>
        <v>0</v>
      </c>
      <c r="DO120" s="140" t="n">
        <f aca="false">IF(DO$2&lt;=$A120,IF(DO$3&gt;=$A120,(DO$4),0),0)*($AI121-$AI120)/10000</f>
        <v>0</v>
      </c>
      <c r="DP120" s="140"/>
      <c r="DQ120" s="140" t="n">
        <f aca="false">SUM(DL120:DO120)*AL120</f>
        <v>0</v>
      </c>
      <c r="DR120" s="140"/>
      <c r="DS120" s="140" t="n">
        <f aca="false">IF(DS$2&lt;=$A120,IF(DS$3&gt;=$A120,(DS$4),0),0)*($AI121-$AI120)/10000</f>
        <v>0</v>
      </c>
      <c r="DT120" s="140" t="n">
        <f aca="false">IF(DT$2&lt;=$A120,IF(DT$3&gt;=$A120,(DT$4),0),0)*($AI121-$AI120)/10000</f>
        <v>0</v>
      </c>
      <c r="DU120" s="140" t="n">
        <f aca="false">IF(DU$2&lt;=$A120,IF(DU$3&gt;=$A120,(DU$4),0),0)*($AI121-$AI120)/10000</f>
        <v>0</v>
      </c>
      <c r="DV120" s="140" t="n">
        <f aca="false">IF(DV$2&lt;=$A120,IF(DV$3&gt;=$A120,(DV$4),0),0)*($AI121-$AI120)/10000</f>
        <v>0</v>
      </c>
      <c r="DW120" s="140" t="n">
        <f aca="false">IF(DW$2&lt;=$A120,IF(DW$3&gt;=$A120,(DW$4),0),0)*($AI121-$AI120)/10000</f>
        <v>0</v>
      </c>
      <c r="DX120" s="140" t="n">
        <f aca="false">IF(DX$2&lt;=$A120,IF(DX$3&gt;=$A120,(DX$4),0),0)*($AI121-$AI120)/10000</f>
        <v>0</v>
      </c>
      <c r="DY120" s="140" t="n">
        <f aca="false">IF(DY$2&lt;=$A120,IF(DY$3&gt;=$A120,(DY$4),0),0)*($AI121-$AI120)/10000</f>
        <v>0</v>
      </c>
      <c r="DZ120" s="140" t="n">
        <f aca="false">IF(DZ$2&lt;=$A120,IF(DZ$3&gt;=$A120,(DZ$4),0),0)*($AI121-$AI120)/10000</f>
        <v>0</v>
      </c>
      <c r="EA120" s="140" t="n">
        <f aca="false">IF(EA$2&lt;=$A120,IF(EA$3&gt;=$A120,(EA$4),0),0)*($AI121-$AI120)/10000</f>
        <v>0</v>
      </c>
      <c r="EB120" s="128" t="n">
        <f aca="false">SUM(DS120:DZ120)*AM120</f>
        <v>0</v>
      </c>
      <c r="EC120" s="128"/>
      <c r="ED120" s="17"/>
      <c r="EE120" s="17"/>
      <c r="EF120" s="17"/>
      <c r="EG120" s="17"/>
      <c r="EH120" s="17"/>
      <c r="EI120" s="140" t="n">
        <f aca="false">IF(EI$2&lt;=$A120,IF(EI$3&gt;=$A120,(EI$4),0),0)*($AI121-$AI120)/10000</f>
        <v>0</v>
      </c>
      <c r="EJ120" s="140" t="n">
        <f aca="false">IF(EJ$2&lt;=$A120,IF(EJ$3&gt;=$A120,(EJ$4),0),0)*($AI121-$AI120)/10000</f>
        <v>0</v>
      </c>
      <c r="EK120" s="140" t="n">
        <f aca="false">IF(EK$2&lt;=$A120,IF(EK$3&gt;=$A120,(EK$4),0),0)*($AI121-$AI120)/10000</f>
        <v>0</v>
      </c>
      <c r="EL120" s="140" t="n">
        <f aca="false">IF(EL$2&lt;=$A120,IF(EL$3&gt;=$A120,(EL$4),0),0)*($AI121-$AI120)/10000</f>
        <v>0</v>
      </c>
      <c r="EM120" s="140" t="n">
        <f aca="false">IF(EM$2&lt;=$A120,IF(EM$3&gt;=$A120,(EM$4),0),0)*($AI121-$AI120)/10000</f>
        <v>0</v>
      </c>
      <c r="EN120" s="140" t="n">
        <f aca="false">IF(EN$2&lt;=$A120,IF(EN$3&gt;=$A120,(EN$4),0),0)*($AI121-$AI120)/10000</f>
        <v>0</v>
      </c>
      <c r="EO120" s="17"/>
      <c r="EP120" s="128" t="n">
        <f aca="false">SUM(EI120:EN120)</f>
        <v>0</v>
      </c>
      <c r="EQ120" s="128" t="n">
        <f aca="false">EP120*AM120</f>
        <v>0</v>
      </c>
      <c r="ER120" s="17"/>
      <c r="ES120" s="17"/>
      <c r="ET120" s="17"/>
      <c r="EU120" s="17"/>
      <c r="EV120" s="17"/>
      <c r="EW120" s="140" t="n">
        <f aca="false">IF(EW$2&lt;=$A120,IF(EW$3&gt;=$A120,(EW$4),0),0)*($AI121-$AI120)/10000</f>
        <v>0</v>
      </c>
      <c r="EX120" s="140" t="n">
        <f aca="false">IF(EX$2&lt;=$A120,IF(EX$3&gt;=$A120,(EX$4),0),0)*($AI121-$AI120)/10000</f>
        <v>0</v>
      </c>
      <c r="EY120" s="140" t="n">
        <f aca="false">IF(EY$2&lt;=$A120,IF(EY$3&gt;=$A120,(EY$4),0),0)*($AI121-$AI120)/10000</f>
        <v>0</v>
      </c>
      <c r="EZ120" s="140" t="n">
        <f aca="false">IF(EZ$2&lt;=$A120,IF(EZ$3&gt;=$A120,(EZ$4),0),0)*($AI121-$AI120)/10000</f>
        <v>0</v>
      </c>
      <c r="FA120" s="140" t="n">
        <f aca="false">IF(FA$2&lt;=$A120,IF(FA$3&gt;=$A120,(FA$4),0),0)*($AI121-$AI120)/10000</f>
        <v>0</v>
      </c>
      <c r="FB120" s="140" t="n">
        <f aca="false">IF(FB$2&lt;=$A120,IF(FB$3&gt;=$A120,(FB$4),0),0)*($AI121-$AI120)/10000</f>
        <v>0</v>
      </c>
      <c r="FC120" s="17"/>
      <c r="FD120" s="128" t="n">
        <f aca="false">SUM(EW120:FB120)</f>
        <v>0</v>
      </c>
      <c r="FE120" s="128" t="n">
        <f aca="false">FD120*AM120</f>
        <v>0</v>
      </c>
      <c r="FF120" s="17"/>
      <c r="FG120" s="17"/>
      <c r="FH120" s="17"/>
      <c r="FI120" s="17"/>
      <c r="FJ120" s="17"/>
      <c r="FK120" s="17"/>
      <c r="FL120" s="140" t="n">
        <f aca="false">IF(FL$2&lt;=$A120,IF(FL$3&gt;=$A120,(FL$4),0),0)*($AI121-$AI120)/10000</f>
        <v>0</v>
      </c>
      <c r="FM120" s="140" t="n">
        <f aca="false">IF(FM$2&lt;=$A120,IF(FM$3&gt;=$A120,(FM$4),0),0)*($AI121-$AI120)/10000</f>
        <v>0</v>
      </c>
      <c r="FN120" s="140" t="n">
        <f aca="false">IF(FN$2&lt;=$A120,IF(FN$3&gt;=$A120,(FN$4),0),0)*($AI121-$AI120)/10000</f>
        <v>0</v>
      </c>
      <c r="FO120" s="140" t="n">
        <f aca="false">IF(FO$2&lt;=$A120,IF(FO$3&gt;=$A120,(FO$4),0),0)*($AI121-$AI120)/10000</f>
        <v>0</v>
      </c>
      <c r="FP120" s="140" t="n">
        <f aca="false">IF(FP$2&lt;=$A120,IF(FP$3&gt;=$A120,(FP$4),0),0)*($AI121-$AI120)/10000</f>
        <v>0</v>
      </c>
      <c r="FQ120" s="140" t="n">
        <f aca="false">IF(FQ$2&lt;=$A120,IF(FQ$3&gt;=$A120,(FQ$4),0),0)*($AI121-$AI120)/10000</f>
        <v>0</v>
      </c>
      <c r="FR120" s="17"/>
      <c r="FS120" s="128" t="n">
        <f aca="false">SUM(FL120:FQ120)</f>
        <v>0</v>
      </c>
      <c r="FT120" s="128" t="n">
        <f aca="false">FS120*AM120</f>
        <v>0</v>
      </c>
      <c r="FU120" s="17"/>
      <c r="FV120" s="17"/>
      <c r="FW120" s="17"/>
      <c r="FX120" s="17"/>
      <c r="FY120" s="17"/>
      <c r="FZ120" s="17"/>
      <c r="GA120" s="140" t="n">
        <f aca="false">IF(GA$2&lt;=$A120,IF(GA$3&gt;=$A120,(GA$4),0),0)*($AI121-$AI120)/10000</f>
        <v>0</v>
      </c>
      <c r="GB120" s="140" t="n">
        <f aca="false">IF(GB$2&lt;=$A120,IF(GB$3&gt;=$A120,(GB$4),0),0)*($AI121-$AI120)/10000</f>
        <v>0</v>
      </c>
      <c r="GC120" s="140" t="n">
        <f aca="false">IF(GC$2&lt;=$A120,IF(GC$3&gt;=$A120,(GC$4),0),0)*($AI121-$AI120)/10000</f>
        <v>0</v>
      </c>
      <c r="GD120" s="140" t="n">
        <f aca="false">IF(GD$2&lt;=$A120,IF(GD$3&gt;=$A120,(GD$4),0),0)*($AI121-$AI120)/10000</f>
        <v>0</v>
      </c>
      <c r="GE120" s="140" t="n">
        <f aca="false">IF(GE$2&lt;=$A120,IF(GE$3&gt;=$A120,(GE$4),0),0)*($AI121-$AI120)/10000</f>
        <v>0</v>
      </c>
      <c r="GF120" s="140" t="n">
        <f aca="false">IF(GF$2&lt;=$A120,IF(GF$3&gt;=$A120,(GF$4),0),0)*($AI121-$AI120)/10000</f>
        <v>0</v>
      </c>
      <c r="GG120" s="17"/>
      <c r="GH120" s="128" t="n">
        <f aca="false">SUM(GA120:GF120)</f>
        <v>0</v>
      </c>
      <c r="GI120" s="128" t="n">
        <f aca="false">GH120*AM120</f>
        <v>0</v>
      </c>
    </row>
    <row r="121" customFormat="false" ht="16.5" hidden="false" customHeight="false" outlineLevel="0" collapsed="false">
      <c r="A121" s="133" t="n">
        <v>40422</v>
      </c>
      <c r="B121" s="144" t="e">
        <f aca="false">INDEX(EOLArray,MATCH($A121,EOLColumn,0),MATCH($AF$5,EOLRow,0))+CT121</f>
        <v>#VALUE!</v>
      </c>
      <c r="C121" s="135" t="n">
        <f aca="false">INDEX(M1SHEET,MATCH($A121,M1COLUMN,0),MATCH($AG$5,M1ROW,0))</f>
        <v>-0.627206680752381</v>
      </c>
      <c r="D121" s="152"/>
      <c r="E121" s="144" t="e">
        <f aca="false">INDEX(EOLArray,MATCH($A121,EOLColumn,0),MATCH($AF$19,EOLRow,0))+EQ121</f>
        <v>#VALUE!</v>
      </c>
      <c r="F121" s="135" t="n">
        <f aca="false">INDEX(M1SHEET,MATCH($A121,M1COLUMN,0),MATCH($AG$14,M1ROW,0))</f>
        <v>0</v>
      </c>
      <c r="G121" s="152"/>
      <c r="H121" s="144" t="e">
        <f aca="false">INDEX(EOLArray,MATCH($A121,EOLColumn,0),MATCH($AF$20,EOLRow,0))+GI121</f>
        <v>#VALUE!</v>
      </c>
      <c r="I121" s="135" t="n">
        <f aca="false">INDEX(M1SHEET,MATCH($A121,M1COLUMN,0),MATCH($AG$17,M1ROW,0))</f>
        <v>0.62</v>
      </c>
      <c r="J121" s="152"/>
      <c r="K121" s="144" t="e">
        <f aca="false">INDEX(EOLArray,MATCH($A121,EOLColumn,0),MATCH($AF$13,EOLRow,0))+FE121</f>
        <v>#VALUE!</v>
      </c>
      <c r="L121" s="135" t="n">
        <f aca="false">INDEX(M1SHEET,MATCH($A121,M1COLUMN,0),MATCH($AG$13,M1ROW,0))</f>
        <v>-0.355</v>
      </c>
      <c r="M121" s="152"/>
      <c r="N121" s="144" t="e">
        <f aca="false">INDEX(EOLArray,MATCH($A121,EOLColumn,0),MATCH($AF$12,EOLRow,0))+EB121+DQ121</f>
        <v>#VALUE!</v>
      </c>
      <c r="O121" s="135" t="n">
        <f aca="false">INDEX(M1SHEET,MATCH($A121,M1COLUMN,0),MATCH($AG$15,M1ROW,0))</f>
        <v>-0.29</v>
      </c>
      <c r="P121" s="152"/>
      <c r="Q121" s="135" t="n">
        <f aca="false">INDEX(M1SHEET,MATCH($A121,M1COLUMN,0),MATCH($AG$31,M1ROW,0))</f>
        <v>3.9245</v>
      </c>
      <c r="R121" s="152"/>
      <c r="S121" s="144" t="e">
        <f aca="false">INDEX(EOLArray,MATCH($A121,EOLColumn,0),MATCH($AF$2,EOLRow,0))+BE121+DF121</f>
        <v>#VALUE!</v>
      </c>
      <c r="T121" s="135" t="n">
        <f aca="false">INDEX(M1SHEET,MATCH($A121,M1COLUMN,0),MATCH($AG$3,M1ROW,0))</f>
        <v>-0.57</v>
      </c>
      <c r="U121" s="152"/>
      <c r="V121" s="135" t="n">
        <f aca="false">INDEX(M1SHEET,MATCH($A121,M1COLUMN,0),MATCH($AG$28,M1ROW,0))</f>
        <v>5.09660753194221</v>
      </c>
      <c r="W121" s="152"/>
      <c r="X121" s="144" t="e">
        <f aca="false">INDEX(EOLArray,MATCH($A121,EOLColumn,0),MATCH($AF$18,EOLRow,0))+$BE121+$CK121+$CS121+$DQ121</f>
        <v>#VALUE!</v>
      </c>
      <c r="Y121" s="135" t="n">
        <f aca="false">INDEX(M1SHEET,MATCH($A121,M1COLUMN,0),MATCH($AG$2,M1ROW,0))</f>
        <v>4.2145</v>
      </c>
      <c r="Z121" s="152"/>
      <c r="AB121" s="150" t="e">
        <f aca="false">B121+E121+H121+K121+N121+S121</f>
        <v>#VALUE!</v>
      </c>
      <c r="AC121" s="58"/>
      <c r="AD121" s="58"/>
      <c r="AI121" s="138" t="n">
        <v>40422</v>
      </c>
      <c r="AJ121" s="96" t="n">
        <f aca="false">(CK121+BE121+BR121+DQ121)*AM121</f>
        <v>0</v>
      </c>
      <c r="AK121" s="97" t="n">
        <f aca="false">(AO121)*(AM121)</f>
        <v>0</v>
      </c>
      <c r="AL121" s="97" t="n">
        <f aca="false">(AN121+AO121)*(AM121)</f>
        <v>0</v>
      </c>
      <c r="AM121" s="139" t="n">
        <f aca="false">INDEX(M1SHEET,MATCH($AI121,M1COLUMN,0),MATCH($AG$38,M1ROW,0))</f>
        <v>0.566526395746426</v>
      </c>
      <c r="AN121" s="122" t="n">
        <f aca="false">BS121</f>
        <v>0</v>
      </c>
      <c r="AO121" s="97" t="n">
        <f aca="false">BR121</f>
        <v>0</v>
      </c>
      <c r="AP121" s="125"/>
      <c r="AQ121" s="108"/>
      <c r="AR121" s="128" t="n">
        <f aca="false">SUM(AX121:BE121)+SUM(BI121:BP121)+SUM(DU121:DZ121)+SUM(BW121:CI121)</f>
        <v>0</v>
      </c>
      <c r="AS121" s="108"/>
      <c r="AT121" s="17"/>
      <c r="AU121" s="17"/>
      <c r="AV121" s="37" t="n">
        <v>40422</v>
      </c>
      <c r="AW121" s="17"/>
      <c r="AX121" s="128" t="n">
        <f aca="false">IF(AX$2&lt;=$A121,IF(AX$3&gt;=$A121,(AX$4/1.055056),0),0)*($AI122-$AI121)/10000</f>
        <v>0</v>
      </c>
      <c r="AY121" s="140" t="n">
        <f aca="false">IF(AY$2&lt;=$A121,IF(AY$3&gt;=$A121,(AY$4/1.055056),0),0)*($AI122-$AI121)/10000</f>
        <v>0</v>
      </c>
      <c r="AZ121" s="140" t="n">
        <f aca="false">IF(AZ$2&lt;=$A121,IF(AZ$3&gt;=$A121,(AZ$4/1.055056),0),0)*($AI122-$AI121)/10000</f>
        <v>0</v>
      </c>
      <c r="BA121" s="140" t="n">
        <f aca="false">IF(BA$2&lt;=$A121,IF(BA$3&gt;=$A121,(BA$4/1.055056),0),0)*($AI122-$AI121)/10000</f>
        <v>0</v>
      </c>
      <c r="BB121" s="140" t="n">
        <f aca="false">IF(BB$2&lt;=$A121,IF(BB$3&gt;=$A121,(BB$4/1.055056),0),0)*($AI122-$AI121)/10000</f>
        <v>0</v>
      </c>
      <c r="BC121" s="140" t="n">
        <f aca="false">IF(BC$2&lt;=$A121,IF(BC$3&gt;=$A121,(BC$4/1.055056),0),0)*($AI122-$AI121)/10000</f>
        <v>0</v>
      </c>
      <c r="BD121" s="140" t="n">
        <f aca="false">IF(BD$2&lt;=$A121,IF(BD$3&gt;=$A121,(BD$4/1.055056),0),0)*($AI122-$AI121)/10000</f>
        <v>0</v>
      </c>
      <c r="BE121" s="140" t="n">
        <f aca="false">SUM(AX121:BD121)*AM121</f>
        <v>0</v>
      </c>
      <c r="BF121" s="140"/>
      <c r="BG121" s="13"/>
      <c r="BH121" s="13"/>
      <c r="BI121" s="141" t="n">
        <f aca="false">IF(BI$2&lt;=$A121,IF(BI$3&gt;=$A121,(BI$4/1.055056),0),0)*($AI122-$AI121)/10000</f>
        <v>0</v>
      </c>
      <c r="BJ121" s="141" t="n">
        <f aca="false">IF(BJ$2&lt;=$A121,IF(BJ$3&gt;=$A121,(BJ$4/1.055056),0),0)*($AI122-$AI121)/10000</f>
        <v>0</v>
      </c>
      <c r="BK121" s="141" t="n">
        <f aca="false">IF(BK$2&lt;=$A121,IF(BK$3&gt;=$A121,(BK$4/1.055056),0),0)*($AI122-$AI121)/10000</f>
        <v>0</v>
      </c>
      <c r="BL121" s="141" t="n">
        <f aca="false">IF(BL$2&lt;=$A121,IF(BL$3&gt;=$A121,(BL$4/1.055056),0),0)*($AI122-$AI121)/10000</f>
        <v>0</v>
      </c>
      <c r="BM121" s="141" t="n">
        <f aca="false">IF(BM$2&lt;=$A121,IF(BM$3&gt;=$A121,(BM$4/1.055056),0),0)*($AI122-$AI121)/10000</f>
        <v>0</v>
      </c>
      <c r="BN121" s="141" t="n">
        <f aca="false">IF(BN$2&lt;=$A121,IF(BN$3&gt;=$A121,(BN$4/1.055056),0),0)*($AI122-$AI121)/10000</f>
        <v>0</v>
      </c>
      <c r="BO121" s="141" t="n">
        <f aca="false">IF(BO$2&lt;=$A121,IF(BO$3&gt;=$A121,(BO$4/1.055056),0),0)*($AI122-$AI121)/10000</f>
        <v>0</v>
      </c>
      <c r="BP121" s="141" t="n">
        <f aca="false">IF(BP$2&lt;=$A121,IF(BP$3&gt;=$A121,(BP$4/1.055056),0),0)*($AI122-$AI121)/10000</f>
        <v>0</v>
      </c>
      <c r="BQ121" s="13"/>
      <c r="BR121" s="14" t="n">
        <f aca="false">SUM(BI121:BP121)</f>
        <v>0</v>
      </c>
      <c r="BS121" s="14" t="n">
        <f aca="false">SUM(AX121:BF121)+DF121</f>
        <v>0</v>
      </c>
      <c r="BT121" s="14"/>
      <c r="BU121" s="17"/>
      <c r="BV121" s="17"/>
      <c r="BW121" s="142" t="n">
        <f aca="false">IF(BW$2&lt;=$A121,IF(BW$3&gt;=$A121,(BW$4),0),0)*($AI122-$AI121)/10000</f>
        <v>0</v>
      </c>
      <c r="BX121" s="142" t="n">
        <f aca="false">IF(BX$2&lt;=$A121,IF(BX$3&gt;=$A121,(BX$4),0),0)*($AI122-$AI121)/10000</f>
        <v>0</v>
      </c>
      <c r="BY121" s="142" t="n">
        <f aca="false">IF(BY$2&lt;=$A121,IF(BY$3&gt;=$A121,(BY$4),0),0)*($AI122-$AI121)/10000</f>
        <v>0</v>
      </c>
      <c r="BZ121" s="142" t="n">
        <f aca="false">IF(BZ$2&lt;=$A121,IF(BZ$3&gt;=$A121,(BZ$4),0),0)*($AI122-$AI121)/10000</f>
        <v>0</v>
      </c>
      <c r="CA121" s="142" t="n">
        <f aca="false">IF(CA$2&lt;=$A121,IF(CA$3&gt;=$A121,(CA$4),0),0)*($AI122-$AI121)/10000</f>
        <v>0</v>
      </c>
      <c r="CB121" s="140" t="n">
        <f aca="false">IF(CB$2&lt;=$A121,IF(CB$3&gt;=$A121,(CB$4),0),0)*($AI122-$AI121)/10000</f>
        <v>0</v>
      </c>
      <c r="CC121" s="140" t="n">
        <f aca="false">IF(CC$2&lt;=$A121,IF(CC$3&gt;=$A121,(CC$4),0),0)*($AI122-$AI121)/10000</f>
        <v>0</v>
      </c>
      <c r="CD121" s="140" t="n">
        <f aca="false">IF(CD$2&lt;=$A121,IF(CD$3&gt;=$A121,(CD$4),0),0)*($AI122-$AI121)/10000</f>
        <v>0</v>
      </c>
      <c r="CE121" s="140" t="n">
        <f aca="false">IF(CE$2&lt;=$A121,IF(CE$3&gt;=$A121,(CE$4),0),0)*($AI122-$AI121)/10000</f>
        <v>0</v>
      </c>
      <c r="CF121" s="140" t="n">
        <f aca="false">IF(CF$2&lt;=$A121,IF(CF$3&gt;=$A121,(CF$4),0),0)*($AI122-$AI121)/10000</f>
        <v>0</v>
      </c>
      <c r="CG121" s="140" t="n">
        <f aca="false">IF(CG$2&lt;=$A121,IF(CG$3&gt;=$A121,(CG$4),0),0)*($AI122-$AI121)/10000</f>
        <v>0</v>
      </c>
      <c r="CH121" s="140" t="n">
        <f aca="false">IF(CH$2&lt;=$A121,IF(CH$3&gt;=$A121,(CH$4),0),0)*($AI122-$AI121)/10000</f>
        <v>0</v>
      </c>
      <c r="CI121" s="140" t="n">
        <f aca="false">IF(CI$2&lt;=$A121,IF(CI$3&gt;=$A121,(CI$4),0),0)*($AI122-$AI121)/10000</f>
        <v>0</v>
      </c>
      <c r="CJ121" s="17"/>
      <c r="CK121" s="128" t="n">
        <f aca="false">SUM(BW121:CI121)+DQ121</f>
        <v>0</v>
      </c>
      <c r="CL121" s="128"/>
      <c r="CM121" s="128"/>
      <c r="CN121" s="142" t="n">
        <f aca="false">IF(CN$2&lt;=$A121,IF(CN$3&gt;=$A121,(CN$4),0),0)*($AI122-$AI121)/10000</f>
        <v>0</v>
      </c>
      <c r="CO121" s="142" t="n">
        <f aca="false">IF(CO$2&lt;=$A121,IF(CO$3&gt;=$A121,(CO$4),0),0)*($AI122-$AI121)/10000</f>
        <v>0</v>
      </c>
      <c r="CP121" s="142" t="n">
        <f aca="false">IF(CP$2&lt;=$A121,IF(CP$3&gt;=$A121,(CP$4),0),0)*($AI122-$AI121)/10000</f>
        <v>0</v>
      </c>
      <c r="CQ121" s="142" t="n">
        <f aca="false">IF(CQ$2&lt;=$A121,IF(CQ$3&gt;=$A121,(CQ$4),0),0)*($AI122-$AI121)/10000</f>
        <v>0</v>
      </c>
      <c r="CR121" s="128"/>
      <c r="CS121" s="128" t="n">
        <f aca="false">SUM(CN121:CQ121)*AL121</f>
        <v>0</v>
      </c>
      <c r="CT121" s="128"/>
      <c r="CU121" s="17"/>
      <c r="CV121" s="17"/>
      <c r="CW121" s="17"/>
      <c r="CX121" s="140" t="n">
        <f aca="false">IF(CX$2&lt;=$A121,IF(CX$3&gt;=$A121,(CX$4),0),0)*($AI122-$AI121)/10000</f>
        <v>0</v>
      </c>
      <c r="CY121" s="140" t="n">
        <f aca="false">IF(CY$2&lt;=$A121,IF(CY$3&gt;=$A121,(CY$4),0),0)*($AI122-$AI121)/10000</f>
        <v>0</v>
      </c>
      <c r="CZ121" s="140" t="n">
        <f aca="false">IF(CZ$2&lt;=$A121,IF(CZ$3&gt;=$A121,(CZ$4),0),0)*($AI122-$AI121)/10000</f>
        <v>0</v>
      </c>
      <c r="DA121" s="140" t="n">
        <f aca="false">IF(DA$2&lt;=$A121,IF(DA$3&gt;=$A121,(DA$4),0),0)*($AI122-$AI121)/10000</f>
        <v>0</v>
      </c>
      <c r="DB121" s="140" t="n">
        <f aca="false">IF(DB$2&lt;=$A121,IF(DB$3&gt;=$A121,(DB$4),0),0)*($AI122-$AI121)/10000</f>
        <v>0</v>
      </c>
      <c r="DC121" s="140" t="n">
        <f aca="false">IF(DC$2&lt;=$A121,IF(DC$3&gt;=$A121,(DC$4),0),0)*($AI122-$AI121)/10000</f>
        <v>0</v>
      </c>
      <c r="DD121" s="140" t="n">
        <f aca="false">IF(DD$2&lt;=$A121,IF(DD$3&gt;=$A121,(DD$4),0),0)*($AI122-$AI121)/10000</f>
        <v>0</v>
      </c>
      <c r="DE121" s="17"/>
      <c r="DF121" s="128" t="n">
        <f aca="false">SUM(CX121:DD121)</f>
        <v>0</v>
      </c>
      <c r="DG121" s="17"/>
      <c r="DH121" s="17"/>
      <c r="DI121" s="17"/>
      <c r="DJ121" s="17"/>
      <c r="DK121" s="17"/>
      <c r="DL121" s="140" t="n">
        <f aca="false">IF(DL$2&lt;=$A121,IF(DL$3&gt;=$A121,(DL$4),0),0)*($AI122-$AI121)/10000</f>
        <v>0</v>
      </c>
      <c r="DM121" s="140" t="n">
        <f aca="false">IF(DM$2&lt;=$A121,IF(DM$3&gt;=$A121,(DM$4),0),0)*($AI122-$AI121)/10000</f>
        <v>0</v>
      </c>
      <c r="DN121" s="140" t="n">
        <f aca="false">IF(DN$2&lt;=$A121,IF(DN$3&gt;=$A121,(DN$4),0),0)*($AI122-$AI121)/10000</f>
        <v>0</v>
      </c>
      <c r="DO121" s="140" t="n">
        <f aca="false">IF(DO$2&lt;=$A121,IF(DO$3&gt;=$A121,(DO$4),0),0)*($AI122-$AI121)/10000</f>
        <v>0</v>
      </c>
      <c r="DP121" s="140"/>
      <c r="DQ121" s="140" t="n">
        <f aca="false">SUM(DL121:DO121)*AL121</f>
        <v>0</v>
      </c>
      <c r="DR121" s="140"/>
      <c r="DS121" s="140" t="n">
        <f aca="false">IF(DS$2&lt;=$A121,IF(DS$3&gt;=$A121,(DS$4),0),0)*($AI122-$AI121)/10000</f>
        <v>0</v>
      </c>
      <c r="DT121" s="140" t="n">
        <f aca="false">IF(DT$2&lt;=$A121,IF(DT$3&gt;=$A121,(DT$4),0),0)*($AI122-$AI121)/10000</f>
        <v>0</v>
      </c>
      <c r="DU121" s="140" t="n">
        <f aca="false">IF(DU$2&lt;=$A121,IF(DU$3&gt;=$A121,(DU$4),0),0)*($AI122-$AI121)/10000</f>
        <v>0</v>
      </c>
      <c r="DV121" s="140" t="n">
        <f aca="false">IF(DV$2&lt;=$A121,IF(DV$3&gt;=$A121,(DV$4),0),0)*($AI122-$AI121)/10000</f>
        <v>0</v>
      </c>
      <c r="DW121" s="140" t="n">
        <f aca="false">IF(DW$2&lt;=$A121,IF(DW$3&gt;=$A121,(DW$4),0),0)*($AI122-$AI121)/10000</f>
        <v>0</v>
      </c>
      <c r="DX121" s="140" t="n">
        <f aca="false">IF(DX$2&lt;=$A121,IF(DX$3&gt;=$A121,(DX$4),0),0)*($AI122-$AI121)/10000</f>
        <v>0</v>
      </c>
      <c r="DY121" s="140" t="n">
        <f aca="false">IF(DY$2&lt;=$A121,IF(DY$3&gt;=$A121,(DY$4),0),0)*($AI122-$AI121)/10000</f>
        <v>0</v>
      </c>
      <c r="DZ121" s="140" t="n">
        <f aca="false">IF(DZ$2&lt;=$A121,IF(DZ$3&gt;=$A121,(DZ$4),0),0)*($AI122-$AI121)/10000</f>
        <v>0</v>
      </c>
      <c r="EA121" s="140" t="n">
        <f aca="false">IF(EA$2&lt;=$A121,IF(EA$3&gt;=$A121,(EA$4),0),0)*($AI122-$AI121)/10000</f>
        <v>0</v>
      </c>
      <c r="EB121" s="128" t="n">
        <f aca="false">SUM(DS121:DZ121)*AM121</f>
        <v>0</v>
      </c>
      <c r="EC121" s="128"/>
      <c r="ED121" s="17"/>
      <c r="EE121" s="17"/>
      <c r="EF121" s="17"/>
      <c r="EG121" s="17"/>
      <c r="EH121" s="17"/>
      <c r="EI121" s="140" t="n">
        <f aca="false">IF(EI$2&lt;=$A121,IF(EI$3&gt;=$A121,(EI$4),0),0)*($AI122-$AI121)/10000</f>
        <v>0</v>
      </c>
      <c r="EJ121" s="140" t="n">
        <f aca="false">IF(EJ$2&lt;=$A121,IF(EJ$3&gt;=$A121,(EJ$4),0),0)*($AI122-$AI121)/10000</f>
        <v>0</v>
      </c>
      <c r="EK121" s="140" t="n">
        <f aca="false">IF(EK$2&lt;=$A121,IF(EK$3&gt;=$A121,(EK$4),0),0)*($AI122-$AI121)/10000</f>
        <v>0</v>
      </c>
      <c r="EL121" s="140" t="n">
        <f aca="false">IF(EL$2&lt;=$A121,IF(EL$3&gt;=$A121,(EL$4),0),0)*($AI122-$AI121)/10000</f>
        <v>0</v>
      </c>
      <c r="EM121" s="140" t="n">
        <f aca="false">IF(EM$2&lt;=$A121,IF(EM$3&gt;=$A121,(EM$4),0),0)*($AI122-$AI121)/10000</f>
        <v>0</v>
      </c>
      <c r="EN121" s="140" t="n">
        <f aca="false">IF(EN$2&lt;=$A121,IF(EN$3&gt;=$A121,(EN$4),0),0)*($AI122-$AI121)/10000</f>
        <v>0</v>
      </c>
      <c r="EO121" s="17"/>
      <c r="EP121" s="128" t="n">
        <f aca="false">SUM(EI121:EN121)</f>
        <v>0</v>
      </c>
      <c r="EQ121" s="128" t="n">
        <f aca="false">EP121*AM121</f>
        <v>0</v>
      </c>
      <c r="ER121" s="17"/>
      <c r="ES121" s="17"/>
      <c r="ET121" s="17"/>
      <c r="EU121" s="17"/>
      <c r="EV121" s="17"/>
      <c r="EW121" s="140" t="n">
        <f aca="false">IF(EW$2&lt;=$A121,IF(EW$3&gt;=$A121,(EW$4),0),0)*($AI122-$AI121)/10000</f>
        <v>0</v>
      </c>
      <c r="EX121" s="140" t="n">
        <f aca="false">IF(EX$2&lt;=$A121,IF(EX$3&gt;=$A121,(EX$4),0),0)*($AI122-$AI121)/10000</f>
        <v>0</v>
      </c>
      <c r="EY121" s="140" t="n">
        <f aca="false">IF(EY$2&lt;=$A121,IF(EY$3&gt;=$A121,(EY$4),0),0)*($AI122-$AI121)/10000</f>
        <v>0</v>
      </c>
      <c r="EZ121" s="140" t="n">
        <f aca="false">IF(EZ$2&lt;=$A121,IF(EZ$3&gt;=$A121,(EZ$4),0),0)*($AI122-$AI121)/10000</f>
        <v>0</v>
      </c>
      <c r="FA121" s="140" t="n">
        <f aca="false">IF(FA$2&lt;=$A121,IF(FA$3&gt;=$A121,(FA$4),0),0)*($AI122-$AI121)/10000</f>
        <v>0</v>
      </c>
      <c r="FB121" s="140" t="n">
        <f aca="false">IF(FB$2&lt;=$A121,IF(FB$3&gt;=$A121,(FB$4),0),0)*($AI122-$AI121)/10000</f>
        <v>0</v>
      </c>
      <c r="FC121" s="17"/>
      <c r="FD121" s="128" t="n">
        <f aca="false">SUM(EW121:FB121)</f>
        <v>0</v>
      </c>
      <c r="FE121" s="128" t="n">
        <f aca="false">FD121*AM121</f>
        <v>0</v>
      </c>
      <c r="FF121" s="17"/>
      <c r="FG121" s="17"/>
      <c r="FH121" s="17"/>
      <c r="FI121" s="17"/>
      <c r="FJ121" s="17"/>
      <c r="FK121" s="17"/>
      <c r="FL121" s="140" t="n">
        <f aca="false">IF(FL$2&lt;=$A121,IF(FL$3&gt;=$A121,(FL$4),0),0)*($AI122-$AI121)/10000</f>
        <v>0</v>
      </c>
      <c r="FM121" s="140" t="n">
        <f aca="false">IF(FM$2&lt;=$A121,IF(FM$3&gt;=$A121,(FM$4),0),0)*($AI122-$AI121)/10000</f>
        <v>0</v>
      </c>
      <c r="FN121" s="140" t="n">
        <f aca="false">IF(FN$2&lt;=$A121,IF(FN$3&gt;=$A121,(FN$4),0),0)*($AI122-$AI121)/10000</f>
        <v>0</v>
      </c>
      <c r="FO121" s="140" t="n">
        <f aca="false">IF(FO$2&lt;=$A121,IF(FO$3&gt;=$A121,(FO$4),0),0)*($AI122-$AI121)/10000</f>
        <v>0</v>
      </c>
      <c r="FP121" s="140" t="n">
        <f aca="false">IF(FP$2&lt;=$A121,IF(FP$3&gt;=$A121,(FP$4),0),0)*($AI122-$AI121)/10000</f>
        <v>0</v>
      </c>
      <c r="FQ121" s="140" t="n">
        <f aca="false">IF(FQ$2&lt;=$A121,IF(FQ$3&gt;=$A121,(FQ$4),0),0)*($AI122-$AI121)/10000</f>
        <v>0</v>
      </c>
      <c r="FR121" s="17"/>
      <c r="FS121" s="128" t="n">
        <f aca="false">SUM(FL121:FQ121)</f>
        <v>0</v>
      </c>
      <c r="FT121" s="128" t="n">
        <f aca="false">FS121*AM121</f>
        <v>0</v>
      </c>
      <c r="FU121" s="17"/>
      <c r="FV121" s="17"/>
      <c r="FW121" s="17"/>
      <c r="FX121" s="17"/>
      <c r="FY121" s="17"/>
      <c r="FZ121" s="17"/>
      <c r="GA121" s="140" t="n">
        <f aca="false">IF(GA$2&lt;=$A121,IF(GA$3&gt;=$A121,(GA$4),0),0)*($AI122-$AI121)/10000</f>
        <v>0</v>
      </c>
      <c r="GB121" s="140" t="n">
        <f aca="false">IF(GB$2&lt;=$A121,IF(GB$3&gt;=$A121,(GB$4),0),0)*($AI122-$AI121)/10000</f>
        <v>0</v>
      </c>
      <c r="GC121" s="140" t="n">
        <f aca="false">IF(GC$2&lt;=$A121,IF(GC$3&gt;=$A121,(GC$4),0),0)*($AI122-$AI121)/10000</f>
        <v>0</v>
      </c>
      <c r="GD121" s="140" t="n">
        <f aca="false">IF(GD$2&lt;=$A121,IF(GD$3&gt;=$A121,(GD$4),0),0)*($AI122-$AI121)/10000</f>
        <v>0</v>
      </c>
      <c r="GE121" s="140" t="n">
        <f aca="false">IF(GE$2&lt;=$A121,IF(GE$3&gt;=$A121,(GE$4),0),0)*($AI122-$AI121)/10000</f>
        <v>0</v>
      </c>
      <c r="GF121" s="140" t="n">
        <f aca="false">IF(GF$2&lt;=$A121,IF(GF$3&gt;=$A121,(GF$4),0),0)*($AI122-$AI121)/10000</f>
        <v>0</v>
      </c>
      <c r="GG121" s="17"/>
      <c r="GH121" s="128" t="n">
        <f aca="false">SUM(GA121:GF121)</f>
        <v>0</v>
      </c>
      <c r="GI121" s="128" t="n">
        <f aca="false">GH121*AM121</f>
        <v>0</v>
      </c>
    </row>
    <row r="122" customFormat="false" ht="16.5" hidden="false" customHeight="false" outlineLevel="0" collapsed="false">
      <c r="A122" s="143" t="n">
        <v>40452</v>
      </c>
      <c r="B122" s="153" t="e">
        <f aca="false">INDEX(EOLArray,MATCH($A122,EOLColumn,0),MATCH($AF$5,EOLRow,0))+CT122</f>
        <v>#VALUE!</v>
      </c>
      <c r="C122" s="154" t="n">
        <f aca="false">INDEX(M1SHEET,MATCH($A122,M1COLUMN,0),MATCH($AG$5,M1ROW,0))</f>
        <v>-0.6272055749124</v>
      </c>
      <c r="D122" s="155"/>
      <c r="E122" s="153" t="e">
        <f aca="false">INDEX(EOLArray,MATCH($A122,EOLColumn,0),MATCH($AF$19,EOLRow,0))+EQ122</f>
        <v>#VALUE!</v>
      </c>
      <c r="F122" s="154" t="n">
        <f aca="false">INDEX(M1SHEET,MATCH($A122,M1COLUMN,0),MATCH($AG$14,M1ROW,0))</f>
        <v>0</v>
      </c>
      <c r="G122" s="155"/>
      <c r="H122" s="153" t="e">
        <f aca="false">INDEX(EOLArray,MATCH($A122,EOLColumn,0),MATCH($AF$20,EOLRow,0))+GI122</f>
        <v>#VALUE!</v>
      </c>
      <c r="I122" s="154" t="n">
        <f aca="false">INDEX(M1SHEET,MATCH($A122,M1COLUMN,0),MATCH($AG$17,M1ROW,0))</f>
        <v>0.62</v>
      </c>
      <c r="J122" s="155"/>
      <c r="K122" s="153" t="e">
        <f aca="false">INDEX(EOLArray,MATCH($A122,EOLColumn,0),MATCH($AF$13,EOLRow,0))+FE122</f>
        <v>#VALUE!</v>
      </c>
      <c r="L122" s="154" t="n">
        <f aca="false">INDEX(M1SHEET,MATCH($A122,M1COLUMN,0),MATCH($AG$13,M1ROW,0))</f>
        <v>-0.355</v>
      </c>
      <c r="M122" s="155"/>
      <c r="N122" s="153" t="e">
        <f aca="false">INDEX(EOLArray,MATCH($A122,EOLColumn,0),MATCH($AF$12,EOLRow,0))+EB122+DQ122</f>
        <v>#VALUE!</v>
      </c>
      <c r="O122" s="154" t="n">
        <f aca="false">INDEX(M1SHEET,MATCH($A122,M1COLUMN,0),MATCH($AG$15,M1ROW,0))</f>
        <v>-0.29</v>
      </c>
      <c r="P122" s="155"/>
      <c r="Q122" s="154" t="n">
        <f aca="false">INDEX(M1SHEET,MATCH($A122,M1COLUMN,0),MATCH($AG$31,M1ROW,0))</f>
        <v>3.9625</v>
      </c>
      <c r="R122" s="155"/>
      <c r="S122" s="153" t="e">
        <f aca="false">INDEX(EOLArray,MATCH($A122,EOLColumn,0),MATCH($AF$2,EOLRow,0))+BE122+DF122</f>
        <v>#VALUE!</v>
      </c>
      <c r="T122" s="154" t="n">
        <f aca="false">INDEX(M1SHEET,MATCH($A122,M1COLUMN,0),MATCH($AG$3,M1ROW,0))</f>
        <v>-0.57</v>
      </c>
      <c r="U122" s="155"/>
      <c r="V122" s="154" t="n">
        <f aca="false">INDEX(M1SHEET,MATCH($A122,M1COLUMN,0),MATCH($AG$28,M1ROW,0))</f>
        <v>5.14984772814761</v>
      </c>
      <c r="W122" s="155"/>
      <c r="X122" s="153" t="e">
        <f aca="false">INDEX(EOLArray,MATCH($A122,EOLColumn,0),MATCH($AF$18,EOLRow,0))+$BE122+$CK122+$CS122+$DQ122</f>
        <v>#VALUE!</v>
      </c>
      <c r="Y122" s="154" t="n">
        <f aca="false">INDEX(M1SHEET,MATCH($A122,M1COLUMN,0),MATCH($AG$2,M1ROW,0))</f>
        <v>4.2525</v>
      </c>
      <c r="Z122" s="155"/>
      <c r="AB122" s="146" t="e">
        <f aca="false">B122+E122+H122+K122+N122+S122</f>
        <v>#VALUE!</v>
      </c>
      <c r="AC122" s="58"/>
      <c r="AD122" s="58"/>
      <c r="AI122" s="138" t="n">
        <v>40452</v>
      </c>
      <c r="AJ122" s="96" t="n">
        <f aca="false">(CK122+BE122+BR122+DQ122)*AM122</f>
        <v>0</v>
      </c>
      <c r="AK122" s="97" t="n">
        <f aca="false">(AO122)*(AM122)</f>
        <v>0</v>
      </c>
      <c r="AL122" s="97" t="n">
        <f aca="false">(AN122+AO122)*(AM122)</f>
        <v>0</v>
      </c>
      <c r="AM122" s="139" t="n">
        <f aca="false">INDEX(M1SHEET,MATCH($AI122,M1COLUMN,0),MATCH($AG$38,M1ROW,0))</f>
        <v>0.563354701931708</v>
      </c>
      <c r="AN122" s="122" t="n">
        <f aca="false">BS122</f>
        <v>0</v>
      </c>
      <c r="AO122" s="97" t="n">
        <f aca="false">BR122</f>
        <v>0</v>
      </c>
      <c r="AP122" s="125"/>
      <c r="AQ122" s="108"/>
      <c r="AR122" s="128" t="n">
        <f aca="false">SUM(AX122:BE122)+SUM(BI122:BP122)+SUM(DU122:DZ122)+SUM(BW122:CI122)</f>
        <v>0</v>
      </c>
      <c r="AS122" s="108"/>
      <c r="AT122" s="17"/>
      <c r="AU122" s="17"/>
      <c r="AV122" s="37" t="n">
        <v>40452</v>
      </c>
      <c r="AW122" s="17"/>
      <c r="AX122" s="128" t="n">
        <f aca="false">IF(AX$2&lt;=$A122,IF(AX$3&gt;=$A122,(AX$4/1.055056),0),0)*($AI123-$AI122)/10000</f>
        <v>0</v>
      </c>
      <c r="AY122" s="140" t="n">
        <f aca="false">IF(AY$2&lt;=$A122,IF(AY$3&gt;=$A122,(AY$4/1.055056),0),0)*($AI123-$AI122)/10000</f>
        <v>0</v>
      </c>
      <c r="AZ122" s="140" t="n">
        <f aca="false">IF(AZ$2&lt;=$A122,IF(AZ$3&gt;=$A122,(AZ$4/1.055056),0),0)*($AI123-$AI122)/10000</f>
        <v>0</v>
      </c>
      <c r="BA122" s="140" t="n">
        <f aca="false">IF(BA$2&lt;=$A122,IF(BA$3&gt;=$A122,(BA$4/1.055056),0),0)*($AI123-$AI122)/10000</f>
        <v>0</v>
      </c>
      <c r="BB122" s="140" t="n">
        <f aca="false">IF(BB$2&lt;=$A122,IF(BB$3&gt;=$A122,(BB$4/1.055056),0),0)*($AI123-$AI122)/10000</f>
        <v>0</v>
      </c>
      <c r="BC122" s="140" t="n">
        <f aca="false">IF(BC$2&lt;=$A122,IF(BC$3&gt;=$A122,(BC$4/1.055056),0),0)*($AI123-$AI122)/10000</f>
        <v>0</v>
      </c>
      <c r="BD122" s="140" t="n">
        <f aca="false">IF(BD$2&lt;=$A122,IF(BD$3&gt;=$A122,(BD$4/1.055056),0),0)*($AI123-$AI122)/10000</f>
        <v>0</v>
      </c>
      <c r="BE122" s="140" t="n">
        <f aca="false">SUM(AX122:BD122)*AM122</f>
        <v>0</v>
      </c>
      <c r="BF122" s="140"/>
      <c r="BG122" s="13"/>
      <c r="BH122" s="13"/>
      <c r="BI122" s="141" t="n">
        <f aca="false">IF(BI$2&lt;=$A122,IF(BI$3&gt;=$A122,(BI$4/1.055056),0),0)*($AI123-$AI122)/10000</f>
        <v>0</v>
      </c>
      <c r="BJ122" s="141" t="n">
        <f aca="false">IF(BJ$2&lt;=$A122,IF(BJ$3&gt;=$A122,(BJ$4/1.055056),0),0)*($AI123-$AI122)/10000</f>
        <v>0</v>
      </c>
      <c r="BK122" s="141" t="n">
        <f aca="false">IF(BK$2&lt;=$A122,IF(BK$3&gt;=$A122,(BK$4/1.055056),0),0)*($AI123-$AI122)/10000</f>
        <v>0</v>
      </c>
      <c r="BL122" s="141" t="n">
        <f aca="false">IF(BL$2&lt;=$A122,IF(BL$3&gt;=$A122,(BL$4/1.055056),0),0)*($AI123-$AI122)/10000</f>
        <v>0</v>
      </c>
      <c r="BM122" s="141" t="n">
        <f aca="false">IF(BM$2&lt;=$A122,IF(BM$3&gt;=$A122,(BM$4/1.055056),0),0)*($AI123-$AI122)/10000</f>
        <v>0</v>
      </c>
      <c r="BN122" s="141" t="n">
        <f aca="false">IF(BN$2&lt;=$A122,IF(BN$3&gt;=$A122,(BN$4/1.055056),0),0)*($AI123-$AI122)/10000</f>
        <v>0</v>
      </c>
      <c r="BO122" s="141" t="n">
        <f aca="false">IF(BO$2&lt;=$A122,IF(BO$3&gt;=$A122,(BO$4/1.055056),0),0)*($AI123-$AI122)/10000</f>
        <v>0</v>
      </c>
      <c r="BP122" s="141" t="n">
        <f aca="false">IF(BP$2&lt;=$A122,IF(BP$3&gt;=$A122,(BP$4/1.055056),0),0)*($AI123-$AI122)/10000</f>
        <v>0</v>
      </c>
      <c r="BQ122" s="13"/>
      <c r="BR122" s="14" t="n">
        <f aca="false">SUM(BI122:BP122)</f>
        <v>0</v>
      </c>
      <c r="BS122" s="14" t="n">
        <f aca="false">SUM(AX122:BF122)+DF122</f>
        <v>0</v>
      </c>
      <c r="BT122" s="14"/>
      <c r="BU122" s="17"/>
      <c r="BV122" s="17"/>
      <c r="BW122" s="142" t="n">
        <f aca="false">IF(BW$2&lt;=$A122,IF(BW$3&gt;=$A122,(BW$4),0),0)*($AI123-$AI122)/10000</f>
        <v>0</v>
      </c>
      <c r="BX122" s="142" t="n">
        <f aca="false">IF(BX$2&lt;=$A122,IF(BX$3&gt;=$A122,(BX$4),0),0)*($AI123-$AI122)/10000</f>
        <v>0</v>
      </c>
      <c r="BY122" s="142" t="n">
        <f aca="false">IF(BY$2&lt;=$A122,IF(BY$3&gt;=$A122,(BY$4),0),0)*($AI123-$AI122)/10000</f>
        <v>0</v>
      </c>
      <c r="BZ122" s="142" t="n">
        <f aca="false">IF(BZ$2&lt;=$A122,IF(BZ$3&gt;=$A122,(BZ$4),0),0)*($AI123-$AI122)/10000</f>
        <v>0</v>
      </c>
      <c r="CA122" s="142" t="n">
        <f aca="false">IF(CA$2&lt;=$A122,IF(CA$3&gt;=$A122,(CA$4),0),0)*($AI123-$AI122)/10000</f>
        <v>0</v>
      </c>
      <c r="CB122" s="140" t="n">
        <f aca="false">IF(CB$2&lt;=$A122,IF(CB$3&gt;=$A122,(CB$4),0),0)*($AI123-$AI122)/10000</f>
        <v>0</v>
      </c>
      <c r="CC122" s="140" t="n">
        <f aca="false">IF(CC$2&lt;=$A122,IF(CC$3&gt;=$A122,(CC$4),0),0)*($AI123-$AI122)/10000</f>
        <v>0</v>
      </c>
      <c r="CD122" s="140" t="n">
        <f aca="false">IF(CD$2&lt;=$A122,IF(CD$3&gt;=$A122,(CD$4),0),0)*($AI123-$AI122)/10000</f>
        <v>0</v>
      </c>
      <c r="CE122" s="140" t="n">
        <f aca="false">IF(CE$2&lt;=$A122,IF(CE$3&gt;=$A122,(CE$4),0),0)*($AI123-$AI122)/10000</f>
        <v>0</v>
      </c>
      <c r="CF122" s="140" t="n">
        <f aca="false">IF(CF$2&lt;=$A122,IF(CF$3&gt;=$A122,(CF$4),0),0)*($AI123-$AI122)/10000</f>
        <v>0</v>
      </c>
      <c r="CG122" s="140" t="n">
        <f aca="false">IF(CG$2&lt;=$A122,IF(CG$3&gt;=$A122,(CG$4),0),0)*($AI123-$AI122)/10000</f>
        <v>0</v>
      </c>
      <c r="CH122" s="140" t="n">
        <f aca="false">IF(CH$2&lt;=$A122,IF(CH$3&gt;=$A122,(CH$4),0),0)*($AI123-$AI122)/10000</f>
        <v>0</v>
      </c>
      <c r="CI122" s="140" t="n">
        <f aca="false">IF(CI$2&lt;=$A122,IF(CI$3&gt;=$A122,(CI$4),0),0)*($AI123-$AI122)/10000</f>
        <v>0</v>
      </c>
      <c r="CJ122" s="17"/>
      <c r="CK122" s="128" t="n">
        <f aca="false">SUM(BW122:CI122)+DQ122</f>
        <v>0</v>
      </c>
      <c r="CL122" s="128"/>
      <c r="CM122" s="128"/>
      <c r="CN122" s="142" t="n">
        <f aca="false">IF(CN$2&lt;=$A122,IF(CN$3&gt;=$A122,(CN$4),0),0)*($AI123-$AI122)/10000</f>
        <v>0</v>
      </c>
      <c r="CO122" s="142" t="n">
        <f aca="false">IF(CO$2&lt;=$A122,IF(CO$3&gt;=$A122,(CO$4),0),0)*($AI123-$AI122)/10000</f>
        <v>0</v>
      </c>
      <c r="CP122" s="142" t="n">
        <f aca="false">IF(CP$2&lt;=$A122,IF(CP$3&gt;=$A122,(CP$4),0),0)*($AI123-$AI122)/10000</f>
        <v>0</v>
      </c>
      <c r="CQ122" s="142" t="n">
        <f aca="false">IF(CQ$2&lt;=$A122,IF(CQ$3&gt;=$A122,(CQ$4),0),0)*($AI123-$AI122)/10000</f>
        <v>0</v>
      </c>
      <c r="CR122" s="128"/>
      <c r="CS122" s="128" t="n">
        <f aca="false">SUM(CN122:CQ122)*AL122</f>
        <v>0</v>
      </c>
      <c r="CT122" s="128"/>
      <c r="CU122" s="17"/>
      <c r="CV122" s="17"/>
      <c r="CW122" s="17"/>
      <c r="CX122" s="140" t="n">
        <f aca="false">IF(CX$2&lt;=$A122,IF(CX$3&gt;=$A122,(CX$4),0),0)*($AI123-$AI122)/10000</f>
        <v>0</v>
      </c>
      <c r="CY122" s="140" t="n">
        <f aca="false">IF(CY$2&lt;=$A122,IF(CY$3&gt;=$A122,(CY$4),0),0)*($AI123-$AI122)/10000</f>
        <v>0</v>
      </c>
      <c r="CZ122" s="140" t="n">
        <f aca="false">IF(CZ$2&lt;=$A122,IF(CZ$3&gt;=$A122,(CZ$4),0),0)*($AI123-$AI122)/10000</f>
        <v>0</v>
      </c>
      <c r="DA122" s="140" t="n">
        <f aca="false">IF(DA$2&lt;=$A122,IF(DA$3&gt;=$A122,(DA$4),0),0)*($AI123-$AI122)/10000</f>
        <v>0</v>
      </c>
      <c r="DB122" s="140" t="n">
        <f aca="false">IF(DB$2&lt;=$A122,IF(DB$3&gt;=$A122,(DB$4),0),0)*($AI123-$AI122)/10000</f>
        <v>0</v>
      </c>
      <c r="DC122" s="140" t="n">
        <f aca="false">IF(DC$2&lt;=$A122,IF(DC$3&gt;=$A122,(DC$4),0),0)*($AI123-$AI122)/10000</f>
        <v>0</v>
      </c>
      <c r="DD122" s="140" t="n">
        <f aca="false">IF(DD$2&lt;=$A122,IF(DD$3&gt;=$A122,(DD$4),0),0)*($AI123-$AI122)/10000</f>
        <v>0</v>
      </c>
      <c r="DE122" s="17"/>
      <c r="DF122" s="128" t="n">
        <f aca="false">SUM(CX122:DD122)</f>
        <v>0</v>
      </c>
      <c r="DG122" s="17"/>
      <c r="DH122" s="17"/>
      <c r="DI122" s="17"/>
      <c r="DJ122" s="17"/>
      <c r="DK122" s="17"/>
      <c r="DL122" s="140" t="n">
        <f aca="false">IF(DL$2&lt;=$A122,IF(DL$3&gt;=$A122,(DL$4),0),0)*($AI123-$AI122)/10000</f>
        <v>0</v>
      </c>
      <c r="DM122" s="140" t="n">
        <f aca="false">IF(DM$2&lt;=$A122,IF(DM$3&gt;=$A122,(DM$4),0),0)*($AI123-$AI122)/10000</f>
        <v>0</v>
      </c>
      <c r="DN122" s="140" t="n">
        <f aca="false">IF(DN$2&lt;=$A122,IF(DN$3&gt;=$A122,(DN$4),0),0)*($AI123-$AI122)/10000</f>
        <v>0</v>
      </c>
      <c r="DO122" s="140" t="n">
        <f aca="false">IF(DO$2&lt;=$A122,IF(DO$3&gt;=$A122,(DO$4),0),0)*($AI123-$AI122)/10000</f>
        <v>0</v>
      </c>
      <c r="DP122" s="140"/>
      <c r="DQ122" s="140" t="n">
        <f aca="false">SUM(DL122:DO122)*AL122</f>
        <v>0</v>
      </c>
      <c r="DR122" s="140"/>
      <c r="DS122" s="140" t="n">
        <f aca="false">IF(DS$2&lt;=$A122,IF(DS$3&gt;=$A122,(DS$4),0),0)*($AI123-$AI122)/10000</f>
        <v>0</v>
      </c>
      <c r="DT122" s="140" t="n">
        <f aca="false">IF(DT$2&lt;=$A122,IF(DT$3&gt;=$A122,(DT$4),0),0)*($AI123-$AI122)/10000</f>
        <v>0</v>
      </c>
      <c r="DU122" s="140" t="n">
        <f aca="false">IF(DU$2&lt;=$A122,IF(DU$3&gt;=$A122,(DU$4),0),0)*($AI123-$AI122)/10000</f>
        <v>0</v>
      </c>
      <c r="DV122" s="140" t="n">
        <f aca="false">IF(DV$2&lt;=$A122,IF(DV$3&gt;=$A122,(DV$4),0),0)*($AI123-$AI122)/10000</f>
        <v>0</v>
      </c>
      <c r="DW122" s="140" t="n">
        <f aca="false">IF(DW$2&lt;=$A122,IF(DW$3&gt;=$A122,(DW$4),0),0)*($AI123-$AI122)/10000</f>
        <v>0</v>
      </c>
      <c r="DX122" s="140" t="n">
        <f aca="false">IF(DX$2&lt;=$A122,IF(DX$3&gt;=$A122,(DX$4),0),0)*($AI123-$AI122)/10000</f>
        <v>0</v>
      </c>
      <c r="DY122" s="140" t="n">
        <f aca="false">IF(DY$2&lt;=$A122,IF(DY$3&gt;=$A122,(DY$4),0),0)*($AI123-$AI122)/10000</f>
        <v>0</v>
      </c>
      <c r="DZ122" s="140" t="n">
        <f aca="false">IF(DZ$2&lt;=$A122,IF(DZ$3&gt;=$A122,(DZ$4),0),0)*($AI123-$AI122)/10000</f>
        <v>0</v>
      </c>
      <c r="EA122" s="140" t="n">
        <f aca="false">IF(EA$2&lt;=$A122,IF(EA$3&gt;=$A122,(EA$4),0),0)*($AI123-$AI122)/10000</f>
        <v>0</v>
      </c>
      <c r="EB122" s="128" t="n">
        <f aca="false">SUM(DS122:DZ122)*AM122</f>
        <v>0</v>
      </c>
      <c r="EC122" s="128"/>
      <c r="ED122" s="17"/>
      <c r="EE122" s="17"/>
      <c r="EF122" s="17"/>
      <c r="EG122" s="17"/>
      <c r="EH122" s="17"/>
      <c r="EI122" s="140" t="n">
        <f aca="false">IF(EI$2&lt;=$A122,IF(EI$3&gt;=$A122,(EI$4),0),0)*($AI123-$AI122)/10000</f>
        <v>0</v>
      </c>
      <c r="EJ122" s="140" t="n">
        <f aca="false">IF(EJ$2&lt;=$A122,IF(EJ$3&gt;=$A122,(EJ$4),0),0)*($AI123-$AI122)/10000</f>
        <v>0</v>
      </c>
      <c r="EK122" s="140" t="n">
        <f aca="false">IF(EK$2&lt;=$A122,IF(EK$3&gt;=$A122,(EK$4),0),0)*($AI123-$AI122)/10000</f>
        <v>0</v>
      </c>
      <c r="EL122" s="140" t="n">
        <f aca="false">IF(EL$2&lt;=$A122,IF(EL$3&gt;=$A122,(EL$4),0),0)*($AI123-$AI122)/10000</f>
        <v>0</v>
      </c>
      <c r="EM122" s="140" t="n">
        <f aca="false">IF(EM$2&lt;=$A122,IF(EM$3&gt;=$A122,(EM$4),0),0)*($AI123-$AI122)/10000</f>
        <v>0</v>
      </c>
      <c r="EN122" s="140" t="n">
        <f aca="false">IF(EN$2&lt;=$A122,IF(EN$3&gt;=$A122,(EN$4),0),0)*($AI123-$AI122)/10000</f>
        <v>0</v>
      </c>
      <c r="EO122" s="17"/>
      <c r="EP122" s="128" t="n">
        <f aca="false">SUM(EI122:EN122)</f>
        <v>0</v>
      </c>
      <c r="EQ122" s="128" t="n">
        <f aca="false">EP122*AM122</f>
        <v>0</v>
      </c>
      <c r="ER122" s="17"/>
      <c r="ES122" s="17"/>
      <c r="ET122" s="17"/>
      <c r="EU122" s="17"/>
      <c r="EV122" s="17"/>
      <c r="EW122" s="140" t="n">
        <f aca="false">IF(EW$2&lt;=$A122,IF(EW$3&gt;=$A122,(EW$4),0),0)*($AI123-$AI122)/10000</f>
        <v>0</v>
      </c>
      <c r="EX122" s="140" t="n">
        <f aca="false">IF(EX$2&lt;=$A122,IF(EX$3&gt;=$A122,(EX$4),0),0)*($AI123-$AI122)/10000</f>
        <v>0</v>
      </c>
      <c r="EY122" s="140" t="n">
        <f aca="false">IF(EY$2&lt;=$A122,IF(EY$3&gt;=$A122,(EY$4),0),0)*($AI123-$AI122)/10000</f>
        <v>0</v>
      </c>
      <c r="EZ122" s="140" t="n">
        <f aca="false">IF(EZ$2&lt;=$A122,IF(EZ$3&gt;=$A122,(EZ$4),0),0)*($AI123-$AI122)/10000</f>
        <v>0</v>
      </c>
      <c r="FA122" s="140" t="n">
        <f aca="false">IF(FA$2&lt;=$A122,IF(FA$3&gt;=$A122,(FA$4),0),0)*($AI123-$AI122)/10000</f>
        <v>0</v>
      </c>
      <c r="FB122" s="140" t="n">
        <f aca="false">IF(FB$2&lt;=$A122,IF(FB$3&gt;=$A122,(FB$4),0),0)*($AI123-$AI122)/10000</f>
        <v>0</v>
      </c>
      <c r="FC122" s="17"/>
      <c r="FD122" s="128" t="n">
        <f aca="false">SUM(EW122:FB122)</f>
        <v>0</v>
      </c>
      <c r="FE122" s="128" t="n">
        <f aca="false">FD122*AM122</f>
        <v>0</v>
      </c>
      <c r="FF122" s="17"/>
      <c r="FG122" s="17"/>
      <c r="FH122" s="17"/>
      <c r="FI122" s="17"/>
      <c r="FJ122" s="17"/>
      <c r="FK122" s="17"/>
      <c r="FL122" s="140" t="n">
        <f aca="false">IF(FL$2&lt;=$A122,IF(FL$3&gt;=$A122,(FL$4),0),0)*($AI123-$AI122)/10000</f>
        <v>0</v>
      </c>
      <c r="FM122" s="140" t="n">
        <f aca="false">IF(FM$2&lt;=$A122,IF(FM$3&gt;=$A122,(FM$4),0),0)*($AI123-$AI122)/10000</f>
        <v>0</v>
      </c>
      <c r="FN122" s="140" t="n">
        <f aca="false">IF(FN$2&lt;=$A122,IF(FN$3&gt;=$A122,(FN$4),0),0)*($AI123-$AI122)/10000</f>
        <v>0</v>
      </c>
      <c r="FO122" s="140" t="n">
        <f aca="false">IF(FO$2&lt;=$A122,IF(FO$3&gt;=$A122,(FO$4),0),0)*($AI123-$AI122)/10000</f>
        <v>0</v>
      </c>
      <c r="FP122" s="140" t="n">
        <f aca="false">IF(FP$2&lt;=$A122,IF(FP$3&gt;=$A122,(FP$4),0),0)*($AI123-$AI122)/10000</f>
        <v>0</v>
      </c>
      <c r="FQ122" s="140" t="n">
        <f aca="false">IF(FQ$2&lt;=$A122,IF(FQ$3&gt;=$A122,(FQ$4),0),0)*($AI123-$AI122)/10000</f>
        <v>0</v>
      </c>
      <c r="FR122" s="17"/>
      <c r="FS122" s="128" t="n">
        <f aca="false">SUM(FL122:FQ122)</f>
        <v>0</v>
      </c>
      <c r="FT122" s="128" t="n">
        <f aca="false">FS122*AM122</f>
        <v>0</v>
      </c>
      <c r="FU122" s="17"/>
      <c r="FV122" s="17"/>
      <c r="FW122" s="17"/>
      <c r="FX122" s="17"/>
      <c r="FY122" s="17"/>
      <c r="FZ122" s="17"/>
      <c r="GA122" s="140" t="n">
        <f aca="false">IF(GA$2&lt;=$A122,IF(GA$3&gt;=$A122,(GA$4),0),0)*($AI123-$AI122)/10000</f>
        <v>0</v>
      </c>
      <c r="GB122" s="140" t="n">
        <f aca="false">IF(GB$2&lt;=$A122,IF(GB$3&gt;=$A122,(GB$4),0),0)*($AI123-$AI122)/10000</f>
        <v>0</v>
      </c>
      <c r="GC122" s="140" t="n">
        <f aca="false">IF(GC$2&lt;=$A122,IF(GC$3&gt;=$A122,(GC$4),0),0)*($AI123-$AI122)/10000</f>
        <v>0</v>
      </c>
      <c r="GD122" s="140" t="n">
        <f aca="false">IF(GD$2&lt;=$A122,IF(GD$3&gt;=$A122,(GD$4),0),0)*($AI123-$AI122)/10000</f>
        <v>0</v>
      </c>
      <c r="GE122" s="140" t="n">
        <f aca="false">IF(GE$2&lt;=$A122,IF(GE$3&gt;=$A122,(GE$4),0),0)*($AI123-$AI122)/10000</f>
        <v>0</v>
      </c>
      <c r="GF122" s="140" t="n">
        <f aca="false">IF(GF$2&lt;=$A122,IF(GF$3&gt;=$A122,(GF$4),0),0)*($AI123-$AI122)/10000</f>
        <v>0</v>
      </c>
      <c r="GG122" s="17"/>
      <c r="GH122" s="128" t="n">
        <f aca="false">SUM(GA122:GF122)</f>
        <v>0</v>
      </c>
      <c r="GI122" s="128" t="n">
        <f aca="false">GH122*AM122</f>
        <v>0</v>
      </c>
    </row>
    <row r="123" customFormat="false" ht="17.25" hidden="false" customHeight="false" outlineLevel="0" collapsed="false">
      <c r="A123" s="133" t="n">
        <v>40483</v>
      </c>
      <c r="B123" s="144" t="e">
        <f aca="false">INDEX(EOLArray,MATCH($A123,EOLColumn,0),MATCH($AF$5,EOLRow,0))+CT123</f>
        <v>#VALUE!</v>
      </c>
      <c r="C123" s="135" t="n">
        <f aca="false">INDEX(M1SHEET,MATCH($A123,M1COLUMN,0),MATCH($AG$5,M1ROW,0))</f>
        <v>-0.57</v>
      </c>
      <c r="D123" s="136" t="n">
        <f aca="false">AVERAGE(C123:C134)</f>
        <v>-0.603376449775714</v>
      </c>
      <c r="E123" s="144" t="e">
        <f aca="false">INDEX(EOLArray,MATCH($A123,EOLColumn,0),MATCH($AF$19,EOLRow,0))+EQ123</f>
        <v>#VALUE!</v>
      </c>
      <c r="F123" s="135" t="n">
        <f aca="false">INDEX(M1SHEET,MATCH($A123,M1COLUMN,0),MATCH($AG$14,M1ROW,0))</f>
        <v>0</v>
      </c>
      <c r="G123" s="136" t="n">
        <f aca="false">AVERAGE(F123:F134)</f>
        <v>0</v>
      </c>
      <c r="H123" s="144" t="e">
        <f aca="false">INDEX(EOLArray,MATCH($A123,EOLColumn,0),MATCH($AF$20,EOLRow,0))+GI123</f>
        <v>#VALUE!</v>
      </c>
      <c r="I123" s="135" t="n">
        <f aca="false">INDEX(M1SHEET,MATCH($A123,M1COLUMN,0),MATCH($AG$17,M1ROW,0))</f>
        <v>0.5</v>
      </c>
      <c r="J123" s="136" t="n">
        <f aca="false">AVERAGE(I123:I134)</f>
        <v>0.57</v>
      </c>
      <c r="K123" s="144" t="e">
        <f aca="false">INDEX(EOLArray,MATCH($A123,EOLColumn,0),MATCH($AF$13,EOLRow,0))+FE123</f>
        <v>#VALUE!</v>
      </c>
      <c r="L123" s="135" t="n">
        <f aca="false">INDEX(M1SHEET,MATCH($A123,M1COLUMN,0),MATCH($AG$13,M1ROW,0))</f>
        <v>-0.29</v>
      </c>
      <c r="M123" s="136" t="n">
        <f aca="false">AVERAGE(L123:L134)</f>
        <v>-0.120833333333333</v>
      </c>
      <c r="N123" s="144" t="e">
        <f aca="false">INDEX(EOLArray,MATCH($A123,EOLColumn,0),MATCH($AF$12,EOLRow,0))+EB123+DQ123</f>
        <v>#VALUE!</v>
      </c>
      <c r="O123" s="135" t="n">
        <f aca="false">INDEX(M1SHEET,MATCH($A123,M1COLUMN,0),MATCH($AG$15,M1ROW,0))</f>
        <v>0</v>
      </c>
      <c r="P123" s="136" t="n">
        <f aca="false">AVERAGE(O123:O134)</f>
        <v>-0.168333333333333</v>
      </c>
      <c r="Q123" s="135" t="n">
        <f aca="false">INDEX(M1SHEET,MATCH($A123,M1COLUMN,0),MATCH($AG$31,M1ROW,0))</f>
        <v>4.3925</v>
      </c>
      <c r="R123" s="136" t="n">
        <f aca="false">AVERAGE(Q123:Q134)</f>
        <v>4.181</v>
      </c>
      <c r="S123" s="144" t="e">
        <f aca="false">INDEX(EOLArray,MATCH($A123,EOLColumn,0),MATCH($AF$2,EOLRow,0))+BE123+DF123</f>
        <v>#VALUE!</v>
      </c>
      <c r="T123" s="135" t="n">
        <f aca="false">INDEX(M1SHEET,MATCH($A123,M1COLUMN,0),MATCH($AG$3,M1ROW,0))</f>
        <v>-0.57</v>
      </c>
      <c r="U123" s="136" t="n">
        <f aca="false">AVERAGE(T123:T134)</f>
        <v>-0.57</v>
      </c>
      <c r="V123" s="135" t="n">
        <f aca="false">INDEX(M1SHEET,MATCH($A123,M1COLUMN,0),MATCH($AG$28,M1ROW,0))</f>
        <v>5.34575997644383</v>
      </c>
      <c r="W123" s="136" t="n">
        <f aca="false">AVERAGE(V123:V134)</f>
        <v>5.28479436107499</v>
      </c>
      <c r="X123" s="144" t="e">
        <f aca="false">INDEX(EOLArray,MATCH($A123,EOLColumn,0),MATCH($AF$18,EOLRow,0))+$BE123+$CK123+$CS123+$DQ123</f>
        <v>#VALUE!</v>
      </c>
      <c r="Y123" s="135" t="n">
        <f aca="false">INDEX(M1SHEET,MATCH($A123,M1COLUMN,0),MATCH($AG$2,M1ROW,0))</f>
        <v>4.3925</v>
      </c>
      <c r="Z123" s="136" t="n">
        <f aca="false">AVERAGE(Y123:Y134)</f>
        <v>4.34933333333333</v>
      </c>
      <c r="AB123" s="150" t="e">
        <f aca="false">B123+E123+H123+K123+N123+S123</f>
        <v>#VALUE!</v>
      </c>
      <c r="AC123" s="58"/>
      <c r="AD123" s="58"/>
      <c r="AI123" s="138" t="n">
        <v>40483</v>
      </c>
      <c r="AJ123" s="96" t="n">
        <f aca="false">(CK123+BE123+BR123+DQ123)*AM123</f>
        <v>0</v>
      </c>
      <c r="AK123" s="97" t="n">
        <f aca="false">(AO123)*(AM123)</f>
        <v>0</v>
      </c>
      <c r="AL123" s="97" t="n">
        <f aca="false">(AN123+AO123)*(AM123)</f>
        <v>0</v>
      </c>
      <c r="AM123" s="139" t="n">
        <f aca="false">INDEX(M1SHEET,MATCH($AI123,M1COLUMN,0),MATCH($AG$38,M1ROW,0))</f>
        <v>0.560088424049773</v>
      </c>
      <c r="AN123" s="122" t="n">
        <f aca="false">BS123</f>
        <v>0</v>
      </c>
      <c r="AO123" s="97" t="n">
        <f aca="false">BR123</f>
        <v>0</v>
      </c>
      <c r="AP123" s="125"/>
      <c r="AQ123" s="108"/>
      <c r="AR123" s="128" t="n">
        <f aca="false">SUM(AX123:BE123)+SUM(BI123:BP123)+SUM(DU123:DZ123)+SUM(BW123:CI123)</f>
        <v>0</v>
      </c>
      <c r="AS123" s="108"/>
      <c r="AT123" s="17"/>
      <c r="AU123" s="17"/>
      <c r="AV123" s="37" t="n">
        <v>40483</v>
      </c>
      <c r="AW123" s="17"/>
      <c r="AX123" s="128" t="n">
        <f aca="false">IF(AX$2&lt;=$A123,IF(AX$3&gt;=$A123,(AX$4/1.055056),0),0)*($AI124-$AI123)/10000</f>
        <v>0</v>
      </c>
      <c r="AY123" s="140" t="n">
        <f aca="false">IF(AY$2&lt;=$A123,IF(AY$3&gt;=$A123,(AY$4/1.055056),0),0)*($AI124-$AI123)/10000</f>
        <v>0</v>
      </c>
      <c r="AZ123" s="140" t="n">
        <f aca="false">IF(AZ$2&lt;=$A123,IF(AZ$3&gt;=$A123,(AZ$4/1.055056),0),0)*($AI124-$AI123)/10000</f>
        <v>0</v>
      </c>
      <c r="BA123" s="140" t="n">
        <f aca="false">IF(BA$2&lt;=$A123,IF(BA$3&gt;=$A123,(BA$4/1.055056),0),0)*($AI124-$AI123)/10000</f>
        <v>0</v>
      </c>
      <c r="BB123" s="140" t="n">
        <f aca="false">IF(BB$2&lt;=$A123,IF(BB$3&gt;=$A123,(BB$4/1.055056),0),0)*($AI124-$AI123)/10000</f>
        <v>0</v>
      </c>
      <c r="BC123" s="140" t="n">
        <f aca="false">IF(BC$2&lt;=$A123,IF(BC$3&gt;=$A123,(BC$4/1.055056),0),0)*($AI124-$AI123)/10000</f>
        <v>0</v>
      </c>
      <c r="BD123" s="140" t="n">
        <f aca="false">IF(BD$2&lt;=$A123,IF(BD$3&gt;=$A123,(BD$4/1.055056),0),0)*($AI124-$AI123)/10000</f>
        <v>0</v>
      </c>
      <c r="BE123" s="140" t="n">
        <f aca="false">SUM(AX123:BD123)*AM123</f>
        <v>0</v>
      </c>
      <c r="BF123" s="140"/>
      <c r="BG123" s="13"/>
      <c r="BH123" s="13"/>
      <c r="BI123" s="141" t="n">
        <f aca="false">IF(BI$2&lt;=$A123,IF(BI$3&gt;=$A123,(BI$4/1.055056),0),0)*($AI124-$AI123)/10000</f>
        <v>0</v>
      </c>
      <c r="BJ123" s="141" t="n">
        <f aca="false">IF(BJ$2&lt;=$A123,IF(BJ$3&gt;=$A123,(BJ$4/1.055056),0),0)*($AI124-$AI123)/10000</f>
        <v>0</v>
      </c>
      <c r="BK123" s="141" t="n">
        <f aca="false">IF(BK$2&lt;=$A123,IF(BK$3&gt;=$A123,(BK$4/1.055056),0),0)*($AI124-$AI123)/10000</f>
        <v>0</v>
      </c>
      <c r="BL123" s="141" t="n">
        <f aca="false">IF(BL$2&lt;=$A123,IF(BL$3&gt;=$A123,(BL$4/1.055056),0),0)*($AI124-$AI123)/10000</f>
        <v>0</v>
      </c>
      <c r="BM123" s="141" t="n">
        <f aca="false">IF(BM$2&lt;=$A123,IF(BM$3&gt;=$A123,(BM$4/1.055056),0),0)*($AI124-$AI123)/10000</f>
        <v>0</v>
      </c>
      <c r="BN123" s="141" t="n">
        <f aca="false">IF(BN$2&lt;=$A123,IF(BN$3&gt;=$A123,(BN$4/1.055056),0),0)*($AI124-$AI123)/10000</f>
        <v>0</v>
      </c>
      <c r="BO123" s="141" t="n">
        <f aca="false">IF(BO$2&lt;=$A123,IF(BO$3&gt;=$A123,(BO$4/1.055056),0),0)*($AI124-$AI123)/10000</f>
        <v>0</v>
      </c>
      <c r="BP123" s="141" t="n">
        <f aca="false">IF(BP$2&lt;=$A123,IF(BP$3&gt;=$A123,(BP$4/1.055056),0),0)*($AI124-$AI123)/10000</f>
        <v>0</v>
      </c>
      <c r="BQ123" s="13"/>
      <c r="BR123" s="14" t="n">
        <f aca="false">SUM(BI123:BP123)</f>
        <v>0</v>
      </c>
      <c r="BS123" s="14" t="n">
        <f aca="false">SUM(AX123:BF123)+DF123</f>
        <v>0</v>
      </c>
      <c r="BT123" s="14"/>
      <c r="BU123" s="17"/>
      <c r="BV123" s="17"/>
      <c r="BW123" s="142" t="n">
        <f aca="false">IF(BW$2&lt;=$A123,IF(BW$3&gt;=$A123,(BW$4),0),0)*($AI124-$AI123)/10000</f>
        <v>0</v>
      </c>
      <c r="BX123" s="142" t="n">
        <f aca="false">IF(BX$2&lt;=$A123,IF(BX$3&gt;=$A123,(BX$4),0),0)*($AI124-$AI123)/10000</f>
        <v>0</v>
      </c>
      <c r="BY123" s="142" t="n">
        <f aca="false">IF(BY$2&lt;=$A123,IF(BY$3&gt;=$A123,(BY$4),0),0)*($AI124-$AI123)/10000</f>
        <v>0</v>
      </c>
      <c r="BZ123" s="142" t="n">
        <f aca="false">IF(BZ$2&lt;=$A123,IF(BZ$3&gt;=$A123,(BZ$4),0),0)*($AI124-$AI123)/10000</f>
        <v>0</v>
      </c>
      <c r="CA123" s="142" t="n">
        <f aca="false">IF(CA$2&lt;=$A123,IF(CA$3&gt;=$A123,(CA$4),0),0)*($AI124-$AI123)/10000</f>
        <v>0</v>
      </c>
      <c r="CB123" s="140" t="n">
        <f aca="false">IF(CB$2&lt;=$A123,IF(CB$3&gt;=$A123,(CB$4),0),0)*($AI124-$AI123)/10000</f>
        <v>0</v>
      </c>
      <c r="CC123" s="140" t="n">
        <f aca="false">IF(CC$2&lt;=$A123,IF(CC$3&gt;=$A123,(CC$4),0),0)*($AI124-$AI123)/10000</f>
        <v>0</v>
      </c>
      <c r="CD123" s="140" t="n">
        <f aca="false">IF(CD$2&lt;=$A123,IF(CD$3&gt;=$A123,(CD$4),0),0)*($AI124-$AI123)/10000</f>
        <v>0</v>
      </c>
      <c r="CE123" s="140" t="n">
        <f aca="false">IF(CE$2&lt;=$A123,IF(CE$3&gt;=$A123,(CE$4),0),0)*($AI124-$AI123)/10000</f>
        <v>0</v>
      </c>
      <c r="CF123" s="140" t="n">
        <f aca="false">IF(CF$2&lt;=$A123,IF(CF$3&gt;=$A123,(CF$4),0),0)*($AI124-$AI123)/10000</f>
        <v>0</v>
      </c>
      <c r="CG123" s="140" t="n">
        <f aca="false">IF(CG$2&lt;=$A123,IF(CG$3&gt;=$A123,(CG$4),0),0)*($AI124-$AI123)/10000</f>
        <v>0</v>
      </c>
      <c r="CH123" s="140" t="n">
        <f aca="false">IF(CH$2&lt;=$A123,IF(CH$3&gt;=$A123,(CH$4),0),0)*($AI124-$AI123)/10000</f>
        <v>0</v>
      </c>
      <c r="CI123" s="140" t="n">
        <f aca="false">IF(CI$2&lt;=$A123,IF(CI$3&gt;=$A123,(CI$4),0),0)*($AI124-$AI123)/10000</f>
        <v>0</v>
      </c>
      <c r="CJ123" s="17"/>
      <c r="CK123" s="128" t="n">
        <f aca="false">SUM(BW123:CI123)+DQ123</f>
        <v>0</v>
      </c>
      <c r="CL123" s="128"/>
      <c r="CM123" s="128"/>
      <c r="CN123" s="142" t="n">
        <f aca="false">IF(CN$2&lt;=$A123,IF(CN$3&gt;=$A123,(CN$4),0),0)*($AI124-$AI123)/10000</f>
        <v>0</v>
      </c>
      <c r="CO123" s="142" t="n">
        <f aca="false">IF(CO$2&lt;=$A123,IF(CO$3&gt;=$A123,(CO$4),0),0)*($AI124-$AI123)/10000</f>
        <v>0</v>
      </c>
      <c r="CP123" s="142" t="n">
        <f aca="false">IF(CP$2&lt;=$A123,IF(CP$3&gt;=$A123,(CP$4),0),0)*($AI124-$AI123)/10000</f>
        <v>0</v>
      </c>
      <c r="CQ123" s="142" t="n">
        <f aca="false">IF(CQ$2&lt;=$A123,IF(CQ$3&gt;=$A123,(CQ$4),0),0)*($AI124-$AI123)/10000</f>
        <v>0</v>
      </c>
      <c r="CR123" s="128"/>
      <c r="CS123" s="128" t="n">
        <f aca="false">SUM(CN123:CQ123)*AL123</f>
        <v>0</v>
      </c>
      <c r="CT123" s="128"/>
      <c r="CU123" s="17"/>
      <c r="CV123" s="17"/>
      <c r="CW123" s="17"/>
      <c r="CX123" s="140" t="n">
        <f aca="false">IF(CX$2&lt;=$A123,IF(CX$3&gt;=$A123,(CX$4),0),0)*($AI124-$AI123)/10000</f>
        <v>0</v>
      </c>
      <c r="CY123" s="140" t="n">
        <f aca="false">IF(CY$2&lt;=$A123,IF(CY$3&gt;=$A123,(CY$4),0),0)*($AI124-$AI123)/10000</f>
        <v>0</v>
      </c>
      <c r="CZ123" s="140" t="n">
        <f aca="false">IF(CZ$2&lt;=$A123,IF(CZ$3&gt;=$A123,(CZ$4),0),0)*($AI124-$AI123)/10000</f>
        <v>0</v>
      </c>
      <c r="DA123" s="140" t="n">
        <f aca="false">IF(DA$2&lt;=$A123,IF(DA$3&gt;=$A123,(DA$4),0),0)*($AI124-$AI123)/10000</f>
        <v>0</v>
      </c>
      <c r="DB123" s="140" t="n">
        <f aca="false">IF(DB$2&lt;=$A123,IF(DB$3&gt;=$A123,(DB$4),0),0)*($AI124-$AI123)/10000</f>
        <v>0</v>
      </c>
      <c r="DC123" s="140" t="n">
        <f aca="false">IF(DC$2&lt;=$A123,IF(DC$3&gt;=$A123,(DC$4),0),0)*($AI124-$AI123)/10000</f>
        <v>0</v>
      </c>
      <c r="DD123" s="140" t="n">
        <f aca="false">IF(DD$2&lt;=$A123,IF(DD$3&gt;=$A123,(DD$4),0),0)*($AI124-$AI123)/10000</f>
        <v>0</v>
      </c>
      <c r="DE123" s="17"/>
      <c r="DF123" s="128" t="n">
        <f aca="false">SUM(CX123:DD123)</f>
        <v>0</v>
      </c>
      <c r="DG123" s="17"/>
      <c r="DH123" s="17"/>
      <c r="DI123" s="17"/>
      <c r="DJ123" s="17"/>
      <c r="DK123" s="17"/>
      <c r="DL123" s="140" t="n">
        <f aca="false">IF(DL$2&lt;=$A123,IF(DL$3&gt;=$A123,(DL$4),0),0)*($AI124-$AI123)/10000</f>
        <v>0</v>
      </c>
      <c r="DM123" s="140" t="n">
        <f aca="false">IF(DM$2&lt;=$A123,IF(DM$3&gt;=$A123,(DM$4),0),0)*($AI124-$AI123)/10000</f>
        <v>0</v>
      </c>
      <c r="DN123" s="140" t="n">
        <f aca="false">IF(DN$2&lt;=$A123,IF(DN$3&gt;=$A123,(DN$4),0),0)*($AI124-$AI123)/10000</f>
        <v>0</v>
      </c>
      <c r="DO123" s="140" t="n">
        <f aca="false">IF(DO$2&lt;=$A123,IF(DO$3&gt;=$A123,(DO$4),0),0)*($AI124-$AI123)/10000</f>
        <v>0</v>
      </c>
      <c r="DP123" s="140"/>
      <c r="DQ123" s="140" t="n">
        <f aca="false">SUM(DL123:DO123)*AL123</f>
        <v>0</v>
      </c>
      <c r="DR123" s="140"/>
      <c r="DS123" s="140" t="n">
        <f aca="false">IF(DS$2&lt;=$A123,IF(DS$3&gt;=$A123,(DS$4),0),0)*($AI124-$AI123)/10000</f>
        <v>0</v>
      </c>
      <c r="DT123" s="140" t="n">
        <f aca="false">IF(DT$2&lt;=$A123,IF(DT$3&gt;=$A123,(DT$4),0),0)*($AI124-$AI123)/10000</f>
        <v>0</v>
      </c>
      <c r="DU123" s="140" t="n">
        <f aca="false">IF(DU$2&lt;=$A123,IF(DU$3&gt;=$A123,(DU$4),0),0)*($AI124-$AI123)/10000</f>
        <v>0</v>
      </c>
      <c r="DV123" s="140" t="n">
        <f aca="false">IF(DV$2&lt;=$A123,IF(DV$3&gt;=$A123,(DV$4),0),0)*($AI124-$AI123)/10000</f>
        <v>0</v>
      </c>
      <c r="DW123" s="140" t="n">
        <f aca="false">IF(DW$2&lt;=$A123,IF(DW$3&gt;=$A123,(DW$4),0),0)*($AI124-$AI123)/10000</f>
        <v>0</v>
      </c>
      <c r="DX123" s="140" t="n">
        <f aca="false">IF(DX$2&lt;=$A123,IF(DX$3&gt;=$A123,(DX$4),0),0)*($AI124-$AI123)/10000</f>
        <v>0</v>
      </c>
      <c r="DY123" s="140" t="n">
        <f aca="false">IF(DY$2&lt;=$A123,IF(DY$3&gt;=$A123,(DY$4),0),0)*($AI124-$AI123)/10000</f>
        <v>0</v>
      </c>
      <c r="DZ123" s="140" t="n">
        <f aca="false">IF(DZ$2&lt;=$A123,IF(DZ$3&gt;=$A123,(DZ$4),0),0)*($AI124-$AI123)/10000</f>
        <v>0</v>
      </c>
      <c r="EA123" s="140" t="n">
        <f aca="false">IF(EA$2&lt;=$A123,IF(EA$3&gt;=$A123,(EA$4),0),0)*($AI124-$AI123)/10000</f>
        <v>0</v>
      </c>
      <c r="EB123" s="128" t="n">
        <f aca="false">SUM(DS123:DZ123)*AM123</f>
        <v>0</v>
      </c>
      <c r="EC123" s="128"/>
      <c r="ED123" s="17"/>
      <c r="EE123" s="17"/>
      <c r="EF123" s="17"/>
      <c r="EG123" s="17"/>
      <c r="EH123" s="17"/>
      <c r="EI123" s="140" t="n">
        <f aca="false">IF(EI$2&lt;=$A123,IF(EI$3&gt;=$A123,(EI$4),0),0)*($AI124-$AI123)/10000</f>
        <v>0</v>
      </c>
      <c r="EJ123" s="140" t="n">
        <f aca="false">IF(EJ$2&lt;=$A123,IF(EJ$3&gt;=$A123,(EJ$4),0),0)*($AI124-$AI123)/10000</f>
        <v>0</v>
      </c>
      <c r="EK123" s="140" t="n">
        <f aca="false">IF(EK$2&lt;=$A123,IF(EK$3&gt;=$A123,(EK$4),0),0)*($AI124-$AI123)/10000</f>
        <v>0</v>
      </c>
      <c r="EL123" s="140" t="n">
        <f aca="false">IF(EL$2&lt;=$A123,IF(EL$3&gt;=$A123,(EL$4),0),0)*($AI124-$AI123)/10000</f>
        <v>0</v>
      </c>
      <c r="EM123" s="140" t="n">
        <f aca="false">IF(EM$2&lt;=$A123,IF(EM$3&gt;=$A123,(EM$4),0),0)*($AI124-$AI123)/10000</f>
        <v>0</v>
      </c>
      <c r="EN123" s="140" t="n">
        <f aca="false">IF(EN$2&lt;=$A123,IF(EN$3&gt;=$A123,(EN$4),0),0)*($AI124-$AI123)/10000</f>
        <v>0</v>
      </c>
      <c r="EO123" s="17"/>
      <c r="EP123" s="128" t="n">
        <f aca="false">SUM(EI123:EN123)</f>
        <v>0</v>
      </c>
      <c r="EQ123" s="128" t="n">
        <f aca="false">EP123*AM123</f>
        <v>0</v>
      </c>
      <c r="ER123" s="17"/>
      <c r="ES123" s="17"/>
      <c r="ET123" s="17"/>
      <c r="EU123" s="17"/>
      <c r="EV123" s="17"/>
      <c r="EW123" s="140" t="n">
        <f aca="false">IF(EW$2&lt;=$A123,IF(EW$3&gt;=$A123,(EW$4),0),0)*($AI124-$AI123)/10000</f>
        <v>0</v>
      </c>
      <c r="EX123" s="140" t="n">
        <f aca="false">IF(EX$2&lt;=$A123,IF(EX$3&gt;=$A123,(EX$4),0),0)*($AI124-$AI123)/10000</f>
        <v>0</v>
      </c>
      <c r="EY123" s="140" t="n">
        <f aca="false">IF(EY$2&lt;=$A123,IF(EY$3&gt;=$A123,(EY$4),0),0)*($AI124-$AI123)/10000</f>
        <v>0</v>
      </c>
      <c r="EZ123" s="140" t="n">
        <f aca="false">IF(EZ$2&lt;=$A123,IF(EZ$3&gt;=$A123,(EZ$4),0),0)*($AI124-$AI123)/10000</f>
        <v>0</v>
      </c>
      <c r="FA123" s="140" t="n">
        <f aca="false">IF(FA$2&lt;=$A123,IF(FA$3&gt;=$A123,(FA$4),0),0)*($AI124-$AI123)/10000</f>
        <v>0</v>
      </c>
      <c r="FB123" s="140" t="n">
        <f aca="false">IF(FB$2&lt;=$A123,IF(FB$3&gt;=$A123,(FB$4),0),0)*($AI124-$AI123)/10000</f>
        <v>0</v>
      </c>
      <c r="FC123" s="17"/>
      <c r="FD123" s="128" t="n">
        <f aca="false">SUM(EW123:FB123)</f>
        <v>0</v>
      </c>
      <c r="FE123" s="128" t="n">
        <f aca="false">FD123*AM123</f>
        <v>0</v>
      </c>
      <c r="FF123" s="17"/>
      <c r="FG123" s="17"/>
      <c r="FH123" s="17"/>
      <c r="FI123" s="17"/>
      <c r="FJ123" s="17"/>
      <c r="FK123" s="17"/>
      <c r="FL123" s="140" t="n">
        <f aca="false">IF(FL$2&lt;=$A123,IF(FL$3&gt;=$A123,(FL$4),0),0)*($AI124-$AI123)/10000</f>
        <v>0</v>
      </c>
      <c r="FM123" s="140" t="n">
        <f aca="false">IF(FM$2&lt;=$A123,IF(FM$3&gt;=$A123,(FM$4),0),0)*($AI124-$AI123)/10000</f>
        <v>0</v>
      </c>
      <c r="FN123" s="140" t="n">
        <f aca="false">IF(FN$2&lt;=$A123,IF(FN$3&gt;=$A123,(FN$4),0),0)*($AI124-$AI123)/10000</f>
        <v>0</v>
      </c>
      <c r="FO123" s="140" t="n">
        <f aca="false">IF(FO$2&lt;=$A123,IF(FO$3&gt;=$A123,(FO$4),0),0)*($AI124-$AI123)/10000</f>
        <v>0</v>
      </c>
      <c r="FP123" s="140" t="n">
        <f aca="false">IF(FP$2&lt;=$A123,IF(FP$3&gt;=$A123,(FP$4),0),0)*($AI124-$AI123)/10000</f>
        <v>0</v>
      </c>
      <c r="FQ123" s="140" t="n">
        <f aca="false">IF(FQ$2&lt;=$A123,IF(FQ$3&gt;=$A123,(FQ$4),0),0)*($AI124-$AI123)/10000</f>
        <v>0</v>
      </c>
      <c r="FR123" s="17"/>
      <c r="FS123" s="128" t="n">
        <f aca="false">SUM(FL123:FQ123)</f>
        <v>0</v>
      </c>
      <c r="FT123" s="128" t="n">
        <f aca="false">FS123*AM123</f>
        <v>0</v>
      </c>
      <c r="FU123" s="17"/>
      <c r="FV123" s="17"/>
      <c r="FW123" s="17"/>
      <c r="FX123" s="17"/>
      <c r="FY123" s="17"/>
      <c r="FZ123" s="17"/>
      <c r="GA123" s="140" t="n">
        <f aca="false">IF(GA$2&lt;=$A123,IF(GA$3&gt;=$A123,(GA$4),0),0)*($AI124-$AI123)/10000</f>
        <v>0</v>
      </c>
      <c r="GB123" s="140" t="n">
        <f aca="false">IF(GB$2&lt;=$A123,IF(GB$3&gt;=$A123,(GB$4),0),0)*($AI124-$AI123)/10000</f>
        <v>0</v>
      </c>
      <c r="GC123" s="140" t="n">
        <f aca="false">IF(GC$2&lt;=$A123,IF(GC$3&gt;=$A123,(GC$4),0),0)*($AI124-$AI123)/10000</f>
        <v>0</v>
      </c>
      <c r="GD123" s="140" t="n">
        <f aca="false">IF(GD$2&lt;=$A123,IF(GD$3&gt;=$A123,(GD$4),0),0)*($AI124-$AI123)/10000</f>
        <v>0</v>
      </c>
      <c r="GE123" s="140" t="n">
        <f aca="false">IF(GE$2&lt;=$A123,IF(GE$3&gt;=$A123,(GE$4),0),0)*($AI124-$AI123)/10000</f>
        <v>0</v>
      </c>
      <c r="GF123" s="140" t="n">
        <f aca="false">IF(GF$2&lt;=$A123,IF(GF$3&gt;=$A123,(GF$4),0),0)*($AI124-$AI123)/10000</f>
        <v>0</v>
      </c>
      <c r="GG123" s="17"/>
      <c r="GH123" s="128" t="n">
        <f aca="false">SUM(GA123:GF123)</f>
        <v>0</v>
      </c>
      <c r="GI123" s="128" t="n">
        <f aca="false">GH123*AM123</f>
        <v>0</v>
      </c>
    </row>
    <row r="124" customFormat="false" ht="16.5" hidden="false" customHeight="false" outlineLevel="0" collapsed="false">
      <c r="A124" s="133" t="n">
        <v>40513</v>
      </c>
      <c r="B124" s="144" t="e">
        <f aca="false">INDEX(EOLArray,MATCH($A124,EOLColumn,0),MATCH($AF$5,EOLRow,0))+CT124</f>
        <v>#VALUE!</v>
      </c>
      <c r="C124" s="135" t="n">
        <f aca="false">INDEX(M1SHEET,MATCH($A124,M1COLUMN,0),MATCH($AG$5,M1ROW,0))</f>
        <v>-0.569999999999999</v>
      </c>
      <c r="D124" s="152"/>
      <c r="E124" s="144" t="e">
        <f aca="false">INDEX(EOLArray,MATCH($A124,EOLColumn,0),MATCH($AF$19,EOLRow,0))+EQ124</f>
        <v>#VALUE!</v>
      </c>
      <c r="F124" s="135" t="n">
        <f aca="false">INDEX(M1SHEET,MATCH($A124,M1COLUMN,0),MATCH($AG$14,M1ROW,0))</f>
        <v>0</v>
      </c>
      <c r="G124" s="152"/>
      <c r="H124" s="144" t="e">
        <f aca="false">INDEX(EOLArray,MATCH($A124,EOLColumn,0),MATCH($AF$20,EOLRow,0))+GI124</f>
        <v>#VALUE!</v>
      </c>
      <c r="I124" s="135" t="n">
        <f aca="false">INDEX(M1SHEET,MATCH($A124,M1COLUMN,0),MATCH($AG$17,M1ROW,0))</f>
        <v>0.5</v>
      </c>
      <c r="J124" s="152"/>
      <c r="K124" s="144" t="e">
        <f aca="false">INDEX(EOLArray,MATCH($A124,EOLColumn,0),MATCH($AF$13,EOLRow,0))+FE124</f>
        <v>#VALUE!</v>
      </c>
      <c r="L124" s="135" t="n">
        <f aca="false">INDEX(M1SHEET,MATCH($A124,M1COLUMN,0),MATCH($AG$13,M1ROW,0))</f>
        <v>-0.29</v>
      </c>
      <c r="M124" s="152"/>
      <c r="N124" s="144" t="e">
        <f aca="false">INDEX(EOLArray,MATCH($A124,EOLColumn,0),MATCH($AF$12,EOLRow,0))+EB124+DQ124</f>
        <v>#VALUE!</v>
      </c>
      <c r="O124" s="135" t="n">
        <f aca="false">INDEX(M1SHEET,MATCH($A124,M1COLUMN,0),MATCH($AG$15,M1ROW,0))</f>
        <v>0.06</v>
      </c>
      <c r="P124" s="152"/>
      <c r="Q124" s="135" t="n">
        <f aca="false">INDEX(M1SHEET,MATCH($A124,M1COLUMN,0),MATCH($AG$31,M1ROW,0))</f>
        <v>4.5775</v>
      </c>
      <c r="R124" s="152"/>
      <c r="S124" s="144" t="e">
        <f aca="false">INDEX(EOLArray,MATCH($A124,EOLColumn,0),MATCH($AF$2,EOLRow,0))+BE124+DF124</f>
        <v>#VALUE!</v>
      </c>
      <c r="T124" s="135" t="n">
        <f aca="false">INDEX(M1SHEET,MATCH($A124,M1COLUMN,0),MATCH($AG$3,M1ROW,0))</f>
        <v>-0.57</v>
      </c>
      <c r="U124" s="152"/>
      <c r="V124" s="135" t="n">
        <f aca="false">INDEX(M1SHEET,MATCH($A124,M1COLUMN,0),MATCH($AG$28,M1ROW,0))</f>
        <v>5.52071967038767</v>
      </c>
      <c r="W124" s="152"/>
      <c r="X124" s="144" t="e">
        <f aca="false">INDEX(EOLArray,MATCH($A124,EOLColumn,0),MATCH($AF$18,EOLRow,0))+$BE124+$CK124+$CS124+$DQ124</f>
        <v>#VALUE!</v>
      </c>
      <c r="Y124" s="135" t="n">
        <f aca="false">INDEX(M1SHEET,MATCH($A124,M1COLUMN,0),MATCH($AG$2,M1ROW,0))</f>
        <v>4.5175</v>
      </c>
      <c r="Z124" s="152"/>
      <c r="AB124" s="150" t="e">
        <f aca="false">B124+E124+H124+K124+N124+S124</f>
        <v>#VALUE!</v>
      </c>
      <c r="AC124" s="58"/>
      <c r="AD124" s="58"/>
      <c r="AI124" s="138" t="n">
        <v>40513</v>
      </c>
      <c r="AJ124" s="96" t="n">
        <f aca="false">(CK124+BE124+BR124+DQ124)*AM124</f>
        <v>0</v>
      </c>
      <c r="AK124" s="97" t="n">
        <f aca="false">(AO124)*(AM124)</f>
        <v>0</v>
      </c>
      <c r="AL124" s="97" t="n">
        <f aca="false">(AN124+AO124)*(AM124)</f>
        <v>0</v>
      </c>
      <c r="AM124" s="139" t="n">
        <f aca="false">INDEX(M1SHEET,MATCH($AI124,M1COLUMN,0),MATCH($AG$38,M1ROW,0))</f>
        <v>0.556938311726461</v>
      </c>
      <c r="AN124" s="122" t="n">
        <f aca="false">BS124</f>
        <v>0</v>
      </c>
      <c r="AO124" s="97" t="n">
        <f aca="false">BR124</f>
        <v>0</v>
      </c>
      <c r="AP124" s="125"/>
      <c r="AQ124" s="108"/>
      <c r="AR124" s="128" t="n">
        <f aca="false">SUM(AX124:BE124)+SUM(BI124:BP124)+SUM(DU124:DZ124)+SUM(BW124:CI124)</f>
        <v>0</v>
      </c>
      <c r="AS124" s="108"/>
      <c r="AT124" s="17"/>
      <c r="AU124" s="17"/>
      <c r="AV124" s="37" t="n">
        <v>40513</v>
      </c>
      <c r="AW124" s="17"/>
      <c r="AX124" s="128" t="n">
        <f aca="false">IF(AX$2&lt;=$A124,IF(AX$3&gt;=$A124,(AX$4/1.055056),0),0)*($AI125-$AI124)/10000</f>
        <v>0</v>
      </c>
      <c r="AY124" s="140" t="n">
        <f aca="false">IF(AY$2&lt;=$A124,IF(AY$3&gt;=$A124,(AY$4/1.055056),0),0)*($AI125-$AI124)/10000</f>
        <v>0</v>
      </c>
      <c r="AZ124" s="140" t="n">
        <f aca="false">IF(AZ$2&lt;=$A124,IF(AZ$3&gt;=$A124,(AZ$4/1.055056),0),0)*($AI125-$AI124)/10000</f>
        <v>0</v>
      </c>
      <c r="BA124" s="140" t="n">
        <f aca="false">IF(BA$2&lt;=$A124,IF(BA$3&gt;=$A124,(BA$4/1.055056),0),0)*($AI125-$AI124)/10000</f>
        <v>0</v>
      </c>
      <c r="BB124" s="140" t="n">
        <f aca="false">IF(BB$2&lt;=$A124,IF(BB$3&gt;=$A124,(BB$4/1.055056),0),0)*($AI125-$AI124)/10000</f>
        <v>0</v>
      </c>
      <c r="BC124" s="140" t="n">
        <f aca="false">IF(BC$2&lt;=$A124,IF(BC$3&gt;=$A124,(BC$4/1.055056),0),0)*($AI125-$AI124)/10000</f>
        <v>0</v>
      </c>
      <c r="BD124" s="140" t="n">
        <f aca="false">IF(BD$2&lt;=$A124,IF(BD$3&gt;=$A124,(BD$4/1.055056),0),0)*($AI125-$AI124)/10000</f>
        <v>0</v>
      </c>
      <c r="BE124" s="140" t="n">
        <f aca="false">SUM(AX124:BD124)*AM124</f>
        <v>0</v>
      </c>
      <c r="BF124" s="140"/>
      <c r="BG124" s="13"/>
      <c r="BH124" s="13"/>
      <c r="BI124" s="141" t="n">
        <f aca="false">IF(BI$2&lt;=$A124,IF(BI$3&gt;=$A124,(BI$4/1.055056),0),0)*($AI125-$AI124)/10000</f>
        <v>0</v>
      </c>
      <c r="BJ124" s="141" t="n">
        <f aca="false">IF(BJ$2&lt;=$A124,IF(BJ$3&gt;=$A124,(BJ$4/1.055056),0),0)*($AI125-$AI124)/10000</f>
        <v>0</v>
      </c>
      <c r="BK124" s="141" t="n">
        <f aca="false">IF(BK$2&lt;=$A124,IF(BK$3&gt;=$A124,(BK$4/1.055056),0),0)*($AI125-$AI124)/10000</f>
        <v>0</v>
      </c>
      <c r="BL124" s="141" t="n">
        <f aca="false">IF(BL$2&lt;=$A124,IF(BL$3&gt;=$A124,(BL$4/1.055056),0),0)*($AI125-$AI124)/10000</f>
        <v>0</v>
      </c>
      <c r="BM124" s="141" t="n">
        <f aca="false">IF(BM$2&lt;=$A124,IF(BM$3&gt;=$A124,(BM$4/1.055056),0),0)*($AI125-$AI124)/10000</f>
        <v>0</v>
      </c>
      <c r="BN124" s="141" t="n">
        <f aca="false">IF(BN$2&lt;=$A124,IF(BN$3&gt;=$A124,(BN$4/1.055056),0),0)*($AI125-$AI124)/10000</f>
        <v>0</v>
      </c>
      <c r="BO124" s="141" t="n">
        <f aca="false">IF(BO$2&lt;=$A124,IF(BO$3&gt;=$A124,(BO$4/1.055056),0),0)*($AI125-$AI124)/10000</f>
        <v>0</v>
      </c>
      <c r="BP124" s="141" t="n">
        <f aca="false">IF(BP$2&lt;=$A124,IF(BP$3&gt;=$A124,(BP$4/1.055056),0),0)*($AI125-$AI124)/10000</f>
        <v>0</v>
      </c>
      <c r="BQ124" s="13"/>
      <c r="BR124" s="14" t="n">
        <f aca="false">SUM(BI124:BP124)</f>
        <v>0</v>
      </c>
      <c r="BS124" s="14" t="n">
        <f aca="false">SUM(AX124:BF124)+DF124</f>
        <v>0</v>
      </c>
      <c r="BT124" s="14"/>
      <c r="BU124" s="17"/>
      <c r="BV124" s="17"/>
      <c r="BW124" s="142" t="n">
        <f aca="false">IF(BW$2&lt;=$A124,IF(BW$3&gt;=$A124,(BW$4),0),0)*($AI125-$AI124)/10000</f>
        <v>0</v>
      </c>
      <c r="BX124" s="142" t="n">
        <f aca="false">IF(BX$2&lt;=$A124,IF(BX$3&gt;=$A124,(BX$4),0),0)*($AI125-$AI124)/10000</f>
        <v>0</v>
      </c>
      <c r="BY124" s="142" t="n">
        <f aca="false">IF(BY$2&lt;=$A124,IF(BY$3&gt;=$A124,(BY$4),0),0)*($AI125-$AI124)/10000</f>
        <v>0</v>
      </c>
      <c r="BZ124" s="142" t="n">
        <f aca="false">IF(BZ$2&lt;=$A124,IF(BZ$3&gt;=$A124,(BZ$4),0),0)*($AI125-$AI124)/10000</f>
        <v>0</v>
      </c>
      <c r="CA124" s="142" t="n">
        <f aca="false">IF(CA$2&lt;=$A124,IF(CA$3&gt;=$A124,(CA$4),0),0)*($AI125-$AI124)/10000</f>
        <v>0</v>
      </c>
      <c r="CB124" s="140" t="n">
        <f aca="false">IF(CB$2&lt;=$A124,IF(CB$3&gt;=$A124,(CB$4),0),0)*($AI125-$AI124)/10000</f>
        <v>0</v>
      </c>
      <c r="CC124" s="140" t="n">
        <f aca="false">IF(CC$2&lt;=$A124,IF(CC$3&gt;=$A124,(CC$4),0),0)*($AI125-$AI124)/10000</f>
        <v>0</v>
      </c>
      <c r="CD124" s="140" t="n">
        <f aca="false">IF(CD$2&lt;=$A124,IF(CD$3&gt;=$A124,(CD$4),0),0)*($AI125-$AI124)/10000</f>
        <v>0</v>
      </c>
      <c r="CE124" s="140" t="n">
        <f aca="false">IF(CE$2&lt;=$A124,IF(CE$3&gt;=$A124,(CE$4),0),0)*($AI125-$AI124)/10000</f>
        <v>0</v>
      </c>
      <c r="CF124" s="140" t="n">
        <f aca="false">IF(CF$2&lt;=$A124,IF(CF$3&gt;=$A124,(CF$4),0),0)*($AI125-$AI124)/10000</f>
        <v>0</v>
      </c>
      <c r="CG124" s="140" t="n">
        <f aca="false">IF(CG$2&lt;=$A124,IF(CG$3&gt;=$A124,(CG$4),0),0)*($AI125-$AI124)/10000</f>
        <v>0</v>
      </c>
      <c r="CH124" s="140" t="n">
        <f aca="false">IF(CH$2&lt;=$A124,IF(CH$3&gt;=$A124,(CH$4),0),0)*($AI125-$AI124)/10000</f>
        <v>0</v>
      </c>
      <c r="CI124" s="140" t="n">
        <f aca="false">IF(CI$2&lt;=$A124,IF(CI$3&gt;=$A124,(CI$4),0),0)*($AI125-$AI124)/10000</f>
        <v>0</v>
      </c>
      <c r="CJ124" s="17"/>
      <c r="CK124" s="128" t="n">
        <f aca="false">SUM(BW124:CI124)+DQ124</f>
        <v>0</v>
      </c>
      <c r="CL124" s="128"/>
      <c r="CM124" s="128"/>
      <c r="CN124" s="142" t="n">
        <f aca="false">IF(CN$2&lt;=$A124,IF(CN$3&gt;=$A124,(CN$4),0),0)*($AI125-$AI124)/10000</f>
        <v>0</v>
      </c>
      <c r="CO124" s="142" t="n">
        <f aca="false">IF(CO$2&lt;=$A124,IF(CO$3&gt;=$A124,(CO$4),0),0)*($AI125-$AI124)/10000</f>
        <v>0</v>
      </c>
      <c r="CP124" s="142" t="n">
        <f aca="false">IF(CP$2&lt;=$A124,IF(CP$3&gt;=$A124,(CP$4),0),0)*($AI125-$AI124)/10000</f>
        <v>0</v>
      </c>
      <c r="CQ124" s="142" t="n">
        <f aca="false">IF(CQ$2&lt;=$A124,IF(CQ$3&gt;=$A124,(CQ$4),0),0)*($AI125-$AI124)/10000</f>
        <v>0</v>
      </c>
      <c r="CR124" s="128"/>
      <c r="CS124" s="128" t="n">
        <f aca="false">SUM(CN124:CQ124)*AL124</f>
        <v>0</v>
      </c>
      <c r="CT124" s="128"/>
      <c r="CU124" s="17"/>
      <c r="CV124" s="17"/>
      <c r="CW124" s="17"/>
      <c r="CX124" s="140" t="n">
        <f aca="false">IF(CX$2&lt;=$A124,IF(CX$3&gt;=$A124,(CX$4),0),0)*($AI125-$AI124)/10000</f>
        <v>0</v>
      </c>
      <c r="CY124" s="140" t="n">
        <f aca="false">IF(CY$2&lt;=$A124,IF(CY$3&gt;=$A124,(CY$4),0),0)*($AI125-$AI124)/10000</f>
        <v>0</v>
      </c>
      <c r="CZ124" s="140" t="n">
        <f aca="false">IF(CZ$2&lt;=$A124,IF(CZ$3&gt;=$A124,(CZ$4),0),0)*($AI125-$AI124)/10000</f>
        <v>0</v>
      </c>
      <c r="DA124" s="140" t="n">
        <f aca="false">IF(DA$2&lt;=$A124,IF(DA$3&gt;=$A124,(DA$4),0),0)*($AI125-$AI124)/10000</f>
        <v>0</v>
      </c>
      <c r="DB124" s="140" t="n">
        <f aca="false">IF(DB$2&lt;=$A124,IF(DB$3&gt;=$A124,(DB$4),0),0)*($AI125-$AI124)/10000</f>
        <v>0</v>
      </c>
      <c r="DC124" s="140" t="n">
        <f aca="false">IF(DC$2&lt;=$A124,IF(DC$3&gt;=$A124,(DC$4),0),0)*($AI125-$AI124)/10000</f>
        <v>0</v>
      </c>
      <c r="DD124" s="140" t="n">
        <f aca="false">IF(DD$2&lt;=$A124,IF(DD$3&gt;=$A124,(DD$4),0),0)*($AI125-$AI124)/10000</f>
        <v>0</v>
      </c>
      <c r="DE124" s="17"/>
      <c r="DF124" s="128" t="n">
        <f aca="false">SUM(CX124:DD124)</f>
        <v>0</v>
      </c>
      <c r="DG124" s="17"/>
      <c r="DH124" s="17"/>
      <c r="DI124" s="17"/>
      <c r="DJ124" s="17"/>
      <c r="DK124" s="17"/>
      <c r="DL124" s="140" t="n">
        <f aca="false">IF(DL$2&lt;=$A124,IF(DL$3&gt;=$A124,(DL$4),0),0)*($AI125-$AI124)/10000</f>
        <v>0</v>
      </c>
      <c r="DM124" s="140" t="n">
        <f aca="false">IF(DM$2&lt;=$A124,IF(DM$3&gt;=$A124,(DM$4),0),0)*($AI125-$AI124)/10000</f>
        <v>0</v>
      </c>
      <c r="DN124" s="140" t="n">
        <f aca="false">IF(DN$2&lt;=$A124,IF(DN$3&gt;=$A124,(DN$4),0),0)*($AI125-$AI124)/10000</f>
        <v>0</v>
      </c>
      <c r="DO124" s="140" t="n">
        <f aca="false">IF(DO$2&lt;=$A124,IF(DO$3&gt;=$A124,(DO$4),0),0)*($AI125-$AI124)/10000</f>
        <v>0</v>
      </c>
      <c r="DP124" s="140"/>
      <c r="DQ124" s="140" t="n">
        <f aca="false">SUM(DL124:DO124)*AL124</f>
        <v>0</v>
      </c>
      <c r="DR124" s="140"/>
      <c r="DS124" s="140" t="n">
        <f aca="false">IF(DS$2&lt;=$A124,IF(DS$3&gt;=$A124,(DS$4),0),0)*($AI125-$AI124)/10000</f>
        <v>0</v>
      </c>
      <c r="DT124" s="140" t="n">
        <f aca="false">IF(DT$2&lt;=$A124,IF(DT$3&gt;=$A124,(DT$4),0),0)*($AI125-$AI124)/10000</f>
        <v>0</v>
      </c>
      <c r="DU124" s="140" t="n">
        <f aca="false">IF(DU$2&lt;=$A124,IF(DU$3&gt;=$A124,(DU$4),0),0)*($AI125-$AI124)/10000</f>
        <v>0</v>
      </c>
      <c r="DV124" s="140" t="n">
        <f aca="false">IF(DV$2&lt;=$A124,IF(DV$3&gt;=$A124,(DV$4),0),0)*($AI125-$AI124)/10000</f>
        <v>0</v>
      </c>
      <c r="DW124" s="140" t="n">
        <f aca="false">IF(DW$2&lt;=$A124,IF(DW$3&gt;=$A124,(DW$4),0),0)*($AI125-$AI124)/10000</f>
        <v>0</v>
      </c>
      <c r="DX124" s="140" t="n">
        <f aca="false">IF(DX$2&lt;=$A124,IF(DX$3&gt;=$A124,(DX$4),0),0)*($AI125-$AI124)/10000</f>
        <v>0</v>
      </c>
      <c r="DY124" s="140" t="n">
        <f aca="false">IF(DY$2&lt;=$A124,IF(DY$3&gt;=$A124,(DY$4),0),0)*($AI125-$AI124)/10000</f>
        <v>0</v>
      </c>
      <c r="DZ124" s="140" t="n">
        <f aca="false">IF(DZ$2&lt;=$A124,IF(DZ$3&gt;=$A124,(DZ$4),0),0)*($AI125-$AI124)/10000</f>
        <v>0</v>
      </c>
      <c r="EA124" s="140" t="n">
        <f aca="false">IF(EA$2&lt;=$A124,IF(EA$3&gt;=$A124,(EA$4),0),0)*($AI125-$AI124)/10000</f>
        <v>0</v>
      </c>
      <c r="EB124" s="128" t="n">
        <f aca="false">SUM(DS124:DZ124)*AM124</f>
        <v>0</v>
      </c>
      <c r="EC124" s="128"/>
      <c r="ED124" s="17"/>
      <c r="EE124" s="17"/>
      <c r="EF124" s="17"/>
      <c r="EG124" s="17"/>
      <c r="EH124" s="17"/>
      <c r="EI124" s="140" t="n">
        <f aca="false">IF(EI$2&lt;=$A124,IF(EI$3&gt;=$A124,(EI$4),0),0)*($AI125-$AI124)/10000</f>
        <v>0</v>
      </c>
      <c r="EJ124" s="140" t="n">
        <f aca="false">IF(EJ$2&lt;=$A124,IF(EJ$3&gt;=$A124,(EJ$4),0),0)*($AI125-$AI124)/10000</f>
        <v>0</v>
      </c>
      <c r="EK124" s="140" t="n">
        <f aca="false">IF(EK$2&lt;=$A124,IF(EK$3&gt;=$A124,(EK$4),0),0)*($AI125-$AI124)/10000</f>
        <v>0</v>
      </c>
      <c r="EL124" s="140" t="n">
        <f aca="false">IF(EL$2&lt;=$A124,IF(EL$3&gt;=$A124,(EL$4),0),0)*($AI125-$AI124)/10000</f>
        <v>0</v>
      </c>
      <c r="EM124" s="140" t="n">
        <f aca="false">IF(EM$2&lt;=$A124,IF(EM$3&gt;=$A124,(EM$4),0),0)*($AI125-$AI124)/10000</f>
        <v>0</v>
      </c>
      <c r="EN124" s="140" t="n">
        <f aca="false">IF(EN$2&lt;=$A124,IF(EN$3&gt;=$A124,(EN$4),0),0)*($AI125-$AI124)/10000</f>
        <v>0</v>
      </c>
      <c r="EO124" s="17"/>
      <c r="EP124" s="128" t="n">
        <f aca="false">SUM(EI124:EN124)</f>
        <v>0</v>
      </c>
      <c r="EQ124" s="128" t="n">
        <f aca="false">EP124*AM124</f>
        <v>0</v>
      </c>
      <c r="ER124" s="17"/>
      <c r="ES124" s="17"/>
      <c r="ET124" s="17"/>
      <c r="EU124" s="17"/>
      <c r="EV124" s="17"/>
      <c r="EW124" s="140" t="n">
        <f aca="false">IF(EW$2&lt;=$A124,IF(EW$3&gt;=$A124,(EW$4),0),0)*($AI125-$AI124)/10000</f>
        <v>0</v>
      </c>
      <c r="EX124" s="140" t="n">
        <f aca="false">IF(EX$2&lt;=$A124,IF(EX$3&gt;=$A124,(EX$4),0),0)*($AI125-$AI124)/10000</f>
        <v>0</v>
      </c>
      <c r="EY124" s="140" t="n">
        <f aca="false">IF(EY$2&lt;=$A124,IF(EY$3&gt;=$A124,(EY$4),0),0)*($AI125-$AI124)/10000</f>
        <v>0</v>
      </c>
      <c r="EZ124" s="140" t="n">
        <f aca="false">IF(EZ$2&lt;=$A124,IF(EZ$3&gt;=$A124,(EZ$4),0),0)*($AI125-$AI124)/10000</f>
        <v>0</v>
      </c>
      <c r="FA124" s="140" t="n">
        <f aca="false">IF(FA$2&lt;=$A124,IF(FA$3&gt;=$A124,(FA$4),0),0)*($AI125-$AI124)/10000</f>
        <v>0</v>
      </c>
      <c r="FB124" s="140" t="n">
        <f aca="false">IF(FB$2&lt;=$A124,IF(FB$3&gt;=$A124,(FB$4),0),0)*($AI125-$AI124)/10000</f>
        <v>0</v>
      </c>
      <c r="FC124" s="17"/>
      <c r="FD124" s="128" t="n">
        <f aca="false">SUM(EW124:FB124)</f>
        <v>0</v>
      </c>
      <c r="FE124" s="128" t="n">
        <f aca="false">FD124*AM124</f>
        <v>0</v>
      </c>
      <c r="FF124" s="17"/>
      <c r="FG124" s="17"/>
      <c r="FH124" s="17"/>
      <c r="FI124" s="17"/>
      <c r="FJ124" s="17"/>
      <c r="FK124" s="17"/>
      <c r="FL124" s="140" t="n">
        <f aca="false">IF(FL$2&lt;=$A124,IF(FL$3&gt;=$A124,(FL$4),0),0)*($AI125-$AI124)/10000</f>
        <v>0</v>
      </c>
      <c r="FM124" s="140" t="n">
        <f aca="false">IF(FM$2&lt;=$A124,IF(FM$3&gt;=$A124,(FM$4),0),0)*($AI125-$AI124)/10000</f>
        <v>0</v>
      </c>
      <c r="FN124" s="140" t="n">
        <f aca="false">IF(FN$2&lt;=$A124,IF(FN$3&gt;=$A124,(FN$4),0),0)*($AI125-$AI124)/10000</f>
        <v>0</v>
      </c>
      <c r="FO124" s="140" t="n">
        <f aca="false">IF(FO$2&lt;=$A124,IF(FO$3&gt;=$A124,(FO$4),0),0)*($AI125-$AI124)/10000</f>
        <v>0</v>
      </c>
      <c r="FP124" s="140" t="n">
        <f aca="false">IF(FP$2&lt;=$A124,IF(FP$3&gt;=$A124,(FP$4),0),0)*($AI125-$AI124)/10000</f>
        <v>0</v>
      </c>
      <c r="FQ124" s="140" t="n">
        <f aca="false">IF(FQ$2&lt;=$A124,IF(FQ$3&gt;=$A124,(FQ$4),0),0)*($AI125-$AI124)/10000</f>
        <v>0</v>
      </c>
      <c r="FR124" s="17"/>
      <c r="FS124" s="128" t="n">
        <f aca="false">SUM(FL124:FQ124)</f>
        <v>0</v>
      </c>
      <c r="FT124" s="128" t="n">
        <f aca="false">FS124*AM124</f>
        <v>0</v>
      </c>
      <c r="FU124" s="17"/>
      <c r="FV124" s="17"/>
      <c r="FW124" s="17"/>
      <c r="FX124" s="17"/>
      <c r="FY124" s="17"/>
      <c r="FZ124" s="17"/>
      <c r="GA124" s="140" t="n">
        <f aca="false">IF(GA$2&lt;=$A124,IF(GA$3&gt;=$A124,(GA$4),0),0)*($AI125-$AI124)/10000</f>
        <v>0</v>
      </c>
      <c r="GB124" s="140" t="n">
        <f aca="false">IF(GB$2&lt;=$A124,IF(GB$3&gt;=$A124,(GB$4),0),0)*($AI125-$AI124)/10000</f>
        <v>0</v>
      </c>
      <c r="GC124" s="140" t="n">
        <f aca="false">IF(GC$2&lt;=$A124,IF(GC$3&gt;=$A124,(GC$4),0),0)*($AI125-$AI124)/10000</f>
        <v>0</v>
      </c>
      <c r="GD124" s="140" t="n">
        <f aca="false">IF(GD$2&lt;=$A124,IF(GD$3&gt;=$A124,(GD$4),0),0)*($AI125-$AI124)/10000</f>
        <v>0</v>
      </c>
      <c r="GE124" s="140" t="n">
        <f aca="false">IF(GE$2&lt;=$A124,IF(GE$3&gt;=$A124,(GE$4),0),0)*($AI125-$AI124)/10000</f>
        <v>0</v>
      </c>
      <c r="GF124" s="140" t="n">
        <f aca="false">IF(GF$2&lt;=$A124,IF(GF$3&gt;=$A124,(GF$4),0),0)*($AI125-$AI124)/10000</f>
        <v>0</v>
      </c>
      <c r="GG124" s="17"/>
      <c r="GH124" s="128" t="n">
        <f aca="false">SUM(GA124:GF124)</f>
        <v>0</v>
      </c>
      <c r="GI124" s="128" t="n">
        <f aca="false">GH124*AM124</f>
        <v>0</v>
      </c>
    </row>
    <row r="125" customFormat="false" ht="16.5" hidden="false" customHeight="false" outlineLevel="0" collapsed="false">
      <c r="A125" s="133" t="n">
        <v>40544</v>
      </c>
      <c r="B125" s="144" t="e">
        <f aca="false">INDEX(EOLArray,MATCH($A125,EOLColumn,0),MATCH($AF$5,EOLRow,0))+CT125</f>
        <v>#VALUE!</v>
      </c>
      <c r="C125" s="135" t="n">
        <f aca="false">INDEX(M1SHEET,MATCH($A125,M1COLUMN,0),MATCH($AG$5,M1ROW,0))</f>
        <v>-0.57</v>
      </c>
      <c r="D125" s="145" t="n">
        <f aca="false">AVERAGE(C123:C127)</f>
        <v>-0.57</v>
      </c>
      <c r="E125" s="144" t="e">
        <f aca="false">INDEX(EOLArray,MATCH($A125,EOLColumn,0),MATCH($AF$19,EOLRow,0))+EQ125</f>
        <v>#VALUE!</v>
      </c>
      <c r="F125" s="135" t="n">
        <f aca="false">INDEX(M1SHEET,MATCH($A125,M1COLUMN,0),MATCH($AG$14,M1ROW,0))</f>
        <v>0</v>
      </c>
      <c r="G125" s="145" t="n">
        <f aca="false">AVERAGE(F123:F127)</f>
        <v>0</v>
      </c>
      <c r="H125" s="144" t="e">
        <f aca="false">INDEX(EOLArray,MATCH($A125,EOLColumn,0),MATCH($AF$20,EOLRow,0))+GI125</f>
        <v>#VALUE!</v>
      </c>
      <c r="I125" s="135" t="n">
        <f aca="false">INDEX(M1SHEET,MATCH($A125,M1COLUMN,0),MATCH($AG$17,M1ROW,0))</f>
        <v>0.5</v>
      </c>
      <c r="J125" s="145" t="n">
        <f aca="false">AVERAGE(I123:I127)</f>
        <v>0.5</v>
      </c>
      <c r="K125" s="144" t="e">
        <f aca="false">INDEX(EOLArray,MATCH($A125,EOLColumn,0),MATCH($AF$13,EOLRow,0))+FE125</f>
        <v>#VALUE!</v>
      </c>
      <c r="L125" s="135" t="n">
        <f aca="false">INDEX(M1SHEET,MATCH($A125,M1COLUMN,0),MATCH($AG$13,M1ROW,0))</f>
        <v>-0.29</v>
      </c>
      <c r="M125" s="145" t="n">
        <f aca="false">AVERAGE(L123:L127)</f>
        <v>-0.29</v>
      </c>
      <c r="N125" s="144" t="e">
        <f aca="false">INDEX(EOLArray,MATCH($A125,EOLColumn,0),MATCH($AF$12,EOLRow,0))+EB125+DQ125</f>
        <v>#VALUE!</v>
      </c>
      <c r="O125" s="135" t="n">
        <f aca="false">INDEX(M1SHEET,MATCH($A125,M1COLUMN,0),MATCH($AG$15,M1ROW,0))</f>
        <v>0.13</v>
      </c>
      <c r="P125" s="145" t="n">
        <f aca="false">AVERAGE(O123:O127)</f>
        <v>0.002</v>
      </c>
      <c r="Q125" s="135" t="n">
        <f aca="false">INDEX(M1SHEET,MATCH($A125,M1COLUMN,0),MATCH($AG$31,M1ROW,0))</f>
        <v>4.7515</v>
      </c>
      <c r="R125" s="145" t="n">
        <f aca="false">AVERAGE(Q123:Q127)</f>
        <v>4.4797</v>
      </c>
      <c r="S125" s="144" t="e">
        <f aca="false">INDEX(EOLArray,MATCH($A125,EOLColumn,0),MATCH($AF$2,EOLRow,0))+BE125+DF125</f>
        <v>#VALUE!</v>
      </c>
      <c r="T125" s="135" t="n">
        <f aca="false">INDEX(M1SHEET,MATCH($A125,M1COLUMN,0),MATCH($AG$3,M1ROW,0))</f>
        <v>-0.57</v>
      </c>
      <c r="U125" s="145" t="n">
        <f aca="false">AVERAGE(T123:T127)</f>
        <v>-0.57</v>
      </c>
      <c r="V125" s="135" t="n">
        <f aca="false">INDEX(M1SHEET,MATCH($A125,M1COLUMN,0),MATCH($AG$28,M1ROW,0))</f>
        <v>5.6663452821651</v>
      </c>
      <c r="W125" s="145" t="n">
        <f aca="false">AVERAGE(V123:V127)</f>
        <v>5.46507213444695</v>
      </c>
      <c r="X125" s="144" t="e">
        <f aca="false">INDEX(EOLArray,MATCH($A125,EOLColumn,0),MATCH($AF$18,EOLRow,0))+$BE125+$CK125+$CS125+$DQ125</f>
        <v>#VALUE!</v>
      </c>
      <c r="Y125" s="135" t="n">
        <f aca="false">INDEX(M1SHEET,MATCH($A125,M1COLUMN,0),MATCH($AG$2,M1ROW,0))</f>
        <v>4.6215</v>
      </c>
      <c r="Z125" s="145" t="n">
        <f aca="false">AVERAGE(Y123:Y127)</f>
        <v>4.4777</v>
      </c>
      <c r="AB125" s="150" t="e">
        <f aca="false">B125+E125+H125+K125+N125+S125</f>
        <v>#VALUE!</v>
      </c>
      <c r="AC125" s="58"/>
      <c r="AD125" s="58"/>
      <c r="AI125" s="138" t="n">
        <v>40544</v>
      </c>
      <c r="AJ125" s="96" t="n">
        <f aca="false">(CK125+BE125+BR125+DQ125)*AM125</f>
        <v>0</v>
      </c>
      <c r="AK125" s="97" t="n">
        <f aca="false">(AO125)*(AM125)</f>
        <v>0</v>
      </c>
      <c r="AL125" s="97" t="n">
        <f aca="false">(AN125+AO125)*(AM125)</f>
        <v>0</v>
      </c>
      <c r="AM125" s="139" t="n">
        <f aca="false">INDEX(M1SHEET,MATCH($AI125,M1COLUMN,0),MATCH($AG$38,M1ROW,0))</f>
        <v>0.553694379895954</v>
      </c>
      <c r="AN125" s="122" t="n">
        <f aca="false">BS125</f>
        <v>0</v>
      </c>
      <c r="AO125" s="97" t="n">
        <f aca="false">BR125</f>
        <v>0</v>
      </c>
      <c r="AP125" s="125"/>
      <c r="AQ125" s="108"/>
      <c r="AR125" s="128" t="n">
        <f aca="false">SUM(AX125:BE125)+SUM(BI125:BP125)+SUM(DU125:DZ125)+SUM(BW125:CI125)</f>
        <v>0</v>
      </c>
      <c r="AS125" s="108"/>
      <c r="AT125" s="17"/>
      <c r="AU125" s="17"/>
      <c r="AV125" s="37" t="n">
        <v>40544</v>
      </c>
      <c r="AW125" s="17"/>
      <c r="AX125" s="128" t="n">
        <f aca="false">IF(AX$2&lt;=$A125,IF(AX$3&gt;=$A125,(AX$4/1.055056),0),0)*($AI126-$AI125)/10000</f>
        <v>0</v>
      </c>
      <c r="AY125" s="140" t="n">
        <f aca="false">IF(AY$2&lt;=$A125,IF(AY$3&gt;=$A125,(AY$4/1.055056),0),0)*($AI126-$AI125)/10000</f>
        <v>0</v>
      </c>
      <c r="AZ125" s="140" t="n">
        <f aca="false">IF(AZ$2&lt;=$A125,IF(AZ$3&gt;=$A125,(AZ$4/1.055056),0),0)*($AI126-$AI125)/10000</f>
        <v>0</v>
      </c>
      <c r="BA125" s="140" t="n">
        <f aca="false">IF(BA$2&lt;=$A125,IF(BA$3&gt;=$A125,(BA$4/1.055056),0),0)*($AI126-$AI125)/10000</f>
        <v>0</v>
      </c>
      <c r="BB125" s="140" t="n">
        <f aca="false">IF(BB$2&lt;=$A125,IF(BB$3&gt;=$A125,(BB$4/1.055056),0),0)*($AI126-$AI125)/10000</f>
        <v>0</v>
      </c>
      <c r="BC125" s="140" t="n">
        <f aca="false">IF(BC$2&lt;=$A125,IF(BC$3&gt;=$A125,(BC$4/1.055056),0),0)*($AI126-$AI125)/10000</f>
        <v>0</v>
      </c>
      <c r="BD125" s="140" t="n">
        <f aca="false">IF(BD$2&lt;=$A125,IF(BD$3&gt;=$A125,(BD$4/1.055056),0),0)*($AI126-$AI125)/10000</f>
        <v>0</v>
      </c>
      <c r="BE125" s="140" t="n">
        <f aca="false">SUM(AX125:BD125)*AM125</f>
        <v>0</v>
      </c>
      <c r="BF125" s="140"/>
      <c r="BG125" s="13"/>
      <c r="BH125" s="13"/>
      <c r="BI125" s="141" t="n">
        <f aca="false">IF(BI$2&lt;=$A125,IF(BI$3&gt;=$A125,(BI$4/1.055056),0),0)*($AI126-$AI125)/10000</f>
        <v>0</v>
      </c>
      <c r="BJ125" s="141" t="n">
        <f aca="false">IF(BJ$2&lt;=$A125,IF(BJ$3&gt;=$A125,(BJ$4/1.055056),0),0)*($AI126-$AI125)/10000</f>
        <v>0</v>
      </c>
      <c r="BK125" s="141" t="n">
        <f aca="false">IF(BK$2&lt;=$A125,IF(BK$3&gt;=$A125,(BK$4/1.055056),0),0)*($AI126-$AI125)/10000</f>
        <v>0</v>
      </c>
      <c r="BL125" s="141" t="n">
        <f aca="false">IF(BL$2&lt;=$A125,IF(BL$3&gt;=$A125,(BL$4/1.055056),0),0)*($AI126-$AI125)/10000</f>
        <v>0</v>
      </c>
      <c r="BM125" s="141" t="n">
        <f aca="false">IF(BM$2&lt;=$A125,IF(BM$3&gt;=$A125,(BM$4/1.055056),0),0)*($AI126-$AI125)/10000</f>
        <v>0</v>
      </c>
      <c r="BN125" s="141" t="n">
        <f aca="false">IF(BN$2&lt;=$A125,IF(BN$3&gt;=$A125,(BN$4/1.055056),0),0)*($AI126-$AI125)/10000</f>
        <v>0</v>
      </c>
      <c r="BO125" s="141" t="n">
        <f aca="false">IF(BO$2&lt;=$A125,IF(BO$3&gt;=$A125,(BO$4/1.055056),0),0)*($AI126-$AI125)/10000</f>
        <v>0</v>
      </c>
      <c r="BP125" s="141" t="n">
        <f aca="false">IF(BP$2&lt;=$A125,IF(BP$3&gt;=$A125,(BP$4/1.055056),0),0)*($AI126-$AI125)/10000</f>
        <v>0</v>
      </c>
      <c r="BQ125" s="13"/>
      <c r="BR125" s="14" t="n">
        <f aca="false">SUM(BI125:BP125)</f>
        <v>0</v>
      </c>
      <c r="BS125" s="14" t="n">
        <f aca="false">SUM(AX125:BF125)+DF125</f>
        <v>0</v>
      </c>
      <c r="BT125" s="14"/>
      <c r="BU125" s="17"/>
      <c r="BV125" s="17"/>
      <c r="BW125" s="142" t="n">
        <f aca="false">IF(BW$2&lt;=$A125,IF(BW$3&gt;=$A125,(BW$4),0),0)*($AI126-$AI125)/10000</f>
        <v>0</v>
      </c>
      <c r="BX125" s="142" t="n">
        <f aca="false">IF(BX$2&lt;=$A125,IF(BX$3&gt;=$A125,(BX$4),0),0)*($AI126-$AI125)/10000</f>
        <v>0</v>
      </c>
      <c r="BY125" s="142" t="n">
        <f aca="false">IF(BY$2&lt;=$A125,IF(BY$3&gt;=$A125,(BY$4),0),0)*($AI126-$AI125)/10000</f>
        <v>0</v>
      </c>
      <c r="BZ125" s="142" t="n">
        <f aca="false">IF(BZ$2&lt;=$A125,IF(BZ$3&gt;=$A125,(BZ$4),0),0)*($AI126-$AI125)/10000</f>
        <v>0</v>
      </c>
      <c r="CA125" s="142" t="n">
        <f aca="false">IF(CA$2&lt;=$A125,IF(CA$3&gt;=$A125,(CA$4),0),0)*($AI126-$AI125)/10000</f>
        <v>0</v>
      </c>
      <c r="CB125" s="140" t="n">
        <f aca="false">IF(CB$2&lt;=$A125,IF(CB$3&gt;=$A125,(CB$4),0),0)*($AI126-$AI125)/10000</f>
        <v>0</v>
      </c>
      <c r="CC125" s="140" t="n">
        <f aca="false">IF(CC$2&lt;=$A125,IF(CC$3&gt;=$A125,(CC$4),0),0)*($AI126-$AI125)/10000</f>
        <v>0</v>
      </c>
      <c r="CD125" s="140" t="n">
        <f aca="false">IF(CD$2&lt;=$A125,IF(CD$3&gt;=$A125,(CD$4),0),0)*($AI126-$AI125)/10000</f>
        <v>0</v>
      </c>
      <c r="CE125" s="140" t="n">
        <f aca="false">IF(CE$2&lt;=$A125,IF(CE$3&gt;=$A125,(CE$4),0),0)*($AI126-$AI125)/10000</f>
        <v>0</v>
      </c>
      <c r="CF125" s="140" t="n">
        <f aca="false">IF(CF$2&lt;=$A125,IF(CF$3&gt;=$A125,(CF$4),0),0)*($AI126-$AI125)/10000</f>
        <v>0</v>
      </c>
      <c r="CG125" s="140" t="n">
        <f aca="false">IF(CG$2&lt;=$A125,IF(CG$3&gt;=$A125,(CG$4),0),0)*($AI126-$AI125)/10000</f>
        <v>0</v>
      </c>
      <c r="CH125" s="140" t="n">
        <f aca="false">IF(CH$2&lt;=$A125,IF(CH$3&gt;=$A125,(CH$4),0),0)*($AI126-$AI125)/10000</f>
        <v>0</v>
      </c>
      <c r="CI125" s="140" t="n">
        <f aca="false">IF(CI$2&lt;=$A125,IF(CI$3&gt;=$A125,(CI$4),0),0)*($AI126-$AI125)/10000</f>
        <v>0</v>
      </c>
      <c r="CJ125" s="17"/>
      <c r="CK125" s="128" t="n">
        <f aca="false">SUM(BW125:CI125)+DQ125</f>
        <v>0</v>
      </c>
      <c r="CL125" s="128"/>
      <c r="CM125" s="128"/>
      <c r="CN125" s="142" t="n">
        <f aca="false">IF(CN$2&lt;=$A125,IF(CN$3&gt;=$A125,(CN$4),0),0)*($AI126-$AI125)/10000</f>
        <v>0</v>
      </c>
      <c r="CO125" s="142" t="n">
        <f aca="false">IF(CO$2&lt;=$A125,IF(CO$3&gt;=$A125,(CO$4),0),0)*($AI126-$AI125)/10000</f>
        <v>0</v>
      </c>
      <c r="CP125" s="142" t="n">
        <f aca="false">IF(CP$2&lt;=$A125,IF(CP$3&gt;=$A125,(CP$4),0),0)*($AI126-$AI125)/10000</f>
        <v>0</v>
      </c>
      <c r="CQ125" s="142" t="n">
        <f aca="false">IF(CQ$2&lt;=$A125,IF(CQ$3&gt;=$A125,(CQ$4),0),0)*($AI126-$AI125)/10000</f>
        <v>0</v>
      </c>
      <c r="CR125" s="128"/>
      <c r="CS125" s="128" t="n">
        <f aca="false">SUM(CN125:CQ125)*AL125</f>
        <v>0</v>
      </c>
      <c r="CT125" s="128"/>
      <c r="CU125" s="17"/>
      <c r="CV125" s="17"/>
      <c r="CW125" s="17"/>
      <c r="CX125" s="140" t="n">
        <f aca="false">IF(CX$2&lt;=$A125,IF(CX$3&gt;=$A125,(CX$4),0),0)*($AI126-$AI125)/10000</f>
        <v>0</v>
      </c>
      <c r="CY125" s="140" t="n">
        <f aca="false">IF(CY$2&lt;=$A125,IF(CY$3&gt;=$A125,(CY$4),0),0)*($AI126-$AI125)/10000</f>
        <v>0</v>
      </c>
      <c r="CZ125" s="140" t="n">
        <f aca="false">IF(CZ$2&lt;=$A125,IF(CZ$3&gt;=$A125,(CZ$4),0),0)*($AI126-$AI125)/10000</f>
        <v>0</v>
      </c>
      <c r="DA125" s="140" t="n">
        <f aca="false">IF(DA$2&lt;=$A125,IF(DA$3&gt;=$A125,(DA$4),0),0)*($AI126-$AI125)/10000</f>
        <v>0</v>
      </c>
      <c r="DB125" s="140" t="n">
        <f aca="false">IF(DB$2&lt;=$A125,IF(DB$3&gt;=$A125,(DB$4),0),0)*($AI126-$AI125)/10000</f>
        <v>0</v>
      </c>
      <c r="DC125" s="140" t="n">
        <f aca="false">IF(DC$2&lt;=$A125,IF(DC$3&gt;=$A125,(DC$4),0),0)*($AI126-$AI125)/10000</f>
        <v>0</v>
      </c>
      <c r="DD125" s="140" t="n">
        <f aca="false">IF(DD$2&lt;=$A125,IF(DD$3&gt;=$A125,(DD$4),0),0)*($AI126-$AI125)/10000</f>
        <v>0</v>
      </c>
      <c r="DE125" s="17"/>
      <c r="DF125" s="128" t="n">
        <f aca="false">SUM(CX125:DD125)</f>
        <v>0</v>
      </c>
      <c r="DG125" s="17"/>
      <c r="DH125" s="17"/>
      <c r="DI125" s="17"/>
      <c r="DJ125" s="17"/>
      <c r="DK125" s="17"/>
      <c r="DL125" s="140" t="n">
        <f aca="false">IF(DL$2&lt;=$A125,IF(DL$3&gt;=$A125,(DL$4),0),0)*($AI126-$AI125)/10000</f>
        <v>0</v>
      </c>
      <c r="DM125" s="140" t="n">
        <f aca="false">IF(DM$2&lt;=$A125,IF(DM$3&gt;=$A125,(DM$4),0),0)*($AI126-$AI125)/10000</f>
        <v>0</v>
      </c>
      <c r="DN125" s="140" t="n">
        <f aca="false">IF(DN$2&lt;=$A125,IF(DN$3&gt;=$A125,(DN$4),0),0)*($AI126-$AI125)/10000</f>
        <v>0</v>
      </c>
      <c r="DO125" s="140" t="n">
        <f aca="false">IF(DO$2&lt;=$A125,IF(DO$3&gt;=$A125,(DO$4),0),0)*($AI126-$AI125)/10000</f>
        <v>0</v>
      </c>
      <c r="DP125" s="140"/>
      <c r="DQ125" s="140" t="n">
        <f aca="false">SUM(DL125:DO125)*AL125</f>
        <v>0</v>
      </c>
      <c r="DR125" s="140"/>
      <c r="DS125" s="140" t="n">
        <f aca="false">IF(DS$2&lt;=$A125,IF(DS$3&gt;=$A125,(DS$4),0),0)*($AI126-$AI125)/10000</f>
        <v>0</v>
      </c>
      <c r="DT125" s="140" t="n">
        <f aca="false">IF(DT$2&lt;=$A125,IF(DT$3&gt;=$A125,(DT$4),0),0)*($AI126-$AI125)/10000</f>
        <v>0</v>
      </c>
      <c r="DU125" s="140" t="n">
        <f aca="false">IF(DU$2&lt;=$A125,IF(DU$3&gt;=$A125,(DU$4),0),0)*($AI126-$AI125)/10000</f>
        <v>0</v>
      </c>
      <c r="DV125" s="140" t="n">
        <f aca="false">IF(DV$2&lt;=$A125,IF(DV$3&gt;=$A125,(DV$4),0),0)*($AI126-$AI125)/10000</f>
        <v>0</v>
      </c>
      <c r="DW125" s="140" t="n">
        <f aca="false">IF(DW$2&lt;=$A125,IF(DW$3&gt;=$A125,(DW$4),0),0)*($AI126-$AI125)/10000</f>
        <v>0</v>
      </c>
      <c r="DX125" s="140" t="n">
        <f aca="false">IF(DX$2&lt;=$A125,IF(DX$3&gt;=$A125,(DX$4),0),0)*($AI126-$AI125)/10000</f>
        <v>0</v>
      </c>
      <c r="DY125" s="140" t="n">
        <f aca="false">IF(DY$2&lt;=$A125,IF(DY$3&gt;=$A125,(DY$4),0),0)*($AI126-$AI125)/10000</f>
        <v>0</v>
      </c>
      <c r="DZ125" s="140" t="n">
        <f aca="false">IF(DZ$2&lt;=$A125,IF(DZ$3&gt;=$A125,(DZ$4),0),0)*($AI126-$AI125)/10000</f>
        <v>0</v>
      </c>
      <c r="EA125" s="140" t="n">
        <f aca="false">IF(EA$2&lt;=$A125,IF(EA$3&gt;=$A125,(EA$4),0),0)*($AI126-$AI125)/10000</f>
        <v>0</v>
      </c>
      <c r="EB125" s="128" t="n">
        <f aca="false">SUM(DS125:DZ125)*AM125</f>
        <v>0</v>
      </c>
      <c r="EC125" s="128"/>
      <c r="ED125" s="17"/>
      <c r="EE125" s="17"/>
      <c r="EF125" s="17"/>
      <c r="EG125" s="17"/>
      <c r="EH125" s="17"/>
      <c r="EI125" s="140" t="n">
        <f aca="false">IF(EI$2&lt;=$A125,IF(EI$3&gt;=$A125,(EI$4),0),0)*($AI126-$AI125)/10000</f>
        <v>0</v>
      </c>
      <c r="EJ125" s="140" t="n">
        <f aca="false">IF(EJ$2&lt;=$A125,IF(EJ$3&gt;=$A125,(EJ$4),0),0)*($AI126-$AI125)/10000</f>
        <v>0</v>
      </c>
      <c r="EK125" s="140" t="n">
        <f aca="false">IF(EK$2&lt;=$A125,IF(EK$3&gt;=$A125,(EK$4),0),0)*($AI126-$AI125)/10000</f>
        <v>0</v>
      </c>
      <c r="EL125" s="140" t="n">
        <f aca="false">IF(EL$2&lt;=$A125,IF(EL$3&gt;=$A125,(EL$4),0),0)*($AI126-$AI125)/10000</f>
        <v>0</v>
      </c>
      <c r="EM125" s="140" t="n">
        <f aca="false">IF(EM$2&lt;=$A125,IF(EM$3&gt;=$A125,(EM$4),0),0)*($AI126-$AI125)/10000</f>
        <v>0</v>
      </c>
      <c r="EN125" s="140" t="n">
        <f aca="false">IF(EN$2&lt;=$A125,IF(EN$3&gt;=$A125,(EN$4),0),0)*($AI126-$AI125)/10000</f>
        <v>0</v>
      </c>
      <c r="EO125" s="17"/>
      <c r="EP125" s="128" t="n">
        <f aca="false">SUM(EI125:EN125)</f>
        <v>0</v>
      </c>
      <c r="EQ125" s="128" t="n">
        <f aca="false">EP125*AM125</f>
        <v>0</v>
      </c>
      <c r="ER125" s="17"/>
      <c r="ES125" s="17"/>
      <c r="ET125" s="17"/>
      <c r="EU125" s="17"/>
      <c r="EV125" s="17"/>
      <c r="EW125" s="140" t="n">
        <f aca="false">IF(EW$2&lt;=$A125,IF(EW$3&gt;=$A125,(EW$4),0),0)*($AI126-$AI125)/10000</f>
        <v>0</v>
      </c>
      <c r="EX125" s="140" t="n">
        <f aca="false">IF(EX$2&lt;=$A125,IF(EX$3&gt;=$A125,(EX$4),0),0)*($AI126-$AI125)/10000</f>
        <v>0</v>
      </c>
      <c r="EY125" s="140" t="n">
        <f aca="false">IF(EY$2&lt;=$A125,IF(EY$3&gt;=$A125,(EY$4),0),0)*($AI126-$AI125)/10000</f>
        <v>0</v>
      </c>
      <c r="EZ125" s="140" t="n">
        <f aca="false">IF(EZ$2&lt;=$A125,IF(EZ$3&gt;=$A125,(EZ$4),0),0)*($AI126-$AI125)/10000</f>
        <v>0</v>
      </c>
      <c r="FA125" s="140" t="n">
        <f aca="false">IF(FA$2&lt;=$A125,IF(FA$3&gt;=$A125,(FA$4),0),0)*($AI126-$AI125)/10000</f>
        <v>0</v>
      </c>
      <c r="FB125" s="140" t="n">
        <f aca="false">IF(FB$2&lt;=$A125,IF(FB$3&gt;=$A125,(FB$4),0),0)*($AI126-$AI125)/10000</f>
        <v>0</v>
      </c>
      <c r="FC125" s="17"/>
      <c r="FD125" s="128" t="n">
        <f aca="false">SUM(EW125:FB125)</f>
        <v>0</v>
      </c>
      <c r="FE125" s="128" t="n">
        <f aca="false">FD125*AM125</f>
        <v>0</v>
      </c>
      <c r="FF125" s="17"/>
      <c r="FG125" s="17"/>
      <c r="FH125" s="17"/>
      <c r="FI125" s="17"/>
      <c r="FJ125" s="17"/>
      <c r="FK125" s="17"/>
      <c r="FL125" s="140" t="n">
        <f aca="false">IF(FL$2&lt;=$A125,IF(FL$3&gt;=$A125,(FL$4),0),0)*($AI126-$AI125)/10000</f>
        <v>0</v>
      </c>
      <c r="FM125" s="140" t="n">
        <f aca="false">IF(FM$2&lt;=$A125,IF(FM$3&gt;=$A125,(FM$4),0),0)*($AI126-$AI125)/10000</f>
        <v>0</v>
      </c>
      <c r="FN125" s="140" t="n">
        <f aca="false">IF(FN$2&lt;=$A125,IF(FN$3&gt;=$A125,(FN$4),0),0)*($AI126-$AI125)/10000</f>
        <v>0</v>
      </c>
      <c r="FO125" s="140" t="n">
        <f aca="false">IF(FO$2&lt;=$A125,IF(FO$3&gt;=$A125,(FO$4),0),0)*($AI126-$AI125)/10000</f>
        <v>0</v>
      </c>
      <c r="FP125" s="140" t="n">
        <f aca="false">IF(FP$2&lt;=$A125,IF(FP$3&gt;=$A125,(FP$4),0),0)*($AI126-$AI125)/10000</f>
        <v>0</v>
      </c>
      <c r="FQ125" s="140" t="n">
        <f aca="false">IF(FQ$2&lt;=$A125,IF(FQ$3&gt;=$A125,(FQ$4),0),0)*($AI126-$AI125)/10000</f>
        <v>0</v>
      </c>
      <c r="FR125" s="17"/>
      <c r="FS125" s="128" t="n">
        <f aca="false">SUM(FL125:FQ125)</f>
        <v>0</v>
      </c>
      <c r="FT125" s="128" t="n">
        <f aca="false">FS125*AM125</f>
        <v>0</v>
      </c>
      <c r="FU125" s="17"/>
      <c r="FV125" s="17"/>
      <c r="FW125" s="17"/>
      <c r="FX125" s="17"/>
      <c r="FY125" s="17"/>
      <c r="FZ125" s="17"/>
      <c r="GA125" s="140" t="n">
        <f aca="false">IF(GA$2&lt;=$A125,IF(GA$3&gt;=$A125,(GA$4),0),0)*($AI126-$AI125)/10000</f>
        <v>0</v>
      </c>
      <c r="GB125" s="140" t="n">
        <f aca="false">IF(GB$2&lt;=$A125,IF(GB$3&gt;=$A125,(GB$4),0),0)*($AI126-$AI125)/10000</f>
        <v>0</v>
      </c>
      <c r="GC125" s="140" t="n">
        <f aca="false">IF(GC$2&lt;=$A125,IF(GC$3&gt;=$A125,(GC$4),0),0)*($AI126-$AI125)/10000</f>
        <v>0</v>
      </c>
      <c r="GD125" s="140" t="n">
        <f aca="false">IF(GD$2&lt;=$A125,IF(GD$3&gt;=$A125,(GD$4),0),0)*($AI126-$AI125)/10000</f>
        <v>0</v>
      </c>
      <c r="GE125" s="140" t="n">
        <f aca="false">IF(GE$2&lt;=$A125,IF(GE$3&gt;=$A125,(GE$4),0),0)*($AI126-$AI125)/10000</f>
        <v>0</v>
      </c>
      <c r="GF125" s="140" t="n">
        <f aca="false">IF(GF$2&lt;=$A125,IF(GF$3&gt;=$A125,(GF$4),0),0)*($AI126-$AI125)/10000</f>
        <v>0</v>
      </c>
      <c r="GG125" s="17"/>
      <c r="GH125" s="128" t="n">
        <f aca="false">SUM(GA125:GF125)</f>
        <v>0</v>
      </c>
      <c r="GI125" s="128" t="n">
        <f aca="false">GH125*AM125</f>
        <v>0</v>
      </c>
    </row>
    <row r="126" customFormat="false" ht="16.5" hidden="false" customHeight="false" outlineLevel="0" collapsed="false">
      <c r="A126" s="133" t="n">
        <v>40575</v>
      </c>
      <c r="B126" s="144" t="e">
        <f aca="false">INDEX(EOLArray,MATCH($A126,EOLColumn,0),MATCH($AF$5,EOLRow,0))+CT126</f>
        <v>#VALUE!</v>
      </c>
      <c r="C126" s="135" t="n">
        <f aca="false">INDEX(M1SHEET,MATCH($A126,M1COLUMN,0),MATCH($AG$5,M1ROW,0))</f>
        <v>-0.57</v>
      </c>
      <c r="D126" s="152"/>
      <c r="E126" s="144" t="e">
        <f aca="false">INDEX(EOLArray,MATCH($A126,EOLColumn,0),MATCH($AF$19,EOLRow,0))+EQ126</f>
        <v>#VALUE!</v>
      </c>
      <c r="F126" s="135" t="n">
        <f aca="false">INDEX(M1SHEET,MATCH($A126,M1COLUMN,0),MATCH($AG$14,M1ROW,0))</f>
        <v>0</v>
      </c>
      <c r="G126" s="152"/>
      <c r="H126" s="144" t="e">
        <f aca="false">INDEX(EOLArray,MATCH($A126,EOLColumn,0),MATCH($AF$20,EOLRow,0))+GI126</f>
        <v>#VALUE!</v>
      </c>
      <c r="I126" s="135" t="n">
        <f aca="false">INDEX(M1SHEET,MATCH($A126,M1COLUMN,0),MATCH($AG$17,M1ROW,0))</f>
        <v>0.5</v>
      </c>
      <c r="J126" s="152"/>
      <c r="K126" s="144" t="e">
        <f aca="false">INDEX(EOLArray,MATCH($A126,EOLColumn,0),MATCH($AF$13,EOLRow,0))+FE126</f>
        <v>#VALUE!</v>
      </c>
      <c r="L126" s="135" t="n">
        <f aca="false">INDEX(M1SHEET,MATCH($A126,M1COLUMN,0),MATCH($AG$13,M1ROW,0))</f>
        <v>-0.29</v>
      </c>
      <c r="M126" s="152"/>
      <c r="N126" s="144" t="e">
        <f aca="false">INDEX(EOLArray,MATCH($A126,EOLColumn,0),MATCH($AF$12,EOLRow,0))+EB126+DQ126</f>
        <v>#VALUE!</v>
      </c>
      <c r="O126" s="135" t="n">
        <f aca="false">INDEX(M1SHEET,MATCH($A126,M1COLUMN,0),MATCH($AG$15,M1ROW,0))</f>
        <v>0</v>
      </c>
      <c r="P126" s="152"/>
      <c r="Q126" s="135" t="n">
        <f aca="false">INDEX(M1SHEET,MATCH($A126,M1COLUMN,0),MATCH($AG$31,M1ROW,0))</f>
        <v>4.4935</v>
      </c>
      <c r="R126" s="152"/>
      <c r="S126" s="144" t="e">
        <f aca="false">INDEX(EOLArray,MATCH($A126,EOLColumn,0),MATCH($AF$2,EOLRow,0))+BE126+DF126</f>
        <v>#VALUE!</v>
      </c>
      <c r="T126" s="135" t="n">
        <f aca="false">INDEX(M1SHEET,MATCH($A126,M1COLUMN,0),MATCH($AG$3,M1ROW,0))</f>
        <v>-0.57</v>
      </c>
      <c r="U126" s="152"/>
      <c r="V126" s="135" t="n">
        <f aca="false">INDEX(M1SHEET,MATCH($A126,M1COLUMN,0),MATCH($AG$28,M1ROW,0))</f>
        <v>5.48732477586975</v>
      </c>
      <c r="W126" s="152"/>
      <c r="X126" s="144" t="e">
        <f aca="false">INDEX(EOLArray,MATCH($A126,EOLColumn,0),MATCH($AF$18,EOLRow,0))+$BE126+$CK126+$CS126+$DQ126</f>
        <v>#VALUE!</v>
      </c>
      <c r="Y126" s="135" t="n">
        <f aca="false">INDEX(M1SHEET,MATCH($A126,M1COLUMN,0),MATCH($AG$2,M1ROW,0))</f>
        <v>4.4935</v>
      </c>
      <c r="Z126" s="152"/>
      <c r="AB126" s="150" t="e">
        <f aca="false">B126+E126+H126+K126+N126+S126</f>
        <v>#VALUE!</v>
      </c>
      <c r="AC126" s="58"/>
      <c r="AD126" s="58"/>
      <c r="AI126" s="138" t="n">
        <v>40575</v>
      </c>
      <c r="AJ126" s="96" t="n">
        <f aca="false">(CK126+BE126+BR126+DQ126)*AM126</f>
        <v>0</v>
      </c>
      <c r="AK126" s="97" t="n">
        <f aca="false">(AO126)*(AM126)</f>
        <v>0</v>
      </c>
      <c r="AL126" s="97" t="n">
        <f aca="false">(AN126+AO126)*(AM126)</f>
        <v>0</v>
      </c>
      <c r="AM126" s="139" t="n">
        <f aca="false">INDEX(M1SHEET,MATCH($AI126,M1COLUMN,0),MATCH($AG$38,M1ROW,0))</f>
        <v>0.550519374237233</v>
      </c>
      <c r="AN126" s="122" t="n">
        <f aca="false">BS126</f>
        <v>0</v>
      </c>
      <c r="AO126" s="97" t="n">
        <f aca="false">BR126</f>
        <v>0</v>
      </c>
      <c r="AP126" s="125"/>
      <c r="AQ126" s="108"/>
      <c r="AR126" s="128" t="n">
        <f aca="false">SUM(AX126:BE126)+SUM(BI126:BP126)+SUM(DU126:DZ126)+SUM(BW126:CI126)</f>
        <v>0</v>
      </c>
      <c r="AS126" s="108"/>
      <c r="AT126" s="17"/>
      <c r="AU126" s="17"/>
      <c r="AV126" s="37" t="n">
        <v>40575</v>
      </c>
      <c r="AW126" s="17"/>
      <c r="AX126" s="128" t="n">
        <f aca="false">IF(AX$2&lt;=$A126,IF(AX$3&gt;=$A126,(AX$4/1.055056),0),0)*($AI127-$AI126)/10000</f>
        <v>0</v>
      </c>
      <c r="AY126" s="140" t="n">
        <f aca="false">IF(AY$2&lt;=$A126,IF(AY$3&gt;=$A126,(AY$4/1.055056),0),0)*($AI127-$AI126)/10000</f>
        <v>0</v>
      </c>
      <c r="AZ126" s="140" t="n">
        <f aca="false">IF(AZ$2&lt;=$A126,IF(AZ$3&gt;=$A126,(AZ$4/1.055056),0),0)*($AI127-$AI126)/10000</f>
        <v>0</v>
      </c>
      <c r="BA126" s="140" t="n">
        <f aca="false">IF(BA$2&lt;=$A126,IF(BA$3&gt;=$A126,(BA$4/1.055056),0),0)*($AI127-$AI126)/10000</f>
        <v>0</v>
      </c>
      <c r="BB126" s="140" t="n">
        <f aca="false">IF(BB$2&lt;=$A126,IF(BB$3&gt;=$A126,(BB$4/1.055056),0),0)*($AI127-$AI126)/10000</f>
        <v>0</v>
      </c>
      <c r="BC126" s="140" t="n">
        <f aca="false">IF(BC$2&lt;=$A126,IF(BC$3&gt;=$A126,(BC$4/1.055056),0),0)*($AI127-$AI126)/10000</f>
        <v>0</v>
      </c>
      <c r="BD126" s="140" t="n">
        <f aca="false">IF(BD$2&lt;=$A126,IF(BD$3&gt;=$A126,(BD$4/1.055056),0),0)*($AI127-$AI126)/10000</f>
        <v>0</v>
      </c>
      <c r="BE126" s="140" t="n">
        <f aca="false">SUM(AX126:BD126)*AM126</f>
        <v>0</v>
      </c>
      <c r="BF126" s="140"/>
      <c r="BG126" s="13"/>
      <c r="BH126" s="13"/>
      <c r="BI126" s="141" t="n">
        <f aca="false">IF(BI$2&lt;=$A126,IF(BI$3&gt;=$A126,(BI$4/1.055056),0),0)*($AI127-$AI126)/10000</f>
        <v>0</v>
      </c>
      <c r="BJ126" s="141" t="n">
        <f aca="false">IF(BJ$2&lt;=$A126,IF(BJ$3&gt;=$A126,(BJ$4/1.055056),0),0)*($AI127-$AI126)/10000</f>
        <v>0</v>
      </c>
      <c r="BK126" s="141" t="n">
        <f aca="false">IF(BK$2&lt;=$A126,IF(BK$3&gt;=$A126,(BK$4/1.055056),0),0)*($AI127-$AI126)/10000</f>
        <v>0</v>
      </c>
      <c r="BL126" s="141" t="n">
        <f aca="false">IF(BL$2&lt;=$A126,IF(BL$3&gt;=$A126,(BL$4/1.055056),0),0)*($AI127-$AI126)/10000</f>
        <v>0</v>
      </c>
      <c r="BM126" s="141" t="n">
        <f aca="false">IF(BM$2&lt;=$A126,IF(BM$3&gt;=$A126,(BM$4/1.055056),0),0)*($AI127-$AI126)/10000</f>
        <v>0</v>
      </c>
      <c r="BN126" s="141" t="n">
        <f aca="false">IF(BN$2&lt;=$A126,IF(BN$3&gt;=$A126,(BN$4/1.055056),0),0)*($AI127-$AI126)/10000</f>
        <v>0</v>
      </c>
      <c r="BO126" s="141" t="n">
        <f aca="false">IF(BO$2&lt;=$A126,IF(BO$3&gt;=$A126,(BO$4/1.055056),0),0)*($AI127-$AI126)/10000</f>
        <v>0</v>
      </c>
      <c r="BP126" s="141" t="n">
        <f aca="false">IF(BP$2&lt;=$A126,IF(BP$3&gt;=$A126,(BP$4/1.055056),0),0)*($AI127-$AI126)/10000</f>
        <v>0</v>
      </c>
      <c r="BQ126" s="13"/>
      <c r="BR126" s="14" t="n">
        <f aca="false">SUM(BI126:BP126)</f>
        <v>0</v>
      </c>
      <c r="BS126" s="14" t="n">
        <f aca="false">SUM(AX126:BF126)+DF126</f>
        <v>0</v>
      </c>
      <c r="BT126" s="14"/>
      <c r="BU126" s="17"/>
      <c r="BV126" s="17"/>
      <c r="BW126" s="142" t="n">
        <f aca="false">IF(BW$2&lt;=$A126,IF(BW$3&gt;=$A126,(BW$4),0),0)*($AI127-$AI126)/10000</f>
        <v>0</v>
      </c>
      <c r="BX126" s="142" t="n">
        <f aca="false">IF(BX$2&lt;=$A126,IF(BX$3&gt;=$A126,(BX$4),0),0)*($AI127-$AI126)/10000</f>
        <v>0</v>
      </c>
      <c r="BY126" s="142" t="n">
        <f aca="false">IF(BY$2&lt;=$A126,IF(BY$3&gt;=$A126,(BY$4),0),0)*($AI127-$AI126)/10000</f>
        <v>0</v>
      </c>
      <c r="BZ126" s="142" t="n">
        <f aca="false">IF(BZ$2&lt;=$A126,IF(BZ$3&gt;=$A126,(BZ$4),0),0)*($AI127-$AI126)/10000</f>
        <v>0</v>
      </c>
      <c r="CA126" s="142" t="n">
        <f aca="false">IF(CA$2&lt;=$A126,IF(CA$3&gt;=$A126,(CA$4),0),0)*($AI127-$AI126)/10000</f>
        <v>0</v>
      </c>
      <c r="CB126" s="140" t="n">
        <f aca="false">IF(CB$2&lt;=$A126,IF(CB$3&gt;=$A126,(CB$4),0),0)*($AI127-$AI126)/10000</f>
        <v>0</v>
      </c>
      <c r="CC126" s="140" t="n">
        <f aca="false">IF(CC$2&lt;=$A126,IF(CC$3&gt;=$A126,(CC$4),0),0)*($AI127-$AI126)/10000</f>
        <v>0</v>
      </c>
      <c r="CD126" s="140" t="n">
        <f aca="false">IF(CD$2&lt;=$A126,IF(CD$3&gt;=$A126,(CD$4),0),0)*($AI127-$AI126)/10000</f>
        <v>0</v>
      </c>
      <c r="CE126" s="140" t="n">
        <f aca="false">IF(CE$2&lt;=$A126,IF(CE$3&gt;=$A126,(CE$4),0),0)*($AI127-$AI126)/10000</f>
        <v>0</v>
      </c>
      <c r="CF126" s="140" t="n">
        <f aca="false">IF(CF$2&lt;=$A126,IF(CF$3&gt;=$A126,(CF$4),0),0)*($AI127-$AI126)/10000</f>
        <v>0</v>
      </c>
      <c r="CG126" s="140" t="n">
        <f aca="false">IF(CG$2&lt;=$A126,IF(CG$3&gt;=$A126,(CG$4),0),0)*($AI127-$AI126)/10000</f>
        <v>0</v>
      </c>
      <c r="CH126" s="140" t="n">
        <f aca="false">IF(CH$2&lt;=$A126,IF(CH$3&gt;=$A126,(CH$4),0),0)*($AI127-$AI126)/10000</f>
        <v>0</v>
      </c>
      <c r="CI126" s="140" t="n">
        <f aca="false">IF(CI$2&lt;=$A126,IF(CI$3&gt;=$A126,(CI$4),0),0)*($AI127-$AI126)/10000</f>
        <v>0</v>
      </c>
      <c r="CJ126" s="17"/>
      <c r="CK126" s="128" t="n">
        <f aca="false">SUM(BW126:CI126)+DQ126</f>
        <v>0</v>
      </c>
      <c r="CL126" s="128"/>
      <c r="CM126" s="128"/>
      <c r="CN126" s="142" t="n">
        <f aca="false">IF(CN$2&lt;=$A126,IF(CN$3&gt;=$A126,(CN$4),0),0)*($AI127-$AI126)/10000</f>
        <v>0</v>
      </c>
      <c r="CO126" s="142" t="n">
        <f aca="false">IF(CO$2&lt;=$A126,IF(CO$3&gt;=$A126,(CO$4),0),0)*($AI127-$AI126)/10000</f>
        <v>0</v>
      </c>
      <c r="CP126" s="142" t="n">
        <f aca="false">IF(CP$2&lt;=$A126,IF(CP$3&gt;=$A126,(CP$4),0),0)*($AI127-$AI126)/10000</f>
        <v>0</v>
      </c>
      <c r="CQ126" s="142" t="n">
        <f aca="false">IF(CQ$2&lt;=$A126,IF(CQ$3&gt;=$A126,(CQ$4),0),0)*($AI127-$AI126)/10000</f>
        <v>0</v>
      </c>
      <c r="CR126" s="128"/>
      <c r="CS126" s="128" t="n">
        <f aca="false">SUM(CN126:CQ126)*AL126</f>
        <v>0</v>
      </c>
      <c r="CT126" s="128"/>
      <c r="CU126" s="17"/>
      <c r="CV126" s="17"/>
      <c r="CW126" s="17"/>
      <c r="CX126" s="140" t="n">
        <f aca="false">IF(CX$2&lt;=$A126,IF(CX$3&gt;=$A126,(CX$4),0),0)*($AI127-$AI126)/10000</f>
        <v>0</v>
      </c>
      <c r="CY126" s="140" t="n">
        <f aca="false">IF(CY$2&lt;=$A126,IF(CY$3&gt;=$A126,(CY$4),0),0)*($AI127-$AI126)/10000</f>
        <v>0</v>
      </c>
      <c r="CZ126" s="140" t="n">
        <f aca="false">IF(CZ$2&lt;=$A126,IF(CZ$3&gt;=$A126,(CZ$4),0),0)*($AI127-$AI126)/10000</f>
        <v>0</v>
      </c>
      <c r="DA126" s="140" t="n">
        <f aca="false">IF(DA$2&lt;=$A126,IF(DA$3&gt;=$A126,(DA$4),0),0)*($AI127-$AI126)/10000</f>
        <v>0</v>
      </c>
      <c r="DB126" s="140" t="n">
        <f aca="false">IF(DB$2&lt;=$A126,IF(DB$3&gt;=$A126,(DB$4),0),0)*($AI127-$AI126)/10000</f>
        <v>0</v>
      </c>
      <c r="DC126" s="140" t="n">
        <f aca="false">IF(DC$2&lt;=$A126,IF(DC$3&gt;=$A126,(DC$4),0),0)*($AI127-$AI126)/10000</f>
        <v>0</v>
      </c>
      <c r="DD126" s="140" t="n">
        <f aca="false">IF(DD$2&lt;=$A126,IF(DD$3&gt;=$A126,(DD$4),0),0)*($AI127-$AI126)/10000</f>
        <v>0</v>
      </c>
      <c r="DE126" s="17"/>
      <c r="DF126" s="128" t="n">
        <f aca="false">SUM(CX126:DD126)</f>
        <v>0</v>
      </c>
      <c r="DG126" s="17"/>
      <c r="DH126" s="17"/>
      <c r="DI126" s="17"/>
      <c r="DJ126" s="17"/>
      <c r="DK126" s="17"/>
      <c r="DL126" s="140" t="n">
        <f aca="false">IF(DL$2&lt;=$A126,IF(DL$3&gt;=$A126,(DL$4),0),0)*($AI127-$AI126)/10000</f>
        <v>0</v>
      </c>
      <c r="DM126" s="140" t="n">
        <f aca="false">IF(DM$2&lt;=$A126,IF(DM$3&gt;=$A126,(DM$4),0),0)*($AI127-$AI126)/10000</f>
        <v>0</v>
      </c>
      <c r="DN126" s="140" t="n">
        <f aca="false">IF(DN$2&lt;=$A126,IF(DN$3&gt;=$A126,(DN$4),0),0)*($AI127-$AI126)/10000</f>
        <v>0</v>
      </c>
      <c r="DO126" s="140" t="n">
        <f aca="false">IF(DO$2&lt;=$A126,IF(DO$3&gt;=$A126,(DO$4),0),0)*($AI127-$AI126)/10000</f>
        <v>0</v>
      </c>
      <c r="DP126" s="140"/>
      <c r="DQ126" s="140" t="n">
        <f aca="false">SUM(DL126:DO126)*AL126</f>
        <v>0</v>
      </c>
      <c r="DR126" s="140"/>
      <c r="DS126" s="140" t="n">
        <f aca="false">IF(DS$2&lt;=$A126,IF(DS$3&gt;=$A126,(DS$4),0),0)*($AI127-$AI126)/10000</f>
        <v>0</v>
      </c>
      <c r="DT126" s="140" t="n">
        <f aca="false">IF(DT$2&lt;=$A126,IF(DT$3&gt;=$A126,(DT$4),0),0)*($AI127-$AI126)/10000</f>
        <v>0</v>
      </c>
      <c r="DU126" s="140" t="n">
        <f aca="false">IF(DU$2&lt;=$A126,IF(DU$3&gt;=$A126,(DU$4),0),0)*($AI127-$AI126)/10000</f>
        <v>0</v>
      </c>
      <c r="DV126" s="140" t="n">
        <f aca="false">IF(DV$2&lt;=$A126,IF(DV$3&gt;=$A126,(DV$4),0),0)*($AI127-$AI126)/10000</f>
        <v>0</v>
      </c>
      <c r="DW126" s="140" t="n">
        <f aca="false">IF(DW$2&lt;=$A126,IF(DW$3&gt;=$A126,(DW$4),0),0)*($AI127-$AI126)/10000</f>
        <v>0</v>
      </c>
      <c r="DX126" s="140" t="n">
        <f aca="false">IF(DX$2&lt;=$A126,IF(DX$3&gt;=$A126,(DX$4),0),0)*($AI127-$AI126)/10000</f>
        <v>0</v>
      </c>
      <c r="DY126" s="140" t="n">
        <f aca="false">IF(DY$2&lt;=$A126,IF(DY$3&gt;=$A126,(DY$4),0),0)*($AI127-$AI126)/10000</f>
        <v>0</v>
      </c>
      <c r="DZ126" s="140" t="n">
        <f aca="false">IF(DZ$2&lt;=$A126,IF(DZ$3&gt;=$A126,(DZ$4),0),0)*($AI127-$AI126)/10000</f>
        <v>0</v>
      </c>
      <c r="EA126" s="140" t="n">
        <f aca="false">IF(EA$2&lt;=$A126,IF(EA$3&gt;=$A126,(EA$4),0),0)*($AI127-$AI126)/10000</f>
        <v>0</v>
      </c>
      <c r="EB126" s="128" t="n">
        <f aca="false">SUM(DS126:DZ126)*AM126</f>
        <v>0</v>
      </c>
      <c r="EC126" s="128"/>
      <c r="ED126" s="17"/>
      <c r="EE126" s="17"/>
      <c r="EF126" s="17"/>
      <c r="EG126" s="17"/>
      <c r="EH126" s="17"/>
      <c r="EI126" s="140" t="n">
        <f aca="false">IF(EI$2&lt;=$A126,IF(EI$3&gt;=$A126,(EI$4),0),0)*($AI127-$AI126)/10000</f>
        <v>0</v>
      </c>
      <c r="EJ126" s="140" t="n">
        <f aca="false">IF(EJ$2&lt;=$A126,IF(EJ$3&gt;=$A126,(EJ$4),0),0)*($AI127-$AI126)/10000</f>
        <v>0</v>
      </c>
      <c r="EK126" s="140" t="n">
        <f aca="false">IF(EK$2&lt;=$A126,IF(EK$3&gt;=$A126,(EK$4),0),0)*($AI127-$AI126)/10000</f>
        <v>0</v>
      </c>
      <c r="EL126" s="140" t="n">
        <f aca="false">IF(EL$2&lt;=$A126,IF(EL$3&gt;=$A126,(EL$4),0),0)*($AI127-$AI126)/10000</f>
        <v>0</v>
      </c>
      <c r="EM126" s="140" t="n">
        <f aca="false">IF(EM$2&lt;=$A126,IF(EM$3&gt;=$A126,(EM$4),0),0)*($AI127-$AI126)/10000</f>
        <v>0</v>
      </c>
      <c r="EN126" s="140" t="n">
        <f aca="false">IF(EN$2&lt;=$A126,IF(EN$3&gt;=$A126,(EN$4),0),0)*($AI127-$AI126)/10000</f>
        <v>0</v>
      </c>
      <c r="EO126" s="17"/>
      <c r="EP126" s="128" t="n">
        <f aca="false">SUM(EI126:EN126)</f>
        <v>0</v>
      </c>
      <c r="EQ126" s="128" t="n">
        <f aca="false">EP126*AM126</f>
        <v>0</v>
      </c>
      <c r="ER126" s="17"/>
      <c r="ES126" s="17"/>
      <c r="ET126" s="17"/>
      <c r="EU126" s="17"/>
      <c r="EV126" s="17"/>
      <c r="EW126" s="140" t="n">
        <f aca="false">IF(EW$2&lt;=$A126,IF(EW$3&gt;=$A126,(EW$4),0),0)*($AI127-$AI126)/10000</f>
        <v>0</v>
      </c>
      <c r="EX126" s="140" t="n">
        <f aca="false">IF(EX$2&lt;=$A126,IF(EX$3&gt;=$A126,(EX$4),0),0)*($AI127-$AI126)/10000</f>
        <v>0</v>
      </c>
      <c r="EY126" s="140" t="n">
        <f aca="false">IF(EY$2&lt;=$A126,IF(EY$3&gt;=$A126,(EY$4),0),0)*($AI127-$AI126)/10000</f>
        <v>0</v>
      </c>
      <c r="EZ126" s="140" t="n">
        <f aca="false">IF(EZ$2&lt;=$A126,IF(EZ$3&gt;=$A126,(EZ$4),0),0)*($AI127-$AI126)/10000</f>
        <v>0</v>
      </c>
      <c r="FA126" s="140" t="n">
        <f aca="false">IF(FA$2&lt;=$A126,IF(FA$3&gt;=$A126,(FA$4),0),0)*($AI127-$AI126)/10000</f>
        <v>0</v>
      </c>
      <c r="FB126" s="140" t="n">
        <f aca="false">IF(FB$2&lt;=$A126,IF(FB$3&gt;=$A126,(FB$4),0),0)*($AI127-$AI126)/10000</f>
        <v>0</v>
      </c>
      <c r="FC126" s="17"/>
      <c r="FD126" s="128" t="n">
        <f aca="false">SUM(EW126:FB126)</f>
        <v>0</v>
      </c>
      <c r="FE126" s="128" t="n">
        <f aca="false">FD126*AM126</f>
        <v>0</v>
      </c>
      <c r="FF126" s="17"/>
      <c r="FG126" s="17"/>
      <c r="FH126" s="17"/>
      <c r="FI126" s="17"/>
      <c r="FJ126" s="17"/>
      <c r="FK126" s="17"/>
      <c r="FL126" s="140" t="n">
        <f aca="false">IF(FL$2&lt;=$A126,IF(FL$3&gt;=$A126,(FL$4),0),0)*($AI127-$AI126)/10000</f>
        <v>0</v>
      </c>
      <c r="FM126" s="140" t="n">
        <f aca="false">IF(FM$2&lt;=$A126,IF(FM$3&gt;=$A126,(FM$4),0),0)*($AI127-$AI126)/10000</f>
        <v>0</v>
      </c>
      <c r="FN126" s="140" t="n">
        <f aca="false">IF(FN$2&lt;=$A126,IF(FN$3&gt;=$A126,(FN$4),0),0)*($AI127-$AI126)/10000</f>
        <v>0</v>
      </c>
      <c r="FO126" s="140" t="n">
        <f aca="false">IF(FO$2&lt;=$A126,IF(FO$3&gt;=$A126,(FO$4),0),0)*($AI127-$AI126)/10000</f>
        <v>0</v>
      </c>
      <c r="FP126" s="140" t="n">
        <f aca="false">IF(FP$2&lt;=$A126,IF(FP$3&gt;=$A126,(FP$4),0),0)*($AI127-$AI126)/10000</f>
        <v>0</v>
      </c>
      <c r="FQ126" s="140" t="n">
        <f aca="false">IF(FQ$2&lt;=$A126,IF(FQ$3&gt;=$A126,(FQ$4),0),0)*($AI127-$AI126)/10000</f>
        <v>0</v>
      </c>
      <c r="FR126" s="17"/>
      <c r="FS126" s="128" t="n">
        <f aca="false">SUM(FL126:FQ126)</f>
        <v>0</v>
      </c>
      <c r="FT126" s="128" t="n">
        <f aca="false">FS126*AM126</f>
        <v>0</v>
      </c>
      <c r="FU126" s="17"/>
      <c r="FV126" s="17"/>
      <c r="FW126" s="17"/>
      <c r="FX126" s="17"/>
      <c r="FY126" s="17"/>
      <c r="FZ126" s="17"/>
      <c r="GA126" s="140" t="n">
        <f aca="false">IF(GA$2&lt;=$A126,IF(GA$3&gt;=$A126,(GA$4),0),0)*($AI127-$AI126)/10000</f>
        <v>0</v>
      </c>
      <c r="GB126" s="140" t="n">
        <f aca="false">IF(GB$2&lt;=$A126,IF(GB$3&gt;=$A126,(GB$4),0),0)*($AI127-$AI126)/10000</f>
        <v>0</v>
      </c>
      <c r="GC126" s="140" t="n">
        <f aca="false">IF(GC$2&lt;=$A126,IF(GC$3&gt;=$A126,(GC$4),0),0)*($AI127-$AI126)/10000</f>
        <v>0</v>
      </c>
      <c r="GD126" s="140" t="n">
        <f aca="false">IF(GD$2&lt;=$A126,IF(GD$3&gt;=$A126,(GD$4),0),0)*($AI127-$AI126)/10000</f>
        <v>0</v>
      </c>
      <c r="GE126" s="140" t="n">
        <f aca="false">IF(GE$2&lt;=$A126,IF(GE$3&gt;=$A126,(GE$4),0),0)*($AI127-$AI126)/10000</f>
        <v>0</v>
      </c>
      <c r="GF126" s="140" t="n">
        <f aca="false">IF(GF$2&lt;=$A126,IF(GF$3&gt;=$A126,(GF$4),0),0)*($AI127-$AI126)/10000</f>
        <v>0</v>
      </c>
      <c r="GG126" s="17"/>
      <c r="GH126" s="128" t="n">
        <f aca="false">SUM(GA126:GF126)</f>
        <v>0</v>
      </c>
      <c r="GI126" s="128" t="n">
        <f aca="false">GH126*AM126</f>
        <v>0</v>
      </c>
    </row>
    <row r="127" customFormat="false" ht="16.5" hidden="false" customHeight="false" outlineLevel="0" collapsed="false">
      <c r="A127" s="143" t="n">
        <v>40603</v>
      </c>
      <c r="B127" s="144" t="e">
        <f aca="false">INDEX(EOLArray,MATCH($A127,EOLColumn,0),MATCH($AF$5,EOLRow,0))+CT127</f>
        <v>#VALUE!</v>
      </c>
      <c r="C127" s="135" t="n">
        <f aca="false">INDEX(M1SHEET,MATCH($A127,M1COLUMN,0),MATCH($AG$5,M1ROW,0))</f>
        <v>-0.57</v>
      </c>
      <c r="D127" s="152"/>
      <c r="E127" s="144" t="e">
        <f aca="false">INDEX(EOLArray,MATCH($A127,EOLColumn,0),MATCH($AF$19,EOLRow,0))+EQ127</f>
        <v>#VALUE!</v>
      </c>
      <c r="F127" s="135" t="n">
        <f aca="false">INDEX(M1SHEET,MATCH($A127,M1COLUMN,0),MATCH($AG$14,M1ROW,0))</f>
        <v>0</v>
      </c>
      <c r="G127" s="152"/>
      <c r="H127" s="144" t="e">
        <f aca="false">INDEX(EOLArray,MATCH($A127,EOLColumn,0),MATCH($AF$20,EOLRow,0))+GI127</f>
        <v>#VALUE!</v>
      </c>
      <c r="I127" s="135" t="n">
        <f aca="false">INDEX(M1SHEET,MATCH($A127,M1COLUMN,0),MATCH($AG$17,M1ROW,0))</f>
        <v>0.5</v>
      </c>
      <c r="J127" s="152"/>
      <c r="K127" s="144" t="e">
        <f aca="false">INDEX(EOLArray,MATCH($A127,EOLColumn,0),MATCH($AF$13,EOLRow,0))+FE127</f>
        <v>#VALUE!</v>
      </c>
      <c r="L127" s="135" t="n">
        <f aca="false">INDEX(M1SHEET,MATCH($A127,M1COLUMN,0),MATCH($AG$13,M1ROW,0))</f>
        <v>-0.29</v>
      </c>
      <c r="M127" s="152"/>
      <c r="N127" s="144" t="e">
        <f aca="false">INDEX(EOLArray,MATCH($A127,EOLColumn,0),MATCH($AF$12,EOLRow,0))+EB127+DQ127</f>
        <v>#VALUE!</v>
      </c>
      <c r="O127" s="135" t="n">
        <f aca="false">INDEX(M1SHEET,MATCH($A127,M1COLUMN,0),MATCH($AG$15,M1ROW,0))</f>
        <v>-0.18</v>
      </c>
      <c r="P127" s="152"/>
      <c r="Q127" s="135" t="n">
        <f aca="false">INDEX(M1SHEET,MATCH($A127,M1COLUMN,0),MATCH($AG$31,M1ROW,0))</f>
        <v>4.1835</v>
      </c>
      <c r="R127" s="152"/>
      <c r="S127" s="144" t="e">
        <f aca="false">INDEX(EOLArray,MATCH($A127,EOLColumn,0),MATCH($AF$2,EOLRow,0))+BE127+DF127</f>
        <v>#VALUE!</v>
      </c>
      <c r="T127" s="135" t="n">
        <f aca="false">INDEX(M1SHEET,MATCH($A127,M1COLUMN,0),MATCH($AG$3,M1ROW,0))</f>
        <v>-0.57</v>
      </c>
      <c r="U127" s="152"/>
      <c r="V127" s="135" t="n">
        <f aca="false">INDEX(M1SHEET,MATCH($A127,M1COLUMN,0),MATCH($AG$28,M1ROW,0))</f>
        <v>5.30521096736842</v>
      </c>
      <c r="W127" s="152"/>
      <c r="X127" s="144" t="e">
        <f aca="false">INDEX(EOLArray,MATCH($A127,EOLColumn,0),MATCH($AF$18,EOLRow,0))+$BE127+$CK127+$CS127+$DQ127</f>
        <v>#VALUE!</v>
      </c>
      <c r="Y127" s="135" t="n">
        <f aca="false">INDEX(M1SHEET,MATCH($A127,M1COLUMN,0),MATCH($AG$2,M1ROW,0))</f>
        <v>4.3635</v>
      </c>
      <c r="Z127" s="152"/>
      <c r="AB127" s="146" t="e">
        <f aca="false">B127+E127+H127+K127+N127+S127</f>
        <v>#VALUE!</v>
      </c>
      <c r="AC127" s="58"/>
      <c r="AD127" s="58"/>
      <c r="AI127" s="138" t="n">
        <v>40603</v>
      </c>
      <c r="AJ127" s="96" t="n">
        <f aca="false">(CK127+BE127+BR127+DQ127)*AM127</f>
        <v>0</v>
      </c>
      <c r="AK127" s="97" t="n">
        <f aca="false">(AO127)*(AM127)</f>
        <v>0</v>
      </c>
      <c r="AL127" s="97" t="n">
        <f aca="false">(AN127+AO127)*(AM127)</f>
        <v>0</v>
      </c>
      <c r="AM127" s="139" t="n">
        <f aca="false">INDEX(M1SHEET,MATCH($AI127,M1COLUMN,0),MATCH($AG$38,M1ROW,0))</f>
        <v>0.547811486074037</v>
      </c>
      <c r="AN127" s="122" t="n">
        <f aca="false">BS127</f>
        <v>0</v>
      </c>
      <c r="AO127" s="97" t="n">
        <f aca="false">BR127</f>
        <v>0</v>
      </c>
      <c r="AP127" s="125"/>
      <c r="AQ127" s="108"/>
      <c r="AR127" s="128" t="n">
        <f aca="false">SUM(AX127:BE127)+SUM(BI127:BP127)+SUM(DU127:DZ127)+SUM(BW127:CI127)</f>
        <v>0</v>
      </c>
      <c r="AS127" s="108"/>
      <c r="AT127" s="17"/>
      <c r="AU127" s="17"/>
      <c r="AV127" s="37" t="n">
        <v>40603</v>
      </c>
      <c r="AW127" s="17"/>
      <c r="AX127" s="128" t="n">
        <f aca="false">IF(AX$2&lt;=$A127,IF(AX$3&gt;=$A127,(AX$4/1.055056),0),0)*($AI128-$AI127)/10000</f>
        <v>0</v>
      </c>
      <c r="AY127" s="140" t="n">
        <f aca="false">IF(AY$2&lt;=$A127,IF(AY$3&gt;=$A127,(AY$4/1.055056),0),0)*($AI128-$AI127)/10000</f>
        <v>0</v>
      </c>
      <c r="AZ127" s="140" t="n">
        <f aca="false">IF(AZ$2&lt;=$A127,IF(AZ$3&gt;=$A127,(AZ$4/1.055056),0),0)*($AI128-$AI127)/10000</f>
        <v>0</v>
      </c>
      <c r="BA127" s="140" t="n">
        <f aca="false">IF(BA$2&lt;=$A127,IF(BA$3&gt;=$A127,(BA$4/1.055056),0),0)*($AI128-$AI127)/10000</f>
        <v>0</v>
      </c>
      <c r="BB127" s="140" t="n">
        <f aca="false">IF(BB$2&lt;=$A127,IF(BB$3&gt;=$A127,(BB$4/1.055056),0),0)*($AI128-$AI127)/10000</f>
        <v>0</v>
      </c>
      <c r="BC127" s="140" t="n">
        <f aca="false">IF(BC$2&lt;=$A127,IF(BC$3&gt;=$A127,(BC$4/1.055056),0),0)*($AI128-$AI127)/10000</f>
        <v>0</v>
      </c>
      <c r="BD127" s="140" t="n">
        <f aca="false">IF(BD$2&lt;=$A127,IF(BD$3&gt;=$A127,(BD$4/1.055056),0),0)*($AI128-$AI127)/10000</f>
        <v>0</v>
      </c>
      <c r="BE127" s="140" t="n">
        <f aca="false">SUM(AX127:BD127)*AM127</f>
        <v>0</v>
      </c>
      <c r="BF127" s="140"/>
      <c r="BG127" s="13"/>
      <c r="BH127" s="13"/>
      <c r="BI127" s="141" t="n">
        <f aca="false">IF(BI$2&lt;=$A127,IF(BI$3&gt;=$A127,(BI$4/1.055056),0),0)*($AI128-$AI127)/10000</f>
        <v>0</v>
      </c>
      <c r="BJ127" s="141" t="n">
        <f aca="false">IF(BJ$2&lt;=$A127,IF(BJ$3&gt;=$A127,(BJ$4/1.055056),0),0)*($AI128-$AI127)/10000</f>
        <v>0</v>
      </c>
      <c r="BK127" s="141" t="n">
        <f aca="false">IF(BK$2&lt;=$A127,IF(BK$3&gt;=$A127,(BK$4/1.055056),0),0)*($AI128-$AI127)/10000</f>
        <v>0</v>
      </c>
      <c r="BL127" s="141" t="n">
        <f aca="false">IF(BL$2&lt;=$A127,IF(BL$3&gt;=$A127,(BL$4/1.055056),0),0)*($AI128-$AI127)/10000</f>
        <v>0</v>
      </c>
      <c r="BM127" s="141" t="n">
        <f aca="false">IF(BM$2&lt;=$A127,IF(BM$3&gt;=$A127,(BM$4/1.055056),0),0)*($AI128-$AI127)/10000</f>
        <v>0</v>
      </c>
      <c r="BN127" s="141" t="n">
        <f aca="false">IF(BN$2&lt;=$A127,IF(BN$3&gt;=$A127,(BN$4/1.055056),0),0)*($AI128-$AI127)/10000</f>
        <v>0</v>
      </c>
      <c r="BO127" s="141" t="n">
        <f aca="false">IF(BO$2&lt;=$A127,IF(BO$3&gt;=$A127,(BO$4/1.055056),0),0)*($AI128-$AI127)/10000</f>
        <v>0</v>
      </c>
      <c r="BP127" s="141" t="n">
        <f aca="false">IF(BP$2&lt;=$A127,IF(BP$3&gt;=$A127,(BP$4/1.055056),0),0)*($AI128-$AI127)/10000</f>
        <v>0</v>
      </c>
      <c r="BQ127" s="13"/>
      <c r="BR127" s="14" t="n">
        <f aca="false">SUM(BI127:BP127)</f>
        <v>0</v>
      </c>
      <c r="BS127" s="14" t="n">
        <f aca="false">SUM(AX127:BF127)+DF127</f>
        <v>0</v>
      </c>
      <c r="BT127" s="14"/>
      <c r="BU127" s="17"/>
      <c r="BV127" s="17"/>
      <c r="BW127" s="142" t="n">
        <f aca="false">IF(BW$2&lt;=$A127,IF(BW$3&gt;=$A127,(BW$4),0),0)*($AI128-$AI127)/10000</f>
        <v>0</v>
      </c>
      <c r="BX127" s="142" t="n">
        <f aca="false">IF(BX$2&lt;=$A127,IF(BX$3&gt;=$A127,(BX$4),0),0)*($AI128-$AI127)/10000</f>
        <v>0</v>
      </c>
      <c r="BY127" s="142" t="n">
        <f aca="false">IF(BY$2&lt;=$A127,IF(BY$3&gt;=$A127,(BY$4),0),0)*($AI128-$AI127)/10000</f>
        <v>0</v>
      </c>
      <c r="BZ127" s="142" t="n">
        <f aca="false">IF(BZ$2&lt;=$A127,IF(BZ$3&gt;=$A127,(BZ$4),0),0)*($AI128-$AI127)/10000</f>
        <v>0</v>
      </c>
      <c r="CA127" s="142" t="n">
        <f aca="false">IF(CA$2&lt;=$A127,IF(CA$3&gt;=$A127,(CA$4),0),0)*($AI128-$AI127)/10000</f>
        <v>0</v>
      </c>
      <c r="CB127" s="140" t="n">
        <f aca="false">IF(CB$2&lt;=$A127,IF(CB$3&gt;=$A127,(CB$4),0),0)*($AI128-$AI127)/10000</f>
        <v>0</v>
      </c>
      <c r="CC127" s="140" t="n">
        <f aca="false">IF(CC$2&lt;=$A127,IF(CC$3&gt;=$A127,(CC$4),0),0)*($AI128-$AI127)/10000</f>
        <v>0</v>
      </c>
      <c r="CD127" s="140" t="n">
        <f aca="false">IF(CD$2&lt;=$A127,IF(CD$3&gt;=$A127,(CD$4),0),0)*($AI128-$AI127)/10000</f>
        <v>0</v>
      </c>
      <c r="CE127" s="140" t="n">
        <f aca="false">IF(CE$2&lt;=$A127,IF(CE$3&gt;=$A127,(CE$4),0),0)*($AI128-$AI127)/10000</f>
        <v>0</v>
      </c>
      <c r="CF127" s="140" t="n">
        <f aca="false">IF(CF$2&lt;=$A127,IF(CF$3&gt;=$A127,(CF$4),0),0)*($AI128-$AI127)/10000</f>
        <v>0</v>
      </c>
      <c r="CG127" s="140" t="n">
        <f aca="false">IF(CG$2&lt;=$A127,IF(CG$3&gt;=$A127,(CG$4),0),0)*($AI128-$AI127)/10000</f>
        <v>0</v>
      </c>
      <c r="CH127" s="140" t="n">
        <f aca="false">IF(CH$2&lt;=$A127,IF(CH$3&gt;=$A127,(CH$4),0),0)*($AI128-$AI127)/10000</f>
        <v>0</v>
      </c>
      <c r="CI127" s="140" t="n">
        <f aca="false">IF(CI$2&lt;=$A127,IF(CI$3&gt;=$A127,(CI$4),0),0)*($AI128-$AI127)/10000</f>
        <v>0</v>
      </c>
      <c r="CJ127" s="17"/>
      <c r="CK127" s="128" t="n">
        <f aca="false">SUM(BW127:CI127)+DQ127</f>
        <v>0</v>
      </c>
      <c r="CL127" s="128"/>
      <c r="CM127" s="128"/>
      <c r="CN127" s="142" t="n">
        <f aca="false">IF(CN$2&lt;=$A127,IF(CN$3&gt;=$A127,(CN$4),0),0)*($AI128-$AI127)/10000</f>
        <v>0</v>
      </c>
      <c r="CO127" s="142" t="n">
        <f aca="false">IF(CO$2&lt;=$A127,IF(CO$3&gt;=$A127,(CO$4),0),0)*($AI128-$AI127)/10000</f>
        <v>0</v>
      </c>
      <c r="CP127" s="142" t="n">
        <f aca="false">IF(CP$2&lt;=$A127,IF(CP$3&gt;=$A127,(CP$4),0),0)*($AI128-$AI127)/10000</f>
        <v>0</v>
      </c>
      <c r="CQ127" s="142" t="n">
        <f aca="false">IF(CQ$2&lt;=$A127,IF(CQ$3&gt;=$A127,(CQ$4),0),0)*($AI128-$AI127)/10000</f>
        <v>0</v>
      </c>
      <c r="CR127" s="128"/>
      <c r="CS127" s="128" t="n">
        <f aca="false">SUM(CN127:CQ127)*AL127</f>
        <v>0</v>
      </c>
      <c r="CT127" s="128"/>
      <c r="CU127" s="17"/>
      <c r="CV127" s="17"/>
      <c r="CW127" s="17"/>
      <c r="CX127" s="140" t="n">
        <f aca="false">IF(CX$2&lt;=$A127,IF(CX$3&gt;=$A127,(CX$4),0),0)*($AI128-$AI127)/10000</f>
        <v>0</v>
      </c>
      <c r="CY127" s="140" t="n">
        <f aca="false">IF(CY$2&lt;=$A127,IF(CY$3&gt;=$A127,(CY$4),0),0)*($AI128-$AI127)/10000</f>
        <v>0</v>
      </c>
      <c r="CZ127" s="140" t="n">
        <f aca="false">IF(CZ$2&lt;=$A127,IF(CZ$3&gt;=$A127,(CZ$4),0),0)*($AI128-$AI127)/10000</f>
        <v>0</v>
      </c>
      <c r="DA127" s="140" t="n">
        <f aca="false">IF(DA$2&lt;=$A127,IF(DA$3&gt;=$A127,(DA$4),0),0)*($AI128-$AI127)/10000</f>
        <v>0</v>
      </c>
      <c r="DB127" s="140" t="n">
        <f aca="false">IF(DB$2&lt;=$A127,IF(DB$3&gt;=$A127,(DB$4),0),0)*($AI128-$AI127)/10000</f>
        <v>0</v>
      </c>
      <c r="DC127" s="140" t="n">
        <f aca="false">IF(DC$2&lt;=$A127,IF(DC$3&gt;=$A127,(DC$4),0),0)*($AI128-$AI127)/10000</f>
        <v>0</v>
      </c>
      <c r="DD127" s="140" t="n">
        <f aca="false">IF(DD$2&lt;=$A127,IF(DD$3&gt;=$A127,(DD$4),0),0)*($AI128-$AI127)/10000</f>
        <v>0</v>
      </c>
      <c r="DE127" s="17"/>
      <c r="DF127" s="128" t="n">
        <f aca="false">SUM(CX127:DD127)</f>
        <v>0</v>
      </c>
      <c r="DG127" s="17"/>
      <c r="DH127" s="17"/>
      <c r="DI127" s="17"/>
      <c r="DJ127" s="17"/>
      <c r="DK127" s="17"/>
      <c r="DL127" s="140" t="n">
        <f aca="false">IF(DL$2&lt;=$A127,IF(DL$3&gt;=$A127,(DL$4),0),0)*($AI128-$AI127)/10000</f>
        <v>0</v>
      </c>
      <c r="DM127" s="140" t="n">
        <f aca="false">IF(DM$2&lt;=$A127,IF(DM$3&gt;=$A127,(DM$4),0),0)*($AI128-$AI127)/10000</f>
        <v>0</v>
      </c>
      <c r="DN127" s="140" t="n">
        <f aca="false">IF(DN$2&lt;=$A127,IF(DN$3&gt;=$A127,(DN$4),0),0)*($AI128-$AI127)/10000</f>
        <v>0</v>
      </c>
      <c r="DO127" s="140" t="n">
        <f aca="false">IF(DO$2&lt;=$A127,IF(DO$3&gt;=$A127,(DO$4),0),0)*($AI128-$AI127)/10000</f>
        <v>0</v>
      </c>
      <c r="DP127" s="140"/>
      <c r="DQ127" s="140" t="n">
        <f aca="false">SUM(DL127:DO127)*AL127</f>
        <v>0</v>
      </c>
      <c r="DR127" s="140"/>
      <c r="DS127" s="140" t="n">
        <f aca="false">IF(DS$2&lt;=$A127,IF(DS$3&gt;=$A127,(DS$4),0),0)*($AI128-$AI127)/10000</f>
        <v>0</v>
      </c>
      <c r="DT127" s="140" t="n">
        <f aca="false">IF(DT$2&lt;=$A127,IF(DT$3&gt;=$A127,(DT$4),0),0)*($AI128-$AI127)/10000</f>
        <v>0</v>
      </c>
      <c r="DU127" s="140" t="n">
        <f aca="false">IF(DU$2&lt;=$A127,IF(DU$3&gt;=$A127,(DU$4),0),0)*($AI128-$AI127)/10000</f>
        <v>0</v>
      </c>
      <c r="DV127" s="140" t="n">
        <f aca="false">IF(DV$2&lt;=$A127,IF(DV$3&gt;=$A127,(DV$4),0),0)*($AI128-$AI127)/10000</f>
        <v>0</v>
      </c>
      <c r="DW127" s="140" t="n">
        <f aca="false">IF(DW$2&lt;=$A127,IF(DW$3&gt;=$A127,(DW$4),0),0)*($AI128-$AI127)/10000</f>
        <v>0</v>
      </c>
      <c r="DX127" s="140" t="n">
        <f aca="false">IF(DX$2&lt;=$A127,IF(DX$3&gt;=$A127,(DX$4),0),0)*($AI128-$AI127)/10000</f>
        <v>0</v>
      </c>
      <c r="DY127" s="140" t="n">
        <f aca="false">IF(DY$2&lt;=$A127,IF(DY$3&gt;=$A127,(DY$4),0),0)*($AI128-$AI127)/10000</f>
        <v>0</v>
      </c>
      <c r="DZ127" s="140" t="n">
        <f aca="false">IF(DZ$2&lt;=$A127,IF(DZ$3&gt;=$A127,(DZ$4),0),0)*($AI128-$AI127)/10000</f>
        <v>0</v>
      </c>
      <c r="EA127" s="140" t="n">
        <f aca="false">IF(EA$2&lt;=$A127,IF(EA$3&gt;=$A127,(EA$4),0),0)*($AI128-$AI127)/10000</f>
        <v>0</v>
      </c>
      <c r="EB127" s="128" t="n">
        <f aca="false">SUM(DS127:DZ127)*AM127</f>
        <v>0</v>
      </c>
      <c r="EC127" s="128"/>
      <c r="ED127" s="17"/>
      <c r="EE127" s="17"/>
      <c r="EF127" s="17"/>
      <c r="EG127" s="17"/>
      <c r="EH127" s="17"/>
      <c r="EI127" s="140" t="n">
        <f aca="false">IF(EI$2&lt;=$A127,IF(EI$3&gt;=$A127,(EI$4),0),0)*($AI128-$AI127)/10000</f>
        <v>0</v>
      </c>
      <c r="EJ127" s="140" t="n">
        <f aca="false">IF(EJ$2&lt;=$A127,IF(EJ$3&gt;=$A127,(EJ$4),0),0)*($AI128-$AI127)/10000</f>
        <v>0</v>
      </c>
      <c r="EK127" s="140" t="n">
        <f aca="false">IF(EK$2&lt;=$A127,IF(EK$3&gt;=$A127,(EK$4),0),0)*($AI128-$AI127)/10000</f>
        <v>0</v>
      </c>
      <c r="EL127" s="140" t="n">
        <f aca="false">IF(EL$2&lt;=$A127,IF(EL$3&gt;=$A127,(EL$4),0),0)*($AI128-$AI127)/10000</f>
        <v>0</v>
      </c>
      <c r="EM127" s="140" t="n">
        <f aca="false">IF(EM$2&lt;=$A127,IF(EM$3&gt;=$A127,(EM$4),0),0)*($AI128-$AI127)/10000</f>
        <v>0</v>
      </c>
      <c r="EN127" s="140" t="n">
        <f aca="false">IF(EN$2&lt;=$A127,IF(EN$3&gt;=$A127,(EN$4),0),0)*($AI128-$AI127)/10000</f>
        <v>0</v>
      </c>
      <c r="EO127" s="17"/>
      <c r="EP127" s="128" t="n">
        <f aca="false">SUM(EI127:EN127)</f>
        <v>0</v>
      </c>
      <c r="EQ127" s="128" t="n">
        <f aca="false">EP127*AM127</f>
        <v>0</v>
      </c>
      <c r="ER127" s="17"/>
      <c r="ES127" s="17"/>
      <c r="ET127" s="17"/>
      <c r="EU127" s="17"/>
      <c r="EV127" s="17"/>
      <c r="EW127" s="140" t="n">
        <f aca="false">IF(EW$2&lt;=$A127,IF(EW$3&gt;=$A127,(EW$4),0),0)*($AI128-$AI127)/10000</f>
        <v>0</v>
      </c>
      <c r="EX127" s="140" t="n">
        <f aca="false">IF(EX$2&lt;=$A127,IF(EX$3&gt;=$A127,(EX$4),0),0)*($AI128-$AI127)/10000</f>
        <v>0</v>
      </c>
      <c r="EY127" s="140" t="n">
        <f aca="false">IF(EY$2&lt;=$A127,IF(EY$3&gt;=$A127,(EY$4),0),0)*($AI128-$AI127)/10000</f>
        <v>0</v>
      </c>
      <c r="EZ127" s="140" t="n">
        <f aca="false">IF(EZ$2&lt;=$A127,IF(EZ$3&gt;=$A127,(EZ$4),0),0)*($AI128-$AI127)/10000</f>
        <v>0</v>
      </c>
      <c r="FA127" s="140" t="n">
        <f aca="false">IF(FA$2&lt;=$A127,IF(FA$3&gt;=$A127,(FA$4),0),0)*($AI128-$AI127)/10000</f>
        <v>0</v>
      </c>
      <c r="FB127" s="140" t="n">
        <f aca="false">IF(FB$2&lt;=$A127,IF(FB$3&gt;=$A127,(FB$4),0),0)*($AI128-$AI127)/10000</f>
        <v>0</v>
      </c>
      <c r="FC127" s="17"/>
      <c r="FD127" s="128" t="n">
        <f aca="false">SUM(EW127:FB127)</f>
        <v>0</v>
      </c>
      <c r="FE127" s="128" t="n">
        <f aca="false">FD127*AM127</f>
        <v>0</v>
      </c>
      <c r="FF127" s="17"/>
      <c r="FG127" s="17"/>
      <c r="FH127" s="17"/>
      <c r="FI127" s="17"/>
      <c r="FJ127" s="17"/>
      <c r="FK127" s="17"/>
      <c r="FL127" s="140" t="n">
        <f aca="false">IF(FL$2&lt;=$A127,IF(FL$3&gt;=$A127,(FL$4),0),0)*($AI128-$AI127)/10000</f>
        <v>0</v>
      </c>
      <c r="FM127" s="140" t="n">
        <f aca="false">IF(FM$2&lt;=$A127,IF(FM$3&gt;=$A127,(FM$4),0),0)*($AI128-$AI127)/10000</f>
        <v>0</v>
      </c>
      <c r="FN127" s="140" t="n">
        <f aca="false">IF(FN$2&lt;=$A127,IF(FN$3&gt;=$A127,(FN$4),0),0)*($AI128-$AI127)/10000</f>
        <v>0</v>
      </c>
      <c r="FO127" s="140" t="n">
        <f aca="false">IF(FO$2&lt;=$A127,IF(FO$3&gt;=$A127,(FO$4),0),0)*($AI128-$AI127)/10000</f>
        <v>0</v>
      </c>
      <c r="FP127" s="140" t="n">
        <f aca="false">IF(FP$2&lt;=$A127,IF(FP$3&gt;=$A127,(FP$4),0),0)*($AI128-$AI127)/10000</f>
        <v>0</v>
      </c>
      <c r="FQ127" s="140" t="n">
        <f aca="false">IF(FQ$2&lt;=$A127,IF(FQ$3&gt;=$A127,(FQ$4),0),0)*($AI128-$AI127)/10000</f>
        <v>0</v>
      </c>
      <c r="FR127" s="17"/>
      <c r="FS127" s="128" t="n">
        <f aca="false">SUM(FL127:FQ127)</f>
        <v>0</v>
      </c>
      <c r="FT127" s="128" t="n">
        <f aca="false">FS127*AM127</f>
        <v>0</v>
      </c>
      <c r="FU127" s="17"/>
      <c r="FV127" s="17"/>
      <c r="FW127" s="17"/>
      <c r="FX127" s="17"/>
      <c r="FY127" s="17"/>
      <c r="FZ127" s="17"/>
      <c r="GA127" s="140" t="n">
        <f aca="false">IF(GA$2&lt;=$A127,IF(GA$3&gt;=$A127,(GA$4),0),0)*($AI128-$AI127)/10000</f>
        <v>0</v>
      </c>
      <c r="GB127" s="140" t="n">
        <f aca="false">IF(GB$2&lt;=$A127,IF(GB$3&gt;=$A127,(GB$4),0),0)*($AI128-$AI127)/10000</f>
        <v>0</v>
      </c>
      <c r="GC127" s="140" t="n">
        <f aca="false">IF(GC$2&lt;=$A127,IF(GC$3&gt;=$A127,(GC$4),0),0)*($AI128-$AI127)/10000</f>
        <v>0</v>
      </c>
      <c r="GD127" s="140" t="n">
        <f aca="false">IF(GD$2&lt;=$A127,IF(GD$3&gt;=$A127,(GD$4),0),0)*($AI128-$AI127)/10000</f>
        <v>0</v>
      </c>
      <c r="GE127" s="140" t="n">
        <f aca="false">IF(GE$2&lt;=$A127,IF(GE$3&gt;=$A127,(GE$4),0),0)*($AI128-$AI127)/10000</f>
        <v>0</v>
      </c>
      <c r="GF127" s="140" t="n">
        <f aca="false">IF(GF$2&lt;=$A127,IF(GF$3&gt;=$A127,(GF$4),0),0)*($AI128-$AI127)/10000</f>
        <v>0</v>
      </c>
      <c r="GG127" s="17"/>
      <c r="GH127" s="128" t="n">
        <f aca="false">SUM(GA127:GF127)</f>
        <v>0</v>
      </c>
      <c r="GI127" s="128" t="n">
        <f aca="false">GH127*AM127</f>
        <v>0</v>
      </c>
    </row>
    <row r="128" customFormat="false" ht="16.5" hidden="false" customHeight="false" outlineLevel="0" collapsed="false">
      <c r="A128" s="133" t="n">
        <v>40634</v>
      </c>
      <c r="B128" s="134" t="e">
        <f aca="false">INDEX(EOLArray,MATCH($A128,EOLColumn,0),MATCH($AF$5,EOLRow,0))+CT128</f>
        <v>#VALUE!</v>
      </c>
      <c r="C128" s="148" t="n">
        <f aca="false">INDEX(M1SHEET,MATCH($A128,M1COLUMN,0),MATCH($AG$5,M1ROW,0))</f>
        <v>-0.627207579242252</v>
      </c>
      <c r="D128" s="149"/>
      <c r="E128" s="134" t="e">
        <f aca="false">INDEX(EOLArray,MATCH($A128,EOLColumn,0),MATCH($AF$19,EOLRow,0))+EQ128</f>
        <v>#VALUE!</v>
      </c>
      <c r="F128" s="148" t="n">
        <f aca="false">INDEX(M1SHEET,MATCH($A128,M1COLUMN,0),MATCH($AG$14,M1ROW,0))</f>
        <v>0</v>
      </c>
      <c r="G128" s="149"/>
      <c r="H128" s="134" t="e">
        <f aca="false">INDEX(EOLArray,MATCH($A128,EOLColumn,0),MATCH($AF$20,EOLRow,0))+GI128</f>
        <v>#VALUE!</v>
      </c>
      <c r="I128" s="148" t="n">
        <f aca="false">INDEX(M1SHEET,MATCH($A128,M1COLUMN,0),MATCH($AG$17,M1ROW,0))</f>
        <v>0.62</v>
      </c>
      <c r="J128" s="149"/>
      <c r="K128" s="134" t="e">
        <f aca="false">INDEX(EOLArray,MATCH($A128,EOLColumn,0),MATCH($AF$13,EOLRow,0))+FE128</f>
        <v>#VALUE!</v>
      </c>
      <c r="L128" s="148" t="n">
        <f aca="false">INDEX(M1SHEET,MATCH($A128,M1COLUMN,0),MATCH($AG$13,M1ROW,0))</f>
        <v>0</v>
      </c>
      <c r="M128" s="149"/>
      <c r="N128" s="134" t="e">
        <f aca="false">INDEX(EOLArray,MATCH($A128,EOLColumn,0),MATCH($AF$12,EOLRow,0))+EB128+DQ128</f>
        <v>#VALUE!</v>
      </c>
      <c r="O128" s="148" t="n">
        <f aca="false">INDEX(M1SHEET,MATCH($A128,M1COLUMN,0),MATCH($AG$15,M1ROW,0))</f>
        <v>-0.29</v>
      </c>
      <c r="P128" s="149"/>
      <c r="Q128" s="148" t="n">
        <f aca="false">INDEX(M1SHEET,MATCH($A128,M1COLUMN,0),MATCH($AG$31,M1ROW,0))</f>
        <v>3.9325</v>
      </c>
      <c r="R128" s="149"/>
      <c r="S128" s="134" t="e">
        <f aca="false">INDEX(EOLArray,MATCH($A128,EOLColumn,0),MATCH($AF$2,EOLRow,0))+BE128+DF128</f>
        <v>#VALUE!</v>
      </c>
      <c r="T128" s="148" t="n">
        <f aca="false">INDEX(M1SHEET,MATCH($A128,M1COLUMN,0),MATCH($AG$3,M1ROW,0))</f>
        <v>-0.57</v>
      </c>
      <c r="U128" s="149"/>
      <c r="V128" s="148" t="n">
        <f aca="false">INDEX(M1SHEET,MATCH($A128,M1COLUMN,0),MATCH($AG$28,M1ROW,0))</f>
        <v>5.10771481454659</v>
      </c>
      <c r="W128" s="149"/>
      <c r="X128" s="134" t="e">
        <f aca="false">INDEX(EOLArray,MATCH($A128,EOLColumn,0),MATCH($AF$18,EOLRow,0))+$BE128+$CK128+$CS128+$DQ128</f>
        <v>#VALUE!</v>
      </c>
      <c r="Y128" s="148" t="n">
        <f aca="false">INDEX(M1SHEET,MATCH($A128,M1COLUMN,0),MATCH($AG$2,M1ROW,0))</f>
        <v>4.2225</v>
      </c>
      <c r="Z128" s="149"/>
      <c r="AB128" s="150" t="e">
        <f aca="false">B128+E128+H128+K128+N128+S128</f>
        <v>#VALUE!</v>
      </c>
      <c r="AC128" s="58"/>
      <c r="AD128" s="58"/>
      <c r="AI128" s="138" t="n">
        <v>40634</v>
      </c>
      <c r="AJ128" s="96" t="n">
        <f aca="false">(CK128+BE128+BR128+DQ128)*AM128</f>
        <v>0</v>
      </c>
      <c r="AK128" s="97" t="n">
        <f aca="false">(AO128)*(AM128)</f>
        <v>0</v>
      </c>
      <c r="AL128" s="97" t="n">
        <f aca="false">(AN128+AO128)*(AM128)</f>
        <v>0</v>
      </c>
      <c r="AM128" s="139" t="n">
        <f aca="false">INDEX(M1SHEET,MATCH($AI128,M1COLUMN,0),MATCH($AG$38,M1ROW,0))</f>
        <v>0.544825476403054</v>
      </c>
      <c r="AN128" s="122" t="n">
        <f aca="false">BS128</f>
        <v>0</v>
      </c>
      <c r="AO128" s="97" t="n">
        <f aca="false">BR128</f>
        <v>0</v>
      </c>
      <c r="AP128" s="125"/>
      <c r="AQ128" s="108"/>
      <c r="AR128" s="128" t="n">
        <f aca="false">SUM(AX128:BE128)+SUM(BI128:BP128)+SUM(DU128:DZ128)+SUM(BW128:CI128)</f>
        <v>0</v>
      </c>
      <c r="AS128" s="108"/>
      <c r="AT128" s="17"/>
      <c r="AU128" s="17"/>
      <c r="AV128" s="37" t="n">
        <v>40634</v>
      </c>
      <c r="AW128" s="17"/>
      <c r="AX128" s="128" t="n">
        <f aca="false">IF(AX$2&lt;=$A128,IF(AX$3&gt;=$A128,(AX$4/1.055056),0),0)*($AI129-$AI128)/10000</f>
        <v>0</v>
      </c>
      <c r="AY128" s="140" t="n">
        <f aca="false">IF(AY$2&lt;=$A128,IF(AY$3&gt;=$A128,(AY$4/1.055056),0),0)*($AI129-$AI128)/10000</f>
        <v>0</v>
      </c>
      <c r="AZ128" s="140" t="n">
        <f aca="false">IF(AZ$2&lt;=$A128,IF(AZ$3&gt;=$A128,(AZ$4/1.055056),0),0)*($AI129-$AI128)/10000</f>
        <v>0</v>
      </c>
      <c r="BA128" s="140" t="n">
        <f aca="false">IF(BA$2&lt;=$A128,IF(BA$3&gt;=$A128,(BA$4/1.055056),0),0)*($AI129-$AI128)/10000</f>
        <v>0</v>
      </c>
      <c r="BB128" s="140" t="n">
        <f aca="false">IF(BB$2&lt;=$A128,IF(BB$3&gt;=$A128,(BB$4/1.055056),0),0)*($AI129-$AI128)/10000</f>
        <v>0</v>
      </c>
      <c r="BC128" s="140" t="n">
        <f aca="false">IF(BC$2&lt;=$A128,IF(BC$3&gt;=$A128,(BC$4/1.055056),0),0)*($AI129-$AI128)/10000</f>
        <v>0</v>
      </c>
      <c r="BD128" s="140" t="n">
        <f aca="false">IF(BD$2&lt;=$A128,IF(BD$3&gt;=$A128,(BD$4/1.055056),0),0)*($AI129-$AI128)/10000</f>
        <v>0</v>
      </c>
      <c r="BE128" s="140" t="n">
        <f aca="false">SUM(AX128:BD128)*AM128</f>
        <v>0</v>
      </c>
      <c r="BF128" s="140"/>
      <c r="BG128" s="13"/>
      <c r="BH128" s="13"/>
      <c r="BI128" s="141" t="n">
        <f aca="false">IF(BI$2&lt;=$A128,IF(BI$3&gt;=$A128,(BI$4/1.055056),0),0)*($AI129-$AI128)/10000</f>
        <v>0</v>
      </c>
      <c r="BJ128" s="141" t="n">
        <f aca="false">IF(BJ$2&lt;=$A128,IF(BJ$3&gt;=$A128,(BJ$4/1.055056),0),0)*($AI129-$AI128)/10000</f>
        <v>0</v>
      </c>
      <c r="BK128" s="141" t="n">
        <f aca="false">IF(BK$2&lt;=$A128,IF(BK$3&gt;=$A128,(BK$4/1.055056),0),0)*($AI129-$AI128)/10000</f>
        <v>0</v>
      </c>
      <c r="BL128" s="141" t="n">
        <f aca="false">IF(BL$2&lt;=$A128,IF(BL$3&gt;=$A128,(BL$4/1.055056),0),0)*($AI129-$AI128)/10000</f>
        <v>0</v>
      </c>
      <c r="BM128" s="141" t="n">
        <f aca="false">IF(BM$2&lt;=$A128,IF(BM$3&gt;=$A128,(BM$4/1.055056),0),0)*($AI129-$AI128)/10000</f>
        <v>0</v>
      </c>
      <c r="BN128" s="141" t="n">
        <f aca="false">IF(BN$2&lt;=$A128,IF(BN$3&gt;=$A128,(BN$4/1.055056),0),0)*($AI129-$AI128)/10000</f>
        <v>0</v>
      </c>
      <c r="BO128" s="141" t="n">
        <f aca="false">IF(BO$2&lt;=$A128,IF(BO$3&gt;=$A128,(BO$4/1.055056),0),0)*($AI129-$AI128)/10000</f>
        <v>0</v>
      </c>
      <c r="BP128" s="141" t="n">
        <f aca="false">IF(BP$2&lt;=$A128,IF(BP$3&gt;=$A128,(BP$4/1.055056),0),0)*($AI129-$AI128)/10000</f>
        <v>0</v>
      </c>
      <c r="BQ128" s="13"/>
      <c r="BR128" s="14" t="n">
        <f aca="false">SUM(BI128:BP128)</f>
        <v>0</v>
      </c>
      <c r="BS128" s="14" t="n">
        <f aca="false">SUM(AX128:BF128)+DF128</f>
        <v>0</v>
      </c>
      <c r="BT128" s="14"/>
      <c r="BU128" s="17"/>
      <c r="BV128" s="17"/>
      <c r="BW128" s="142" t="n">
        <f aca="false">IF(BW$2&lt;=$A128,IF(BW$3&gt;=$A128,(BW$4),0),0)*($AI129-$AI128)/10000</f>
        <v>0</v>
      </c>
      <c r="BX128" s="142" t="n">
        <f aca="false">IF(BX$2&lt;=$A128,IF(BX$3&gt;=$A128,(BX$4),0),0)*($AI129-$AI128)/10000</f>
        <v>0</v>
      </c>
      <c r="BY128" s="142" t="n">
        <f aca="false">IF(BY$2&lt;=$A128,IF(BY$3&gt;=$A128,(BY$4),0),0)*($AI129-$AI128)/10000</f>
        <v>0</v>
      </c>
      <c r="BZ128" s="142" t="n">
        <f aca="false">IF(BZ$2&lt;=$A128,IF(BZ$3&gt;=$A128,(BZ$4),0),0)*($AI129-$AI128)/10000</f>
        <v>0</v>
      </c>
      <c r="CA128" s="142" t="n">
        <f aca="false">IF(CA$2&lt;=$A128,IF(CA$3&gt;=$A128,(CA$4),0),0)*($AI129-$AI128)/10000</f>
        <v>0</v>
      </c>
      <c r="CB128" s="140" t="n">
        <f aca="false">IF(CB$2&lt;=$A128,IF(CB$3&gt;=$A128,(CB$4),0),0)*($AI129-$AI128)/10000</f>
        <v>0</v>
      </c>
      <c r="CC128" s="140" t="n">
        <f aca="false">IF(CC$2&lt;=$A128,IF(CC$3&gt;=$A128,(CC$4),0),0)*($AI129-$AI128)/10000</f>
        <v>0</v>
      </c>
      <c r="CD128" s="140" t="n">
        <f aca="false">IF(CD$2&lt;=$A128,IF(CD$3&gt;=$A128,(CD$4),0),0)*($AI129-$AI128)/10000</f>
        <v>0</v>
      </c>
      <c r="CE128" s="140" t="n">
        <f aca="false">IF(CE$2&lt;=$A128,IF(CE$3&gt;=$A128,(CE$4),0),0)*($AI129-$AI128)/10000</f>
        <v>0</v>
      </c>
      <c r="CF128" s="140" t="n">
        <f aca="false">IF(CF$2&lt;=$A128,IF(CF$3&gt;=$A128,(CF$4),0),0)*($AI129-$AI128)/10000</f>
        <v>0</v>
      </c>
      <c r="CG128" s="140" t="n">
        <f aca="false">IF(CG$2&lt;=$A128,IF(CG$3&gt;=$A128,(CG$4),0),0)*($AI129-$AI128)/10000</f>
        <v>0</v>
      </c>
      <c r="CH128" s="140" t="n">
        <f aca="false">IF(CH$2&lt;=$A128,IF(CH$3&gt;=$A128,(CH$4),0),0)*($AI129-$AI128)/10000</f>
        <v>0</v>
      </c>
      <c r="CI128" s="140" t="n">
        <f aca="false">IF(CI$2&lt;=$A128,IF(CI$3&gt;=$A128,(CI$4),0),0)*($AI129-$AI128)/10000</f>
        <v>0</v>
      </c>
      <c r="CJ128" s="17"/>
      <c r="CK128" s="128" t="n">
        <f aca="false">SUM(BW128:CI128)+DQ128</f>
        <v>0</v>
      </c>
      <c r="CL128" s="128"/>
      <c r="CM128" s="128"/>
      <c r="CN128" s="142" t="n">
        <f aca="false">IF(CN$2&lt;=$A128,IF(CN$3&gt;=$A128,(CN$4),0),0)*($AI129-$AI128)/10000</f>
        <v>0</v>
      </c>
      <c r="CO128" s="142" t="n">
        <f aca="false">IF(CO$2&lt;=$A128,IF(CO$3&gt;=$A128,(CO$4),0),0)*($AI129-$AI128)/10000</f>
        <v>0</v>
      </c>
      <c r="CP128" s="142" t="n">
        <f aca="false">IF(CP$2&lt;=$A128,IF(CP$3&gt;=$A128,(CP$4),0),0)*($AI129-$AI128)/10000</f>
        <v>0</v>
      </c>
      <c r="CQ128" s="142" t="n">
        <f aca="false">IF(CQ$2&lt;=$A128,IF(CQ$3&gt;=$A128,(CQ$4),0),0)*($AI129-$AI128)/10000</f>
        <v>0</v>
      </c>
      <c r="CR128" s="128"/>
      <c r="CS128" s="128" t="n">
        <f aca="false">SUM(CN128:CQ128)*AL128</f>
        <v>0</v>
      </c>
      <c r="CT128" s="128"/>
      <c r="CU128" s="17"/>
      <c r="CV128" s="17"/>
      <c r="CW128" s="17"/>
      <c r="CX128" s="140" t="n">
        <f aca="false">IF(CX$2&lt;=$A128,IF(CX$3&gt;=$A128,(CX$4),0),0)*($AI129-$AI128)/10000</f>
        <v>0</v>
      </c>
      <c r="CY128" s="140" t="n">
        <f aca="false">IF(CY$2&lt;=$A128,IF(CY$3&gt;=$A128,(CY$4),0),0)*($AI129-$AI128)/10000</f>
        <v>0</v>
      </c>
      <c r="CZ128" s="140" t="n">
        <f aca="false">IF(CZ$2&lt;=$A128,IF(CZ$3&gt;=$A128,(CZ$4),0),0)*($AI129-$AI128)/10000</f>
        <v>0</v>
      </c>
      <c r="DA128" s="140" t="n">
        <f aca="false">IF(DA$2&lt;=$A128,IF(DA$3&gt;=$A128,(DA$4),0),0)*($AI129-$AI128)/10000</f>
        <v>0</v>
      </c>
      <c r="DB128" s="140" t="n">
        <f aca="false">IF(DB$2&lt;=$A128,IF(DB$3&gt;=$A128,(DB$4),0),0)*($AI129-$AI128)/10000</f>
        <v>0</v>
      </c>
      <c r="DC128" s="140" t="n">
        <f aca="false">IF(DC$2&lt;=$A128,IF(DC$3&gt;=$A128,(DC$4),0),0)*($AI129-$AI128)/10000</f>
        <v>0</v>
      </c>
      <c r="DD128" s="140" t="n">
        <f aca="false">IF(DD$2&lt;=$A128,IF(DD$3&gt;=$A128,(DD$4),0),0)*($AI129-$AI128)/10000</f>
        <v>0</v>
      </c>
      <c r="DE128" s="17"/>
      <c r="DF128" s="128" t="n">
        <f aca="false">SUM(CX128:DD128)</f>
        <v>0</v>
      </c>
      <c r="DG128" s="17"/>
      <c r="DH128" s="17"/>
      <c r="DI128" s="17"/>
      <c r="DJ128" s="17"/>
      <c r="DK128" s="17"/>
      <c r="DL128" s="140" t="n">
        <f aca="false">IF(DL$2&lt;=$A128,IF(DL$3&gt;=$A128,(DL$4),0),0)*($AI129-$AI128)/10000</f>
        <v>0</v>
      </c>
      <c r="DM128" s="140" t="n">
        <f aca="false">IF(DM$2&lt;=$A128,IF(DM$3&gt;=$A128,(DM$4),0),0)*($AI129-$AI128)/10000</f>
        <v>0</v>
      </c>
      <c r="DN128" s="140" t="n">
        <f aca="false">IF(DN$2&lt;=$A128,IF(DN$3&gt;=$A128,(DN$4),0),0)*($AI129-$AI128)/10000</f>
        <v>0</v>
      </c>
      <c r="DO128" s="140" t="n">
        <f aca="false">IF(DO$2&lt;=$A128,IF(DO$3&gt;=$A128,(DO$4),0),0)*($AI129-$AI128)/10000</f>
        <v>0</v>
      </c>
      <c r="DP128" s="140"/>
      <c r="DQ128" s="140" t="n">
        <f aca="false">SUM(DL128:DO128)*AL128</f>
        <v>0</v>
      </c>
      <c r="DR128" s="140"/>
      <c r="DS128" s="140" t="n">
        <f aca="false">IF(DS$2&lt;=$A128,IF(DS$3&gt;=$A128,(DS$4),0),0)*($AI129-$AI128)/10000</f>
        <v>0</v>
      </c>
      <c r="DT128" s="140" t="n">
        <f aca="false">IF(DT$2&lt;=$A128,IF(DT$3&gt;=$A128,(DT$4),0),0)*($AI129-$AI128)/10000</f>
        <v>0</v>
      </c>
      <c r="DU128" s="140" t="n">
        <f aca="false">IF(DU$2&lt;=$A128,IF(DU$3&gt;=$A128,(DU$4),0),0)*($AI129-$AI128)/10000</f>
        <v>0</v>
      </c>
      <c r="DV128" s="140" t="n">
        <f aca="false">IF(DV$2&lt;=$A128,IF(DV$3&gt;=$A128,(DV$4),0),0)*($AI129-$AI128)/10000</f>
        <v>0</v>
      </c>
      <c r="DW128" s="140" t="n">
        <f aca="false">IF(DW$2&lt;=$A128,IF(DW$3&gt;=$A128,(DW$4),0),0)*($AI129-$AI128)/10000</f>
        <v>0</v>
      </c>
      <c r="DX128" s="140" t="n">
        <f aca="false">IF(DX$2&lt;=$A128,IF(DX$3&gt;=$A128,(DX$4),0),0)*($AI129-$AI128)/10000</f>
        <v>0</v>
      </c>
      <c r="DY128" s="140" t="n">
        <f aca="false">IF(DY$2&lt;=$A128,IF(DY$3&gt;=$A128,(DY$4),0),0)*($AI129-$AI128)/10000</f>
        <v>0</v>
      </c>
      <c r="DZ128" s="140" t="n">
        <f aca="false">IF(DZ$2&lt;=$A128,IF(DZ$3&gt;=$A128,(DZ$4),0),0)*($AI129-$AI128)/10000</f>
        <v>0</v>
      </c>
      <c r="EA128" s="140" t="n">
        <f aca="false">IF(EA$2&lt;=$A128,IF(EA$3&gt;=$A128,(EA$4),0),0)*($AI129-$AI128)/10000</f>
        <v>0</v>
      </c>
      <c r="EB128" s="128" t="n">
        <f aca="false">SUM(DS128:DZ128)*AM128</f>
        <v>0</v>
      </c>
      <c r="EC128" s="128"/>
      <c r="ED128" s="17"/>
      <c r="EE128" s="17"/>
      <c r="EF128" s="17"/>
      <c r="EG128" s="17"/>
      <c r="EH128" s="17"/>
      <c r="EI128" s="140" t="n">
        <f aca="false">IF(EI$2&lt;=$A128,IF(EI$3&gt;=$A128,(EI$4),0),0)*($AI129-$AI128)/10000</f>
        <v>0</v>
      </c>
      <c r="EJ128" s="140" t="n">
        <f aca="false">IF(EJ$2&lt;=$A128,IF(EJ$3&gt;=$A128,(EJ$4),0),0)*($AI129-$AI128)/10000</f>
        <v>0</v>
      </c>
      <c r="EK128" s="140" t="n">
        <f aca="false">IF(EK$2&lt;=$A128,IF(EK$3&gt;=$A128,(EK$4),0),0)*($AI129-$AI128)/10000</f>
        <v>0</v>
      </c>
      <c r="EL128" s="140" t="n">
        <f aca="false">IF(EL$2&lt;=$A128,IF(EL$3&gt;=$A128,(EL$4),0),0)*($AI129-$AI128)/10000</f>
        <v>0</v>
      </c>
      <c r="EM128" s="140" t="n">
        <f aca="false">IF(EM$2&lt;=$A128,IF(EM$3&gt;=$A128,(EM$4),0),0)*($AI129-$AI128)/10000</f>
        <v>0</v>
      </c>
      <c r="EN128" s="140" t="n">
        <f aca="false">IF(EN$2&lt;=$A128,IF(EN$3&gt;=$A128,(EN$4),0),0)*($AI129-$AI128)/10000</f>
        <v>0</v>
      </c>
      <c r="EO128" s="17"/>
      <c r="EP128" s="128" t="n">
        <f aca="false">SUM(EI128:EN128)</f>
        <v>0</v>
      </c>
      <c r="EQ128" s="128" t="n">
        <f aca="false">EP128*AM128</f>
        <v>0</v>
      </c>
      <c r="ER128" s="17"/>
      <c r="ES128" s="17"/>
      <c r="ET128" s="17"/>
      <c r="EU128" s="17"/>
      <c r="EV128" s="17"/>
      <c r="EW128" s="140" t="n">
        <f aca="false">IF(EW$2&lt;=$A128,IF(EW$3&gt;=$A128,(EW$4),0),0)*($AI129-$AI128)/10000</f>
        <v>0</v>
      </c>
      <c r="EX128" s="140" t="n">
        <f aca="false">IF(EX$2&lt;=$A128,IF(EX$3&gt;=$A128,(EX$4),0),0)*($AI129-$AI128)/10000</f>
        <v>0</v>
      </c>
      <c r="EY128" s="140" t="n">
        <f aca="false">IF(EY$2&lt;=$A128,IF(EY$3&gt;=$A128,(EY$4),0),0)*($AI129-$AI128)/10000</f>
        <v>0</v>
      </c>
      <c r="EZ128" s="140" t="n">
        <f aca="false">IF(EZ$2&lt;=$A128,IF(EZ$3&gt;=$A128,(EZ$4),0),0)*($AI129-$AI128)/10000</f>
        <v>0</v>
      </c>
      <c r="FA128" s="140" t="n">
        <f aca="false">IF(FA$2&lt;=$A128,IF(FA$3&gt;=$A128,(FA$4),0),0)*($AI129-$AI128)/10000</f>
        <v>0</v>
      </c>
      <c r="FB128" s="140" t="n">
        <f aca="false">IF(FB$2&lt;=$A128,IF(FB$3&gt;=$A128,(FB$4),0),0)*($AI129-$AI128)/10000</f>
        <v>0</v>
      </c>
      <c r="FC128" s="17"/>
      <c r="FD128" s="128" t="n">
        <f aca="false">SUM(EW128:FB128)</f>
        <v>0</v>
      </c>
      <c r="FE128" s="128" t="n">
        <f aca="false">FD128*AM128</f>
        <v>0</v>
      </c>
      <c r="FF128" s="17"/>
      <c r="FG128" s="17"/>
      <c r="FH128" s="17"/>
      <c r="FI128" s="17"/>
      <c r="FJ128" s="17"/>
      <c r="FK128" s="17"/>
      <c r="FL128" s="140" t="n">
        <f aca="false">IF(FL$2&lt;=$A128,IF(FL$3&gt;=$A128,(FL$4),0),0)*($AI129-$AI128)/10000</f>
        <v>0</v>
      </c>
      <c r="FM128" s="140" t="n">
        <f aca="false">IF(FM$2&lt;=$A128,IF(FM$3&gt;=$A128,(FM$4),0),0)*($AI129-$AI128)/10000</f>
        <v>0</v>
      </c>
      <c r="FN128" s="140" t="n">
        <f aca="false">IF(FN$2&lt;=$A128,IF(FN$3&gt;=$A128,(FN$4),0),0)*($AI129-$AI128)/10000</f>
        <v>0</v>
      </c>
      <c r="FO128" s="140" t="n">
        <f aca="false">IF(FO$2&lt;=$A128,IF(FO$3&gt;=$A128,(FO$4),0),0)*($AI129-$AI128)/10000</f>
        <v>0</v>
      </c>
      <c r="FP128" s="140" t="n">
        <f aca="false">IF(FP$2&lt;=$A128,IF(FP$3&gt;=$A128,(FP$4),0),0)*($AI129-$AI128)/10000</f>
        <v>0</v>
      </c>
      <c r="FQ128" s="140" t="n">
        <f aca="false">IF(FQ$2&lt;=$A128,IF(FQ$3&gt;=$A128,(FQ$4),0),0)*($AI129-$AI128)/10000</f>
        <v>0</v>
      </c>
      <c r="FR128" s="17"/>
      <c r="FS128" s="128" t="n">
        <f aca="false">SUM(FL128:FQ128)</f>
        <v>0</v>
      </c>
      <c r="FT128" s="128" t="n">
        <f aca="false">FS128*AM128</f>
        <v>0</v>
      </c>
      <c r="FU128" s="17"/>
      <c r="FV128" s="17"/>
      <c r="FW128" s="17"/>
      <c r="FX128" s="17"/>
      <c r="FY128" s="17"/>
      <c r="FZ128" s="17"/>
      <c r="GA128" s="140" t="n">
        <f aca="false">IF(GA$2&lt;=$A128,IF(GA$3&gt;=$A128,(GA$4),0),0)*($AI129-$AI128)/10000</f>
        <v>0</v>
      </c>
      <c r="GB128" s="140" t="n">
        <f aca="false">IF(GB$2&lt;=$A128,IF(GB$3&gt;=$A128,(GB$4),0),0)*($AI129-$AI128)/10000</f>
        <v>0</v>
      </c>
      <c r="GC128" s="140" t="n">
        <f aca="false">IF(GC$2&lt;=$A128,IF(GC$3&gt;=$A128,(GC$4),0),0)*($AI129-$AI128)/10000</f>
        <v>0</v>
      </c>
      <c r="GD128" s="140" t="n">
        <f aca="false">IF(GD$2&lt;=$A128,IF(GD$3&gt;=$A128,(GD$4),0),0)*($AI129-$AI128)/10000</f>
        <v>0</v>
      </c>
      <c r="GE128" s="140" t="n">
        <f aca="false">IF(GE$2&lt;=$A128,IF(GE$3&gt;=$A128,(GE$4),0),0)*($AI129-$AI128)/10000</f>
        <v>0</v>
      </c>
      <c r="GF128" s="140" t="n">
        <f aca="false">IF(GF$2&lt;=$A128,IF(GF$3&gt;=$A128,(GF$4),0),0)*($AI129-$AI128)/10000</f>
        <v>0</v>
      </c>
      <c r="GG128" s="17"/>
      <c r="GH128" s="128" t="n">
        <f aca="false">SUM(GA128:GF128)</f>
        <v>0</v>
      </c>
      <c r="GI128" s="128" t="n">
        <f aca="false">GH128*AM128</f>
        <v>0</v>
      </c>
    </row>
    <row r="129" customFormat="false" ht="16.5" hidden="false" customHeight="false" outlineLevel="0" collapsed="false">
      <c r="A129" s="133" t="n">
        <v>40664</v>
      </c>
      <c r="B129" s="144" t="e">
        <f aca="false">INDEX(EOLArray,MATCH($A129,EOLColumn,0),MATCH($AF$5,EOLRow,0))+CT129</f>
        <v>#VALUE!</v>
      </c>
      <c r="C129" s="135" t="n">
        <f aca="false">INDEX(M1SHEET,MATCH($A129,M1COLUMN,0),MATCH($AG$5,M1ROW,0))</f>
        <v>-0.627210794468613</v>
      </c>
      <c r="D129" s="152"/>
      <c r="E129" s="144" t="e">
        <f aca="false">INDEX(EOLArray,MATCH($A129,EOLColumn,0),MATCH($AF$19,EOLRow,0))+EQ129</f>
        <v>#VALUE!</v>
      </c>
      <c r="F129" s="135" t="n">
        <f aca="false">INDEX(M1SHEET,MATCH($A129,M1COLUMN,0),MATCH($AG$14,M1ROW,0))</f>
        <v>0</v>
      </c>
      <c r="G129" s="152"/>
      <c r="H129" s="144" t="e">
        <f aca="false">INDEX(EOLArray,MATCH($A129,EOLColumn,0),MATCH($AF$20,EOLRow,0))+GI129</f>
        <v>#VALUE!</v>
      </c>
      <c r="I129" s="135" t="n">
        <f aca="false">INDEX(M1SHEET,MATCH($A129,M1COLUMN,0),MATCH($AG$17,M1ROW,0))</f>
        <v>0.62</v>
      </c>
      <c r="J129" s="152"/>
      <c r="K129" s="144" t="e">
        <f aca="false">INDEX(EOLArray,MATCH($A129,EOLColumn,0),MATCH($AF$13,EOLRow,0))+FE129</f>
        <v>#VALUE!</v>
      </c>
      <c r="L129" s="135" t="n">
        <f aca="false">INDEX(M1SHEET,MATCH($A129,M1COLUMN,0),MATCH($AG$13,M1ROW,0))</f>
        <v>0</v>
      </c>
      <c r="M129" s="152"/>
      <c r="N129" s="144" t="e">
        <f aca="false">INDEX(EOLArray,MATCH($A129,EOLColumn,0),MATCH($AF$12,EOLRow,0))+EB129+DQ129</f>
        <v>#VALUE!</v>
      </c>
      <c r="O129" s="135" t="n">
        <f aca="false">INDEX(M1SHEET,MATCH($A129,M1COLUMN,0),MATCH($AG$15,M1ROW,0))</f>
        <v>-0.29</v>
      </c>
      <c r="P129" s="152"/>
      <c r="Q129" s="135" t="n">
        <f aca="false">INDEX(M1SHEET,MATCH($A129,M1COLUMN,0),MATCH($AG$31,M1ROW,0))</f>
        <v>3.9035</v>
      </c>
      <c r="R129" s="152"/>
      <c r="S129" s="144" t="e">
        <f aca="false">INDEX(EOLArray,MATCH($A129,EOLColumn,0),MATCH($AF$2,EOLRow,0))+BE129+DF129</f>
        <v>#VALUE!</v>
      </c>
      <c r="T129" s="135" t="n">
        <f aca="false">INDEX(M1SHEET,MATCH($A129,M1COLUMN,0),MATCH($AG$3,M1ROW,0))</f>
        <v>-0.57</v>
      </c>
      <c r="U129" s="152"/>
      <c r="V129" s="135" t="n">
        <f aca="false">INDEX(M1SHEET,MATCH($A129,M1COLUMN,0),MATCH($AG$28,M1ROW,0))</f>
        <v>5.06687597493576</v>
      </c>
      <c r="W129" s="152"/>
      <c r="X129" s="144" t="e">
        <f aca="false">INDEX(EOLArray,MATCH($A129,EOLColumn,0),MATCH($AF$18,EOLRow,0))+$BE129+$CK129+$CS129+$DQ129</f>
        <v>#VALUE!</v>
      </c>
      <c r="Y129" s="135" t="n">
        <f aca="false">INDEX(M1SHEET,MATCH($A129,M1COLUMN,0),MATCH($AG$2,M1ROW,0))</f>
        <v>4.1935</v>
      </c>
      <c r="Z129" s="152"/>
      <c r="AB129" s="150" t="e">
        <f aca="false">B129+E129+H129+K129+N129+S129</f>
        <v>#VALUE!</v>
      </c>
      <c r="AC129" s="58"/>
      <c r="AD129" s="58"/>
      <c r="AI129" s="138" t="n">
        <v>40664</v>
      </c>
      <c r="AJ129" s="96" t="n">
        <f aca="false">(CK129+BE129+BR129+DQ129)*AM129</f>
        <v>0</v>
      </c>
      <c r="AK129" s="97" t="n">
        <f aca="false">(AO129)*(AM129)</f>
        <v>0</v>
      </c>
      <c r="AL129" s="97" t="n">
        <f aca="false">(AN129+AO129)*(AM129)</f>
        <v>0</v>
      </c>
      <c r="AM129" s="139" t="n">
        <f aca="false">INDEX(M1SHEET,MATCH($AI129,M1COLUMN,0),MATCH($AG$38,M1ROW,0))</f>
        <v>0.541947779863978</v>
      </c>
      <c r="AN129" s="122" t="n">
        <f aca="false">BS129</f>
        <v>0</v>
      </c>
      <c r="AO129" s="97" t="n">
        <f aca="false">BR129</f>
        <v>0</v>
      </c>
      <c r="AP129" s="125"/>
      <c r="AQ129" s="108"/>
      <c r="AR129" s="128" t="n">
        <f aca="false">SUM(AX129:BE129)+SUM(BI129:BP129)+SUM(DU129:DZ129)+SUM(BW129:CI129)</f>
        <v>0</v>
      </c>
      <c r="AS129" s="108"/>
      <c r="AT129" s="17"/>
      <c r="AU129" s="17"/>
      <c r="AV129" s="37" t="n">
        <v>40664</v>
      </c>
      <c r="AW129" s="17"/>
      <c r="AX129" s="128" t="n">
        <f aca="false">IF(AX$2&lt;=$A129,IF(AX$3&gt;=$A129,(AX$4/1.055056),0),0)*($AI130-$AI129)/10000</f>
        <v>0</v>
      </c>
      <c r="AY129" s="140" t="n">
        <f aca="false">IF(AY$2&lt;=$A129,IF(AY$3&gt;=$A129,(AY$4/1.055056),0),0)*($AI130-$AI129)/10000</f>
        <v>0</v>
      </c>
      <c r="AZ129" s="140" t="n">
        <f aca="false">IF(AZ$2&lt;=$A129,IF(AZ$3&gt;=$A129,(AZ$4/1.055056),0),0)*($AI130-$AI129)/10000</f>
        <v>0</v>
      </c>
      <c r="BA129" s="140" t="n">
        <f aca="false">IF(BA$2&lt;=$A129,IF(BA$3&gt;=$A129,(BA$4/1.055056),0),0)*($AI130-$AI129)/10000</f>
        <v>0</v>
      </c>
      <c r="BB129" s="140" t="n">
        <f aca="false">IF(BB$2&lt;=$A129,IF(BB$3&gt;=$A129,(BB$4/1.055056),0),0)*($AI130-$AI129)/10000</f>
        <v>0</v>
      </c>
      <c r="BC129" s="140" t="n">
        <f aca="false">IF(BC$2&lt;=$A129,IF(BC$3&gt;=$A129,(BC$4/1.055056),0),0)*($AI130-$AI129)/10000</f>
        <v>0</v>
      </c>
      <c r="BD129" s="140" t="n">
        <f aca="false">IF(BD$2&lt;=$A129,IF(BD$3&gt;=$A129,(BD$4/1.055056),0),0)*($AI130-$AI129)/10000</f>
        <v>0</v>
      </c>
      <c r="BE129" s="140" t="n">
        <f aca="false">SUM(AX129:BD129)*AM129</f>
        <v>0</v>
      </c>
      <c r="BF129" s="140"/>
      <c r="BG129" s="13"/>
      <c r="BH129" s="13"/>
      <c r="BI129" s="141" t="n">
        <f aca="false">IF(BI$2&lt;=$A129,IF(BI$3&gt;=$A129,(BI$4/1.055056),0),0)*($AI130-$AI129)/10000</f>
        <v>0</v>
      </c>
      <c r="BJ129" s="141" t="n">
        <f aca="false">IF(BJ$2&lt;=$A129,IF(BJ$3&gt;=$A129,(BJ$4/1.055056),0),0)*($AI130-$AI129)/10000</f>
        <v>0</v>
      </c>
      <c r="BK129" s="141" t="n">
        <f aca="false">IF(BK$2&lt;=$A129,IF(BK$3&gt;=$A129,(BK$4/1.055056),0),0)*($AI130-$AI129)/10000</f>
        <v>0</v>
      </c>
      <c r="BL129" s="141" t="n">
        <f aca="false">IF(BL$2&lt;=$A129,IF(BL$3&gt;=$A129,(BL$4/1.055056),0),0)*($AI130-$AI129)/10000</f>
        <v>0</v>
      </c>
      <c r="BM129" s="141" t="n">
        <f aca="false">IF(BM$2&lt;=$A129,IF(BM$3&gt;=$A129,(BM$4/1.055056),0),0)*($AI130-$AI129)/10000</f>
        <v>0</v>
      </c>
      <c r="BN129" s="141" t="n">
        <f aca="false">IF(BN$2&lt;=$A129,IF(BN$3&gt;=$A129,(BN$4/1.055056),0),0)*($AI130-$AI129)/10000</f>
        <v>0</v>
      </c>
      <c r="BO129" s="141" t="n">
        <f aca="false">IF(BO$2&lt;=$A129,IF(BO$3&gt;=$A129,(BO$4/1.055056),0),0)*($AI130-$AI129)/10000</f>
        <v>0</v>
      </c>
      <c r="BP129" s="141" t="n">
        <f aca="false">IF(BP$2&lt;=$A129,IF(BP$3&gt;=$A129,(BP$4/1.055056),0),0)*($AI130-$AI129)/10000</f>
        <v>0</v>
      </c>
      <c r="BQ129" s="13"/>
      <c r="BR129" s="14" t="n">
        <f aca="false">SUM(BI129:BP129)</f>
        <v>0</v>
      </c>
      <c r="BS129" s="14" t="n">
        <f aca="false">SUM(AX129:BF129)+DF129</f>
        <v>0</v>
      </c>
      <c r="BT129" s="14"/>
      <c r="BU129" s="17"/>
      <c r="BV129" s="17"/>
      <c r="BW129" s="142" t="n">
        <f aca="false">IF(BW$2&lt;=$A129,IF(BW$3&gt;=$A129,(BW$4),0),0)*($AI130-$AI129)/10000</f>
        <v>0</v>
      </c>
      <c r="BX129" s="142" t="n">
        <f aca="false">IF(BX$2&lt;=$A129,IF(BX$3&gt;=$A129,(BX$4),0),0)*($AI130-$AI129)/10000</f>
        <v>0</v>
      </c>
      <c r="BY129" s="142" t="n">
        <f aca="false">IF(BY$2&lt;=$A129,IF(BY$3&gt;=$A129,(BY$4),0),0)*($AI130-$AI129)/10000</f>
        <v>0</v>
      </c>
      <c r="BZ129" s="142" t="n">
        <f aca="false">IF(BZ$2&lt;=$A129,IF(BZ$3&gt;=$A129,(BZ$4),0),0)*($AI130-$AI129)/10000</f>
        <v>0</v>
      </c>
      <c r="CA129" s="142" t="n">
        <f aca="false">IF(CA$2&lt;=$A129,IF(CA$3&gt;=$A129,(CA$4),0),0)*($AI130-$AI129)/10000</f>
        <v>0</v>
      </c>
      <c r="CB129" s="140" t="n">
        <f aca="false">IF(CB$2&lt;=$A129,IF(CB$3&gt;=$A129,(CB$4),0),0)*($AI130-$AI129)/10000</f>
        <v>0</v>
      </c>
      <c r="CC129" s="140" t="n">
        <f aca="false">IF(CC$2&lt;=$A129,IF(CC$3&gt;=$A129,(CC$4),0),0)*($AI130-$AI129)/10000</f>
        <v>0</v>
      </c>
      <c r="CD129" s="140" t="n">
        <f aca="false">IF(CD$2&lt;=$A129,IF(CD$3&gt;=$A129,(CD$4),0),0)*($AI130-$AI129)/10000</f>
        <v>0</v>
      </c>
      <c r="CE129" s="140" t="n">
        <f aca="false">IF(CE$2&lt;=$A129,IF(CE$3&gt;=$A129,(CE$4),0),0)*($AI130-$AI129)/10000</f>
        <v>0</v>
      </c>
      <c r="CF129" s="140" t="n">
        <f aca="false">IF(CF$2&lt;=$A129,IF(CF$3&gt;=$A129,(CF$4),0),0)*($AI130-$AI129)/10000</f>
        <v>0</v>
      </c>
      <c r="CG129" s="140" t="n">
        <f aca="false">IF(CG$2&lt;=$A129,IF(CG$3&gt;=$A129,(CG$4),0),0)*($AI130-$AI129)/10000</f>
        <v>0</v>
      </c>
      <c r="CH129" s="140" t="n">
        <f aca="false">IF(CH$2&lt;=$A129,IF(CH$3&gt;=$A129,(CH$4),0),0)*($AI130-$AI129)/10000</f>
        <v>0</v>
      </c>
      <c r="CI129" s="140" t="n">
        <f aca="false">IF(CI$2&lt;=$A129,IF(CI$3&gt;=$A129,(CI$4),0),0)*($AI130-$AI129)/10000</f>
        <v>0</v>
      </c>
      <c r="CJ129" s="17"/>
      <c r="CK129" s="128" t="n">
        <f aca="false">SUM(BW129:CI129)+DQ129</f>
        <v>0</v>
      </c>
      <c r="CL129" s="128"/>
      <c r="CM129" s="128"/>
      <c r="CN129" s="142" t="n">
        <f aca="false">IF(CN$2&lt;=$A129,IF(CN$3&gt;=$A129,(CN$4),0),0)*($AI130-$AI129)/10000</f>
        <v>0</v>
      </c>
      <c r="CO129" s="142" t="n">
        <f aca="false">IF(CO$2&lt;=$A129,IF(CO$3&gt;=$A129,(CO$4),0),0)*($AI130-$AI129)/10000</f>
        <v>0</v>
      </c>
      <c r="CP129" s="142" t="n">
        <f aca="false">IF(CP$2&lt;=$A129,IF(CP$3&gt;=$A129,(CP$4),0),0)*($AI130-$AI129)/10000</f>
        <v>0</v>
      </c>
      <c r="CQ129" s="142" t="n">
        <f aca="false">IF(CQ$2&lt;=$A129,IF(CQ$3&gt;=$A129,(CQ$4),0),0)*($AI130-$AI129)/10000</f>
        <v>0</v>
      </c>
      <c r="CR129" s="128"/>
      <c r="CS129" s="128" t="n">
        <f aca="false">SUM(CN129:CQ129)*AL129</f>
        <v>0</v>
      </c>
      <c r="CT129" s="128"/>
      <c r="CU129" s="17"/>
      <c r="CV129" s="17"/>
      <c r="CW129" s="17"/>
      <c r="CX129" s="140" t="n">
        <f aca="false">IF(CX$2&lt;=$A129,IF(CX$3&gt;=$A129,(CX$4),0),0)*($AI130-$AI129)/10000</f>
        <v>0</v>
      </c>
      <c r="CY129" s="140" t="n">
        <f aca="false">IF(CY$2&lt;=$A129,IF(CY$3&gt;=$A129,(CY$4),0),0)*($AI130-$AI129)/10000</f>
        <v>0</v>
      </c>
      <c r="CZ129" s="140" t="n">
        <f aca="false">IF(CZ$2&lt;=$A129,IF(CZ$3&gt;=$A129,(CZ$4),0),0)*($AI130-$AI129)/10000</f>
        <v>0</v>
      </c>
      <c r="DA129" s="140" t="n">
        <f aca="false">IF(DA$2&lt;=$A129,IF(DA$3&gt;=$A129,(DA$4),0),0)*($AI130-$AI129)/10000</f>
        <v>0</v>
      </c>
      <c r="DB129" s="140" t="n">
        <f aca="false">IF(DB$2&lt;=$A129,IF(DB$3&gt;=$A129,(DB$4),0),0)*($AI130-$AI129)/10000</f>
        <v>0</v>
      </c>
      <c r="DC129" s="140" t="n">
        <f aca="false">IF(DC$2&lt;=$A129,IF(DC$3&gt;=$A129,(DC$4),0),0)*($AI130-$AI129)/10000</f>
        <v>0</v>
      </c>
      <c r="DD129" s="140" t="n">
        <f aca="false">IF(DD$2&lt;=$A129,IF(DD$3&gt;=$A129,(DD$4),0),0)*($AI130-$AI129)/10000</f>
        <v>0</v>
      </c>
      <c r="DE129" s="17"/>
      <c r="DF129" s="128" t="n">
        <f aca="false">SUM(CX129:DD129)</f>
        <v>0</v>
      </c>
      <c r="DG129" s="17"/>
      <c r="DH129" s="17"/>
      <c r="DI129" s="17"/>
      <c r="DJ129" s="17"/>
      <c r="DK129" s="17"/>
      <c r="DL129" s="140" t="n">
        <f aca="false">IF(DL$2&lt;=$A129,IF(DL$3&gt;=$A129,(DL$4),0),0)*($AI130-$AI129)/10000</f>
        <v>0</v>
      </c>
      <c r="DM129" s="140" t="n">
        <f aca="false">IF(DM$2&lt;=$A129,IF(DM$3&gt;=$A129,(DM$4),0),0)*($AI130-$AI129)/10000</f>
        <v>0</v>
      </c>
      <c r="DN129" s="140" t="n">
        <f aca="false">IF(DN$2&lt;=$A129,IF(DN$3&gt;=$A129,(DN$4),0),0)*($AI130-$AI129)/10000</f>
        <v>0</v>
      </c>
      <c r="DO129" s="140" t="n">
        <f aca="false">IF(DO$2&lt;=$A129,IF(DO$3&gt;=$A129,(DO$4),0),0)*($AI130-$AI129)/10000</f>
        <v>0</v>
      </c>
      <c r="DP129" s="140"/>
      <c r="DQ129" s="140" t="n">
        <f aca="false">SUM(DL129:DO129)*AL129</f>
        <v>0</v>
      </c>
      <c r="DR129" s="140"/>
      <c r="DS129" s="140" t="n">
        <f aca="false">IF(DS$2&lt;=$A129,IF(DS$3&gt;=$A129,(DS$4),0),0)*($AI130-$AI129)/10000</f>
        <v>0</v>
      </c>
      <c r="DT129" s="140" t="n">
        <f aca="false">IF(DT$2&lt;=$A129,IF(DT$3&gt;=$A129,(DT$4),0),0)*($AI130-$AI129)/10000</f>
        <v>0</v>
      </c>
      <c r="DU129" s="140" t="n">
        <f aca="false">IF(DU$2&lt;=$A129,IF(DU$3&gt;=$A129,(DU$4),0),0)*($AI130-$AI129)/10000</f>
        <v>0</v>
      </c>
      <c r="DV129" s="140" t="n">
        <f aca="false">IF(DV$2&lt;=$A129,IF(DV$3&gt;=$A129,(DV$4),0),0)*($AI130-$AI129)/10000</f>
        <v>0</v>
      </c>
      <c r="DW129" s="140" t="n">
        <f aca="false">IF(DW$2&lt;=$A129,IF(DW$3&gt;=$A129,(DW$4),0),0)*($AI130-$AI129)/10000</f>
        <v>0</v>
      </c>
      <c r="DX129" s="140" t="n">
        <f aca="false">IF(DX$2&lt;=$A129,IF(DX$3&gt;=$A129,(DX$4),0),0)*($AI130-$AI129)/10000</f>
        <v>0</v>
      </c>
      <c r="DY129" s="140" t="n">
        <f aca="false">IF(DY$2&lt;=$A129,IF(DY$3&gt;=$A129,(DY$4),0),0)*($AI130-$AI129)/10000</f>
        <v>0</v>
      </c>
      <c r="DZ129" s="140" t="n">
        <f aca="false">IF(DZ$2&lt;=$A129,IF(DZ$3&gt;=$A129,(DZ$4),0),0)*($AI130-$AI129)/10000</f>
        <v>0</v>
      </c>
      <c r="EA129" s="140" t="n">
        <f aca="false">IF(EA$2&lt;=$A129,IF(EA$3&gt;=$A129,(EA$4),0),0)*($AI130-$AI129)/10000</f>
        <v>0</v>
      </c>
      <c r="EB129" s="128" t="n">
        <f aca="false">SUM(DS129:DZ129)*AM129</f>
        <v>0</v>
      </c>
      <c r="EC129" s="128"/>
      <c r="ED129" s="17"/>
      <c r="EE129" s="17"/>
      <c r="EF129" s="17"/>
      <c r="EG129" s="17"/>
      <c r="EH129" s="17"/>
      <c r="EI129" s="140" t="n">
        <f aca="false">IF(EI$2&lt;=$A129,IF(EI$3&gt;=$A129,(EI$4),0),0)*($AI130-$AI129)/10000</f>
        <v>0</v>
      </c>
      <c r="EJ129" s="140" t="n">
        <f aca="false">IF(EJ$2&lt;=$A129,IF(EJ$3&gt;=$A129,(EJ$4),0),0)*($AI130-$AI129)/10000</f>
        <v>0</v>
      </c>
      <c r="EK129" s="140" t="n">
        <f aca="false">IF(EK$2&lt;=$A129,IF(EK$3&gt;=$A129,(EK$4),0),0)*($AI130-$AI129)/10000</f>
        <v>0</v>
      </c>
      <c r="EL129" s="140" t="n">
        <f aca="false">IF(EL$2&lt;=$A129,IF(EL$3&gt;=$A129,(EL$4),0),0)*($AI130-$AI129)/10000</f>
        <v>0</v>
      </c>
      <c r="EM129" s="140" t="n">
        <f aca="false">IF(EM$2&lt;=$A129,IF(EM$3&gt;=$A129,(EM$4),0),0)*($AI130-$AI129)/10000</f>
        <v>0</v>
      </c>
      <c r="EN129" s="140" t="n">
        <f aca="false">IF(EN$2&lt;=$A129,IF(EN$3&gt;=$A129,(EN$4),0),0)*($AI130-$AI129)/10000</f>
        <v>0</v>
      </c>
      <c r="EO129" s="17"/>
      <c r="EP129" s="128" t="n">
        <f aca="false">SUM(EI129:EN129)</f>
        <v>0</v>
      </c>
      <c r="EQ129" s="128" t="n">
        <f aca="false">EP129*AM129</f>
        <v>0</v>
      </c>
      <c r="ER129" s="17"/>
      <c r="ES129" s="17"/>
      <c r="ET129" s="17"/>
      <c r="EU129" s="17"/>
      <c r="EV129" s="17"/>
      <c r="EW129" s="140" t="n">
        <f aca="false">IF(EW$2&lt;=$A129,IF(EW$3&gt;=$A129,(EW$4),0),0)*($AI130-$AI129)/10000</f>
        <v>0</v>
      </c>
      <c r="EX129" s="140" t="n">
        <f aca="false">IF(EX$2&lt;=$A129,IF(EX$3&gt;=$A129,(EX$4),0),0)*($AI130-$AI129)/10000</f>
        <v>0</v>
      </c>
      <c r="EY129" s="140" t="n">
        <f aca="false">IF(EY$2&lt;=$A129,IF(EY$3&gt;=$A129,(EY$4),0),0)*($AI130-$AI129)/10000</f>
        <v>0</v>
      </c>
      <c r="EZ129" s="140" t="n">
        <f aca="false">IF(EZ$2&lt;=$A129,IF(EZ$3&gt;=$A129,(EZ$4),0),0)*($AI130-$AI129)/10000</f>
        <v>0</v>
      </c>
      <c r="FA129" s="140" t="n">
        <f aca="false">IF(FA$2&lt;=$A129,IF(FA$3&gt;=$A129,(FA$4),0),0)*($AI130-$AI129)/10000</f>
        <v>0</v>
      </c>
      <c r="FB129" s="140" t="n">
        <f aca="false">IF(FB$2&lt;=$A129,IF(FB$3&gt;=$A129,(FB$4),0),0)*($AI130-$AI129)/10000</f>
        <v>0</v>
      </c>
      <c r="FC129" s="17"/>
      <c r="FD129" s="128" t="n">
        <f aca="false">SUM(EW129:FB129)</f>
        <v>0</v>
      </c>
      <c r="FE129" s="128" t="n">
        <f aca="false">FD129*AM129</f>
        <v>0</v>
      </c>
      <c r="FF129" s="17"/>
      <c r="FG129" s="17"/>
      <c r="FH129" s="17"/>
      <c r="FI129" s="17"/>
      <c r="FJ129" s="17"/>
      <c r="FK129" s="17"/>
      <c r="FL129" s="140" t="n">
        <f aca="false">IF(FL$2&lt;=$A129,IF(FL$3&gt;=$A129,(FL$4),0),0)*($AI130-$AI129)/10000</f>
        <v>0</v>
      </c>
      <c r="FM129" s="140" t="n">
        <f aca="false">IF(FM$2&lt;=$A129,IF(FM$3&gt;=$A129,(FM$4),0),0)*($AI130-$AI129)/10000</f>
        <v>0</v>
      </c>
      <c r="FN129" s="140" t="n">
        <f aca="false">IF(FN$2&lt;=$A129,IF(FN$3&gt;=$A129,(FN$4),0),0)*($AI130-$AI129)/10000</f>
        <v>0</v>
      </c>
      <c r="FO129" s="140" t="n">
        <f aca="false">IF(FO$2&lt;=$A129,IF(FO$3&gt;=$A129,(FO$4),0),0)*($AI130-$AI129)/10000</f>
        <v>0</v>
      </c>
      <c r="FP129" s="140" t="n">
        <f aca="false">IF(FP$2&lt;=$A129,IF(FP$3&gt;=$A129,(FP$4),0),0)*($AI130-$AI129)/10000</f>
        <v>0</v>
      </c>
      <c r="FQ129" s="140" t="n">
        <f aca="false">IF(FQ$2&lt;=$A129,IF(FQ$3&gt;=$A129,(FQ$4),0),0)*($AI130-$AI129)/10000</f>
        <v>0</v>
      </c>
      <c r="FR129" s="17"/>
      <c r="FS129" s="128" t="n">
        <f aca="false">SUM(FL129:FQ129)</f>
        <v>0</v>
      </c>
      <c r="FT129" s="128" t="n">
        <f aca="false">FS129*AM129</f>
        <v>0</v>
      </c>
      <c r="FU129" s="17"/>
      <c r="FV129" s="17"/>
      <c r="FW129" s="17"/>
      <c r="FX129" s="17"/>
      <c r="FY129" s="17"/>
      <c r="FZ129" s="17"/>
      <c r="GA129" s="140" t="n">
        <f aca="false">IF(GA$2&lt;=$A129,IF(GA$3&gt;=$A129,(GA$4),0),0)*($AI130-$AI129)/10000</f>
        <v>0</v>
      </c>
      <c r="GB129" s="140" t="n">
        <f aca="false">IF(GB$2&lt;=$A129,IF(GB$3&gt;=$A129,(GB$4),0),0)*($AI130-$AI129)/10000</f>
        <v>0</v>
      </c>
      <c r="GC129" s="140" t="n">
        <f aca="false">IF(GC$2&lt;=$A129,IF(GC$3&gt;=$A129,(GC$4),0),0)*($AI130-$AI129)/10000</f>
        <v>0</v>
      </c>
      <c r="GD129" s="140" t="n">
        <f aca="false">IF(GD$2&lt;=$A129,IF(GD$3&gt;=$A129,(GD$4),0),0)*($AI130-$AI129)/10000</f>
        <v>0</v>
      </c>
      <c r="GE129" s="140" t="n">
        <f aca="false">IF(GE$2&lt;=$A129,IF(GE$3&gt;=$A129,(GE$4),0),0)*($AI130-$AI129)/10000</f>
        <v>0</v>
      </c>
      <c r="GF129" s="140" t="n">
        <f aca="false">IF(GF$2&lt;=$A129,IF(GF$3&gt;=$A129,(GF$4),0),0)*($AI130-$AI129)/10000</f>
        <v>0</v>
      </c>
      <c r="GG129" s="17"/>
      <c r="GH129" s="128" t="n">
        <f aca="false">SUM(GA129:GF129)</f>
        <v>0</v>
      </c>
      <c r="GI129" s="128" t="n">
        <f aca="false">GH129*AM129</f>
        <v>0</v>
      </c>
    </row>
    <row r="130" customFormat="false" ht="16.5" hidden="false" customHeight="false" outlineLevel="0" collapsed="false">
      <c r="A130" s="133" t="n">
        <v>40695</v>
      </c>
      <c r="B130" s="144" t="e">
        <f aca="false">INDEX(EOLArray,MATCH($A130,EOLColumn,0),MATCH($AF$5,EOLRow,0))+CT130</f>
        <v>#VALUE!</v>
      </c>
      <c r="C130" s="135" t="n">
        <f aca="false">INDEX(M1SHEET,MATCH($A130,M1COLUMN,0),MATCH($AG$5,M1ROW,0))</f>
        <v>-0.627213994186714</v>
      </c>
      <c r="D130" s="152"/>
      <c r="E130" s="144" t="e">
        <f aca="false">INDEX(EOLArray,MATCH($A130,EOLColumn,0),MATCH($AF$19,EOLRow,0))+EQ130</f>
        <v>#VALUE!</v>
      </c>
      <c r="F130" s="135" t="n">
        <f aca="false">INDEX(M1SHEET,MATCH($A130,M1COLUMN,0),MATCH($AG$14,M1ROW,0))</f>
        <v>0</v>
      </c>
      <c r="G130" s="152"/>
      <c r="H130" s="144" t="e">
        <f aca="false">INDEX(EOLArray,MATCH($A130,EOLColumn,0),MATCH($AF$20,EOLRow,0))+GI130</f>
        <v>#VALUE!</v>
      </c>
      <c r="I130" s="135" t="n">
        <f aca="false">INDEX(M1SHEET,MATCH($A130,M1COLUMN,0),MATCH($AG$17,M1ROW,0))</f>
        <v>0.62</v>
      </c>
      <c r="J130" s="152"/>
      <c r="K130" s="144" t="e">
        <f aca="false">INDEX(EOLArray,MATCH($A130,EOLColumn,0),MATCH($AF$13,EOLRow,0))+FE130</f>
        <v>#VALUE!</v>
      </c>
      <c r="L130" s="135" t="n">
        <f aca="false">INDEX(M1SHEET,MATCH($A130,M1COLUMN,0),MATCH($AG$13,M1ROW,0))</f>
        <v>0</v>
      </c>
      <c r="M130" s="152"/>
      <c r="N130" s="144" t="e">
        <f aca="false">INDEX(EOLArray,MATCH($A130,EOLColumn,0),MATCH($AF$12,EOLRow,0))+EB130+DQ130</f>
        <v>#VALUE!</v>
      </c>
      <c r="O130" s="135" t="n">
        <f aca="false">INDEX(M1SHEET,MATCH($A130,M1COLUMN,0),MATCH($AG$15,M1ROW,0))</f>
        <v>-0.29</v>
      </c>
      <c r="P130" s="152"/>
      <c r="Q130" s="135" t="n">
        <f aca="false">INDEX(M1SHEET,MATCH($A130,M1COLUMN,0),MATCH($AG$31,M1ROW,0))</f>
        <v>3.9335</v>
      </c>
      <c r="R130" s="152"/>
      <c r="S130" s="144" t="e">
        <f aca="false">INDEX(EOLArray,MATCH($A130,EOLColumn,0),MATCH($AF$2,EOLRow,0))+BE130+DF130</f>
        <v>#VALUE!</v>
      </c>
      <c r="T130" s="135" t="n">
        <f aca="false">INDEX(M1SHEET,MATCH($A130,M1COLUMN,0),MATCH($AG$3,M1ROW,0))</f>
        <v>-0.57</v>
      </c>
      <c r="U130" s="152"/>
      <c r="V130" s="135" t="n">
        <f aca="false">INDEX(M1SHEET,MATCH($A130,M1COLUMN,0),MATCH($AG$28,M1ROW,0))</f>
        <v>5.10854038692294</v>
      </c>
      <c r="W130" s="152"/>
      <c r="X130" s="144" t="e">
        <f aca="false">INDEX(EOLArray,MATCH($A130,EOLColumn,0),MATCH($AF$18,EOLRow,0))+$BE130+$CK130+$CS130+$DQ130</f>
        <v>#VALUE!</v>
      </c>
      <c r="Y130" s="135" t="n">
        <f aca="false">INDEX(M1SHEET,MATCH($A130,M1COLUMN,0),MATCH($AG$2,M1ROW,0))</f>
        <v>4.2235</v>
      </c>
      <c r="Z130" s="152"/>
      <c r="AB130" s="150" t="e">
        <f aca="false">B130+E130+H130+K130+N130+S130</f>
        <v>#VALUE!</v>
      </c>
      <c r="AC130" s="58"/>
      <c r="AD130" s="58"/>
      <c r="AI130" s="138" t="n">
        <v>40695</v>
      </c>
      <c r="AJ130" s="96" t="n">
        <f aca="false">(CK130+BE130+BR130+DQ130)*AM130</f>
        <v>0</v>
      </c>
      <c r="AK130" s="97" t="n">
        <f aca="false">(AO130)*(AM130)</f>
        <v>0</v>
      </c>
      <c r="AL130" s="97" t="n">
        <f aca="false">(AN130+AO130)*(AM130)</f>
        <v>0</v>
      </c>
      <c r="AM130" s="139" t="n">
        <f aca="false">INDEX(M1SHEET,MATCH($AI130,M1COLUMN,0),MATCH($AG$38,M1ROW,0))</f>
        <v>0.538986522477789</v>
      </c>
      <c r="AN130" s="122" t="n">
        <f aca="false">BS130</f>
        <v>0</v>
      </c>
      <c r="AO130" s="97" t="n">
        <f aca="false">BR130</f>
        <v>0</v>
      </c>
      <c r="AP130" s="125"/>
      <c r="AQ130" s="108"/>
      <c r="AR130" s="128" t="n">
        <f aca="false">SUM(AX130:BE130)+SUM(BI130:BP130)+SUM(DU130:DZ130)+SUM(BW130:CI130)</f>
        <v>0</v>
      </c>
      <c r="AS130" s="108"/>
      <c r="AT130" s="17"/>
      <c r="AU130" s="17"/>
      <c r="AV130" s="37" t="n">
        <v>40695</v>
      </c>
      <c r="AW130" s="17"/>
      <c r="AX130" s="128" t="n">
        <f aca="false">IF(AX$2&lt;=$A130,IF(AX$3&gt;=$A130,(AX$4/1.055056),0),0)*($AI131-$AI130)/10000</f>
        <v>0</v>
      </c>
      <c r="AY130" s="140" t="n">
        <f aca="false">IF(AY$2&lt;=$A130,IF(AY$3&gt;=$A130,(AY$4/1.055056),0),0)*($AI131-$AI130)/10000</f>
        <v>0</v>
      </c>
      <c r="AZ130" s="140" t="n">
        <f aca="false">IF(AZ$2&lt;=$A130,IF(AZ$3&gt;=$A130,(AZ$4/1.055056),0),0)*($AI131-$AI130)/10000</f>
        <v>0</v>
      </c>
      <c r="BA130" s="140" t="n">
        <f aca="false">IF(BA$2&lt;=$A130,IF(BA$3&gt;=$A130,(BA$4/1.055056),0),0)*($AI131-$AI130)/10000</f>
        <v>0</v>
      </c>
      <c r="BB130" s="140" t="n">
        <f aca="false">IF(BB$2&lt;=$A130,IF(BB$3&gt;=$A130,(BB$4/1.055056),0),0)*($AI131-$AI130)/10000</f>
        <v>0</v>
      </c>
      <c r="BC130" s="140" t="n">
        <f aca="false">IF(BC$2&lt;=$A130,IF(BC$3&gt;=$A130,(BC$4/1.055056),0),0)*($AI131-$AI130)/10000</f>
        <v>0</v>
      </c>
      <c r="BD130" s="140" t="n">
        <f aca="false">IF(BD$2&lt;=$A130,IF(BD$3&gt;=$A130,(BD$4/1.055056),0),0)*($AI131-$AI130)/10000</f>
        <v>0</v>
      </c>
      <c r="BE130" s="140" t="n">
        <f aca="false">SUM(AX130:BD130)*AM130</f>
        <v>0</v>
      </c>
      <c r="BF130" s="140"/>
      <c r="BG130" s="13"/>
      <c r="BH130" s="13"/>
      <c r="BI130" s="141" t="n">
        <f aca="false">IF(BI$2&lt;=$A130,IF(BI$3&gt;=$A130,(BI$4/1.055056),0),0)*($AI131-$AI130)/10000</f>
        <v>0</v>
      </c>
      <c r="BJ130" s="141" t="n">
        <f aca="false">IF(BJ$2&lt;=$A130,IF(BJ$3&gt;=$A130,(BJ$4/1.055056),0),0)*($AI131-$AI130)/10000</f>
        <v>0</v>
      </c>
      <c r="BK130" s="141" t="n">
        <f aca="false">IF(BK$2&lt;=$A130,IF(BK$3&gt;=$A130,(BK$4/1.055056),0),0)*($AI131-$AI130)/10000</f>
        <v>0</v>
      </c>
      <c r="BL130" s="141" t="n">
        <f aca="false">IF(BL$2&lt;=$A130,IF(BL$3&gt;=$A130,(BL$4/1.055056),0),0)*($AI131-$AI130)/10000</f>
        <v>0</v>
      </c>
      <c r="BM130" s="141" t="n">
        <f aca="false">IF(BM$2&lt;=$A130,IF(BM$3&gt;=$A130,(BM$4/1.055056),0),0)*($AI131-$AI130)/10000</f>
        <v>0</v>
      </c>
      <c r="BN130" s="141" t="n">
        <f aca="false">IF(BN$2&lt;=$A130,IF(BN$3&gt;=$A130,(BN$4/1.055056),0),0)*($AI131-$AI130)/10000</f>
        <v>0</v>
      </c>
      <c r="BO130" s="141" t="n">
        <f aca="false">IF(BO$2&lt;=$A130,IF(BO$3&gt;=$A130,(BO$4/1.055056),0),0)*($AI131-$AI130)/10000</f>
        <v>0</v>
      </c>
      <c r="BP130" s="141" t="n">
        <f aca="false">IF(BP$2&lt;=$A130,IF(BP$3&gt;=$A130,(BP$4/1.055056),0),0)*($AI131-$AI130)/10000</f>
        <v>0</v>
      </c>
      <c r="BQ130" s="13"/>
      <c r="BR130" s="14" t="n">
        <f aca="false">SUM(BI130:BP130)</f>
        <v>0</v>
      </c>
      <c r="BS130" s="14" t="n">
        <f aca="false">SUM(AX130:BF130)+DF130</f>
        <v>0</v>
      </c>
      <c r="BT130" s="14"/>
      <c r="BU130" s="17"/>
      <c r="BV130" s="17"/>
      <c r="BW130" s="142" t="n">
        <f aca="false">IF(BW$2&lt;=$A130,IF(BW$3&gt;=$A130,(BW$4),0),0)*($AI131-$AI130)/10000</f>
        <v>0</v>
      </c>
      <c r="BX130" s="142" t="n">
        <f aca="false">IF(BX$2&lt;=$A130,IF(BX$3&gt;=$A130,(BX$4),0),0)*($AI131-$AI130)/10000</f>
        <v>0</v>
      </c>
      <c r="BY130" s="142" t="n">
        <f aca="false">IF(BY$2&lt;=$A130,IF(BY$3&gt;=$A130,(BY$4),0),0)*($AI131-$AI130)/10000</f>
        <v>0</v>
      </c>
      <c r="BZ130" s="142" t="n">
        <f aca="false">IF(BZ$2&lt;=$A130,IF(BZ$3&gt;=$A130,(BZ$4),0),0)*($AI131-$AI130)/10000</f>
        <v>0</v>
      </c>
      <c r="CA130" s="142" t="n">
        <f aca="false">IF(CA$2&lt;=$A130,IF(CA$3&gt;=$A130,(CA$4),0),0)*($AI131-$AI130)/10000</f>
        <v>0</v>
      </c>
      <c r="CB130" s="140" t="n">
        <f aca="false">IF(CB$2&lt;=$A130,IF(CB$3&gt;=$A130,(CB$4),0),0)*($AI131-$AI130)/10000</f>
        <v>0</v>
      </c>
      <c r="CC130" s="140" t="n">
        <f aca="false">IF(CC$2&lt;=$A130,IF(CC$3&gt;=$A130,(CC$4),0),0)*($AI131-$AI130)/10000</f>
        <v>0</v>
      </c>
      <c r="CD130" s="140" t="n">
        <f aca="false">IF(CD$2&lt;=$A130,IF(CD$3&gt;=$A130,(CD$4),0),0)*($AI131-$AI130)/10000</f>
        <v>0</v>
      </c>
      <c r="CE130" s="140" t="n">
        <f aca="false">IF(CE$2&lt;=$A130,IF(CE$3&gt;=$A130,(CE$4),0),0)*($AI131-$AI130)/10000</f>
        <v>0</v>
      </c>
      <c r="CF130" s="140" t="n">
        <f aca="false">IF(CF$2&lt;=$A130,IF(CF$3&gt;=$A130,(CF$4),0),0)*($AI131-$AI130)/10000</f>
        <v>0</v>
      </c>
      <c r="CG130" s="140" t="n">
        <f aca="false">IF(CG$2&lt;=$A130,IF(CG$3&gt;=$A130,(CG$4),0),0)*($AI131-$AI130)/10000</f>
        <v>0</v>
      </c>
      <c r="CH130" s="140" t="n">
        <f aca="false">IF(CH$2&lt;=$A130,IF(CH$3&gt;=$A130,(CH$4),0),0)*($AI131-$AI130)/10000</f>
        <v>0</v>
      </c>
      <c r="CI130" s="140" t="n">
        <f aca="false">IF(CI$2&lt;=$A130,IF(CI$3&gt;=$A130,(CI$4),0),0)*($AI131-$AI130)/10000</f>
        <v>0</v>
      </c>
      <c r="CJ130" s="17"/>
      <c r="CK130" s="128" t="n">
        <f aca="false">SUM(BW130:CI130)+DQ130</f>
        <v>0</v>
      </c>
      <c r="CL130" s="128"/>
      <c r="CM130" s="128"/>
      <c r="CN130" s="142" t="n">
        <f aca="false">IF(CN$2&lt;=$A130,IF(CN$3&gt;=$A130,(CN$4),0),0)*($AI131-$AI130)/10000</f>
        <v>0</v>
      </c>
      <c r="CO130" s="142" t="n">
        <f aca="false">IF(CO$2&lt;=$A130,IF(CO$3&gt;=$A130,(CO$4),0),0)*($AI131-$AI130)/10000</f>
        <v>0</v>
      </c>
      <c r="CP130" s="142" t="n">
        <f aca="false">IF(CP$2&lt;=$A130,IF(CP$3&gt;=$A130,(CP$4),0),0)*($AI131-$AI130)/10000</f>
        <v>0</v>
      </c>
      <c r="CQ130" s="142" t="n">
        <f aca="false">IF(CQ$2&lt;=$A130,IF(CQ$3&gt;=$A130,(CQ$4),0),0)*($AI131-$AI130)/10000</f>
        <v>0</v>
      </c>
      <c r="CR130" s="128"/>
      <c r="CS130" s="128" t="n">
        <f aca="false">SUM(CN130:CQ130)*AL130</f>
        <v>0</v>
      </c>
      <c r="CT130" s="128"/>
      <c r="CU130" s="17"/>
      <c r="CV130" s="17"/>
      <c r="CW130" s="17"/>
      <c r="CX130" s="140" t="n">
        <f aca="false">IF(CX$2&lt;=$A130,IF(CX$3&gt;=$A130,(CX$4),0),0)*($AI131-$AI130)/10000</f>
        <v>0</v>
      </c>
      <c r="CY130" s="140" t="n">
        <f aca="false">IF(CY$2&lt;=$A130,IF(CY$3&gt;=$A130,(CY$4),0),0)*($AI131-$AI130)/10000</f>
        <v>0</v>
      </c>
      <c r="CZ130" s="140" t="n">
        <f aca="false">IF(CZ$2&lt;=$A130,IF(CZ$3&gt;=$A130,(CZ$4),0),0)*($AI131-$AI130)/10000</f>
        <v>0</v>
      </c>
      <c r="DA130" s="140" t="n">
        <f aca="false">IF(DA$2&lt;=$A130,IF(DA$3&gt;=$A130,(DA$4),0),0)*($AI131-$AI130)/10000</f>
        <v>0</v>
      </c>
      <c r="DB130" s="140" t="n">
        <f aca="false">IF(DB$2&lt;=$A130,IF(DB$3&gt;=$A130,(DB$4),0),0)*($AI131-$AI130)/10000</f>
        <v>0</v>
      </c>
      <c r="DC130" s="140" t="n">
        <f aca="false">IF(DC$2&lt;=$A130,IF(DC$3&gt;=$A130,(DC$4),0),0)*($AI131-$AI130)/10000</f>
        <v>0</v>
      </c>
      <c r="DD130" s="140" t="n">
        <f aca="false">IF(DD$2&lt;=$A130,IF(DD$3&gt;=$A130,(DD$4),0),0)*($AI131-$AI130)/10000</f>
        <v>0</v>
      </c>
      <c r="DE130" s="17"/>
      <c r="DF130" s="128" t="n">
        <f aca="false">SUM(CX130:DD130)</f>
        <v>0</v>
      </c>
      <c r="DG130" s="17"/>
      <c r="DH130" s="17"/>
      <c r="DI130" s="17"/>
      <c r="DJ130" s="17"/>
      <c r="DK130" s="17"/>
      <c r="DL130" s="140" t="n">
        <f aca="false">IF(DL$2&lt;=$A130,IF(DL$3&gt;=$A130,(DL$4),0),0)*($AI131-$AI130)/10000</f>
        <v>0</v>
      </c>
      <c r="DM130" s="140" t="n">
        <f aca="false">IF(DM$2&lt;=$A130,IF(DM$3&gt;=$A130,(DM$4),0),0)*($AI131-$AI130)/10000</f>
        <v>0</v>
      </c>
      <c r="DN130" s="140" t="n">
        <f aca="false">IF(DN$2&lt;=$A130,IF(DN$3&gt;=$A130,(DN$4),0),0)*($AI131-$AI130)/10000</f>
        <v>0</v>
      </c>
      <c r="DO130" s="140" t="n">
        <f aca="false">IF(DO$2&lt;=$A130,IF(DO$3&gt;=$A130,(DO$4),0),0)*($AI131-$AI130)/10000</f>
        <v>0</v>
      </c>
      <c r="DP130" s="140"/>
      <c r="DQ130" s="140" t="n">
        <f aca="false">SUM(DL130:DO130)*AL130</f>
        <v>0</v>
      </c>
      <c r="DR130" s="140"/>
      <c r="DS130" s="140" t="n">
        <f aca="false">IF(DS$2&lt;=$A130,IF(DS$3&gt;=$A130,(DS$4),0),0)*($AI131-$AI130)/10000</f>
        <v>0</v>
      </c>
      <c r="DT130" s="140" t="n">
        <f aca="false">IF(DT$2&lt;=$A130,IF(DT$3&gt;=$A130,(DT$4),0),0)*($AI131-$AI130)/10000</f>
        <v>0</v>
      </c>
      <c r="DU130" s="140" t="n">
        <f aca="false">IF(DU$2&lt;=$A130,IF(DU$3&gt;=$A130,(DU$4),0),0)*($AI131-$AI130)/10000</f>
        <v>0</v>
      </c>
      <c r="DV130" s="140" t="n">
        <f aca="false">IF(DV$2&lt;=$A130,IF(DV$3&gt;=$A130,(DV$4),0),0)*($AI131-$AI130)/10000</f>
        <v>0</v>
      </c>
      <c r="DW130" s="140" t="n">
        <f aca="false">IF(DW$2&lt;=$A130,IF(DW$3&gt;=$A130,(DW$4),0),0)*($AI131-$AI130)/10000</f>
        <v>0</v>
      </c>
      <c r="DX130" s="140" t="n">
        <f aca="false">IF(DX$2&lt;=$A130,IF(DX$3&gt;=$A130,(DX$4),0),0)*($AI131-$AI130)/10000</f>
        <v>0</v>
      </c>
      <c r="DY130" s="140" t="n">
        <f aca="false">IF(DY$2&lt;=$A130,IF(DY$3&gt;=$A130,(DY$4),0),0)*($AI131-$AI130)/10000</f>
        <v>0</v>
      </c>
      <c r="DZ130" s="140" t="n">
        <f aca="false">IF(DZ$2&lt;=$A130,IF(DZ$3&gt;=$A130,(DZ$4),0),0)*($AI131-$AI130)/10000</f>
        <v>0</v>
      </c>
      <c r="EA130" s="140" t="n">
        <f aca="false">IF(EA$2&lt;=$A130,IF(EA$3&gt;=$A130,(EA$4),0),0)*($AI131-$AI130)/10000</f>
        <v>0</v>
      </c>
      <c r="EB130" s="128" t="n">
        <f aca="false">SUM(DS130:DZ130)*AM130</f>
        <v>0</v>
      </c>
      <c r="EC130" s="128"/>
      <c r="ED130" s="17"/>
      <c r="EE130" s="17"/>
      <c r="EF130" s="17"/>
      <c r="EG130" s="17"/>
      <c r="EH130" s="17"/>
      <c r="EI130" s="140" t="n">
        <f aca="false">IF(EI$2&lt;=$A130,IF(EI$3&gt;=$A130,(EI$4),0),0)*($AI131-$AI130)/10000</f>
        <v>0</v>
      </c>
      <c r="EJ130" s="140" t="n">
        <f aca="false">IF(EJ$2&lt;=$A130,IF(EJ$3&gt;=$A130,(EJ$4),0),0)*($AI131-$AI130)/10000</f>
        <v>0</v>
      </c>
      <c r="EK130" s="140" t="n">
        <f aca="false">IF(EK$2&lt;=$A130,IF(EK$3&gt;=$A130,(EK$4),0),0)*($AI131-$AI130)/10000</f>
        <v>0</v>
      </c>
      <c r="EL130" s="140" t="n">
        <f aca="false">IF(EL$2&lt;=$A130,IF(EL$3&gt;=$A130,(EL$4),0),0)*($AI131-$AI130)/10000</f>
        <v>0</v>
      </c>
      <c r="EM130" s="140" t="n">
        <f aca="false">IF(EM$2&lt;=$A130,IF(EM$3&gt;=$A130,(EM$4),0),0)*($AI131-$AI130)/10000</f>
        <v>0</v>
      </c>
      <c r="EN130" s="140" t="n">
        <f aca="false">IF(EN$2&lt;=$A130,IF(EN$3&gt;=$A130,(EN$4),0),0)*($AI131-$AI130)/10000</f>
        <v>0</v>
      </c>
      <c r="EO130" s="17"/>
      <c r="EP130" s="128" t="n">
        <f aca="false">SUM(EI130:EN130)</f>
        <v>0</v>
      </c>
      <c r="EQ130" s="128" t="n">
        <f aca="false">EP130*AM130</f>
        <v>0</v>
      </c>
      <c r="ER130" s="17"/>
      <c r="ES130" s="17"/>
      <c r="ET130" s="17"/>
      <c r="EU130" s="17"/>
      <c r="EV130" s="17"/>
      <c r="EW130" s="140" t="n">
        <f aca="false">IF(EW$2&lt;=$A130,IF(EW$3&gt;=$A130,(EW$4),0),0)*($AI131-$AI130)/10000</f>
        <v>0</v>
      </c>
      <c r="EX130" s="140" t="n">
        <f aca="false">IF(EX$2&lt;=$A130,IF(EX$3&gt;=$A130,(EX$4),0),0)*($AI131-$AI130)/10000</f>
        <v>0</v>
      </c>
      <c r="EY130" s="140" t="n">
        <f aca="false">IF(EY$2&lt;=$A130,IF(EY$3&gt;=$A130,(EY$4),0),0)*($AI131-$AI130)/10000</f>
        <v>0</v>
      </c>
      <c r="EZ130" s="140" t="n">
        <f aca="false">IF(EZ$2&lt;=$A130,IF(EZ$3&gt;=$A130,(EZ$4),0),0)*($AI131-$AI130)/10000</f>
        <v>0</v>
      </c>
      <c r="FA130" s="140" t="n">
        <f aca="false">IF(FA$2&lt;=$A130,IF(FA$3&gt;=$A130,(FA$4),0),0)*($AI131-$AI130)/10000</f>
        <v>0</v>
      </c>
      <c r="FB130" s="140" t="n">
        <f aca="false">IF(FB$2&lt;=$A130,IF(FB$3&gt;=$A130,(FB$4),0),0)*($AI131-$AI130)/10000</f>
        <v>0</v>
      </c>
      <c r="FC130" s="17"/>
      <c r="FD130" s="128" t="n">
        <f aca="false">SUM(EW130:FB130)</f>
        <v>0</v>
      </c>
      <c r="FE130" s="128" t="n">
        <f aca="false">FD130*AM130</f>
        <v>0</v>
      </c>
      <c r="FF130" s="17"/>
      <c r="FG130" s="17"/>
      <c r="FH130" s="17"/>
      <c r="FI130" s="17"/>
      <c r="FJ130" s="17"/>
      <c r="FK130" s="17"/>
      <c r="FL130" s="140" t="n">
        <f aca="false">IF(FL$2&lt;=$A130,IF(FL$3&gt;=$A130,(FL$4),0),0)*($AI131-$AI130)/10000</f>
        <v>0</v>
      </c>
      <c r="FM130" s="140" t="n">
        <f aca="false">IF(FM$2&lt;=$A130,IF(FM$3&gt;=$A130,(FM$4),0),0)*($AI131-$AI130)/10000</f>
        <v>0</v>
      </c>
      <c r="FN130" s="140" t="n">
        <f aca="false">IF(FN$2&lt;=$A130,IF(FN$3&gt;=$A130,(FN$4),0),0)*($AI131-$AI130)/10000</f>
        <v>0</v>
      </c>
      <c r="FO130" s="140" t="n">
        <f aca="false">IF(FO$2&lt;=$A130,IF(FO$3&gt;=$A130,(FO$4),0),0)*($AI131-$AI130)/10000</f>
        <v>0</v>
      </c>
      <c r="FP130" s="140" t="n">
        <f aca="false">IF(FP$2&lt;=$A130,IF(FP$3&gt;=$A130,(FP$4),0),0)*($AI131-$AI130)/10000</f>
        <v>0</v>
      </c>
      <c r="FQ130" s="140" t="n">
        <f aca="false">IF(FQ$2&lt;=$A130,IF(FQ$3&gt;=$A130,(FQ$4),0),0)*($AI131-$AI130)/10000</f>
        <v>0</v>
      </c>
      <c r="FR130" s="17"/>
      <c r="FS130" s="128" t="n">
        <f aca="false">SUM(FL130:FQ130)</f>
        <v>0</v>
      </c>
      <c r="FT130" s="128" t="n">
        <f aca="false">FS130*AM130</f>
        <v>0</v>
      </c>
      <c r="FU130" s="17"/>
      <c r="FV130" s="17"/>
      <c r="FW130" s="17"/>
      <c r="FX130" s="17"/>
      <c r="FY130" s="17"/>
      <c r="FZ130" s="17"/>
      <c r="GA130" s="140" t="n">
        <f aca="false">IF(GA$2&lt;=$A130,IF(GA$3&gt;=$A130,(GA$4),0),0)*($AI131-$AI130)/10000</f>
        <v>0</v>
      </c>
      <c r="GB130" s="140" t="n">
        <f aca="false">IF(GB$2&lt;=$A130,IF(GB$3&gt;=$A130,(GB$4),0),0)*($AI131-$AI130)/10000</f>
        <v>0</v>
      </c>
      <c r="GC130" s="140" t="n">
        <f aca="false">IF(GC$2&lt;=$A130,IF(GC$3&gt;=$A130,(GC$4),0),0)*($AI131-$AI130)/10000</f>
        <v>0</v>
      </c>
      <c r="GD130" s="140" t="n">
        <f aca="false">IF(GD$2&lt;=$A130,IF(GD$3&gt;=$A130,(GD$4),0),0)*($AI131-$AI130)/10000</f>
        <v>0</v>
      </c>
      <c r="GE130" s="140" t="n">
        <f aca="false">IF(GE$2&lt;=$A130,IF(GE$3&gt;=$A130,(GE$4),0),0)*($AI131-$AI130)/10000</f>
        <v>0</v>
      </c>
      <c r="GF130" s="140" t="n">
        <f aca="false">IF(GF$2&lt;=$A130,IF(GF$3&gt;=$A130,(GF$4),0),0)*($AI131-$AI130)/10000</f>
        <v>0</v>
      </c>
      <c r="GG130" s="17"/>
      <c r="GH130" s="128" t="n">
        <f aca="false">SUM(GA130:GF130)</f>
        <v>0</v>
      </c>
      <c r="GI130" s="128" t="n">
        <f aca="false">GH130*AM130</f>
        <v>0</v>
      </c>
    </row>
    <row r="131" customFormat="false" ht="16.5" hidden="false" customHeight="false" outlineLevel="0" collapsed="false">
      <c r="A131" s="133" t="n">
        <v>40725</v>
      </c>
      <c r="B131" s="144" t="e">
        <f aca="false">INDEX(EOLArray,MATCH($A131,EOLColumn,0),MATCH($AF$5,EOLRow,0))+CT131</f>
        <v>#VALUE!</v>
      </c>
      <c r="C131" s="135" t="n">
        <f aca="false">INDEX(M1SHEET,MATCH($A131,M1COLUMN,0),MATCH($AG$5,M1ROW,0))</f>
        <v>-0.627216971949487</v>
      </c>
      <c r="D131" s="145" t="n">
        <f aca="false">AVERAGE(C128:C134)</f>
        <v>-0.627216771044081</v>
      </c>
      <c r="E131" s="144" t="e">
        <f aca="false">INDEX(EOLArray,MATCH($A131,EOLColumn,0),MATCH($AF$19,EOLRow,0))+EQ131</f>
        <v>#VALUE!</v>
      </c>
      <c r="F131" s="135" t="n">
        <f aca="false">INDEX(M1SHEET,MATCH($A131,M1COLUMN,0),MATCH($AG$14,M1ROW,0))</f>
        <v>0</v>
      </c>
      <c r="G131" s="145" t="n">
        <f aca="false">AVERAGE(F128:F134)</f>
        <v>0</v>
      </c>
      <c r="H131" s="144" t="e">
        <f aca="false">INDEX(EOLArray,MATCH($A131,EOLColumn,0),MATCH($AF$20,EOLRow,0))+GI131</f>
        <v>#VALUE!</v>
      </c>
      <c r="I131" s="135" t="n">
        <f aca="false">INDEX(M1SHEET,MATCH($A131,M1COLUMN,0),MATCH($AG$17,M1ROW,0))</f>
        <v>0.62</v>
      </c>
      <c r="J131" s="145" t="n">
        <f aca="false">AVERAGE(I128:I134)</f>
        <v>0.62</v>
      </c>
      <c r="K131" s="144" t="e">
        <f aca="false">INDEX(EOLArray,MATCH($A131,EOLColumn,0),MATCH($AF$13,EOLRow,0))+FE131</f>
        <v>#VALUE!</v>
      </c>
      <c r="L131" s="135" t="n">
        <f aca="false">INDEX(M1SHEET,MATCH($A131,M1COLUMN,0),MATCH($AG$13,M1ROW,0))</f>
        <v>0</v>
      </c>
      <c r="M131" s="145" t="n">
        <f aca="false">AVERAGE(L128:L134)</f>
        <v>0</v>
      </c>
      <c r="N131" s="144" t="e">
        <f aca="false">INDEX(EOLArray,MATCH($A131,EOLColumn,0),MATCH($AF$12,EOLRow,0))+EB131+DQ131</f>
        <v>#VALUE!</v>
      </c>
      <c r="O131" s="135" t="n">
        <f aca="false">INDEX(M1SHEET,MATCH($A131,M1COLUMN,0),MATCH($AG$15,M1ROW,0))</f>
        <v>-0.29</v>
      </c>
      <c r="P131" s="145" t="n">
        <f aca="false">AVERAGE(O128:O134)</f>
        <v>-0.29</v>
      </c>
      <c r="Q131" s="135" t="n">
        <f aca="false">INDEX(M1SHEET,MATCH($A131,M1COLUMN,0),MATCH($AG$31,M1ROW,0))</f>
        <v>3.9635</v>
      </c>
      <c r="R131" s="145" t="n">
        <f aca="false">AVERAGE(Q128:Q134)</f>
        <v>3.96764285714286</v>
      </c>
      <c r="S131" s="144" t="e">
        <f aca="false">INDEX(EOLArray,MATCH($A131,EOLColumn,0),MATCH($AF$2,EOLRow,0))+BE131+DF131</f>
        <v>#VALUE!</v>
      </c>
      <c r="T131" s="135" t="n">
        <f aca="false">INDEX(M1SHEET,MATCH($A131,M1COLUMN,0),MATCH($AG$3,M1ROW,0))</f>
        <v>-0.57</v>
      </c>
      <c r="U131" s="145" t="n">
        <f aca="false">AVERAGE(T128:T134)</f>
        <v>-0.57</v>
      </c>
      <c r="V131" s="135" t="n">
        <f aca="false">INDEX(M1SHEET,MATCH($A131,M1COLUMN,0),MATCH($AG$28,M1ROW,0))</f>
        <v>5.15022011755798</v>
      </c>
      <c r="W131" s="145" t="n">
        <f aca="false">AVERAGE(V128:V134)</f>
        <v>5.15602452295215</v>
      </c>
      <c r="X131" s="144" t="e">
        <f aca="false">INDEX(EOLArray,MATCH($A131,EOLColumn,0),MATCH($AF$18,EOLRow,0))+$BE131+$CK131+$CS131+$DQ131</f>
        <v>#VALUE!</v>
      </c>
      <c r="Y131" s="135" t="n">
        <f aca="false">INDEX(M1SHEET,MATCH($A131,M1COLUMN,0),MATCH($AG$2,M1ROW,0))</f>
        <v>4.2535</v>
      </c>
      <c r="Z131" s="145" t="n">
        <f aca="false">AVERAGE(Y128:Y134)</f>
        <v>4.25764285714286</v>
      </c>
      <c r="AB131" s="150" t="e">
        <f aca="false">B131+E131+H131+K131+N131+S131</f>
        <v>#VALUE!</v>
      </c>
      <c r="AC131" s="58"/>
      <c r="AD131" s="58"/>
      <c r="AI131" s="138" t="n">
        <v>40725</v>
      </c>
      <c r="AJ131" s="96" t="n">
        <f aca="false">(CK131+BE131+BR131+DQ131)*AM131</f>
        <v>0</v>
      </c>
      <c r="AK131" s="97" t="n">
        <f aca="false">(AO131)*(AM131)</f>
        <v>0</v>
      </c>
      <c r="AL131" s="97" t="n">
        <f aca="false">(AN131+AO131)*(AM131)</f>
        <v>0</v>
      </c>
      <c r="AM131" s="139" t="n">
        <f aca="false">INDEX(M1SHEET,MATCH($AI131,M1COLUMN,0),MATCH($AG$38,M1ROW,0))</f>
        <v>0.536132726648962</v>
      </c>
      <c r="AN131" s="122" t="n">
        <f aca="false">BS131</f>
        <v>0</v>
      </c>
      <c r="AO131" s="97" t="n">
        <f aca="false">BR131</f>
        <v>0</v>
      </c>
      <c r="AP131" s="125"/>
      <c r="AQ131" s="108"/>
      <c r="AR131" s="128" t="n">
        <f aca="false">SUM(AX131:BE131)+SUM(BI131:BP131)+SUM(DU131:DZ131)+SUM(BW131:CI131)</f>
        <v>0</v>
      </c>
      <c r="AS131" s="108"/>
      <c r="AT131" s="17"/>
      <c r="AU131" s="17"/>
      <c r="AV131" s="37" t="n">
        <v>40725</v>
      </c>
      <c r="AW131" s="17"/>
      <c r="AX131" s="128" t="n">
        <f aca="false">IF(AX$2&lt;=$A131,IF(AX$3&gt;=$A131,(AX$4/1.055056),0),0)*($AI132-$AI131)/10000</f>
        <v>0</v>
      </c>
      <c r="AY131" s="140" t="n">
        <f aca="false">IF(AY$2&lt;=$A131,IF(AY$3&gt;=$A131,(AY$4/1.055056),0),0)*($AI132-$AI131)/10000</f>
        <v>0</v>
      </c>
      <c r="AZ131" s="140" t="n">
        <f aca="false">IF(AZ$2&lt;=$A131,IF(AZ$3&gt;=$A131,(AZ$4/1.055056),0),0)*($AI132-$AI131)/10000</f>
        <v>0</v>
      </c>
      <c r="BA131" s="140" t="n">
        <f aca="false">IF(BA$2&lt;=$A131,IF(BA$3&gt;=$A131,(BA$4/1.055056),0),0)*($AI132-$AI131)/10000</f>
        <v>0</v>
      </c>
      <c r="BB131" s="140" t="n">
        <f aca="false">IF(BB$2&lt;=$A131,IF(BB$3&gt;=$A131,(BB$4/1.055056),0),0)*($AI132-$AI131)/10000</f>
        <v>0</v>
      </c>
      <c r="BC131" s="140" t="n">
        <f aca="false">IF(BC$2&lt;=$A131,IF(BC$3&gt;=$A131,(BC$4/1.055056),0),0)*($AI132-$AI131)/10000</f>
        <v>0</v>
      </c>
      <c r="BD131" s="140" t="n">
        <f aca="false">IF(BD$2&lt;=$A131,IF(BD$3&gt;=$A131,(BD$4/1.055056),0),0)*($AI132-$AI131)/10000</f>
        <v>0</v>
      </c>
      <c r="BE131" s="140" t="n">
        <f aca="false">SUM(AX131:BD131)*AM131</f>
        <v>0</v>
      </c>
      <c r="BF131" s="140"/>
      <c r="BG131" s="13"/>
      <c r="BH131" s="13"/>
      <c r="BI131" s="141" t="n">
        <f aca="false">IF(BI$2&lt;=$A131,IF(BI$3&gt;=$A131,(BI$4/1.055056),0),0)*($AI132-$AI131)/10000</f>
        <v>0</v>
      </c>
      <c r="BJ131" s="141" t="n">
        <f aca="false">IF(BJ$2&lt;=$A131,IF(BJ$3&gt;=$A131,(BJ$4/1.055056),0),0)*($AI132-$AI131)/10000</f>
        <v>0</v>
      </c>
      <c r="BK131" s="141" t="n">
        <f aca="false">IF(BK$2&lt;=$A131,IF(BK$3&gt;=$A131,(BK$4/1.055056),0),0)*($AI132-$AI131)/10000</f>
        <v>0</v>
      </c>
      <c r="BL131" s="141" t="n">
        <f aca="false">IF(BL$2&lt;=$A131,IF(BL$3&gt;=$A131,(BL$4/1.055056),0),0)*($AI132-$AI131)/10000</f>
        <v>0</v>
      </c>
      <c r="BM131" s="141" t="n">
        <f aca="false">IF(BM$2&lt;=$A131,IF(BM$3&gt;=$A131,(BM$4/1.055056),0),0)*($AI132-$AI131)/10000</f>
        <v>0</v>
      </c>
      <c r="BN131" s="141" t="n">
        <f aca="false">IF(BN$2&lt;=$A131,IF(BN$3&gt;=$A131,(BN$4/1.055056),0),0)*($AI132-$AI131)/10000</f>
        <v>0</v>
      </c>
      <c r="BO131" s="141" t="n">
        <f aca="false">IF(BO$2&lt;=$A131,IF(BO$3&gt;=$A131,(BO$4/1.055056),0),0)*($AI132-$AI131)/10000</f>
        <v>0</v>
      </c>
      <c r="BP131" s="141" t="n">
        <f aca="false">IF(BP$2&lt;=$A131,IF(BP$3&gt;=$A131,(BP$4/1.055056),0),0)*($AI132-$AI131)/10000</f>
        <v>0</v>
      </c>
      <c r="BQ131" s="13"/>
      <c r="BR131" s="14" t="n">
        <f aca="false">SUM(BI131:BP131)</f>
        <v>0</v>
      </c>
      <c r="BS131" s="14" t="n">
        <f aca="false">SUM(AX131:BF131)+DF131</f>
        <v>0</v>
      </c>
      <c r="BT131" s="14"/>
      <c r="BU131" s="17"/>
      <c r="BV131" s="17"/>
      <c r="BW131" s="142" t="n">
        <f aca="false">IF(BW$2&lt;=$A131,IF(BW$3&gt;=$A131,(BW$4),0),0)*($AI132-$AI131)/10000</f>
        <v>0</v>
      </c>
      <c r="BX131" s="142" t="n">
        <f aca="false">IF(BX$2&lt;=$A131,IF(BX$3&gt;=$A131,(BX$4),0),0)*($AI132-$AI131)/10000</f>
        <v>0</v>
      </c>
      <c r="BY131" s="142" t="n">
        <f aca="false">IF(BY$2&lt;=$A131,IF(BY$3&gt;=$A131,(BY$4),0),0)*($AI132-$AI131)/10000</f>
        <v>0</v>
      </c>
      <c r="BZ131" s="142" t="n">
        <f aca="false">IF(BZ$2&lt;=$A131,IF(BZ$3&gt;=$A131,(BZ$4),0),0)*($AI132-$AI131)/10000</f>
        <v>0</v>
      </c>
      <c r="CA131" s="142" t="n">
        <f aca="false">IF(CA$2&lt;=$A131,IF(CA$3&gt;=$A131,(CA$4),0),0)*($AI132-$AI131)/10000</f>
        <v>0</v>
      </c>
      <c r="CB131" s="140" t="n">
        <f aca="false">IF(CB$2&lt;=$A131,IF(CB$3&gt;=$A131,(CB$4),0),0)*($AI132-$AI131)/10000</f>
        <v>0</v>
      </c>
      <c r="CC131" s="140" t="n">
        <f aca="false">IF(CC$2&lt;=$A131,IF(CC$3&gt;=$A131,(CC$4),0),0)*($AI132-$AI131)/10000</f>
        <v>0</v>
      </c>
      <c r="CD131" s="140" t="n">
        <f aca="false">IF(CD$2&lt;=$A131,IF(CD$3&gt;=$A131,(CD$4),0),0)*($AI132-$AI131)/10000</f>
        <v>0</v>
      </c>
      <c r="CE131" s="140" t="n">
        <f aca="false">IF(CE$2&lt;=$A131,IF(CE$3&gt;=$A131,(CE$4),0),0)*($AI132-$AI131)/10000</f>
        <v>0</v>
      </c>
      <c r="CF131" s="140" t="n">
        <f aca="false">IF(CF$2&lt;=$A131,IF(CF$3&gt;=$A131,(CF$4),0),0)*($AI132-$AI131)/10000</f>
        <v>0</v>
      </c>
      <c r="CG131" s="140" t="n">
        <f aca="false">IF(CG$2&lt;=$A131,IF(CG$3&gt;=$A131,(CG$4),0),0)*($AI132-$AI131)/10000</f>
        <v>0</v>
      </c>
      <c r="CH131" s="140" t="n">
        <f aca="false">IF(CH$2&lt;=$A131,IF(CH$3&gt;=$A131,(CH$4),0),0)*($AI132-$AI131)/10000</f>
        <v>0</v>
      </c>
      <c r="CI131" s="140" t="n">
        <f aca="false">IF(CI$2&lt;=$A131,IF(CI$3&gt;=$A131,(CI$4),0),0)*($AI132-$AI131)/10000</f>
        <v>0</v>
      </c>
      <c r="CJ131" s="17"/>
      <c r="CK131" s="128" t="n">
        <f aca="false">SUM(BW131:CI131)+DQ131</f>
        <v>0</v>
      </c>
      <c r="CL131" s="128"/>
      <c r="CM131" s="128"/>
      <c r="CN131" s="142" t="n">
        <f aca="false">IF(CN$2&lt;=$A131,IF(CN$3&gt;=$A131,(CN$4),0),0)*($AI132-$AI131)/10000</f>
        <v>0</v>
      </c>
      <c r="CO131" s="142" t="n">
        <f aca="false">IF(CO$2&lt;=$A131,IF(CO$3&gt;=$A131,(CO$4),0),0)*($AI132-$AI131)/10000</f>
        <v>0</v>
      </c>
      <c r="CP131" s="142" t="n">
        <f aca="false">IF(CP$2&lt;=$A131,IF(CP$3&gt;=$A131,(CP$4),0),0)*($AI132-$AI131)/10000</f>
        <v>0</v>
      </c>
      <c r="CQ131" s="142" t="n">
        <f aca="false">IF(CQ$2&lt;=$A131,IF(CQ$3&gt;=$A131,(CQ$4),0),0)*($AI132-$AI131)/10000</f>
        <v>0</v>
      </c>
      <c r="CR131" s="128"/>
      <c r="CS131" s="128" t="n">
        <f aca="false">SUM(CN131:CQ131)*AL131</f>
        <v>0</v>
      </c>
      <c r="CT131" s="128"/>
      <c r="CU131" s="17"/>
      <c r="CV131" s="17"/>
      <c r="CW131" s="17"/>
      <c r="CX131" s="140" t="n">
        <f aca="false">IF(CX$2&lt;=$A131,IF(CX$3&gt;=$A131,(CX$4),0),0)*($AI132-$AI131)/10000</f>
        <v>0</v>
      </c>
      <c r="CY131" s="140" t="n">
        <f aca="false">IF(CY$2&lt;=$A131,IF(CY$3&gt;=$A131,(CY$4),0),0)*($AI132-$AI131)/10000</f>
        <v>0</v>
      </c>
      <c r="CZ131" s="140" t="n">
        <f aca="false">IF(CZ$2&lt;=$A131,IF(CZ$3&gt;=$A131,(CZ$4),0),0)*($AI132-$AI131)/10000</f>
        <v>0</v>
      </c>
      <c r="DA131" s="140" t="n">
        <f aca="false">IF(DA$2&lt;=$A131,IF(DA$3&gt;=$A131,(DA$4),0),0)*($AI132-$AI131)/10000</f>
        <v>0</v>
      </c>
      <c r="DB131" s="140" t="n">
        <f aca="false">IF(DB$2&lt;=$A131,IF(DB$3&gt;=$A131,(DB$4),0),0)*($AI132-$AI131)/10000</f>
        <v>0</v>
      </c>
      <c r="DC131" s="140" t="n">
        <f aca="false">IF(DC$2&lt;=$A131,IF(DC$3&gt;=$A131,(DC$4),0),0)*($AI132-$AI131)/10000</f>
        <v>0</v>
      </c>
      <c r="DD131" s="140" t="n">
        <f aca="false">IF(DD$2&lt;=$A131,IF(DD$3&gt;=$A131,(DD$4),0),0)*($AI132-$AI131)/10000</f>
        <v>0</v>
      </c>
      <c r="DE131" s="17"/>
      <c r="DF131" s="128" t="n">
        <f aca="false">SUM(CX131:DD131)</f>
        <v>0</v>
      </c>
      <c r="DG131" s="17"/>
      <c r="DH131" s="17"/>
      <c r="DI131" s="17"/>
      <c r="DJ131" s="17"/>
      <c r="DK131" s="17"/>
      <c r="DL131" s="140" t="n">
        <f aca="false">IF(DL$2&lt;=$A131,IF(DL$3&gt;=$A131,(DL$4),0),0)*($AI132-$AI131)/10000</f>
        <v>0</v>
      </c>
      <c r="DM131" s="140" t="n">
        <f aca="false">IF(DM$2&lt;=$A131,IF(DM$3&gt;=$A131,(DM$4),0),0)*($AI132-$AI131)/10000</f>
        <v>0</v>
      </c>
      <c r="DN131" s="140" t="n">
        <f aca="false">IF(DN$2&lt;=$A131,IF(DN$3&gt;=$A131,(DN$4),0),0)*($AI132-$AI131)/10000</f>
        <v>0</v>
      </c>
      <c r="DO131" s="140" t="n">
        <f aca="false">IF(DO$2&lt;=$A131,IF(DO$3&gt;=$A131,(DO$4),0),0)*($AI132-$AI131)/10000</f>
        <v>0</v>
      </c>
      <c r="DP131" s="140"/>
      <c r="DQ131" s="140" t="n">
        <f aca="false">SUM(DL131:DO131)*AL131</f>
        <v>0</v>
      </c>
      <c r="DR131" s="140"/>
      <c r="DS131" s="140" t="n">
        <f aca="false">IF(DS$2&lt;=$A131,IF(DS$3&gt;=$A131,(DS$4),0),0)*($AI132-$AI131)/10000</f>
        <v>0</v>
      </c>
      <c r="DT131" s="140" t="n">
        <f aca="false">IF(DT$2&lt;=$A131,IF(DT$3&gt;=$A131,(DT$4),0),0)*($AI132-$AI131)/10000</f>
        <v>0</v>
      </c>
      <c r="DU131" s="140" t="n">
        <f aca="false">IF(DU$2&lt;=$A131,IF(DU$3&gt;=$A131,(DU$4),0),0)*($AI132-$AI131)/10000</f>
        <v>0</v>
      </c>
      <c r="DV131" s="140" t="n">
        <f aca="false">IF(DV$2&lt;=$A131,IF(DV$3&gt;=$A131,(DV$4),0),0)*($AI132-$AI131)/10000</f>
        <v>0</v>
      </c>
      <c r="DW131" s="140" t="n">
        <f aca="false">IF(DW$2&lt;=$A131,IF(DW$3&gt;=$A131,(DW$4),0),0)*($AI132-$AI131)/10000</f>
        <v>0</v>
      </c>
      <c r="DX131" s="140" t="n">
        <f aca="false">IF(DX$2&lt;=$A131,IF(DX$3&gt;=$A131,(DX$4),0),0)*($AI132-$AI131)/10000</f>
        <v>0</v>
      </c>
      <c r="DY131" s="140" t="n">
        <f aca="false">IF(DY$2&lt;=$A131,IF(DY$3&gt;=$A131,(DY$4),0),0)*($AI132-$AI131)/10000</f>
        <v>0</v>
      </c>
      <c r="DZ131" s="140" t="n">
        <f aca="false">IF(DZ$2&lt;=$A131,IF(DZ$3&gt;=$A131,(DZ$4),0),0)*($AI132-$AI131)/10000</f>
        <v>0</v>
      </c>
      <c r="EA131" s="140" t="n">
        <f aca="false">IF(EA$2&lt;=$A131,IF(EA$3&gt;=$A131,(EA$4),0),0)*($AI132-$AI131)/10000</f>
        <v>0</v>
      </c>
      <c r="EB131" s="128" t="n">
        <f aca="false">SUM(DS131:DZ131)*AM131</f>
        <v>0</v>
      </c>
      <c r="EC131" s="128"/>
      <c r="ED131" s="17"/>
      <c r="EE131" s="17"/>
      <c r="EF131" s="17"/>
      <c r="EG131" s="17"/>
      <c r="EH131" s="17"/>
      <c r="EI131" s="140" t="n">
        <f aca="false">IF(EI$2&lt;=$A131,IF(EI$3&gt;=$A131,(EI$4),0),0)*($AI132-$AI131)/10000</f>
        <v>0</v>
      </c>
      <c r="EJ131" s="140" t="n">
        <f aca="false">IF(EJ$2&lt;=$A131,IF(EJ$3&gt;=$A131,(EJ$4),0),0)*($AI132-$AI131)/10000</f>
        <v>0</v>
      </c>
      <c r="EK131" s="140" t="n">
        <f aca="false">IF(EK$2&lt;=$A131,IF(EK$3&gt;=$A131,(EK$4),0),0)*($AI132-$AI131)/10000</f>
        <v>0</v>
      </c>
      <c r="EL131" s="140" t="n">
        <f aca="false">IF(EL$2&lt;=$A131,IF(EL$3&gt;=$A131,(EL$4),0),0)*($AI132-$AI131)/10000</f>
        <v>0</v>
      </c>
      <c r="EM131" s="140" t="n">
        <f aca="false">IF(EM$2&lt;=$A131,IF(EM$3&gt;=$A131,(EM$4),0),0)*($AI132-$AI131)/10000</f>
        <v>0</v>
      </c>
      <c r="EN131" s="140" t="n">
        <f aca="false">IF(EN$2&lt;=$A131,IF(EN$3&gt;=$A131,(EN$4),0),0)*($AI132-$AI131)/10000</f>
        <v>0</v>
      </c>
      <c r="EO131" s="17"/>
      <c r="EP131" s="128" t="n">
        <f aca="false">SUM(EI131:EN131)</f>
        <v>0</v>
      </c>
      <c r="EQ131" s="128" t="n">
        <f aca="false">EP131*AM131</f>
        <v>0</v>
      </c>
      <c r="ER131" s="17"/>
      <c r="ES131" s="17"/>
      <c r="ET131" s="17"/>
      <c r="EU131" s="17"/>
      <c r="EV131" s="17"/>
      <c r="EW131" s="140" t="n">
        <f aca="false">IF(EW$2&lt;=$A131,IF(EW$3&gt;=$A131,(EW$4),0),0)*($AI132-$AI131)/10000</f>
        <v>0</v>
      </c>
      <c r="EX131" s="140" t="n">
        <f aca="false">IF(EX$2&lt;=$A131,IF(EX$3&gt;=$A131,(EX$4),0),0)*($AI132-$AI131)/10000</f>
        <v>0</v>
      </c>
      <c r="EY131" s="140" t="n">
        <f aca="false">IF(EY$2&lt;=$A131,IF(EY$3&gt;=$A131,(EY$4),0),0)*($AI132-$AI131)/10000</f>
        <v>0</v>
      </c>
      <c r="EZ131" s="140" t="n">
        <f aca="false">IF(EZ$2&lt;=$A131,IF(EZ$3&gt;=$A131,(EZ$4),0),0)*($AI132-$AI131)/10000</f>
        <v>0</v>
      </c>
      <c r="FA131" s="140" t="n">
        <f aca="false">IF(FA$2&lt;=$A131,IF(FA$3&gt;=$A131,(FA$4),0),0)*($AI132-$AI131)/10000</f>
        <v>0</v>
      </c>
      <c r="FB131" s="140" t="n">
        <f aca="false">IF(FB$2&lt;=$A131,IF(FB$3&gt;=$A131,(FB$4),0),0)*($AI132-$AI131)/10000</f>
        <v>0</v>
      </c>
      <c r="FC131" s="17"/>
      <c r="FD131" s="128" t="n">
        <f aca="false">SUM(EW131:FB131)</f>
        <v>0</v>
      </c>
      <c r="FE131" s="128" t="n">
        <f aca="false">FD131*AM131</f>
        <v>0</v>
      </c>
      <c r="FF131" s="17"/>
      <c r="FG131" s="17"/>
      <c r="FH131" s="17"/>
      <c r="FI131" s="17"/>
      <c r="FJ131" s="17"/>
      <c r="FK131" s="17"/>
      <c r="FL131" s="140" t="n">
        <f aca="false">IF(FL$2&lt;=$A131,IF(FL$3&gt;=$A131,(FL$4),0),0)*($AI132-$AI131)/10000</f>
        <v>0</v>
      </c>
      <c r="FM131" s="140" t="n">
        <f aca="false">IF(FM$2&lt;=$A131,IF(FM$3&gt;=$A131,(FM$4),0),0)*($AI132-$AI131)/10000</f>
        <v>0</v>
      </c>
      <c r="FN131" s="140" t="n">
        <f aca="false">IF(FN$2&lt;=$A131,IF(FN$3&gt;=$A131,(FN$4),0),0)*($AI132-$AI131)/10000</f>
        <v>0</v>
      </c>
      <c r="FO131" s="140" t="n">
        <f aca="false">IF(FO$2&lt;=$A131,IF(FO$3&gt;=$A131,(FO$4),0),0)*($AI132-$AI131)/10000</f>
        <v>0</v>
      </c>
      <c r="FP131" s="140" t="n">
        <f aca="false">IF(FP$2&lt;=$A131,IF(FP$3&gt;=$A131,(FP$4),0),0)*($AI132-$AI131)/10000</f>
        <v>0</v>
      </c>
      <c r="FQ131" s="140" t="n">
        <f aca="false">IF(FQ$2&lt;=$A131,IF(FQ$3&gt;=$A131,(FQ$4),0),0)*($AI132-$AI131)/10000</f>
        <v>0</v>
      </c>
      <c r="FR131" s="17"/>
      <c r="FS131" s="128" t="n">
        <f aca="false">SUM(FL131:FQ131)</f>
        <v>0</v>
      </c>
      <c r="FT131" s="128" t="n">
        <f aca="false">FS131*AM131</f>
        <v>0</v>
      </c>
      <c r="FU131" s="17"/>
      <c r="FV131" s="17"/>
      <c r="FW131" s="17"/>
      <c r="FX131" s="17"/>
      <c r="FY131" s="17"/>
      <c r="FZ131" s="17"/>
      <c r="GA131" s="140" t="n">
        <f aca="false">IF(GA$2&lt;=$A131,IF(GA$3&gt;=$A131,(GA$4),0),0)*($AI132-$AI131)/10000</f>
        <v>0</v>
      </c>
      <c r="GB131" s="140" t="n">
        <f aca="false">IF(GB$2&lt;=$A131,IF(GB$3&gt;=$A131,(GB$4),0),0)*($AI132-$AI131)/10000</f>
        <v>0</v>
      </c>
      <c r="GC131" s="140" t="n">
        <f aca="false">IF(GC$2&lt;=$A131,IF(GC$3&gt;=$A131,(GC$4),0),0)*($AI132-$AI131)/10000</f>
        <v>0</v>
      </c>
      <c r="GD131" s="140" t="n">
        <f aca="false">IF(GD$2&lt;=$A131,IF(GD$3&gt;=$A131,(GD$4),0),0)*($AI132-$AI131)/10000</f>
        <v>0</v>
      </c>
      <c r="GE131" s="140" t="n">
        <f aca="false">IF(GE$2&lt;=$A131,IF(GE$3&gt;=$A131,(GE$4),0),0)*($AI132-$AI131)/10000</f>
        <v>0</v>
      </c>
      <c r="GF131" s="140" t="n">
        <f aca="false">IF(GF$2&lt;=$A131,IF(GF$3&gt;=$A131,(GF$4),0),0)*($AI132-$AI131)/10000</f>
        <v>0</v>
      </c>
      <c r="GG131" s="17"/>
      <c r="GH131" s="128" t="n">
        <f aca="false">SUM(GA131:GF131)</f>
        <v>0</v>
      </c>
      <c r="GI131" s="128" t="n">
        <f aca="false">GH131*AM131</f>
        <v>0</v>
      </c>
    </row>
    <row r="132" customFormat="false" ht="16.5" hidden="false" customHeight="false" outlineLevel="0" collapsed="false">
      <c r="A132" s="133" t="n">
        <v>40756</v>
      </c>
      <c r="B132" s="144" t="e">
        <f aca="false">INDEX(EOLArray,MATCH($A132,EOLColumn,0),MATCH($AF$5,EOLRow,0))+CT132</f>
        <v>#VALUE!</v>
      </c>
      <c r="C132" s="135" t="n">
        <f aca="false">INDEX(M1SHEET,MATCH($A132,M1COLUMN,0),MATCH($AG$5,M1ROW,0))</f>
        <v>-0.627219926260982</v>
      </c>
      <c r="D132" s="152"/>
      <c r="E132" s="144" t="e">
        <f aca="false">INDEX(EOLArray,MATCH($A132,EOLColumn,0),MATCH($AF$19,EOLRow,0))+EQ132</f>
        <v>#VALUE!</v>
      </c>
      <c r="F132" s="135" t="n">
        <f aca="false">INDEX(M1SHEET,MATCH($A132,M1COLUMN,0),MATCH($AG$14,M1ROW,0))</f>
        <v>0</v>
      </c>
      <c r="G132" s="152"/>
      <c r="H132" s="144" t="e">
        <f aca="false">INDEX(EOLArray,MATCH($A132,EOLColumn,0),MATCH($AF$20,EOLRow,0))+GI132</f>
        <v>#VALUE!</v>
      </c>
      <c r="I132" s="135" t="n">
        <f aca="false">INDEX(M1SHEET,MATCH($A132,M1COLUMN,0),MATCH($AG$17,M1ROW,0))</f>
        <v>0.62</v>
      </c>
      <c r="J132" s="152"/>
      <c r="K132" s="144" t="e">
        <f aca="false">INDEX(EOLArray,MATCH($A132,EOLColumn,0),MATCH($AF$13,EOLRow,0))+FE132</f>
        <v>#VALUE!</v>
      </c>
      <c r="L132" s="135" t="n">
        <f aca="false">INDEX(M1SHEET,MATCH($A132,M1COLUMN,0),MATCH($AG$13,M1ROW,0))</f>
        <v>0</v>
      </c>
      <c r="M132" s="152"/>
      <c r="N132" s="144" t="e">
        <f aca="false">INDEX(EOLArray,MATCH($A132,EOLColumn,0),MATCH($AF$12,EOLRow,0))+EB132+DQ132</f>
        <v>#VALUE!</v>
      </c>
      <c r="O132" s="135" t="n">
        <f aca="false">INDEX(M1SHEET,MATCH($A132,M1COLUMN,0),MATCH($AG$15,M1ROW,0))</f>
        <v>-0.29</v>
      </c>
      <c r="P132" s="152"/>
      <c r="Q132" s="135" t="n">
        <f aca="false">INDEX(M1SHEET,MATCH($A132,M1COLUMN,0),MATCH($AG$31,M1ROW,0))</f>
        <v>3.9835</v>
      </c>
      <c r="R132" s="152"/>
      <c r="S132" s="144" t="e">
        <f aca="false">INDEX(EOLArray,MATCH($A132,EOLColumn,0),MATCH($AF$2,EOLRow,0))+BE132+DF132</f>
        <v>#VALUE!</v>
      </c>
      <c r="T132" s="135" t="n">
        <f aca="false">INDEX(M1SHEET,MATCH($A132,M1COLUMN,0),MATCH($AG$3,M1ROW,0))</f>
        <v>-0.57</v>
      </c>
      <c r="U132" s="152"/>
      <c r="V132" s="135" t="n">
        <f aca="false">INDEX(M1SHEET,MATCH($A132,M1COLUMN,0),MATCH($AG$28,M1ROW,0))</f>
        <v>5.17791649448574</v>
      </c>
      <c r="W132" s="152"/>
      <c r="X132" s="144" t="e">
        <f aca="false">INDEX(EOLArray,MATCH($A132,EOLColumn,0),MATCH($AF$18,EOLRow,0))+$BE132+$CK132+$CS132+$DQ132</f>
        <v>#VALUE!</v>
      </c>
      <c r="Y132" s="135" t="n">
        <f aca="false">INDEX(M1SHEET,MATCH($A132,M1COLUMN,0),MATCH($AG$2,M1ROW,0))</f>
        <v>4.2735</v>
      </c>
      <c r="Z132" s="152"/>
      <c r="AB132" s="150" t="e">
        <f aca="false">B132+E132+H132+K132+N132+S132</f>
        <v>#VALUE!</v>
      </c>
      <c r="AC132" s="58"/>
      <c r="AD132" s="58"/>
      <c r="AI132" s="138" t="n">
        <v>40756</v>
      </c>
      <c r="AJ132" s="96" t="n">
        <f aca="false">(CK132+BE132+BR132+DQ132)*AM132</f>
        <v>0</v>
      </c>
      <c r="AK132" s="97" t="n">
        <f aca="false">(AO132)*(AM132)</f>
        <v>0</v>
      </c>
      <c r="AL132" s="97" t="n">
        <f aca="false">(AN132+AO132)*(AM132)</f>
        <v>0</v>
      </c>
      <c r="AM132" s="139" t="n">
        <f aca="false">INDEX(M1SHEET,MATCH($AI132,M1COLUMN,0),MATCH($AG$38,M1ROW,0))</f>
        <v>0.533196111583476</v>
      </c>
      <c r="AN132" s="122" t="n">
        <f aca="false">BS132</f>
        <v>0</v>
      </c>
      <c r="AO132" s="97" t="n">
        <f aca="false">BR132</f>
        <v>0</v>
      </c>
      <c r="AP132" s="125"/>
      <c r="AQ132" s="108"/>
      <c r="AR132" s="128" t="n">
        <f aca="false">SUM(AX132:BE132)+SUM(BI132:BP132)+SUM(DU132:DZ132)+SUM(BW132:CI132)</f>
        <v>0</v>
      </c>
      <c r="AS132" s="108"/>
      <c r="AT132" s="17"/>
      <c r="AU132" s="17"/>
      <c r="AV132" s="37" t="n">
        <v>40756</v>
      </c>
      <c r="AW132" s="17"/>
      <c r="AX132" s="128" t="n">
        <f aca="false">IF(AX$2&lt;=$A132,IF(AX$3&gt;=$A132,(AX$4/1.055056),0),0)*($AI133-$AI132)/10000</f>
        <v>0</v>
      </c>
      <c r="AY132" s="140" t="n">
        <f aca="false">IF(AY$2&lt;=$A132,IF(AY$3&gt;=$A132,(AY$4/1.055056),0),0)*($AI133-$AI132)/10000</f>
        <v>0</v>
      </c>
      <c r="AZ132" s="140" t="n">
        <f aca="false">IF(AZ$2&lt;=$A132,IF(AZ$3&gt;=$A132,(AZ$4/1.055056),0),0)*($AI133-$AI132)/10000</f>
        <v>0</v>
      </c>
      <c r="BA132" s="140" t="n">
        <f aca="false">IF(BA$2&lt;=$A132,IF(BA$3&gt;=$A132,(BA$4/1.055056),0),0)*($AI133-$AI132)/10000</f>
        <v>0</v>
      </c>
      <c r="BB132" s="140" t="n">
        <f aca="false">IF(BB$2&lt;=$A132,IF(BB$3&gt;=$A132,(BB$4/1.055056),0),0)*($AI133-$AI132)/10000</f>
        <v>0</v>
      </c>
      <c r="BC132" s="140" t="n">
        <f aca="false">IF(BC$2&lt;=$A132,IF(BC$3&gt;=$A132,(BC$4/1.055056),0),0)*($AI133-$AI132)/10000</f>
        <v>0</v>
      </c>
      <c r="BD132" s="140" t="n">
        <f aca="false">IF(BD$2&lt;=$A132,IF(BD$3&gt;=$A132,(BD$4/1.055056),0),0)*($AI133-$AI132)/10000</f>
        <v>0</v>
      </c>
      <c r="BE132" s="140" t="n">
        <f aca="false">SUM(AX132:BD132)*AM132</f>
        <v>0</v>
      </c>
      <c r="BF132" s="140"/>
      <c r="BG132" s="13"/>
      <c r="BH132" s="13"/>
      <c r="BI132" s="141" t="n">
        <f aca="false">IF(BI$2&lt;=$A132,IF(BI$3&gt;=$A132,(BI$4/1.055056),0),0)*($AI133-$AI132)/10000</f>
        <v>0</v>
      </c>
      <c r="BJ132" s="141" t="n">
        <f aca="false">IF(BJ$2&lt;=$A132,IF(BJ$3&gt;=$A132,(BJ$4/1.055056),0),0)*($AI133-$AI132)/10000</f>
        <v>0</v>
      </c>
      <c r="BK132" s="141" t="n">
        <f aca="false">IF(BK$2&lt;=$A132,IF(BK$3&gt;=$A132,(BK$4/1.055056),0),0)*($AI133-$AI132)/10000</f>
        <v>0</v>
      </c>
      <c r="BL132" s="141" t="n">
        <f aca="false">IF(BL$2&lt;=$A132,IF(BL$3&gt;=$A132,(BL$4/1.055056),0),0)*($AI133-$AI132)/10000</f>
        <v>0</v>
      </c>
      <c r="BM132" s="141" t="n">
        <f aca="false">IF(BM$2&lt;=$A132,IF(BM$3&gt;=$A132,(BM$4/1.055056),0),0)*($AI133-$AI132)/10000</f>
        <v>0</v>
      </c>
      <c r="BN132" s="141" t="n">
        <f aca="false">IF(BN$2&lt;=$A132,IF(BN$3&gt;=$A132,(BN$4/1.055056),0),0)*($AI133-$AI132)/10000</f>
        <v>0</v>
      </c>
      <c r="BO132" s="141" t="n">
        <f aca="false">IF(BO$2&lt;=$A132,IF(BO$3&gt;=$A132,(BO$4/1.055056),0),0)*($AI133-$AI132)/10000</f>
        <v>0</v>
      </c>
      <c r="BP132" s="141" t="n">
        <f aca="false">IF(BP$2&lt;=$A132,IF(BP$3&gt;=$A132,(BP$4/1.055056),0),0)*($AI133-$AI132)/10000</f>
        <v>0</v>
      </c>
      <c r="BQ132" s="13"/>
      <c r="BR132" s="14" t="n">
        <f aca="false">SUM(BI132:BP132)</f>
        <v>0</v>
      </c>
      <c r="BS132" s="14" t="n">
        <f aca="false">SUM(AX132:BF132)+DF132</f>
        <v>0</v>
      </c>
      <c r="BT132" s="14"/>
      <c r="BU132" s="17"/>
      <c r="BV132" s="17"/>
      <c r="BW132" s="142" t="n">
        <f aca="false">IF(BW$2&lt;=$A132,IF(BW$3&gt;=$A132,(BW$4),0),0)*($AI133-$AI132)/10000</f>
        <v>0</v>
      </c>
      <c r="BX132" s="142" t="n">
        <f aca="false">IF(BX$2&lt;=$A132,IF(BX$3&gt;=$A132,(BX$4),0),0)*($AI133-$AI132)/10000</f>
        <v>0</v>
      </c>
      <c r="BY132" s="142" t="n">
        <f aca="false">IF(BY$2&lt;=$A132,IF(BY$3&gt;=$A132,(BY$4),0),0)*($AI133-$AI132)/10000</f>
        <v>0</v>
      </c>
      <c r="BZ132" s="142" t="n">
        <f aca="false">IF(BZ$2&lt;=$A132,IF(BZ$3&gt;=$A132,(BZ$4),0),0)*($AI133-$AI132)/10000</f>
        <v>0</v>
      </c>
      <c r="CA132" s="142" t="n">
        <f aca="false">IF(CA$2&lt;=$A132,IF(CA$3&gt;=$A132,(CA$4),0),0)*($AI133-$AI132)/10000</f>
        <v>0</v>
      </c>
      <c r="CB132" s="140" t="n">
        <f aca="false">IF(CB$2&lt;=$A132,IF(CB$3&gt;=$A132,(CB$4),0),0)*($AI133-$AI132)/10000</f>
        <v>0</v>
      </c>
      <c r="CC132" s="140" t="n">
        <f aca="false">IF(CC$2&lt;=$A132,IF(CC$3&gt;=$A132,(CC$4),0),0)*($AI133-$AI132)/10000</f>
        <v>0</v>
      </c>
      <c r="CD132" s="140" t="n">
        <f aca="false">IF(CD$2&lt;=$A132,IF(CD$3&gt;=$A132,(CD$4),0),0)*($AI133-$AI132)/10000</f>
        <v>0</v>
      </c>
      <c r="CE132" s="140" t="n">
        <f aca="false">IF(CE$2&lt;=$A132,IF(CE$3&gt;=$A132,(CE$4),0),0)*($AI133-$AI132)/10000</f>
        <v>0</v>
      </c>
      <c r="CF132" s="140" t="n">
        <f aca="false">IF(CF$2&lt;=$A132,IF(CF$3&gt;=$A132,(CF$4),0),0)*($AI133-$AI132)/10000</f>
        <v>0</v>
      </c>
      <c r="CG132" s="140" t="n">
        <f aca="false">IF(CG$2&lt;=$A132,IF(CG$3&gt;=$A132,(CG$4),0),0)*($AI133-$AI132)/10000</f>
        <v>0</v>
      </c>
      <c r="CH132" s="140" t="n">
        <f aca="false">IF(CH$2&lt;=$A132,IF(CH$3&gt;=$A132,(CH$4),0),0)*($AI133-$AI132)/10000</f>
        <v>0</v>
      </c>
      <c r="CI132" s="140" t="n">
        <f aca="false">IF(CI$2&lt;=$A132,IF(CI$3&gt;=$A132,(CI$4),0),0)*($AI133-$AI132)/10000</f>
        <v>0</v>
      </c>
      <c r="CJ132" s="17"/>
      <c r="CK132" s="128" t="n">
        <f aca="false">SUM(BW132:CI132)+DQ132</f>
        <v>0</v>
      </c>
      <c r="CL132" s="128"/>
      <c r="CM132" s="128"/>
      <c r="CN132" s="142" t="n">
        <f aca="false">IF(CN$2&lt;=$A132,IF(CN$3&gt;=$A132,(CN$4),0),0)*($AI133-$AI132)/10000</f>
        <v>0</v>
      </c>
      <c r="CO132" s="142" t="n">
        <f aca="false">IF(CO$2&lt;=$A132,IF(CO$3&gt;=$A132,(CO$4),0),0)*($AI133-$AI132)/10000</f>
        <v>0</v>
      </c>
      <c r="CP132" s="142" t="n">
        <f aca="false">IF(CP$2&lt;=$A132,IF(CP$3&gt;=$A132,(CP$4),0),0)*($AI133-$AI132)/10000</f>
        <v>0</v>
      </c>
      <c r="CQ132" s="142" t="n">
        <f aca="false">IF(CQ$2&lt;=$A132,IF(CQ$3&gt;=$A132,(CQ$4),0),0)*($AI133-$AI132)/10000</f>
        <v>0</v>
      </c>
      <c r="CR132" s="128"/>
      <c r="CS132" s="128" t="n">
        <f aca="false">SUM(CN132:CQ132)*AL132</f>
        <v>0</v>
      </c>
      <c r="CT132" s="128"/>
      <c r="CU132" s="17"/>
      <c r="CV132" s="17"/>
      <c r="CW132" s="17"/>
      <c r="CX132" s="140" t="n">
        <f aca="false">IF(CX$2&lt;=$A132,IF(CX$3&gt;=$A132,(CX$4),0),0)*($AI133-$AI132)/10000</f>
        <v>0</v>
      </c>
      <c r="CY132" s="140" t="n">
        <f aca="false">IF(CY$2&lt;=$A132,IF(CY$3&gt;=$A132,(CY$4),0),0)*($AI133-$AI132)/10000</f>
        <v>0</v>
      </c>
      <c r="CZ132" s="140" t="n">
        <f aca="false">IF(CZ$2&lt;=$A132,IF(CZ$3&gt;=$A132,(CZ$4),0),0)*($AI133-$AI132)/10000</f>
        <v>0</v>
      </c>
      <c r="DA132" s="140" t="n">
        <f aca="false">IF(DA$2&lt;=$A132,IF(DA$3&gt;=$A132,(DA$4),0),0)*($AI133-$AI132)/10000</f>
        <v>0</v>
      </c>
      <c r="DB132" s="140" t="n">
        <f aca="false">IF(DB$2&lt;=$A132,IF(DB$3&gt;=$A132,(DB$4),0),0)*($AI133-$AI132)/10000</f>
        <v>0</v>
      </c>
      <c r="DC132" s="140" t="n">
        <f aca="false">IF(DC$2&lt;=$A132,IF(DC$3&gt;=$A132,(DC$4),0),0)*($AI133-$AI132)/10000</f>
        <v>0</v>
      </c>
      <c r="DD132" s="140" t="n">
        <f aca="false">IF(DD$2&lt;=$A132,IF(DD$3&gt;=$A132,(DD$4),0),0)*($AI133-$AI132)/10000</f>
        <v>0</v>
      </c>
      <c r="DE132" s="17"/>
      <c r="DF132" s="128" t="n">
        <f aca="false">SUM(CX132:DD132)</f>
        <v>0</v>
      </c>
      <c r="DG132" s="17"/>
      <c r="DH132" s="17"/>
      <c r="DI132" s="17"/>
      <c r="DJ132" s="17"/>
      <c r="DK132" s="17"/>
      <c r="DL132" s="140" t="n">
        <f aca="false">IF(DL$2&lt;=$A132,IF(DL$3&gt;=$A132,(DL$4),0),0)*($AI133-$AI132)/10000</f>
        <v>0</v>
      </c>
      <c r="DM132" s="140" t="n">
        <f aca="false">IF(DM$2&lt;=$A132,IF(DM$3&gt;=$A132,(DM$4),0),0)*($AI133-$AI132)/10000</f>
        <v>0</v>
      </c>
      <c r="DN132" s="140" t="n">
        <f aca="false">IF(DN$2&lt;=$A132,IF(DN$3&gt;=$A132,(DN$4),0),0)*($AI133-$AI132)/10000</f>
        <v>0</v>
      </c>
      <c r="DO132" s="140" t="n">
        <f aca="false">IF(DO$2&lt;=$A132,IF(DO$3&gt;=$A132,(DO$4),0),0)*($AI133-$AI132)/10000</f>
        <v>0</v>
      </c>
      <c r="DP132" s="140"/>
      <c r="DQ132" s="140" t="n">
        <f aca="false">SUM(DL132:DO132)*AL132</f>
        <v>0</v>
      </c>
      <c r="DR132" s="140"/>
      <c r="DS132" s="140" t="n">
        <f aca="false">IF(DS$2&lt;=$A132,IF(DS$3&gt;=$A132,(DS$4),0),0)*($AI133-$AI132)/10000</f>
        <v>0</v>
      </c>
      <c r="DT132" s="140" t="n">
        <f aca="false">IF(DT$2&lt;=$A132,IF(DT$3&gt;=$A132,(DT$4),0),0)*($AI133-$AI132)/10000</f>
        <v>0</v>
      </c>
      <c r="DU132" s="140" t="n">
        <f aca="false">IF(DU$2&lt;=$A132,IF(DU$3&gt;=$A132,(DU$4),0),0)*($AI133-$AI132)/10000</f>
        <v>0</v>
      </c>
      <c r="DV132" s="140" t="n">
        <f aca="false">IF(DV$2&lt;=$A132,IF(DV$3&gt;=$A132,(DV$4),0),0)*($AI133-$AI132)/10000</f>
        <v>0</v>
      </c>
      <c r="DW132" s="140" t="n">
        <f aca="false">IF(DW$2&lt;=$A132,IF(DW$3&gt;=$A132,(DW$4),0),0)*($AI133-$AI132)/10000</f>
        <v>0</v>
      </c>
      <c r="DX132" s="140" t="n">
        <f aca="false">IF(DX$2&lt;=$A132,IF(DX$3&gt;=$A132,(DX$4),0),0)*($AI133-$AI132)/10000</f>
        <v>0</v>
      </c>
      <c r="DY132" s="140" t="n">
        <f aca="false">IF(DY$2&lt;=$A132,IF(DY$3&gt;=$A132,(DY$4),0),0)*($AI133-$AI132)/10000</f>
        <v>0</v>
      </c>
      <c r="DZ132" s="140" t="n">
        <f aca="false">IF(DZ$2&lt;=$A132,IF(DZ$3&gt;=$A132,(DZ$4),0),0)*($AI133-$AI132)/10000</f>
        <v>0</v>
      </c>
      <c r="EA132" s="140" t="n">
        <f aca="false">IF(EA$2&lt;=$A132,IF(EA$3&gt;=$A132,(EA$4),0),0)*($AI133-$AI132)/10000</f>
        <v>0</v>
      </c>
      <c r="EB132" s="128" t="n">
        <f aca="false">SUM(DS132:DZ132)*AM132</f>
        <v>0</v>
      </c>
      <c r="EC132" s="128"/>
      <c r="ED132" s="17"/>
      <c r="EE132" s="17"/>
      <c r="EF132" s="17"/>
      <c r="EG132" s="17"/>
      <c r="EH132" s="17"/>
      <c r="EI132" s="140" t="n">
        <f aca="false">IF(EI$2&lt;=$A132,IF(EI$3&gt;=$A132,(EI$4),0),0)*($AI133-$AI132)/10000</f>
        <v>0</v>
      </c>
      <c r="EJ132" s="140" t="n">
        <f aca="false">IF(EJ$2&lt;=$A132,IF(EJ$3&gt;=$A132,(EJ$4),0),0)*($AI133-$AI132)/10000</f>
        <v>0</v>
      </c>
      <c r="EK132" s="140" t="n">
        <f aca="false">IF(EK$2&lt;=$A132,IF(EK$3&gt;=$A132,(EK$4),0),0)*($AI133-$AI132)/10000</f>
        <v>0</v>
      </c>
      <c r="EL132" s="140" t="n">
        <f aca="false">IF(EL$2&lt;=$A132,IF(EL$3&gt;=$A132,(EL$4),0),0)*($AI133-$AI132)/10000</f>
        <v>0</v>
      </c>
      <c r="EM132" s="140" t="n">
        <f aca="false">IF(EM$2&lt;=$A132,IF(EM$3&gt;=$A132,(EM$4),0),0)*($AI133-$AI132)/10000</f>
        <v>0</v>
      </c>
      <c r="EN132" s="140" t="n">
        <f aca="false">IF(EN$2&lt;=$A132,IF(EN$3&gt;=$A132,(EN$4),0),0)*($AI133-$AI132)/10000</f>
        <v>0</v>
      </c>
      <c r="EO132" s="17"/>
      <c r="EP132" s="128" t="n">
        <f aca="false">SUM(EI132:EN132)</f>
        <v>0</v>
      </c>
      <c r="EQ132" s="128" t="n">
        <f aca="false">EP132*AM132</f>
        <v>0</v>
      </c>
      <c r="ER132" s="17"/>
      <c r="ES132" s="17"/>
      <c r="ET132" s="17"/>
      <c r="EU132" s="17"/>
      <c r="EV132" s="17"/>
      <c r="EW132" s="140" t="n">
        <f aca="false">IF(EW$2&lt;=$A132,IF(EW$3&gt;=$A132,(EW$4),0),0)*($AI133-$AI132)/10000</f>
        <v>0</v>
      </c>
      <c r="EX132" s="140" t="n">
        <f aca="false">IF(EX$2&lt;=$A132,IF(EX$3&gt;=$A132,(EX$4),0),0)*($AI133-$AI132)/10000</f>
        <v>0</v>
      </c>
      <c r="EY132" s="140" t="n">
        <f aca="false">IF(EY$2&lt;=$A132,IF(EY$3&gt;=$A132,(EY$4),0),0)*($AI133-$AI132)/10000</f>
        <v>0</v>
      </c>
      <c r="EZ132" s="140" t="n">
        <f aca="false">IF(EZ$2&lt;=$A132,IF(EZ$3&gt;=$A132,(EZ$4),0),0)*($AI133-$AI132)/10000</f>
        <v>0</v>
      </c>
      <c r="FA132" s="140" t="n">
        <f aca="false">IF(FA$2&lt;=$A132,IF(FA$3&gt;=$A132,(FA$4),0),0)*($AI133-$AI132)/10000</f>
        <v>0</v>
      </c>
      <c r="FB132" s="140" t="n">
        <f aca="false">IF(FB$2&lt;=$A132,IF(FB$3&gt;=$A132,(FB$4),0),0)*($AI133-$AI132)/10000</f>
        <v>0</v>
      </c>
      <c r="FC132" s="17"/>
      <c r="FD132" s="128" t="n">
        <f aca="false">SUM(EW132:FB132)</f>
        <v>0</v>
      </c>
      <c r="FE132" s="128" t="n">
        <f aca="false">FD132*AM132</f>
        <v>0</v>
      </c>
      <c r="FF132" s="17"/>
      <c r="FG132" s="17"/>
      <c r="FH132" s="17"/>
      <c r="FI132" s="17"/>
      <c r="FJ132" s="17"/>
      <c r="FK132" s="17"/>
      <c r="FL132" s="140" t="n">
        <f aca="false">IF(FL$2&lt;=$A132,IF(FL$3&gt;=$A132,(FL$4),0),0)*($AI133-$AI132)/10000</f>
        <v>0</v>
      </c>
      <c r="FM132" s="140" t="n">
        <f aca="false">IF(FM$2&lt;=$A132,IF(FM$3&gt;=$A132,(FM$4),0),0)*($AI133-$AI132)/10000</f>
        <v>0</v>
      </c>
      <c r="FN132" s="140" t="n">
        <f aca="false">IF(FN$2&lt;=$A132,IF(FN$3&gt;=$A132,(FN$4),0),0)*($AI133-$AI132)/10000</f>
        <v>0</v>
      </c>
      <c r="FO132" s="140" t="n">
        <f aca="false">IF(FO$2&lt;=$A132,IF(FO$3&gt;=$A132,(FO$4),0),0)*($AI133-$AI132)/10000</f>
        <v>0</v>
      </c>
      <c r="FP132" s="140" t="n">
        <f aca="false">IF(FP$2&lt;=$A132,IF(FP$3&gt;=$A132,(FP$4),0),0)*($AI133-$AI132)/10000</f>
        <v>0</v>
      </c>
      <c r="FQ132" s="140" t="n">
        <f aca="false">IF(FQ$2&lt;=$A132,IF(FQ$3&gt;=$A132,(FQ$4),0),0)*($AI133-$AI132)/10000</f>
        <v>0</v>
      </c>
      <c r="FR132" s="17"/>
      <c r="FS132" s="128" t="n">
        <f aca="false">SUM(FL132:FQ132)</f>
        <v>0</v>
      </c>
      <c r="FT132" s="128" t="n">
        <f aca="false">FS132*AM132</f>
        <v>0</v>
      </c>
      <c r="FU132" s="17"/>
      <c r="FV132" s="17"/>
      <c r="FW132" s="17"/>
      <c r="FX132" s="17"/>
      <c r="FY132" s="17"/>
      <c r="FZ132" s="17"/>
      <c r="GA132" s="140" t="n">
        <f aca="false">IF(GA$2&lt;=$A132,IF(GA$3&gt;=$A132,(GA$4),0),0)*($AI133-$AI132)/10000</f>
        <v>0</v>
      </c>
      <c r="GB132" s="140" t="n">
        <f aca="false">IF(GB$2&lt;=$A132,IF(GB$3&gt;=$A132,(GB$4),0),0)*($AI133-$AI132)/10000</f>
        <v>0</v>
      </c>
      <c r="GC132" s="140" t="n">
        <f aca="false">IF(GC$2&lt;=$A132,IF(GC$3&gt;=$A132,(GC$4),0),0)*($AI133-$AI132)/10000</f>
        <v>0</v>
      </c>
      <c r="GD132" s="140" t="n">
        <f aca="false">IF(GD$2&lt;=$A132,IF(GD$3&gt;=$A132,(GD$4),0),0)*($AI133-$AI132)/10000</f>
        <v>0</v>
      </c>
      <c r="GE132" s="140" t="n">
        <f aca="false">IF(GE$2&lt;=$A132,IF(GE$3&gt;=$A132,(GE$4),0),0)*($AI133-$AI132)/10000</f>
        <v>0</v>
      </c>
      <c r="GF132" s="140" t="n">
        <f aca="false">IF(GF$2&lt;=$A132,IF(GF$3&gt;=$A132,(GF$4),0),0)*($AI133-$AI132)/10000</f>
        <v>0</v>
      </c>
      <c r="GG132" s="17"/>
      <c r="GH132" s="128" t="n">
        <f aca="false">SUM(GA132:GF132)</f>
        <v>0</v>
      </c>
      <c r="GI132" s="128" t="n">
        <f aca="false">GH132*AM132</f>
        <v>0</v>
      </c>
    </row>
    <row r="133" customFormat="false" ht="16.5" hidden="false" customHeight="false" outlineLevel="0" collapsed="false">
      <c r="A133" s="133" t="n">
        <v>40787</v>
      </c>
      <c r="B133" s="144" t="e">
        <f aca="false">INDEX(EOLArray,MATCH($A133,EOLColumn,0),MATCH($AF$5,EOLRow,0))+CT133</f>
        <v>#VALUE!</v>
      </c>
      <c r="C133" s="135" t="n">
        <f aca="false">INDEX(M1SHEET,MATCH($A133,M1COLUMN,0),MATCH($AG$5,M1ROW,0))</f>
        <v>-0.62722275583786</v>
      </c>
      <c r="D133" s="152"/>
      <c r="E133" s="144" t="e">
        <f aca="false">INDEX(EOLArray,MATCH($A133,EOLColumn,0),MATCH($AF$19,EOLRow,0))+EQ133</f>
        <v>#VALUE!</v>
      </c>
      <c r="F133" s="135" t="n">
        <f aca="false">INDEX(M1SHEET,MATCH($A133,M1COLUMN,0),MATCH($AG$14,M1ROW,0))</f>
        <v>0</v>
      </c>
      <c r="G133" s="152"/>
      <c r="H133" s="144" t="e">
        <f aca="false">INDEX(EOLArray,MATCH($A133,EOLColumn,0),MATCH($AF$20,EOLRow,0))+GI133</f>
        <v>#VALUE!</v>
      </c>
      <c r="I133" s="135" t="n">
        <f aca="false">INDEX(M1SHEET,MATCH($A133,M1COLUMN,0),MATCH($AG$17,M1ROW,0))</f>
        <v>0.62</v>
      </c>
      <c r="J133" s="152"/>
      <c r="K133" s="144" t="e">
        <f aca="false">INDEX(EOLArray,MATCH($A133,EOLColumn,0),MATCH($AF$13,EOLRow,0))+FE133</f>
        <v>#VALUE!</v>
      </c>
      <c r="L133" s="135" t="n">
        <f aca="false">INDEX(M1SHEET,MATCH($A133,M1COLUMN,0),MATCH($AG$13,M1ROW,0))</f>
        <v>0</v>
      </c>
      <c r="M133" s="152"/>
      <c r="N133" s="144" t="e">
        <f aca="false">INDEX(EOLArray,MATCH($A133,EOLColumn,0),MATCH($AF$12,EOLRow,0))+EB133+DQ133</f>
        <v>#VALUE!</v>
      </c>
      <c r="O133" s="135" t="n">
        <f aca="false">INDEX(M1SHEET,MATCH($A133,M1COLUMN,0),MATCH($AG$15,M1ROW,0))</f>
        <v>-0.29</v>
      </c>
      <c r="P133" s="152"/>
      <c r="Q133" s="135" t="n">
        <f aca="false">INDEX(M1SHEET,MATCH($A133,M1COLUMN,0),MATCH($AG$31,M1ROW,0))</f>
        <v>4.0095</v>
      </c>
      <c r="R133" s="152"/>
      <c r="S133" s="144" t="e">
        <f aca="false">INDEX(EOLArray,MATCH($A133,EOLColumn,0),MATCH($AF$2,EOLRow,0))+BE133+DF133</f>
        <v>#VALUE!</v>
      </c>
      <c r="T133" s="135" t="n">
        <f aca="false">INDEX(M1SHEET,MATCH($A133,M1COLUMN,0),MATCH($AG$3,M1ROW,0))</f>
        <v>-0.57</v>
      </c>
      <c r="U133" s="152"/>
      <c r="V133" s="135" t="n">
        <f aca="false">INDEX(M1SHEET,MATCH($A133,M1COLUMN,0),MATCH($AG$28,M1ROW,0))</f>
        <v>5.21400963010943</v>
      </c>
      <c r="W133" s="152"/>
      <c r="X133" s="144" t="e">
        <f aca="false">INDEX(EOLArray,MATCH($A133,EOLColumn,0),MATCH($AF$18,EOLRow,0))+$BE133+$CK133+$CS133+$DQ133</f>
        <v>#VALUE!</v>
      </c>
      <c r="Y133" s="135" t="n">
        <f aca="false">INDEX(M1SHEET,MATCH($A133,M1COLUMN,0),MATCH($AG$2,M1ROW,0))</f>
        <v>4.2995</v>
      </c>
      <c r="Z133" s="152"/>
      <c r="AB133" s="150" t="e">
        <f aca="false">B133+E133+H133+K133+N133+S133</f>
        <v>#VALUE!</v>
      </c>
      <c r="AC133" s="58"/>
      <c r="AD133" s="58"/>
      <c r="AI133" s="138" t="n">
        <v>40787</v>
      </c>
      <c r="AJ133" s="96" t="n">
        <f aca="false">(CK133+BE133+BR133+DQ133)*AM133</f>
        <v>0</v>
      </c>
      <c r="AK133" s="97" t="n">
        <f aca="false">(AO133)*(AM133)</f>
        <v>0</v>
      </c>
      <c r="AL133" s="97" t="n">
        <f aca="false">(AN133+AO133)*(AM133)</f>
        <v>0</v>
      </c>
      <c r="AM133" s="139" t="n">
        <f aca="false">INDEX(M1SHEET,MATCH($AI133,M1COLUMN,0),MATCH($AG$38,M1ROW,0))</f>
        <v>0.530271977276051</v>
      </c>
      <c r="AN133" s="122" t="n">
        <f aca="false">BS133</f>
        <v>0</v>
      </c>
      <c r="AO133" s="97" t="n">
        <f aca="false">BR133</f>
        <v>0</v>
      </c>
      <c r="AP133" s="125"/>
      <c r="AQ133" s="108"/>
      <c r="AR133" s="128" t="n">
        <f aca="false">SUM(AX133:BE133)+SUM(BI133:BP133)+SUM(DU133:DZ133)+SUM(BW133:CI133)</f>
        <v>0</v>
      </c>
      <c r="AS133" s="108"/>
      <c r="AT133" s="17"/>
      <c r="AU133" s="17"/>
      <c r="AV133" s="37" t="n">
        <v>40787</v>
      </c>
      <c r="AW133" s="17"/>
      <c r="AX133" s="128" t="n">
        <f aca="false">IF(AX$2&lt;=$A133,IF(AX$3&gt;=$A133,(AX$4/1.055056),0),0)*($AI134-$AI133)/10000</f>
        <v>0</v>
      </c>
      <c r="AY133" s="140" t="n">
        <f aca="false">IF(AY$2&lt;=$A133,IF(AY$3&gt;=$A133,(AY$4/1.055056),0),0)*($AI134-$AI133)/10000</f>
        <v>0</v>
      </c>
      <c r="AZ133" s="140" t="n">
        <f aca="false">IF(AZ$2&lt;=$A133,IF(AZ$3&gt;=$A133,(AZ$4/1.055056),0),0)*($AI134-$AI133)/10000</f>
        <v>0</v>
      </c>
      <c r="BA133" s="140" t="n">
        <f aca="false">IF(BA$2&lt;=$A133,IF(BA$3&gt;=$A133,(BA$4/1.055056),0),0)*($AI134-$AI133)/10000</f>
        <v>0</v>
      </c>
      <c r="BB133" s="140" t="n">
        <f aca="false">IF(BB$2&lt;=$A133,IF(BB$3&gt;=$A133,(BB$4/1.055056),0),0)*($AI134-$AI133)/10000</f>
        <v>0</v>
      </c>
      <c r="BC133" s="140" t="n">
        <f aca="false">IF(BC$2&lt;=$A133,IF(BC$3&gt;=$A133,(BC$4/1.055056),0),0)*($AI134-$AI133)/10000</f>
        <v>0</v>
      </c>
      <c r="BD133" s="140" t="n">
        <f aca="false">IF(BD$2&lt;=$A133,IF(BD$3&gt;=$A133,(BD$4/1.055056),0),0)*($AI134-$AI133)/10000</f>
        <v>0</v>
      </c>
      <c r="BE133" s="140" t="n">
        <f aca="false">SUM(AX133:BD133)*AM133</f>
        <v>0</v>
      </c>
      <c r="BF133" s="140"/>
      <c r="BG133" s="13"/>
      <c r="BH133" s="13"/>
      <c r="BI133" s="141" t="n">
        <f aca="false">IF(BI$2&lt;=$A133,IF(BI$3&gt;=$A133,(BI$4/1.055056),0),0)*($AI134-$AI133)/10000</f>
        <v>0</v>
      </c>
      <c r="BJ133" s="141" t="n">
        <f aca="false">IF(BJ$2&lt;=$A133,IF(BJ$3&gt;=$A133,(BJ$4/1.055056),0),0)*($AI134-$AI133)/10000</f>
        <v>0</v>
      </c>
      <c r="BK133" s="141" t="n">
        <f aca="false">IF(BK$2&lt;=$A133,IF(BK$3&gt;=$A133,(BK$4/1.055056),0),0)*($AI134-$AI133)/10000</f>
        <v>0</v>
      </c>
      <c r="BL133" s="141" t="n">
        <f aca="false">IF(BL$2&lt;=$A133,IF(BL$3&gt;=$A133,(BL$4/1.055056),0),0)*($AI134-$AI133)/10000</f>
        <v>0</v>
      </c>
      <c r="BM133" s="141" t="n">
        <f aca="false">IF(BM$2&lt;=$A133,IF(BM$3&gt;=$A133,(BM$4/1.055056),0),0)*($AI134-$AI133)/10000</f>
        <v>0</v>
      </c>
      <c r="BN133" s="141" t="n">
        <f aca="false">IF(BN$2&lt;=$A133,IF(BN$3&gt;=$A133,(BN$4/1.055056),0),0)*($AI134-$AI133)/10000</f>
        <v>0</v>
      </c>
      <c r="BO133" s="141" t="n">
        <f aca="false">IF(BO$2&lt;=$A133,IF(BO$3&gt;=$A133,(BO$4/1.055056),0),0)*($AI134-$AI133)/10000</f>
        <v>0</v>
      </c>
      <c r="BP133" s="141" t="n">
        <f aca="false">IF(BP$2&lt;=$A133,IF(BP$3&gt;=$A133,(BP$4/1.055056),0),0)*($AI134-$AI133)/10000</f>
        <v>0</v>
      </c>
      <c r="BQ133" s="13"/>
      <c r="BR133" s="14" t="n">
        <f aca="false">SUM(BI133:BP133)</f>
        <v>0</v>
      </c>
      <c r="BS133" s="14" t="n">
        <f aca="false">SUM(AX133:BF133)+DF133</f>
        <v>0</v>
      </c>
      <c r="BT133" s="14"/>
      <c r="BU133" s="17"/>
      <c r="BV133" s="17"/>
      <c r="BW133" s="142" t="n">
        <f aca="false">IF(BW$2&lt;=$A133,IF(BW$3&gt;=$A133,(BW$4),0),0)*($AI134-$AI133)/10000</f>
        <v>0</v>
      </c>
      <c r="BX133" s="142" t="n">
        <f aca="false">IF(BX$2&lt;=$A133,IF(BX$3&gt;=$A133,(BX$4),0),0)*($AI134-$AI133)/10000</f>
        <v>0</v>
      </c>
      <c r="BY133" s="142" t="n">
        <f aca="false">IF(BY$2&lt;=$A133,IF(BY$3&gt;=$A133,(BY$4),0),0)*($AI134-$AI133)/10000</f>
        <v>0</v>
      </c>
      <c r="BZ133" s="142" t="n">
        <f aca="false">IF(BZ$2&lt;=$A133,IF(BZ$3&gt;=$A133,(BZ$4),0),0)*($AI134-$AI133)/10000</f>
        <v>0</v>
      </c>
      <c r="CA133" s="142" t="n">
        <f aca="false">IF(CA$2&lt;=$A133,IF(CA$3&gt;=$A133,(CA$4),0),0)*($AI134-$AI133)/10000</f>
        <v>0</v>
      </c>
      <c r="CB133" s="140" t="n">
        <f aca="false">IF(CB$2&lt;=$A133,IF(CB$3&gt;=$A133,(CB$4),0),0)*($AI134-$AI133)/10000</f>
        <v>0</v>
      </c>
      <c r="CC133" s="140" t="n">
        <f aca="false">IF(CC$2&lt;=$A133,IF(CC$3&gt;=$A133,(CC$4),0),0)*($AI134-$AI133)/10000</f>
        <v>0</v>
      </c>
      <c r="CD133" s="140" t="n">
        <f aca="false">IF(CD$2&lt;=$A133,IF(CD$3&gt;=$A133,(CD$4),0),0)*($AI134-$AI133)/10000</f>
        <v>0</v>
      </c>
      <c r="CE133" s="140" t="n">
        <f aca="false">IF(CE$2&lt;=$A133,IF(CE$3&gt;=$A133,(CE$4),0),0)*($AI134-$AI133)/10000</f>
        <v>0</v>
      </c>
      <c r="CF133" s="140" t="n">
        <f aca="false">IF(CF$2&lt;=$A133,IF(CF$3&gt;=$A133,(CF$4),0),0)*($AI134-$AI133)/10000</f>
        <v>0</v>
      </c>
      <c r="CG133" s="140" t="n">
        <f aca="false">IF(CG$2&lt;=$A133,IF(CG$3&gt;=$A133,(CG$4),0),0)*($AI134-$AI133)/10000</f>
        <v>0</v>
      </c>
      <c r="CH133" s="140" t="n">
        <f aca="false">IF(CH$2&lt;=$A133,IF(CH$3&gt;=$A133,(CH$4),0),0)*($AI134-$AI133)/10000</f>
        <v>0</v>
      </c>
      <c r="CI133" s="140" t="n">
        <f aca="false">IF(CI$2&lt;=$A133,IF(CI$3&gt;=$A133,(CI$4),0),0)*($AI134-$AI133)/10000</f>
        <v>0</v>
      </c>
      <c r="CJ133" s="17"/>
      <c r="CK133" s="128" t="n">
        <f aca="false">SUM(BW133:CI133)+DQ133</f>
        <v>0</v>
      </c>
      <c r="CL133" s="128"/>
      <c r="CM133" s="128"/>
      <c r="CN133" s="142" t="n">
        <f aca="false">IF(CN$2&lt;=$A133,IF(CN$3&gt;=$A133,(CN$4),0),0)*($AI134-$AI133)/10000</f>
        <v>0</v>
      </c>
      <c r="CO133" s="142" t="n">
        <f aca="false">IF(CO$2&lt;=$A133,IF(CO$3&gt;=$A133,(CO$4),0),0)*($AI134-$AI133)/10000</f>
        <v>0</v>
      </c>
      <c r="CP133" s="142" t="n">
        <f aca="false">IF(CP$2&lt;=$A133,IF(CP$3&gt;=$A133,(CP$4),0),0)*($AI134-$AI133)/10000</f>
        <v>0</v>
      </c>
      <c r="CQ133" s="142" t="n">
        <f aca="false">IF(CQ$2&lt;=$A133,IF(CQ$3&gt;=$A133,(CQ$4),0),0)*($AI134-$AI133)/10000</f>
        <v>0</v>
      </c>
      <c r="CR133" s="128"/>
      <c r="CS133" s="128" t="n">
        <f aca="false">SUM(CN133:CQ133)*AL133</f>
        <v>0</v>
      </c>
      <c r="CT133" s="128"/>
      <c r="CU133" s="17"/>
      <c r="CV133" s="17"/>
      <c r="CW133" s="17"/>
      <c r="CX133" s="140" t="n">
        <f aca="false">IF(CX$2&lt;=$A133,IF(CX$3&gt;=$A133,(CX$4),0),0)*($AI134-$AI133)/10000</f>
        <v>0</v>
      </c>
      <c r="CY133" s="140" t="n">
        <f aca="false">IF(CY$2&lt;=$A133,IF(CY$3&gt;=$A133,(CY$4),0),0)*($AI134-$AI133)/10000</f>
        <v>0</v>
      </c>
      <c r="CZ133" s="140" t="n">
        <f aca="false">IF(CZ$2&lt;=$A133,IF(CZ$3&gt;=$A133,(CZ$4),0),0)*($AI134-$AI133)/10000</f>
        <v>0</v>
      </c>
      <c r="DA133" s="140" t="n">
        <f aca="false">IF(DA$2&lt;=$A133,IF(DA$3&gt;=$A133,(DA$4),0),0)*($AI134-$AI133)/10000</f>
        <v>0</v>
      </c>
      <c r="DB133" s="140" t="n">
        <f aca="false">IF(DB$2&lt;=$A133,IF(DB$3&gt;=$A133,(DB$4),0),0)*($AI134-$AI133)/10000</f>
        <v>0</v>
      </c>
      <c r="DC133" s="140" t="n">
        <f aca="false">IF(DC$2&lt;=$A133,IF(DC$3&gt;=$A133,(DC$4),0),0)*($AI134-$AI133)/10000</f>
        <v>0</v>
      </c>
      <c r="DD133" s="140" t="n">
        <f aca="false">IF(DD$2&lt;=$A133,IF(DD$3&gt;=$A133,(DD$4),0),0)*($AI134-$AI133)/10000</f>
        <v>0</v>
      </c>
      <c r="DE133" s="17"/>
      <c r="DF133" s="128" t="n">
        <f aca="false">SUM(CX133:DD133)</f>
        <v>0</v>
      </c>
      <c r="DG133" s="17"/>
      <c r="DH133" s="17"/>
      <c r="DI133" s="17"/>
      <c r="DJ133" s="17"/>
      <c r="DK133" s="17"/>
      <c r="DL133" s="140" t="n">
        <f aca="false">IF(DL$2&lt;=$A133,IF(DL$3&gt;=$A133,(DL$4),0),0)*($AI134-$AI133)/10000</f>
        <v>0</v>
      </c>
      <c r="DM133" s="140" t="n">
        <f aca="false">IF(DM$2&lt;=$A133,IF(DM$3&gt;=$A133,(DM$4),0),0)*($AI134-$AI133)/10000</f>
        <v>0</v>
      </c>
      <c r="DN133" s="140" t="n">
        <f aca="false">IF(DN$2&lt;=$A133,IF(DN$3&gt;=$A133,(DN$4),0),0)*($AI134-$AI133)/10000</f>
        <v>0</v>
      </c>
      <c r="DO133" s="140" t="n">
        <f aca="false">IF(DO$2&lt;=$A133,IF(DO$3&gt;=$A133,(DO$4),0),0)*($AI134-$AI133)/10000</f>
        <v>0</v>
      </c>
      <c r="DP133" s="140"/>
      <c r="DQ133" s="140" t="n">
        <f aca="false">SUM(DL133:DO133)*AL133</f>
        <v>0</v>
      </c>
      <c r="DR133" s="140"/>
      <c r="DS133" s="140" t="n">
        <f aca="false">IF(DS$2&lt;=$A133,IF(DS$3&gt;=$A133,(DS$4),0),0)*($AI134-$AI133)/10000</f>
        <v>0</v>
      </c>
      <c r="DT133" s="140" t="n">
        <f aca="false">IF(DT$2&lt;=$A133,IF(DT$3&gt;=$A133,(DT$4),0),0)*($AI134-$AI133)/10000</f>
        <v>0</v>
      </c>
      <c r="DU133" s="140" t="n">
        <f aca="false">IF(DU$2&lt;=$A133,IF(DU$3&gt;=$A133,(DU$4),0),0)*($AI134-$AI133)/10000</f>
        <v>0</v>
      </c>
      <c r="DV133" s="140" t="n">
        <f aca="false">IF(DV$2&lt;=$A133,IF(DV$3&gt;=$A133,(DV$4),0),0)*($AI134-$AI133)/10000</f>
        <v>0</v>
      </c>
      <c r="DW133" s="140" t="n">
        <f aca="false">IF(DW$2&lt;=$A133,IF(DW$3&gt;=$A133,(DW$4),0),0)*($AI134-$AI133)/10000</f>
        <v>0</v>
      </c>
      <c r="DX133" s="140" t="n">
        <f aca="false">IF(DX$2&lt;=$A133,IF(DX$3&gt;=$A133,(DX$4),0),0)*($AI134-$AI133)/10000</f>
        <v>0</v>
      </c>
      <c r="DY133" s="140" t="n">
        <f aca="false">IF(DY$2&lt;=$A133,IF(DY$3&gt;=$A133,(DY$4),0),0)*($AI134-$AI133)/10000</f>
        <v>0</v>
      </c>
      <c r="DZ133" s="140" t="n">
        <f aca="false">IF(DZ$2&lt;=$A133,IF(DZ$3&gt;=$A133,(DZ$4),0),0)*($AI134-$AI133)/10000</f>
        <v>0</v>
      </c>
      <c r="EA133" s="140" t="n">
        <f aca="false">IF(EA$2&lt;=$A133,IF(EA$3&gt;=$A133,(EA$4),0),0)*($AI134-$AI133)/10000</f>
        <v>0</v>
      </c>
      <c r="EB133" s="128" t="n">
        <f aca="false">SUM(DS133:DZ133)*AM133</f>
        <v>0</v>
      </c>
      <c r="EC133" s="128"/>
      <c r="ED133" s="17"/>
      <c r="EE133" s="17"/>
      <c r="EF133" s="17"/>
      <c r="EG133" s="17"/>
      <c r="EH133" s="17"/>
      <c r="EI133" s="140" t="n">
        <f aca="false">IF(EI$2&lt;=$A133,IF(EI$3&gt;=$A133,(EI$4),0),0)*($AI134-$AI133)/10000</f>
        <v>0</v>
      </c>
      <c r="EJ133" s="140" t="n">
        <f aca="false">IF(EJ$2&lt;=$A133,IF(EJ$3&gt;=$A133,(EJ$4),0),0)*($AI134-$AI133)/10000</f>
        <v>0</v>
      </c>
      <c r="EK133" s="140" t="n">
        <f aca="false">IF(EK$2&lt;=$A133,IF(EK$3&gt;=$A133,(EK$4),0),0)*($AI134-$AI133)/10000</f>
        <v>0</v>
      </c>
      <c r="EL133" s="140" t="n">
        <f aca="false">IF(EL$2&lt;=$A133,IF(EL$3&gt;=$A133,(EL$4),0),0)*($AI134-$AI133)/10000</f>
        <v>0</v>
      </c>
      <c r="EM133" s="140" t="n">
        <f aca="false">IF(EM$2&lt;=$A133,IF(EM$3&gt;=$A133,(EM$4),0),0)*($AI134-$AI133)/10000</f>
        <v>0</v>
      </c>
      <c r="EN133" s="140" t="n">
        <f aca="false">IF(EN$2&lt;=$A133,IF(EN$3&gt;=$A133,(EN$4),0),0)*($AI134-$AI133)/10000</f>
        <v>0</v>
      </c>
      <c r="EO133" s="17"/>
      <c r="EP133" s="128" t="n">
        <f aca="false">SUM(EI133:EN133)</f>
        <v>0</v>
      </c>
      <c r="EQ133" s="128" t="n">
        <f aca="false">EP133*AM133</f>
        <v>0</v>
      </c>
      <c r="ER133" s="17"/>
      <c r="ES133" s="17"/>
      <c r="ET133" s="17"/>
      <c r="EU133" s="17"/>
      <c r="EV133" s="17"/>
      <c r="EW133" s="140" t="n">
        <f aca="false">IF(EW$2&lt;=$A133,IF(EW$3&gt;=$A133,(EW$4),0),0)*($AI134-$AI133)/10000</f>
        <v>0</v>
      </c>
      <c r="EX133" s="140" t="n">
        <f aca="false">IF(EX$2&lt;=$A133,IF(EX$3&gt;=$A133,(EX$4),0),0)*($AI134-$AI133)/10000</f>
        <v>0</v>
      </c>
      <c r="EY133" s="140" t="n">
        <f aca="false">IF(EY$2&lt;=$A133,IF(EY$3&gt;=$A133,(EY$4),0),0)*($AI134-$AI133)/10000</f>
        <v>0</v>
      </c>
      <c r="EZ133" s="140" t="n">
        <f aca="false">IF(EZ$2&lt;=$A133,IF(EZ$3&gt;=$A133,(EZ$4),0),0)*($AI134-$AI133)/10000</f>
        <v>0</v>
      </c>
      <c r="FA133" s="140" t="n">
        <f aca="false">IF(FA$2&lt;=$A133,IF(FA$3&gt;=$A133,(FA$4),0),0)*($AI134-$AI133)/10000</f>
        <v>0</v>
      </c>
      <c r="FB133" s="140" t="n">
        <f aca="false">IF(FB$2&lt;=$A133,IF(FB$3&gt;=$A133,(FB$4),0),0)*($AI134-$AI133)/10000</f>
        <v>0</v>
      </c>
      <c r="FC133" s="17"/>
      <c r="FD133" s="128" t="n">
        <f aca="false">SUM(EW133:FB133)</f>
        <v>0</v>
      </c>
      <c r="FE133" s="128" t="n">
        <f aca="false">FD133*AM133</f>
        <v>0</v>
      </c>
      <c r="FF133" s="17"/>
      <c r="FG133" s="17"/>
      <c r="FH133" s="17"/>
      <c r="FI133" s="17"/>
      <c r="FJ133" s="17"/>
      <c r="FK133" s="17"/>
      <c r="FL133" s="140" t="n">
        <f aca="false">IF(FL$2&lt;=$A133,IF(FL$3&gt;=$A133,(FL$4),0),0)*($AI134-$AI133)/10000</f>
        <v>0</v>
      </c>
      <c r="FM133" s="140" t="n">
        <f aca="false">IF(FM$2&lt;=$A133,IF(FM$3&gt;=$A133,(FM$4),0),0)*($AI134-$AI133)/10000</f>
        <v>0</v>
      </c>
      <c r="FN133" s="140" t="n">
        <f aca="false">IF(FN$2&lt;=$A133,IF(FN$3&gt;=$A133,(FN$4),0),0)*($AI134-$AI133)/10000</f>
        <v>0</v>
      </c>
      <c r="FO133" s="140" t="n">
        <f aca="false">IF(FO$2&lt;=$A133,IF(FO$3&gt;=$A133,(FO$4),0),0)*($AI134-$AI133)/10000</f>
        <v>0</v>
      </c>
      <c r="FP133" s="140" t="n">
        <f aca="false">IF(FP$2&lt;=$A133,IF(FP$3&gt;=$A133,(FP$4),0),0)*($AI134-$AI133)/10000</f>
        <v>0</v>
      </c>
      <c r="FQ133" s="140" t="n">
        <f aca="false">IF(FQ$2&lt;=$A133,IF(FQ$3&gt;=$A133,(FQ$4),0),0)*($AI134-$AI133)/10000</f>
        <v>0</v>
      </c>
      <c r="FR133" s="17"/>
      <c r="FS133" s="128" t="n">
        <f aca="false">SUM(FL133:FQ133)</f>
        <v>0</v>
      </c>
      <c r="FT133" s="128" t="n">
        <f aca="false">FS133*AM133</f>
        <v>0</v>
      </c>
      <c r="FU133" s="17"/>
      <c r="FV133" s="17"/>
      <c r="FW133" s="17"/>
      <c r="FX133" s="17"/>
      <c r="FY133" s="17"/>
      <c r="FZ133" s="17"/>
      <c r="GA133" s="140" t="n">
        <f aca="false">IF(GA$2&lt;=$A133,IF(GA$3&gt;=$A133,(GA$4),0),0)*($AI134-$AI133)/10000</f>
        <v>0</v>
      </c>
      <c r="GB133" s="140" t="n">
        <f aca="false">IF(GB$2&lt;=$A133,IF(GB$3&gt;=$A133,(GB$4),0),0)*($AI134-$AI133)/10000</f>
        <v>0</v>
      </c>
      <c r="GC133" s="140" t="n">
        <f aca="false">IF(GC$2&lt;=$A133,IF(GC$3&gt;=$A133,(GC$4),0),0)*($AI134-$AI133)/10000</f>
        <v>0</v>
      </c>
      <c r="GD133" s="140" t="n">
        <f aca="false">IF(GD$2&lt;=$A133,IF(GD$3&gt;=$A133,(GD$4),0),0)*($AI134-$AI133)/10000</f>
        <v>0</v>
      </c>
      <c r="GE133" s="140" t="n">
        <f aca="false">IF(GE$2&lt;=$A133,IF(GE$3&gt;=$A133,(GE$4),0),0)*($AI134-$AI133)/10000</f>
        <v>0</v>
      </c>
      <c r="GF133" s="140" t="n">
        <f aca="false">IF(GF$2&lt;=$A133,IF(GF$3&gt;=$A133,(GF$4),0),0)*($AI134-$AI133)/10000</f>
        <v>0</v>
      </c>
      <c r="GG133" s="17"/>
      <c r="GH133" s="128" t="n">
        <f aca="false">SUM(GA133:GF133)</f>
        <v>0</v>
      </c>
      <c r="GI133" s="128" t="n">
        <f aca="false">GH133*AM133</f>
        <v>0</v>
      </c>
    </row>
    <row r="134" customFormat="false" ht="16.5" hidden="false" customHeight="false" outlineLevel="0" collapsed="false">
      <c r="A134" s="143" t="n">
        <v>40817</v>
      </c>
      <c r="B134" s="153" t="e">
        <f aca="false">INDEX(EOLArray,MATCH($A134,EOLColumn,0),MATCH($AF$5,EOLRow,0))+CT134</f>
        <v>#VALUE!</v>
      </c>
      <c r="C134" s="154" t="n">
        <f aca="false">INDEX(M1SHEET,MATCH($A134,M1COLUMN,0),MATCH($AG$5,M1ROW,0))</f>
        <v>-0.627225375362662</v>
      </c>
      <c r="D134" s="155"/>
      <c r="E134" s="153" t="e">
        <f aca="false">INDEX(EOLArray,MATCH($A134,EOLColumn,0),MATCH($AF$19,EOLRow,0))+EQ134</f>
        <v>#VALUE!</v>
      </c>
      <c r="F134" s="154" t="n">
        <f aca="false">INDEX(M1SHEET,MATCH($A134,M1COLUMN,0),MATCH($AG$14,M1ROW,0))</f>
        <v>0</v>
      </c>
      <c r="G134" s="155"/>
      <c r="H134" s="153" t="e">
        <f aca="false">INDEX(EOLArray,MATCH($A134,EOLColumn,0),MATCH($AF$20,EOLRow,0))+GI134</f>
        <v>#VALUE!</v>
      </c>
      <c r="I134" s="154" t="n">
        <f aca="false">INDEX(M1SHEET,MATCH($A134,M1COLUMN,0),MATCH($AG$17,M1ROW,0))</f>
        <v>0.62</v>
      </c>
      <c r="J134" s="155"/>
      <c r="K134" s="153" t="e">
        <f aca="false">INDEX(EOLArray,MATCH($A134,EOLColumn,0),MATCH($AF$13,EOLRow,0))+FE134</f>
        <v>#VALUE!</v>
      </c>
      <c r="L134" s="154" t="n">
        <f aca="false">INDEX(M1SHEET,MATCH($A134,M1COLUMN,0),MATCH($AG$13,M1ROW,0))</f>
        <v>0</v>
      </c>
      <c r="M134" s="155"/>
      <c r="N134" s="153" t="e">
        <f aca="false">INDEX(EOLArray,MATCH($A134,EOLColumn,0),MATCH($AF$12,EOLRow,0))+EB134+DQ134</f>
        <v>#VALUE!</v>
      </c>
      <c r="O134" s="154" t="n">
        <f aca="false">INDEX(M1SHEET,MATCH($A134,M1COLUMN,0),MATCH($AG$15,M1ROW,0))</f>
        <v>-0.29</v>
      </c>
      <c r="P134" s="155"/>
      <c r="Q134" s="154" t="n">
        <f aca="false">INDEX(M1SHEET,MATCH($A134,M1COLUMN,0),MATCH($AG$31,M1ROW,0))</f>
        <v>4.0475</v>
      </c>
      <c r="R134" s="155"/>
      <c r="S134" s="153" t="e">
        <f aca="false">INDEX(EOLArray,MATCH($A134,EOLColumn,0),MATCH($AF$2,EOLRow,0))+BE134+DF134</f>
        <v>#VALUE!</v>
      </c>
      <c r="T134" s="154" t="n">
        <f aca="false">INDEX(M1SHEET,MATCH($A134,M1COLUMN,0),MATCH($AG$3,M1ROW,0))</f>
        <v>-0.57</v>
      </c>
      <c r="U134" s="155"/>
      <c r="V134" s="154" t="n">
        <f aca="false">INDEX(M1SHEET,MATCH($A134,M1COLUMN,0),MATCH($AG$28,M1ROW,0))</f>
        <v>5.26689424210663</v>
      </c>
      <c r="W134" s="155"/>
      <c r="X134" s="153" t="e">
        <f aca="false">INDEX(EOLArray,MATCH($A134,EOLColumn,0),MATCH($AF$18,EOLRow,0))+$BE134+$CK134+$CS134+$DQ134</f>
        <v>#VALUE!</v>
      </c>
      <c r="Y134" s="154" t="n">
        <f aca="false">INDEX(M1SHEET,MATCH($A134,M1COLUMN,0),MATCH($AG$2,M1ROW,0))</f>
        <v>4.3375</v>
      </c>
      <c r="Z134" s="155"/>
      <c r="AB134" s="146" t="e">
        <f aca="false">B134+E134+H134+K134+N134+S134</f>
        <v>#VALUE!</v>
      </c>
      <c r="AC134" s="58"/>
      <c r="AD134" s="58"/>
      <c r="AI134" s="138" t="n">
        <v>40817</v>
      </c>
      <c r="AJ134" s="96" t="n">
        <f aca="false">(CK134+BE134+BR134+DQ134)*AM134</f>
        <v>0</v>
      </c>
      <c r="AK134" s="97" t="n">
        <f aca="false">(AO134)*(AM134)</f>
        <v>0</v>
      </c>
      <c r="AL134" s="97" t="n">
        <f aca="false">(AN134+AO134)*(AM134)</f>
        <v>0</v>
      </c>
      <c r="AM134" s="139" t="n">
        <f aca="false">INDEX(M1SHEET,MATCH($AI134,M1COLUMN,0),MATCH($AG$38,M1ROW,0))</f>
        <v>0.52745402619665</v>
      </c>
      <c r="AN134" s="122" t="n">
        <f aca="false">BS134</f>
        <v>0</v>
      </c>
      <c r="AO134" s="97" t="n">
        <f aca="false">BR134</f>
        <v>0</v>
      </c>
      <c r="AP134" s="125"/>
      <c r="AQ134" s="108"/>
      <c r="AR134" s="128" t="n">
        <f aca="false">SUM(AX134:BE134)+SUM(BI134:BP134)+SUM(DU134:DZ134)+SUM(BW134:CI134)</f>
        <v>0</v>
      </c>
      <c r="AS134" s="108"/>
      <c r="AT134" s="17"/>
      <c r="AU134" s="17"/>
      <c r="AV134" s="37" t="n">
        <v>40817</v>
      </c>
      <c r="AW134" s="17"/>
      <c r="AX134" s="128" t="n">
        <f aca="false">IF(AX$2&lt;=$A134,IF(AX$3&gt;=$A134,(AX$4/1.055056),0),0)*($AI135-$AI134)/10000</f>
        <v>0</v>
      </c>
      <c r="AY134" s="140" t="n">
        <f aca="false">IF(AY$2&lt;=$A134,IF(AY$3&gt;=$A134,(AY$4/1.055056),0),0)*($AI135-$AI134)/10000</f>
        <v>0</v>
      </c>
      <c r="AZ134" s="140" t="n">
        <f aca="false">IF(AZ$2&lt;=$A134,IF(AZ$3&gt;=$A134,(AZ$4/1.055056),0),0)*($AI135-$AI134)/10000</f>
        <v>0</v>
      </c>
      <c r="BA134" s="140" t="n">
        <f aca="false">IF(BA$2&lt;=$A134,IF(BA$3&gt;=$A134,(BA$4/1.055056),0),0)*($AI135-$AI134)/10000</f>
        <v>0</v>
      </c>
      <c r="BB134" s="140" t="n">
        <f aca="false">IF(BB$2&lt;=$A134,IF(BB$3&gt;=$A134,(BB$4/1.055056),0),0)*($AI135-$AI134)/10000</f>
        <v>0</v>
      </c>
      <c r="BC134" s="140" t="n">
        <f aca="false">IF(BC$2&lt;=$A134,IF(BC$3&gt;=$A134,(BC$4/1.055056),0),0)*($AI135-$AI134)/10000</f>
        <v>0</v>
      </c>
      <c r="BD134" s="140" t="n">
        <f aca="false">IF(BD$2&lt;=$A134,IF(BD$3&gt;=$A134,(BD$4/1.055056),0),0)*($AI135-$AI134)/10000</f>
        <v>0</v>
      </c>
      <c r="BE134" s="140" t="n">
        <f aca="false">SUM(AX134:BD134)*AM134</f>
        <v>0</v>
      </c>
      <c r="BF134" s="140"/>
      <c r="BG134" s="13"/>
      <c r="BH134" s="13"/>
      <c r="BI134" s="141" t="n">
        <f aca="false">IF(BI$2&lt;=$A134,IF(BI$3&gt;=$A134,(BI$4/1.055056),0),0)*($AI135-$AI134)/10000</f>
        <v>0</v>
      </c>
      <c r="BJ134" s="141" t="n">
        <f aca="false">IF(BJ$2&lt;=$A134,IF(BJ$3&gt;=$A134,(BJ$4/1.055056),0),0)*($AI135-$AI134)/10000</f>
        <v>0</v>
      </c>
      <c r="BK134" s="141" t="n">
        <f aca="false">IF(BK$2&lt;=$A134,IF(BK$3&gt;=$A134,(BK$4/1.055056),0),0)*($AI135-$AI134)/10000</f>
        <v>0</v>
      </c>
      <c r="BL134" s="141" t="n">
        <f aca="false">IF(BL$2&lt;=$A134,IF(BL$3&gt;=$A134,(BL$4/1.055056),0),0)*($AI135-$AI134)/10000</f>
        <v>0</v>
      </c>
      <c r="BM134" s="141" t="n">
        <f aca="false">IF(BM$2&lt;=$A134,IF(BM$3&gt;=$A134,(BM$4/1.055056),0),0)*($AI135-$AI134)/10000</f>
        <v>0</v>
      </c>
      <c r="BN134" s="141" t="n">
        <f aca="false">IF(BN$2&lt;=$A134,IF(BN$3&gt;=$A134,(BN$4/1.055056),0),0)*($AI135-$AI134)/10000</f>
        <v>0</v>
      </c>
      <c r="BO134" s="141" t="n">
        <f aca="false">IF(BO$2&lt;=$A134,IF(BO$3&gt;=$A134,(BO$4/1.055056),0),0)*($AI135-$AI134)/10000</f>
        <v>0</v>
      </c>
      <c r="BP134" s="141" t="n">
        <f aca="false">IF(BP$2&lt;=$A134,IF(BP$3&gt;=$A134,(BP$4/1.055056),0),0)*($AI135-$AI134)/10000</f>
        <v>0</v>
      </c>
      <c r="BQ134" s="13"/>
      <c r="BR134" s="14" t="n">
        <f aca="false">SUM(BI134:BP134)</f>
        <v>0</v>
      </c>
      <c r="BS134" s="14" t="n">
        <f aca="false">SUM(AX134:BF134)+DF134</f>
        <v>0</v>
      </c>
      <c r="BT134" s="14"/>
      <c r="BU134" s="17"/>
      <c r="BV134" s="17"/>
      <c r="BW134" s="142" t="n">
        <f aca="false">IF(BW$2&lt;=$A134,IF(BW$3&gt;=$A134,(BW$4),0),0)*($AI135-$AI134)/10000</f>
        <v>0</v>
      </c>
      <c r="BX134" s="142" t="n">
        <f aca="false">IF(BX$2&lt;=$A134,IF(BX$3&gt;=$A134,(BX$4),0),0)*($AI135-$AI134)/10000</f>
        <v>0</v>
      </c>
      <c r="BY134" s="142" t="n">
        <f aca="false">IF(BY$2&lt;=$A134,IF(BY$3&gt;=$A134,(BY$4),0),0)*($AI135-$AI134)/10000</f>
        <v>0</v>
      </c>
      <c r="BZ134" s="142" t="n">
        <f aca="false">IF(BZ$2&lt;=$A134,IF(BZ$3&gt;=$A134,(BZ$4),0),0)*($AI135-$AI134)/10000</f>
        <v>0</v>
      </c>
      <c r="CA134" s="142" t="n">
        <f aca="false">IF(CA$2&lt;=$A134,IF(CA$3&gt;=$A134,(CA$4),0),0)*($AI135-$AI134)/10000</f>
        <v>0</v>
      </c>
      <c r="CB134" s="140" t="n">
        <f aca="false">IF(CB$2&lt;=$A134,IF(CB$3&gt;=$A134,(CB$4),0),0)*($AI135-$AI134)/10000</f>
        <v>0</v>
      </c>
      <c r="CC134" s="140" t="n">
        <f aca="false">IF(CC$2&lt;=$A134,IF(CC$3&gt;=$A134,(CC$4),0),0)*($AI135-$AI134)/10000</f>
        <v>0</v>
      </c>
      <c r="CD134" s="140" t="n">
        <f aca="false">IF(CD$2&lt;=$A134,IF(CD$3&gt;=$A134,(CD$4),0),0)*($AI135-$AI134)/10000</f>
        <v>0</v>
      </c>
      <c r="CE134" s="140" t="n">
        <f aca="false">IF(CE$2&lt;=$A134,IF(CE$3&gt;=$A134,(CE$4),0),0)*($AI135-$AI134)/10000</f>
        <v>0</v>
      </c>
      <c r="CF134" s="140" t="n">
        <f aca="false">IF(CF$2&lt;=$A134,IF(CF$3&gt;=$A134,(CF$4),0),0)*($AI135-$AI134)/10000</f>
        <v>0</v>
      </c>
      <c r="CG134" s="140" t="n">
        <f aca="false">IF(CG$2&lt;=$A134,IF(CG$3&gt;=$A134,(CG$4),0),0)*($AI135-$AI134)/10000</f>
        <v>0</v>
      </c>
      <c r="CH134" s="140" t="n">
        <f aca="false">IF(CH$2&lt;=$A134,IF(CH$3&gt;=$A134,(CH$4),0),0)*($AI135-$AI134)/10000</f>
        <v>0</v>
      </c>
      <c r="CI134" s="140" t="n">
        <f aca="false">IF(CI$2&lt;=$A134,IF(CI$3&gt;=$A134,(CI$4),0),0)*($AI135-$AI134)/10000</f>
        <v>0</v>
      </c>
      <c r="CJ134" s="17"/>
      <c r="CK134" s="128" t="n">
        <f aca="false">SUM(BW134:CI134)+DQ134</f>
        <v>0</v>
      </c>
      <c r="CL134" s="128"/>
      <c r="CM134" s="128"/>
      <c r="CN134" s="142" t="n">
        <f aca="false">IF(CN$2&lt;=$A134,IF(CN$3&gt;=$A134,(CN$4),0),0)*($AI135-$AI134)/10000</f>
        <v>0</v>
      </c>
      <c r="CO134" s="142" t="n">
        <f aca="false">IF(CO$2&lt;=$A134,IF(CO$3&gt;=$A134,(CO$4),0),0)*($AI135-$AI134)/10000</f>
        <v>0</v>
      </c>
      <c r="CP134" s="142" t="n">
        <f aca="false">IF(CP$2&lt;=$A134,IF(CP$3&gt;=$A134,(CP$4),0),0)*($AI135-$AI134)/10000</f>
        <v>0</v>
      </c>
      <c r="CQ134" s="142" t="n">
        <f aca="false">IF(CQ$2&lt;=$A134,IF(CQ$3&gt;=$A134,(CQ$4),0),0)*($AI135-$AI134)/10000</f>
        <v>0</v>
      </c>
      <c r="CR134" s="128"/>
      <c r="CS134" s="128" t="n">
        <f aca="false">SUM(CN134:CQ134)*AL134</f>
        <v>0</v>
      </c>
      <c r="CT134" s="128"/>
      <c r="CU134" s="17"/>
      <c r="CV134" s="17"/>
      <c r="CW134" s="17"/>
      <c r="CX134" s="140" t="n">
        <f aca="false">IF(CX$2&lt;=$A134,IF(CX$3&gt;=$A134,(CX$4),0),0)*($AI135-$AI134)/10000</f>
        <v>0</v>
      </c>
      <c r="CY134" s="140" t="n">
        <f aca="false">IF(CY$2&lt;=$A134,IF(CY$3&gt;=$A134,(CY$4),0),0)*($AI135-$AI134)/10000</f>
        <v>0</v>
      </c>
      <c r="CZ134" s="140" t="n">
        <f aca="false">IF(CZ$2&lt;=$A134,IF(CZ$3&gt;=$A134,(CZ$4),0),0)*($AI135-$AI134)/10000</f>
        <v>0</v>
      </c>
      <c r="DA134" s="140" t="n">
        <f aca="false">IF(DA$2&lt;=$A134,IF(DA$3&gt;=$A134,(DA$4),0),0)*($AI135-$AI134)/10000</f>
        <v>0</v>
      </c>
      <c r="DB134" s="140" t="n">
        <f aca="false">IF(DB$2&lt;=$A134,IF(DB$3&gt;=$A134,(DB$4),0),0)*($AI135-$AI134)/10000</f>
        <v>0</v>
      </c>
      <c r="DC134" s="140" t="n">
        <f aca="false">IF(DC$2&lt;=$A134,IF(DC$3&gt;=$A134,(DC$4),0),0)*($AI135-$AI134)/10000</f>
        <v>0</v>
      </c>
      <c r="DD134" s="140" t="n">
        <f aca="false">IF(DD$2&lt;=$A134,IF(DD$3&gt;=$A134,(DD$4),0),0)*($AI135-$AI134)/10000</f>
        <v>0</v>
      </c>
      <c r="DE134" s="17"/>
      <c r="DF134" s="128" t="n">
        <f aca="false">SUM(CX134:DD134)</f>
        <v>0</v>
      </c>
      <c r="DG134" s="17"/>
      <c r="DH134" s="17"/>
      <c r="DI134" s="17"/>
      <c r="DJ134" s="17"/>
      <c r="DK134" s="17"/>
      <c r="DL134" s="140" t="n">
        <f aca="false">IF(DL$2&lt;=$A134,IF(DL$3&gt;=$A134,(DL$4),0),0)*($AI135-$AI134)/10000</f>
        <v>0</v>
      </c>
      <c r="DM134" s="140" t="n">
        <f aca="false">IF(DM$2&lt;=$A134,IF(DM$3&gt;=$A134,(DM$4),0),0)*($AI135-$AI134)/10000</f>
        <v>0</v>
      </c>
      <c r="DN134" s="140" t="n">
        <f aca="false">IF(DN$2&lt;=$A134,IF(DN$3&gt;=$A134,(DN$4),0),0)*($AI135-$AI134)/10000</f>
        <v>0</v>
      </c>
      <c r="DO134" s="140" t="n">
        <f aca="false">IF(DO$2&lt;=$A134,IF(DO$3&gt;=$A134,(DO$4),0),0)*($AI135-$AI134)/10000</f>
        <v>0</v>
      </c>
      <c r="DP134" s="140"/>
      <c r="DQ134" s="140" t="n">
        <f aca="false">SUM(DL134:DO134)*AL134</f>
        <v>0</v>
      </c>
      <c r="DR134" s="140"/>
      <c r="DS134" s="140" t="n">
        <f aca="false">IF(DS$2&lt;=$A134,IF(DS$3&gt;=$A134,(DS$4),0),0)*($AI135-$AI134)/10000</f>
        <v>0</v>
      </c>
      <c r="DT134" s="140" t="n">
        <f aca="false">IF(DT$2&lt;=$A134,IF(DT$3&gt;=$A134,(DT$4),0),0)*($AI135-$AI134)/10000</f>
        <v>0</v>
      </c>
      <c r="DU134" s="140" t="n">
        <f aca="false">IF(DU$2&lt;=$A134,IF(DU$3&gt;=$A134,(DU$4),0),0)*($AI135-$AI134)/10000</f>
        <v>0</v>
      </c>
      <c r="DV134" s="140" t="n">
        <f aca="false">IF(DV$2&lt;=$A134,IF(DV$3&gt;=$A134,(DV$4),0),0)*($AI135-$AI134)/10000</f>
        <v>0</v>
      </c>
      <c r="DW134" s="140" t="n">
        <f aca="false">IF(DW$2&lt;=$A134,IF(DW$3&gt;=$A134,(DW$4),0),0)*($AI135-$AI134)/10000</f>
        <v>0</v>
      </c>
      <c r="DX134" s="140" t="n">
        <f aca="false">IF(DX$2&lt;=$A134,IF(DX$3&gt;=$A134,(DX$4),0),0)*($AI135-$AI134)/10000</f>
        <v>0</v>
      </c>
      <c r="DY134" s="140" t="n">
        <f aca="false">IF(DY$2&lt;=$A134,IF(DY$3&gt;=$A134,(DY$4),0),0)*($AI135-$AI134)/10000</f>
        <v>0</v>
      </c>
      <c r="DZ134" s="140" t="n">
        <f aca="false">IF(DZ$2&lt;=$A134,IF(DZ$3&gt;=$A134,(DZ$4),0),0)*($AI135-$AI134)/10000</f>
        <v>0</v>
      </c>
      <c r="EA134" s="140" t="n">
        <f aca="false">IF(EA$2&lt;=$A134,IF(EA$3&gt;=$A134,(EA$4),0),0)*($AI135-$AI134)/10000</f>
        <v>0</v>
      </c>
      <c r="EB134" s="128" t="n">
        <f aca="false">SUM(DS134:DZ134)*AM134</f>
        <v>0</v>
      </c>
      <c r="EC134" s="128"/>
      <c r="ED134" s="17"/>
      <c r="EE134" s="17"/>
      <c r="EF134" s="17"/>
      <c r="EG134" s="17"/>
      <c r="EH134" s="17"/>
      <c r="EI134" s="140" t="n">
        <f aca="false">IF(EI$2&lt;=$A134,IF(EI$3&gt;=$A134,(EI$4),0),0)*($AI135-$AI134)/10000</f>
        <v>0</v>
      </c>
      <c r="EJ134" s="140" t="n">
        <f aca="false">IF(EJ$2&lt;=$A134,IF(EJ$3&gt;=$A134,(EJ$4),0),0)*($AI135-$AI134)/10000</f>
        <v>0</v>
      </c>
      <c r="EK134" s="140" t="n">
        <f aca="false">IF(EK$2&lt;=$A134,IF(EK$3&gt;=$A134,(EK$4),0),0)*($AI135-$AI134)/10000</f>
        <v>0</v>
      </c>
      <c r="EL134" s="140" t="n">
        <f aca="false">IF(EL$2&lt;=$A134,IF(EL$3&gt;=$A134,(EL$4),0),0)*($AI135-$AI134)/10000</f>
        <v>0</v>
      </c>
      <c r="EM134" s="140" t="n">
        <f aca="false">IF(EM$2&lt;=$A134,IF(EM$3&gt;=$A134,(EM$4),0),0)*($AI135-$AI134)/10000</f>
        <v>0</v>
      </c>
      <c r="EN134" s="140" t="n">
        <f aca="false">IF(EN$2&lt;=$A134,IF(EN$3&gt;=$A134,(EN$4),0),0)*($AI135-$AI134)/10000</f>
        <v>0</v>
      </c>
      <c r="EO134" s="17"/>
      <c r="EP134" s="128" t="n">
        <f aca="false">SUM(EI134:EN134)</f>
        <v>0</v>
      </c>
      <c r="EQ134" s="128" t="n">
        <f aca="false">EP134*AM134</f>
        <v>0</v>
      </c>
      <c r="ER134" s="17"/>
      <c r="ES134" s="17"/>
      <c r="ET134" s="17"/>
      <c r="EU134" s="17"/>
      <c r="EV134" s="17"/>
      <c r="EW134" s="140" t="n">
        <f aca="false">IF(EW$2&lt;=$A134,IF(EW$3&gt;=$A134,(EW$4),0),0)*($AI135-$AI134)/10000</f>
        <v>0</v>
      </c>
      <c r="EX134" s="140" t="n">
        <f aca="false">IF(EX$2&lt;=$A134,IF(EX$3&gt;=$A134,(EX$4),0),0)*($AI135-$AI134)/10000</f>
        <v>0</v>
      </c>
      <c r="EY134" s="140" t="n">
        <f aca="false">IF(EY$2&lt;=$A134,IF(EY$3&gt;=$A134,(EY$4),0),0)*($AI135-$AI134)/10000</f>
        <v>0</v>
      </c>
      <c r="EZ134" s="140" t="n">
        <f aca="false">IF(EZ$2&lt;=$A134,IF(EZ$3&gt;=$A134,(EZ$4),0),0)*($AI135-$AI134)/10000</f>
        <v>0</v>
      </c>
      <c r="FA134" s="140" t="n">
        <f aca="false">IF(FA$2&lt;=$A134,IF(FA$3&gt;=$A134,(FA$4),0),0)*($AI135-$AI134)/10000</f>
        <v>0</v>
      </c>
      <c r="FB134" s="140" t="n">
        <f aca="false">IF(FB$2&lt;=$A134,IF(FB$3&gt;=$A134,(FB$4),0),0)*($AI135-$AI134)/10000</f>
        <v>0</v>
      </c>
      <c r="FC134" s="17"/>
      <c r="FD134" s="128" t="n">
        <f aca="false">SUM(EW134:FB134)</f>
        <v>0</v>
      </c>
      <c r="FE134" s="128" t="n">
        <f aca="false">FD134*AM134</f>
        <v>0</v>
      </c>
      <c r="FF134" s="17"/>
      <c r="FG134" s="17"/>
      <c r="FH134" s="17"/>
      <c r="FI134" s="17"/>
      <c r="FJ134" s="17"/>
      <c r="FK134" s="17"/>
      <c r="FL134" s="140" t="n">
        <f aca="false">IF(FL$2&lt;=$A134,IF(FL$3&gt;=$A134,(FL$4),0),0)*($AI135-$AI134)/10000</f>
        <v>0</v>
      </c>
      <c r="FM134" s="140" t="n">
        <f aca="false">IF(FM$2&lt;=$A134,IF(FM$3&gt;=$A134,(FM$4),0),0)*($AI135-$AI134)/10000</f>
        <v>0</v>
      </c>
      <c r="FN134" s="140" t="n">
        <f aca="false">IF(FN$2&lt;=$A134,IF(FN$3&gt;=$A134,(FN$4),0),0)*($AI135-$AI134)/10000</f>
        <v>0</v>
      </c>
      <c r="FO134" s="140" t="n">
        <f aca="false">IF(FO$2&lt;=$A134,IF(FO$3&gt;=$A134,(FO$4),0),0)*($AI135-$AI134)/10000</f>
        <v>0</v>
      </c>
      <c r="FP134" s="140" t="n">
        <f aca="false">IF(FP$2&lt;=$A134,IF(FP$3&gt;=$A134,(FP$4),0),0)*($AI135-$AI134)/10000</f>
        <v>0</v>
      </c>
      <c r="FQ134" s="140" t="n">
        <f aca="false">IF(FQ$2&lt;=$A134,IF(FQ$3&gt;=$A134,(FQ$4),0),0)*($AI135-$AI134)/10000</f>
        <v>0</v>
      </c>
      <c r="FR134" s="17"/>
      <c r="FS134" s="128" t="n">
        <f aca="false">SUM(FL134:FQ134)</f>
        <v>0</v>
      </c>
      <c r="FT134" s="128" t="n">
        <f aca="false">FS134*AM134</f>
        <v>0</v>
      </c>
      <c r="FU134" s="17"/>
      <c r="FV134" s="17"/>
      <c r="FW134" s="17"/>
      <c r="FX134" s="17"/>
      <c r="FY134" s="17"/>
      <c r="FZ134" s="17"/>
      <c r="GA134" s="140" t="n">
        <f aca="false">IF(GA$2&lt;=$A134,IF(GA$3&gt;=$A134,(GA$4),0),0)*($AI135-$AI134)/10000</f>
        <v>0</v>
      </c>
      <c r="GB134" s="140" t="n">
        <f aca="false">IF(GB$2&lt;=$A134,IF(GB$3&gt;=$A134,(GB$4),0),0)*($AI135-$AI134)/10000</f>
        <v>0</v>
      </c>
      <c r="GC134" s="140" t="n">
        <f aca="false">IF(GC$2&lt;=$A134,IF(GC$3&gt;=$A134,(GC$4),0),0)*($AI135-$AI134)/10000</f>
        <v>0</v>
      </c>
      <c r="GD134" s="140" t="n">
        <f aca="false">IF(GD$2&lt;=$A134,IF(GD$3&gt;=$A134,(GD$4),0),0)*($AI135-$AI134)/10000</f>
        <v>0</v>
      </c>
      <c r="GE134" s="140" t="n">
        <f aca="false">IF(GE$2&lt;=$A134,IF(GE$3&gt;=$A134,(GE$4),0),0)*($AI135-$AI134)/10000</f>
        <v>0</v>
      </c>
      <c r="GF134" s="140" t="n">
        <f aca="false">IF(GF$2&lt;=$A134,IF(GF$3&gt;=$A134,(GF$4),0),0)*($AI135-$AI134)/10000</f>
        <v>0</v>
      </c>
      <c r="GG134" s="17"/>
      <c r="GH134" s="128" t="n">
        <f aca="false">SUM(GA134:GF134)</f>
        <v>0</v>
      </c>
      <c r="GI134" s="128" t="n">
        <f aca="false">GH134*AM134</f>
        <v>0</v>
      </c>
    </row>
    <row r="135" customFormat="false" ht="17.25" hidden="false" customHeight="false" outlineLevel="0" collapsed="false">
      <c r="A135" s="133" t="n">
        <v>40848</v>
      </c>
      <c r="B135" s="144" t="e">
        <f aca="false">INDEX(EOLArray,MATCH($A135,EOLColumn,0),MATCH($AF$5,EOLRow,0))+CT135</f>
        <v>#VALUE!</v>
      </c>
      <c r="C135" s="135" t="n">
        <f aca="false">INDEX(M1SHEET,MATCH($A135,M1COLUMN,0),MATCH($AG$5,M1ROW,0))</f>
        <v>-0.569999999999999</v>
      </c>
      <c r="D135" s="136" t="n">
        <f aca="false">AVERAGE(C135:C146)</f>
        <v>-0.603392141450574</v>
      </c>
      <c r="E135" s="144" t="e">
        <f aca="false">INDEX(EOLArray,MATCH($A135,EOLColumn,0),MATCH($AF$19,EOLRow,0))+EQ135</f>
        <v>#VALUE!</v>
      </c>
      <c r="F135" s="135" t="n">
        <f aca="false">INDEX(M1SHEET,MATCH($A135,M1COLUMN,0),MATCH($AG$14,M1ROW,0))</f>
        <v>0</v>
      </c>
      <c r="G135" s="136" t="n">
        <f aca="false">AVERAGE(F135:F146)</f>
        <v>0</v>
      </c>
      <c r="H135" s="144" t="e">
        <f aca="false">INDEX(EOLArray,MATCH($A135,EOLColumn,0),MATCH($AF$20,EOLRow,0))+GI135</f>
        <v>#VALUE!</v>
      </c>
      <c r="I135" s="135" t="n">
        <f aca="false">INDEX(M1SHEET,MATCH($A135,M1COLUMN,0),MATCH($AG$17,M1ROW,0))</f>
        <v>0.5</v>
      </c>
      <c r="J135" s="136" t="n">
        <f aca="false">AVERAGE(I135:I146)</f>
        <v>0.57</v>
      </c>
      <c r="K135" s="144" t="e">
        <f aca="false">INDEX(EOLArray,MATCH($A135,EOLColumn,0),MATCH($AF$13,EOLRow,0))+FE135</f>
        <v>#VALUE!</v>
      </c>
      <c r="L135" s="135" t="n">
        <f aca="false">INDEX(M1SHEET,MATCH($A135,M1COLUMN,0),MATCH($AG$13,M1ROW,0))</f>
        <v>0</v>
      </c>
      <c r="M135" s="136" t="n">
        <f aca="false">AVERAGE(L135:L146)</f>
        <v>0</v>
      </c>
      <c r="N135" s="144" t="e">
        <f aca="false">INDEX(EOLArray,MATCH($A135,EOLColumn,0),MATCH($AF$12,EOLRow,0))+EB135+DQ135</f>
        <v>#VALUE!</v>
      </c>
      <c r="O135" s="135" t="n">
        <f aca="false">INDEX(M1SHEET,MATCH($A135,M1COLUMN,0),MATCH($AG$15,M1ROW,0))</f>
        <v>0</v>
      </c>
      <c r="P135" s="136" t="n">
        <f aca="false">AVERAGE(O135:O146)</f>
        <v>-0.168333333333333</v>
      </c>
      <c r="Q135" s="135" t="n">
        <f aca="false">INDEX(M1SHEET,MATCH($A135,M1COLUMN,0),MATCH($AG$31,M1ROW,0))</f>
        <v>4.4775</v>
      </c>
      <c r="R135" s="136" t="n">
        <f aca="false">AVERAGE(Q135:Q146)</f>
        <v>4.27016666666667</v>
      </c>
      <c r="S135" s="144" t="e">
        <f aca="false">INDEX(EOLArray,MATCH($A135,EOLColumn,0),MATCH($AF$2,EOLRow,0))+BE135+DF135</f>
        <v>#VALUE!</v>
      </c>
      <c r="T135" s="135" t="n">
        <f aca="false">INDEX(M1SHEET,MATCH($A135,M1COLUMN,0),MATCH($AG$3,M1ROW,0))</f>
        <v>-0.57</v>
      </c>
      <c r="U135" s="136" t="n">
        <f aca="false">AVERAGE(T135:T146)</f>
        <v>-0.57</v>
      </c>
      <c r="V135" s="135" t="n">
        <f aca="false">INDEX(M1SHEET,MATCH($A135,M1COLUMN,0),MATCH($AG$28,M1ROW,0))</f>
        <v>5.46236495157442</v>
      </c>
      <c r="W135" s="136" t="n">
        <f aca="false">AVERAGE(V135:V146)</f>
        <v>5.40681254020214</v>
      </c>
      <c r="X135" s="144" t="e">
        <f aca="false">INDEX(EOLArray,MATCH($A135,EOLColumn,0),MATCH($AF$18,EOLRow,0))+$BE135+$CK135+$CS135+$DQ135</f>
        <v>#VALUE!</v>
      </c>
      <c r="Y135" s="135" t="n">
        <f aca="false">INDEX(M1SHEET,MATCH($A135,M1COLUMN,0),MATCH($AG$2,M1ROW,0))</f>
        <v>4.4775</v>
      </c>
      <c r="Z135" s="136" t="n">
        <f aca="false">AVERAGE(Y135:Y146)</f>
        <v>4.4385</v>
      </c>
      <c r="AB135" s="150" t="e">
        <f aca="false">B135+E135+H135+K135+N135+S135</f>
        <v>#VALUE!</v>
      </c>
      <c r="AC135" s="58"/>
      <c r="AD135" s="58"/>
      <c r="AI135" s="138" t="n">
        <v>40848</v>
      </c>
      <c r="AJ135" s="96" t="n">
        <f aca="false">(CK135+BE135+BR135+DQ135)*AM135</f>
        <v>0</v>
      </c>
      <c r="AK135" s="97" t="n">
        <f aca="false">(AO135)*(AM135)</f>
        <v>0</v>
      </c>
      <c r="AL135" s="97" t="n">
        <f aca="false">(AN135+AO135)*(AM135)</f>
        <v>0</v>
      </c>
      <c r="AM135" s="139" t="n">
        <f aca="false">INDEX(M1SHEET,MATCH($AI135,M1COLUMN,0),MATCH($AG$38,M1ROW,0))</f>
        <v>0.52455436691569</v>
      </c>
      <c r="AN135" s="122" t="n">
        <f aca="false">BS135</f>
        <v>0</v>
      </c>
      <c r="AO135" s="97" t="n">
        <f aca="false">BR135</f>
        <v>0</v>
      </c>
      <c r="AP135" s="125"/>
      <c r="AQ135" s="108"/>
      <c r="AR135" s="128" t="n">
        <f aca="false">SUM(AX135:BE135)+SUM(BI135:BP135)+SUM(DU135:DZ135)+SUM(BW135:CI135)</f>
        <v>0</v>
      </c>
      <c r="AS135" s="108"/>
      <c r="AT135" s="17"/>
      <c r="AU135" s="17"/>
      <c r="AV135" s="37" t="n">
        <v>40848</v>
      </c>
      <c r="AW135" s="17"/>
      <c r="AX135" s="128" t="n">
        <f aca="false">IF(AX$2&lt;=$A135,IF(AX$3&gt;=$A135,(AX$4/1.055056),0),0)*($AI136-$AI135)/10000</f>
        <v>0</v>
      </c>
      <c r="AY135" s="140" t="n">
        <f aca="false">IF(AY$2&lt;=$A135,IF(AY$3&gt;=$A135,(AY$4/1.055056),0),0)*($AI136-$AI135)/10000</f>
        <v>0</v>
      </c>
      <c r="AZ135" s="140" t="n">
        <f aca="false">IF(AZ$2&lt;=$A135,IF(AZ$3&gt;=$A135,(AZ$4/1.055056),0),0)*($AI136-$AI135)/10000</f>
        <v>0</v>
      </c>
      <c r="BA135" s="140" t="n">
        <f aca="false">IF(BA$2&lt;=$A135,IF(BA$3&gt;=$A135,(BA$4/1.055056),0),0)*($AI136-$AI135)/10000</f>
        <v>0</v>
      </c>
      <c r="BB135" s="140" t="n">
        <f aca="false">IF(BB$2&lt;=$A135,IF(BB$3&gt;=$A135,(BB$4/1.055056),0),0)*($AI136-$AI135)/10000</f>
        <v>0</v>
      </c>
      <c r="BC135" s="140" t="n">
        <f aca="false">IF(BC$2&lt;=$A135,IF(BC$3&gt;=$A135,(BC$4/1.055056),0),0)*($AI136-$AI135)/10000</f>
        <v>0</v>
      </c>
      <c r="BD135" s="140" t="n">
        <f aca="false">IF(BD$2&lt;=$A135,IF(BD$3&gt;=$A135,(BD$4/1.055056),0),0)*($AI136-$AI135)/10000</f>
        <v>0</v>
      </c>
      <c r="BE135" s="140" t="n">
        <f aca="false">SUM(AX135:BD135)*AM135</f>
        <v>0</v>
      </c>
      <c r="BF135" s="140"/>
      <c r="BG135" s="13"/>
      <c r="BH135" s="13"/>
      <c r="BI135" s="141" t="n">
        <f aca="false">IF(BI$2&lt;=$A135,IF(BI$3&gt;=$A135,(BI$4/1.055056),0),0)*($AI136-$AI135)/10000</f>
        <v>0</v>
      </c>
      <c r="BJ135" s="141" t="n">
        <f aca="false">IF(BJ$2&lt;=$A135,IF(BJ$3&gt;=$A135,(BJ$4/1.055056),0),0)*($AI136-$AI135)/10000</f>
        <v>0</v>
      </c>
      <c r="BK135" s="141" t="n">
        <f aca="false">IF(BK$2&lt;=$A135,IF(BK$3&gt;=$A135,(BK$4/1.055056),0),0)*($AI136-$AI135)/10000</f>
        <v>0</v>
      </c>
      <c r="BL135" s="141" t="n">
        <f aca="false">IF(BL$2&lt;=$A135,IF(BL$3&gt;=$A135,(BL$4/1.055056),0),0)*($AI136-$AI135)/10000</f>
        <v>0</v>
      </c>
      <c r="BM135" s="141" t="n">
        <f aca="false">IF(BM$2&lt;=$A135,IF(BM$3&gt;=$A135,(BM$4/1.055056),0),0)*($AI136-$AI135)/10000</f>
        <v>0</v>
      </c>
      <c r="BN135" s="141" t="n">
        <f aca="false">IF(BN$2&lt;=$A135,IF(BN$3&gt;=$A135,(BN$4/1.055056),0),0)*($AI136-$AI135)/10000</f>
        <v>0</v>
      </c>
      <c r="BO135" s="141" t="n">
        <f aca="false">IF(BO$2&lt;=$A135,IF(BO$3&gt;=$A135,(BO$4/1.055056),0),0)*($AI136-$AI135)/10000</f>
        <v>0</v>
      </c>
      <c r="BP135" s="141" t="n">
        <f aca="false">IF(BP$2&lt;=$A135,IF(BP$3&gt;=$A135,(BP$4/1.055056),0),0)*($AI136-$AI135)/10000</f>
        <v>0</v>
      </c>
      <c r="BQ135" s="13"/>
      <c r="BR135" s="14" t="n">
        <f aca="false">SUM(BI135:BP135)</f>
        <v>0</v>
      </c>
      <c r="BS135" s="14" t="n">
        <f aca="false">SUM(AX135:BF135)+DF135</f>
        <v>0</v>
      </c>
      <c r="BT135" s="14"/>
      <c r="BU135" s="17"/>
      <c r="BV135" s="17"/>
      <c r="BW135" s="142" t="n">
        <f aca="false">IF(BW$2&lt;=$A135,IF(BW$3&gt;=$A135,(BW$4),0),0)*($AI136-$AI135)/10000</f>
        <v>0</v>
      </c>
      <c r="BX135" s="142" t="n">
        <f aca="false">IF(BX$2&lt;=$A135,IF(BX$3&gt;=$A135,(BX$4),0),0)*($AI136-$AI135)/10000</f>
        <v>0</v>
      </c>
      <c r="BY135" s="142" t="n">
        <f aca="false">IF(BY$2&lt;=$A135,IF(BY$3&gt;=$A135,(BY$4),0),0)*($AI136-$AI135)/10000</f>
        <v>0</v>
      </c>
      <c r="BZ135" s="142" t="n">
        <f aca="false">IF(BZ$2&lt;=$A135,IF(BZ$3&gt;=$A135,(BZ$4),0),0)*($AI136-$AI135)/10000</f>
        <v>0</v>
      </c>
      <c r="CA135" s="142" t="n">
        <f aca="false">IF(CA$2&lt;=$A135,IF(CA$3&gt;=$A135,(CA$4),0),0)*($AI136-$AI135)/10000</f>
        <v>0</v>
      </c>
      <c r="CB135" s="140" t="n">
        <f aca="false">IF(CB$2&lt;=$A135,IF(CB$3&gt;=$A135,(CB$4),0),0)*($AI136-$AI135)/10000</f>
        <v>0</v>
      </c>
      <c r="CC135" s="140" t="n">
        <f aca="false">IF(CC$2&lt;=$A135,IF(CC$3&gt;=$A135,(CC$4),0),0)*($AI136-$AI135)/10000</f>
        <v>0</v>
      </c>
      <c r="CD135" s="140" t="n">
        <f aca="false">IF(CD$2&lt;=$A135,IF(CD$3&gt;=$A135,(CD$4),0),0)*($AI136-$AI135)/10000</f>
        <v>0</v>
      </c>
      <c r="CE135" s="140" t="n">
        <f aca="false">IF(CE$2&lt;=$A135,IF(CE$3&gt;=$A135,(CE$4),0),0)*($AI136-$AI135)/10000</f>
        <v>0</v>
      </c>
      <c r="CF135" s="140" t="n">
        <f aca="false">IF(CF$2&lt;=$A135,IF(CF$3&gt;=$A135,(CF$4),0),0)*($AI136-$AI135)/10000</f>
        <v>0</v>
      </c>
      <c r="CG135" s="140" t="n">
        <f aca="false">IF(CG$2&lt;=$A135,IF(CG$3&gt;=$A135,(CG$4),0),0)*($AI136-$AI135)/10000</f>
        <v>0</v>
      </c>
      <c r="CH135" s="140" t="n">
        <f aca="false">IF(CH$2&lt;=$A135,IF(CH$3&gt;=$A135,(CH$4),0),0)*($AI136-$AI135)/10000</f>
        <v>0</v>
      </c>
      <c r="CI135" s="140" t="n">
        <f aca="false">IF(CI$2&lt;=$A135,IF(CI$3&gt;=$A135,(CI$4),0),0)*($AI136-$AI135)/10000</f>
        <v>0</v>
      </c>
      <c r="CJ135" s="17"/>
      <c r="CK135" s="128" t="n">
        <f aca="false">SUM(BW135:CI135)+DQ135</f>
        <v>0</v>
      </c>
      <c r="CL135" s="128"/>
      <c r="CM135" s="128"/>
      <c r="CN135" s="142" t="n">
        <f aca="false">IF(CN$2&lt;=$A135,IF(CN$3&gt;=$A135,(CN$4),0),0)*($AI136-$AI135)/10000</f>
        <v>0</v>
      </c>
      <c r="CO135" s="142" t="n">
        <f aca="false">IF(CO$2&lt;=$A135,IF(CO$3&gt;=$A135,(CO$4),0),0)*($AI136-$AI135)/10000</f>
        <v>0</v>
      </c>
      <c r="CP135" s="142" t="n">
        <f aca="false">IF(CP$2&lt;=$A135,IF(CP$3&gt;=$A135,(CP$4),0),0)*($AI136-$AI135)/10000</f>
        <v>0</v>
      </c>
      <c r="CQ135" s="142" t="n">
        <f aca="false">IF(CQ$2&lt;=$A135,IF(CQ$3&gt;=$A135,(CQ$4),0),0)*($AI136-$AI135)/10000</f>
        <v>0</v>
      </c>
      <c r="CR135" s="128"/>
      <c r="CS135" s="128" t="n">
        <f aca="false">SUM(CN135:CQ135)*AL135</f>
        <v>0</v>
      </c>
      <c r="CT135" s="128"/>
      <c r="CU135" s="17"/>
      <c r="CV135" s="17"/>
      <c r="CW135" s="17"/>
      <c r="CX135" s="140" t="n">
        <f aca="false">IF(CX$2&lt;=$A135,IF(CX$3&gt;=$A135,(CX$4),0),0)*($AI136-$AI135)/10000</f>
        <v>0</v>
      </c>
      <c r="CY135" s="140" t="n">
        <f aca="false">IF(CY$2&lt;=$A135,IF(CY$3&gt;=$A135,(CY$4),0),0)*($AI136-$AI135)/10000</f>
        <v>0</v>
      </c>
      <c r="CZ135" s="140" t="n">
        <f aca="false">IF(CZ$2&lt;=$A135,IF(CZ$3&gt;=$A135,(CZ$4),0),0)*($AI136-$AI135)/10000</f>
        <v>0</v>
      </c>
      <c r="DA135" s="140" t="n">
        <f aca="false">IF(DA$2&lt;=$A135,IF(DA$3&gt;=$A135,(DA$4),0),0)*($AI136-$AI135)/10000</f>
        <v>0</v>
      </c>
      <c r="DB135" s="140" t="n">
        <f aca="false">IF(DB$2&lt;=$A135,IF(DB$3&gt;=$A135,(DB$4),0),0)*($AI136-$AI135)/10000</f>
        <v>0</v>
      </c>
      <c r="DC135" s="140" t="n">
        <f aca="false">IF(DC$2&lt;=$A135,IF(DC$3&gt;=$A135,(DC$4),0),0)*($AI136-$AI135)/10000</f>
        <v>0</v>
      </c>
      <c r="DD135" s="140" t="n">
        <f aca="false">IF(DD$2&lt;=$A135,IF(DD$3&gt;=$A135,(DD$4),0),0)*($AI136-$AI135)/10000</f>
        <v>0</v>
      </c>
      <c r="DE135" s="17"/>
      <c r="DF135" s="128" t="n">
        <f aca="false">SUM(CX135:DD135)</f>
        <v>0</v>
      </c>
      <c r="DG135" s="17"/>
      <c r="DH135" s="17"/>
      <c r="DI135" s="17"/>
      <c r="DJ135" s="17"/>
      <c r="DK135" s="17"/>
      <c r="DL135" s="140" t="n">
        <f aca="false">IF(DL$2&lt;=$A135,IF(DL$3&gt;=$A135,(DL$4),0),0)*($AI136-$AI135)/10000</f>
        <v>0</v>
      </c>
      <c r="DM135" s="140" t="n">
        <f aca="false">IF(DM$2&lt;=$A135,IF(DM$3&gt;=$A135,(DM$4),0),0)*($AI136-$AI135)/10000</f>
        <v>0</v>
      </c>
      <c r="DN135" s="140" t="n">
        <f aca="false">IF(DN$2&lt;=$A135,IF(DN$3&gt;=$A135,(DN$4),0),0)*($AI136-$AI135)/10000</f>
        <v>0</v>
      </c>
      <c r="DO135" s="140" t="n">
        <f aca="false">IF(DO$2&lt;=$A135,IF(DO$3&gt;=$A135,(DO$4),0),0)*($AI136-$AI135)/10000</f>
        <v>0</v>
      </c>
      <c r="DP135" s="140"/>
      <c r="DQ135" s="140" t="n">
        <f aca="false">SUM(DL135:DO135)*AL135</f>
        <v>0</v>
      </c>
      <c r="DR135" s="140"/>
      <c r="DS135" s="140" t="n">
        <f aca="false">IF(DS$2&lt;=$A135,IF(DS$3&gt;=$A135,(DS$4),0),0)*($AI136-$AI135)/10000</f>
        <v>0</v>
      </c>
      <c r="DT135" s="140" t="n">
        <f aca="false">IF(DT$2&lt;=$A135,IF(DT$3&gt;=$A135,(DT$4),0),0)*($AI136-$AI135)/10000</f>
        <v>0</v>
      </c>
      <c r="DU135" s="140" t="n">
        <f aca="false">IF(DU$2&lt;=$A135,IF(DU$3&gt;=$A135,(DU$4),0),0)*($AI136-$AI135)/10000</f>
        <v>0</v>
      </c>
      <c r="DV135" s="140" t="n">
        <f aca="false">IF(DV$2&lt;=$A135,IF(DV$3&gt;=$A135,(DV$4),0),0)*($AI136-$AI135)/10000</f>
        <v>0</v>
      </c>
      <c r="DW135" s="140" t="n">
        <f aca="false">IF(DW$2&lt;=$A135,IF(DW$3&gt;=$A135,(DW$4),0),0)*($AI136-$AI135)/10000</f>
        <v>0</v>
      </c>
      <c r="DX135" s="140" t="n">
        <f aca="false">IF(DX$2&lt;=$A135,IF(DX$3&gt;=$A135,(DX$4),0),0)*($AI136-$AI135)/10000</f>
        <v>0</v>
      </c>
      <c r="DY135" s="140" t="n">
        <f aca="false">IF(DY$2&lt;=$A135,IF(DY$3&gt;=$A135,(DY$4),0),0)*($AI136-$AI135)/10000</f>
        <v>0</v>
      </c>
      <c r="DZ135" s="140" t="n">
        <f aca="false">IF(DZ$2&lt;=$A135,IF(DZ$3&gt;=$A135,(DZ$4),0),0)*($AI136-$AI135)/10000</f>
        <v>0</v>
      </c>
      <c r="EA135" s="140" t="n">
        <f aca="false">IF(EA$2&lt;=$A135,IF(EA$3&gt;=$A135,(EA$4),0),0)*($AI136-$AI135)/10000</f>
        <v>0</v>
      </c>
      <c r="EB135" s="128" t="n">
        <f aca="false">SUM(DS135:DZ135)*AM135</f>
        <v>0</v>
      </c>
      <c r="EC135" s="128"/>
      <c r="ED135" s="17"/>
      <c r="EE135" s="17"/>
      <c r="EF135" s="17"/>
      <c r="EG135" s="17"/>
      <c r="EH135" s="17"/>
      <c r="EI135" s="140" t="n">
        <f aca="false">IF(EI$2&lt;=$A135,IF(EI$3&gt;=$A135,(EI$4),0),0)*($AI136-$AI135)/10000</f>
        <v>0</v>
      </c>
      <c r="EJ135" s="140" t="n">
        <f aca="false">IF(EJ$2&lt;=$A135,IF(EJ$3&gt;=$A135,(EJ$4),0),0)*($AI136-$AI135)/10000</f>
        <v>0</v>
      </c>
      <c r="EK135" s="140" t="n">
        <f aca="false">IF(EK$2&lt;=$A135,IF(EK$3&gt;=$A135,(EK$4),0),0)*($AI136-$AI135)/10000</f>
        <v>0</v>
      </c>
      <c r="EL135" s="140" t="n">
        <f aca="false">IF(EL$2&lt;=$A135,IF(EL$3&gt;=$A135,(EL$4),0),0)*($AI136-$AI135)/10000</f>
        <v>0</v>
      </c>
      <c r="EM135" s="140" t="n">
        <f aca="false">IF(EM$2&lt;=$A135,IF(EM$3&gt;=$A135,(EM$4),0),0)*($AI136-$AI135)/10000</f>
        <v>0</v>
      </c>
      <c r="EN135" s="140" t="n">
        <f aca="false">IF(EN$2&lt;=$A135,IF(EN$3&gt;=$A135,(EN$4),0),0)*($AI136-$AI135)/10000</f>
        <v>0</v>
      </c>
      <c r="EO135" s="17"/>
      <c r="EP135" s="128" t="n">
        <f aca="false">SUM(EI135:EN135)</f>
        <v>0</v>
      </c>
      <c r="EQ135" s="128" t="n">
        <f aca="false">EP135*AM135</f>
        <v>0</v>
      </c>
      <c r="ER135" s="17"/>
      <c r="ES135" s="17"/>
      <c r="ET135" s="17"/>
      <c r="EU135" s="17"/>
      <c r="EV135" s="17"/>
      <c r="EW135" s="140" t="n">
        <f aca="false">IF(EW$2&lt;=$A135,IF(EW$3&gt;=$A135,(EW$4),0),0)*($AI136-$AI135)/10000</f>
        <v>0</v>
      </c>
      <c r="EX135" s="140" t="n">
        <f aca="false">IF(EX$2&lt;=$A135,IF(EX$3&gt;=$A135,(EX$4),0),0)*($AI136-$AI135)/10000</f>
        <v>0</v>
      </c>
      <c r="EY135" s="140" t="n">
        <f aca="false">IF(EY$2&lt;=$A135,IF(EY$3&gt;=$A135,(EY$4),0),0)*($AI136-$AI135)/10000</f>
        <v>0</v>
      </c>
      <c r="EZ135" s="140" t="n">
        <f aca="false">IF(EZ$2&lt;=$A135,IF(EZ$3&gt;=$A135,(EZ$4),0),0)*($AI136-$AI135)/10000</f>
        <v>0</v>
      </c>
      <c r="FA135" s="140" t="n">
        <f aca="false">IF(FA$2&lt;=$A135,IF(FA$3&gt;=$A135,(FA$4),0),0)*($AI136-$AI135)/10000</f>
        <v>0</v>
      </c>
      <c r="FB135" s="140" t="n">
        <f aca="false">IF(FB$2&lt;=$A135,IF(FB$3&gt;=$A135,(FB$4),0),0)*($AI136-$AI135)/10000</f>
        <v>0</v>
      </c>
      <c r="FC135" s="17"/>
      <c r="FD135" s="128" t="n">
        <f aca="false">SUM(EW135:FB135)</f>
        <v>0</v>
      </c>
      <c r="FE135" s="128" t="n">
        <f aca="false">FD135*AM135</f>
        <v>0</v>
      </c>
      <c r="FF135" s="17"/>
      <c r="FG135" s="17"/>
      <c r="FH135" s="17"/>
      <c r="FI135" s="17"/>
      <c r="FJ135" s="17"/>
      <c r="FK135" s="17"/>
      <c r="FL135" s="140" t="n">
        <f aca="false">IF(FL$2&lt;=$A135,IF(FL$3&gt;=$A135,(FL$4),0),0)*($AI136-$AI135)/10000</f>
        <v>0</v>
      </c>
      <c r="FM135" s="140" t="n">
        <f aca="false">IF(FM$2&lt;=$A135,IF(FM$3&gt;=$A135,(FM$4),0),0)*($AI136-$AI135)/10000</f>
        <v>0</v>
      </c>
      <c r="FN135" s="140" t="n">
        <f aca="false">IF(FN$2&lt;=$A135,IF(FN$3&gt;=$A135,(FN$4),0),0)*($AI136-$AI135)/10000</f>
        <v>0</v>
      </c>
      <c r="FO135" s="140" t="n">
        <f aca="false">IF(FO$2&lt;=$A135,IF(FO$3&gt;=$A135,(FO$4),0),0)*($AI136-$AI135)/10000</f>
        <v>0</v>
      </c>
      <c r="FP135" s="140" t="n">
        <f aca="false">IF(FP$2&lt;=$A135,IF(FP$3&gt;=$A135,(FP$4),0),0)*($AI136-$AI135)/10000</f>
        <v>0</v>
      </c>
      <c r="FQ135" s="140" t="n">
        <f aca="false">IF(FQ$2&lt;=$A135,IF(FQ$3&gt;=$A135,(FQ$4),0),0)*($AI136-$AI135)/10000</f>
        <v>0</v>
      </c>
      <c r="FR135" s="17"/>
      <c r="FS135" s="128" t="n">
        <f aca="false">SUM(FL135:FQ135)</f>
        <v>0</v>
      </c>
      <c r="FT135" s="128" t="n">
        <f aca="false">FS135*AM135</f>
        <v>0</v>
      </c>
      <c r="FU135" s="17"/>
      <c r="FV135" s="17"/>
      <c r="FW135" s="17"/>
      <c r="FX135" s="17"/>
      <c r="FY135" s="17"/>
      <c r="FZ135" s="17"/>
      <c r="GA135" s="140" t="n">
        <f aca="false">IF(GA$2&lt;=$A135,IF(GA$3&gt;=$A135,(GA$4),0),0)*($AI136-$AI135)/10000</f>
        <v>0</v>
      </c>
      <c r="GB135" s="140" t="n">
        <f aca="false">IF(GB$2&lt;=$A135,IF(GB$3&gt;=$A135,(GB$4),0),0)*($AI136-$AI135)/10000</f>
        <v>0</v>
      </c>
      <c r="GC135" s="140" t="n">
        <f aca="false">IF(GC$2&lt;=$A135,IF(GC$3&gt;=$A135,(GC$4),0),0)*($AI136-$AI135)/10000</f>
        <v>0</v>
      </c>
      <c r="GD135" s="140" t="n">
        <f aca="false">IF(GD$2&lt;=$A135,IF(GD$3&gt;=$A135,(GD$4),0),0)*($AI136-$AI135)/10000</f>
        <v>0</v>
      </c>
      <c r="GE135" s="140" t="n">
        <f aca="false">IF(GE$2&lt;=$A135,IF(GE$3&gt;=$A135,(GE$4),0),0)*($AI136-$AI135)/10000</f>
        <v>0</v>
      </c>
      <c r="GF135" s="140" t="n">
        <f aca="false">IF(GF$2&lt;=$A135,IF(GF$3&gt;=$A135,(GF$4),0),0)*($AI136-$AI135)/10000</f>
        <v>0</v>
      </c>
      <c r="GG135" s="17"/>
      <c r="GH135" s="128" t="n">
        <f aca="false">SUM(GA135:GF135)</f>
        <v>0</v>
      </c>
      <c r="GI135" s="128" t="n">
        <f aca="false">GH135*AM135</f>
        <v>0</v>
      </c>
    </row>
    <row r="136" customFormat="false" ht="16.5" hidden="false" customHeight="false" outlineLevel="0" collapsed="false">
      <c r="A136" s="133" t="n">
        <v>40878</v>
      </c>
      <c r="B136" s="144" t="e">
        <f aca="false">INDEX(EOLArray,MATCH($A136,EOLColumn,0),MATCH($AF$5,EOLRow,0))+CT136</f>
        <v>#VALUE!</v>
      </c>
      <c r="C136" s="135" t="n">
        <f aca="false">INDEX(M1SHEET,MATCH($A136,M1COLUMN,0),MATCH($AG$5,M1ROW,0))</f>
        <v>-0.57</v>
      </c>
      <c r="D136" s="152"/>
      <c r="E136" s="144" t="e">
        <f aca="false">INDEX(EOLArray,MATCH($A136,EOLColumn,0),MATCH($AF$19,EOLRow,0))+EQ136</f>
        <v>#VALUE!</v>
      </c>
      <c r="F136" s="135" t="n">
        <f aca="false">INDEX(M1SHEET,MATCH($A136,M1COLUMN,0),MATCH($AG$14,M1ROW,0))</f>
        <v>0</v>
      </c>
      <c r="G136" s="152"/>
      <c r="H136" s="144" t="e">
        <f aca="false">INDEX(EOLArray,MATCH($A136,EOLColumn,0),MATCH($AF$20,EOLRow,0))+GI136</f>
        <v>#VALUE!</v>
      </c>
      <c r="I136" s="135" t="n">
        <f aca="false">INDEX(M1SHEET,MATCH($A136,M1COLUMN,0),MATCH($AG$17,M1ROW,0))</f>
        <v>0.5</v>
      </c>
      <c r="J136" s="152"/>
      <c r="K136" s="144" t="e">
        <f aca="false">INDEX(EOLArray,MATCH($A136,EOLColumn,0),MATCH($AF$13,EOLRow,0))+FE136</f>
        <v>#VALUE!</v>
      </c>
      <c r="L136" s="135" t="n">
        <f aca="false">INDEX(M1SHEET,MATCH($A136,M1COLUMN,0),MATCH($AG$13,M1ROW,0))</f>
        <v>0</v>
      </c>
      <c r="M136" s="152"/>
      <c r="N136" s="144" t="e">
        <f aca="false">INDEX(EOLArray,MATCH($A136,EOLColumn,0),MATCH($AF$12,EOLRow,0))+EB136+DQ136</f>
        <v>#VALUE!</v>
      </c>
      <c r="O136" s="135" t="n">
        <f aca="false">INDEX(M1SHEET,MATCH($A136,M1COLUMN,0),MATCH($AG$15,M1ROW,0))</f>
        <v>0.06</v>
      </c>
      <c r="P136" s="152"/>
      <c r="Q136" s="135" t="n">
        <f aca="false">INDEX(M1SHEET,MATCH($A136,M1COLUMN,0),MATCH($AG$31,M1ROW,0))</f>
        <v>4.6625</v>
      </c>
      <c r="R136" s="152"/>
      <c r="S136" s="144" t="e">
        <f aca="false">INDEX(EOLArray,MATCH($A136,EOLColumn,0),MATCH($AF$2,EOLRow,0))+BE136+DF136</f>
        <v>#VALUE!</v>
      </c>
      <c r="T136" s="135" t="n">
        <f aca="false">INDEX(M1SHEET,MATCH($A136,M1COLUMN,0),MATCH($AG$3,M1ROW,0))</f>
        <v>-0.57</v>
      </c>
      <c r="U136" s="152"/>
      <c r="V136" s="135" t="n">
        <f aca="false">INDEX(M1SHEET,MATCH($A136,M1COLUMN,0),MATCH($AG$28,M1ROW,0))</f>
        <v>5.63687009545696</v>
      </c>
      <c r="W136" s="152"/>
      <c r="X136" s="144" t="e">
        <f aca="false">INDEX(EOLArray,MATCH($A136,EOLColumn,0),MATCH($AF$18,EOLRow,0))+$BE136+$CK136+$CS136+$DQ136</f>
        <v>#VALUE!</v>
      </c>
      <c r="Y136" s="135" t="n">
        <f aca="false">INDEX(M1SHEET,MATCH($A136,M1COLUMN,0),MATCH($AG$2,M1ROW,0))</f>
        <v>4.6025</v>
      </c>
      <c r="Z136" s="152"/>
      <c r="AB136" s="150" t="e">
        <f aca="false">B136+E136+H136+K136+N136+S136</f>
        <v>#VALUE!</v>
      </c>
      <c r="AC136" s="58"/>
      <c r="AD136" s="58"/>
      <c r="AI136" s="138" t="n">
        <v>40878</v>
      </c>
      <c r="AJ136" s="96" t="n">
        <f aca="false">(CK136+BE136+BR136+DQ136)*AM136</f>
        <v>0</v>
      </c>
      <c r="AK136" s="97" t="n">
        <f aca="false">(AO136)*(AM136)</f>
        <v>0</v>
      </c>
      <c r="AL136" s="97" t="n">
        <f aca="false">(AN136+AO136)*(AM136)</f>
        <v>0</v>
      </c>
      <c r="AM136" s="139" t="n">
        <f aca="false">INDEX(M1SHEET,MATCH($AI136,M1COLUMN,0),MATCH($AG$38,M1ROW,0))</f>
        <v>0.521760047311812</v>
      </c>
      <c r="AN136" s="122" t="n">
        <f aca="false">BS136</f>
        <v>0</v>
      </c>
      <c r="AO136" s="97" t="n">
        <f aca="false">BR136</f>
        <v>0</v>
      </c>
      <c r="AP136" s="125"/>
      <c r="AQ136" s="108"/>
      <c r="AR136" s="128" t="n">
        <f aca="false">SUM(AX136:BE136)+SUM(BI136:BP136)+SUM(DU136:DZ136)+SUM(BW136:CI136)</f>
        <v>0</v>
      </c>
      <c r="AS136" s="108"/>
      <c r="AT136" s="17"/>
      <c r="AU136" s="17"/>
      <c r="AV136" s="37" t="n">
        <v>40878</v>
      </c>
      <c r="AW136" s="17"/>
      <c r="AX136" s="128" t="n">
        <f aca="false">IF(AX$2&lt;=$A136,IF(AX$3&gt;=$A136,(AX$4/1.055056),0),0)*($AI137-$AI136)/10000</f>
        <v>0</v>
      </c>
      <c r="AY136" s="140" t="n">
        <f aca="false">IF(AY$2&lt;=$A136,IF(AY$3&gt;=$A136,(AY$4/1.055056),0),0)*($AI137-$AI136)/10000</f>
        <v>0</v>
      </c>
      <c r="AZ136" s="140" t="n">
        <f aca="false">IF(AZ$2&lt;=$A136,IF(AZ$3&gt;=$A136,(AZ$4/1.055056),0),0)*($AI137-$AI136)/10000</f>
        <v>0</v>
      </c>
      <c r="BA136" s="140" t="n">
        <f aca="false">IF(BA$2&lt;=$A136,IF(BA$3&gt;=$A136,(BA$4/1.055056),0),0)*($AI137-$AI136)/10000</f>
        <v>0</v>
      </c>
      <c r="BB136" s="140" t="n">
        <f aca="false">IF(BB$2&lt;=$A136,IF(BB$3&gt;=$A136,(BB$4/1.055056),0),0)*($AI137-$AI136)/10000</f>
        <v>0</v>
      </c>
      <c r="BC136" s="140" t="n">
        <f aca="false">IF(BC$2&lt;=$A136,IF(BC$3&gt;=$A136,(BC$4/1.055056),0),0)*($AI137-$AI136)/10000</f>
        <v>0</v>
      </c>
      <c r="BD136" s="140" t="n">
        <f aca="false">IF(BD$2&lt;=$A136,IF(BD$3&gt;=$A136,(BD$4/1.055056),0),0)*($AI137-$AI136)/10000</f>
        <v>0</v>
      </c>
      <c r="BE136" s="140" t="n">
        <f aca="false">SUM(AX136:BD136)*AM136</f>
        <v>0</v>
      </c>
      <c r="BF136" s="140"/>
      <c r="BG136" s="13"/>
      <c r="BH136" s="13"/>
      <c r="BI136" s="141" t="n">
        <f aca="false">IF(BI$2&lt;=$A136,IF(BI$3&gt;=$A136,(BI$4/1.055056),0),0)*($AI137-$AI136)/10000</f>
        <v>0</v>
      </c>
      <c r="BJ136" s="141" t="n">
        <f aca="false">IF(BJ$2&lt;=$A136,IF(BJ$3&gt;=$A136,(BJ$4/1.055056),0),0)*($AI137-$AI136)/10000</f>
        <v>0</v>
      </c>
      <c r="BK136" s="141" t="n">
        <f aca="false">IF(BK$2&lt;=$A136,IF(BK$3&gt;=$A136,(BK$4/1.055056),0),0)*($AI137-$AI136)/10000</f>
        <v>0</v>
      </c>
      <c r="BL136" s="141" t="n">
        <f aca="false">IF(BL$2&lt;=$A136,IF(BL$3&gt;=$A136,(BL$4/1.055056),0),0)*($AI137-$AI136)/10000</f>
        <v>0</v>
      </c>
      <c r="BM136" s="141" t="n">
        <f aca="false">IF(BM$2&lt;=$A136,IF(BM$3&gt;=$A136,(BM$4/1.055056),0),0)*($AI137-$AI136)/10000</f>
        <v>0</v>
      </c>
      <c r="BN136" s="141" t="n">
        <f aca="false">IF(BN$2&lt;=$A136,IF(BN$3&gt;=$A136,(BN$4/1.055056),0),0)*($AI137-$AI136)/10000</f>
        <v>0</v>
      </c>
      <c r="BO136" s="141" t="n">
        <f aca="false">IF(BO$2&lt;=$A136,IF(BO$3&gt;=$A136,(BO$4/1.055056),0),0)*($AI137-$AI136)/10000</f>
        <v>0</v>
      </c>
      <c r="BP136" s="141" t="n">
        <f aca="false">IF(BP$2&lt;=$A136,IF(BP$3&gt;=$A136,(BP$4/1.055056),0),0)*($AI137-$AI136)/10000</f>
        <v>0</v>
      </c>
      <c r="BQ136" s="13"/>
      <c r="BR136" s="14" t="n">
        <f aca="false">SUM(BI136:BP136)</f>
        <v>0</v>
      </c>
      <c r="BS136" s="14" t="n">
        <f aca="false">SUM(AX136:BF136)+DF136</f>
        <v>0</v>
      </c>
      <c r="BT136" s="14"/>
      <c r="BU136" s="17"/>
      <c r="BV136" s="17"/>
      <c r="BW136" s="142" t="n">
        <f aca="false">IF(BW$2&lt;=$A136,IF(BW$3&gt;=$A136,(BW$4),0),0)*($AI137-$AI136)/10000</f>
        <v>0</v>
      </c>
      <c r="BX136" s="142" t="n">
        <f aca="false">IF(BX$2&lt;=$A136,IF(BX$3&gt;=$A136,(BX$4),0),0)*($AI137-$AI136)/10000</f>
        <v>0</v>
      </c>
      <c r="BY136" s="142" t="n">
        <f aca="false">IF(BY$2&lt;=$A136,IF(BY$3&gt;=$A136,(BY$4),0),0)*($AI137-$AI136)/10000</f>
        <v>0</v>
      </c>
      <c r="BZ136" s="142" t="n">
        <f aca="false">IF(BZ$2&lt;=$A136,IF(BZ$3&gt;=$A136,(BZ$4),0),0)*($AI137-$AI136)/10000</f>
        <v>0</v>
      </c>
      <c r="CA136" s="142" t="n">
        <f aca="false">IF(CA$2&lt;=$A136,IF(CA$3&gt;=$A136,(CA$4),0),0)*($AI137-$AI136)/10000</f>
        <v>0</v>
      </c>
      <c r="CB136" s="140" t="n">
        <f aca="false">IF(CB$2&lt;=$A136,IF(CB$3&gt;=$A136,(CB$4),0),0)*($AI137-$AI136)/10000</f>
        <v>0</v>
      </c>
      <c r="CC136" s="140" t="n">
        <f aca="false">IF(CC$2&lt;=$A136,IF(CC$3&gt;=$A136,(CC$4),0),0)*($AI137-$AI136)/10000</f>
        <v>0</v>
      </c>
      <c r="CD136" s="140" t="n">
        <f aca="false">IF(CD$2&lt;=$A136,IF(CD$3&gt;=$A136,(CD$4),0),0)*($AI137-$AI136)/10000</f>
        <v>0</v>
      </c>
      <c r="CE136" s="140" t="n">
        <f aca="false">IF(CE$2&lt;=$A136,IF(CE$3&gt;=$A136,(CE$4),0),0)*($AI137-$AI136)/10000</f>
        <v>0</v>
      </c>
      <c r="CF136" s="140" t="n">
        <f aca="false">IF(CF$2&lt;=$A136,IF(CF$3&gt;=$A136,(CF$4),0),0)*($AI137-$AI136)/10000</f>
        <v>0</v>
      </c>
      <c r="CG136" s="140" t="n">
        <f aca="false">IF(CG$2&lt;=$A136,IF(CG$3&gt;=$A136,(CG$4),0),0)*($AI137-$AI136)/10000</f>
        <v>0</v>
      </c>
      <c r="CH136" s="140" t="n">
        <f aca="false">IF(CH$2&lt;=$A136,IF(CH$3&gt;=$A136,(CH$4),0),0)*($AI137-$AI136)/10000</f>
        <v>0</v>
      </c>
      <c r="CI136" s="140" t="n">
        <f aca="false">IF(CI$2&lt;=$A136,IF(CI$3&gt;=$A136,(CI$4),0),0)*($AI137-$AI136)/10000</f>
        <v>0</v>
      </c>
      <c r="CJ136" s="17"/>
      <c r="CK136" s="128" t="n">
        <f aca="false">SUM(BW136:CI136)+DQ136</f>
        <v>0</v>
      </c>
      <c r="CL136" s="128"/>
      <c r="CM136" s="128"/>
      <c r="CN136" s="142" t="n">
        <f aca="false">IF(CN$2&lt;=$A136,IF(CN$3&gt;=$A136,(CN$4),0),0)*($AI137-$AI136)/10000</f>
        <v>0</v>
      </c>
      <c r="CO136" s="142" t="n">
        <f aca="false">IF(CO$2&lt;=$A136,IF(CO$3&gt;=$A136,(CO$4),0),0)*($AI137-$AI136)/10000</f>
        <v>0</v>
      </c>
      <c r="CP136" s="142" t="n">
        <f aca="false">IF(CP$2&lt;=$A136,IF(CP$3&gt;=$A136,(CP$4),0),0)*($AI137-$AI136)/10000</f>
        <v>0</v>
      </c>
      <c r="CQ136" s="142" t="n">
        <f aca="false">IF(CQ$2&lt;=$A136,IF(CQ$3&gt;=$A136,(CQ$4),0),0)*($AI137-$AI136)/10000</f>
        <v>0</v>
      </c>
      <c r="CR136" s="128"/>
      <c r="CS136" s="128" t="n">
        <f aca="false">SUM(CN136:CQ136)*AL136</f>
        <v>0</v>
      </c>
      <c r="CT136" s="128"/>
      <c r="CU136" s="17"/>
      <c r="CV136" s="17"/>
      <c r="CW136" s="17"/>
      <c r="CX136" s="140" t="n">
        <f aca="false">IF(CX$2&lt;=$A136,IF(CX$3&gt;=$A136,(CX$4),0),0)*($AI137-$AI136)/10000</f>
        <v>0</v>
      </c>
      <c r="CY136" s="140" t="n">
        <f aca="false">IF(CY$2&lt;=$A136,IF(CY$3&gt;=$A136,(CY$4),0),0)*($AI137-$AI136)/10000</f>
        <v>0</v>
      </c>
      <c r="CZ136" s="140" t="n">
        <f aca="false">IF(CZ$2&lt;=$A136,IF(CZ$3&gt;=$A136,(CZ$4),0),0)*($AI137-$AI136)/10000</f>
        <v>0</v>
      </c>
      <c r="DA136" s="140" t="n">
        <f aca="false">IF(DA$2&lt;=$A136,IF(DA$3&gt;=$A136,(DA$4),0),0)*($AI137-$AI136)/10000</f>
        <v>0</v>
      </c>
      <c r="DB136" s="140" t="n">
        <f aca="false">IF(DB$2&lt;=$A136,IF(DB$3&gt;=$A136,(DB$4),0),0)*($AI137-$AI136)/10000</f>
        <v>0</v>
      </c>
      <c r="DC136" s="140" t="n">
        <f aca="false">IF(DC$2&lt;=$A136,IF(DC$3&gt;=$A136,(DC$4),0),0)*($AI137-$AI136)/10000</f>
        <v>0</v>
      </c>
      <c r="DD136" s="140" t="n">
        <f aca="false">IF(DD$2&lt;=$A136,IF(DD$3&gt;=$A136,(DD$4),0),0)*($AI137-$AI136)/10000</f>
        <v>0</v>
      </c>
      <c r="DE136" s="17"/>
      <c r="DF136" s="128" t="n">
        <f aca="false">SUM(CX136:DD136)</f>
        <v>0</v>
      </c>
      <c r="DG136" s="17"/>
      <c r="DH136" s="17"/>
      <c r="DI136" s="17"/>
      <c r="DJ136" s="17"/>
      <c r="DK136" s="17"/>
      <c r="DL136" s="140" t="n">
        <f aca="false">IF(DL$2&lt;=$A136,IF(DL$3&gt;=$A136,(DL$4),0),0)*($AI137-$AI136)/10000</f>
        <v>0</v>
      </c>
      <c r="DM136" s="140" t="n">
        <f aca="false">IF(DM$2&lt;=$A136,IF(DM$3&gt;=$A136,(DM$4),0),0)*($AI137-$AI136)/10000</f>
        <v>0</v>
      </c>
      <c r="DN136" s="140" t="n">
        <f aca="false">IF(DN$2&lt;=$A136,IF(DN$3&gt;=$A136,(DN$4),0),0)*($AI137-$AI136)/10000</f>
        <v>0</v>
      </c>
      <c r="DO136" s="140" t="n">
        <f aca="false">IF(DO$2&lt;=$A136,IF(DO$3&gt;=$A136,(DO$4),0),0)*($AI137-$AI136)/10000</f>
        <v>0</v>
      </c>
      <c r="DP136" s="140"/>
      <c r="DQ136" s="140" t="n">
        <f aca="false">SUM(DL136:DO136)*AL136</f>
        <v>0</v>
      </c>
      <c r="DR136" s="140"/>
      <c r="DS136" s="140" t="n">
        <f aca="false">IF(DS$2&lt;=$A136,IF(DS$3&gt;=$A136,(DS$4),0),0)*($AI137-$AI136)/10000</f>
        <v>0</v>
      </c>
      <c r="DT136" s="140" t="n">
        <f aca="false">IF(DT$2&lt;=$A136,IF(DT$3&gt;=$A136,(DT$4),0),0)*($AI137-$AI136)/10000</f>
        <v>0</v>
      </c>
      <c r="DU136" s="140" t="n">
        <f aca="false">IF(DU$2&lt;=$A136,IF(DU$3&gt;=$A136,(DU$4),0),0)*($AI137-$AI136)/10000</f>
        <v>0</v>
      </c>
      <c r="DV136" s="140" t="n">
        <f aca="false">IF(DV$2&lt;=$A136,IF(DV$3&gt;=$A136,(DV$4),0),0)*($AI137-$AI136)/10000</f>
        <v>0</v>
      </c>
      <c r="DW136" s="140" t="n">
        <f aca="false">IF(DW$2&lt;=$A136,IF(DW$3&gt;=$A136,(DW$4),0),0)*($AI137-$AI136)/10000</f>
        <v>0</v>
      </c>
      <c r="DX136" s="140" t="n">
        <f aca="false">IF(DX$2&lt;=$A136,IF(DX$3&gt;=$A136,(DX$4),0),0)*($AI137-$AI136)/10000</f>
        <v>0</v>
      </c>
      <c r="DY136" s="140" t="n">
        <f aca="false">IF(DY$2&lt;=$A136,IF(DY$3&gt;=$A136,(DY$4),0),0)*($AI137-$AI136)/10000</f>
        <v>0</v>
      </c>
      <c r="DZ136" s="140" t="n">
        <f aca="false">IF(DZ$2&lt;=$A136,IF(DZ$3&gt;=$A136,(DZ$4),0),0)*($AI137-$AI136)/10000</f>
        <v>0</v>
      </c>
      <c r="EA136" s="140" t="n">
        <f aca="false">IF(EA$2&lt;=$A136,IF(EA$3&gt;=$A136,(EA$4),0),0)*($AI137-$AI136)/10000</f>
        <v>0</v>
      </c>
      <c r="EB136" s="128" t="n">
        <f aca="false">SUM(DS136:DZ136)*AM136</f>
        <v>0</v>
      </c>
      <c r="EC136" s="128"/>
      <c r="ED136" s="17"/>
      <c r="EE136" s="17"/>
      <c r="EF136" s="17"/>
      <c r="EG136" s="17"/>
      <c r="EH136" s="17"/>
      <c r="EI136" s="140" t="n">
        <f aca="false">IF(EI$2&lt;=$A136,IF(EI$3&gt;=$A136,(EI$4),0),0)*($AI137-$AI136)/10000</f>
        <v>0</v>
      </c>
      <c r="EJ136" s="140" t="n">
        <f aca="false">IF(EJ$2&lt;=$A136,IF(EJ$3&gt;=$A136,(EJ$4),0),0)*($AI137-$AI136)/10000</f>
        <v>0</v>
      </c>
      <c r="EK136" s="140" t="n">
        <f aca="false">IF(EK$2&lt;=$A136,IF(EK$3&gt;=$A136,(EK$4),0),0)*($AI137-$AI136)/10000</f>
        <v>0</v>
      </c>
      <c r="EL136" s="140" t="n">
        <f aca="false">IF(EL$2&lt;=$A136,IF(EL$3&gt;=$A136,(EL$4),0),0)*($AI137-$AI136)/10000</f>
        <v>0</v>
      </c>
      <c r="EM136" s="140" t="n">
        <f aca="false">IF(EM$2&lt;=$A136,IF(EM$3&gt;=$A136,(EM$4),0),0)*($AI137-$AI136)/10000</f>
        <v>0</v>
      </c>
      <c r="EN136" s="140" t="n">
        <f aca="false">IF(EN$2&lt;=$A136,IF(EN$3&gt;=$A136,(EN$4),0),0)*($AI137-$AI136)/10000</f>
        <v>0</v>
      </c>
      <c r="EO136" s="17"/>
      <c r="EP136" s="128" t="n">
        <f aca="false">SUM(EI136:EN136)</f>
        <v>0</v>
      </c>
      <c r="EQ136" s="128" t="n">
        <f aca="false">EP136*AM136</f>
        <v>0</v>
      </c>
      <c r="ER136" s="17"/>
      <c r="ES136" s="17"/>
      <c r="ET136" s="17"/>
      <c r="EU136" s="17"/>
      <c r="EV136" s="17"/>
      <c r="EW136" s="140" t="n">
        <f aca="false">IF(EW$2&lt;=$A136,IF(EW$3&gt;=$A136,(EW$4),0),0)*($AI137-$AI136)/10000</f>
        <v>0</v>
      </c>
      <c r="EX136" s="140" t="n">
        <f aca="false">IF(EX$2&lt;=$A136,IF(EX$3&gt;=$A136,(EX$4),0),0)*($AI137-$AI136)/10000</f>
        <v>0</v>
      </c>
      <c r="EY136" s="140" t="n">
        <f aca="false">IF(EY$2&lt;=$A136,IF(EY$3&gt;=$A136,(EY$4),0),0)*($AI137-$AI136)/10000</f>
        <v>0</v>
      </c>
      <c r="EZ136" s="140" t="n">
        <f aca="false">IF(EZ$2&lt;=$A136,IF(EZ$3&gt;=$A136,(EZ$4),0),0)*($AI137-$AI136)/10000</f>
        <v>0</v>
      </c>
      <c r="FA136" s="140" t="n">
        <f aca="false">IF(FA$2&lt;=$A136,IF(FA$3&gt;=$A136,(FA$4),0),0)*($AI137-$AI136)/10000</f>
        <v>0</v>
      </c>
      <c r="FB136" s="140" t="n">
        <f aca="false">IF(FB$2&lt;=$A136,IF(FB$3&gt;=$A136,(FB$4),0),0)*($AI137-$AI136)/10000</f>
        <v>0</v>
      </c>
      <c r="FC136" s="17"/>
      <c r="FD136" s="128" t="n">
        <f aca="false">SUM(EW136:FB136)</f>
        <v>0</v>
      </c>
      <c r="FE136" s="128" t="n">
        <f aca="false">FD136*AM136</f>
        <v>0</v>
      </c>
      <c r="FF136" s="17"/>
      <c r="FG136" s="17"/>
      <c r="FH136" s="17"/>
      <c r="FI136" s="17"/>
      <c r="FJ136" s="17"/>
      <c r="FK136" s="17"/>
      <c r="FL136" s="140" t="n">
        <f aca="false">IF(FL$2&lt;=$A136,IF(FL$3&gt;=$A136,(FL$4),0),0)*($AI137-$AI136)/10000</f>
        <v>0</v>
      </c>
      <c r="FM136" s="140" t="n">
        <f aca="false">IF(FM$2&lt;=$A136,IF(FM$3&gt;=$A136,(FM$4),0),0)*($AI137-$AI136)/10000</f>
        <v>0</v>
      </c>
      <c r="FN136" s="140" t="n">
        <f aca="false">IF(FN$2&lt;=$A136,IF(FN$3&gt;=$A136,(FN$4),0),0)*($AI137-$AI136)/10000</f>
        <v>0</v>
      </c>
      <c r="FO136" s="140" t="n">
        <f aca="false">IF(FO$2&lt;=$A136,IF(FO$3&gt;=$A136,(FO$4),0),0)*($AI137-$AI136)/10000</f>
        <v>0</v>
      </c>
      <c r="FP136" s="140" t="n">
        <f aca="false">IF(FP$2&lt;=$A136,IF(FP$3&gt;=$A136,(FP$4),0),0)*($AI137-$AI136)/10000</f>
        <v>0</v>
      </c>
      <c r="FQ136" s="140" t="n">
        <f aca="false">IF(FQ$2&lt;=$A136,IF(FQ$3&gt;=$A136,(FQ$4),0),0)*($AI137-$AI136)/10000</f>
        <v>0</v>
      </c>
      <c r="FR136" s="17"/>
      <c r="FS136" s="128" t="n">
        <f aca="false">SUM(FL136:FQ136)</f>
        <v>0</v>
      </c>
      <c r="FT136" s="128" t="n">
        <f aca="false">FS136*AM136</f>
        <v>0</v>
      </c>
      <c r="FU136" s="17"/>
      <c r="FV136" s="17"/>
      <c r="FW136" s="17"/>
      <c r="FX136" s="17"/>
      <c r="FY136" s="17"/>
      <c r="FZ136" s="17"/>
      <c r="GA136" s="140" t="n">
        <f aca="false">IF(GA$2&lt;=$A136,IF(GA$3&gt;=$A136,(GA$4),0),0)*($AI137-$AI136)/10000</f>
        <v>0</v>
      </c>
      <c r="GB136" s="140" t="n">
        <f aca="false">IF(GB$2&lt;=$A136,IF(GB$3&gt;=$A136,(GB$4),0),0)*($AI137-$AI136)/10000</f>
        <v>0</v>
      </c>
      <c r="GC136" s="140" t="n">
        <f aca="false">IF(GC$2&lt;=$A136,IF(GC$3&gt;=$A136,(GC$4),0),0)*($AI137-$AI136)/10000</f>
        <v>0</v>
      </c>
      <c r="GD136" s="140" t="n">
        <f aca="false">IF(GD$2&lt;=$A136,IF(GD$3&gt;=$A136,(GD$4),0),0)*($AI137-$AI136)/10000</f>
        <v>0</v>
      </c>
      <c r="GE136" s="140" t="n">
        <f aca="false">IF(GE$2&lt;=$A136,IF(GE$3&gt;=$A136,(GE$4),0),0)*($AI137-$AI136)/10000</f>
        <v>0</v>
      </c>
      <c r="GF136" s="140" t="n">
        <f aca="false">IF(GF$2&lt;=$A136,IF(GF$3&gt;=$A136,(GF$4),0),0)*($AI137-$AI136)/10000</f>
        <v>0</v>
      </c>
      <c r="GG136" s="17"/>
      <c r="GH136" s="128" t="n">
        <f aca="false">SUM(GA136:GF136)</f>
        <v>0</v>
      </c>
      <c r="GI136" s="128" t="n">
        <f aca="false">GH136*AM136</f>
        <v>0</v>
      </c>
    </row>
    <row r="137" customFormat="false" ht="16.5" hidden="false" customHeight="false" outlineLevel="0" collapsed="false">
      <c r="A137" s="133" t="n">
        <v>40909</v>
      </c>
      <c r="B137" s="144" t="e">
        <f aca="false">INDEX(EOLArray,MATCH($A137,EOLColumn,0),MATCH($AF$5,EOLRow,0))+CT137</f>
        <v>#VALUE!</v>
      </c>
      <c r="C137" s="135" t="n">
        <f aca="false">INDEX(M1SHEET,MATCH($A137,M1COLUMN,0),MATCH($AG$5,M1ROW,0))</f>
        <v>-0.57</v>
      </c>
      <c r="D137" s="145" t="n">
        <f aca="false">AVERAGE(C135:C139)</f>
        <v>-0.57</v>
      </c>
      <c r="E137" s="144" t="e">
        <f aca="false">INDEX(EOLArray,MATCH($A137,EOLColumn,0),MATCH($AF$19,EOLRow,0))+EQ137</f>
        <v>#VALUE!</v>
      </c>
      <c r="F137" s="135" t="n">
        <f aca="false">INDEX(M1SHEET,MATCH($A137,M1COLUMN,0),MATCH($AG$14,M1ROW,0))</f>
        <v>0</v>
      </c>
      <c r="G137" s="145" t="n">
        <f aca="false">AVERAGE(F135:F139)</f>
        <v>0</v>
      </c>
      <c r="H137" s="144" t="e">
        <f aca="false">INDEX(EOLArray,MATCH($A137,EOLColumn,0),MATCH($AF$20,EOLRow,0))+GI137</f>
        <v>#VALUE!</v>
      </c>
      <c r="I137" s="135" t="n">
        <f aca="false">INDEX(M1SHEET,MATCH($A137,M1COLUMN,0),MATCH($AG$17,M1ROW,0))</f>
        <v>0.5</v>
      </c>
      <c r="J137" s="145" t="n">
        <f aca="false">AVERAGE(I135:I139)</f>
        <v>0.5</v>
      </c>
      <c r="K137" s="144" t="e">
        <f aca="false">INDEX(EOLArray,MATCH($A137,EOLColumn,0),MATCH($AF$13,EOLRow,0))+FE137</f>
        <v>#VALUE!</v>
      </c>
      <c r="L137" s="135" t="n">
        <f aca="false">INDEX(M1SHEET,MATCH($A137,M1COLUMN,0),MATCH($AG$13,M1ROW,0))</f>
        <v>0</v>
      </c>
      <c r="M137" s="145" t="n">
        <f aca="false">AVERAGE(L135:L139)</f>
        <v>0</v>
      </c>
      <c r="N137" s="144" t="e">
        <f aca="false">INDEX(EOLArray,MATCH($A137,EOLColumn,0),MATCH($AF$12,EOLRow,0))+EB137+DQ137</f>
        <v>#VALUE!</v>
      </c>
      <c r="O137" s="135" t="n">
        <f aca="false">INDEX(M1SHEET,MATCH($A137,M1COLUMN,0),MATCH($AG$15,M1ROW,0))</f>
        <v>0.13</v>
      </c>
      <c r="P137" s="145" t="n">
        <f aca="false">AVERAGE(O135:O139)</f>
        <v>0.002</v>
      </c>
      <c r="Q137" s="135" t="n">
        <f aca="false">INDEX(M1SHEET,MATCH($A137,M1COLUMN,0),MATCH($AG$31,M1ROW,0))</f>
        <v>4.8415</v>
      </c>
      <c r="R137" s="145" t="n">
        <f aca="false">AVERAGE(Q135:Q139)</f>
        <v>4.5677</v>
      </c>
      <c r="S137" s="144" t="e">
        <f aca="false">INDEX(EOLArray,MATCH($A137,EOLColumn,0),MATCH($AF$2,EOLRow,0))+BE137+DF137</f>
        <v>#VALUE!</v>
      </c>
      <c r="T137" s="135" t="n">
        <f aca="false">INDEX(M1SHEET,MATCH($A137,M1COLUMN,0),MATCH($AG$3,M1ROW,0))</f>
        <v>-0.57</v>
      </c>
      <c r="U137" s="145" t="n">
        <f aca="false">AVERAGE(T135:T139)</f>
        <v>-0.57</v>
      </c>
      <c r="V137" s="135" t="n">
        <f aca="false">INDEX(M1SHEET,MATCH($A137,M1COLUMN,0),MATCH($AG$28,M1ROW,0))</f>
        <v>5.7890002728212</v>
      </c>
      <c r="W137" s="145" t="n">
        <f aca="false">AVERAGE(V135:V139)</f>
        <v>5.58521426836223</v>
      </c>
      <c r="X137" s="144" t="e">
        <f aca="false">INDEX(EOLArray,MATCH($A137,EOLColumn,0),MATCH($AF$18,EOLRow,0))+$BE137+$CK137+$CS137+$DQ137</f>
        <v>#VALUE!</v>
      </c>
      <c r="Y137" s="135" t="n">
        <f aca="false">INDEX(M1SHEET,MATCH($A137,M1COLUMN,0),MATCH($AG$2,M1ROW,0))</f>
        <v>4.7115</v>
      </c>
      <c r="Z137" s="145" t="n">
        <f aca="false">AVERAGE(Y135:Y139)</f>
        <v>4.5657</v>
      </c>
      <c r="AB137" s="150" t="e">
        <f aca="false">B137+E137+H137+K137+N137+S137</f>
        <v>#VALUE!</v>
      </c>
      <c r="AC137" s="58"/>
      <c r="AD137" s="58"/>
      <c r="AI137" s="138" t="n">
        <v>40909</v>
      </c>
      <c r="AJ137" s="96" t="n">
        <f aca="false">(CK137+BE137+BR137+DQ137)*AM137</f>
        <v>0</v>
      </c>
      <c r="AK137" s="97" t="n">
        <f aca="false">(AO137)*(AM137)</f>
        <v>0</v>
      </c>
      <c r="AL137" s="97" t="n">
        <f aca="false">(AN137+AO137)*(AM137)</f>
        <v>0</v>
      </c>
      <c r="AM137" s="139" t="n">
        <f aca="false">INDEX(M1SHEET,MATCH($AI137,M1COLUMN,0),MATCH($AG$38,M1ROW,0))</f>
        <v>0.518884751204106</v>
      </c>
      <c r="AN137" s="122" t="n">
        <f aca="false">BS137</f>
        <v>0</v>
      </c>
      <c r="AO137" s="97" t="n">
        <f aca="false">BR137</f>
        <v>0</v>
      </c>
      <c r="AP137" s="125"/>
      <c r="AQ137" s="108"/>
      <c r="AR137" s="128" t="n">
        <f aca="false">SUM(AX137:BE137)+SUM(BI137:BP137)+SUM(DU137:DZ137)+SUM(BW137:CI137)</f>
        <v>0</v>
      </c>
      <c r="AS137" s="108"/>
      <c r="AT137" s="17"/>
      <c r="AU137" s="17"/>
      <c r="AV137" s="37" t="n">
        <v>40909</v>
      </c>
      <c r="AW137" s="17"/>
      <c r="AX137" s="128" t="n">
        <f aca="false">IF(AX$2&lt;=$A137,IF(AX$3&gt;=$A137,(AX$4/1.055056),0),0)*($AI138-$AI137)/10000</f>
        <v>0</v>
      </c>
      <c r="AY137" s="140" t="n">
        <f aca="false">IF(AY$2&lt;=$A137,IF(AY$3&gt;=$A137,(AY$4/1.055056),0),0)*($AI138-$AI137)/10000</f>
        <v>0</v>
      </c>
      <c r="AZ137" s="140" t="n">
        <f aca="false">IF(AZ$2&lt;=$A137,IF(AZ$3&gt;=$A137,(AZ$4/1.055056),0),0)*($AI138-$AI137)/10000</f>
        <v>0</v>
      </c>
      <c r="BA137" s="140" t="n">
        <f aca="false">IF(BA$2&lt;=$A137,IF(BA$3&gt;=$A137,(BA$4/1.055056),0),0)*($AI138-$AI137)/10000</f>
        <v>0</v>
      </c>
      <c r="BB137" s="140" t="n">
        <f aca="false">IF(BB$2&lt;=$A137,IF(BB$3&gt;=$A137,(BB$4/1.055056),0),0)*($AI138-$AI137)/10000</f>
        <v>0</v>
      </c>
      <c r="BC137" s="140" t="n">
        <f aca="false">IF(BC$2&lt;=$A137,IF(BC$3&gt;=$A137,(BC$4/1.055056),0),0)*($AI138-$AI137)/10000</f>
        <v>0</v>
      </c>
      <c r="BD137" s="140" t="n">
        <f aca="false">IF(BD$2&lt;=$A137,IF(BD$3&gt;=$A137,(BD$4/1.055056),0),0)*($AI138-$AI137)/10000</f>
        <v>0</v>
      </c>
      <c r="BE137" s="140" t="n">
        <f aca="false">SUM(AX137:BD137)*AM137</f>
        <v>0</v>
      </c>
      <c r="BF137" s="140"/>
      <c r="BG137" s="13"/>
      <c r="BH137" s="13"/>
      <c r="BI137" s="141" t="n">
        <f aca="false">IF(BI$2&lt;=$A137,IF(BI$3&gt;=$A137,(BI$4/1.055056),0),0)*($AI138-$AI137)/10000</f>
        <v>0</v>
      </c>
      <c r="BJ137" s="141" t="n">
        <f aca="false">IF(BJ$2&lt;=$A137,IF(BJ$3&gt;=$A137,(BJ$4/1.055056),0),0)*($AI138-$AI137)/10000</f>
        <v>0</v>
      </c>
      <c r="BK137" s="141" t="n">
        <f aca="false">IF(BK$2&lt;=$A137,IF(BK$3&gt;=$A137,(BK$4/1.055056),0),0)*($AI138-$AI137)/10000</f>
        <v>0</v>
      </c>
      <c r="BL137" s="141" t="n">
        <f aca="false">IF(BL$2&lt;=$A137,IF(BL$3&gt;=$A137,(BL$4/1.055056),0),0)*($AI138-$AI137)/10000</f>
        <v>0</v>
      </c>
      <c r="BM137" s="141" t="n">
        <f aca="false">IF(BM$2&lt;=$A137,IF(BM$3&gt;=$A137,(BM$4/1.055056),0),0)*($AI138-$AI137)/10000</f>
        <v>0</v>
      </c>
      <c r="BN137" s="141" t="n">
        <f aca="false">IF(BN$2&lt;=$A137,IF(BN$3&gt;=$A137,(BN$4/1.055056),0),0)*($AI138-$AI137)/10000</f>
        <v>0</v>
      </c>
      <c r="BO137" s="141" t="n">
        <f aca="false">IF(BO$2&lt;=$A137,IF(BO$3&gt;=$A137,(BO$4/1.055056),0),0)*($AI138-$AI137)/10000</f>
        <v>0</v>
      </c>
      <c r="BP137" s="141" t="n">
        <f aca="false">IF(BP$2&lt;=$A137,IF(BP$3&gt;=$A137,(BP$4/1.055056),0),0)*($AI138-$AI137)/10000</f>
        <v>0</v>
      </c>
      <c r="BQ137" s="13"/>
      <c r="BR137" s="14" t="n">
        <f aca="false">SUM(BI137:BP137)</f>
        <v>0</v>
      </c>
      <c r="BS137" s="14" t="n">
        <f aca="false">SUM(AX137:BF137)+DF137</f>
        <v>0</v>
      </c>
      <c r="BT137" s="14"/>
      <c r="BU137" s="17"/>
      <c r="BV137" s="17"/>
      <c r="BW137" s="142" t="n">
        <f aca="false">IF(BW$2&lt;=$A137,IF(BW$3&gt;=$A137,(BW$4),0),0)*($AI138-$AI137)/10000</f>
        <v>0</v>
      </c>
      <c r="BX137" s="142" t="n">
        <f aca="false">IF(BX$2&lt;=$A137,IF(BX$3&gt;=$A137,(BX$4),0),0)*($AI138-$AI137)/10000</f>
        <v>0</v>
      </c>
      <c r="BY137" s="142" t="n">
        <f aca="false">IF(BY$2&lt;=$A137,IF(BY$3&gt;=$A137,(BY$4),0),0)*($AI138-$AI137)/10000</f>
        <v>0</v>
      </c>
      <c r="BZ137" s="142" t="n">
        <f aca="false">IF(BZ$2&lt;=$A137,IF(BZ$3&gt;=$A137,(BZ$4),0),0)*($AI138-$AI137)/10000</f>
        <v>0</v>
      </c>
      <c r="CA137" s="142" t="n">
        <f aca="false">IF(CA$2&lt;=$A137,IF(CA$3&gt;=$A137,(CA$4),0),0)*($AI138-$AI137)/10000</f>
        <v>0</v>
      </c>
      <c r="CB137" s="140" t="n">
        <f aca="false">IF(CB$2&lt;=$A137,IF(CB$3&gt;=$A137,(CB$4),0),0)*($AI138-$AI137)/10000</f>
        <v>0</v>
      </c>
      <c r="CC137" s="140" t="n">
        <f aca="false">IF(CC$2&lt;=$A137,IF(CC$3&gt;=$A137,(CC$4),0),0)*($AI138-$AI137)/10000</f>
        <v>0</v>
      </c>
      <c r="CD137" s="140" t="n">
        <f aca="false">IF(CD$2&lt;=$A137,IF(CD$3&gt;=$A137,(CD$4),0),0)*($AI138-$AI137)/10000</f>
        <v>0</v>
      </c>
      <c r="CE137" s="140" t="n">
        <f aca="false">IF(CE$2&lt;=$A137,IF(CE$3&gt;=$A137,(CE$4),0),0)*($AI138-$AI137)/10000</f>
        <v>0</v>
      </c>
      <c r="CF137" s="140" t="n">
        <f aca="false">IF(CF$2&lt;=$A137,IF(CF$3&gt;=$A137,(CF$4),0),0)*($AI138-$AI137)/10000</f>
        <v>0</v>
      </c>
      <c r="CG137" s="140" t="n">
        <f aca="false">IF(CG$2&lt;=$A137,IF(CG$3&gt;=$A137,(CG$4),0),0)*($AI138-$AI137)/10000</f>
        <v>0</v>
      </c>
      <c r="CH137" s="140" t="n">
        <f aca="false">IF(CH$2&lt;=$A137,IF(CH$3&gt;=$A137,(CH$4),0),0)*($AI138-$AI137)/10000</f>
        <v>0</v>
      </c>
      <c r="CI137" s="140" t="n">
        <f aca="false">IF(CI$2&lt;=$A137,IF(CI$3&gt;=$A137,(CI$4),0),0)*($AI138-$AI137)/10000</f>
        <v>0</v>
      </c>
      <c r="CJ137" s="17"/>
      <c r="CK137" s="128" t="n">
        <f aca="false">SUM(BW137:CI137)+DQ137</f>
        <v>0</v>
      </c>
      <c r="CL137" s="128"/>
      <c r="CM137" s="128"/>
      <c r="CN137" s="142" t="n">
        <f aca="false">IF(CN$2&lt;=$A137,IF(CN$3&gt;=$A137,(CN$4),0),0)*($AI138-$AI137)/10000</f>
        <v>0</v>
      </c>
      <c r="CO137" s="142" t="n">
        <f aca="false">IF(CO$2&lt;=$A137,IF(CO$3&gt;=$A137,(CO$4),0),0)*($AI138-$AI137)/10000</f>
        <v>0</v>
      </c>
      <c r="CP137" s="142" t="n">
        <f aca="false">IF(CP$2&lt;=$A137,IF(CP$3&gt;=$A137,(CP$4),0),0)*($AI138-$AI137)/10000</f>
        <v>0</v>
      </c>
      <c r="CQ137" s="142" t="n">
        <f aca="false">IF(CQ$2&lt;=$A137,IF(CQ$3&gt;=$A137,(CQ$4),0),0)*($AI138-$AI137)/10000</f>
        <v>0</v>
      </c>
      <c r="CR137" s="128"/>
      <c r="CS137" s="128" t="n">
        <f aca="false">SUM(CN137:CQ137)*AL137</f>
        <v>0</v>
      </c>
      <c r="CT137" s="128"/>
      <c r="CU137" s="17"/>
      <c r="CV137" s="17"/>
      <c r="CW137" s="17"/>
      <c r="CX137" s="140" t="n">
        <f aca="false">IF(CX$2&lt;=$A137,IF(CX$3&gt;=$A137,(CX$4),0),0)*($AI138-$AI137)/10000</f>
        <v>0</v>
      </c>
      <c r="CY137" s="140" t="n">
        <f aca="false">IF(CY$2&lt;=$A137,IF(CY$3&gt;=$A137,(CY$4),0),0)*($AI138-$AI137)/10000</f>
        <v>0</v>
      </c>
      <c r="CZ137" s="140" t="n">
        <f aca="false">IF(CZ$2&lt;=$A137,IF(CZ$3&gt;=$A137,(CZ$4),0),0)*($AI138-$AI137)/10000</f>
        <v>0</v>
      </c>
      <c r="DA137" s="140" t="n">
        <f aca="false">IF(DA$2&lt;=$A137,IF(DA$3&gt;=$A137,(DA$4),0),0)*($AI138-$AI137)/10000</f>
        <v>0</v>
      </c>
      <c r="DB137" s="140" t="n">
        <f aca="false">IF(DB$2&lt;=$A137,IF(DB$3&gt;=$A137,(DB$4),0),0)*($AI138-$AI137)/10000</f>
        <v>0</v>
      </c>
      <c r="DC137" s="140" t="n">
        <f aca="false">IF(DC$2&lt;=$A137,IF(DC$3&gt;=$A137,(DC$4),0),0)*($AI138-$AI137)/10000</f>
        <v>0</v>
      </c>
      <c r="DD137" s="140" t="n">
        <f aca="false">IF(DD$2&lt;=$A137,IF(DD$3&gt;=$A137,(DD$4),0),0)*($AI138-$AI137)/10000</f>
        <v>0</v>
      </c>
      <c r="DE137" s="17"/>
      <c r="DF137" s="128" t="n">
        <f aca="false">SUM(CX137:DD137)</f>
        <v>0</v>
      </c>
      <c r="DG137" s="17"/>
      <c r="DH137" s="17"/>
      <c r="DI137" s="17"/>
      <c r="DJ137" s="17"/>
      <c r="DK137" s="17"/>
      <c r="DL137" s="140" t="n">
        <f aca="false">IF(DL$2&lt;=$A137,IF(DL$3&gt;=$A137,(DL$4),0),0)*($AI138-$AI137)/10000</f>
        <v>0</v>
      </c>
      <c r="DM137" s="140" t="n">
        <f aca="false">IF(DM$2&lt;=$A137,IF(DM$3&gt;=$A137,(DM$4),0),0)*($AI138-$AI137)/10000</f>
        <v>0</v>
      </c>
      <c r="DN137" s="140" t="n">
        <f aca="false">IF(DN$2&lt;=$A137,IF(DN$3&gt;=$A137,(DN$4),0),0)*($AI138-$AI137)/10000</f>
        <v>0</v>
      </c>
      <c r="DO137" s="140" t="n">
        <f aca="false">IF(DO$2&lt;=$A137,IF(DO$3&gt;=$A137,(DO$4),0),0)*($AI138-$AI137)/10000</f>
        <v>0</v>
      </c>
      <c r="DP137" s="140"/>
      <c r="DQ137" s="140" t="n">
        <f aca="false">SUM(DL137:DO137)*AL137</f>
        <v>0</v>
      </c>
      <c r="DR137" s="140"/>
      <c r="DS137" s="140" t="n">
        <f aca="false">IF(DS$2&lt;=$A137,IF(DS$3&gt;=$A137,(DS$4),0),0)*($AI138-$AI137)/10000</f>
        <v>0</v>
      </c>
      <c r="DT137" s="140" t="n">
        <f aca="false">IF(DT$2&lt;=$A137,IF(DT$3&gt;=$A137,(DT$4),0),0)*($AI138-$AI137)/10000</f>
        <v>0</v>
      </c>
      <c r="DU137" s="140" t="n">
        <f aca="false">IF(DU$2&lt;=$A137,IF(DU$3&gt;=$A137,(DU$4),0),0)*($AI138-$AI137)/10000</f>
        <v>0</v>
      </c>
      <c r="DV137" s="140" t="n">
        <f aca="false">IF(DV$2&lt;=$A137,IF(DV$3&gt;=$A137,(DV$4),0),0)*($AI138-$AI137)/10000</f>
        <v>0</v>
      </c>
      <c r="DW137" s="140" t="n">
        <f aca="false">IF(DW$2&lt;=$A137,IF(DW$3&gt;=$A137,(DW$4),0),0)*($AI138-$AI137)/10000</f>
        <v>0</v>
      </c>
      <c r="DX137" s="140" t="n">
        <f aca="false">IF(DX$2&lt;=$A137,IF(DX$3&gt;=$A137,(DX$4),0),0)*($AI138-$AI137)/10000</f>
        <v>0</v>
      </c>
      <c r="DY137" s="140" t="n">
        <f aca="false">IF(DY$2&lt;=$A137,IF(DY$3&gt;=$A137,(DY$4),0),0)*($AI138-$AI137)/10000</f>
        <v>0</v>
      </c>
      <c r="DZ137" s="140" t="n">
        <f aca="false">IF(DZ$2&lt;=$A137,IF(DZ$3&gt;=$A137,(DZ$4),0),0)*($AI138-$AI137)/10000</f>
        <v>0</v>
      </c>
      <c r="EA137" s="140" t="n">
        <f aca="false">IF(EA$2&lt;=$A137,IF(EA$3&gt;=$A137,(EA$4),0),0)*($AI138-$AI137)/10000</f>
        <v>0</v>
      </c>
      <c r="EB137" s="128" t="n">
        <f aca="false">SUM(DS137:DZ137)*AM137</f>
        <v>0</v>
      </c>
      <c r="EC137" s="128"/>
      <c r="ED137" s="17"/>
      <c r="EE137" s="17"/>
      <c r="EF137" s="17"/>
      <c r="EG137" s="17"/>
      <c r="EH137" s="17"/>
      <c r="EI137" s="140" t="n">
        <f aca="false">IF(EI$2&lt;=$A137,IF(EI$3&gt;=$A137,(EI$4),0),0)*($AI138-$AI137)/10000</f>
        <v>0</v>
      </c>
      <c r="EJ137" s="140" t="n">
        <f aca="false">IF(EJ$2&lt;=$A137,IF(EJ$3&gt;=$A137,(EJ$4),0),0)*($AI138-$AI137)/10000</f>
        <v>0</v>
      </c>
      <c r="EK137" s="140" t="n">
        <f aca="false">IF(EK$2&lt;=$A137,IF(EK$3&gt;=$A137,(EK$4),0),0)*($AI138-$AI137)/10000</f>
        <v>0</v>
      </c>
      <c r="EL137" s="140" t="n">
        <f aca="false">IF(EL$2&lt;=$A137,IF(EL$3&gt;=$A137,(EL$4),0),0)*($AI138-$AI137)/10000</f>
        <v>0</v>
      </c>
      <c r="EM137" s="140" t="n">
        <f aca="false">IF(EM$2&lt;=$A137,IF(EM$3&gt;=$A137,(EM$4),0),0)*($AI138-$AI137)/10000</f>
        <v>0</v>
      </c>
      <c r="EN137" s="140" t="n">
        <f aca="false">IF(EN$2&lt;=$A137,IF(EN$3&gt;=$A137,(EN$4),0),0)*($AI138-$AI137)/10000</f>
        <v>0</v>
      </c>
      <c r="EO137" s="17"/>
      <c r="EP137" s="128" t="n">
        <f aca="false">SUM(EI137:EN137)</f>
        <v>0</v>
      </c>
      <c r="EQ137" s="128" t="n">
        <f aca="false">EP137*AM137</f>
        <v>0</v>
      </c>
      <c r="ER137" s="17"/>
      <c r="ES137" s="17"/>
      <c r="ET137" s="17"/>
      <c r="EU137" s="17"/>
      <c r="EV137" s="17"/>
      <c r="EW137" s="140" t="n">
        <f aca="false">IF(EW$2&lt;=$A137,IF(EW$3&gt;=$A137,(EW$4),0),0)*($AI138-$AI137)/10000</f>
        <v>0</v>
      </c>
      <c r="EX137" s="140" t="n">
        <f aca="false">IF(EX$2&lt;=$A137,IF(EX$3&gt;=$A137,(EX$4),0),0)*($AI138-$AI137)/10000</f>
        <v>0</v>
      </c>
      <c r="EY137" s="140" t="n">
        <f aca="false">IF(EY$2&lt;=$A137,IF(EY$3&gt;=$A137,(EY$4),0),0)*($AI138-$AI137)/10000</f>
        <v>0</v>
      </c>
      <c r="EZ137" s="140" t="n">
        <f aca="false">IF(EZ$2&lt;=$A137,IF(EZ$3&gt;=$A137,(EZ$4),0),0)*($AI138-$AI137)/10000</f>
        <v>0</v>
      </c>
      <c r="FA137" s="140" t="n">
        <f aca="false">IF(FA$2&lt;=$A137,IF(FA$3&gt;=$A137,(FA$4),0),0)*($AI138-$AI137)/10000</f>
        <v>0</v>
      </c>
      <c r="FB137" s="140" t="n">
        <f aca="false">IF(FB$2&lt;=$A137,IF(FB$3&gt;=$A137,(FB$4),0),0)*($AI138-$AI137)/10000</f>
        <v>0</v>
      </c>
      <c r="FC137" s="17"/>
      <c r="FD137" s="128" t="n">
        <f aca="false">SUM(EW137:FB137)</f>
        <v>0</v>
      </c>
      <c r="FE137" s="128" t="n">
        <f aca="false">FD137*AM137</f>
        <v>0</v>
      </c>
      <c r="FF137" s="17"/>
      <c r="FG137" s="17"/>
      <c r="FH137" s="17"/>
      <c r="FI137" s="17"/>
      <c r="FJ137" s="17"/>
      <c r="FK137" s="17"/>
      <c r="FL137" s="140" t="n">
        <f aca="false">IF(FL$2&lt;=$A137,IF(FL$3&gt;=$A137,(FL$4),0),0)*($AI138-$AI137)/10000</f>
        <v>0</v>
      </c>
      <c r="FM137" s="140" t="n">
        <f aca="false">IF(FM$2&lt;=$A137,IF(FM$3&gt;=$A137,(FM$4),0),0)*($AI138-$AI137)/10000</f>
        <v>0</v>
      </c>
      <c r="FN137" s="140" t="n">
        <f aca="false">IF(FN$2&lt;=$A137,IF(FN$3&gt;=$A137,(FN$4),0),0)*($AI138-$AI137)/10000</f>
        <v>0</v>
      </c>
      <c r="FO137" s="140" t="n">
        <f aca="false">IF(FO$2&lt;=$A137,IF(FO$3&gt;=$A137,(FO$4),0),0)*($AI138-$AI137)/10000</f>
        <v>0</v>
      </c>
      <c r="FP137" s="140" t="n">
        <f aca="false">IF(FP$2&lt;=$A137,IF(FP$3&gt;=$A137,(FP$4),0),0)*($AI138-$AI137)/10000</f>
        <v>0</v>
      </c>
      <c r="FQ137" s="140" t="n">
        <f aca="false">IF(FQ$2&lt;=$A137,IF(FQ$3&gt;=$A137,(FQ$4),0),0)*($AI138-$AI137)/10000</f>
        <v>0</v>
      </c>
      <c r="FR137" s="17"/>
      <c r="FS137" s="128" t="n">
        <f aca="false">SUM(FL137:FQ137)</f>
        <v>0</v>
      </c>
      <c r="FT137" s="128" t="n">
        <f aca="false">FS137*AM137</f>
        <v>0</v>
      </c>
      <c r="FU137" s="17"/>
      <c r="FV137" s="17"/>
      <c r="FW137" s="17"/>
      <c r="FX137" s="17"/>
      <c r="FY137" s="17"/>
      <c r="FZ137" s="17"/>
      <c r="GA137" s="140" t="n">
        <f aca="false">IF(GA$2&lt;=$A137,IF(GA$3&gt;=$A137,(GA$4),0),0)*($AI138-$AI137)/10000</f>
        <v>0</v>
      </c>
      <c r="GB137" s="140" t="n">
        <f aca="false">IF(GB$2&lt;=$A137,IF(GB$3&gt;=$A137,(GB$4),0),0)*($AI138-$AI137)/10000</f>
        <v>0</v>
      </c>
      <c r="GC137" s="140" t="n">
        <f aca="false">IF(GC$2&lt;=$A137,IF(GC$3&gt;=$A137,(GC$4),0),0)*($AI138-$AI137)/10000</f>
        <v>0</v>
      </c>
      <c r="GD137" s="140" t="n">
        <f aca="false">IF(GD$2&lt;=$A137,IF(GD$3&gt;=$A137,(GD$4),0),0)*($AI138-$AI137)/10000</f>
        <v>0</v>
      </c>
      <c r="GE137" s="140" t="n">
        <f aca="false">IF(GE$2&lt;=$A137,IF(GE$3&gt;=$A137,(GE$4),0),0)*($AI138-$AI137)/10000</f>
        <v>0</v>
      </c>
      <c r="GF137" s="140" t="n">
        <f aca="false">IF(GF$2&lt;=$A137,IF(GF$3&gt;=$A137,(GF$4),0),0)*($AI138-$AI137)/10000</f>
        <v>0</v>
      </c>
      <c r="GG137" s="17"/>
      <c r="GH137" s="128" t="n">
        <f aca="false">SUM(GA137:GF137)</f>
        <v>0</v>
      </c>
      <c r="GI137" s="128" t="n">
        <f aca="false">GH137*AM137</f>
        <v>0</v>
      </c>
    </row>
    <row r="138" customFormat="false" ht="16.5" hidden="false" customHeight="false" outlineLevel="0" collapsed="false">
      <c r="A138" s="133" t="n">
        <v>40940</v>
      </c>
      <c r="B138" s="144" t="e">
        <f aca="false">INDEX(EOLArray,MATCH($A138,EOLColumn,0),MATCH($AF$5,EOLRow,0))+CT138</f>
        <v>#VALUE!</v>
      </c>
      <c r="C138" s="135" t="n">
        <f aca="false">INDEX(M1SHEET,MATCH($A138,M1COLUMN,0),MATCH($AG$5,M1ROW,0))</f>
        <v>-0.57</v>
      </c>
      <c r="D138" s="152"/>
      <c r="E138" s="144" t="e">
        <f aca="false">INDEX(EOLArray,MATCH($A138,EOLColumn,0),MATCH($AF$19,EOLRow,0))+EQ138</f>
        <v>#VALUE!</v>
      </c>
      <c r="F138" s="135" t="n">
        <f aca="false">INDEX(M1SHEET,MATCH($A138,M1COLUMN,0),MATCH($AG$14,M1ROW,0))</f>
        <v>0</v>
      </c>
      <c r="G138" s="152"/>
      <c r="H138" s="144" t="e">
        <f aca="false">INDEX(EOLArray,MATCH($A138,EOLColumn,0),MATCH($AF$20,EOLRow,0))+GI138</f>
        <v>#VALUE!</v>
      </c>
      <c r="I138" s="135" t="n">
        <f aca="false">INDEX(M1SHEET,MATCH($A138,M1COLUMN,0),MATCH($AG$17,M1ROW,0))</f>
        <v>0.5</v>
      </c>
      <c r="J138" s="152"/>
      <c r="K138" s="144" t="e">
        <f aca="false">INDEX(EOLArray,MATCH($A138,EOLColumn,0),MATCH($AF$13,EOLRow,0))+FE138</f>
        <v>#VALUE!</v>
      </c>
      <c r="L138" s="135" t="n">
        <f aca="false">INDEX(M1SHEET,MATCH($A138,M1COLUMN,0),MATCH($AG$13,M1ROW,0))</f>
        <v>0</v>
      </c>
      <c r="M138" s="152"/>
      <c r="N138" s="144" t="e">
        <f aca="false">INDEX(EOLArray,MATCH($A138,EOLColumn,0),MATCH($AF$12,EOLRow,0))+EB138+DQ138</f>
        <v>#VALUE!</v>
      </c>
      <c r="O138" s="135" t="n">
        <f aca="false">INDEX(M1SHEET,MATCH($A138,M1COLUMN,0),MATCH($AG$15,M1ROW,0))</f>
        <v>0</v>
      </c>
      <c r="P138" s="152"/>
      <c r="Q138" s="135" t="n">
        <f aca="false">INDEX(M1SHEET,MATCH($A138,M1COLUMN,0),MATCH($AG$31,M1ROW,0))</f>
        <v>4.5835</v>
      </c>
      <c r="R138" s="152"/>
      <c r="S138" s="144" t="e">
        <f aca="false">INDEX(EOLArray,MATCH($A138,EOLColumn,0),MATCH($AF$2,EOLRow,0))+BE138+DF138</f>
        <v>#VALUE!</v>
      </c>
      <c r="T138" s="135" t="n">
        <f aca="false">INDEX(M1SHEET,MATCH($A138,M1COLUMN,0),MATCH($AG$3,M1ROW,0))</f>
        <v>-0.57</v>
      </c>
      <c r="U138" s="152"/>
      <c r="V138" s="135" t="n">
        <f aca="false">INDEX(M1SHEET,MATCH($A138,M1COLUMN,0),MATCH($AG$28,M1ROW,0))</f>
        <v>5.60986452283409</v>
      </c>
      <c r="W138" s="152"/>
      <c r="X138" s="144" t="e">
        <f aca="false">INDEX(EOLArray,MATCH($A138,EOLColumn,0),MATCH($AF$18,EOLRow,0))+$BE138+$CK138+$CS138+$DQ138</f>
        <v>#VALUE!</v>
      </c>
      <c r="Y138" s="135" t="n">
        <f aca="false">INDEX(M1SHEET,MATCH($A138,M1COLUMN,0),MATCH($AG$2,M1ROW,0))</f>
        <v>4.5835</v>
      </c>
      <c r="Z138" s="152"/>
      <c r="AB138" s="150" t="e">
        <f aca="false">B138+E138+H138+K138+N138+S138</f>
        <v>#VALUE!</v>
      </c>
      <c r="AC138" s="58"/>
      <c r="AD138" s="58"/>
      <c r="AI138" s="138" t="n">
        <v>40940</v>
      </c>
      <c r="AJ138" s="96" t="n">
        <f aca="false">(CK138+BE138+BR138+DQ138)*AM138</f>
        <v>0</v>
      </c>
      <c r="AK138" s="97" t="n">
        <f aca="false">(AO138)*(AM138)</f>
        <v>0</v>
      </c>
      <c r="AL138" s="97" t="n">
        <f aca="false">(AN138+AO138)*(AM138)</f>
        <v>0</v>
      </c>
      <c r="AM138" s="139" t="n">
        <f aca="false">INDEX(M1SHEET,MATCH($AI138,M1COLUMN,0),MATCH($AG$38,M1ROW,0))</f>
        <v>0.516021793284745</v>
      </c>
      <c r="AN138" s="122" t="n">
        <f aca="false">BS138</f>
        <v>0</v>
      </c>
      <c r="AO138" s="97" t="n">
        <f aca="false">BR138</f>
        <v>0</v>
      </c>
      <c r="AP138" s="125"/>
      <c r="AQ138" s="108"/>
      <c r="AR138" s="128" t="n">
        <f aca="false">SUM(AX138:BE138)+SUM(BI138:BP138)+SUM(DU138:DZ138)+SUM(BW138:CI138)</f>
        <v>0</v>
      </c>
      <c r="AS138" s="108"/>
      <c r="AT138" s="17"/>
      <c r="AU138" s="17"/>
      <c r="AV138" s="37" t="n">
        <v>40940</v>
      </c>
      <c r="AW138" s="17"/>
      <c r="AX138" s="128" t="n">
        <f aca="false">IF(AX$2&lt;=$A138,IF(AX$3&gt;=$A138,(AX$4/1.055056),0),0)*($AI139-$AI138)/10000</f>
        <v>0</v>
      </c>
      <c r="AY138" s="140" t="n">
        <f aca="false">IF(AY$2&lt;=$A138,IF(AY$3&gt;=$A138,(AY$4/1.055056),0),0)*($AI139-$AI138)/10000</f>
        <v>0</v>
      </c>
      <c r="AZ138" s="140" t="n">
        <f aca="false">IF(AZ$2&lt;=$A138,IF(AZ$3&gt;=$A138,(AZ$4/1.055056),0),0)*($AI139-$AI138)/10000</f>
        <v>0</v>
      </c>
      <c r="BA138" s="140" t="n">
        <f aca="false">IF(BA$2&lt;=$A138,IF(BA$3&gt;=$A138,(BA$4/1.055056),0),0)*($AI139-$AI138)/10000</f>
        <v>0</v>
      </c>
      <c r="BB138" s="140" t="n">
        <f aca="false">IF(BB$2&lt;=$A138,IF(BB$3&gt;=$A138,(BB$4/1.055056),0),0)*($AI139-$AI138)/10000</f>
        <v>0</v>
      </c>
      <c r="BC138" s="140" t="n">
        <f aca="false">IF(BC$2&lt;=$A138,IF(BC$3&gt;=$A138,(BC$4/1.055056),0),0)*($AI139-$AI138)/10000</f>
        <v>0</v>
      </c>
      <c r="BD138" s="140" t="n">
        <f aca="false">IF(BD$2&lt;=$A138,IF(BD$3&gt;=$A138,(BD$4/1.055056),0),0)*($AI139-$AI138)/10000</f>
        <v>0</v>
      </c>
      <c r="BE138" s="140" t="n">
        <f aca="false">SUM(AX138:BD138)*AM138</f>
        <v>0</v>
      </c>
      <c r="BF138" s="140"/>
      <c r="BG138" s="13"/>
      <c r="BH138" s="13"/>
      <c r="BI138" s="141" t="n">
        <f aca="false">IF(BI$2&lt;=$A138,IF(BI$3&gt;=$A138,(BI$4/1.055056),0),0)*($AI139-$AI138)/10000</f>
        <v>0</v>
      </c>
      <c r="BJ138" s="141" t="n">
        <f aca="false">IF(BJ$2&lt;=$A138,IF(BJ$3&gt;=$A138,(BJ$4/1.055056),0),0)*($AI139-$AI138)/10000</f>
        <v>0</v>
      </c>
      <c r="BK138" s="141" t="n">
        <f aca="false">IF(BK$2&lt;=$A138,IF(BK$3&gt;=$A138,(BK$4/1.055056),0),0)*($AI139-$AI138)/10000</f>
        <v>0</v>
      </c>
      <c r="BL138" s="141" t="n">
        <f aca="false">IF(BL$2&lt;=$A138,IF(BL$3&gt;=$A138,(BL$4/1.055056),0),0)*($AI139-$AI138)/10000</f>
        <v>0</v>
      </c>
      <c r="BM138" s="141" t="n">
        <f aca="false">IF(BM$2&lt;=$A138,IF(BM$3&gt;=$A138,(BM$4/1.055056),0),0)*($AI139-$AI138)/10000</f>
        <v>0</v>
      </c>
      <c r="BN138" s="141" t="n">
        <f aca="false">IF(BN$2&lt;=$A138,IF(BN$3&gt;=$A138,(BN$4/1.055056),0),0)*($AI139-$AI138)/10000</f>
        <v>0</v>
      </c>
      <c r="BO138" s="141" t="n">
        <f aca="false">IF(BO$2&lt;=$A138,IF(BO$3&gt;=$A138,(BO$4/1.055056),0),0)*($AI139-$AI138)/10000</f>
        <v>0</v>
      </c>
      <c r="BP138" s="141" t="n">
        <f aca="false">IF(BP$2&lt;=$A138,IF(BP$3&gt;=$A138,(BP$4/1.055056),0),0)*($AI139-$AI138)/10000</f>
        <v>0</v>
      </c>
      <c r="BQ138" s="13"/>
      <c r="BR138" s="14" t="n">
        <f aca="false">SUM(BI138:BP138)</f>
        <v>0</v>
      </c>
      <c r="BS138" s="14" t="n">
        <f aca="false">SUM(AX138:BF138)+DF138</f>
        <v>0</v>
      </c>
      <c r="BT138" s="14"/>
      <c r="BU138" s="17"/>
      <c r="BV138" s="17"/>
      <c r="BW138" s="142" t="n">
        <f aca="false">IF(BW$2&lt;=$A138,IF(BW$3&gt;=$A138,(BW$4),0),0)*($AI139-$AI138)/10000</f>
        <v>0</v>
      </c>
      <c r="BX138" s="142" t="n">
        <f aca="false">IF(BX$2&lt;=$A138,IF(BX$3&gt;=$A138,(BX$4),0),0)*($AI139-$AI138)/10000</f>
        <v>0</v>
      </c>
      <c r="BY138" s="142" t="n">
        <f aca="false">IF(BY$2&lt;=$A138,IF(BY$3&gt;=$A138,(BY$4),0),0)*($AI139-$AI138)/10000</f>
        <v>0</v>
      </c>
      <c r="BZ138" s="142" t="n">
        <f aca="false">IF(BZ$2&lt;=$A138,IF(BZ$3&gt;=$A138,(BZ$4),0),0)*($AI139-$AI138)/10000</f>
        <v>0</v>
      </c>
      <c r="CA138" s="142" t="n">
        <f aca="false">IF(CA$2&lt;=$A138,IF(CA$3&gt;=$A138,(CA$4),0),0)*($AI139-$AI138)/10000</f>
        <v>0</v>
      </c>
      <c r="CB138" s="140" t="n">
        <f aca="false">IF(CB$2&lt;=$A138,IF(CB$3&gt;=$A138,(CB$4),0),0)*($AI139-$AI138)/10000</f>
        <v>0</v>
      </c>
      <c r="CC138" s="140" t="n">
        <f aca="false">IF(CC$2&lt;=$A138,IF(CC$3&gt;=$A138,(CC$4),0),0)*($AI139-$AI138)/10000</f>
        <v>0</v>
      </c>
      <c r="CD138" s="140" t="n">
        <f aca="false">IF(CD$2&lt;=$A138,IF(CD$3&gt;=$A138,(CD$4),0),0)*($AI139-$AI138)/10000</f>
        <v>0</v>
      </c>
      <c r="CE138" s="140" t="n">
        <f aca="false">IF(CE$2&lt;=$A138,IF(CE$3&gt;=$A138,(CE$4),0),0)*($AI139-$AI138)/10000</f>
        <v>0</v>
      </c>
      <c r="CF138" s="140" t="n">
        <f aca="false">IF(CF$2&lt;=$A138,IF(CF$3&gt;=$A138,(CF$4),0),0)*($AI139-$AI138)/10000</f>
        <v>0</v>
      </c>
      <c r="CG138" s="140" t="n">
        <f aca="false">IF(CG$2&lt;=$A138,IF(CG$3&gt;=$A138,(CG$4),0),0)*($AI139-$AI138)/10000</f>
        <v>0</v>
      </c>
      <c r="CH138" s="140" t="n">
        <f aca="false">IF(CH$2&lt;=$A138,IF(CH$3&gt;=$A138,(CH$4),0),0)*($AI139-$AI138)/10000</f>
        <v>0</v>
      </c>
      <c r="CI138" s="140" t="n">
        <f aca="false">IF(CI$2&lt;=$A138,IF(CI$3&gt;=$A138,(CI$4),0),0)*($AI139-$AI138)/10000</f>
        <v>0</v>
      </c>
      <c r="CJ138" s="17"/>
      <c r="CK138" s="128" t="n">
        <f aca="false">SUM(BW138:CI138)+DQ138</f>
        <v>0</v>
      </c>
      <c r="CL138" s="128"/>
      <c r="CM138" s="128"/>
      <c r="CN138" s="142" t="n">
        <f aca="false">IF(CN$2&lt;=$A138,IF(CN$3&gt;=$A138,(CN$4),0),0)*($AI139-$AI138)/10000</f>
        <v>0</v>
      </c>
      <c r="CO138" s="142" t="n">
        <f aca="false">IF(CO$2&lt;=$A138,IF(CO$3&gt;=$A138,(CO$4),0),0)*($AI139-$AI138)/10000</f>
        <v>0</v>
      </c>
      <c r="CP138" s="142" t="n">
        <f aca="false">IF(CP$2&lt;=$A138,IF(CP$3&gt;=$A138,(CP$4),0),0)*($AI139-$AI138)/10000</f>
        <v>0</v>
      </c>
      <c r="CQ138" s="142" t="n">
        <f aca="false">IF(CQ$2&lt;=$A138,IF(CQ$3&gt;=$A138,(CQ$4),0),0)*($AI139-$AI138)/10000</f>
        <v>0</v>
      </c>
      <c r="CR138" s="128"/>
      <c r="CS138" s="128" t="n">
        <f aca="false">SUM(CN138:CQ138)*AL138</f>
        <v>0</v>
      </c>
      <c r="CT138" s="128"/>
      <c r="CU138" s="17"/>
      <c r="CV138" s="17"/>
      <c r="CW138" s="17"/>
      <c r="CX138" s="140" t="n">
        <f aca="false">IF(CX$2&lt;=$A138,IF(CX$3&gt;=$A138,(CX$4),0),0)*($AI139-$AI138)/10000</f>
        <v>0</v>
      </c>
      <c r="CY138" s="140" t="n">
        <f aca="false">IF(CY$2&lt;=$A138,IF(CY$3&gt;=$A138,(CY$4),0),0)*($AI139-$AI138)/10000</f>
        <v>0</v>
      </c>
      <c r="CZ138" s="140" t="n">
        <f aca="false">IF(CZ$2&lt;=$A138,IF(CZ$3&gt;=$A138,(CZ$4),0),0)*($AI139-$AI138)/10000</f>
        <v>0</v>
      </c>
      <c r="DA138" s="140" t="n">
        <f aca="false">IF(DA$2&lt;=$A138,IF(DA$3&gt;=$A138,(DA$4),0),0)*($AI139-$AI138)/10000</f>
        <v>0</v>
      </c>
      <c r="DB138" s="140" t="n">
        <f aca="false">IF(DB$2&lt;=$A138,IF(DB$3&gt;=$A138,(DB$4),0),0)*($AI139-$AI138)/10000</f>
        <v>0</v>
      </c>
      <c r="DC138" s="140" t="n">
        <f aca="false">IF(DC$2&lt;=$A138,IF(DC$3&gt;=$A138,(DC$4),0),0)*($AI139-$AI138)/10000</f>
        <v>0</v>
      </c>
      <c r="DD138" s="140" t="n">
        <f aca="false">IF(DD$2&lt;=$A138,IF(DD$3&gt;=$A138,(DD$4),0),0)*($AI139-$AI138)/10000</f>
        <v>0</v>
      </c>
      <c r="DE138" s="17"/>
      <c r="DF138" s="128" t="n">
        <f aca="false">SUM(CX138:DD138)</f>
        <v>0</v>
      </c>
      <c r="DG138" s="17"/>
      <c r="DH138" s="17"/>
      <c r="DI138" s="17"/>
      <c r="DJ138" s="17"/>
      <c r="DK138" s="17"/>
      <c r="DL138" s="140" t="n">
        <f aca="false">IF(DL$2&lt;=$A138,IF(DL$3&gt;=$A138,(DL$4),0),0)*($AI139-$AI138)/10000</f>
        <v>0</v>
      </c>
      <c r="DM138" s="140" t="n">
        <f aca="false">IF(DM$2&lt;=$A138,IF(DM$3&gt;=$A138,(DM$4),0),0)*($AI139-$AI138)/10000</f>
        <v>0</v>
      </c>
      <c r="DN138" s="140" t="n">
        <f aca="false">IF(DN$2&lt;=$A138,IF(DN$3&gt;=$A138,(DN$4),0),0)*($AI139-$AI138)/10000</f>
        <v>0</v>
      </c>
      <c r="DO138" s="140" t="n">
        <f aca="false">IF(DO$2&lt;=$A138,IF(DO$3&gt;=$A138,(DO$4),0),0)*($AI139-$AI138)/10000</f>
        <v>0</v>
      </c>
      <c r="DP138" s="140"/>
      <c r="DQ138" s="140" t="n">
        <f aca="false">SUM(DL138:DO138)*AL138</f>
        <v>0</v>
      </c>
      <c r="DR138" s="140"/>
      <c r="DS138" s="140" t="n">
        <f aca="false">IF(DS$2&lt;=$A138,IF(DS$3&gt;=$A138,(DS$4),0),0)*($AI139-$AI138)/10000</f>
        <v>0</v>
      </c>
      <c r="DT138" s="140" t="n">
        <f aca="false">IF(DT$2&lt;=$A138,IF(DT$3&gt;=$A138,(DT$4),0),0)*($AI139-$AI138)/10000</f>
        <v>0</v>
      </c>
      <c r="DU138" s="140" t="n">
        <f aca="false">IF(DU$2&lt;=$A138,IF(DU$3&gt;=$A138,(DU$4),0),0)*($AI139-$AI138)/10000</f>
        <v>0</v>
      </c>
      <c r="DV138" s="140" t="n">
        <f aca="false">IF(DV$2&lt;=$A138,IF(DV$3&gt;=$A138,(DV$4),0),0)*($AI139-$AI138)/10000</f>
        <v>0</v>
      </c>
      <c r="DW138" s="140" t="n">
        <f aca="false">IF(DW$2&lt;=$A138,IF(DW$3&gt;=$A138,(DW$4),0),0)*($AI139-$AI138)/10000</f>
        <v>0</v>
      </c>
      <c r="DX138" s="140" t="n">
        <f aca="false">IF(DX$2&lt;=$A138,IF(DX$3&gt;=$A138,(DX$4),0),0)*($AI139-$AI138)/10000</f>
        <v>0</v>
      </c>
      <c r="DY138" s="140" t="n">
        <f aca="false">IF(DY$2&lt;=$A138,IF(DY$3&gt;=$A138,(DY$4),0),0)*($AI139-$AI138)/10000</f>
        <v>0</v>
      </c>
      <c r="DZ138" s="140" t="n">
        <f aca="false">IF(DZ$2&lt;=$A138,IF(DZ$3&gt;=$A138,(DZ$4),0),0)*($AI139-$AI138)/10000</f>
        <v>0</v>
      </c>
      <c r="EA138" s="140" t="n">
        <f aca="false">IF(EA$2&lt;=$A138,IF(EA$3&gt;=$A138,(EA$4),0),0)*($AI139-$AI138)/10000</f>
        <v>0</v>
      </c>
      <c r="EB138" s="128" t="n">
        <f aca="false">SUM(DS138:DZ138)*AM138</f>
        <v>0</v>
      </c>
      <c r="EC138" s="128"/>
      <c r="ED138" s="17"/>
      <c r="EE138" s="17"/>
      <c r="EF138" s="17"/>
      <c r="EG138" s="17"/>
      <c r="EH138" s="17"/>
      <c r="EI138" s="140" t="n">
        <f aca="false">IF(EI$2&lt;=$A138,IF(EI$3&gt;=$A138,(EI$4),0),0)*($AI139-$AI138)/10000</f>
        <v>0</v>
      </c>
      <c r="EJ138" s="140" t="n">
        <f aca="false">IF(EJ$2&lt;=$A138,IF(EJ$3&gt;=$A138,(EJ$4),0),0)*($AI139-$AI138)/10000</f>
        <v>0</v>
      </c>
      <c r="EK138" s="140" t="n">
        <f aca="false">IF(EK$2&lt;=$A138,IF(EK$3&gt;=$A138,(EK$4),0),0)*($AI139-$AI138)/10000</f>
        <v>0</v>
      </c>
      <c r="EL138" s="140" t="n">
        <f aca="false">IF(EL$2&lt;=$A138,IF(EL$3&gt;=$A138,(EL$4),0),0)*($AI139-$AI138)/10000</f>
        <v>0</v>
      </c>
      <c r="EM138" s="140" t="n">
        <f aca="false">IF(EM$2&lt;=$A138,IF(EM$3&gt;=$A138,(EM$4),0),0)*($AI139-$AI138)/10000</f>
        <v>0</v>
      </c>
      <c r="EN138" s="140" t="n">
        <f aca="false">IF(EN$2&lt;=$A138,IF(EN$3&gt;=$A138,(EN$4),0),0)*($AI139-$AI138)/10000</f>
        <v>0</v>
      </c>
      <c r="EO138" s="17"/>
      <c r="EP138" s="128" t="n">
        <f aca="false">SUM(EI138:EN138)</f>
        <v>0</v>
      </c>
      <c r="EQ138" s="128" t="n">
        <f aca="false">EP138*AM138</f>
        <v>0</v>
      </c>
      <c r="ER138" s="17"/>
      <c r="ES138" s="17"/>
      <c r="ET138" s="17"/>
      <c r="EU138" s="17"/>
      <c r="EV138" s="17"/>
      <c r="EW138" s="140" t="n">
        <f aca="false">IF(EW$2&lt;=$A138,IF(EW$3&gt;=$A138,(EW$4),0),0)*($AI139-$AI138)/10000</f>
        <v>0</v>
      </c>
      <c r="EX138" s="140" t="n">
        <f aca="false">IF(EX$2&lt;=$A138,IF(EX$3&gt;=$A138,(EX$4),0),0)*($AI139-$AI138)/10000</f>
        <v>0</v>
      </c>
      <c r="EY138" s="140" t="n">
        <f aca="false">IF(EY$2&lt;=$A138,IF(EY$3&gt;=$A138,(EY$4),0),0)*($AI139-$AI138)/10000</f>
        <v>0</v>
      </c>
      <c r="EZ138" s="140" t="n">
        <f aca="false">IF(EZ$2&lt;=$A138,IF(EZ$3&gt;=$A138,(EZ$4),0),0)*($AI139-$AI138)/10000</f>
        <v>0</v>
      </c>
      <c r="FA138" s="140" t="n">
        <f aca="false">IF(FA$2&lt;=$A138,IF(FA$3&gt;=$A138,(FA$4),0),0)*($AI139-$AI138)/10000</f>
        <v>0</v>
      </c>
      <c r="FB138" s="140" t="n">
        <f aca="false">IF(FB$2&lt;=$A138,IF(FB$3&gt;=$A138,(FB$4),0),0)*($AI139-$AI138)/10000</f>
        <v>0</v>
      </c>
      <c r="FC138" s="17"/>
      <c r="FD138" s="128" t="n">
        <f aca="false">SUM(EW138:FB138)</f>
        <v>0</v>
      </c>
      <c r="FE138" s="128" t="n">
        <f aca="false">FD138*AM138</f>
        <v>0</v>
      </c>
      <c r="FF138" s="17"/>
      <c r="FG138" s="17"/>
      <c r="FH138" s="17"/>
      <c r="FI138" s="17"/>
      <c r="FJ138" s="17"/>
      <c r="FK138" s="17"/>
      <c r="FL138" s="140" t="n">
        <f aca="false">IF(FL$2&lt;=$A138,IF(FL$3&gt;=$A138,(FL$4),0),0)*($AI139-$AI138)/10000</f>
        <v>0</v>
      </c>
      <c r="FM138" s="140" t="n">
        <f aca="false">IF(FM$2&lt;=$A138,IF(FM$3&gt;=$A138,(FM$4),0),0)*($AI139-$AI138)/10000</f>
        <v>0</v>
      </c>
      <c r="FN138" s="140" t="n">
        <f aca="false">IF(FN$2&lt;=$A138,IF(FN$3&gt;=$A138,(FN$4),0),0)*($AI139-$AI138)/10000</f>
        <v>0</v>
      </c>
      <c r="FO138" s="140" t="n">
        <f aca="false">IF(FO$2&lt;=$A138,IF(FO$3&gt;=$A138,(FO$4),0),0)*($AI139-$AI138)/10000</f>
        <v>0</v>
      </c>
      <c r="FP138" s="140" t="n">
        <f aca="false">IF(FP$2&lt;=$A138,IF(FP$3&gt;=$A138,(FP$4),0),0)*($AI139-$AI138)/10000</f>
        <v>0</v>
      </c>
      <c r="FQ138" s="140" t="n">
        <f aca="false">IF(FQ$2&lt;=$A138,IF(FQ$3&gt;=$A138,(FQ$4),0),0)*($AI139-$AI138)/10000</f>
        <v>0</v>
      </c>
      <c r="FR138" s="17"/>
      <c r="FS138" s="128" t="n">
        <f aca="false">SUM(FL138:FQ138)</f>
        <v>0</v>
      </c>
      <c r="FT138" s="128" t="n">
        <f aca="false">FS138*AM138</f>
        <v>0</v>
      </c>
      <c r="FU138" s="17"/>
      <c r="FV138" s="17"/>
      <c r="FW138" s="17"/>
      <c r="FX138" s="17"/>
      <c r="FY138" s="17"/>
      <c r="FZ138" s="17"/>
      <c r="GA138" s="140" t="n">
        <f aca="false">IF(GA$2&lt;=$A138,IF(GA$3&gt;=$A138,(GA$4),0),0)*($AI139-$AI138)/10000</f>
        <v>0</v>
      </c>
      <c r="GB138" s="140" t="n">
        <f aca="false">IF(GB$2&lt;=$A138,IF(GB$3&gt;=$A138,(GB$4),0),0)*($AI139-$AI138)/10000</f>
        <v>0</v>
      </c>
      <c r="GC138" s="140" t="n">
        <f aca="false">IF(GC$2&lt;=$A138,IF(GC$3&gt;=$A138,(GC$4),0),0)*($AI139-$AI138)/10000</f>
        <v>0</v>
      </c>
      <c r="GD138" s="140" t="n">
        <f aca="false">IF(GD$2&lt;=$A138,IF(GD$3&gt;=$A138,(GD$4),0),0)*($AI139-$AI138)/10000</f>
        <v>0</v>
      </c>
      <c r="GE138" s="140" t="n">
        <f aca="false">IF(GE$2&lt;=$A138,IF(GE$3&gt;=$A138,(GE$4),0),0)*($AI139-$AI138)/10000</f>
        <v>0</v>
      </c>
      <c r="GF138" s="140" t="n">
        <f aca="false">IF(GF$2&lt;=$A138,IF(GF$3&gt;=$A138,(GF$4),0),0)*($AI139-$AI138)/10000</f>
        <v>0</v>
      </c>
      <c r="GG138" s="17"/>
      <c r="GH138" s="128" t="n">
        <f aca="false">SUM(GA138:GF138)</f>
        <v>0</v>
      </c>
      <c r="GI138" s="128" t="n">
        <f aca="false">GH138*AM138</f>
        <v>0</v>
      </c>
    </row>
    <row r="139" customFormat="false" ht="16.5" hidden="false" customHeight="false" outlineLevel="0" collapsed="false">
      <c r="A139" s="143" t="n">
        <v>40969</v>
      </c>
      <c r="B139" s="144" t="e">
        <f aca="false">INDEX(EOLArray,MATCH($A139,EOLColumn,0),MATCH($AF$5,EOLRow,0))+CT139</f>
        <v>#VALUE!</v>
      </c>
      <c r="C139" s="135" t="n">
        <f aca="false">INDEX(M1SHEET,MATCH($A139,M1COLUMN,0),MATCH($AG$5,M1ROW,0))</f>
        <v>-0.569999999999999</v>
      </c>
      <c r="D139" s="152"/>
      <c r="E139" s="144" t="e">
        <f aca="false">INDEX(EOLArray,MATCH($A139,EOLColumn,0),MATCH($AF$19,EOLRow,0))+EQ139</f>
        <v>#VALUE!</v>
      </c>
      <c r="F139" s="135" t="n">
        <f aca="false">INDEX(M1SHEET,MATCH($A139,M1COLUMN,0),MATCH($AG$14,M1ROW,0))</f>
        <v>0</v>
      </c>
      <c r="G139" s="152"/>
      <c r="H139" s="144" t="e">
        <f aca="false">INDEX(EOLArray,MATCH($A139,EOLColumn,0),MATCH($AF$20,EOLRow,0))+GI139</f>
        <v>#VALUE!</v>
      </c>
      <c r="I139" s="135" t="n">
        <f aca="false">INDEX(M1SHEET,MATCH($A139,M1COLUMN,0),MATCH($AG$17,M1ROW,0))</f>
        <v>0.5</v>
      </c>
      <c r="J139" s="152"/>
      <c r="K139" s="144" t="e">
        <f aca="false">INDEX(EOLArray,MATCH($A139,EOLColumn,0),MATCH($AF$13,EOLRow,0))+FE139</f>
        <v>#VALUE!</v>
      </c>
      <c r="L139" s="135" t="n">
        <f aca="false">INDEX(M1SHEET,MATCH($A139,M1COLUMN,0),MATCH($AG$13,M1ROW,0))</f>
        <v>0</v>
      </c>
      <c r="M139" s="152"/>
      <c r="N139" s="144" t="e">
        <f aca="false">INDEX(EOLArray,MATCH($A139,EOLColumn,0),MATCH($AF$12,EOLRow,0))+EB139+DQ139</f>
        <v>#VALUE!</v>
      </c>
      <c r="O139" s="135" t="n">
        <f aca="false">INDEX(M1SHEET,MATCH($A139,M1COLUMN,0),MATCH($AG$15,M1ROW,0))</f>
        <v>-0.18</v>
      </c>
      <c r="P139" s="152"/>
      <c r="Q139" s="135" t="n">
        <f aca="false">INDEX(M1SHEET,MATCH($A139,M1COLUMN,0),MATCH($AG$31,M1ROW,0))</f>
        <v>4.2735</v>
      </c>
      <c r="R139" s="152"/>
      <c r="S139" s="144" t="e">
        <f aca="false">INDEX(EOLArray,MATCH($A139,EOLColumn,0),MATCH($AF$2,EOLRow,0))+BE139+DF139</f>
        <v>#VALUE!</v>
      </c>
      <c r="T139" s="135" t="n">
        <f aca="false">INDEX(M1SHEET,MATCH($A139,M1COLUMN,0),MATCH($AG$3,M1ROW,0))</f>
        <v>-0.57</v>
      </c>
      <c r="U139" s="152"/>
      <c r="V139" s="135" t="n">
        <f aca="false">INDEX(M1SHEET,MATCH($A139,M1COLUMN,0),MATCH($AG$28,M1ROW,0))</f>
        <v>5.42797149912447</v>
      </c>
      <c r="W139" s="152"/>
      <c r="X139" s="144" t="e">
        <f aca="false">INDEX(EOLArray,MATCH($A139,EOLColumn,0),MATCH($AF$18,EOLRow,0))+$BE139+$CK139+$CS139+$DQ139</f>
        <v>#VALUE!</v>
      </c>
      <c r="Y139" s="135" t="n">
        <f aca="false">INDEX(M1SHEET,MATCH($A139,M1COLUMN,0),MATCH($AG$2,M1ROW,0))</f>
        <v>4.4535</v>
      </c>
      <c r="Z139" s="152"/>
      <c r="AB139" s="146" t="e">
        <f aca="false">B139+E139+H139+K139+N139+S139</f>
        <v>#VALUE!</v>
      </c>
      <c r="AC139" s="58"/>
      <c r="AD139" s="58"/>
      <c r="AI139" s="138" t="n">
        <v>40969</v>
      </c>
      <c r="AJ139" s="96" t="n">
        <f aca="false">(CK139+BE139+BR139+DQ139)*AM139</f>
        <v>0</v>
      </c>
      <c r="AK139" s="97" t="n">
        <f aca="false">(AO139)*(AM139)</f>
        <v>0</v>
      </c>
      <c r="AL139" s="97" t="n">
        <f aca="false">(AN139+AO139)*(AM139)</f>
        <v>0</v>
      </c>
      <c r="AM139" s="139" t="n">
        <f aca="false">INDEX(M1SHEET,MATCH($AI139,M1COLUMN,0),MATCH($AG$38,M1ROW,0))</f>
        <v>0.513354686341027</v>
      </c>
      <c r="AN139" s="122" t="n">
        <f aca="false">BS139</f>
        <v>0</v>
      </c>
      <c r="AO139" s="97" t="n">
        <f aca="false">BR139</f>
        <v>0</v>
      </c>
      <c r="AP139" s="125"/>
      <c r="AQ139" s="108"/>
      <c r="AR139" s="128" t="n">
        <f aca="false">SUM(AX139:BE139)+SUM(BI139:BP139)+SUM(DU139:DZ139)+SUM(BW139:CI139)</f>
        <v>0</v>
      </c>
      <c r="AS139" s="108"/>
      <c r="AT139" s="17"/>
      <c r="AU139" s="17"/>
      <c r="AV139" s="37" t="n">
        <v>40969</v>
      </c>
      <c r="AW139" s="17"/>
      <c r="AX139" s="128" t="n">
        <f aca="false">IF(AX$2&lt;=$A139,IF(AX$3&gt;=$A139,(AX$4/1.055056),0),0)*($AI140-$AI139)/10000</f>
        <v>0</v>
      </c>
      <c r="AY139" s="140" t="n">
        <f aca="false">IF(AY$2&lt;=$A139,IF(AY$3&gt;=$A139,(AY$4/1.055056),0),0)*($AI140-$AI139)/10000</f>
        <v>0</v>
      </c>
      <c r="AZ139" s="140" t="n">
        <f aca="false">IF(AZ$2&lt;=$A139,IF(AZ$3&gt;=$A139,(AZ$4/1.055056),0),0)*($AI140-$AI139)/10000</f>
        <v>0</v>
      </c>
      <c r="BA139" s="140" t="n">
        <f aca="false">IF(BA$2&lt;=$A139,IF(BA$3&gt;=$A139,(BA$4/1.055056),0),0)*($AI140-$AI139)/10000</f>
        <v>0</v>
      </c>
      <c r="BB139" s="140" t="n">
        <f aca="false">IF(BB$2&lt;=$A139,IF(BB$3&gt;=$A139,(BB$4/1.055056),0),0)*($AI140-$AI139)/10000</f>
        <v>0</v>
      </c>
      <c r="BC139" s="140" t="n">
        <f aca="false">IF(BC$2&lt;=$A139,IF(BC$3&gt;=$A139,(BC$4/1.055056),0),0)*($AI140-$AI139)/10000</f>
        <v>0</v>
      </c>
      <c r="BD139" s="140" t="n">
        <f aca="false">IF(BD$2&lt;=$A139,IF(BD$3&gt;=$A139,(BD$4/1.055056),0),0)*($AI140-$AI139)/10000</f>
        <v>0</v>
      </c>
      <c r="BE139" s="140" t="n">
        <f aca="false">SUM(AX139:BD139)*AM139</f>
        <v>0</v>
      </c>
      <c r="BF139" s="140"/>
      <c r="BG139" s="13"/>
      <c r="BH139" s="13"/>
      <c r="BI139" s="141" t="n">
        <f aca="false">IF(BI$2&lt;=$A139,IF(BI$3&gt;=$A139,(BI$4/1.055056),0),0)*($AI140-$AI139)/10000</f>
        <v>0</v>
      </c>
      <c r="BJ139" s="141" t="n">
        <f aca="false">IF(BJ$2&lt;=$A139,IF(BJ$3&gt;=$A139,(BJ$4/1.055056),0),0)*($AI140-$AI139)/10000</f>
        <v>0</v>
      </c>
      <c r="BK139" s="141" t="n">
        <f aca="false">IF(BK$2&lt;=$A139,IF(BK$3&gt;=$A139,(BK$4/1.055056),0),0)*($AI140-$AI139)/10000</f>
        <v>0</v>
      </c>
      <c r="BL139" s="141" t="n">
        <f aca="false">IF(BL$2&lt;=$A139,IF(BL$3&gt;=$A139,(BL$4/1.055056),0),0)*($AI140-$AI139)/10000</f>
        <v>0</v>
      </c>
      <c r="BM139" s="141" t="n">
        <f aca="false">IF(BM$2&lt;=$A139,IF(BM$3&gt;=$A139,(BM$4/1.055056),0),0)*($AI140-$AI139)/10000</f>
        <v>0</v>
      </c>
      <c r="BN139" s="141" t="n">
        <f aca="false">IF(BN$2&lt;=$A139,IF(BN$3&gt;=$A139,(BN$4/1.055056),0),0)*($AI140-$AI139)/10000</f>
        <v>0</v>
      </c>
      <c r="BO139" s="141" t="n">
        <f aca="false">IF(BO$2&lt;=$A139,IF(BO$3&gt;=$A139,(BO$4/1.055056),0),0)*($AI140-$AI139)/10000</f>
        <v>0</v>
      </c>
      <c r="BP139" s="141" t="n">
        <f aca="false">IF(BP$2&lt;=$A139,IF(BP$3&gt;=$A139,(BP$4/1.055056),0),0)*($AI140-$AI139)/10000</f>
        <v>0</v>
      </c>
      <c r="BQ139" s="13"/>
      <c r="BR139" s="14" t="n">
        <f aca="false">SUM(BI139:BP139)</f>
        <v>0</v>
      </c>
      <c r="BS139" s="14" t="n">
        <f aca="false">SUM(AX139:BF139)+DF139</f>
        <v>0</v>
      </c>
      <c r="BT139" s="14"/>
      <c r="BU139" s="17"/>
      <c r="BV139" s="17"/>
      <c r="BW139" s="142" t="n">
        <f aca="false">IF(BW$2&lt;=$A139,IF(BW$3&gt;=$A139,(BW$4),0),0)*($AI140-$AI139)/10000</f>
        <v>0</v>
      </c>
      <c r="BX139" s="142" t="n">
        <f aca="false">IF(BX$2&lt;=$A139,IF(BX$3&gt;=$A139,(BX$4),0),0)*($AI140-$AI139)/10000</f>
        <v>0</v>
      </c>
      <c r="BY139" s="142" t="n">
        <f aca="false">IF(BY$2&lt;=$A139,IF(BY$3&gt;=$A139,(BY$4),0),0)*($AI140-$AI139)/10000</f>
        <v>0</v>
      </c>
      <c r="BZ139" s="142" t="n">
        <f aca="false">IF(BZ$2&lt;=$A139,IF(BZ$3&gt;=$A139,(BZ$4),0),0)*($AI140-$AI139)/10000</f>
        <v>0</v>
      </c>
      <c r="CA139" s="142" t="n">
        <f aca="false">IF(CA$2&lt;=$A139,IF(CA$3&gt;=$A139,(CA$4),0),0)*($AI140-$AI139)/10000</f>
        <v>0</v>
      </c>
      <c r="CB139" s="140" t="n">
        <f aca="false">IF(CB$2&lt;=$A139,IF(CB$3&gt;=$A139,(CB$4),0),0)*($AI140-$AI139)/10000</f>
        <v>0</v>
      </c>
      <c r="CC139" s="140" t="n">
        <f aca="false">IF(CC$2&lt;=$A139,IF(CC$3&gt;=$A139,(CC$4),0),0)*($AI140-$AI139)/10000</f>
        <v>0</v>
      </c>
      <c r="CD139" s="140" t="n">
        <f aca="false">IF(CD$2&lt;=$A139,IF(CD$3&gt;=$A139,(CD$4),0),0)*($AI140-$AI139)/10000</f>
        <v>0</v>
      </c>
      <c r="CE139" s="140" t="n">
        <f aca="false">IF(CE$2&lt;=$A139,IF(CE$3&gt;=$A139,(CE$4),0),0)*($AI140-$AI139)/10000</f>
        <v>0</v>
      </c>
      <c r="CF139" s="140" t="n">
        <f aca="false">IF(CF$2&lt;=$A139,IF(CF$3&gt;=$A139,(CF$4),0),0)*($AI140-$AI139)/10000</f>
        <v>0</v>
      </c>
      <c r="CG139" s="140" t="n">
        <f aca="false">IF(CG$2&lt;=$A139,IF(CG$3&gt;=$A139,(CG$4),0),0)*($AI140-$AI139)/10000</f>
        <v>0</v>
      </c>
      <c r="CH139" s="140" t="n">
        <f aca="false">IF(CH$2&lt;=$A139,IF(CH$3&gt;=$A139,(CH$4),0),0)*($AI140-$AI139)/10000</f>
        <v>0</v>
      </c>
      <c r="CI139" s="140" t="n">
        <f aca="false">IF(CI$2&lt;=$A139,IF(CI$3&gt;=$A139,(CI$4),0),0)*($AI140-$AI139)/10000</f>
        <v>0</v>
      </c>
      <c r="CJ139" s="17"/>
      <c r="CK139" s="128" t="n">
        <f aca="false">SUM(BW139:CI139)+DQ139</f>
        <v>0</v>
      </c>
      <c r="CL139" s="128"/>
      <c r="CM139" s="128"/>
      <c r="CN139" s="142" t="n">
        <f aca="false">IF(CN$2&lt;=$A139,IF(CN$3&gt;=$A139,(CN$4),0),0)*($AI140-$AI139)/10000</f>
        <v>0</v>
      </c>
      <c r="CO139" s="142" t="n">
        <f aca="false">IF(CO$2&lt;=$A139,IF(CO$3&gt;=$A139,(CO$4),0),0)*($AI140-$AI139)/10000</f>
        <v>0</v>
      </c>
      <c r="CP139" s="142" t="n">
        <f aca="false">IF(CP$2&lt;=$A139,IF(CP$3&gt;=$A139,(CP$4),0),0)*($AI140-$AI139)/10000</f>
        <v>0</v>
      </c>
      <c r="CQ139" s="142" t="n">
        <f aca="false">IF(CQ$2&lt;=$A139,IF(CQ$3&gt;=$A139,(CQ$4),0),0)*($AI140-$AI139)/10000</f>
        <v>0</v>
      </c>
      <c r="CR139" s="128"/>
      <c r="CS139" s="128" t="n">
        <f aca="false">SUM(CN139:CQ139)*AL139</f>
        <v>0</v>
      </c>
      <c r="CT139" s="128"/>
      <c r="CU139" s="17"/>
      <c r="CV139" s="17"/>
      <c r="CW139" s="17"/>
      <c r="CX139" s="140" t="n">
        <f aca="false">IF(CX$2&lt;=$A139,IF(CX$3&gt;=$A139,(CX$4),0),0)*($AI140-$AI139)/10000</f>
        <v>0</v>
      </c>
      <c r="CY139" s="140" t="n">
        <f aca="false">IF(CY$2&lt;=$A139,IF(CY$3&gt;=$A139,(CY$4),0),0)*($AI140-$AI139)/10000</f>
        <v>0</v>
      </c>
      <c r="CZ139" s="140" t="n">
        <f aca="false">IF(CZ$2&lt;=$A139,IF(CZ$3&gt;=$A139,(CZ$4),0),0)*($AI140-$AI139)/10000</f>
        <v>0</v>
      </c>
      <c r="DA139" s="140" t="n">
        <f aca="false">IF(DA$2&lt;=$A139,IF(DA$3&gt;=$A139,(DA$4),0),0)*($AI140-$AI139)/10000</f>
        <v>0</v>
      </c>
      <c r="DB139" s="140" t="n">
        <f aca="false">IF(DB$2&lt;=$A139,IF(DB$3&gt;=$A139,(DB$4),0),0)*($AI140-$AI139)/10000</f>
        <v>0</v>
      </c>
      <c r="DC139" s="140" t="n">
        <f aca="false">IF(DC$2&lt;=$A139,IF(DC$3&gt;=$A139,(DC$4),0),0)*($AI140-$AI139)/10000</f>
        <v>0</v>
      </c>
      <c r="DD139" s="140" t="n">
        <f aca="false">IF(DD$2&lt;=$A139,IF(DD$3&gt;=$A139,(DD$4),0),0)*($AI140-$AI139)/10000</f>
        <v>0</v>
      </c>
      <c r="DE139" s="17"/>
      <c r="DF139" s="128" t="n">
        <f aca="false">SUM(CX139:DD139)</f>
        <v>0</v>
      </c>
      <c r="DG139" s="17"/>
      <c r="DH139" s="17"/>
      <c r="DI139" s="17"/>
      <c r="DJ139" s="17"/>
      <c r="DK139" s="17"/>
      <c r="DL139" s="140" t="n">
        <f aca="false">IF(DL$2&lt;=$A139,IF(DL$3&gt;=$A139,(DL$4),0),0)*($AI140-$AI139)/10000</f>
        <v>0</v>
      </c>
      <c r="DM139" s="140" t="n">
        <f aca="false">IF(DM$2&lt;=$A139,IF(DM$3&gt;=$A139,(DM$4),0),0)*($AI140-$AI139)/10000</f>
        <v>0</v>
      </c>
      <c r="DN139" s="140" t="n">
        <f aca="false">IF(DN$2&lt;=$A139,IF(DN$3&gt;=$A139,(DN$4),0),0)*($AI140-$AI139)/10000</f>
        <v>0</v>
      </c>
      <c r="DO139" s="140" t="n">
        <f aca="false">IF(DO$2&lt;=$A139,IF(DO$3&gt;=$A139,(DO$4),0),0)*($AI140-$AI139)/10000</f>
        <v>0</v>
      </c>
      <c r="DP139" s="140"/>
      <c r="DQ139" s="140" t="n">
        <f aca="false">SUM(DL139:DO139)*AL139</f>
        <v>0</v>
      </c>
      <c r="DR139" s="140"/>
      <c r="DS139" s="140" t="n">
        <f aca="false">IF(DS$2&lt;=$A139,IF(DS$3&gt;=$A139,(DS$4),0),0)*($AI140-$AI139)/10000</f>
        <v>0</v>
      </c>
      <c r="DT139" s="140" t="n">
        <f aca="false">IF(DT$2&lt;=$A139,IF(DT$3&gt;=$A139,(DT$4),0),0)*($AI140-$AI139)/10000</f>
        <v>0</v>
      </c>
      <c r="DU139" s="140" t="n">
        <f aca="false">IF(DU$2&lt;=$A139,IF(DU$3&gt;=$A139,(DU$4),0),0)*($AI140-$AI139)/10000</f>
        <v>0</v>
      </c>
      <c r="DV139" s="140" t="n">
        <f aca="false">IF(DV$2&lt;=$A139,IF(DV$3&gt;=$A139,(DV$4),0),0)*($AI140-$AI139)/10000</f>
        <v>0</v>
      </c>
      <c r="DW139" s="140" t="n">
        <f aca="false">IF(DW$2&lt;=$A139,IF(DW$3&gt;=$A139,(DW$4),0),0)*($AI140-$AI139)/10000</f>
        <v>0</v>
      </c>
      <c r="DX139" s="140" t="n">
        <f aca="false">IF(DX$2&lt;=$A139,IF(DX$3&gt;=$A139,(DX$4),0),0)*($AI140-$AI139)/10000</f>
        <v>0</v>
      </c>
      <c r="DY139" s="140" t="n">
        <f aca="false">IF(DY$2&lt;=$A139,IF(DY$3&gt;=$A139,(DY$4),0),0)*($AI140-$AI139)/10000</f>
        <v>0</v>
      </c>
      <c r="DZ139" s="140" t="n">
        <f aca="false">IF(DZ$2&lt;=$A139,IF(DZ$3&gt;=$A139,(DZ$4),0),0)*($AI140-$AI139)/10000</f>
        <v>0</v>
      </c>
      <c r="EA139" s="140" t="n">
        <f aca="false">IF(EA$2&lt;=$A139,IF(EA$3&gt;=$A139,(EA$4),0),0)*($AI140-$AI139)/10000</f>
        <v>0</v>
      </c>
      <c r="EB139" s="128" t="n">
        <f aca="false">SUM(DS139:DZ139)*AM139</f>
        <v>0</v>
      </c>
      <c r="EC139" s="128"/>
      <c r="ED139" s="17"/>
      <c r="EE139" s="17"/>
      <c r="EF139" s="17"/>
      <c r="EG139" s="17"/>
      <c r="EH139" s="17"/>
      <c r="EI139" s="140" t="n">
        <f aca="false">IF(EI$2&lt;=$A139,IF(EI$3&gt;=$A139,(EI$4),0),0)*($AI140-$AI139)/10000</f>
        <v>0</v>
      </c>
      <c r="EJ139" s="140" t="n">
        <f aca="false">IF(EJ$2&lt;=$A139,IF(EJ$3&gt;=$A139,(EJ$4),0),0)*($AI140-$AI139)/10000</f>
        <v>0</v>
      </c>
      <c r="EK139" s="140" t="n">
        <f aca="false">IF(EK$2&lt;=$A139,IF(EK$3&gt;=$A139,(EK$4),0),0)*($AI140-$AI139)/10000</f>
        <v>0</v>
      </c>
      <c r="EL139" s="140" t="n">
        <f aca="false">IF(EL$2&lt;=$A139,IF(EL$3&gt;=$A139,(EL$4),0),0)*($AI140-$AI139)/10000</f>
        <v>0</v>
      </c>
      <c r="EM139" s="140" t="n">
        <f aca="false">IF(EM$2&lt;=$A139,IF(EM$3&gt;=$A139,(EM$4),0),0)*($AI140-$AI139)/10000</f>
        <v>0</v>
      </c>
      <c r="EN139" s="140" t="n">
        <f aca="false">IF(EN$2&lt;=$A139,IF(EN$3&gt;=$A139,(EN$4),0),0)*($AI140-$AI139)/10000</f>
        <v>0</v>
      </c>
      <c r="EO139" s="17"/>
      <c r="EP139" s="128" t="n">
        <f aca="false">SUM(EI139:EN139)</f>
        <v>0</v>
      </c>
      <c r="EQ139" s="128" t="n">
        <f aca="false">EP139*AM139</f>
        <v>0</v>
      </c>
      <c r="ER139" s="17"/>
      <c r="ES139" s="17"/>
      <c r="ET139" s="17"/>
      <c r="EU139" s="17"/>
      <c r="EV139" s="17"/>
      <c r="EW139" s="140" t="n">
        <f aca="false">IF(EW$2&lt;=$A139,IF(EW$3&gt;=$A139,(EW$4),0),0)*($AI140-$AI139)/10000</f>
        <v>0</v>
      </c>
      <c r="EX139" s="140" t="n">
        <f aca="false">IF(EX$2&lt;=$A139,IF(EX$3&gt;=$A139,(EX$4),0),0)*($AI140-$AI139)/10000</f>
        <v>0</v>
      </c>
      <c r="EY139" s="140" t="n">
        <f aca="false">IF(EY$2&lt;=$A139,IF(EY$3&gt;=$A139,(EY$4),0),0)*($AI140-$AI139)/10000</f>
        <v>0</v>
      </c>
      <c r="EZ139" s="140" t="n">
        <f aca="false">IF(EZ$2&lt;=$A139,IF(EZ$3&gt;=$A139,(EZ$4),0),0)*($AI140-$AI139)/10000</f>
        <v>0</v>
      </c>
      <c r="FA139" s="140" t="n">
        <f aca="false">IF(FA$2&lt;=$A139,IF(FA$3&gt;=$A139,(FA$4),0),0)*($AI140-$AI139)/10000</f>
        <v>0</v>
      </c>
      <c r="FB139" s="140" t="n">
        <f aca="false">IF(FB$2&lt;=$A139,IF(FB$3&gt;=$A139,(FB$4),0),0)*($AI140-$AI139)/10000</f>
        <v>0</v>
      </c>
      <c r="FC139" s="17"/>
      <c r="FD139" s="128" t="n">
        <f aca="false">SUM(EW139:FB139)</f>
        <v>0</v>
      </c>
      <c r="FE139" s="128" t="n">
        <f aca="false">FD139*AM139</f>
        <v>0</v>
      </c>
      <c r="FF139" s="17"/>
      <c r="FG139" s="17"/>
      <c r="FH139" s="17"/>
      <c r="FI139" s="17"/>
      <c r="FJ139" s="17"/>
      <c r="FK139" s="17"/>
      <c r="FL139" s="140" t="n">
        <f aca="false">IF(FL$2&lt;=$A139,IF(FL$3&gt;=$A139,(FL$4),0),0)*($AI140-$AI139)/10000</f>
        <v>0</v>
      </c>
      <c r="FM139" s="140" t="n">
        <f aca="false">IF(FM$2&lt;=$A139,IF(FM$3&gt;=$A139,(FM$4),0),0)*($AI140-$AI139)/10000</f>
        <v>0</v>
      </c>
      <c r="FN139" s="140" t="n">
        <f aca="false">IF(FN$2&lt;=$A139,IF(FN$3&gt;=$A139,(FN$4),0),0)*($AI140-$AI139)/10000</f>
        <v>0</v>
      </c>
      <c r="FO139" s="140" t="n">
        <f aca="false">IF(FO$2&lt;=$A139,IF(FO$3&gt;=$A139,(FO$4),0),0)*($AI140-$AI139)/10000</f>
        <v>0</v>
      </c>
      <c r="FP139" s="140" t="n">
        <f aca="false">IF(FP$2&lt;=$A139,IF(FP$3&gt;=$A139,(FP$4),0),0)*($AI140-$AI139)/10000</f>
        <v>0</v>
      </c>
      <c r="FQ139" s="140" t="n">
        <f aca="false">IF(FQ$2&lt;=$A139,IF(FQ$3&gt;=$A139,(FQ$4),0),0)*($AI140-$AI139)/10000</f>
        <v>0</v>
      </c>
      <c r="FR139" s="17"/>
      <c r="FS139" s="128" t="n">
        <f aca="false">SUM(FL139:FQ139)</f>
        <v>0</v>
      </c>
      <c r="FT139" s="128" t="n">
        <f aca="false">FS139*AM139</f>
        <v>0</v>
      </c>
      <c r="FU139" s="17"/>
      <c r="FV139" s="17"/>
      <c r="FW139" s="17"/>
      <c r="FX139" s="17"/>
      <c r="FY139" s="17"/>
      <c r="FZ139" s="17"/>
      <c r="GA139" s="140" t="n">
        <f aca="false">IF(GA$2&lt;=$A139,IF(GA$3&gt;=$A139,(GA$4),0),0)*($AI140-$AI139)/10000</f>
        <v>0</v>
      </c>
      <c r="GB139" s="140" t="n">
        <f aca="false">IF(GB$2&lt;=$A139,IF(GB$3&gt;=$A139,(GB$4),0),0)*($AI140-$AI139)/10000</f>
        <v>0</v>
      </c>
      <c r="GC139" s="140" t="n">
        <f aca="false">IF(GC$2&lt;=$A139,IF(GC$3&gt;=$A139,(GC$4),0),0)*($AI140-$AI139)/10000</f>
        <v>0</v>
      </c>
      <c r="GD139" s="140" t="n">
        <f aca="false">IF(GD$2&lt;=$A139,IF(GD$3&gt;=$A139,(GD$4),0),0)*($AI140-$AI139)/10000</f>
        <v>0</v>
      </c>
      <c r="GE139" s="140" t="n">
        <f aca="false">IF(GE$2&lt;=$A139,IF(GE$3&gt;=$A139,(GE$4),0),0)*($AI140-$AI139)/10000</f>
        <v>0</v>
      </c>
      <c r="GF139" s="140" t="n">
        <f aca="false">IF(GF$2&lt;=$A139,IF(GF$3&gt;=$A139,(GF$4),0),0)*($AI140-$AI139)/10000</f>
        <v>0</v>
      </c>
      <c r="GG139" s="17"/>
      <c r="GH139" s="128" t="n">
        <f aca="false">SUM(GA139:GF139)</f>
        <v>0</v>
      </c>
      <c r="GI139" s="128" t="n">
        <f aca="false">GH139*AM139</f>
        <v>0</v>
      </c>
    </row>
    <row r="140" customFormat="false" ht="16.5" hidden="false" customHeight="false" outlineLevel="0" collapsed="false">
      <c r="A140" s="133" t="n">
        <v>41000</v>
      </c>
      <c r="B140" s="134" t="e">
        <f aca="false">INDEX(EOLArray,MATCH($A140,EOLColumn,0),MATCH($AF$5,EOLRow,0))+CT140</f>
        <v>#VALUE!</v>
      </c>
      <c r="C140" s="148" t="n">
        <f aca="false">INDEX(M1SHEET,MATCH($A140,M1COLUMN,0),MATCH($AG$5,M1ROW,0))</f>
        <v>-0.627238823992692</v>
      </c>
      <c r="D140" s="149"/>
      <c r="E140" s="134" t="e">
        <f aca="false">INDEX(EOLArray,MATCH($A140,EOLColumn,0),MATCH($AF$19,EOLRow,0))+EQ140</f>
        <v>#VALUE!</v>
      </c>
      <c r="F140" s="148" t="n">
        <f aca="false">INDEX(M1SHEET,MATCH($A140,M1COLUMN,0),MATCH($AG$14,M1ROW,0))</f>
        <v>0</v>
      </c>
      <c r="G140" s="149"/>
      <c r="H140" s="134" t="e">
        <f aca="false">INDEX(EOLArray,MATCH($A140,EOLColumn,0),MATCH($AF$20,EOLRow,0))+GI140</f>
        <v>#VALUE!</v>
      </c>
      <c r="I140" s="148" t="n">
        <f aca="false">INDEX(M1SHEET,MATCH($A140,M1COLUMN,0),MATCH($AG$17,M1ROW,0))</f>
        <v>0.62</v>
      </c>
      <c r="J140" s="149"/>
      <c r="K140" s="134" t="e">
        <f aca="false">INDEX(EOLArray,MATCH($A140,EOLColumn,0),MATCH($AF$13,EOLRow,0))+FE140</f>
        <v>#VALUE!</v>
      </c>
      <c r="L140" s="148" t="n">
        <f aca="false">INDEX(M1SHEET,MATCH($A140,M1COLUMN,0),MATCH($AG$13,M1ROW,0))</f>
        <v>0</v>
      </c>
      <c r="M140" s="149"/>
      <c r="N140" s="134" t="e">
        <f aca="false">INDEX(EOLArray,MATCH($A140,EOLColumn,0),MATCH($AF$12,EOLRow,0))+EB140+DQ140</f>
        <v>#VALUE!</v>
      </c>
      <c r="O140" s="148" t="n">
        <f aca="false">INDEX(M1SHEET,MATCH($A140,M1COLUMN,0),MATCH($AG$15,M1ROW,0))</f>
        <v>-0.29</v>
      </c>
      <c r="P140" s="149"/>
      <c r="Q140" s="148" t="n">
        <f aca="false">INDEX(M1SHEET,MATCH($A140,M1COLUMN,0),MATCH($AG$31,M1ROW,0))</f>
        <v>4.0225</v>
      </c>
      <c r="R140" s="149"/>
      <c r="S140" s="134" t="e">
        <f aca="false">INDEX(EOLArray,MATCH($A140,EOLColumn,0),MATCH($AF$2,EOLRow,0))+BE140+DF140</f>
        <v>#VALUE!</v>
      </c>
      <c r="T140" s="148" t="n">
        <f aca="false">INDEX(M1SHEET,MATCH($A140,M1COLUMN,0),MATCH($AG$3,M1ROW,0))</f>
        <v>-0.57</v>
      </c>
      <c r="U140" s="149"/>
      <c r="V140" s="148" t="n">
        <f aca="false">INDEX(M1SHEET,MATCH($A140,M1COLUMN,0),MATCH($AG$28,M1ROW,0))</f>
        <v>5.2307154325572</v>
      </c>
      <c r="W140" s="149"/>
      <c r="X140" s="134" t="e">
        <f aca="false">INDEX(EOLArray,MATCH($A140,EOLColumn,0),MATCH($AF$18,EOLRow,0))+$BE140+$CK140+$CS140+$DQ140</f>
        <v>#VALUE!</v>
      </c>
      <c r="Y140" s="148" t="n">
        <f aca="false">INDEX(M1SHEET,MATCH($A140,M1COLUMN,0),MATCH($AG$2,M1ROW,0))</f>
        <v>4.3125</v>
      </c>
      <c r="Z140" s="149"/>
      <c r="AB140" s="150" t="e">
        <f aca="false">B140+E140+H140+K140+N140+S140</f>
        <v>#VALUE!</v>
      </c>
      <c r="AC140" s="58"/>
      <c r="AD140" s="58"/>
      <c r="AI140" s="138" t="n">
        <v>41000</v>
      </c>
      <c r="AJ140" s="96" t="n">
        <f aca="false">(CK140+BE140+BR140+DQ140)*AM140</f>
        <v>0</v>
      </c>
      <c r="AK140" s="97" t="n">
        <f aca="false">(AO140)*(AM140)</f>
        <v>0</v>
      </c>
      <c r="AL140" s="97" t="n">
        <f aca="false">(AN140+AO140)*(AM140)</f>
        <v>0</v>
      </c>
      <c r="AM140" s="139" t="n">
        <f aca="false">INDEX(M1SHEET,MATCH($AI140,M1COLUMN,0),MATCH($AG$38,M1ROW,0))</f>
        <v>0.510515525851814</v>
      </c>
      <c r="AN140" s="122" t="n">
        <f aca="false">BS140</f>
        <v>0</v>
      </c>
      <c r="AO140" s="97" t="n">
        <f aca="false">BR140</f>
        <v>0</v>
      </c>
      <c r="AP140" s="125"/>
      <c r="AQ140" s="108"/>
      <c r="AR140" s="128" t="n">
        <f aca="false">SUM(AX140:BE140)+SUM(BI140:BP140)+SUM(DU140:DZ140)+SUM(BW140:CI140)</f>
        <v>0</v>
      </c>
      <c r="AS140" s="108"/>
      <c r="AT140" s="17"/>
      <c r="AU140" s="17"/>
      <c r="AV140" s="37" t="n">
        <v>41000</v>
      </c>
      <c r="AW140" s="17"/>
      <c r="AX140" s="128" t="n">
        <f aca="false">IF(AX$2&lt;=$A140,IF(AX$3&gt;=$A140,(AX$4/1.055056),0),0)*($AI141-$AI140)/10000</f>
        <v>0</v>
      </c>
      <c r="AY140" s="140" t="n">
        <f aca="false">IF(AY$2&lt;=$A140,IF(AY$3&gt;=$A140,(AY$4/1.055056),0),0)*($AI141-$AI140)/10000</f>
        <v>0</v>
      </c>
      <c r="AZ140" s="140" t="n">
        <f aca="false">IF(AZ$2&lt;=$A140,IF(AZ$3&gt;=$A140,(AZ$4/1.055056),0),0)*($AI141-$AI140)/10000</f>
        <v>0</v>
      </c>
      <c r="BA140" s="140" t="n">
        <f aca="false">IF(BA$2&lt;=$A140,IF(BA$3&gt;=$A140,(BA$4/1.055056),0),0)*($AI141-$AI140)/10000</f>
        <v>0</v>
      </c>
      <c r="BB140" s="140" t="n">
        <f aca="false">IF(BB$2&lt;=$A140,IF(BB$3&gt;=$A140,(BB$4/1.055056),0),0)*($AI141-$AI140)/10000</f>
        <v>0</v>
      </c>
      <c r="BC140" s="140" t="n">
        <f aca="false">IF(BC$2&lt;=$A140,IF(BC$3&gt;=$A140,(BC$4/1.055056),0),0)*($AI141-$AI140)/10000</f>
        <v>0</v>
      </c>
      <c r="BD140" s="140" t="n">
        <f aca="false">IF(BD$2&lt;=$A140,IF(BD$3&gt;=$A140,(BD$4/1.055056),0),0)*($AI141-$AI140)/10000</f>
        <v>0</v>
      </c>
      <c r="BE140" s="140" t="n">
        <f aca="false">SUM(AX140:BD140)*AM140</f>
        <v>0</v>
      </c>
      <c r="BF140" s="140"/>
      <c r="BG140" s="13"/>
      <c r="BH140" s="13"/>
      <c r="BI140" s="141" t="n">
        <f aca="false">IF(BI$2&lt;=$A140,IF(BI$3&gt;=$A140,(BI$4/1.055056),0),0)*($AI141-$AI140)/10000</f>
        <v>0</v>
      </c>
      <c r="BJ140" s="141" t="n">
        <f aca="false">IF(BJ$2&lt;=$A140,IF(BJ$3&gt;=$A140,(BJ$4/1.055056),0),0)*($AI141-$AI140)/10000</f>
        <v>0</v>
      </c>
      <c r="BK140" s="141" t="n">
        <f aca="false">IF(BK$2&lt;=$A140,IF(BK$3&gt;=$A140,(BK$4/1.055056),0),0)*($AI141-$AI140)/10000</f>
        <v>0</v>
      </c>
      <c r="BL140" s="141" t="n">
        <f aca="false">IF(BL$2&lt;=$A140,IF(BL$3&gt;=$A140,(BL$4/1.055056),0),0)*($AI141-$AI140)/10000</f>
        <v>0</v>
      </c>
      <c r="BM140" s="141" t="n">
        <f aca="false">IF(BM$2&lt;=$A140,IF(BM$3&gt;=$A140,(BM$4/1.055056),0),0)*($AI141-$AI140)/10000</f>
        <v>0</v>
      </c>
      <c r="BN140" s="141" t="n">
        <f aca="false">IF(BN$2&lt;=$A140,IF(BN$3&gt;=$A140,(BN$4/1.055056),0),0)*($AI141-$AI140)/10000</f>
        <v>0</v>
      </c>
      <c r="BO140" s="141" t="n">
        <f aca="false">IF(BO$2&lt;=$A140,IF(BO$3&gt;=$A140,(BO$4/1.055056),0),0)*($AI141-$AI140)/10000</f>
        <v>0</v>
      </c>
      <c r="BP140" s="141" t="n">
        <f aca="false">IF(BP$2&lt;=$A140,IF(BP$3&gt;=$A140,(BP$4/1.055056),0),0)*($AI141-$AI140)/10000</f>
        <v>0</v>
      </c>
      <c r="BQ140" s="13"/>
      <c r="BR140" s="14" t="n">
        <f aca="false">SUM(BI140:BP140)</f>
        <v>0</v>
      </c>
      <c r="BS140" s="14" t="n">
        <f aca="false">SUM(AX140:BF140)+DF140</f>
        <v>0</v>
      </c>
      <c r="BT140" s="14"/>
      <c r="BU140" s="17"/>
      <c r="BV140" s="17"/>
      <c r="BW140" s="142" t="n">
        <f aca="false">IF(BW$2&lt;=$A140,IF(BW$3&gt;=$A140,(BW$4),0),0)*($AI141-$AI140)/10000</f>
        <v>0</v>
      </c>
      <c r="BX140" s="142" t="n">
        <f aca="false">IF(BX$2&lt;=$A140,IF(BX$3&gt;=$A140,(BX$4),0),0)*($AI141-$AI140)/10000</f>
        <v>0</v>
      </c>
      <c r="BY140" s="142" t="n">
        <f aca="false">IF(BY$2&lt;=$A140,IF(BY$3&gt;=$A140,(BY$4),0),0)*($AI141-$AI140)/10000</f>
        <v>0</v>
      </c>
      <c r="BZ140" s="142" t="n">
        <f aca="false">IF(BZ$2&lt;=$A140,IF(BZ$3&gt;=$A140,(BZ$4),0),0)*($AI141-$AI140)/10000</f>
        <v>0</v>
      </c>
      <c r="CA140" s="142" t="n">
        <f aca="false">IF(CA$2&lt;=$A140,IF(CA$3&gt;=$A140,(CA$4),0),0)*($AI141-$AI140)/10000</f>
        <v>0</v>
      </c>
      <c r="CB140" s="140" t="n">
        <f aca="false">IF(CB$2&lt;=$A140,IF(CB$3&gt;=$A140,(CB$4),0),0)*($AI141-$AI140)/10000</f>
        <v>0</v>
      </c>
      <c r="CC140" s="140" t="n">
        <f aca="false">IF(CC$2&lt;=$A140,IF(CC$3&gt;=$A140,(CC$4),0),0)*($AI141-$AI140)/10000</f>
        <v>0</v>
      </c>
      <c r="CD140" s="140" t="n">
        <f aca="false">IF(CD$2&lt;=$A140,IF(CD$3&gt;=$A140,(CD$4),0),0)*($AI141-$AI140)/10000</f>
        <v>0</v>
      </c>
      <c r="CE140" s="140" t="n">
        <f aca="false">IF(CE$2&lt;=$A140,IF(CE$3&gt;=$A140,(CE$4),0),0)*($AI141-$AI140)/10000</f>
        <v>0</v>
      </c>
      <c r="CF140" s="140" t="n">
        <f aca="false">IF(CF$2&lt;=$A140,IF(CF$3&gt;=$A140,(CF$4),0),0)*($AI141-$AI140)/10000</f>
        <v>0</v>
      </c>
      <c r="CG140" s="140" t="n">
        <f aca="false">IF(CG$2&lt;=$A140,IF(CG$3&gt;=$A140,(CG$4),0),0)*($AI141-$AI140)/10000</f>
        <v>0</v>
      </c>
      <c r="CH140" s="140" t="n">
        <f aca="false">IF(CH$2&lt;=$A140,IF(CH$3&gt;=$A140,(CH$4),0),0)*($AI141-$AI140)/10000</f>
        <v>0</v>
      </c>
      <c r="CI140" s="140" t="n">
        <f aca="false">IF(CI$2&lt;=$A140,IF(CI$3&gt;=$A140,(CI$4),0),0)*($AI141-$AI140)/10000</f>
        <v>0</v>
      </c>
      <c r="CJ140" s="17"/>
      <c r="CK140" s="128" t="n">
        <f aca="false">SUM(BW140:CI140)+DQ140</f>
        <v>0</v>
      </c>
      <c r="CL140" s="128"/>
      <c r="CM140" s="128"/>
      <c r="CN140" s="142" t="n">
        <f aca="false">IF(CN$2&lt;=$A140,IF(CN$3&gt;=$A140,(CN$4),0),0)*($AI141-$AI140)/10000</f>
        <v>0</v>
      </c>
      <c r="CO140" s="142" t="n">
        <f aca="false">IF(CO$2&lt;=$A140,IF(CO$3&gt;=$A140,(CO$4),0),0)*($AI141-$AI140)/10000</f>
        <v>0</v>
      </c>
      <c r="CP140" s="142" t="n">
        <f aca="false">IF(CP$2&lt;=$A140,IF(CP$3&gt;=$A140,(CP$4),0),0)*($AI141-$AI140)/10000</f>
        <v>0</v>
      </c>
      <c r="CQ140" s="142" t="n">
        <f aca="false">IF(CQ$2&lt;=$A140,IF(CQ$3&gt;=$A140,(CQ$4),0),0)*($AI141-$AI140)/10000</f>
        <v>0</v>
      </c>
      <c r="CR140" s="128"/>
      <c r="CS140" s="128" t="n">
        <f aca="false">SUM(CN140:CQ140)*AL140</f>
        <v>0</v>
      </c>
      <c r="CT140" s="128"/>
      <c r="CU140" s="17"/>
      <c r="CV140" s="17"/>
      <c r="CW140" s="17"/>
      <c r="CX140" s="140" t="n">
        <f aca="false">IF(CX$2&lt;=$A140,IF(CX$3&gt;=$A140,(CX$4),0),0)*($AI141-$AI140)/10000</f>
        <v>0</v>
      </c>
      <c r="CY140" s="140" t="n">
        <f aca="false">IF(CY$2&lt;=$A140,IF(CY$3&gt;=$A140,(CY$4),0),0)*($AI141-$AI140)/10000</f>
        <v>0</v>
      </c>
      <c r="CZ140" s="140" t="n">
        <f aca="false">IF(CZ$2&lt;=$A140,IF(CZ$3&gt;=$A140,(CZ$4),0),0)*($AI141-$AI140)/10000</f>
        <v>0</v>
      </c>
      <c r="DA140" s="140" t="n">
        <f aca="false">IF(DA$2&lt;=$A140,IF(DA$3&gt;=$A140,(DA$4),0),0)*($AI141-$AI140)/10000</f>
        <v>0</v>
      </c>
      <c r="DB140" s="140" t="n">
        <f aca="false">IF(DB$2&lt;=$A140,IF(DB$3&gt;=$A140,(DB$4),0),0)*($AI141-$AI140)/10000</f>
        <v>0</v>
      </c>
      <c r="DC140" s="140" t="n">
        <f aca="false">IF(DC$2&lt;=$A140,IF(DC$3&gt;=$A140,(DC$4),0),0)*($AI141-$AI140)/10000</f>
        <v>0</v>
      </c>
      <c r="DD140" s="140" t="n">
        <f aca="false">IF(DD$2&lt;=$A140,IF(DD$3&gt;=$A140,(DD$4),0),0)*($AI141-$AI140)/10000</f>
        <v>0</v>
      </c>
      <c r="DE140" s="17"/>
      <c r="DF140" s="128" t="n">
        <f aca="false">SUM(CX140:DD140)</f>
        <v>0</v>
      </c>
      <c r="DG140" s="17"/>
      <c r="DH140" s="17"/>
      <c r="DI140" s="17"/>
      <c r="DJ140" s="17"/>
      <c r="DK140" s="17"/>
      <c r="DL140" s="140" t="n">
        <f aca="false">IF(DL$2&lt;=$A140,IF(DL$3&gt;=$A140,(DL$4),0),0)*($AI141-$AI140)/10000</f>
        <v>0</v>
      </c>
      <c r="DM140" s="140" t="n">
        <f aca="false">IF(DM$2&lt;=$A140,IF(DM$3&gt;=$A140,(DM$4),0),0)*($AI141-$AI140)/10000</f>
        <v>0</v>
      </c>
      <c r="DN140" s="140" t="n">
        <f aca="false">IF(DN$2&lt;=$A140,IF(DN$3&gt;=$A140,(DN$4),0),0)*($AI141-$AI140)/10000</f>
        <v>0</v>
      </c>
      <c r="DO140" s="140" t="n">
        <f aca="false">IF(DO$2&lt;=$A140,IF(DO$3&gt;=$A140,(DO$4),0),0)*($AI141-$AI140)/10000</f>
        <v>0</v>
      </c>
      <c r="DP140" s="140"/>
      <c r="DQ140" s="140" t="n">
        <f aca="false">SUM(DL140:DO140)*AL140</f>
        <v>0</v>
      </c>
      <c r="DR140" s="140"/>
      <c r="DS140" s="140" t="n">
        <f aca="false">IF(DS$2&lt;=$A140,IF(DS$3&gt;=$A140,(DS$4),0),0)*($AI141-$AI140)/10000</f>
        <v>0</v>
      </c>
      <c r="DT140" s="140" t="n">
        <f aca="false">IF(DT$2&lt;=$A140,IF(DT$3&gt;=$A140,(DT$4),0),0)*($AI141-$AI140)/10000</f>
        <v>0</v>
      </c>
      <c r="DU140" s="140" t="n">
        <f aca="false">IF(DU$2&lt;=$A140,IF(DU$3&gt;=$A140,(DU$4),0),0)*($AI141-$AI140)/10000</f>
        <v>0</v>
      </c>
      <c r="DV140" s="140" t="n">
        <f aca="false">IF(DV$2&lt;=$A140,IF(DV$3&gt;=$A140,(DV$4),0),0)*($AI141-$AI140)/10000</f>
        <v>0</v>
      </c>
      <c r="DW140" s="140" t="n">
        <f aca="false">IF(DW$2&lt;=$A140,IF(DW$3&gt;=$A140,(DW$4),0),0)*($AI141-$AI140)/10000</f>
        <v>0</v>
      </c>
      <c r="DX140" s="140" t="n">
        <f aca="false">IF(DX$2&lt;=$A140,IF(DX$3&gt;=$A140,(DX$4),0),0)*($AI141-$AI140)/10000</f>
        <v>0</v>
      </c>
      <c r="DY140" s="140" t="n">
        <f aca="false">IF(DY$2&lt;=$A140,IF(DY$3&gt;=$A140,(DY$4),0),0)*($AI141-$AI140)/10000</f>
        <v>0</v>
      </c>
      <c r="DZ140" s="140" t="n">
        <f aca="false">IF(DZ$2&lt;=$A140,IF(DZ$3&gt;=$A140,(DZ$4),0),0)*($AI141-$AI140)/10000</f>
        <v>0</v>
      </c>
      <c r="EA140" s="140" t="n">
        <f aca="false">IF(EA$2&lt;=$A140,IF(EA$3&gt;=$A140,(EA$4),0),0)*($AI141-$AI140)/10000</f>
        <v>0</v>
      </c>
      <c r="EB140" s="128" t="n">
        <f aca="false">SUM(DS140:DZ140)*AM140</f>
        <v>0</v>
      </c>
      <c r="EC140" s="128"/>
      <c r="ED140" s="17"/>
      <c r="EE140" s="17"/>
      <c r="EF140" s="17"/>
      <c r="EG140" s="17"/>
      <c r="EH140" s="17"/>
      <c r="EI140" s="140" t="n">
        <f aca="false">IF(EI$2&lt;=$A140,IF(EI$3&gt;=$A140,(EI$4),0),0)*($AI141-$AI140)/10000</f>
        <v>0</v>
      </c>
      <c r="EJ140" s="140" t="n">
        <f aca="false">IF(EJ$2&lt;=$A140,IF(EJ$3&gt;=$A140,(EJ$4),0),0)*($AI141-$AI140)/10000</f>
        <v>0</v>
      </c>
      <c r="EK140" s="140" t="n">
        <f aca="false">IF(EK$2&lt;=$A140,IF(EK$3&gt;=$A140,(EK$4),0),0)*($AI141-$AI140)/10000</f>
        <v>0</v>
      </c>
      <c r="EL140" s="140" t="n">
        <f aca="false">IF(EL$2&lt;=$A140,IF(EL$3&gt;=$A140,(EL$4),0),0)*($AI141-$AI140)/10000</f>
        <v>0</v>
      </c>
      <c r="EM140" s="140" t="n">
        <f aca="false">IF(EM$2&lt;=$A140,IF(EM$3&gt;=$A140,(EM$4),0),0)*($AI141-$AI140)/10000</f>
        <v>0</v>
      </c>
      <c r="EN140" s="140" t="n">
        <f aca="false">IF(EN$2&lt;=$A140,IF(EN$3&gt;=$A140,(EN$4),0),0)*($AI141-$AI140)/10000</f>
        <v>0</v>
      </c>
      <c r="EO140" s="17"/>
      <c r="EP140" s="128" t="n">
        <f aca="false">SUM(EI140:EN140)</f>
        <v>0</v>
      </c>
      <c r="EQ140" s="128" t="n">
        <f aca="false">EP140*AM140</f>
        <v>0</v>
      </c>
      <c r="ER140" s="17"/>
      <c r="ES140" s="17"/>
      <c r="ET140" s="17"/>
      <c r="EU140" s="17"/>
      <c r="EV140" s="17"/>
      <c r="EW140" s="140" t="n">
        <f aca="false">IF(EW$2&lt;=$A140,IF(EW$3&gt;=$A140,(EW$4),0),0)*($AI141-$AI140)/10000</f>
        <v>0</v>
      </c>
      <c r="EX140" s="140" t="n">
        <f aca="false">IF(EX$2&lt;=$A140,IF(EX$3&gt;=$A140,(EX$4),0),0)*($AI141-$AI140)/10000</f>
        <v>0</v>
      </c>
      <c r="EY140" s="140" t="n">
        <f aca="false">IF(EY$2&lt;=$A140,IF(EY$3&gt;=$A140,(EY$4),0),0)*($AI141-$AI140)/10000</f>
        <v>0</v>
      </c>
      <c r="EZ140" s="140" t="n">
        <f aca="false">IF(EZ$2&lt;=$A140,IF(EZ$3&gt;=$A140,(EZ$4),0),0)*($AI141-$AI140)/10000</f>
        <v>0</v>
      </c>
      <c r="FA140" s="140" t="n">
        <f aca="false">IF(FA$2&lt;=$A140,IF(FA$3&gt;=$A140,(FA$4),0),0)*($AI141-$AI140)/10000</f>
        <v>0</v>
      </c>
      <c r="FB140" s="140" t="n">
        <f aca="false">IF(FB$2&lt;=$A140,IF(FB$3&gt;=$A140,(FB$4),0),0)*($AI141-$AI140)/10000</f>
        <v>0</v>
      </c>
      <c r="FC140" s="17"/>
      <c r="FD140" s="128" t="n">
        <f aca="false">SUM(EW140:FB140)</f>
        <v>0</v>
      </c>
      <c r="FE140" s="128" t="n">
        <f aca="false">FD140*AM140</f>
        <v>0</v>
      </c>
      <c r="FF140" s="17"/>
      <c r="FG140" s="17"/>
      <c r="FH140" s="17"/>
      <c r="FI140" s="17"/>
      <c r="FJ140" s="17"/>
      <c r="FK140" s="17"/>
      <c r="FL140" s="140" t="n">
        <f aca="false">IF(FL$2&lt;=$A140,IF(FL$3&gt;=$A140,(FL$4),0),0)*($AI141-$AI140)/10000</f>
        <v>0</v>
      </c>
      <c r="FM140" s="140" t="n">
        <f aca="false">IF(FM$2&lt;=$A140,IF(FM$3&gt;=$A140,(FM$4),0),0)*($AI141-$AI140)/10000</f>
        <v>0</v>
      </c>
      <c r="FN140" s="140" t="n">
        <f aca="false">IF(FN$2&lt;=$A140,IF(FN$3&gt;=$A140,(FN$4),0),0)*($AI141-$AI140)/10000</f>
        <v>0</v>
      </c>
      <c r="FO140" s="140" t="n">
        <f aca="false">IF(FO$2&lt;=$A140,IF(FO$3&gt;=$A140,(FO$4),0),0)*($AI141-$AI140)/10000</f>
        <v>0</v>
      </c>
      <c r="FP140" s="140" t="n">
        <f aca="false">IF(FP$2&lt;=$A140,IF(FP$3&gt;=$A140,(FP$4),0),0)*($AI141-$AI140)/10000</f>
        <v>0</v>
      </c>
      <c r="FQ140" s="140" t="n">
        <f aca="false">IF(FQ$2&lt;=$A140,IF(FQ$3&gt;=$A140,(FQ$4),0),0)*($AI141-$AI140)/10000</f>
        <v>0</v>
      </c>
      <c r="FR140" s="17"/>
      <c r="FS140" s="128" t="n">
        <f aca="false">SUM(FL140:FQ140)</f>
        <v>0</v>
      </c>
      <c r="FT140" s="128" t="n">
        <f aca="false">FS140*AM140</f>
        <v>0</v>
      </c>
      <c r="FU140" s="17"/>
      <c r="FV140" s="17"/>
      <c r="FW140" s="17"/>
      <c r="FX140" s="17"/>
      <c r="FY140" s="17"/>
      <c r="FZ140" s="17"/>
      <c r="GA140" s="140" t="n">
        <f aca="false">IF(GA$2&lt;=$A140,IF(GA$3&gt;=$A140,(GA$4),0),0)*($AI141-$AI140)/10000</f>
        <v>0</v>
      </c>
      <c r="GB140" s="140" t="n">
        <f aca="false">IF(GB$2&lt;=$A140,IF(GB$3&gt;=$A140,(GB$4),0),0)*($AI141-$AI140)/10000</f>
        <v>0</v>
      </c>
      <c r="GC140" s="140" t="n">
        <f aca="false">IF(GC$2&lt;=$A140,IF(GC$3&gt;=$A140,(GC$4),0),0)*($AI141-$AI140)/10000</f>
        <v>0</v>
      </c>
      <c r="GD140" s="140" t="n">
        <f aca="false">IF(GD$2&lt;=$A140,IF(GD$3&gt;=$A140,(GD$4),0),0)*($AI141-$AI140)/10000</f>
        <v>0</v>
      </c>
      <c r="GE140" s="140" t="n">
        <f aca="false">IF(GE$2&lt;=$A140,IF(GE$3&gt;=$A140,(GE$4),0),0)*($AI141-$AI140)/10000</f>
        <v>0</v>
      </c>
      <c r="GF140" s="140" t="n">
        <f aca="false">IF(GF$2&lt;=$A140,IF(GF$3&gt;=$A140,(GF$4),0),0)*($AI141-$AI140)/10000</f>
        <v>0</v>
      </c>
      <c r="GG140" s="17"/>
      <c r="GH140" s="128" t="n">
        <f aca="false">SUM(GA140:GF140)</f>
        <v>0</v>
      </c>
      <c r="GI140" s="128" t="n">
        <f aca="false">GH140*AM140</f>
        <v>0</v>
      </c>
    </row>
    <row r="141" customFormat="false" ht="16.5" hidden="false" customHeight="false" outlineLevel="0" collapsed="false">
      <c r="A141" s="133" t="n">
        <v>41030</v>
      </c>
      <c r="B141" s="144" t="e">
        <f aca="false">INDEX(EOLArray,MATCH($A141,EOLColumn,0),MATCH($AF$5,EOLRow,0))+CT141</f>
        <v>#VALUE!</v>
      </c>
      <c r="C141" s="135" t="n">
        <f aca="false">INDEX(M1SHEET,MATCH($A141,M1COLUMN,0),MATCH($AG$5,M1ROW,0))</f>
        <v>-0.627240613780016</v>
      </c>
      <c r="D141" s="152"/>
      <c r="E141" s="144" t="e">
        <f aca="false">INDEX(EOLArray,MATCH($A141,EOLColumn,0),MATCH($AF$19,EOLRow,0))+EQ141</f>
        <v>#VALUE!</v>
      </c>
      <c r="F141" s="135" t="n">
        <f aca="false">INDEX(M1SHEET,MATCH($A141,M1COLUMN,0),MATCH($AG$14,M1ROW,0))</f>
        <v>0</v>
      </c>
      <c r="G141" s="152"/>
      <c r="H141" s="144" t="e">
        <f aca="false">INDEX(EOLArray,MATCH($A141,EOLColumn,0),MATCH($AF$20,EOLRow,0))+GI141</f>
        <v>#VALUE!</v>
      </c>
      <c r="I141" s="135" t="n">
        <f aca="false">INDEX(M1SHEET,MATCH($A141,M1COLUMN,0),MATCH($AG$17,M1ROW,0))</f>
        <v>0.62</v>
      </c>
      <c r="J141" s="152"/>
      <c r="K141" s="144" t="e">
        <f aca="false">INDEX(EOLArray,MATCH($A141,EOLColumn,0),MATCH($AF$13,EOLRow,0))+FE141</f>
        <v>#VALUE!</v>
      </c>
      <c r="L141" s="135" t="n">
        <f aca="false">INDEX(M1SHEET,MATCH($A141,M1COLUMN,0),MATCH($AG$13,M1ROW,0))</f>
        <v>0</v>
      </c>
      <c r="M141" s="152"/>
      <c r="N141" s="144" t="e">
        <f aca="false">INDEX(EOLArray,MATCH($A141,EOLColumn,0),MATCH($AF$12,EOLRow,0))+EB141+DQ141</f>
        <v>#VALUE!</v>
      </c>
      <c r="O141" s="135" t="n">
        <f aca="false">INDEX(M1SHEET,MATCH($A141,M1COLUMN,0),MATCH($AG$15,M1ROW,0))</f>
        <v>-0.29</v>
      </c>
      <c r="P141" s="152"/>
      <c r="Q141" s="135" t="n">
        <f aca="false">INDEX(M1SHEET,MATCH($A141,M1COLUMN,0),MATCH($AG$31,M1ROW,0))</f>
        <v>3.9935</v>
      </c>
      <c r="R141" s="152"/>
      <c r="S141" s="144" t="e">
        <f aca="false">INDEX(EOLArray,MATCH($A141,EOLColumn,0),MATCH($AF$2,EOLRow,0))+BE141+DF141</f>
        <v>#VALUE!</v>
      </c>
      <c r="T141" s="135" t="n">
        <f aca="false">INDEX(M1SHEET,MATCH($A141,M1COLUMN,0),MATCH($AG$3,M1ROW,0))</f>
        <v>-0.57</v>
      </c>
      <c r="U141" s="152"/>
      <c r="V141" s="135" t="n">
        <f aca="false">INDEX(M1SHEET,MATCH($A141,M1COLUMN,0),MATCH($AG$28,M1ROW,0))</f>
        <v>5.19002121713299</v>
      </c>
      <c r="W141" s="152"/>
      <c r="X141" s="144" t="e">
        <f aca="false">INDEX(EOLArray,MATCH($A141,EOLColumn,0),MATCH($AF$18,EOLRow,0))+$BE141+$CK141+$CS141+$DQ141</f>
        <v>#VALUE!</v>
      </c>
      <c r="Y141" s="135" t="n">
        <f aca="false">INDEX(M1SHEET,MATCH($A141,M1COLUMN,0),MATCH($AG$2,M1ROW,0))</f>
        <v>4.2835</v>
      </c>
      <c r="Z141" s="152"/>
      <c r="AB141" s="150" t="e">
        <f aca="false">B141+E141+H141+K141+N141+S141</f>
        <v>#VALUE!</v>
      </c>
      <c r="AC141" s="58"/>
      <c r="AD141" s="58"/>
      <c r="AI141" s="138" t="n">
        <v>41030</v>
      </c>
      <c r="AJ141" s="96" t="n">
        <f aca="false">(CK141+BE141+BR141+DQ141)*AM141</f>
        <v>0</v>
      </c>
      <c r="AK141" s="97" t="n">
        <f aca="false">(AO141)*(AM141)</f>
        <v>0</v>
      </c>
      <c r="AL141" s="97" t="n">
        <f aca="false">(AN141+AO141)*(AM141)</f>
        <v>0</v>
      </c>
      <c r="AM141" s="139" t="n">
        <f aca="false">INDEX(M1SHEET,MATCH($AI141,M1COLUMN,0),MATCH($AG$38,M1ROW,0))</f>
        <v>0.507779617322174</v>
      </c>
      <c r="AN141" s="122" t="n">
        <f aca="false">BS141</f>
        <v>0</v>
      </c>
      <c r="AO141" s="97" t="n">
        <f aca="false">BR141</f>
        <v>0</v>
      </c>
      <c r="AP141" s="125"/>
      <c r="AQ141" s="108"/>
      <c r="AR141" s="128" t="n">
        <f aca="false">SUM(AX141:BE141)+SUM(BI141:BP141)+SUM(DU141:DZ141)+SUM(BW141:CI141)</f>
        <v>0</v>
      </c>
      <c r="AS141" s="108"/>
      <c r="AT141" s="17"/>
      <c r="AU141" s="17"/>
      <c r="AV141" s="37" t="n">
        <v>41030</v>
      </c>
      <c r="AW141" s="17"/>
      <c r="AX141" s="128" t="n">
        <f aca="false">IF(AX$2&lt;=$A141,IF(AX$3&gt;=$A141,(AX$4/1.055056),0),0)*($AI142-$AI141)/10000</f>
        <v>0</v>
      </c>
      <c r="AY141" s="140" t="n">
        <f aca="false">IF(AY$2&lt;=$A141,IF(AY$3&gt;=$A141,(AY$4/1.055056),0),0)*($AI142-$AI141)/10000</f>
        <v>0</v>
      </c>
      <c r="AZ141" s="140" t="n">
        <f aca="false">IF(AZ$2&lt;=$A141,IF(AZ$3&gt;=$A141,(AZ$4/1.055056),0),0)*($AI142-$AI141)/10000</f>
        <v>0</v>
      </c>
      <c r="BA141" s="140" t="n">
        <f aca="false">IF(BA$2&lt;=$A141,IF(BA$3&gt;=$A141,(BA$4/1.055056),0),0)*($AI142-$AI141)/10000</f>
        <v>0</v>
      </c>
      <c r="BB141" s="140" t="n">
        <f aca="false">IF(BB$2&lt;=$A141,IF(BB$3&gt;=$A141,(BB$4/1.055056),0),0)*($AI142-$AI141)/10000</f>
        <v>0</v>
      </c>
      <c r="BC141" s="140" t="n">
        <f aca="false">IF(BC$2&lt;=$A141,IF(BC$3&gt;=$A141,(BC$4/1.055056),0),0)*($AI142-$AI141)/10000</f>
        <v>0</v>
      </c>
      <c r="BD141" s="140" t="n">
        <f aca="false">IF(BD$2&lt;=$A141,IF(BD$3&gt;=$A141,(BD$4/1.055056),0),0)*($AI142-$AI141)/10000</f>
        <v>0</v>
      </c>
      <c r="BE141" s="140" t="n">
        <f aca="false">SUM(AX141:BD141)*AM141</f>
        <v>0</v>
      </c>
      <c r="BF141" s="140"/>
      <c r="BG141" s="13"/>
      <c r="BH141" s="13"/>
      <c r="BI141" s="141" t="n">
        <f aca="false">IF(BI$2&lt;=$A141,IF(BI$3&gt;=$A141,(BI$4/1.055056),0),0)*($AI142-$AI141)/10000</f>
        <v>0</v>
      </c>
      <c r="BJ141" s="141" t="n">
        <f aca="false">IF(BJ$2&lt;=$A141,IF(BJ$3&gt;=$A141,(BJ$4/1.055056),0),0)*($AI142-$AI141)/10000</f>
        <v>0</v>
      </c>
      <c r="BK141" s="141" t="n">
        <f aca="false">IF(BK$2&lt;=$A141,IF(BK$3&gt;=$A141,(BK$4/1.055056),0),0)*($AI142-$AI141)/10000</f>
        <v>0</v>
      </c>
      <c r="BL141" s="141" t="n">
        <f aca="false">IF(BL$2&lt;=$A141,IF(BL$3&gt;=$A141,(BL$4/1.055056),0),0)*($AI142-$AI141)/10000</f>
        <v>0</v>
      </c>
      <c r="BM141" s="141" t="n">
        <f aca="false">IF(BM$2&lt;=$A141,IF(BM$3&gt;=$A141,(BM$4/1.055056),0),0)*($AI142-$AI141)/10000</f>
        <v>0</v>
      </c>
      <c r="BN141" s="141" t="n">
        <f aca="false">IF(BN$2&lt;=$A141,IF(BN$3&gt;=$A141,(BN$4/1.055056),0),0)*($AI142-$AI141)/10000</f>
        <v>0</v>
      </c>
      <c r="BO141" s="141" t="n">
        <f aca="false">IF(BO$2&lt;=$A141,IF(BO$3&gt;=$A141,(BO$4/1.055056),0),0)*($AI142-$AI141)/10000</f>
        <v>0</v>
      </c>
      <c r="BP141" s="141" t="n">
        <f aca="false">IF(BP$2&lt;=$A141,IF(BP$3&gt;=$A141,(BP$4/1.055056),0),0)*($AI142-$AI141)/10000</f>
        <v>0</v>
      </c>
      <c r="BQ141" s="13"/>
      <c r="BR141" s="14" t="n">
        <f aca="false">SUM(BI141:BP141)</f>
        <v>0</v>
      </c>
      <c r="BS141" s="14" t="n">
        <f aca="false">SUM(AX141:BF141)+DF141</f>
        <v>0</v>
      </c>
      <c r="BT141" s="14"/>
      <c r="BU141" s="17"/>
      <c r="BV141" s="17"/>
      <c r="BW141" s="142" t="n">
        <f aca="false">IF(BW$2&lt;=$A141,IF(BW$3&gt;=$A141,(BW$4),0),0)*($AI142-$AI141)/10000</f>
        <v>0</v>
      </c>
      <c r="BX141" s="142" t="n">
        <f aca="false">IF(BX$2&lt;=$A141,IF(BX$3&gt;=$A141,(BX$4),0),0)*($AI142-$AI141)/10000</f>
        <v>0</v>
      </c>
      <c r="BY141" s="142" t="n">
        <f aca="false">IF(BY$2&lt;=$A141,IF(BY$3&gt;=$A141,(BY$4),0),0)*($AI142-$AI141)/10000</f>
        <v>0</v>
      </c>
      <c r="BZ141" s="142" t="n">
        <f aca="false">IF(BZ$2&lt;=$A141,IF(BZ$3&gt;=$A141,(BZ$4),0),0)*($AI142-$AI141)/10000</f>
        <v>0</v>
      </c>
      <c r="CA141" s="142" t="n">
        <f aca="false">IF(CA$2&lt;=$A141,IF(CA$3&gt;=$A141,(CA$4),0),0)*($AI142-$AI141)/10000</f>
        <v>0</v>
      </c>
      <c r="CB141" s="140" t="n">
        <f aca="false">IF(CB$2&lt;=$A141,IF(CB$3&gt;=$A141,(CB$4),0),0)*($AI142-$AI141)/10000</f>
        <v>0</v>
      </c>
      <c r="CC141" s="140" t="n">
        <f aca="false">IF(CC$2&lt;=$A141,IF(CC$3&gt;=$A141,(CC$4),0),0)*($AI142-$AI141)/10000</f>
        <v>0</v>
      </c>
      <c r="CD141" s="140" t="n">
        <f aca="false">IF(CD$2&lt;=$A141,IF(CD$3&gt;=$A141,(CD$4),0),0)*($AI142-$AI141)/10000</f>
        <v>0</v>
      </c>
      <c r="CE141" s="140" t="n">
        <f aca="false">IF(CE$2&lt;=$A141,IF(CE$3&gt;=$A141,(CE$4),0),0)*($AI142-$AI141)/10000</f>
        <v>0</v>
      </c>
      <c r="CF141" s="140" t="n">
        <f aca="false">IF(CF$2&lt;=$A141,IF(CF$3&gt;=$A141,(CF$4),0),0)*($AI142-$AI141)/10000</f>
        <v>0</v>
      </c>
      <c r="CG141" s="140" t="n">
        <f aca="false">IF(CG$2&lt;=$A141,IF(CG$3&gt;=$A141,(CG$4),0),0)*($AI142-$AI141)/10000</f>
        <v>0</v>
      </c>
      <c r="CH141" s="140" t="n">
        <f aca="false">IF(CH$2&lt;=$A141,IF(CH$3&gt;=$A141,(CH$4),0),0)*($AI142-$AI141)/10000</f>
        <v>0</v>
      </c>
      <c r="CI141" s="140" t="n">
        <f aca="false">IF(CI$2&lt;=$A141,IF(CI$3&gt;=$A141,(CI$4),0),0)*($AI142-$AI141)/10000</f>
        <v>0</v>
      </c>
      <c r="CJ141" s="17"/>
      <c r="CK141" s="128" t="n">
        <f aca="false">SUM(BW141:CI141)+DQ141</f>
        <v>0</v>
      </c>
      <c r="CL141" s="128"/>
      <c r="CM141" s="128"/>
      <c r="CN141" s="142" t="n">
        <f aca="false">IF(CN$2&lt;=$A141,IF(CN$3&gt;=$A141,(CN$4),0),0)*($AI142-$AI141)/10000</f>
        <v>0</v>
      </c>
      <c r="CO141" s="142" t="n">
        <f aca="false">IF(CO$2&lt;=$A141,IF(CO$3&gt;=$A141,(CO$4),0),0)*($AI142-$AI141)/10000</f>
        <v>0</v>
      </c>
      <c r="CP141" s="142" t="n">
        <f aca="false">IF(CP$2&lt;=$A141,IF(CP$3&gt;=$A141,(CP$4),0),0)*($AI142-$AI141)/10000</f>
        <v>0</v>
      </c>
      <c r="CQ141" s="142" t="n">
        <f aca="false">IF(CQ$2&lt;=$A141,IF(CQ$3&gt;=$A141,(CQ$4),0),0)*($AI142-$AI141)/10000</f>
        <v>0</v>
      </c>
      <c r="CR141" s="128"/>
      <c r="CS141" s="128" t="n">
        <f aca="false">SUM(CN141:CQ141)*AL141</f>
        <v>0</v>
      </c>
      <c r="CT141" s="128"/>
      <c r="CU141" s="17"/>
      <c r="CV141" s="17"/>
      <c r="CW141" s="17"/>
      <c r="CX141" s="140" t="n">
        <f aca="false">IF(CX$2&lt;=$A141,IF(CX$3&gt;=$A141,(CX$4),0),0)*($AI142-$AI141)/10000</f>
        <v>0</v>
      </c>
      <c r="CY141" s="140" t="n">
        <f aca="false">IF(CY$2&lt;=$A141,IF(CY$3&gt;=$A141,(CY$4),0),0)*($AI142-$AI141)/10000</f>
        <v>0</v>
      </c>
      <c r="CZ141" s="140" t="n">
        <f aca="false">IF(CZ$2&lt;=$A141,IF(CZ$3&gt;=$A141,(CZ$4),0),0)*($AI142-$AI141)/10000</f>
        <v>0</v>
      </c>
      <c r="DA141" s="140" t="n">
        <f aca="false">IF(DA$2&lt;=$A141,IF(DA$3&gt;=$A141,(DA$4),0),0)*($AI142-$AI141)/10000</f>
        <v>0</v>
      </c>
      <c r="DB141" s="140" t="n">
        <f aca="false">IF(DB$2&lt;=$A141,IF(DB$3&gt;=$A141,(DB$4),0),0)*($AI142-$AI141)/10000</f>
        <v>0</v>
      </c>
      <c r="DC141" s="140" t="n">
        <f aca="false">IF(DC$2&lt;=$A141,IF(DC$3&gt;=$A141,(DC$4),0),0)*($AI142-$AI141)/10000</f>
        <v>0</v>
      </c>
      <c r="DD141" s="140" t="n">
        <f aca="false">IF(DD$2&lt;=$A141,IF(DD$3&gt;=$A141,(DD$4),0),0)*($AI142-$AI141)/10000</f>
        <v>0</v>
      </c>
      <c r="DE141" s="17"/>
      <c r="DF141" s="128" t="n">
        <f aca="false">SUM(CX141:DD141)</f>
        <v>0</v>
      </c>
      <c r="DG141" s="17"/>
      <c r="DH141" s="17"/>
      <c r="DI141" s="17"/>
      <c r="DJ141" s="17"/>
      <c r="DK141" s="17"/>
      <c r="DL141" s="140" t="n">
        <f aca="false">IF(DL$2&lt;=$A141,IF(DL$3&gt;=$A141,(DL$4),0),0)*($AI142-$AI141)/10000</f>
        <v>0</v>
      </c>
      <c r="DM141" s="140" t="n">
        <f aca="false">IF(DM$2&lt;=$A141,IF(DM$3&gt;=$A141,(DM$4),0),0)*($AI142-$AI141)/10000</f>
        <v>0</v>
      </c>
      <c r="DN141" s="140" t="n">
        <f aca="false">IF(DN$2&lt;=$A141,IF(DN$3&gt;=$A141,(DN$4),0),0)*($AI142-$AI141)/10000</f>
        <v>0</v>
      </c>
      <c r="DO141" s="140" t="n">
        <f aca="false">IF(DO$2&lt;=$A141,IF(DO$3&gt;=$A141,(DO$4),0),0)*($AI142-$AI141)/10000</f>
        <v>0</v>
      </c>
      <c r="DP141" s="140"/>
      <c r="DQ141" s="140" t="n">
        <f aca="false">SUM(DL141:DO141)*AL141</f>
        <v>0</v>
      </c>
      <c r="DR141" s="140"/>
      <c r="DS141" s="140" t="n">
        <f aca="false">IF(DS$2&lt;=$A141,IF(DS$3&gt;=$A141,(DS$4),0),0)*($AI142-$AI141)/10000</f>
        <v>0</v>
      </c>
      <c r="DT141" s="140" t="n">
        <f aca="false">IF(DT$2&lt;=$A141,IF(DT$3&gt;=$A141,(DT$4),0),0)*($AI142-$AI141)/10000</f>
        <v>0</v>
      </c>
      <c r="DU141" s="140" t="n">
        <f aca="false">IF(DU$2&lt;=$A141,IF(DU$3&gt;=$A141,(DU$4),0),0)*($AI142-$AI141)/10000</f>
        <v>0</v>
      </c>
      <c r="DV141" s="140" t="n">
        <f aca="false">IF(DV$2&lt;=$A141,IF(DV$3&gt;=$A141,(DV$4),0),0)*($AI142-$AI141)/10000</f>
        <v>0</v>
      </c>
      <c r="DW141" s="140" t="n">
        <f aca="false">IF(DW$2&lt;=$A141,IF(DW$3&gt;=$A141,(DW$4),0),0)*($AI142-$AI141)/10000</f>
        <v>0</v>
      </c>
      <c r="DX141" s="140" t="n">
        <f aca="false">IF(DX$2&lt;=$A141,IF(DX$3&gt;=$A141,(DX$4),0),0)*($AI142-$AI141)/10000</f>
        <v>0</v>
      </c>
      <c r="DY141" s="140" t="n">
        <f aca="false">IF(DY$2&lt;=$A141,IF(DY$3&gt;=$A141,(DY$4),0),0)*($AI142-$AI141)/10000</f>
        <v>0</v>
      </c>
      <c r="DZ141" s="140" t="n">
        <f aca="false">IF(DZ$2&lt;=$A141,IF(DZ$3&gt;=$A141,(DZ$4),0),0)*($AI142-$AI141)/10000</f>
        <v>0</v>
      </c>
      <c r="EA141" s="140" t="n">
        <f aca="false">IF(EA$2&lt;=$A141,IF(EA$3&gt;=$A141,(EA$4),0),0)*($AI142-$AI141)/10000</f>
        <v>0</v>
      </c>
      <c r="EB141" s="128" t="n">
        <f aca="false">SUM(DS141:DZ141)*AM141</f>
        <v>0</v>
      </c>
      <c r="EC141" s="128"/>
      <c r="ED141" s="17"/>
      <c r="EE141" s="17"/>
      <c r="EF141" s="17"/>
      <c r="EG141" s="17"/>
      <c r="EH141" s="17"/>
      <c r="EI141" s="140" t="n">
        <f aca="false">IF(EI$2&lt;=$A141,IF(EI$3&gt;=$A141,(EI$4),0),0)*($AI142-$AI141)/10000</f>
        <v>0</v>
      </c>
      <c r="EJ141" s="140" t="n">
        <f aca="false">IF(EJ$2&lt;=$A141,IF(EJ$3&gt;=$A141,(EJ$4),0),0)*($AI142-$AI141)/10000</f>
        <v>0</v>
      </c>
      <c r="EK141" s="140" t="n">
        <f aca="false">IF(EK$2&lt;=$A141,IF(EK$3&gt;=$A141,(EK$4),0),0)*($AI142-$AI141)/10000</f>
        <v>0</v>
      </c>
      <c r="EL141" s="140" t="n">
        <f aca="false">IF(EL$2&lt;=$A141,IF(EL$3&gt;=$A141,(EL$4),0),0)*($AI142-$AI141)/10000</f>
        <v>0</v>
      </c>
      <c r="EM141" s="140" t="n">
        <f aca="false">IF(EM$2&lt;=$A141,IF(EM$3&gt;=$A141,(EM$4),0),0)*($AI142-$AI141)/10000</f>
        <v>0</v>
      </c>
      <c r="EN141" s="140" t="n">
        <f aca="false">IF(EN$2&lt;=$A141,IF(EN$3&gt;=$A141,(EN$4),0),0)*($AI142-$AI141)/10000</f>
        <v>0</v>
      </c>
      <c r="EO141" s="17"/>
      <c r="EP141" s="128" t="n">
        <f aca="false">SUM(EI141:EN141)</f>
        <v>0</v>
      </c>
      <c r="EQ141" s="128" t="n">
        <f aca="false">EP141*AM141</f>
        <v>0</v>
      </c>
      <c r="ER141" s="17"/>
      <c r="ES141" s="17"/>
      <c r="ET141" s="17"/>
      <c r="EU141" s="17"/>
      <c r="EV141" s="17"/>
      <c r="EW141" s="140" t="n">
        <f aca="false">IF(EW$2&lt;=$A141,IF(EW$3&gt;=$A141,(EW$4),0),0)*($AI142-$AI141)/10000</f>
        <v>0</v>
      </c>
      <c r="EX141" s="140" t="n">
        <f aca="false">IF(EX$2&lt;=$A141,IF(EX$3&gt;=$A141,(EX$4),0),0)*($AI142-$AI141)/10000</f>
        <v>0</v>
      </c>
      <c r="EY141" s="140" t="n">
        <f aca="false">IF(EY$2&lt;=$A141,IF(EY$3&gt;=$A141,(EY$4),0),0)*($AI142-$AI141)/10000</f>
        <v>0</v>
      </c>
      <c r="EZ141" s="140" t="n">
        <f aca="false">IF(EZ$2&lt;=$A141,IF(EZ$3&gt;=$A141,(EZ$4),0),0)*($AI142-$AI141)/10000</f>
        <v>0</v>
      </c>
      <c r="FA141" s="140" t="n">
        <f aca="false">IF(FA$2&lt;=$A141,IF(FA$3&gt;=$A141,(FA$4),0),0)*($AI142-$AI141)/10000</f>
        <v>0</v>
      </c>
      <c r="FB141" s="140" t="n">
        <f aca="false">IF(FB$2&lt;=$A141,IF(FB$3&gt;=$A141,(FB$4),0),0)*($AI142-$AI141)/10000</f>
        <v>0</v>
      </c>
      <c r="FC141" s="17"/>
      <c r="FD141" s="128" t="n">
        <f aca="false">SUM(EW141:FB141)</f>
        <v>0</v>
      </c>
      <c r="FE141" s="128" t="n">
        <f aca="false">FD141*AM141</f>
        <v>0</v>
      </c>
      <c r="FF141" s="17"/>
      <c r="FG141" s="17"/>
      <c r="FH141" s="17"/>
      <c r="FI141" s="17"/>
      <c r="FJ141" s="17"/>
      <c r="FK141" s="17"/>
      <c r="FL141" s="140" t="n">
        <f aca="false">IF(FL$2&lt;=$A141,IF(FL$3&gt;=$A141,(FL$4),0),0)*($AI142-$AI141)/10000</f>
        <v>0</v>
      </c>
      <c r="FM141" s="140" t="n">
        <f aca="false">IF(FM$2&lt;=$A141,IF(FM$3&gt;=$A141,(FM$4),0),0)*($AI142-$AI141)/10000</f>
        <v>0</v>
      </c>
      <c r="FN141" s="140" t="n">
        <f aca="false">IF(FN$2&lt;=$A141,IF(FN$3&gt;=$A141,(FN$4),0),0)*($AI142-$AI141)/10000</f>
        <v>0</v>
      </c>
      <c r="FO141" s="140" t="n">
        <f aca="false">IF(FO$2&lt;=$A141,IF(FO$3&gt;=$A141,(FO$4),0),0)*($AI142-$AI141)/10000</f>
        <v>0</v>
      </c>
      <c r="FP141" s="140" t="n">
        <f aca="false">IF(FP$2&lt;=$A141,IF(FP$3&gt;=$A141,(FP$4),0),0)*($AI142-$AI141)/10000</f>
        <v>0</v>
      </c>
      <c r="FQ141" s="140" t="n">
        <f aca="false">IF(FQ$2&lt;=$A141,IF(FQ$3&gt;=$A141,(FQ$4),0),0)*($AI142-$AI141)/10000</f>
        <v>0</v>
      </c>
      <c r="FR141" s="17"/>
      <c r="FS141" s="128" t="n">
        <f aca="false">SUM(FL141:FQ141)</f>
        <v>0</v>
      </c>
      <c r="FT141" s="128" t="n">
        <f aca="false">FS141*AM141</f>
        <v>0</v>
      </c>
      <c r="FU141" s="17"/>
      <c r="FV141" s="17"/>
      <c r="FW141" s="17"/>
      <c r="FX141" s="17"/>
      <c r="FY141" s="17"/>
      <c r="FZ141" s="17"/>
      <c r="GA141" s="140" t="n">
        <f aca="false">IF(GA$2&lt;=$A141,IF(GA$3&gt;=$A141,(GA$4),0),0)*($AI142-$AI141)/10000</f>
        <v>0</v>
      </c>
      <c r="GB141" s="140" t="n">
        <f aca="false">IF(GB$2&lt;=$A141,IF(GB$3&gt;=$A141,(GB$4),0),0)*($AI142-$AI141)/10000</f>
        <v>0</v>
      </c>
      <c r="GC141" s="140" t="n">
        <f aca="false">IF(GC$2&lt;=$A141,IF(GC$3&gt;=$A141,(GC$4),0),0)*($AI142-$AI141)/10000</f>
        <v>0</v>
      </c>
      <c r="GD141" s="140" t="n">
        <f aca="false">IF(GD$2&lt;=$A141,IF(GD$3&gt;=$A141,(GD$4),0),0)*($AI142-$AI141)/10000</f>
        <v>0</v>
      </c>
      <c r="GE141" s="140" t="n">
        <f aca="false">IF(GE$2&lt;=$A141,IF(GE$3&gt;=$A141,(GE$4),0),0)*($AI142-$AI141)/10000</f>
        <v>0</v>
      </c>
      <c r="GF141" s="140" t="n">
        <f aca="false">IF(GF$2&lt;=$A141,IF(GF$3&gt;=$A141,(GF$4),0),0)*($AI142-$AI141)/10000</f>
        <v>0</v>
      </c>
      <c r="GG141" s="17"/>
      <c r="GH141" s="128" t="n">
        <f aca="false">SUM(GA141:GF141)</f>
        <v>0</v>
      </c>
      <c r="GI141" s="128" t="n">
        <f aca="false">GH141*AM141</f>
        <v>0</v>
      </c>
    </row>
    <row r="142" customFormat="false" ht="16.5" hidden="false" customHeight="false" outlineLevel="0" collapsed="false">
      <c r="A142" s="133" t="n">
        <v>41061</v>
      </c>
      <c r="B142" s="144" t="e">
        <f aca="false">INDEX(EOLArray,MATCH($A142,EOLColumn,0),MATCH($AF$5,EOLRow,0))+CT142</f>
        <v>#VALUE!</v>
      </c>
      <c r="C142" s="135" t="n">
        <f aca="false">INDEX(M1SHEET,MATCH($A142,M1COLUMN,0),MATCH($AG$5,M1ROW,0))</f>
        <v>-0.62724234042568</v>
      </c>
      <c r="D142" s="152"/>
      <c r="E142" s="144" t="e">
        <f aca="false">INDEX(EOLArray,MATCH($A142,EOLColumn,0),MATCH($AF$19,EOLRow,0))+EQ142</f>
        <v>#VALUE!</v>
      </c>
      <c r="F142" s="135" t="n">
        <f aca="false">INDEX(M1SHEET,MATCH($A142,M1COLUMN,0),MATCH($AG$14,M1ROW,0))</f>
        <v>0</v>
      </c>
      <c r="G142" s="152"/>
      <c r="H142" s="144" t="e">
        <f aca="false">INDEX(EOLArray,MATCH($A142,EOLColumn,0),MATCH($AF$20,EOLRow,0))+GI142</f>
        <v>#VALUE!</v>
      </c>
      <c r="I142" s="135" t="n">
        <f aca="false">INDEX(M1SHEET,MATCH($A142,M1COLUMN,0),MATCH($AG$17,M1ROW,0))</f>
        <v>0.62</v>
      </c>
      <c r="J142" s="152"/>
      <c r="K142" s="144" t="e">
        <f aca="false">INDEX(EOLArray,MATCH($A142,EOLColumn,0),MATCH($AF$13,EOLRow,0))+FE142</f>
        <v>#VALUE!</v>
      </c>
      <c r="L142" s="135" t="n">
        <f aca="false">INDEX(M1SHEET,MATCH($A142,M1COLUMN,0),MATCH($AG$13,M1ROW,0))</f>
        <v>0</v>
      </c>
      <c r="M142" s="152"/>
      <c r="N142" s="144" t="e">
        <f aca="false">INDEX(EOLArray,MATCH($A142,EOLColumn,0),MATCH($AF$12,EOLRow,0))+EB142+DQ142</f>
        <v>#VALUE!</v>
      </c>
      <c r="O142" s="135" t="n">
        <f aca="false">INDEX(M1SHEET,MATCH($A142,M1COLUMN,0),MATCH($AG$15,M1ROW,0))</f>
        <v>-0.29</v>
      </c>
      <c r="P142" s="152"/>
      <c r="Q142" s="135" t="n">
        <f aca="false">INDEX(M1SHEET,MATCH($A142,M1COLUMN,0),MATCH($AG$31,M1ROW,0))</f>
        <v>4.0235</v>
      </c>
      <c r="R142" s="152"/>
      <c r="S142" s="144" t="e">
        <f aca="false">INDEX(EOLArray,MATCH($A142,EOLColumn,0),MATCH($AF$2,EOLRow,0))+BE142+DF142</f>
        <v>#VALUE!</v>
      </c>
      <c r="T142" s="135" t="n">
        <f aca="false">INDEX(M1SHEET,MATCH($A142,M1COLUMN,0),MATCH($AG$3,M1ROW,0))</f>
        <v>-0.57</v>
      </c>
      <c r="U142" s="152"/>
      <c r="V142" s="135" t="n">
        <f aca="false">INDEX(M1SHEET,MATCH($A142,M1COLUMN,0),MATCH($AG$28,M1ROW,0))</f>
        <v>5.2317916733126</v>
      </c>
      <c r="W142" s="152"/>
      <c r="X142" s="144" t="e">
        <f aca="false">INDEX(EOLArray,MATCH($A142,EOLColumn,0),MATCH($AF$18,EOLRow,0))+$BE142+$CK142+$CS142+$DQ142</f>
        <v>#VALUE!</v>
      </c>
      <c r="Y142" s="135" t="n">
        <f aca="false">INDEX(M1SHEET,MATCH($A142,M1COLUMN,0),MATCH($AG$2,M1ROW,0))</f>
        <v>4.3135</v>
      </c>
      <c r="Z142" s="152"/>
      <c r="AB142" s="150" t="e">
        <f aca="false">B142+E142+H142+K142+N142+S142</f>
        <v>#VALUE!</v>
      </c>
      <c r="AC142" s="58"/>
      <c r="AD142" s="58"/>
      <c r="AI142" s="138" t="n">
        <v>41061</v>
      </c>
      <c r="AJ142" s="96" t="n">
        <f aca="false">(CK142+BE142+BR142+DQ142)*AM142</f>
        <v>0</v>
      </c>
      <c r="AK142" s="97" t="n">
        <f aca="false">(AO142)*(AM142)</f>
        <v>0</v>
      </c>
      <c r="AL142" s="97" t="n">
        <f aca="false">(AN142+AO142)*(AM142)</f>
        <v>0</v>
      </c>
      <c r="AM142" s="139" t="n">
        <f aca="false">INDEX(M1SHEET,MATCH($AI142,M1COLUMN,0),MATCH($AG$38,M1ROW,0))</f>
        <v>0.504964538208419</v>
      </c>
      <c r="AN142" s="122" t="n">
        <f aca="false">BS142</f>
        <v>0</v>
      </c>
      <c r="AO142" s="97" t="n">
        <f aca="false">BR142</f>
        <v>0</v>
      </c>
      <c r="AP142" s="125"/>
      <c r="AQ142" s="108"/>
      <c r="AR142" s="128" t="n">
        <f aca="false">SUM(AX142:BE142)+SUM(BI142:BP142)+SUM(DU142:DZ142)+SUM(BW142:CI142)</f>
        <v>0</v>
      </c>
      <c r="AS142" s="108"/>
      <c r="AT142" s="17"/>
      <c r="AU142" s="17"/>
      <c r="AV142" s="37" t="n">
        <v>41061</v>
      </c>
      <c r="AW142" s="17"/>
      <c r="AX142" s="128" t="n">
        <f aca="false">IF(AX$2&lt;=$A142,IF(AX$3&gt;=$A142,(AX$4/1.055056),0),0)*($AI143-$AI142)/10000</f>
        <v>0</v>
      </c>
      <c r="AY142" s="140" t="n">
        <f aca="false">IF(AY$2&lt;=$A142,IF(AY$3&gt;=$A142,(AY$4/1.055056),0),0)*($AI143-$AI142)/10000</f>
        <v>0</v>
      </c>
      <c r="AZ142" s="140" t="n">
        <f aca="false">IF(AZ$2&lt;=$A142,IF(AZ$3&gt;=$A142,(AZ$4/1.055056),0),0)*($AI143-$AI142)/10000</f>
        <v>0</v>
      </c>
      <c r="BA142" s="140" t="n">
        <f aca="false">IF(BA$2&lt;=$A142,IF(BA$3&gt;=$A142,(BA$4/1.055056),0),0)*($AI143-$AI142)/10000</f>
        <v>0</v>
      </c>
      <c r="BB142" s="140" t="n">
        <f aca="false">IF(BB$2&lt;=$A142,IF(BB$3&gt;=$A142,(BB$4/1.055056),0),0)*($AI143-$AI142)/10000</f>
        <v>0</v>
      </c>
      <c r="BC142" s="140" t="n">
        <f aca="false">IF(BC$2&lt;=$A142,IF(BC$3&gt;=$A142,(BC$4/1.055056),0),0)*($AI143-$AI142)/10000</f>
        <v>0</v>
      </c>
      <c r="BD142" s="140" t="n">
        <f aca="false">IF(BD$2&lt;=$A142,IF(BD$3&gt;=$A142,(BD$4/1.055056),0),0)*($AI143-$AI142)/10000</f>
        <v>0</v>
      </c>
      <c r="BE142" s="140" t="n">
        <f aca="false">SUM(AX142:BD142)*AM142</f>
        <v>0</v>
      </c>
      <c r="BF142" s="140"/>
      <c r="BG142" s="13"/>
      <c r="BH142" s="13"/>
      <c r="BI142" s="141" t="n">
        <f aca="false">IF(BI$2&lt;=$A142,IF(BI$3&gt;=$A142,(BI$4/1.055056),0),0)*($AI143-$AI142)/10000</f>
        <v>0</v>
      </c>
      <c r="BJ142" s="141" t="n">
        <f aca="false">IF(BJ$2&lt;=$A142,IF(BJ$3&gt;=$A142,(BJ$4/1.055056),0),0)*($AI143-$AI142)/10000</f>
        <v>0</v>
      </c>
      <c r="BK142" s="141" t="n">
        <f aca="false">IF(BK$2&lt;=$A142,IF(BK$3&gt;=$A142,(BK$4/1.055056),0),0)*($AI143-$AI142)/10000</f>
        <v>0</v>
      </c>
      <c r="BL142" s="141" t="n">
        <f aca="false">IF(BL$2&lt;=$A142,IF(BL$3&gt;=$A142,(BL$4/1.055056),0),0)*($AI143-$AI142)/10000</f>
        <v>0</v>
      </c>
      <c r="BM142" s="141" t="n">
        <f aca="false">IF(BM$2&lt;=$A142,IF(BM$3&gt;=$A142,(BM$4/1.055056),0),0)*($AI143-$AI142)/10000</f>
        <v>0</v>
      </c>
      <c r="BN142" s="141" t="n">
        <f aca="false">IF(BN$2&lt;=$A142,IF(BN$3&gt;=$A142,(BN$4/1.055056),0),0)*($AI143-$AI142)/10000</f>
        <v>0</v>
      </c>
      <c r="BO142" s="141" t="n">
        <f aca="false">IF(BO$2&lt;=$A142,IF(BO$3&gt;=$A142,(BO$4/1.055056),0),0)*($AI143-$AI142)/10000</f>
        <v>0</v>
      </c>
      <c r="BP142" s="141" t="n">
        <f aca="false">IF(BP$2&lt;=$A142,IF(BP$3&gt;=$A142,(BP$4/1.055056),0),0)*($AI143-$AI142)/10000</f>
        <v>0</v>
      </c>
      <c r="BQ142" s="13"/>
      <c r="BR142" s="14" t="n">
        <f aca="false">SUM(BI142:BP142)</f>
        <v>0</v>
      </c>
      <c r="BS142" s="14" t="n">
        <f aca="false">SUM(AX142:BF142)+DF142</f>
        <v>0</v>
      </c>
      <c r="BT142" s="14"/>
      <c r="BU142" s="17"/>
      <c r="BV142" s="17"/>
      <c r="BW142" s="142" t="n">
        <f aca="false">IF(BW$2&lt;=$A142,IF(BW$3&gt;=$A142,(BW$4),0),0)*($AI143-$AI142)/10000</f>
        <v>0</v>
      </c>
      <c r="BX142" s="142" t="n">
        <f aca="false">IF(BX$2&lt;=$A142,IF(BX$3&gt;=$A142,(BX$4),0),0)*($AI143-$AI142)/10000</f>
        <v>0</v>
      </c>
      <c r="BY142" s="142" t="n">
        <f aca="false">IF(BY$2&lt;=$A142,IF(BY$3&gt;=$A142,(BY$4),0),0)*($AI143-$AI142)/10000</f>
        <v>0</v>
      </c>
      <c r="BZ142" s="142" t="n">
        <f aca="false">IF(BZ$2&lt;=$A142,IF(BZ$3&gt;=$A142,(BZ$4),0),0)*($AI143-$AI142)/10000</f>
        <v>0</v>
      </c>
      <c r="CA142" s="142" t="n">
        <f aca="false">IF(CA$2&lt;=$A142,IF(CA$3&gt;=$A142,(CA$4),0),0)*($AI143-$AI142)/10000</f>
        <v>0</v>
      </c>
      <c r="CB142" s="140" t="n">
        <f aca="false">IF(CB$2&lt;=$A142,IF(CB$3&gt;=$A142,(CB$4),0),0)*($AI143-$AI142)/10000</f>
        <v>0</v>
      </c>
      <c r="CC142" s="140" t="n">
        <f aca="false">IF(CC$2&lt;=$A142,IF(CC$3&gt;=$A142,(CC$4),0),0)*($AI143-$AI142)/10000</f>
        <v>0</v>
      </c>
      <c r="CD142" s="140" t="n">
        <f aca="false">IF(CD$2&lt;=$A142,IF(CD$3&gt;=$A142,(CD$4),0),0)*($AI143-$AI142)/10000</f>
        <v>0</v>
      </c>
      <c r="CE142" s="140" t="n">
        <f aca="false">IF(CE$2&lt;=$A142,IF(CE$3&gt;=$A142,(CE$4),0),0)*($AI143-$AI142)/10000</f>
        <v>0</v>
      </c>
      <c r="CF142" s="140" t="n">
        <f aca="false">IF(CF$2&lt;=$A142,IF(CF$3&gt;=$A142,(CF$4),0),0)*($AI143-$AI142)/10000</f>
        <v>0</v>
      </c>
      <c r="CG142" s="140" t="n">
        <f aca="false">IF(CG$2&lt;=$A142,IF(CG$3&gt;=$A142,(CG$4),0),0)*($AI143-$AI142)/10000</f>
        <v>0</v>
      </c>
      <c r="CH142" s="140" t="n">
        <f aca="false">IF(CH$2&lt;=$A142,IF(CH$3&gt;=$A142,(CH$4),0),0)*($AI143-$AI142)/10000</f>
        <v>0</v>
      </c>
      <c r="CI142" s="140" t="n">
        <f aca="false">IF(CI$2&lt;=$A142,IF(CI$3&gt;=$A142,(CI$4),0),0)*($AI143-$AI142)/10000</f>
        <v>0</v>
      </c>
      <c r="CJ142" s="17"/>
      <c r="CK142" s="128" t="n">
        <f aca="false">SUM(BW142:CI142)+DQ142</f>
        <v>0</v>
      </c>
      <c r="CL142" s="128"/>
      <c r="CM142" s="128"/>
      <c r="CN142" s="142" t="n">
        <f aca="false">IF(CN$2&lt;=$A142,IF(CN$3&gt;=$A142,(CN$4),0),0)*($AI143-$AI142)/10000</f>
        <v>0</v>
      </c>
      <c r="CO142" s="142" t="n">
        <f aca="false">IF(CO$2&lt;=$A142,IF(CO$3&gt;=$A142,(CO$4),0),0)*($AI143-$AI142)/10000</f>
        <v>0</v>
      </c>
      <c r="CP142" s="142" t="n">
        <f aca="false">IF(CP$2&lt;=$A142,IF(CP$3&gt;=$A142,(CP$4),0),0)*($AI143-$AI142)/10000</f>
        <v>0</v>
      </c>
      <c r="CQ142" s="142" t="n">
        <f aca="false">IF(CQ$2&lt;=$A142,IF(CQ$3&gt;=$A142,(CQ$4),0),0)*($AI143-$AI142)/10000</f>
        <v>0</v>
      </c>
      <c r="CR142" s="128"/>
      <c r="CS142" s="128" t="n">
        <f aca="false">SUM(CN142:CQ142)*AL142</f>
        <v>0</v>
      </c>
      <c r="CT142" s="128"/>
      <c r="CU142" s="17"/>
      <c r="CV142" s="17"/>
      <c r="CW142" s="17"/>
      <c r="CX142" s="140" t="n">
        <f aca="false">IF(CX$2&lt;=$A142,IF(CX$3&gt;=$A142,(CX$4),0),0)*($AI143-$AI142)/10000</f>
        <v>0</v>
      </c>
      <c r="CY142" s="140" t="n">
        <f aca="false">IF(CY$2&lt;=$A142,IF(CY$3&gt;=$A142,(CY$4),0),0)*($AI143-$AI142)/10000</f>
        <v>0</v>
      </c>
      <c r="CZ142" s="140" t="n">
        <f aca="false">IF(CZ$2&lt;=$A142,IF(CZ$3&gt;=$A142,(CZ$4),0),0)*($AI143-$AI142)/10000</f>
        <v>0</v>
      </c>
      <c r="DA142" s="140" t="n">
        <f aca="false">IF(DA$2&lt;=$A142,IF(DA$3&gt;=$A142,(DA$4),0),0)*($AI143-$AI142)/10000</f>
        <v>0</v>
      </c>
      <c r="DB142" s="140" t="n">
        <f aca="false">IF(DB$2&lt;=$A142,IF(DB$3&gt;=$A142,(DB$4),0),0)*($AI143-$AI142)/10000</f>
        <v>0</v>
      </c>
      <c r="DC142" s="140" t="n">
        <f aca="false">IF(DC$2&lt;=$A142,IF(DC$3&gt;=$A142,(DC$4),0),0)*($AI143-$AI142)/10000</f>
        <v>0</v>
      </c>
      <c r="DD142" s="140" t="n">
        <f aca="false">IF(DD$2&lt;=$A142,IF(DD$3&gt;=$A142,(DD$4),0),0)*($AI143-$AI142)/10000</f>
        <v>0</v>
      </c>
      <c r="DE142" s="17"/>
      <c r="DF142" s="128" t="n">
        <f aca="false">SUM(CX142:DD142)</f>
        <v>0</v>
      </c>
      <c r="DG142" s="17"/>
      <c r="DH142" s="17"/>
      <c r="DI142" s="17"/>
      <c r="DJ142" s="17"/>
      <c r="DK142" s="17"/>
      <c r="DL142" s="140" t="n">
        <f aca="false">IF(DL$2&lt;=$A142,IF(DL$3&gt;=$A142,(DL$4),0),0)*($AI143-$AI142)/10000</f>
        <v>0</v>
      </c>
      <c r="DM142" s="140" t="n">
        <f aca="false">IF(DM$2&lt;=$A142,IF(DM$3&gt;=$A142,(DM$4),0),0)*($AI143-$AI142)/10000</f>
        <v>0</v>
      </c>
      <c r="DN142" s="140" t="n">
        <f aca="false">IF(DN$2&lt;=$A142,IF(DN$3&gt;=$A142,(DN$4),0),0)*($AI143-$AI142)/10000</f>
        <v>0</v>
      </c>
      <c r="DO142" s="140" t="n">
        <f aca="false">IF(DO$2&lt;=$A142,IF(DO$3&gt;=$A142,(DO$4),0),0)*($AI143-$AI142)/10000</f>
        <v>0</v>
      </c>
      <c r="DP142" s="140"/>
      <c r="DQ142" s="140" t="n">
        <f aca="false">SUM(DL142:DO142)*AL142</f>
        <v>0</v>
      </c>
      <c r="DR142" s="140"/>
      <c r="DS142" s="140" t="n">
        <f aca="false">IF(DS$2&lt;=$A142,IF(DS$3&gt;=$A142,(DS$4),0),0)*($AI143-$AI142)/10000</f>
        <v>0</v>
      </c>
      <c r="DT142" s="140" t="n">
        <f aca="false">IF(DT$2&lt;=$A142,IF(DT$3&gt;=$A142,(DT$4),0),0)*($AI143-$AI142)/10000</f>
        <v>0</v>
      </c>
      <c r="DU142" s="140" t="n">
        <f aca="false">IF(DU$2&lt;=$A142,IF(DU$3&gt;=$A142,(DU$4),0),0)*($AI143-$AI142)/10000</f>
        <v>0</v>
      </c>
      <c r="DV142" s="140" t="n">
        <f aca="false">IF(DV$2&lt;=$A142,IF(DV$3&gt;=$A142,(DV$4),0),0)*($AI143-$AI142)/10000</f>
        <v>0</v>
      </c>
      <c r="DW142" s="140" t="n">
        <f aca="false">IF(DW$2&lt;=$A142,IF(DW$3&gt;=$A142,(DW$4),0),0)*($AI143-$AI142)/10000</f>
        <v>0</v>
      </c>
      <c r="DX142" s="140" t="n">
        <f aca="false">IF(DX$2&lt;=$A142,IF(DX$3&gt;=$A142,(DX$4),0),0)*($AI143-$AI142)/10000</f>
        <v>0</v>
      </c>
      <c r="DY142" s="140" t="n">
        <f aca="false">IF(DY$2&lt;=$A142,IF(DY$3&gt;=$A142,(DY$4),0),0)*($AI143-$AI142)/10000</f>
        <v>0</v>
      </c>
      <c r="DZ142" s="140" t="n">
        <f aca="false">IF(DZ$2&lt;=$A142,IF(DZ$3&gt;=$A142,(DZ$4),0),0)*($AI143-$AI142)/10000</f>
        <v>0</v>
      </c>
      <c r="EA142" s="140" t="n">
        <f aca="false">IF(EA$2&lt;=$A142,IF(EA$3&gt;=$A142,(EA$4),0),0)*($AI143-$AI142)/10000</f>
        <v>0</v>
      </c>
      <c r="EB142" s="128" t="n">
        <f aca="false">SUM(DS142:DZ142)*AM142</f>
        <v>0</v>
      </c>
      <c r="EC142" s="128"/>
      <c r="ED142" s="17"/>
      <c r="EE142" s="17"/>
      <c r="EF142" s="17"/>
      <c r="EG142" s="17"/>
      <c r="EH142" s="17"/>
      <c r="EI142" s="140" t="n">
        <f aca="false">IF(EI$2&lt;=$A142,IF(EI$3&gt;=$A142,(EI$4),0),0)*($AI143-$AI142)/10000</f>
        <v>0</v>
      </c>
      <c r="EJ142" s="140" t="n">
        <f aca="false">IF(EJ$2&lt;=$A142,IF(EJ$3&gt;=$A142,(EJ$4),0),0)*($AI143-$AI142)/10000</f>
        <v>0</v>
      </c>
      <c r="EK142" s="140" t="n">
        <f aca="false">IF(EK$2&lt;=$A142,IF(EK$3&gt;=$A142,(EK$4),0),0)*($AI143-$AI142)/10000</f>
        <v>0</v>
      </c>
      <c r="EL142" s="140" t="n">
        <f aca="false">IF(EL$2&lt;=$A142,IF(EL$3&gt;=$A142,(EL$4),0),0)*($AI143-$AI142)/10000</f>
        <v>0</v>
      </c>
      <c r="EM142" s="140" t="n">
        <f aca="false">IF(EM$2&lt;=$A142,IF(EM$3&gt;=$A142,(EM$4),0),0)*($AI143-$AI142)/10000</f>
        <v>0</v>
      </c>
      <c r="EN142" s="140" t="n">
        <f aca="false">IF(EN$2&lt;=$A142,IF(EN$3&gt;=$A142,(EN$4),0),0)*($AI143-$AI142)/10000</f>
        <v>0</v>
      </c>
      <c r="EO142" s="17"/>
      <c r="EP142" s="128" t="n">
        <f aca="false">SUM(EI142:EN142)</f>
        <v>0</v>
      </c>
      <c r="EQ142" s="128" t="n">
        <f aca="false">EP142*AM142</f>
        <v>0</v>
      </c>
      <c r="ER142" s="17"/>
      <c r="ES142" s="17"/>
      <c r="ET142" s="17"/>
      <c r="EU142" s="17"/>
      <c r="EV142" s="17"/>
      <c r="EW142" s="140" t="n">
        <f aca="false">IF(EW$2&lt;=$A142,IF(EW$3&gt;=$A142,(EW$4),0),0)*($AI143-$AI142)/10000</f>
        <v>0</v>
      </c>
      <c r="EX142" s="140" t="n">
        <f aca="false">IF(EX$2&lt;=$A142,IF(EX$3&gt;=$A142,(EX$4),0),0)*($AI143-$AI142)/10000</f>
        <v>0</v>
      </c>
      <c r="EY142" s="140" t="n">
        <f aca="false">IF(EY$2&lt;=$A142,IF(EY$3&gt;=$A142,(EY$4),0),0)*($AI143-$AI142)/10000</f>
        <v>0</v>
      </c>
      <c r="EZ142" s="140" t="n">
        <f aca="false">IF(EZ$2&lt;=$A142,IF(EZ$3&gt;=$A142,(EZ$4),0),0)*($AI143-$AI142)/10000</f>
        <v>0</v>
      </c>
      <c r="FA142" s="140" t="n">
        <f aca="false">IF(FA$2&lt;=$A142,IF(FA$3&gt;=$A142,(FA$4),0),0)*($AI143-$AI142)/10000</f>
        <v>0</v>
      </c>
      <c r="FB142" s="140" t="n">
        <f aca="false">IF(FB$2&lt;=$A142,IF(FB$3&gt;=$A142,(FB$4),0),0)*($AI143-$AI142)/10000</f>
        <v>0</v>
      </c>
      <c r="FC142" s="17"/>
      <c r="FD142" s="128" t="n">
        <f aca="false">SUM(EW142:FB142)</f>
        <v>0</v>
      </c>
      <c r="FE142" s="128" t="n">
        <f aca="false">FD142*AM142</f>
        <v>0</v>
      </c>
      <c r="FF142" s="17"/>
      <c r="FG142" s="17"/>
      <c r="FH142" s="17"/>
      <c r="FI142" s="17"/>
      <c r="FJ142" s="17"/>
      <c r="FK142" s="17"/>
      <c r="FL142" s="140" t="n">
        <f aca="false">IF(FL$2&lt;=$A142,IF(FL$3&gt;=$A142,(FL$4),0),0)*($AI143-$AI142)/10000</f>
        <v>0</v>
      </c>
      <c r="FM142" s="140" t="n">
        <f aca="false">IF(FM$2&lt;=$A142,IF(FM$3&gt;=$A142,(FM$4),0),0)*($AI143-$AI142)/10000</f>
        <v>0</v>
      </c>
      <c r="FN142" s="140" t="n">
        <f aca="false">IF(FN$2&lt;=$A142,IF(FN$3&gt;=$A142,(FN$4),0),0)*($AI143-$AI142)/10000</f>
        <v>0</v>
      </c>
      <c r="FO142" s="140" t="n">
        <f aca="false">IF(FO$2&lt;=$A142,IF(FO$3&gt;=$A142,(FO$4),0),0)*($AI143-$AI142)/10000</f>
        <v>0</v>
      </c>
      <c r="FP142" s="140" t="n">
        <f aca="false">IF(FP$2&lt;=$A142,IF(FP$3&gt;=$A142,(FP$4),0),0)*($AI143-$AI142)/10000</f>
        <v>0</v>
      </c>
      <c r="FQ142" s="140" t="n">
        <f aca="false">IF(FQ$2&lt;=$A142,IF(FQ$3&gt;=$A142,(FQ$4),0),0)*($AI143-$AI142)/10000</f>
        <v>0</v>
      </c>
      <c r="FR142" s="17"/>
      <c r="FS142" s="128" t="n">
        <f aca="false">SUM(FL142:FQ142)</f>
        <v>0</v>
      </c>
      <c r="FT142" s="128" t="n">
        <f aca="false">FS142*AM142</f>
        <v>0</v>
      </c>
      <c r="FU142" s="17"/>
      <c r="FV142" s="17"/>
      <c r="FW142" s="17"/>
      <c r="FX142" s="17"/>
      <c r="FY142" s="17"/>
      <c r="FZ142" s="17"/>
      <c r="GA142" s="140" t="n">
        <f aca="false">IF(GA$2&lt;=$A142,IF(GA$3&gt;=$A142,(GA$4),0),0)*($AI143-$AI142)/10000</f>
        <v>0</v>
      </c>
      <c r="GB142" s="140" t="n">
        <f aca="false">IF(GB$2&lt;=$A142,IF(GB$3&gt;=$A142,(GB$4),0),0)*($AI143-$AI142)/10000</f>
        <v>0</v>
      </c>
      <c r="GC142" s="140" t="n">
        <f aca="false">IF(GC$2&lt;=$A142,IF(GC$3&gt;=$A142,(GC$4),0),0)*($AI143-$AI142)/10000</f>
        <v>0</v>
      </c>
      <c r="GD142" s="140" t="n">
        <f aca="false">IF(GD$2&lt;=$A142,IF(GD$3&gt;=$A142,(GD$4),0),0)*($AI143-$AI142)/10000</f>
        <v>0</v>
      </c>
      <c r="GE142" s="140" t="n">
        <f aca="false">IF(GE$2&lt;=$A142,IF(GE$3&gt;=$A142,(GE$4),0),0)*($AI143-$AI142)/10000</f>
        <v>0</v>
      </c>
      <c r="GF142" s="140" t="n">
        <f aca="false">IF(GF$2&lt;=$A142,IF(GF$3&gt;=$A142,(GF$4),0),0)*($AI143-$AI142)/10000</f>
        <v>0</v>
      </c>
      <c r="GG142" s="17"/>
      <c r="GH142" s="128" t="n">
        <f aca="false">SUM(GA142:GF142)</f>
        <v>0</v>
      </c>
      <c r="GI142" s="128" t="n">
        <f aca="false">GH142*AM142</f>
        <v>0</v>
      </c>
    </row>
    <row r="143" customFormat="false" ht="16.5" hidden="false" customHeight="false" outlineLevel="0" collapsed="false">
      <c r="A143" s="133" t="n">
        <v>41091</v>
      </c>
      <c r="B143" s="144" t="e">
        <f aca="false">INDEX(EOLArray,MATCH($A143,EOLColumn,0),MATCH($AF$5,EOLRow,0))+CT143</f>
        <v>#VALUE!</v>
      </c>
      <c r="C143" s="135" t="n">
        <f aca="false">INDEX(M1SHEET,MATCH($A143,M1COLUMN,0),MATCH($AG$5,M1ROW,0))</f>
        <v>-0.627243892528568</v>
      </c>
      <c r="D143" s="145" t="n">
        <f aca="false">AVERAGE(C140:C146)</f>
        <v>-0.627243671058127</v>
      </c>
      <c r="E143" s="144" t="e">
        <f aca="false">INDEX(EOLArray,MATCH($A143,EOLColumn,0),MATCH($AF$19,EOLRow,0))+EQ143</f>
        <v>#VALUE!</v>
      </c>
      <c r="F143" s="135" t="n">
        <f aca="false">INDEX(M1SHEET,MATCH($A143,M1COLUMN,0),MATCH($AG$14,M1ROW,0))</f>
        <v>0</v>
      </c>
      <c r="G143" s="145" t="n">
        <f aca="false">AVERAGE(F140:F146)</f>
        <v>0</v>
      </c>
      <c r="H143" s="144" t="e">
        <f aca="false">INDEX(EOLArray,MATCH($A143,EOLColumn,0),MATCH($AF$20,EOLRow,0))+GI143</f>
        <v>#VALUE!</v>
      </c>
      <c r="I143" s="135" t="n">
        <f aca="false">INDEX(M1SHEET,MATCH($A143,M1COLUMN,0),MATCH($AG$17,M1ROW,0))</f>
        <v>0.62</v>
      </c>
      <c r="J143" s="145" t="n">
        <f aca="false">AVERAGE(I140:I146)</f>
        <v>0.62</v>
      </c>
      <c r="K143" s="144" t="e">
        <f aca="false">INDEX(EOLArray,MATCH($A143,EOLColumn,0),MATCH($AF$13,EOLRow,0))+FE143</f>
        <v>#VALUE!</v>
      </c>
      <c r="L143" s="135" t="n">
        <f aca="false">INDEX(M1SHEET,MATCH($A143,M1COLUMN,0),MATCH($AG$13,M1ROW,0))</f>
        <v>0</v>
      </c>
      <c r="M143" s="145" t="n">
        <f aca="false">AVERAGE(L140:L146)</f>
        <v>0</v>
      </c>
      <c r="N143" s="144" t="e">
        <f aca="false">INDEX(EOLArray,MATCH($A143,EOLColumn,0),MATCH($AF$12,EOLRow,0))+EB143+DQ143</f>
        <v>#VALUE!</v>
      </c>
      <c r="O143" s="135" t="n">
        <f aca="false">INDEX(M1SHEET,MATCH($A143,M1COLUMN,0),MATCH($AG$15,M1ROW,0))</f>
        <v>-0.29</v>
      </c>
      <c r="P143" s="145" t="n">
        <f aca="false">AVERAGE(O140:O146)</f>
        <v>-0.29</v>
      </c>
      <c r="Q143" s="135" t="n">
        <f aca="false">INDEX(M1SHEET,MATCH($A143,M1COLUMN,0),MATCH($AG$31,M1ROW,0))</f>
        <v>4.0535</v>
      </c>
      <c r="R143" s="145" t="n">
        <f aca="false">AVERAGE(Q140:Q146)</f>
        <v>4.05764285714286</v>
      </c>
      <c r="S143" s="144" t="e">
        <f aca="false">INDEX(EOLArray,MATCH($A143,EOLColumn,0),MATCH($AF$2,EOLRow,0))+BE143+DF143</f>
        <v>#VALUE!</v>
      </c>
      <c r="T143" s="135" t="n">
        <f aca="false">INDEX(M1SHEET,MATCH($A143,M1COLUMN,0),MATCH($AG$3,M1ROW,0))</f>
        <v>-0.57</v>
      </c>
      <c r="U143" s="145" t="n">
        <f aca="false">AVERAGE(T140:T146)</f>
        <v>-0.57</v>
      </c>
      <c r="V143" s="135" t="n">
        <f aca="false">INDEX(M1SHEET,MATCH($A143,M1COLUMN,0),MATCH($AG$28,M1ROW,0))</f>
        <v>5.27357568930769</v>
      </c>
      <c r="W143" s="145" t="n">
        <f aca="false">AVERAGE(V140:V146)</f>
        <v>5.27938273437351</v>
      </c>
      <c r="X143" s="144" t="e">
        <f aca="false">INDEX(EOLArray,MATCH($A143,EOLColumn,0),MATCH($AF$18,EOLRow,0))+$BE143+$CK143+$CS143+$DQ143</f>
        <v>#VALUE!</v>
      </c>
      <c r="Y143" s="135" t="n">
        <f aca="false">INDEX(M1SHEET,MATCH($A143,M1COLUMN,0),MATCH($AG$2,M1ROW,0))</f>
        <v>4.3435</v>
      </c>
      <c r="Z143" s="145" t="n">
        <f aca="false">AVERAGE(Y140:Y146)</f>
        <v>4.34764285714286</v>
      </c>
      <c r="AB143" s="150" t="e">
        <f aca="false">B143+E143+H143+K143+N143+S143</f>
        <v>#VALUE!</v>
      </c>
      <c r="AC143" s="58"/>
      <c r="AD143" s="58"/>
      <c r="AI143" s="138" t="n">
        <v>41091</v>
      </c>
      <c r="AJ143" s="96" t="n">
        <f aca="false">(CK143+BE143+BR143+DQ143)*AM143</f>
        <v>0</v>
      </c>
      <c r="AK143" s="97" t="n">
        <f aca="false">(AO143)*(AM143)</f>
        <v>0</v>
      </c>
      <c r="AL143" s="97" t="n">
        <f aca="false">(AN143+AO143)*(AM143)</f>
        <v>0</v>
      </c>
      <c r="AM143" s="139" t="n">
        <f aca="false">INDEX(M1SHEET,MATCH($AI143,M1COLUMN,0),MATCH($AG$38,M1ROW,0))</f>
        <v>0.502251879021453</v>
      </c>
      <c r="AN143" s="122" t="n">
        <f aca="false">BS143</f>
        <v>0</v>
      </c>
      <c r="AO143" s="97" t="n">
        <f aca="false">BR143</f>
        <v>0</v>
      </c>
      <c r="AP143" s="125"/>
      <c r="AQ143" s="108"/>
      <c r="AR143" s="128" t="n">
        <f aca="false">SUM(AX143:BE143)+SUM(BI143:BP143)+SUM(DU143:DZ143)+SUM(BW143:CI143)</f>
        <v>0</v>
      </c>
      <c r="AS143" s="108"/>
      <c r="AT143" s="17"/>
      <c r="AU143" s="17"/>
      <c r="AV143" s="37" t="n">
        <v>41091</v>
      </c>
      <c r="AW143" s="17"/>
      <c r="AX143" s="128" t="n">
        <f aca="false">IF(AX$2&lt;=$A143,IF(AX$3&gt;=$A143,(AX$4/1.055056),0),0)*($AI144-$AI143)/10000</f>
        <v>0</v>
      </c>
      <c r="AY143" s="140" t="n">
        <f aca="false">IF(AY$2&lt;=$A143,IF(AY$3&gt;=$A143,(AY$4/1.055056),0),0)*($AI144-$AI143)/10000</f>
        <v>0</v>
      </c>
      <c r="AZ143" s="140" t="n">
        <f aca="false">IF(AZ$2&lt;=$A143,IF(AZ$3&gt;=$A143,(AZ$4/1.055056),0),0)*($AI144-$AI143)/10000</f>
        <v>0</v>
      </c>
      <c r="BA143" s="140" t="n">
        <f aca="false">IF(BA$2&lt;=$A143,IF(BA$3&gt;=$A143,(BA$4/1.055056),0),0)*($AI144-$AI143)/10000</f>
        <v>0</v>
      </c>
      <c r="BB143" s="140" t="n">
        <f aca="false">IF(BB$2&lt;=$A143,IF(BB$3&gt;=$A143,(BB$4/1.055056),0),0)*($AI144-$AI143)/10000</f>
        <v>0</v>
      </c>
      <c r="BC143" s="140" t="n">
        <f aca="false">IF(BC$2&lt;=$A143,IF(BC$3&gt;=$A143,(BC$4/1.055056),0),0)*($AI144-$AI143)/10000</f>
        <v>0</v>
      </c>
      <c r="BD143" s="140" t="n">
        <f aca="false">IF(BD$2&lt;=$A143,IF(BD$3&gt;=$A143,(BD$4/1.055056),0),0)*($AI144-$AI143)/10000</f>
        <v>0</v>
      </c>
      <c r="BE143" s="140" t="n">
        <f aca="false">SUM(AX143:BD143)*AM143</f>
        <v>0</v>
      </c>
      <c r="BF143" s="140"/>
      <c r="BG143" s="13"/>
      <c r="BH143" s="13"/>
      <c r="BI143" s="141" t="n">
        <f aca="false">IF(BI$2&lt;=$A143,IF(BI$3&gt;=$A143,(BI$4/1.055056),0),0)*($AI144-$AI143)/10000</f>
        <v>0</v>
      </c>
      <c r="BJ143" s="141" t="n">
        <f aca="false">IF(BJ$2&lt;=$A143,IF(BJ$3&gt;=$A143,(BJ$4/1.055056),0),0)*($AI144-$AI143)/10000</f>
        <v>0</v>
      </c>
      <c r="BK143" s="141" t="n">
        <f aca="false">IF(BK$2&lt;=$A143,IF(BK$3&gt;=$A143,(BK$4/1.055056),0),0)*($AI144-$AI143)/10000</f>
        <v>0</v>
      </c>
      <c r="BL143" s="141" t="n">
        <f aca="false">IF(BL$2&lt;=$A143,IF(BL$3&gt;=$A143,(BL$4/1.055056),0),0)*($AI144-$AI143)/10000</f>
        <v>0</v>
      </c>
      <c r="BM143" s="141" t="n">
        <f aca="false">IF(BM$2&lt;=$A143,IF(BM$3&gt;=$A143,(BM$4/1.055056),0),0)*($AI144-$AI143)/10000</f>
        <v>0</v>
      </c>
      <c r="BN143" s="141" t="n">
        <f aca="false">IF(BN$2&lt;=$A143,IF(BN$3&gt;=$A143,(BN$4/1.055056),0),0)*($AI144-$AI143)/10000</f>
        <v>0</v>
      </c>
      <c r="BO143" s="141" t="n">
        <f aca="false">IF(BO$2&lt;=$A143,IF(BO$3&gt;=$A143,(BO$4/1.055056),0),0)*($AI144-$AI143)/10000</f>
        <v>0</v>
      </c>
      <c r="BP143" s="141" t="n">
        <f aca="false">IF(BP$2&lt;=$A143,IF(BP$3&gt;=$A143,(BP$4/1.055056),0),0)*($AI144-$AI143)/10000</f>
        <v>0</v>
      </c>
      <c r="BQ143" s="13"/>
      <c r="BR143" s="14" t="n">
        <f aca="false">SUM(BI143:BP143)</f>
        <v>0</v>
      </c>
      <c r="BS143" s="14" t="n">
        <f aca="false">SUM(AX143:BF143)+DF143</f>
        <v>0</v>
      </c>
      <c r="BT143" s="14"/>
      <c r="BU143" s="17"/>
      <c r="BV143" s="17"/>
      <c r="BW143" s="142" t="n">
        <f aca="false">IF(BW$2&lt;=$A143,IF(BW$3&gt;=$A143,(BW$4),0),0)*($AI144-$AI143)/10000</f>
        <v>0</v>
      </c>
      <c r="BX143" s="142" t="n">
        <f aca="false">IF(BX$2&lt;=$A143,IF(BX$3&gt;=$A143,(BX$4),0),0)*($AI144-$AI143)/10000</f>
        <v>0</v>
      </c>
      <c r="BY143" s="142" t="n">
        <f aca="false">IF(BY$2&lt;=$A143,IF(BY$3&gt;=$A143,(BY$4),0),0)*($AI144-$AI143)/10000</f>
        <v>0</v>
      </c>
      <c r="BZ143" s="142" t="n">
        <f aca="false">IF(BZ$2&lt;=$A143,IF(BZ$3&gt;=$A143,(BZ$4),0),0)*($AI144-$AI143)/10000</f>
        <v>0</v>
      </c>
      <c r="CA143" s="142" t="n">
        <f aca="false">IF(CA$2&lt;=$A143,IF(CA$3&gt;=$A143,(CA$4),0),0)*($AI144-$AI143)/10000</f>
        <v>0</v>
      </c>
      <c r="CB143" s="140" t="n">
        <f aca="false">IF(CB$2&lt;=$A143,IF(CB$3&gt;=$A143,(CB$4),0),0)*($AI144-$AI143)/10000</f>
        <v>0</v>
      </c>
      <c r="CC143" s="140" t="n">
        <f aca="false">IF(CC$2&lt;=$A143,IF(CC$3&gt;=$A143,(CC$4),0),0)*($AI144-$AI143)/10000</f>
        <v>0</v>
      </c>
      <c r="CD143" s="140" t="n">
        <f aca="false">IF(CD$2&lt;=$A143,IF(CD$3&gt;=$A143,(CD$4),0),0)*($AI144-$AI143)/10000</f>
        <v>0</v>
      </c>
      <c r="CE143" s="140" t="n">
        <f aca="false">IF(CE$2&lt;=$A143,IF(CE$3&gt;=$A143,(CE$4),0),0)*($AI144-$AI143)/10000</f>
        <v>0</v>
      </c>
      <c r="CF143" s="140" t="n">
        <f aca="false">IF(CF$2&lt;=$A143,IF(CF$3&gt;=$A143,(CF$4),0),0)*($AI144-$AI143)/10000</f>
        <v>0</v>
      </c>
      <c r="CG143" s="140" t="n">
        <f aca="false">IF(CG$2&lt;=$A143,IF(CG$3&gt;=$A143,(CG$4),0),0)*($AI144-$AI143)/10000</f>
        <v>0</v>
      </c>
      <c r="CH143" s="140" t="n">
        <f aca="false">IF(CH$2&lt;=$A143,IF(CH$3&gt;=$A143,(CH$4),0),0)*($AI144-$AI143)/10000</f>
        <v>0</v>
      </c>
      <c r="CI143" s="140" t="n">
        <f aca="false">IF(CI$2&lt;=$A143,IF(CI$3&gt;=$A143,(CI$4),0),0)*($AI144-$AI143)/10000</f>
        <v>0</v>
      </c>
      <c r="CJ143" s="17"/>
      <c r="CK143" s="128" t="n">
        <f aca="false">SUM(BW143:CI143)+DQ143</f>
        <v>0</v>
      </c>
      <c r="CL143" s="128"/>
      <c r="CM143" s="128"/>
      <c r="CN143" s="142" t="n">
        <f aca="false">IF(CN$2&lt;=$A143,IF(CN$3&gt;=$A143,(CN$4),0),0)*($AI144-$AI143)/10000</f>
        <v>0</v>
      </c>
      <c r="CO143" s="142" t="n">
        <f aca="false">IF(CO$2&lt;=$A143,IF(CO$3&gt;=$A143,(CO$4),0),0)*($AI144-$AI143)/10000</f>
        <v>0</v>
      </c>
      <c r="CP143" s="142" t="n">
        <f aca="false">IF(CP$2&lt;=$A143,IF(CP$3&gt;=$A143,(CP$4),0),0)*($AI144-$AI143)/10000</f>
        <v>0</v>
      </c>
      <c r="CQ143" s="142" t="n">
        <f aca="false">IF(CQ$2&lt;=$A143,IF(CQ$3&gt;=$A143,(CQ$4),0),0)*($AI144-$AI143)/10000</f>
        <v>0</v>
      </c>
      <c r="CR143" s="128"/>
      <c r="CS143" s="128" t="n">
        <f aca="false">SUM(CN143:CQ143)*AL143</f>
        <v>0</v>
      </c>
      <c r="CT143" s="128"/>
      <c r="CU143" s="17"/>
      <c r="CV143" s="17"/>
      <c r="CW143" s="17"/>
      <c r="CX143" s="140" t="n">
        <f aca="false">IF(CX$2&lt;=$A143,IF(CX$3&gt;=$A143,(CX$4),0),0)*($AI144-$AI143)/10000</f>
        <v>0</v>
      </c>
      <c r="CY143" s="140" t="n">
        <f aca="false">IF(CY$2&lt;=$A143,IF(CY$3&gt;=$A143,(CY$4),0),0)*($AI144-$AI143)/10000</f>
        <v>0</v>
      </c>
      <c r="CZ143" s="140" t="n">
        <f aca="false">IF(CZ$2&lt;=$A143,IF(CZ$3&gt;=$A143,(CZ$4),0),0)*($AI144-$AI143)/10000</f>
        <v>0</v>
      </c>
      <c r="DA143" s="140" t="n">
        <f aca="false">IF(DA$2&lt;=$A143,IF(DA$3&gt;=$A143,(DA$4),0),0)*($AI144-$AI143)/10000</f>
        <v>0</v>
      </c>
      <c r="DB143" s="140" t="n">
        <f aca="false">IF(DB$2&lt;=$A143,IF(DB$3&gt;=$A143,(DB$4),0),0)*($AI144-$AI143)/10000</f>
        <v>0</v>
      </c>
      <c r="DC143" s="140" t="n">
        <f aca="false">IF(DC$2&lt;=$A143,IF(DC$3&gt;=$A143,(DC$4),0),0)*($AI144-$AI143)/10000</f>
        <v>0</v>
      </c>
      <c r="DD143" s="140" t="n">
        <f aca="false">IF(DD$2&lt;=$A143,IF(DD$3&gt;=$A143,(DD$4),0),0)*($AI144-$AI143)/10000</f>
        <v>0</v>
      </c>
      <c r="DE143" s="17"/>
      <c r="DF143" s="128" t="n">
        <f aca="false">SUM(CX143:DD143)</f>
        <v>0</v>
      </c>
      <c r="DG143" s="17"/>
      <c r="DH143" s="17"/>
      <c r="DI143" s="17"/>
      <c r="DJ143" s="17"/>
      <c r="DK143" s="17"/>
      <c r="DL143" s="140" t="n">
        <f aca="false">IF(DL$2&lt;=$A143,IF(DL$3&gt;=$A143,(DL$4),0),0)*($AI144-$AI143)/10000</f>
        <v>0</v>
      </c>
      <c r="DM143" s="140" t="n">
        <f aca="false">IF(DM$2&lt;=$A143,IF(DM$3&gt;=$A143,(DM$4),0),0)*($AI144-$AI143)/10000</f>
        <v>0</v>
      </c>
      <c r="DN143" s="140" t="n">
        <f aca="false">IF(DN$2&lt;=$A143,IF(DN$3&gt;=$A143,(DN$4),0),0)*($AI144-$AI143)/10000</f>
        <v>0</v>
      </c>
      <c r="DO143" s="140" t="n">
        <f aca="false">IF(DO$2&lt;=$A143,IF(DO$3&gt;=$A143,(DO$4),0),0)*($AI144-$AI143)/10000</f>
        <v>0</v>
      </c>
      <c r="DP143" s="140"/>
      <c r="DQ143" s="140" t="n">
        <f aca="false">SUM(DL143:DO143)*AL143</f>
        <v>0</v>
      </c>
      <c r="DR143" s="140"/>
      <c r="DS143" s="140" t="n">
        <f aca="false">IF(DS$2&lt;=$A143,IF(DS$3&gt;=$A143,(DS$4),0),0)*($AI144-$AI143)/10000</f>
        <v>0</v>
      </c>
      <c r="DT143" s="140" t="n">
        <f aca="false">IF(DT$2&lt;=$A143,IF(DT$3&gt;=$A143,(DT$4),0),0)*($AI144-$AI143)/10000</f>
        <v>0</v>
      </c>
      <c r="DU143" s="140" t="n">
        <f aca="false">IF(DU$2&lt;=$A143,IF(DU$3&gt;=$A143,(DU$4),0),0)*($AI144-$AI143)/10000</f>
        <v>0</v>
      </c>
      <c r="DV143" s="140" t="n">
        <f aca="false">IF(DV$2&lt;=$A143,IF(DV$3&gt;=$A143,(DV$4),0),0)*($AI144-$AI143)/10000</f>
        <v>0</v>
      </c>
      <c r="DW143" s="140" t="n">
        <f aca="false">IF(DW$2&lt;=$A143,IF(DW$3&gt;=$A143,(DW$4),0),0)*($AI144-$AI143)/10000</f>
        <v>0</v>
      </c>
      <c r="DX143" s="140" t="n">
        <f aca="false">IF(DX$2&lt;=$A143,IF(DX$3&gt;=$A143,(DX$4),0),0)*($AI144-$AI143)/10000</f>
        <v>0</v>
      </c>
      <c r="DY143" s="140" t="n">
        <f aca="false">IF(DY$2&lt;=$A143,IF(DY$3&gt;=$A143,(DY$4),0),0)*($AI144-$AI143)/10000</f>
        <v>0</v>
      </c>
      <c r="DZ143" s="140" t="n">
        <f aca="false">IF(DZ$2&lt;=$A143,IF(DZ$3&gt;=$A143,(DZ$4),0),0)*($AI144-$AI143)/10000</f>
        <v>0</v>
      </c>
      <c r="EA143" s="140" t="n">
        <f aca="false">IF(EA$2&lt;=$A143,IF(EA$3&gt;=$A143,(EA$4),0),0)*($AI144-$AI143)/10000</f>
        <v>0</v>
      </c>
      <c r="EB143" s="128" t="n">
        <f aca="false">SUM(DS143:DZ143)*AM143</f>
        <v>0</v>
      </c>
      <c r="EC143" s="128"/>
      <c r="ED143" s="17"/>
      <c r="EE143" s="17"/>
      <c r="EF143" s="17"/>
      <c r="EG143" s="17"/>
      <c r="EH143" s="17"/>
      <c r="EI143" s="140" t="n">
        <f aca="false">IF(EI$2&lt;=$A143,IF(EI$3&gt;=$A143,(EI$4),0),0)*($AI144-$AI143)/10000</f>
        <v>0</v>
      </c>
      <c r="EJ143" s="140" t="n">
        <f aca="false">IF(EJ$2&lt;=$A143,IF(EJ$3&gt;=$A143,(EJ$4),0),0)*($AI144-$AI143)/10000</f>
        <v>0</v>
      </c>
      <c r="EK143" s="140" t="n">
        <f aca="false">IF(EK$2&lt;=$A143,IF(EK$3&gt;=$A143,(EK$4),0),0)*($AI144-$AI143)/10000</f>
        <v>0</v>
      </c>
      <c r="EL143" s="140" t="n">
        <f aca="false">IF(EL$2&lt;=$A143,IF(EL$3&gt;=$A143,(EL$4),0),0)*($AI144-$AI143)/10000</f>
        <v>0</v>
      </c>
      <c r="EM143" s="140" t="n">
        <f aca="false">IF(EM$2&lt;=$A143,IF(EM$3&gt;=$A143,(EM$4),0),0)*($AI144-$AI143)/10000</f>
        <v>0</v>
      </c>
      <c r="EN143" s="140" t="n">
        <f aca="false">IF(EN$2&lt;=$A143,IF(EN$3&gt;=$A143,(EN$4),0),0)*($AI144-$AI143)/10000</f>
        <v>0</v>
      </c>
      <c r="EO143" s="17"/>
      <c r="EP143" s="128" t="n">
        <f aca="false">SUM(EI143:EN143)</f>
        <v>0</v>
      </c>
      <c r="EQ143" s="128" t="n">
        <f aca="false">EP143*AM143</f>
        <v>0</v>
      </c>
      <c r="ER143" s="17"/>
      <c r="ES143" s="17"/>
      <c r="ET143" s="17"/>
      <c r="EU143" s="17"/>
      <c r="EV143" s="17"/>
      <c r="EW143" s="140" t="n">
        <f aca="false">IF(EW$2&lt;=$A143,IF(EW$3&gt;=$A143,(EW$4),0),0)*($AI144-$AI143)/10000</f>
        <v>0</v>
      </c>
      <c r="EX143" s="140" t="n">
        <f aca="false">IF(EX$2&lt;=$A143,IF(EX$3&gt;=$A143,(EX$4),0),0)*($AI144-$AI143)/10000</f>
        <v>0</v>
      </c>
      <c r="EY143" s="140" t="n">
        <f aca="false">IF(EY$2&lt;=$A143,IF(EY$3&gt;=$A143,(EY$4),0),0)*($AI144-$AI143)/10000</f>
        <v>0</v>
      </c>
      <c r="EZ143" s="140" t="n">
        <f aca="false">IF(EZ$2&lt;=$A143,IF(EZ$3&gt;=$A143,(EZ$4),0),0)*($AI144-$AI143)/10000</f>
        <v>0</v>
      </c>
      <c r="FA143" s="140" t="n">
        <f aca="false">IF(FA$2&lt;=$A143,IF(FA$3&gt;=$A143,(FA$4),0),0)*($AI144-$AI143)/10000</f>
        <v>0</v>
      </c>
      <c r="FB143" s="140" t="n">
        <f aca="false">IF(FB$2&lt;=$A143,IF(FB$3&gt;=$A143,(FB$4),0),0)*($AI144-$AI143)/10000</f>
        <v>0</v>
      </c>
      <c r="FC143" s="17"/>
      <c r="FD143" s="128" t="n">
        <f aca="false">SUM(EW143:FB143)</f>
        <v>0</v>
      </c>
      <c r="FE143" s="128" t="n">
        <f aca="false">FD143*AM143</f>
        <v>0</v>
      </c>
      <c r="FF143" s="17"/>
      <c r="FG143" s="17"/>
      <c r="FH143" s="17"/>
      <c r="FI143" s="17"/>
      <c r="FJ143" s="17"/>
      <c r="FK143" s="17"/>
      <c r="FL143" s="140" t="n">
        <f aca="false">IF(FL$2&lt;=$A143,IF(FL$3&gt;=$A143,(FL$4),0),0)*($AI144-$AI143)/10000</f>
        <v>0</v>
      </c>
      <c r="FM143" s="140" t="n">
        <f aca="false">IF(FM$2&lt;=$A143,IF(FM$3&gt;=$A143,(FM$4),0),0)*($AI144-$AI143)/10000</f>
        <v>0</v>
      </c>
      <c r="FN143" s="140" t="n">
        <f aca="false">IF(FN$2&lt;=$A143,IF(FN$3&gt;=$A143,(FN$4),0),0)*($AI144-$AI143)/10000</f>
        <v>0</v>
      </c>
      <c r="FO143" s="140" t="n">
        <f aca="false">IF(FO$2&lt;=$A143,IF(FO$3&gt;=$A143,(FO$4),0),0)*($AI144-$AI143)/10000</f>
        <v>0</v>
      </c>
      <c r="FP143" s="140" t="n">
        <f aca="false">IF(FP$2&lt;=$A143,IF(FP$3&gt;=$A143,(FP$4),0),0)*($AI144-$AI143)/10000</f>
        <v>0</v>
      </c>
      <c r="FQ143" s="140" t="n">
        <f aca="false">IF(FQ$2&lt;=$A143,IF(FQ$3&gt;=$A143,(FQ$4),0),0)*($AI144-$AI143)/10000</f>
        <v>0</v>
      </c>
      <c r="FR143" s="17"/>
      <c r="FS143" s="128" t="n">
        <f aca="false">SUM(FL143:FQ143)</f>
        <v>0</v>
      </c>
      <c r="FT143" s="128" t="n">
        <f aca="false">FS143*AM143</f>
        <v>0</v>
      </c>
      <c r="FU143" s="17"/>
      <c r="FV143" s="17"/>
      <c r="FW143" s="17"/>
      <c r="FX143" s="17"/>
      <c r="FY143" s="17"/>
      <c r="FZ143" s="17"/>
      <c r="GA143" s="140" t="n">
        <f aca="false">IF(GA$2&lt;=$A143,IF(GA$3&gt;=$A143,(GA$4),0),0)*($AI144-$AI143)/10000</f>
        <v>0</v>
      </c>
      <c r="GB143" s="140" t="n">
        <f aca="false">IF(GB$2&lt;=$A143,IF(GB$3&gt;=$A143,(GB$4),0),0)*($AI144-$AI143)/10000</f>
        <v>0</v>
      </c>
      <c r="GC143" s="140" t="n">
        <f aca="false">IF(GC$2&lt;=$A143,IF(GC$3&gt;=$A143,(GC$4),0),0)*($AI144-$AI143)/10000</f>
        <v>0</v>
      </c>
      <c r="GD143" s="140" t="n">
        <f aca="false">IF(GD$2&lt;=$A143,IF(GD$3&gt;=$A143,(GD$4),0),0)*($AI144-$AI143)/10000</f>
        <v>0</v>
      </c>
      <c r="GE143" s="140" t="n">
        <f aca="false">IF(GE$2&lt;=$A143,IF(GE$3&gt;=$A143,(GE$4),0),0)*($AI144-$AI143)/10000</f>
        <v>0</v>
      </c>
      <c r="GF143" s="140" t="n">
        <f aca="false">IF(GF$2&lt;=$A143,IF(GF$3&gt;=$A143,(GF$4),0),0)*($AI144-$AI143)/10000</f>
        <v>0</v>
      </c>
      <c r="GG143" s="17"/>
      <c r="GH143" s="128" t="n">
        <f aca="false">SUM(GA143:GF143)</f>
        <v>0</v>
      </c>
      <c r="GI143" s="128" t="n">
        <f aca="false">GH143*AM143</f>
        <v>0</v>
      </c>
    </row>
    <row r="144" customFormat="false" ht="16.5" hidden="false" customHeight="false" outlineLevel="0" collapsed="false">
      <c r="A144" s="133" t="n">
        <v>41122</v>
      </c>
      <c r="B144" s="144" t="e">
        <f aca="false">INDEX(EOLArray,MATCH($A144,EOLColumn,0),MATCH($AF$5,EOLRow,0))+CT144</f>
        <v>#VALUE!</v>
      </c>
      <c r="C144" s="135" t="n">
        <f aca="false">INDEX(M1SHEET,MATCH($A144,M1COLUMN,0),MATCH($AG$5,M1ROW,0))</f>
        <v>-0.627245373558083</v>
      </c>
      <c r="D144" s="152"/>
      <c r="E144" s="144" t="e">
        <f aca="false">INDEX(EOLArray,MATCH($A144,EOLColumn,0),MATCH($AF$19,EOLRow,0))+EQ144</f>
        <v>#VALUE!</v>
      </c>
      <c r="F144" s="135" t="n">
        <f aca="false">INDEX(M1SHEET,MATCH($A144,M1COLUMN,0),MATCH($AG$14,M1ROW,0))</f>
        <v>0</v>
      </c>
      <c r="G144" s="152"/>
      <c r="H144" s="144" t="e">
        <f aca="false">INDEX(EOLArray,MATCH($A144,EOLColumn,0),MATCH($AF$20,EOLRow,0))+GI144</f>
        <v>#VALUE!</v>
      </c>
      <c r="I144" s="135" t="n">
        <f aca="false">INDEX(M1SHEET,MATCH($A144,M1COLUMN,0),MATCH($AG$17,M1ROW,0))</f>
        <v>0.62</v>
      </c>
      <c r="J144" s="152"/>
      <c r="K144" s="144" t="e">
        <f aca="false">INDEX(EOLArray,MATCH($A144,EOLColumn,0),MATCH($AF$13,EOLRow,0))+FE144</f>
        <v>#VALUE!</v>
      </c>
      <c r="L144" s="135" t="n">
        <f aca="false">INDEX(M1SHEET,MATCH($A144,M1COLUMN,0),MATCH($AG$13,M1ROW,0))</f>
        <v>0</v>
      </c>
      <c r="M144" s="152"/>
      <c r="N144" s="144" t="e">
        <f aca="false">INDEX(EOLArray,MATCH($A144,EOLColumn,0),MATCH($AF$12,EOLRow,0))+EB144+DQ144</f>
        <v>#VALUE!</v>
      </c>
      <c r="O144" s="135" t="n">
        <f aca="false">INDEX(M1SHEET,MATCH($A144,M1COLUMN,0),MATCH($AG$15,M1ROW,0))</f>
        <v>-0.29</v>
      </c>
      <c r="P144" s="152"/>
      <c r="Q144" s="135" t="n">
        <f aca="false">INDEX(M1SHEET,MATCH($A144,M1COLUMN,0),MATCH($AG$31,M1ROW,0))</f>
        <v>4.0735</v>
      </c>
      <c r="R144" s="152"/>
      <c r="S144" s="144" t="e">
        <f aca="false">INDEX(EOLArray,MATCH($A144,EOLColumn,0),MATCH($AF$2,EOLRow,0))+BE144+DF144</f>
        <v>#VALUE!</v>
      </c>
      <c r="T144" s="135" t="n">
        <f aca="false">INDEX(M1SHEET,MATCH($A144,M1COLUMN,0),MATCH($AG$3,M1ROW,0))</f>
        <v>-0.57</v>
      </c>
      <c r="U144" s="152"/>
      <c r="V144" s="135" t="n">
        <f aca="false">INDEX(M1SHEET,MATCH($A144,M1COLUMN,0),MATCH($AG$28,M1ROW,0))</f>
        <v>5.301389110372</v>
      </c>
      <c r="W144" s="152"/>
      <c r="X144" s="144" t="e">
        <f aca="false">INDEX(EOLArray,MATCH($A144,EOLColumn,0),MATCH($AF$18,EOLRow,0))+$BE144+$CK144+$CS144+$DQ144</f>
        <v>#VALUE!</v>
      </c>
      <c r="Y144" s="135" t="n">
        <f aca="false">INDEX(M1SHEET,MATCH($A144,M1COLUMN,0),MATCH($AG$2,M1ROW,0))</f>
        <v>4.3635</v>
      </c>
      <c r="Z144" s="152"/>
      <c r="AB144" s="150" t="e">
        <f aca="false">B144+E144+H144+K144+N144+S144</f>
        <v>#VALUE!</v>
      </c>
      <c r="AC144" s="58"/>
      <c r="AD144" s="58"/>
      <c r="AI144" s="138" t="n">
        <v>41122</v>
      </c>
      <c r="AJ144" s="96" t="n">
        <f aca="false">(CK144+BE144+BR144+DQ144)*AM144</f>
        <v>0</v>
      </c>
      <c r="AK144" s="97" t="n">
        <f aca="false">(AO144)*(AM144)</f>
        <v>0</v>
      </c>
      <c r="AL144" s="97" t="n">
        <f aca="false">(AN144+AO144)*(AM144)</f>
        <v>0</v>
      </c>
      <c r="AM144" s="139" t="n">
        <f aca="false">INDEX(M1SHEET,MATCH($AI144,M1COLUMN,0),MATCH($AG$38,M1ROW,0))</f>
        <v>0.499460767008018</v>
      </c>
      <c r="AN144" s="122" t="n">
        <f aca="false">BS144</f>
        <v>0</v>
      </c>
      <c r="AO144" s="97" t="n">
        <f aca="false">BR144</f>
        <v>0</v>
      </c>
      <c r="AP144" s="125"/>
      <c r="AQ144" s="108"/>
      <c r="AR144" s="128" t="n">
        <f aca="false">SUM(AX144:BE144)+SUM(BI144:BP144)+SUM(DU144:DZ144)+SUM(BW144:CI144)</f>
        <v>0</v>
      </c>
      <c r="AS144" s="108"/>
      <c r="AT144" s="17"/>
      <c r="AU144" s="17"/>
      <c r="AV144" s="37" t="n">
        <v>41122</v>
      </c>
      <c r="AW144" s="17"/>
      <c r="AX144" s="128" t="n">
        <f aca="false">IF(AX$2&lt;=$A144,IF(AX$3&gt;=$A144,(AX$4/1.055056),0),0)*($AI145-$AI144)/10000</f>
        <v>0</v>
      </c>
      <c r="AY144" s="140" t="n">
        <f aca="false">IF(AY$2&lt;=$A144,IF(AY$3&gt;=$A144,(AY$4/1.055056),0),0)*($AI145-$AI144)/10000</f>
        <v>0</v>
      </c>
      <c r="AZ144" s="140" t="n">
        <f aca="false">IF(AZ$2&lt;=$A144,IF(AZ$3&gt;=$A144,(AZ$4/1.055056),0),0)*($AI145-$AI144)/10000</f>
        <v>0</v>
      </c>
      <c r="BA144" s="140" t="n">
        <f aca="false">IF(BA$2&lt;=$A144,IF(BA$3&gt;=$A144,(BA$4/1.055056),0),0)*($AI145-$AI144)/10000</f>
        <v>0</v>
      </c>
      <c r="BB144" s="140" t="n">
        <f aca="false">IF(BB$2&lt;=$A144,IF(BB$3&gt;=$A144,(BB$4/1.055056),0),0)*($AI145-$AI144)/10000</f>
        <v>0</v>
      </c>
      <c r="BC144" s="140" t="n">
        <f aca="false">IF(BC$2&lt;=$A144,IF(BC$3&gt;=$A144,(BC$4/1.055056),0),0)*($AI145-$AI144)/10000</f>
        <v>0</v>
      </c>
      <c r="BD144" s="140" t="n">
        <f aca="false">IF(BD$2&lt;=$A144,IF(BD$3&gt;=$A144,(BD$4/1.055056),0),0)*($AI145-$AI144)/10000</f>
        <v>0</v>
      </c>
      <c r="BE144" s="140" t="n">
        <f aca="false">SUM(AX144:BD144)*AM144</f>
        <v>0</v>
      </c>
      <c r="BF144" s="140"/>
      <c r="BG144" s="13"/>
      <c r="BH144" s="13"/>
      <c r="BI144" s="141" t="n">
        <f aca="false">IF(BI$2&lt;=$A144,IF(BI$3&gt;=$A144,(BI$4/1.055056),0),0)*($AI145-$AI144)/10000</f>
        <v>0</v>
      </c>
      <c r="BJ144" s="141" t="n">
        <f aca="false">IF(BJ$2&lt;=$A144,IF(BJ$3&gt;=$A144,(BJ$4/1.055056),0),0)*($AI145-$AI144)/10000</f>
        <v>0</v>
      </c>
      <c r="BK144" s="141" t="n">
        <f aca="false">IF(BK$2&lt;=$A144,IF(BK$3&gt;=$A144,(BK$4/1.055056),0),0)*($AI145-$AI144)/10000</f>
        <v>0</v>
      </c>
      <c r="BL144" s="141" t="n">
        <f aca="false">IF(BL$2&lt;=$A144,IF(BL$3&gt;=$A144,(BL$4/1.055056),0),0)*($AI145-$AI144)/10000</f>
        <v>0</v>
      </c>
      <c r="BM144" s="141" t="n">
        <f aca="false">IF(BM$2&lt;=$A144,IF(BM$3&gt;=$A144,(BM$4/1.055056),0),0)*($AI145-$AI144)/10000</f>
        <v>0</v>
      </c>
      <c r="BN144" s="141" t="n">
        <f aca="false">IF(BN$2&lt;=$A144,IF(BN$3&gt;=$A144,(BN$4/1.055056),0),0)*($AI145-$AI144)/10000</f>
        <v>0</v>
      </c>
      <c r="BO144" s="141" t="n">
        <f aca="false">IF(BO$2&lt;=$A144,IF(BO$3&gt;=$A144,(BO$4/1.055056),0),0)*($AI145-$AI144)/10000</f>
        <v>0</v>
      </c>
      <c r="BP144" s="141" t="n">
        <f aca="false">IF(BP$2&lt;=$A144,IF(BP$3&gt;=$A144,(BP$4/1.055056),0),0)*($AI145-$AI144)/10000</f>
        <v>0</v>
      </c>
      <c r="BQ144" s="13"/>
      <c r="BR144" s="14" t="n">
        <f aca="false">SUM(BI144:BP144)</f>
        <v>0</v>
      </c>
      <c r="BS144" s="14" t="n">
        <f aca="false">SUM(AX144:BF144)+DF144</f>
        <v>0</v>
      </c>
      <c r="BT144" s="14"/>
      <c r="BU144" s="17"/>
      <c r="BV144" s="17"/>
      <c r="BW144" s="142" t="n">
        <f aca="false">IF(BW$2&lt;=$A144,IF(BW$3&gt;=$A144,(BW$4),0),0)*($AI145-$AI144)/10000</f>
        <v>0</v>
      </c>
      <c r="BX144" s="142" t="n">
        <f aca="false">IF(BX$2&lt;=$A144,IF(BX$3&gt;=$A144,(BX$4),0),0)*($AI145-$AI144)/10000</f>
        <v>0</v>
      </c>
      <c r="BY144" s="142" t="n">
        <f aca="false">IF(BY$2&lt;=$A144,IF(BY$3&gt;=$A144,(BY$4),0),0)*($AI145-$AI144)/10000</f>
        <v>0</v>
      </c>
      <c r="BZ144" s="142" t="n">
        <f aca="false">IF(BZ$2&lt;=$A144,IF(BZ$3&gt;=$A144,(BZ$4),0),0)*($AI145-$AI144)/10000</f>
        <v>0</v>
      </c>
      <c r="CA144" s="142" t="n">
        <f aca="false">IF(CA$2&lt;=$A144,IF(CA$3&gt;=$A144,(CA$4),0),0)*($AI145-$AI144)/10000</f>
        <v>0</v>
      </c>
      <c r="CB144" s="140" t="n">
        <f aca="false">IF(CB$2&lt;=$A144,IF(CB$3&gt;=$A144,(CB$4),0),0)*($AI145-$AI144)/10000</f>
        <v>0</v>
      </c>
      <c r="CC144" s="140" t="n">
        <f aca="false">IF(CC$2&lt;=$A144,IF(CC$3&gt;=$A144,(CC$4),0),0)*($AI145-$AI144)/10000</f>
        <v>0</v>
      </c>
      <c r="CD144" s="140" t="n">
        <f aca="false">IF(CD$2&lt;=$A144,IF(CD$3&gt;=$A144,(CD$4),0),0)*($AI145-$AI144)/10000</f>
        <v>0</v>
      </c>
      <c r="CE144" s="140" t="n">
        <f aca="false">IF(CE$2&lt;=$A144,IF(CE$3&gt;=$A144,(CE$4),0),0)*($AI145-$AI144)/10000</f>
        <v>0</v>
      </c>
      <c r="CF144" s="140" t="n">
        <f aca="false">IF(CF$2&lt;=$A144,IF(CF$3&gt;=$A144,(CF$4),0),0)*($AI145-$AI144)/10000</f>
        <v>0</v>
      </c>
      <c r="CG144" s="140" t="n">
        <f aca="false">IF(CG$2&lt;=$A144,IF(CG$3&gt;=$A144,(CG$4),0),0)*($AI145-$AI144)/10000</f>
        <v>0</v>
      </c>
      <c r="CH144" s="140" t="n">
        <f aca="false">IF(CH$2&lt;=$A144,IF(CH$3&gt;=$A144,(CH$4),0),0)*($AI145-$AI144)/10000</f>
        <v>0</v>
      </c>
      <c r="CI144" s="140" t="n">
        <f aca="false">IF(CI$2&lt;=$A144,IF(CI$3&gt;=$A144,(CI$4),0),0)*($AI145-$AI144)/10000</f>
        <v>0</v>
      </c>
      <c r="CJ144" s="17"/>
      <c r="CK144" s="128" t="n">
        <f aca="false">SUM(BW144:CI144)+DQ144</f>
        <v>0</v>
      </c>
      <c r="CL144" s="128"/>
      <c r="CM144" s="128"/>
      <c r="CN144" s="142" t="n">
        <f aca="false">IF(CN$2&lt;=$A144,IF(CN$3&gt;=$A144,(CN$4),0),0)*($AI145-$AI144)/10000</f>
        <v>0</v>
      </c>
      <c r="CO144" s="142" t="n">
        <f aca="false">IF(CO$2&lt;=$A144,IF(CO$3&gt;=$A144,(CO$4),0),0)*($AI145-$AI144)/10000</f>
        <v>0</v>
      </c>
      <c r="CP144" s="142" t="n">
        <f aca="false">IF(CP$2&lt;=$A144,IF(CP$3&gt;=$A144,(CP$4),0),0)*($AI145-$AI144)/10000</f>
        <v>0</v>
      </c>
      <c r="CQ144" s="142" t="n">
        <f aca="false">IF(CQ$2&lt;=$A144,IF(CQ$3&gt;=$A144,(CQ$4),0),0)*($AI145-$AI144)/10000</f>
        <v>0</v>
      </c>
      <c r="CR144" s="128"/>
      <c r="CS144" s="128" t="n">
        <f aca="false">SUM(CN144:CQ144)*AL144</f>
        <v>0</v>
      </c>
      <c r="CT144" s="128"/>
      <c r="CU144" s="17"/>
      <c r="CV144" s="17"/>
      <c r="CW144" s="17"/>
      <c r="CX144" s="140" t="n">
        <f aca="false">IF(CX$2&lt;=$A144,IF(CX$3&gt;=$A144,(CX$4),0),0)*($AI145-$AI144)/10000</f>
        <v>0</v>
      </c>
      <c r="CY144" s="140" t="n">
        <f aca="false">IF(CY$2&lt;=$A144,IF(CY$3&gt;=$A144,(CY$4),0),0)*($AI145-$AI144)/10000</f>
        <v>0</v>
      </c>
      <c r="CZ144" s="140" t="n">
        <f aca="false">IF(CZ$2&lt;=$A144,IF(CZ$3&gt;=$A144,(CZ$4),0),0)*($AI145-$AI144)/10000</f>
        <v>0</v>
      </c>
      <c r="DA144" s="140" t="n">
        <f aca="false">IF(DA$2&lt;=$A144,IF(DA$3&gt;=$A144,(DA$4),0),0)*($AI145-$AI144)/10000</f>
        <v>0</v>
      </c>
      <c r="DB144" s="140" t="n">
        <f aca="false">IF(DB$2&lt;=$A144,IF(DB$3&gt;=$A144,(DB$4),0),0)*($AI145-$AI144)/10000</f>
        <v>0</v>
      </c>
      <c r="DC144" s="140" t="n">
        <f aca="false">IF(DC$2&lt;=$A144,IF(DC$3&gt;=$A144,(DC$4),0),0)*($AI145-$AI144)/10000</f>
        <v>0</v>
      </c>
      <c r="DD144" s="140" t="n">
        <f aca="false">IF(DD$2&lt;=$A144,IF(DD$3&gt;=$A144,(DD$4),0),0)*($AI145-$AI144)/10000</f>
        <v>0</v>
      </c>
      <c r="DE144" s="17"/>
      <c r="DF144" s="128" t="n">
        <f aca="false">SUM(CX144:DD144)</f>
        <v>0</v>
      </c>
      <c r="DG144" s="17"/>
      <c r="DH144" s="17"/>
      <c r="DI144" s="17"/>
      <c r="DJ144" s="17"/>
      <c r="DK144" s="17"/>
      <c r="DL144" s="140" t="n">
        <f aca="false">IF(DL$2&lt;=$A144,IF(DL$3&gt;=$A144,(DL$4),0),0)*($AI145-$AI144)/10000</f>
        <v>0</v>
      </c>
      <c r="DM144" s="140" t="n">
        <f aca="false">IF(DM$2&lt;=$A144,IF(DM$3&gt;=$A144,(DM$4),0),0)*($AI145-$AI144)/10000</f>
        <v>0</v>
      </c>
      <c r="DN144" s="140" t="n">
        <f aca="false">IF(DN$2&lt;=$A144,IF(DN$3&gt;=$A144,(DN$4),0),0)*($AI145-$AI144)/10000</f>
        <v>0</v>
      </c>
      <c r="DO144" s="140" t="n">
        <f aca="false">IF(DO$2&lt;=$A144,IF(DO$3&gt;=$A144,(DO$4),0),0)*($AI145-$AI144)/10000</f>
        <v>0</v>
      </c>
      <c r="DP144" s="140"/>
      <c r="DQ144" s="140" t="n">
        <f aca="false">SUM(DL144:DO144)*AL144</f>
        <v>0</v>
      </c>
      <c r="DR144" s="140"/>
      <c r="DS144" s="140" t="n">
        <f aca="false">IF(DS$2&lt;=$A144,IF(DS$3&gt;=$A144,(DS$4),0),0)*($AI145-$AI144)/10000</f>
        <v>0</v>
      </c>
      <c r="DT144" s="140" t="n">
        <f aca="false">IF(DT$2&lt;=$A144,IF(DT$3&gt;=$A144,(DT$4),0),0)*($AI145-$AI144)/10000</f>
        <v>0</v>
      </c>
      <c r="DU144" s="140" t="n">
        <f aca="false">IF(DU$2&lt;=$A144,IF(DU$3&gt;=$A144,(DU$4),0),0)*($AI145-$AI144)/10000</f>
        <v>0</v>
      </c>
      <c r="DV144" s="140" t="n">
        <f aca="false">IF(DV$2&lt;=$A144,IF(DV$3&gt;=$A144,(DV$4),0),0)*($AI145-$AI144)/10000</f>
        <v>0</v>
      </c>
      <c r="DW144" s="140" t="n">
        <f aca="false">IF(DW$2&lt;=$A144,IF(DW$3&gt;=$A144,(DW$4),0),0)*($AI145-$AI144)/10000</f>
        <v>0</v>
      </c>
      <c r="DX144" s="140" t="n">
        <f aca="false">IF(DX$2&lt;=$A144,IF(DX$3&gt;=$A144,(DX$4),0),0)*($AI145-$AI144)/10000</f>
        <v>0</v>
      </c>
      <c r="DY144" s="140" t="n">
        <f aca="false">IF(DY$2&lt;=$A144,IF(DY$3&gt;=$A144,(DY$4),0),0)*($AI145-$AI144)/10000</f>
        <v>0</v>
      </c>
      <c r="DZ144" s="140" t="n">
        <f aca="false">IF(DZ$2&lt;=$A144,IF(DZ$3&gt;=$A144,(DZ$4),0),0)*($AI145-$AI144)/10000</f>
        <v>0</v>
      </c>
      <c r="EA144" s="140" t="n">
        <f aca="false">IF(EA$2&lt;=$A144,IF(EA$3&gt;=$A144,(EA$4),0),0)*($AI145-$AI144)/10000</f>
        <v>0</v>
      </c>
      <c r="EB144" s="128" t="n">
        <f aca="false">SUM(DS144:DZ144)*AM144</f>
        <v>0</v>
      </c>
      <c r="EC144" s="128"/>
      <c r="ED144" s="17"/>
      <c r="EE144" s="17"/>
      <c r="EF144" s="17"/>
      <c r="EG144" s="17"/>
      <c r="EH144" s="17"/>
      <c r="EI144" s="140" t="n">
        <f aca="false">IF(EI$2&lt;=$A144,IF(EI$3&gt;=$A144,(EI$4),0),0)*($AI145-$AI144)/10000</f>
        <v>0</v>
      </c>
      <c r="EJ144" s="140" t="n">
        <f aca="false">IF(EJ$2&lt;=$A144,IF(EJ$3&gt;=$A144,(EJ$4),0),0)*($AI145-$AI144)/10000</f>
        <v>0</v>
      </c>
      <c r="EK144" s="140" t="n">
        <f aca="false">IF(EK$2&lt;=$A144,IF(EK$3&gt;=$A144,(EK$4),0),0)*($AI145-$AI144)/10000</f>
        <v>0</v>
      </c>
      <c r="EL144" s="140" t="n">
        <f aca="false">IF(EL$2&lt;=$A144,IF(EL$3&gt;=$A144,(EL$4),0),0)*($AI145-$AI144)/10000</f>
        <v>0</v>
      </c>
      <c r="EM144" s="140" t="n">
        <f aca="false">IF(EM$2&lt;=$A144,IF(EM$3&gt;=$A144,(EM$4),0),0)*($AI145-$AI144)/10000</f>
        <v>0</v>
      </c>
      <c r="EN144" s="140" t="n">
        <f aca="false">IF(EN$2&lt;=$A144,IF(EN$3&gt;=$A144,(EN$4),0),0)*($AI145-$AI144)/10000</f>
        <v>0</v>
      </c>
      <c r="EO144" s="17"/>
      <c r="EP144" s="128" t="n">
        <f aca="false">SUM(EI144:EN144)</f>
        <v>0</v>
      </c>
      <c r="EQ144" s="128" t="n">
        <f aca="false">EP144*AM144</f>
        <v>0</v>
      </c>
      <c r="ER144" s="17"/>
      <c r="ES144" s="17"/>
      <c r="ET144" s="17"/>
      <c r="EU144" s="17"/>
      <c r="EV144" s="17"/>
      <c r="EW144" s="140" t="n">
        <f aca="false">IF(EW$2&lt;=$A144,IF(EW$3&gt;=$A144,(EW$4),0),0)*($AI145-$AI144)/10000</f>
        <v>0</v>
      </c>
      <c r="EX144" s="140" t="n">
        <f aca="false">IF(EX$2&lt;=$A144,IF(EX$3&gt;=$A144,(EX$4),0),0)*($AI145-$AI144)/10000</f>
        <v>0</v>
      </c>
      <c r="EY144" s="140" t="n">
        <f aca="false">IF(EY$2&lt;=$A144,IF(EY$3&gt;=$A144,(EY$4),0),0)*($AI145-$AI144)/10000</f>
        <v>0</v>
      </c>
      <c r="EZ144" s="140" t="n">
        <f aca="false">IF(EZ$2&lt;=$A144,IF(EZ$3&gt;=$A144,(EZ$4),0),0)*($AI145-$AI144)/10000</f>
        <v>0</v>
      </c>
      <c r="FA144" s="140" t="n">
        <f aca="false">IF(FA$2&lt;=$A144,IF(FA$3&gt;=$A144,(FA$4),0),0)*($AI145-$AI144)/10000</f>
        <v>0</v>
      </c>
      <c r="FB144" s="140" t="n">
        <f aca="false">IF(FB$2&lt;=$A144,IF(FB$3&gt;=$A144,(FB$4),0),0)*($AI145-$AI144)/10000</f>
        <v>0</v>
      </c>
      <c r="FC144" s="17"/>
      <c r="FD144" s="128" t="n">
        <f aca="false">SUM(EW144:FB144)</f>
        <v>0</v>
      </c>
      <c r="FE144" s="128" t="n">
        <f aca="false">FD144*AM144</f>
        <v>0</v>
      </c>
      <c r="FF144" s="17"/>
      <c r="FG144" s="17"/>
      <c r="FH144" s="17"/>
      <c r="FI144" s="17"/>
      <c r="FJ144" s="17"/>
      <c r="FK144" s="17"/>
      <c r="FL144" s="140" t="n">
        <f aca="false">IF(FL$2&lt;=$A144,IF(FL$3&gt;=$A144,(FL$4),0),0)*($AI145-$AI144)/10000</f>
        <v>0</v>
      </c>
      <c r="FM144" s="140" t="n">
        <f aca="false">IF(FM$2&lt;=$A144,IF(FM$3&gt;=$A144,(FM$4),0),0)*($AI145-$AI144)/10000</f>
        <v>0</v>
      </c>
      <c r="FN144" s="140" t="n">
        <f aca="false">IF(FN$2&lt;=$A144,IF(FN$3&gt;=$A144,(FN$4),0),0)*($AI145-$AI144)/10000</f>
        <v>0</v>
      </c>
      <c r="FO144" s="140" t="n">
        <f aca="false">IF(FO$2&lt;=$A144,IF(FO$3&gt;=$A144,(FO$4),0),0)*($AI145-$AI144)/10000</f>
        <v>0</v>
      </c>
      <c r="FP144" s="140" t="n">
        <f aca="false">IF(FP$2&lt;=$A144,IF(FP$3&gt;=$A144,(FP$4),0),0)*($AI145-$AI144)/10000</f>
        <v>0</v>
      </c>
      <c r="FQ144" s="140" t="n">
        <f aca="false">IF(FQ$2&lt;=$A144,IF(FQ$3&gt;=$A144,(FQ$4),0),0)*($AI145-$AI144)/10000</f>
        <v>0</v>
      </c>
      <c r="FR144" s="17"/>
      <c r="FS144" s="128" t="n">
        <f aca="false">SUM(FL144:FQ144)</f>
        <v>0</v>
      </c>
      <c r="FT144" s="128" t="n">
        <f aca="false">FS144*AM144</f>
        <v>0</v>
      </c>
      <c r="FU144" s="17"/>
      <c r="FV144" s="17"/>
      <c r="FW144" s="17"/>
      <c r="FX144" s="17"/>
      <c r="FY144" s="17"/>
      <c r="FZ144" s="17"/>
      <c r="GA144" s="140" t="n">
        <f aca="false">IF(GA$2&lt;=$A144,IF(GA$3&gt;=$A144,(GA$4),0),0)*($AI145-$AI144)/10000</f>
        <v>0</v>
      </c>
      <c r="GB144" s="140" t="n">
        <f aca="false">IF(GB$2&lt;=$A144,IF(GB$3&gt;=$A144,(GB$4),0),0)*($AI145-$AI144)/10000</f>
        <v>0</v>
      </c>
      <c r="GC144" s="140" t="n">
        <f aca="false">IF(GC$2&lt;=$A144,IF(GC$3&gt;=$A144,(GC$4),0),0)*($AI145-$AI144)/10000</f>
        <v>0</v>
      </c>
      <c r="GD144" s="140" t="n">
        <f aca="false">IF(GD$2&lt;=$A144,IF(GD$3&gt;=$A144,(GD$4),0),0)*($AI145-$AI144)/10000</f>
        <v>0</v>
      </c>
      <c r="GE144" s="140" t="n">
        <f aca="false">IF(GE$2&lt;=$A144,IF(GE$3&gt;=$A144,(GE$4),0),0)*($AI145-$AI144)/10000</f>
        <v>0</v>
      </c>
      <c r="GF144" s="140" t="n">
        <f aca="false">IF(GF$2&lt;=$A144,IF(GF$3&gt;=$A144,(GF$4),0),0)*($AI145-$AI144)/10000</f>
        <v>0</v>
      </c>
      <c r="GG144" s="17"/>
      <c r="GH144" s="128" t="n">
        <f aca="false">SUM(GA144:GF144)</f>
        <v>0</v>
      </c>
      <c r="GI144" s="128" t="n">
        <f aca="false">GH144*AM144</f>
        <v>0</v>
      </c>
    </row>
    <row r="145" customFormat="false" ht="16.5" hidden="false" customHeight="false" outlineLevel="0" collapsed="false">
      <c r="A145" s="133" t="n">
        <v>41153</v>
      </c>
      <c r="B145" s="144" t="e">
        <f aca="false">INDEX(EOLArray,MATCH($A145,EOLColumn,0),MATCH($AF$5,EOLRow,0))+CT145</f>
        <v>#VALUE!</v>
      </c>
      <c r="C145" s="135" t="n">
        <f aca="false">INDEX(M1SHEET,MATCH($A145,M1COLUMN,0),MATCH($AG$5,M1ROW,0))</f>
        <v>-0.627246729760842</v>
      </c>
      <c r="D145" s="152"/>
      <c r="E145" s="144" t="e">
        <f aca="false">INDEX(EOLArray,MATCH($A145,EOLColumn,0),MATCH($AF$19,EOLRow,0))+EQ145</f>
        <v>#VALUE!</v>
      </c>
      <c r="F145" s="135" t="n">
        <f aca="false">INDEX(M1SHEET,MATCH($A145,M1COLUMN,0),MATCH($AG$14,M1ROW,0))</f>
        <v>0</v>
      </c>
      <c r="G145" s="152"/>
      <c r="H145" s="144" t="e">
        <f aca="false">INDEX(EOLArray,MATCH($A145,EOLColumn,0),MATCH($AF$20,EOLRow,0))+GI145</f>
        <v>#VALUE!</v>
      </c>
      <c r="I145" s="135" t="n">
        <f aca="false">INDEX(M1SHEET,MATCH($A145,M1COLUMN,0),MATCH($AG$17,M1ROW,0))</f>
        <v>0.62</v>
      </c>
      <c r="J145" s="152"/>
      <c r="K145" s="144" t="e">
        <f aca="false">INDEX(EOLArray,MATCH($A145,EOLColumn,0),MATCH($AF$13,EOLRow,0))+FE145</f>
        <v>#VALUE!</v>
      </c>
      <c r="L145" s="135" t="n">
        <f aca="false">INDEX(M1SHEET,MATCH($A145,M1COLUMN,0),MATCH($AG$13,M1ROW,0))</f>
        <v>0</v>
      </c>
      <c r="M145" s="152"/>
      <c r="N145" s="144" t="e">
        <f aca="false">INDEX(EOLArray,MATCH($A145,EOLColumn,0),MATCH($AF$12,EOLRow,0))+EB145+DQ145</f>
        <v>#VALUE!</v>
      </c>
      <c r="O145" s="135" t="n">
        <f aca="false">INDEX(M1SHEET,MATCH($A145,M1COLUMN,0),MATCH($AG$15,M1ROW,0))</f>
        <v>-0.29</v>
      </c>
      <c r="P145" s="152"/>
      <c r="Q145" s="135" t="n">
        <f aca="false">INDEX(M1SHEET,MATCH($A145,M1COLUMN,0),MATCH($AG$31,M1ROW,0))</f>
        <v>4.0995</v>
      </c>
      <c r="R145" s="152"/>
      <c r="S145" s="144" t="e">
        <f aca="false">INDEX(EOLArray,MATCH($A145,EOLColumn,0),MATCH($AF$2,EOLRow,0))+BE145+DF145</f>
        <v>#VALUE!</v>
      </c>
      <c r="T145" s="135" t="n">
        <f aca="false">INDEX(M1SHEET,MATCH($A145,M1COLUMN,0),MATCH($AG$3,M1ROW,0))</f>
        <v>-0.57</v>
      </c>
      <c r="U145" s="152"/>
      <c r="V145" s="135" t="n">
        <f aca="false">INDEX(M1SHEET,MATCH($A145,M1COLUMN,0),MATCH($AG$28,M1ROW,0))</f>
        <v>5.33759747109629</v>
      </c>
      <c r="W145" s="152"/>
      <c r="X145" s="144" t="e">
        <f aca="false">INDEX(EOLArray,MATCH($A145,EOLColumn,0),MATCH($AF$18,EOLRow,0))+$BE145+$CK145+$CS145+$DQ145</f>
        <v>#VALUE!</v>
      </c>
      <c r="Y145" s="135" t="n">
        <f aca="false">INDEX(M1SHEET,MATCH($A145,M1COLUMN,0),MATCH($AG$2,M1ROW,0))</f>
        <v>4.3895</v>
      </c>
      <c r="Z145" s="152"/>
      <c r="AB145" s="150" t="e">
        <f aca="false">B145+E145+H145+K145+N145+S145</f>
        <v>#VALUE!</v>
      </c>
      <c r="AC145" s="58"/>
      <c r="AD145" s="58"/>
      <c r="AI145" s="138" t="n">
        <v>41153</v>
      </c>
      <c r="AJ145" s="96" t="n">
        <f aca="false">(CK145+BE145+BR145+DQ145)*AM145</f>
        <v>0</v>
      </c>
      <c r="AK145" s="97" t="n">
        <f aca="false">(AO145)*(AM145)</f>
        <v>0</v>
      </c>
      <c r="AL145" s="97" t="n">
        <f aca="false">(AN145+AO145)*(AM145)</f>
        <v>0</v>
      </c>
      <c r="AM145" s="139" t="n">
        <f aca="false">INDEX(M1SHEET,MATCH($AI145,M1COLUMN,0),MATCH($AG$38,M1ROW,0))</f>
        <v>0.496681790993767</v>
      </c>
      <c r="AN145" s="122" t="n">
        <f aca="false">BS145</f>
        <v>0</v>
      </c>
      <c r="AO145" s="97" t="n">
        <f aca="false">BR145</f>
        <v>0</v>
      </c>
      <c r="AP145" s="125"/>
      <c r="AQ145" s="108"/>
      <c r="AR145" s="128" t="n">
        <f aca="false">SUM(AX145:BE145)+SUM(BI145:BP145)+SUM(DU145:DZ145)+SUM(BW145:CI145)</f>
        <v>0</v>
      </c>
      <c r="AS145" s="108"/>
      <c r="AT145" s="17"/>
      <c r="AU145" s="17"/>
      <c r="AV145" s="37" t="n">
        <v>41153</v>
      </c>
      <c r="AW145" s="17"/>
      <c r="AX145" s="128" t="n">
        <f aca="false">IF(AX$2&lt;=$A145,IF(AX$3&gt;=$A145,(AX$4/1.055056),0),0)*($AI146-$AI145)/10000</f>
        <v>0</v>
      </c>
      <c r="AY145" s="140" t="n">
        <f aca="false">IF(AY$2&lt;=$A145,IF(AY$3&gt;=$A145,(AY$4/1.055056),0),0)*($AI146-$AI145)/10000</f>
        <v>0</v>
      </c>
      <c r="AZ145" s="140" t="n">
        <f aca="false">IF(AZ$2&lt;=$A145,IF(AZ$3&gt;=$A145,(AZ$4/1.055056),0),0)*($AI146-$AI145)/10000</f>
        <v>0</v>
      </c>
      <c r="BA145" s="140" t="n">
        <f aca="false">IF(BA$2&lt;=$A145,IF(BA$3&gt;=$A145,(BA$4/1.055056),0),0)*($AI146-$AI145)/10000</f>
        <v>0</v>
      </c>
      <c r="BB145" s="140" t="n">
        <f aca="false">IF(BB$2&lt;=$A145,IF(BB$3&gt;=$A145,(BB$4/1.055056),0),0)*($AI146-$AI145)/10000</f>
        <v>0</v>
      </c>
      <c r="BC145" s="140" t="n">
        <f aca="false">IF(BC$2&lt;=$A145,IF(BC$3&gt;=$A145,(BC$4/1.055056),0),0)*($AI146-$AI145)/10000</f>
        <v>0</v>
      </c>
      <c r="BD145" s="140" t="n">
        <f aca="false">IF(BD$2&lt;=$A145,IF(BD$3&gt;=$A145,(BD$4/1.055056),0),0)*($AI146-$AI145)/10000</f>
        <v>0</v>
      </c>
      <c r="BE145" s="140" t="n">
        <f aca="false">SUM(AX145:BD145)*AM145</f>
        <v>0</v>
      </c>
      <c r="BF145" s="140"/>
      <c r="BG145" s="13"/>
      <c r="BH145" s="13"/>
      <c r="BI145" s="141" t="n">
        <f aca="false">IF(BI$2&lt;=$A145,IF(BI$3&gt;=$A145,(BI$4/1.055056),0),0)*($AI146-$AI145)/10000</f>
        <v>0</v>
      </c>
      <c r="BJ145" s="141" t="n">
        <f aca="false">IF(BJ$2&lt;=$A145,IF(BJ$3&gt;=$A145,(BJ$4/1.055056),0),0)*($AI146-$AI145)/10000</f>
        <v>0</v>
      </c>
      <c r="BK145" s="141" t="n">
        <f aca="false">IF(BK$2&lt;=$A145,IF(BK$3&gt;=$A145,(BK$4/1.055056),0),0)*($AI146-$AI145)/10000</f>
        <v>0</v>
      </c>
      <c r="BL145" s="141" t="n">
        <f aca="false">IF(BL$2&lt;=$A145,IF(BL$3&gt;=$A145,(BL$4/1.055056),0),0)*($AI146-$AI145)/10000</f>
        <v>0</v>
      </c>
      <c r="BM145" s="141" t="n">
        <f aca="false">IF(BM$2&lt;=$A145,IF(BM$3&gt;=$A145,(BM$4/1.055056),0),0)*($AI146-$AI145)/10000</f>
        <v>0</v>
      </c>
      <c r="BN145" s="141" t="n">
        <f aca="false">IF(BN$2&lt;=$A145,IF(BN$3&gt;=$A145,(BN$4/1.055056),0),0)*($AI146-$AI145)/10000</f>
        <v>0</v>
      </c>
      <c r="BO145" s="141" t="n">
        <f aca="false">IF(BO$2&lt;=$A145,IF(BO$3&gt;=$A145,(BO$4/1.055056),0),0)*($AI146-$AI145)/10000</f>
        <v>0</v>
      </c>
      <c r="BP145" s="141" t="n">
        <f aca="false">IF(BP$2&lt;=$A145,IF(BP$3&gt;=$A145,(BP$4/1.055056),0),0)*($AI146-$AI145)/10000</f>
        <v>0</v>
      </c>
      <c r="BQ145" s="13"/>
      <c r="BR145" s="14" t="n">
        <f aca="false">SUM(BI145:BP145)</f>
        <v>0</v>
      </c>
      <c r="BS145" s="14" t="n">
        <f aca="false">SUM(AX145:BF145)+DF145</f>
        <v>0</v>
      </c>
      <c r="BT145" s="14"/>
      <c r="BU145" s="17"/>
      <c r="BV145" s="17"/>
      <c r="BW145" s="142" t="n">
        <f aca="false">IF(BW$2&lt;=$A145,IF(BW$3&gt;=$A145,(BW$4),0),0)*($AI146-$AI145)/10000</f>
        <v>0</v>
      </c>
      <c r="BX145" s="142" t="n">
        <f aca="false">IF(BX$2&lt;=$A145,IF(BX$3&gt;=$A145,(BX$4),0),0)*($AI146-$AI145)/10000</f>
        <v>0</v>
      </c>
      <c r="BY145" s="142" t="n">
        <f aca="false">IF(BY$2&lt;=$A145,IF(BY$3&gt;=$A145,(BY$4),0),0)*($AI146-$AI145)/10000</f>
        <v>0</v>
      </c>
      <c r="BZ145" s="142" t="n">
        <f aca="false">IF(BZ$2&lt;=$A145,IF(BZ$3&gt;=$A145,(BZ$4),0),0)*($AI146-$AI145)/10000</f>
        <v>0</v>
      </c>
      <c r="CA145" s="142" t="n">
        <f aca="false">IF(CA$2&lt;=$A145,IF(CA$3&gt;=$A145,(CA$4),0),0)*($AI146-$AI145)/10000</f>
        <v>0</v>
      </c>
      <c r="CB145" s="140" t="n">
        <f aca="false">IF(CB$2&lt;=$A145,IF(CB$3&gt;=$A145,(CB$4),0),0)*($AI146-$AI145)/10000</f>
        <v>0</v>
      </c>
      <c r="CC145" s="140" t="n">
        <f aca="false">IF(CC$2&lt;=$A145,IF(CC$3&gt;=$A145,(CC$4),0),0)*($AI146-$AI145)/10000</f>
        <v>0</v>
      </c>
      <c r="CD145" s="140" t="n">
        <f aca="false">IF(CD$2&lt;=$A145,IF(CD$3&gt;=$A145,(CD$4),0),0)*($AI146-$AI145)/10000</f>
        <v>0</v>
      </c>
      <c r="CE145" s="140" t="n">
        <f aca="false">IF(CE$2&lt;=$A145,IF(CE$3&gt;=$A145,(CE$4),0),0)*($AI146-$AI145)/10000</f>
        <v>0</v>
      </c>
      <c r="CF145" s="140" t="n">
        <f aca="false">IF(CF$2&lt;=$A145,IF(CF$3&gt;=$A145,(CF$4),0),0)*($AI146-$AI145)/10000</f>
        <v>0</v>
      </c>
      <c r="CG145" s="140" t="n">
        <f aca="false">IF(CG$2&lt;=$A145,IF(CG$3&gt;=$A145,(CG$4),0),0)*($AI146-$AI145)/10000</f>
        <v>0</v>
      </c>
      <c r="CH145" s="140" t="n">
        <f aca="false">IF(CH$2&lt;=$A145,IF(CH$3&gt;=$A145,(CH$4),0),0)*($AI146-$AI145)/10000</f>
        <v>0</v>
      </c>
      <c r="CI145" s="140" t="n">
        <f aca="false">IF(CI$2&lt;=$A145,IF(CI$3&gt;=$A145,(CI$4),0),0)*($AI146-$AI145)/10000</f>
        <v>0</v>
      </c>
      <c r="CJ145" s="17"/>
      <c r="CK145" s="128" t="n">
        <f aca="false">SUM(BW145:CI145)+DQ145</f>
        <v>0</v>
      </c>
      <c r="CL145" s="128"/>
      <c r="CM145" s="128"/>
      <c r="CN145" s="142" t="n">
        <f aca="false">IF(CN$2&lt;=$A145,IF(CN$3&gt;=$A145,(CN$4),0),0)*($AI146-$AI145)/10000</f>
        <v>0</v>
      </c>
      <c r="CO145" s="142" t="n">
        <f aca="false">IF(CO$2&lt;=$A145,IF(CO$3&gt;=$A145,(CO$4),0),0)*($AI146-$AI145)/10000</f>
        <v>0</v>
      </c>
      <c r="CP145" s="142" t="n">
        <f aca="false">IF(CP$2&lt;=$A145,IF(CP$3&gt;=$A145,(CP$4),0),0)*($AI146-$AI145)/10000</f>
        <v>0</v>
      </c>
      <c r="CQ145" s="142" t="n">
        <f aca="false">IF(CQ$2&lt;=$A145,IF(CQ$3&gt;=$A145,(CQ$4),0),0)*($AI146-$AI145)/10000</f>
        <v>0</v>
      </c>
      <c r="CR145" s="128"/>
      <c r="CS145" s="128" t="n">
        <f aca="false">SUM(CN145:CQ145)*AL145</f>
        <v>0</v>
      </c>
      <c r="CT145" s="128"/>
      <c r="CU145" s="17"/>
      <c r="CV145" s="17"/>
      <c r="CW145" s="17"/>
      <c r="CX145" s="140" t="n">
        <f aca="false">IF(CX$2&lt;=$A145,IF(CX$3&gt;=$A145,(CX$4),0),0)*($AI146-$AI145)/10000</f>
        <v>0</v>
      </c>
      <c r="CY145" s="140" t="n">
        <f aca="false">IF(CY$2&lt;=$A145,IF(CY$3&gt;=$A145,(CY$4),0),0)*($AI146-$AI145)/10000</f>
        <v>0</v>
      </c>
      <c r="CZ145" s="140" t="n">
        <f aca="false">IF(CZ$2&lt;=$A145,IF(CZ$3&gt;=$A145,(CZ$4),0),0)*($AI146-$AI145)/10000</f>
        <v>0</v>
      </c>
      <c r="DA145" s="140" t="n">
        <f aca="false">IF(DA$2&lt;=$A145,IF(DA$3&gt;=$A145,(DA$4),0),0)*($AI146-$AI145)/10000</f>
        <v>0</v>
      </c>
      <c r="DB145" s="140" t="n">
        <f aca="false">IF(DB$2&lt;=$A145,IF(DB$3&gt;=$A145,(DB$4),0),0)*($AI146-$AI145)/10000</f>
        <v>0</v>
      </c>
      <c r="DC145" s="140" t="n">
        <f aca="false">IF(DC$2&lt;=$A145,IF(DC$3&gt;=$A145,(DC$4),0),0)*($AI146-$AI145)/10000</f>
        <v>0</v>
      </c>
      <c r="DD145" s="140" t="n">
        <f aca="false">IF(DD$2&lt;=$A145,IF(DD$3&gt;=$A145,(DD$4),0),0)*($AI146-$AI145)/10000</f>
        <v>0</v>
      </c>
      <c r="DE145" s="17"/>
      <c r="DF145" s="128" t="n">
        <f aca="false">SUM(CX145:DD145)</f>
        <v>0</v>
      </c>
      <c r="DG145" s="17"/>
      <c r="DH145" s="17"/>
      <c r="DI145" s="17"/>
      <c r="DJ145" s="17"/>
      <c r="DK145" s="17"/>
      <c r="DL145" s="140" t="n">
        <f aca="false">IF(DL$2&lt;=$A145,IF(DL$3&gt;=$A145,(DL$4),0),0)*($AI146-$AI145)/10000</f>
        <v>0</v>
      </c>
      <c r="DM145" s="140" t="n">
        <f aca="false">IF(DM$2&lt;=$A145,IF(DM$3&gt;=$A145,(DM$4),0),0)*($AI146-$AI145)/10000</f>
        <v>0</v>
      </c>
      <c r="DN145" s="140" t="n">
        <f aca="false">IF(DN$2&lt;=$A145,IF(DN$3&gt;=$A145,(DN$4),0),0)*($AI146-$AI145)/10000</f>
        <v>0</v>
      </c>
      <c r="DO145" s="140" t="n">
        <f aca="false">IF(DO$2&lt;=$A145,IF(DO$3&gt;=$A145,(DO$4),0),0)*($AI146-$AI145)/10000</f>
        <v>0</v>
      </c>
      <c r="DP145" s="140"/>
      <c r="DQ145" s="140" t="n">
        <f aca="false">SUM(DL145:DO145)*AL145</f>
        <v>0</v>
      </c>
      <c r="DR145" s="140"/>
      <c r="DS145" s="140" t="n">
        <f aca="false">IF(DS$2&lt;=$A145,IF(DS$3&gt;=$A145,(DS$4),0),0)*($AI146-$AI145)/10000</f>
        <v>0</v>
      </c>
      <c r="DT145" s="140" t="n">
        <f aca="false">IF(DT$2&lt;=$A145,IF(DT$3&gt;=$A145,(DT$4),0),0)*($AI146-$AI145)/10000</f>
        <v>0</v>
      </c>
      <c r="DU145" s="140" t="n">
        <f aca="false">IF(DU$2&lt;=$A145,IF(DU$3&gt;=$A145,(DU$4),0),0)*($AI146-$AI145)/10000</f>
        <v>0</v>
      </c>
      <c r="DV145" s="140" t="n">
        <f aca="false">IF(DV$2&lt;=$A145,IF(DV$3&gt;=$A145,(DV$4),0),0)*($AI146-$AI145)/10000</f>
        <v>0</v>
      </c>
      <c r="DW145" s="140" t="n">
        <f aca="false">IF(DW$2&lt;=$A145,IF(DW$3&gt;=$A145,(DW$4),0),0)*($AI146-$AI145)/10000</f>
        <v>0</v>
      </c>
      <c r="DX145" s="140" t="n">
        <f aca="false">IF(DX$2&lt;=$A145,IF(DX$3&gt;=$A145,(DX$4),0),0)*($AI146-$AI145)/10000</f>
        <v>0</v>
      </c>
      <c r="DY145" s="140" t="n">
        <f aca="false">IF(DY$2&lt;=$A145,IF(DY$3&gt;=$A145,(DY$4),0),0)*($AI146-$AI145)/10000</f>
        <v>0</v>
      </c>
      <c r="DZ145" s="140" t="n">
        <f aca="false">IF(DZ$2&lt;=$A145,IF(DZ$3&gt;=$A145,(DZ$4),0),0)*($AI146-$AI145)/10000</f>
        <v>0</v>
      </c>
      <c r="EA145" s="140" t="n">
        <f aca="false">IF(EA$2&lt;=$A145,IF(EA$3&gt;=$A145,(EA$4),0),0)*($AI146-$AI145)/10000</f>
        <v>0</v>
      </c>
      <c r="EB145" s="128" t="n">
        <f aca="false">SUM(DS145:DZ145)*AM145</f>
        <v>0</v>
      </c>
      <c r="EC145" s="128"/>
      <c r="ED145" s="17"/>
      <c r="EE145" s="17"/>
      <c r="EF145" s="17"/>
      <c r="EG145" s="17"/>
      <c r="EH145" s="17"/>
      <c r="EI145" s="140" t="n">
        <f aca="false">IF(EI$2&lt;=$A145,IF(EI$3&gt;=$A145,(EI$4),0),0)*($AI146-$AI145)/10000</f>
        <v>0</v>
      </c>
      <c r="EJ145" s="140" t="n">
        <f aca="false">IF(EJ$2&lt;=$A145,IF(EJ$3&gt;=$A145,(EJ$4),0),0)*($AI146-$AI145)/10000</f>
        <v>0</v>
      </c>
      <c r="EK145" s="140" t="n">
        <f aca="false">IF(EK$2&lt;=$A145,IF(EK$3&gt;=$A145,(EK$4),0),0)*($AI146-$AI145)/10000</f>
        <v>0</v>
      </c>
      <c r="EL145" s="140" t="n">
        <f aca="false">IF(EL$2&lt;=$A145,IF(EL$3&gt;=$A145,(EL$4),0),0)*($AI146-$AI145)/10000</f>
        <v>0</v>
      </c>
      <c r="EM145" s="140" t="n">
        <f aca="false">IF(EM$2&lt;=$A145,IF(EM$3&gt;=$A145,(EM$4),0),0)*($AI146-$AI145)/10000</f>
        <v>0</v>
      </c>
      <c r="EN145" s="140" t="n">
        <f aca="false">IF(EN$2&lt;=$A145,IF(EN$3&gt;=$A145,(EN$4),0),0)*($AI146-$AI145)/10000</f>
        <v>0</v>
      </c>
      <c r="EO145" s="17"/>
      <c r="EP145" s="128" t="n">
        <f aca="false">SUM(EI145:EN145)</f>
        <v>0</v>
      </c>
      <c r="EQ145" s="128" t="n">
        <f aca="false">EP145*AM145</f>
        <v>0</v>
      </c>
      <c r="ER145" s="17"/>
      <c r="ES145" s="17"/>
      <c r="ET145" s="17"/>
      <c r="EU145" s="17"/>
      <c r="EV145" s="17"/>
      <c r="EW145" s="140" t="n">
        <f aca="false">IF(EW$2&lt;=$A145,IF(EW$3&gt;=$A145,(EW$4),0),0)*($AI146-$AI145)/10000</f>
        <v>0</v>
      </c>
      <c r="EX145" s="140" t="n">
        <f aca="false">IF(EX$2&lt;=$A145,IF(EX$3&gt;=$A145,(EX$4),0),0)*($AI146-$AI145)/10000</f>
        <v>0</v>
      </c>
      <c r="EY145" s="140" t="n">
        <f aca="false">IF(EY$2&lt;=$A145,IF(EY$3&gt;=$A145,(EY$4),0),0)*($AI146-$AI145)/10000</f>
        <v>0</v>
      </c>
      <c r="EZ145" s="140" t="n">
        <f aca="false">IF(EZ$2&lt;=$A145,IF(EZ$3&gt;=$A145,(EZ$4),0),0)*($AI146-$AI145)/10000</f>
        <v>0</v>
      </c>
      <c r="FA145" s="140" t="n">
        <f aca="false">IF(FA$2&lt;=$A145,IF(FA$3&gt;=$A145,(FA$4),0),0)*($AI146-$AI145)/10000</f>
        <v>0</v>
      </c>
      <c r="FB145" s="140" t="n">
        <f aca="false">IF(FB$2&lt;=$A145,IF(FB$3&gt;=$A145,(FB$4),0),0)*($AI146-$AI145)/10000</f>
        <v>0</v>
      </c>
      <c r="FC145" s="17"/>
      <c r="FD145" s="128" t="n">
        <f aca="false">SUM(EW145:FB145)</f>
        <v>0</v>
      </c>
      <c r="FE145" s="128" t="n">
        <f aca="false">FD145*AM145</f>
        <v>0</v>
      </c>
      <c r="FF145" s="17"/>
      <c r="FG145" s="17"/>
      <c r="FH145" s="17"/>
      <c r="FI145" s="17"/>
      <c r="FJ145" s="17"/>
      <c r="FK145" s="17"/>
      <c r="FL145" s="140" t="n">
        <f aca="false">IF(FL$2&lt;=$A145,IF(FL$3&gt;=$A145,(FL$4),0),0)*($AI146-$AI145)/10000</f>
        <v>0</v>
      </c>
      <c r="FM145" s="140" t="n">
        <f aca="false">IF(FM$2&lt;=$A145,IF(FM$3&gt;=$A145,(FM$4),0),0)*($AI146-$AI145)/10000</f>
        <v>0</v>
      </c>
      <c r="FN145" s="140" t="n">
        <f aca="false">IF(FN$2&lt;=$A145,IF(FN$3&gt;=$A145,(FN$4),0),0)*($AI146-$AI145)/10000</f>
        <v>0</v>
      </c>
      <c r="FO145" s="140" t="n">
        <f aca="false">IF(FO$2&lt;=$A145,IF(FO$3&gt;=$A145,(FO$4),0),0)*($AI146-$AI145)/10000</f>
        <v>0</v>
      </c>
      <c r="FP145" s="140" t="n">
        <f aca="false">IF(FP$2&lt;=$A145,IF(FP$3&gt;=$A145,(FP$4),0),0)*($AI146-$AI145)/10000</f>
        <v>0</v>
      </c>
      <c r="FQ145" s="140" t="n">
        <f aca="false">IF(FQ$2&lt;=$A145,IF(FQ$3&gt;=$A145,(FQ$4),0),0)*($AI146-$AI145)/10000</f>
        <v>0</v>
      </c>
      <c r="FR145" s="17"/>
      <c r="FS145" s="128" t="n">
        <f aca="false">SUM(FL145:FQ145)</f>
        <v>0</v>
      </c>
      <c r="FT145" s="128" t="n">
        <f aca="false">FS145*AM145</f>
        <v>0</v>
      </c>
      <c r="FU145" s="17"/>
      <c r="FV145" s="17"/>
      <c r="FW145" s="17"/>
      <c r="FX145" s="17"/>
      <c r="FY145" s="17"/>
      <c r="FZ145" s="17"/>
      <c r="GA145" s="140" t="n">
        <f aca="false">IF(GA$2&lt;=$A145,IF(GA$3&gt;=$A145,(GA$4),0),0)*($AI146-$AI145)/10000</f>
        <v>0</v>
      </c>
      <c r="GB145" s="140" t="n">
        <f aca="false">IF(GB$2&lt;=$A145,IF(GB$3&gt;=$A145,(GB$4),0),0)*($AI146-$AI145)/10000</f>
        <v>0</v>
      </c>
      <c r="GC145" s="140" t="n">
        <f aca="false">IF(GC$2&lt;=$A145,IF(GC$3&gt;=$A145,(GC$4),0),0)*($AI146-$AI145)/10000</f>
        <v>0</v>
      </c>
      <c r="GD145" s="140" t="n">
        <f aca="false">IF(GD$2&lt;=$A145,IF(GD$3&gt;=$A145,(GD$4),0),0)*($AI146-$AI145)/10000</f>
        <v>0</v>
      </c>
      <c r="GE145" s="140" t="n">
        <f aca="false">IF(GE$2&lt;=$A145,IF(GE$3&gt;=$A145,(GE$4),0),0)*($AI146-$AI145)/10000</f>
        <v>0</v>
      </c>
      <c r="GF145" s="140" t="n">
        <f aca="false">IF(GF$2&lt;=$A145,IF(GF$3&gt;=$A145,(GF$4),0),0)*($AI146-$AI145)/10000</f>
        <v>0</v>
      </c>
      <c r="GG145" s="17"/>
      <c r="GH145" s="128" t="n">
        <f aca="false">SUM(GA145:GF145)</f>
        <v>0</v>
      </c>
      <c r="GI145" s="128" t="n">
        <f aca="false">GH145*AM145</f>
        <v>0</v>
      </c>
    </row>
    <row r="146" customFormat="false" ht="16.5" hidden="false" customHeight="false" outlineLevel="0" collapsed="false">
      <c r="A146" s="143" t="n">
        <v>41183</v>
      </c>
      <c r="B146" s="153" t="e">
        <f aca="false">INDEX(EOLArray,MATCH($A146,EOLColumn,0),MATCH($AF$5,EOLRow,0))+CT146</f>
        <v>#VALUE!</v>
      </c>
      <c r="C146" s="154" t="n">
        <f aca="false">INDEX(M1SHEET,MATCH($A146,M1COLUMN,0),MATCH($AG$5,M1ROW,0))</f>
        <v>-0.627247923361011</v>
      </c>
      <c r="D146" s="155"/>
      <c r="E146" s="153" t="e">
        <f aca="false">INDEX(EOLArray,MATCH($A146,EOLColumn,0),MATCH($AF$19,EOLRow,0))+EQ146</f>
        <v>#VALUE!</v>
      </c>
      <c r="F146" s="154" t="n">
        <f aca="false">INDEX(M1SHEET,MATCH($A146,M1COLUMN,0),MATCH($AG$14,M1ROW,0))</f>
        <v>0</v>
      </c>
      <c r="G146" s="155"/>
      <c r="H146" s="153" t="e">
        <f aca="false">INDEX(EOLArray,MATCH($A146,EOLColumn,0),MATCH($AF$20,EOLRow,0))+GI146</f>
        <v>#VALUE!</v>
      </c>
      <c r="I146" s="154" t="n">
        <f aca="false">INDEX(M1SHEET,MATCH($A146,M1COLUMN,0),MATCH($AG$17,M1ROW,0))</f>
        <v>0.62</v>
      </c>
      <c r="J146" s="155"/>
      <c r="K146" s="153" t="e">
        <f aca="false">INDEX(EOLArray,MATCH($A146,EOLColumn,0),MATCH($AF$13,EOLRow,0))+FE146</f>
        <v>#VALUE!</v>
      </c>
      <c r="L146" s="154" t="n">
        <f aca="false">INDEX(M1SHEET,MATCH($A146,M1COLUMN,0),MATCH($AG$13,M1ROW,0))</f>
        <v>0</v>
      </c>
      <c r="M146" s="155"/>
      <c r="N146" s="153" t="e">
        <f aca="false">INDEX(EOLArray,MATCH($A146,EOLColumn,0),MATCH($AF$12,EOLRow,0))+EB146+DQ146</f>
        <v>#VALUE!</v>
      </c>
      <c r="O146" s="154" t="n">
        <f aca="false">INDEX(M1SHEET,MATCH($A146,M1COLUMN,0),MATCH($AG$15,M1ROW,0))</f>
        <v>-0.29</v>
      </c>
      <c r="P146" s="155"/>
      <c r="Q146" s="154" t="n">
        <f aca="false">INDEX(M1SHEET,MATCH($A146,M1COLUMN,0),MATCH($AG$31,M1ROW,0))</f>
        <v>4.1375</v>
      </c>
      <c r="R146" s="155"/>
      <c r="S146" s="153" t="e">
        <f aca="false">INDEX(EOLArray,MATCH($A146,EOLColumn,0),MATCH($AF$2,EOLRow,0))+BE146+DF146</f>
        <v>#VALUE!</v>
      </c>
      <c r="T146" s="154" t="n">
        <f aca="false">INDEX(M1SHEET,MATCH($A146,M1COLUMN,0),MATCH($AG$3,M1ROW,0))</f>
        <v>-0.57</v>
      </c>
      <c r="U146" s="155"/>
      <c r="V146" s="154" t="n">
        <f aca="false">INDEX(M1SHEET,MATCH($A146,M1COLUMN,0),MATCH($AG$28,M1ROW,0))</f>
        <v>5.39058854683581</v>
      </c>
      <c r="W146" s="155"/>
      <c r="X146" s="153" t="e">
        <f aca="false">INDEX(EOLArray,MATCH($A146,EOLColumn,0),MATCH($AF$18,EOLRow,0))+$BE146+$CK146+$CS146+$DQ146</f>
        <v>#VALUE!</v>
      </c>
      <c r="Y146" s="154" t="n">
        <f aca="false">INDEX(M1SHEET,MATCH($A146,M1COLUMN,0),MATCH($AG$2,M1ROW,0))</f>
        <v>4.4275</v>
      </c>
      <c r="Z146" s="155"/>
      <c r="AB146" s="146" t="e">
        <f aca="false">B146+E146+H146+K146+N146+S146</f>
        <v>#VALUE!</v>
      </c>
      <c r="AC146" s="58"/>
      <c r="AD146" s="58"/>
      <c r="AI146" s="138" t="n">
        <v>41183</v>
      </c>
      <c r="AJ146" s="96" t="n">
        <f aca="false">(CK146+BE146+BR146+DQ146)*AM146</f>
        <v>0</v>
      </c>
      <c r="AK146" s="97" t="n">
        <f aca="false">(AO146)*(AM146)</f>
        <v>0</v>
      </c>
      <c r="AL146" s="97" t="n">
        <f aca="false">(AN146+AO146)*(AM146)</f>
        <v>0</v>
      </c>
      <c r="AM146" s="139" t="n">
        <f aca="false">INDEX(M1SHEET,MATCH($AI146,M1COLUMN,0),MATCH($AG$38,M1ROW,0))</f>
        <v>0.494003986420268</v>
      </c>
      <c r="AN146" s="122" t="n">
        <f aca="false">BS146</f>
        <v>0</v>
      </c>
      <c r="AO146" s="97" t="n">
        <f aca="false">BR146</f>
        <v>0</v>
      </c>
      <c r="AP146" s="125"/>
      <c r="AQ146" s="108"/>
      <c r="AR146" s="128" t="n">
        <f aca="false">SUM(AX146:BE146)+SUM(BI146:BP146)+SUM(DU146:DZ146)+SUM(BW146:CI146)</f>
        <v>0</v>
      </c>
      <c r="AS146" s="108"/>
      <c r="AT146" s="17"/>
      <c r="AU146" s="17"/>
      <c r="AV146" s="37" t="n">
        <v>41183</v>
      </c>
      <c r="AW146" s="17"/>
      <c r="AX146" s="128" t="n">
        <f aca="false">IF(AX$2&lt;=$A146,IF(AX$3&gt;=$A146,(AX$4/1.055056),0),0)*($AI147-$AI146)/10000</f>
        <v>0</v>
      </c>
      <c r="AY146" s="140" t="n">
        <f aca="false">IF(AY$2&lt;=$A146,IF(AY$3&gt;=$A146,(AY$4/1.055056),0),0)*($AI147-$AI146)/10000</f>
        <v>0</v>
      </c>
      <c r="AZ146" s="140" t="n">
        <f aca="false">IF(AZ$2&lt;=$A146,IF(AZ$3&gt;=$A146,(AZ$4/1.055056),0),0)*($AI147-$AI146)/10000</f>
        <v>0</v>
      </c>
      <c r="BA146" s="140" t="n">
        <f aca="false">IF(BA$2&lt;=$A146,IF(BA$3&gt;=$A146,(BA$4/1.055056),0),0)*($AI147-$AI146)/10000</f>
        <v>0</v>
      </c>
      <c r="BB146" s="140" t="n">
        <f aca="false">IF(BB$2&lt;=$A146,IF(BB$3&gt;=$A146,(BB$4/1.055056),0),0)*($AI147-$AI146)/10000</f>
        <v>0</v>
      </c>
      <c r="BC146" s="140" t="n">
        <f aca="false">IF(BC$2&lt;=$A146,IF(BC$3&gt;=$A146,(BC$4/1.055056),0),0)*($AI147-$AI146)/10000</f>
        <v>0</v>
      </c>
      <c r="BD146" s="140" t="n">
        <f aca="false">IF(BD$2&lt;=$A146,IF(BD$3&gt;=$A146,(BD$4/1.055056),0),0)*($AI147-$AI146)/10000</f>
        <v>0</v>
      </c>
      <c r="BE146" s="140" t="n">
        <f aca="false">SUM(AX146:BD146)*AM146</f>
        <v>0</v>
      </c>
      <c r="BF146" s="140"/>
      <c r="BG146" s="13"/>
      <c r="BH146" s="13"/>
      <c r="BI146" s="141" t="n">
        <f aca="false">IF(BI$2&lt;=$A146,IF(BI$3&gt;=$A146,(BI$4/1.055056),0),0)*($AI147-$AI146)/10000</f>
        <v>0</v>
      </c>
      <c r="BJ146" s="141" t="n">
        <f aca="false">IF(BJ$2&lt;=$A146,IF(BJ$3&gt;=$A146,(BJ$4/1.055056),0),0)*($AI147-$AI146)/10000</f>
        <v>0</v>
      </c>
      <c r="BK146" s="141" t="n">
        <f aca="false">IF(BK$2&lt;=$A146,IF(BK$3&gt;=$A146,(BK$4/1.055056),0),0)*($AI147-$AI146)/10000</f>
        <v>0</v>
      </c>
      <c r="BL146" s="141" t="n">
        <f aca="false">IF(BL$2&lt;=$A146,IF(BL$3&gt;=$A146,(BL$4/1.055056),0),0)*($AI147-$AI146)/10000</f>
        <v>0</v>
      </c>
      <c r="BM146" s="141" t="n">
        <f aca="false">IF(BM$2&lt;=$A146,IF(BM$3&gt;=$A146,(BM$4/1.055056),0),0)*($AI147-$AI146)/10000</f>
        <v>0</v>
      </c>
      <c r="BN146" s="141" t="n">
        <f aca="false">IF(BN$2&lt;=$A146,IF(BN$3&gt;=$A146,(BN$4/1.055056),0),0)*($AI147-$AI146)/10000</f>
        <v>0</v>
      </c>
      <c r="BO146" s="141" t="n">
        <f aca="false">IF(BO$2&lt;=$A146,IF(BO$3&gt;=$A146,(BO$4/1.055056),0),0)*($AI147-$AI146)/10000</f>
        <v>0</v>
      </c>
      <c r="BP146" s="141" t="n">
        <f aca="false">IF(BP$2&lt;=$A146,IF(BP$3&gt;=$A146,(BP$4/1.055056),0),0)*($AI147-$AI146)/10000</f>
        <v>0</v>
      </c>
      <c r="BQ146" s="13"/>
      <c r="BR146" s="14" t="n">
        <f aca="false">SUM(BI146:BP146)</f>
        <v>0</v>
      </c>
      <c r="BS146" s="14" t="n">
        <f aca="false">SUM(AX146:BF146)+DF146</f>
        <v>0</v>
      </c>
      <c r="BT146" s="14"/>
      <c r="BU146" s="17"/>
      <c r="BV146" s="17"/>
      <c r="BW146" s="142" t="n">
        <f aca="false">IF(BW$2&lt;=$A146,IF(BW$3&gt;=$A146,(BW$4),0),0)*($AI147-$AI146)/10000</f>
        <v>0</v>
      </c>
      <c r="BX146" s="142" t="n">
        <f aca="false">IF(BX$2&lt;=$A146,IF(BX$3&gt;=$A146,(BX$4),0),0)*($AI147-$AI146)/10000</f>
        <v>0</v>
      </c>
      <c r="BY146" s="142" t="n">
        <f aca="false">IF(BY$2&lt;=$A146,IF(BY$3&gt;=$A146,(BY$4),0),0)*($AI147-$AI146)/10000</f>
        <v>0</v>
      </c>
      <c r="BZ146" s="142" t="n">
        <f aca="false">IF(BZ$2&lt;=$A146,IF(BZ$3&gt;=$A146,(BZ$4),0),0)*($AI147-$AI146)/10000</f>
        <v>0</v>
      </c>
      <c r="CA146" s="142" t="n">
        <f aca="false">IF(CA$2&lt;=$A146,IF(CA$3&gt;=$A146,(CA$4),0),0)*($AI147-$AI146)/10000</f>
        <v>0</v>
      </c>
      <c r="CB146" s="140" t="n">
        <f aca="false">IF(CB$2&lt;=$A146,IF(CB$3&gt;=$A146,(CB$4),0),0)*($AI147-$AI146)/10000</f>
        <v>0</v>
      </c>
      <c r="CC146" s="140" t="n">
        <f aca="false">IF(CC$2&lt;=$A146,IF(CC$3&gt;=$A146,(CC$4),0),0)*($AI147-$AI146)/10000</f>
        <v>0</v>
      </c>
      <c r="CD146" s="140" t="n">
        <f aca="false">IF(CD$2&lt;=$A146,IF(CD$3&gt;=$A146,(CD$4),0),0)*($AI147-$AI146)/10000</f>
        <v>0</v>
      </c>
      <c r="CE146" s="140" t="n">
        <f aca="false">IF(CE$2&lt;=$A146,IF(CE$3&gt;=$A146,(CE$4),0),0)*($AI147-$AI146)/10000</f>
        <v>0</v>
      </c>
      <c r="CF146" s="140" t="n">
        <f aca="false">IF(CF$2&lt;=$A146,IF(CF$3&gt;=$A146,(CF$4),0),0)*($AI147-$AI146)/10000</f>
        <v>0</v>
      </c>
      <c r="CG146" s="140" t="n">
        <f aca="false">IF(CG$2&lt;=$A146,IF(CG$3&gt;=$A146,(CG$4),0),0)*($AI147-$AI146)/10000</f>
        <v>0</v>
      </c>
      <c r="CH146" s="140" t="n">
        <f aca="false">IF(CH$2&lt;=$A146,IF(CH$3&gt;=$A146,(CH$4),0),0)*($AI147-$AI146)/10000</f>
        <v>0</v>
      </c>
      <c r="CI146" s="140" t="n">
        <f aca="false">IF(CI$2&lt;=$A146,IF(CI$3&gt;=$A146,(CI$4),0),0)*($AI147-$AI146)/10000</f>
        <v>0</v>
      </c>
      <c r="CJ146" s="17"/>
      <c r="CK146" s="128" t="n">
        <f aca="false">SUM(BW146:CI146)+DQ146</f>
        <v>0</v>
      </c>
      <c r="CL146" s="128"/>
      <c r="CM146" s="128"/>
      <c r="CN146" s="142" t="n">
        <f aca="false">IF(CN$2&lt;=$A146,IF(CN$3&gt;=$A146,(CN$4),0),0)*($AI147-$AI146)/10000</f>
        <v>0</v>
      </c>
      <c r="CO146" s="142" t="n">
        <f aca="false">IF(CO$2&lt;=$A146,IF(CO$3&gt;=$A146,(CO$4),0),0)*($AI147-$AI146)/10000</f>
        <v>0</v>
      </c>
      <c r="CP146" s="142" t="n">
        <f aca="false">IF(CP$2&lt;=$A146,IF(CP$3&gt;=$A146,(CP$4),0),0)*($AI147-$AI146)/10000</f>
        <v>0</v>
      </c>
      <c r="CQ146" s="142" t="n">
        <f aca="false">IF(CQ$2&lt;=$A146,IF(CQ$3&gt;=$A146,(CQ$4),0),0)*($AI147-$AI146)/10000</f>
        <v>0</v>
      </c>
      <c r="CR146" s="128"/>
      <c r="CS146" s="128" t="n">
        <f aca="false">SUM(CN146:CQ146)*AL146</f>
        <v>0</v>
      </c>
      <c r="CT146" s="128"/>
      <c r="CU146" s="17"/>
      <c r="CV146" s="17"/>
      <c r="CW146" s="17"/>
      <c r="CX146" s="140" t="n">
        <f aca="false">IF(CX$2&lt;=$A146,IF(CX$3&gt;=$A146,(CX$4),0),0)*($AI147-$AI146)/10000</f>
        <v>0</v>
      </c>
      <c r="CY146" s="140" t="n">
        <f aca="false">IF(CY$2&lt;=$A146,IF(CY$3&gt;=$A146,(CY$4),0),0)*($AI147-$AI146)/10000</f>
        <v>0</v>
      </c>
      <c r="CZ146" s="140" t="n">
        <f aca="false">IF(CZ$2&lt;=$A146,IF(CZ$3&gt;=$A146,(CZ$4),0),0)*($AI147-$AI146)/10000</f>
        <v>0</v>
      </c>
      <c r="DA146" s="140" t="n">
        <f aca="false">IF(DA$2&lt;=$A146,IF(DA$3&gt;=$A146,(DA$4),0),0)*($AI147-$AI146)/10000</f>
        <v>0</v>
      </c>
      <c r="DB146" s="140" t="n">
        <f aca="false">IF(DB$2&lt;=$A146,IF(DB$3&gt;=$A146,(DB$4),0),0)*($AI147-$AI146)/10000</f>
        <v>0</v>
      </c>
      <c r="DC146" s="140" t="n">
        <f aca="false">IF(DC$2&lt;=$A146,IF(DC$3&gt;=$A146,(DC$4),0),0)*($AI147-$AI146)/10000</f>
        <v>0</v>
      </c>
      <c r="DD146" s="140" t="n">
        <f aca="false">IF(DD$2&lt;=$A146,IF(DD$3&gt;=$A146,(DD$4),0),0)*($AI147-$AI146)/10000</f>
        <v>0</v>
      </c>
      <c r="DE146" s="17"/>
      <c r="DF146" s="128" t="n">
        <f aca="false">SUM(CX146:DD146)</f>
        <v>0</v>
      </c>
      <c r="DG146" s="17"/>
      <c r="DH146" s="17"/>
      <c r="DI146" s="17"/>
      <c r="DJ146" s="17"/>
      <c r="DK146" s="17"/>
      <c r="DL146" s="140" t="n">
        <f aca="false">IF(DL$2&lt;=$A146,IF(DL$3&gt;=$A146,(DL$4),0),0)*($AI147-$AI146)/10000</f>
        <v>0</v>
      </c>
      <c r="DM146" s="140" t="n">
        <f aca="false">IF(DM$2&lt;=$A146,IF(DM$3&gt;=$A146,(DM$4),0),0)*($AI147-$AI146)/10000</f>
        <v>0</v>
      </c>
      <c r="DN146" s="140" t="n">
        <f aca="false">IF(DN$2&lt;=$A146,IF(DN$3&gt;=$A146,(DN$4),0),0)*($AI147-$AI146)/10000</f>
        <v>0</v>
      </c>
      <c r="DO146" s="140" t="n">
        <f aca="false">IF(DO$2&lt;=$A146,IF(DO$3&gt;=$A146,(DO$4),0),0)*($AI147-$AI146)/10000</f>
        <v>0</v>
      </c>
      <c r="DP146" s="140"/>
      <c r="DQ146" s="140" t="n">
        <f aca="false">SUM(DL146:DO146)*AL146</f>
        <v>0</v>
      </c>
      <c r="DR146" s="140"/>
      <c r="DS146" s="140" t="n">
        <f aca="false">IF(DS$2&lt;=$A146,IF(DS$3&gt;=$A146,(DS$4),0),0)*($AI147-$AI146)/10000</f>
        <v>0</v>
      </c>
      <c r="DT146" s="140" t="n">
        <f aca="false">IF(DT$2&lt;=$A146,IF(DT$3&gt;=$A146,(DT$4),0),0)*($AI147-$AI146)/10000</f>
        <v>0</v>
      </c>
      <c r="DU146" s="140" t="n">
        <f aca="false">IF(DU$2&lt;=$A146,IF(DU$3&gt;=$A146,(DU$4),0),0)*($AI147-$AI146)/10000</f>
        <v>0</v>
      </c>
      <c r="DV146" s="140" t="n">
        <f aca="false">IF(DV$2&lt;=$A146,IF(DV$3&gt;=$A146,(DV$4),0),0)*($AI147-$AI146)/10000</f>
        <v>0</v>
      </c>
      <c r="DW146" s="140" t="n">
        <f aca="false">IF(DW$2&lt;=$A146,IF(DW$3&gt;=$A146,(DW$4),0),0)*($AI147-$AI146)/10000</f>
        <v>0</v>
      </c>
      <c r="DX146" s="140" t="n">
        <f aca="false">IF(DX$2&lt;=$A146,IF(DX$3&gt;=$A146,(DX$4),0),0)*($AI147-$AI146)/10000</f>
        <v>0</v>
      </c>
      <c r="DY146" s="140" t="n">
        <f aca="false">IF(DY$2&lt;=$A146,IF(DY$3&gt;=$A146,(DY$4),0),0)*($AI147-$AI146)/10000</f>
        <v>0</v>
      </c>
      <c r="DZ146" s="140" t="n">
        <f aca="false">IF(DZ$2&lt;=$A146,IF(DZ$3&gt;=$A146,(DZ$4),0),0)*($AI147-$AI146)/10000</f>
        <v>0</v>
      </c>
      <c r="EA146" s="140" t="n">
        <f aca="false">IF(EA$2&lt;=$A146,IF(EA$3&gt;=$A146,(EA$4),0),0)*($AI147-$AI146)/10000</f>
        <v>0</v>
      </c>
      <c r="EB146" s="128" t="n">
        <f aca="false">SUM(DS146:DZ146)*AM146</f>
        <v>0</v>
      </c>
      <c r="EC146" s="128"/>
      <c r="ED146" s="17"/>
      <c r="EE146" s="17"/>
      <c r="EF146" s="17"/>
      <c r="EG146" s="17"/>
      <c r="EH146" s="17"/>
      <c r="EI146" s="140" t="n">
        <f aca="false">IF(EI$2&lt;=$A146,IF(EI$3&gt;=$A146,(EI$4),0),0)*($AI147-$AI146)/10000</f>
        <v>0</v>
      </c>
      <c r="EJ146" s="140" t="n">
        <f aca="false">IF(EJ$2&lt;=$A146,IF(EJ$3&gt;=$A146,(EJ$4),0),0)*($AI147-$AI146)/10000</f>
        <v>0</v>
      </c>
      <c r="EK146" s="140" t="n">
        <f aca="false">IF(EK$2&lt;=$A146,IF(EK$3&gt;=$A146,(EK$4),0),0)*($AI147-$AI146)/10000</f>
        <v>0</v>
      </c>
      <c r="EL146" s="140" t="n">
        <f aca="false">IF(EL$2&lt;=$A146,IF(EL$3&gt;=$A146,(EL$4),0),0)*($AI147-$AI146)/10000</f>
        <v>0</v>
      </c>
      <c r="EM146" s="140" t="n">
        <f aca="false">IF(EM$2&lt;=$A146,IF(EM$3&gt;=$A146,(EM$4),0),0)*($AI147-$AI146)/10000</f>
        <v>0</v>
      </c>
      <c r="EN146" s="140" t="n">
        <f aca="false">IF(EN$2&lt;=$A146,IF(EN$3&gt;=$A146,(EN$4),0),0)*($AI147-$AI146)/10000</f>
        <v>0</v>
      </c>
      <c r="EO146" s="17"/>
      <c r="EP146" s="128" t="n">
        <f aca="false">SUM(EI146:EN146)</f>
        <v>0</v>
      </c>
      <c r="EQ146" s="128" t="n">
        <f aca="false">EP146*AM146</f>
        <v>0</v>
      </c>
      <c r="ER146" s="17"/>
      <c r="ES146" s="17"/>
      <c r="ET146" s="17"/>
      <c r="EU146" s="17"/>
      <c r="EV146" s="17"/>
      <c r="EW146" s="140" t="n">
        <f aca="false">IF(EW$2&lt;=$A146,IF(EW$3&gt;=$A146,(EW$4),0),0)*($AI147-$AI146)/10000</f>
        <v>0</v>
      </c>
      <c r="EX146" s="140" t="n">
        <f aca="false">IF(EX$2&lt;=$A146,IF(EX$3&gt;=$A146,(EX$4),0),0)*($AI147-$AI146)/10000</f>
        <v>0</v>
      </c>
      <c r="EY146" s="140" t="n">
        <f aca="false">IF(EY$2&lt;=$A146,IF(EY$3&gt;=$A146,(EY$4),0),0)*($AI147-$AI146)/10000</f>
        <v>0</v>
      </c>
      <c r="EZ146" s="140" t="n">
        <f aca="false">IF(EZ$2&lt;=$A146,IF(EZ$3&gt;=$A146,(EZ$4),0),0)*($AI147-$AI146)/10000</f>
        <v>0</v>
      </c>
      <c r="FA146" s="140" t="n">
        <f aca="false">IF(FA$2&lt;=$A146,IF(FA$3&gt;=$A146,(FA$4),0),0)*($AI147-$AI146)/10000</f>
        <v>0</v>
      </c>
      <c r="FB146" s="140" t="n">
        <f aca="false">IF(FB$2&lt;=$A146,IF(FB$3&gt;=$A146,(FB$4),0),0)*($AI147-$AI146)/10000</f>
        <v>0</v>
      </c>
      <c r="FC146" s="17"/>
      <c r="FD146" s="128" t="n">
        <f aca="false">SUM(EW146:FB146)</f>
        <v>0</v>
      </c>
      <c r="FE146" s="128" t="n">
        <f aca="false">FD146*AM146</f>
        <v>0</v>
      </c>
      <c r="FF146" s="17"/>
      <c r="FG146" s="17"/>
      <c r="FH146" s="17"/>
      <c r="FI146" s="17"/>
      <c r="FJ146" s="17"/>
      <c r="FK146" s="17"/>
      <c r="FL146" s="140" t="n">
        <f aca="false">IF(FL$2&lt;=$A146,IF(FL$3&gt;=$A146,(FL$4),0),0)*($AI147-$AI146)/10000</f>
        <v>0</v>
      </c>
      <c r="FM146" s="140" t="n">
        <f aca="false">IF(FM$2&lt;=$A146,IF(FM$3&gt;=$A146,(FM$4),0),0)*($AI147-$AI146)/10000</f>
        <v>0</v>
      </c>
      <c r="FN146" s="140" t="n">
        <f aca="false">IF(FN$2&lt;=$A146,IF(FN$3&gt;=$A146,(FN$4),0),0)*($AI147-$AI146)/10000</f>
        <v>0</v>
      </c>
      <c r="FO146" s="140" t="n">
        <f aca="false">IF(FO$2&lt;=$A146,IF(FO$3&gt;=$A146,(FO$4),0),0)*($AI147-$AI146)/10000</f>
        <v>0</v>
      </c>
      <c r="FP146" s="140" t="n">
        <f aca="false">IF(FP$2&lt;=$A146,IF(FP$3&gt;=$A146,(FP$4),0),0)*($AI147-$AI146)/10000</f>
        <v>0</v>
      </c>
      <c r="FQ146" s="140" t="n">
        <f aca="false">IF(FQ$2&lt;=$A146,IF(FQ$3&gt;=$A146,(FQ$4),0),0)*($AI147-$AI146)/10000</f>
        <v>0</v>
      </c>
      <c r="FR146" s="17"/>
      <c r="FS146" s="128" t="n">
        <f aca="false">SUM(FL146:FQ146)</f>
        <v>0</v>
      </c>
      <c r="FT146" s="128" t="n">
        <f aca="false">FS146*AM146</f>
        <v>0</v>
      </c>
      <c r="FU146" s="17"/>
      <c r="FV146" s="17"/>
      <c r="FW146" s="17"/>
      <c r="FX146" s="17"/>
      <c r="FY146" s="17"/>
      <c r="FZ146" s="17"/>
      <c r="GA146" s="140" t="n">
        <f aca="false">IF(GA$2&lt;=$A146,IF(GA$3&gt;=$A146,(GA$4),0),0)*($AI147-$AI146)/10000</f>
        <v>0</v>
      </c>
      <c r="GB146" s="140" t="n">
        <f aca="false">IF(GB$2&lt;=$A146,IF(GB$3&gt;=$A146,(GB$4),0),0)*($AI147-$AI146)/10000</f>
        <v>0</v>
      </c>
      <c r="GC146" s="140" t="n">
        <f aca="false">IF(GC$2&lt;=$A146,IF(GC$3&gt;=$A146,(GC$4),0),0)*($AI147-$AI146)/10000</f>
        <v>0</v>
      </c>
      <c r="GD146" s="140" t="n">
        <f aca="false">IF(GD$2&lt;=$A146,IF(GD$3&gt;=$A146,(GD$4),0),0)*($AI147-$AI146)/10000</f>
        <v>0</v>
      </c>
      <c r="GE146" s="140" t="n">
        <f aca="false">IF(GE$2&lt;=$A146,IF(GE$3&gt;=$A146,(GE$4),0),0)*($AI147-$AI146)/10000</f>
        <v>0</v>
      </c>
      <c r="GF146" s="140" t="n">
        <f aca="false">IF(GF$2&lt;=$A146,IF(GF$3&gt;=$A146,(GF$4),0),0)*($AI147-$AI146)/10000</f>
        <v>0</v>
      </c>
      <c r="GG146" s="17"/>
      <c r="GH146" s="128" t="n">
        <f aca="false">SUM(GA146:GF146)</f>
        <v>0</v>
      </c>
      <c r="GI146" s="128" t="n">
        <f aca="false">GH146*AM146</f>
        <v>0</v>
      </c>
    </row>
    <row r="147" customFormat="false" ht="17.25" hidden="false" customHeight="false" outlineLevel="0" collapsed="false">
      <c r="A147" s="133" t="n">
        <v>41214</v>
      </c>
      <c r="B147" s="144" t="e">
        <f aca="false">INDEX(EOLArray,MATCH($A147,EOLColumn,0),MATCH($AF$5,EOLRow,0))+CT147</f>
        <v>#VALUE!</v>
      </c>
      <c r="C147" s="135" t="n">
        <f aca="false">INDEX(M1SHEET,MATCH($A147,M1COLUMN,0),MATCH($AG$5,M1ROW,0))</f>
        <v>-0.569999999999999</v>
      </c>
      <c r="D147" s="136" t="n">
        <f aca="false">AVERAGE(C147:C158)</f>
        <v>-0.603397683041065</v>
      </c>
      <c r="E147" s="144" t="e">
        <f aca="false">INDEX(EOLArray,MATCH($A147,EOLColumn,0),MATCH($AF$19,EOLRow,0))+EQ147</f>
        <v>#VALUE!</v>
      </c>
      <c r="F147" s="135" t="n">
        <f aca="false">INDEX(M1SHEET,MATCH($A147,M1COLUMN,0),MATCH($AG$14,M1ROW,0))</f>
        <v>0</v>
      </c>
      <c r="G147" s="136" t="n">
        <f aca="false">AVERAGE(F147:F158)</f>
        <v>0</v>
      </c>
      <c r="H147" s="144" t="e">
        <f aca="false">INDEX(EOLArray,MATCH($A147,EOLColumn,0),MATCH($AF$20,EOLRow,0))+GI147</f>
        <v>#VALUE!</v>
      </c>
      <c r="I147" s="135" t="n">
        <f aca="false">INDEX(M1SHEET,MATCH($A147,M1COLUMN,0),MATCH($AG$17,M1ROW,0))</f>
        <v>0.5</v>
      </c>
      <c r="J147" s="136" t="n">
        <f aca="false">AVERAGE(I147:I158)</f>
        <v>0.57</v>
      </c>
      <c r="K147" s="144" t="e">
        <f aca="false">INDEX(EOLArray,MATCH($A147,EOLColumn,0),MATCH($AF$13,EOLRow,0))+FE147</f>
        <v>#VALUE!</v>
      </c>
      <c r="L147" s="135" t="n">
        <f aca="false">INDEX(M1SHEET,MATCH($A147,M1COLUMN,0),MATCH($AG$13,M1ROW,0))</f>
        <v>0</v>
      </c>
      <c r="M147" s="136" t="n">
        <f aca="false">AVERAGE(L147:L158)</f>
        <v>0</v>
      </c>
      <c r="N147" s="144" t="e">
        <f aca="false">INDEX(EOLArray,MATCH($A147,EOLColumn,0),MATCH($AF$12,EOLRow,0))+EB147+DQ147</f>
        <v>#VALUE!</v>
      </c>
      <c r="O147" s="135" t="n">
        <f aca="false">INDEX(M1SHEET,MATCH($A147,M1COLUMN,0),MATCH($AG$15,M1ROW,0))</f>
        <v>0</v>
      </c>
      <c r="P147" s="136" t="n">
        <f aca="false">AVERAGE(O147:O158)</f>
        <v>-0.168333333333333</v>
      </c>
      <c r="Q147" s="135" t="n">
        <f aca="false">INDEX(M1SHEET,MATCH($A147,M1COLUMN,0),MATCH($AG$31,M1ROW,0))</f>
        <v>4.5675</v>
      </c>
      <c r="R147" s="136" t="n">
        <f aca="false">AVERAGE(Q147:Q158)</f>
        <v>4.36433333333333</v>
      </c>
      <c r="S147" s="144" t="e">
        <f aca="false">INDEX(EOLArray,MATCH($A147,EOLColumn,0),MATCH($AF$2,EOLRow,0))+BE147+DF147</f>
        <v>#VALUE!</v>
      </c>
      <c r="T147" s="135" t="n">
        <f aca="false">INDEX(M1SHEET,MATCH($A147,M1COLUMN,0),MATCH($AG$3,M1ROW,0))</f>
        <v>-0.57</v>
      </c>
      <c r="U147" s="136" t="n">
        <f aca="false">AVERAGE(T147:T158)</f>
        <v>-0.57</v>
      </c>
      <c r="V147" s="135" t="n">
        <f aca="false">INDEX(M1SHEET,MATCH($A147,M1COLUMN,0),MATCH($AG$28,M1ROW,0))</f>
        <v>5.58612046431851</v>
      </c>
      <c r="W147" s="136" t="n">
        <f aca="false">AVERAGE(V147:V158)</f>
        <v>5.53714571643989</v>
      </c>
      <c r="X147" s="144" t="e">
        <f aca="false">INDEX(EOLArray,MATCH($A147,EOLColumn,0),MATCH($AF$18,EOLRow,0))+$BE147+$CK147+$CS147+$DQ147</f>
        <v>#VALUE!</v>
      </c>
      <c r="Y147" s="135" t="n">
        <f aca="false">INDEX(M1SHEET,MATCH($A147,M1COLUMN,0),MATCH($AG$2,M1ROW,0))</f>
        <v>4.5675</v>
      </c>
      <c r="Z147" s="136" t="n">
        <f aca="false">AVERAGE(Y147:Y158)</f>
        <v>4.53266666666667</v>
      </c>
      <c r="AB147" s="150" t="e">
        <f aca="false">B147+E147+H147+K147+N147+S147</f>
        <v>#VALUE!</v>
      </c>
      <c r="AC147" s="58"/>
      <c r="AD147" s="58"/>
      <c r="AI147" s="138" t="n">
        <v>41214</v>
      </c>
      <c r="AJ147" s="96" t="n">
        <f aca="false">(CK147+BE147+BR147+DQ147)*AM147</f>
        <v>0</v>
      </c>
      <c r="AK147" s="97" t="n">
        <f aca="false">(AO147)*(AM147)</f>
        <v>0</v>
      </c>
      <c r="AL147" s="97" t="n">
        <f aca="false">(AN147+AO147)*(AM147)</f>
        <v>0</v>
      </c>
      <c r="AM147" s="139" t="n">
        <f aca="false">INDEX(M1SHEET,MATCH($AI147,M1COLUMN,0),MATCH($AG$38,M1ROW,0))</f>
        <v>0.491248803934396</v>
      </c>
      <c r="AN147" s="122" t="n">
        <f aca="false">BS147</f>
        <v>0</v>
      </c>
      <c r="AO147" s="97" t="n">
        <f aca="false">BR147</f>
        <v>0</v>
      </c>
      <c r="AP147" s="125"/>
      <c r="AQ147" s="108"/>
      <c r="AR147" s="128" t="n">
        <f aca="false">SUM(AX147:BE147)+SUM(BI147:BP147)+SUM(DU147:DZ147)+SUM(BW147:CI147)</f>
        <v>0</v>
      </c>
      <c r="AS147" s="108"/>
      <c r="AT147" s="17"/>
      <c r="AU147" s="17"/>
      <c r="AV147" s="37" t="n">
        <v>41214</v>
      </c>
      <c r="AW147" s="17"/>
      <c r="AX147" s="128" t="n">
        <f aca="false">IF(AX$2&lt;=$A147,IF(AX$3&gt;=$A147,(AX$4/1.055056),0),0)*($AI148-$AI147)/10000</f>
        <v>0</v>
      </c>
      <c r="AY147" s="140" t="n">
        <f aca="false">IF(AY$2&lt;=$A147,IF(AY$3&gt;=$A147,(AY$4/1.055056),0),0)*($AI148-$AI147)/10000</f>
        <v>0</v>
      </c>
      <c r="AZ147" s="140" t="n">
        <f aca="false">IF(AZ$2&lt;=$A147,IF(AZ$3&gt;=$A147,(AZ$4/1.055056),0),0)*($AI148-$AI147)/10000</f>
        <v>0</v>
      </c>
      <c r="BA147" s="140" t="n">
        <f aca="false">IF(BA$2&lt;=$A147,IF(BA$3&gt;=$A147,(BA$4/1.055056),0),0)*($AI148-$AI147)/10000</f>
        <v>0</v>
      </c>
      <c r="BB147" s="140" t="n">
        <f aca="false">IF(BB$2&lt;=$A147,IF(BB$3&gt;=$A147,(BB$4/1.055056),0),0)*($AI148-$AI147)/10000</f>
        <v>0</v>
      </c>
      <c r="BC147" s="140" t="n">
        <f aca="false">IF(BC$2&lt;=$A147,IF(BC$3&gt;=$A147,(BC$4/1.055056),0),0)*($AI148-$AI147)/10000</f>
        <v>0</v>
      </c>
      <c r="BD147" s="140" t="n">
        <f aca="false">IF(BD$2&lt;=$A147,IF(BD$3&gt;=$A147,(BD$4/1.055056),0),0)*($AI148-$AI147)/10000</f>
        <v>0</v>
      </c>
      <c r="BE147" s="140" t="n">
        <f aca="false">SUM(AX147:BD147)*AM147</f>
        <v>0</v>
      </c>
      <c r="BF147" s="140"/>
      <c r="BG147" s="13"/>
      <c r="BH147" s="13"/>
      <c r="BI147" s="141" t="n">
        <f aca="false">IF(BI$2&lt;=$A147,IF(BI$3&gt;=$A147,(BI$4/1.055056),0),0)*($AI148-$AI147)/10000</f>
        <v>0</v>
      </c>
      <c r="BJ147" s="141" t="n">
        <f aca="false">IF(BJ$2&lt;=$A147,IF(BJ$3&gt;=$A147,(BJ$4/1.055056),0),0)*($AI148-$AI147)/10000</f>
        <v>0</v>
      </c>
      <c r="BK147" s="141" t="n">
        <f aca="false">IF(BK$2&lt;=$A147,IF(BK$3&gt;=$A147,(BK$4/1.055056),0),0)*($AI148-$AI147)/10000</f>
        <v>0</v>
      </c>
      <c r="BL147" s="141" t="n">
        <f aca="false">IF(BL$2&lt;=$A147,IF(BL$3&gt;=$A147,(BL$4/1.055056),0),0)*($AI148-$AI147)/10000</f>
        <v>0</v>
      </c>
      <c r="BM147" s="141" t="n">
        <f aca="false">IF(BM$2&lt;=$A147,IF(BM$3&gt;=$A147,(BM$4/1.055056),0),0)*($AI148-$AI147)/10000</f>
        <v>0</v>
      </c>
      <c r="BN147" s="141" t="n">
        <f aca="false">IF(BN$2&lt;=$A147,IF(BN$3&gt;=$A147,(BN$4/1.055056),0),0)*($AI148-$AI147)/10000</f>
        <v>0</v>
      </c>
      <c r="BO147" s="141" t="n">
        <f aca="false">IF(BO$2&lt;=$A147,IF(BO$3&gt;=$A147,(BO$4/1.055056),0),0)*($AI148-$AI147)/10000</f>
        <v>0</v>
      </c>
      <c r="BP147" s="141" t="n">
        <f aca="false">IF(BP$2&lt;=$A147,IF(BP$3&gt;=$A147,(BP$4/1.055056),0),0)*($AI148-$AI147)/10000</f>
        <v>0</v>
      </c>
      <c r="BQ147" s="13"/>
      <c r="BR147" s="14" t="n">
        <f aca="false">SUM(BI147:BP147)</f>
        <v>0</v>
      </c>
      <c r="BS147" s="14" t="n">
        <f aca="false">SUM(AX147:BF147)+DF147</f>
        <v>0</v>
      </c>
      <c r="BT147" s="14"/>
      <c r="BU147" s="17"/>
      <c r="BV147" s="17"/>
      <c r="BW147" s="142" t="n">
        <f aca="false">IF(BW$2&lt;=$A147,IF(BW$3&gt;=$A147,(BW$4),0),0)*($AI148-$AI147)/10000</f>
        <v>0</v>
      </c>
      <c r="BX147" s="142" t="n">
        <f aca="false">IF(BX$2&lt;=$A147,IF(BX$3&gt;=$A147,(BX$4),0),0)*($AI148-$AI147)/10000</f>
        <v>0</v>
      </c>
      <c r="BY147" s="142" t="n">
        <f aca="false">IF(BY$2&lt;=$A147,IF(BY$3&gt;=$A147,(BY$4),0),0)*($AI148-$AI147)/10000</f>
        <v>0</v>
      </c>
      <c r="BZ147" s="142" t="n">
        <f aca="false">IF(BZ$2&lt;=$A147,IF(BZ$3&gt;=$A147,(BZ$4),0),0)*($AI148-$AI147)/10000</f>
        <v>0</v>
      </c>
      <c r="CA147" s="142" t="n">
        <f aca="false">IF(CA$2&lt;=$A147,IF(CA$3&gt;=$A147,(CA$4),0),0)*($AI148-$AI147)/10000</f>
        <v>0</v>
      </c>
      <c r="CB147" s="140" t="n">
        <f aca="false">IF(CB$2&lt;=$A147,IF(CB$3&gt;=$A147,(CB$4),0),0)*($AI148-$AI147)/10000</f>
        <v>0</v>
      </c>
      <c r="CC147" s="140" t="n">
        <f aca="false">IF(CC$2&lt;=$A147,IF(CC$3&gt;=$A147,(CC$4),0),0)*($AI148-$AI147)/10000</f>
        <v>0</v>
      </c>
      <c r="CD147" s="140" t="n">
        <f aca="false">IF(CD$2&lt;=$A147,IF(CD$3&gt;=$A147,(CD$4),0),0)*($AI148-$AI147)/10000</f>
        <v>0</v>
      </c>
      <c r="CE147" s="140" t="n">
        <f aca="false">IF(CE$2&lt;=$A147,IF(CE$3&gt;=$A147,(CE$4),0),0)*($AI148-$AI147)/10000</f>
        <v>0</v>
      </c>
      <c r="CF147" s="140" t="n">
        <f aca="false">IF(CF$2&lt;=$A147,IF(CF$3&gt;=$A147,(CF$4),0),0)*($AI148-$AI147)/10000</f>
        <v>0</v>
      </c>
      <c r="CG147" s="140" t="n">
        <f aca="false">IF(CG$2&lt;=$A147,IF(CG$3&gt;=$A147,(CG$4),0),0)*($AI148-$AI147)/10000</f>
        <v>0</v>
      </c>
      <c r="CH147" s="140" t="n">
        <f aca="false">IF(CH$2&lt;=$A147,IF(CH$3&gt;=$A147,(CH$4),0),0)*($AI148-$AI147)/10000</f>
        <v>0</v>
      </c>
      <c r="CI147" s="140" t="n">
        <f aca="false">IF(CI$2&lt;=$A147,IF(CI$3&gt;=$A147,(CI$4),0),0)*($AI148-$AI147)/10000</f>
        <v>0</v>
      </c>
      <c r="CJ147" s="17"/>
      <c r="CK147" s="128" t="n">
        <f aca="false">SUM(BW147:CI147)+DQ147</f>
        <v>0</v>
      </c>
      <c r="CL147" s="128"/>
      <c r="CM147" s="128"/>
      <c r="CN147" s="142" t="n">
        <f aca="false">IF(CN$2&lt;=$A147,IF(CN$3&gt;=$A147,(CN$4),0),0)*($AI148-$AI147)/10000</f>
        <v>0</v>
      </c>
      <c r="CO147" s="142" t="n">
        <f aca="false">IF(CO$2&lt;=$A147,IF(CO$3&gt;=$A147,(CO$4),0),0)*($AI148-$AI147)/10000</f>
        <v>0</v>
      </c>
      <c r="CP147" s="142" t="n">
        <f aca="false">IF(CP$2&lt;=$A147,IF(CP$3&gt;=$A147,(CP$4),0),0)*($AI148-$AI147)/10000</f>
        <v>0</v>
      </c>
      <c r="CQ147" s="142" t="n">
        <f aca="false">IF(CQ$2&lt;=$A147,IF(CQ$3&gt;=$A147,(CQ$4),0),0)*($AI148-$AI147)/10000</f>
        <v>0</v>
      </c>
      <c r="CR147" s="128"/>
      <c r="CS147" s="128" t="n">
        <f aca="false">SUM(CN147:CQ147)*AL147</f>
        <v>0</v>
      </c>
      <c r="CT147" s="128"/>
      <c r="CU147" s="17"/>
      <c r="CV147" s="17"/>
      <c r="CW147" s="17"/>
      <c r="CX147" s="140" t="n">
        <f aca="false">IF(CX$2&lt;=$A147,IF(CX$3&gt;=$A147,(CX$4),0),0)*($AI148-$AI147)/10000</f>
        <v>0</v>
      </c>
      <c r="CY147" s="140" t="n">
        <f aca="false">IF(CY$2&lt;=$A147,IF(CY$3&gt;=$A147,(CY$4),0),0)*($AI148-$AI147)/10000</f>
        <v>0</v>
      </c>
      <c r="CZ147" s="140" t="n">
        <f aca="false">IF(CZ$2&lt;=$A147,IF(CZ$3&gt;=$A147,(CZ$4),0),0)*($AI148-$AI147)/10000</f>
        <v>0</v>
      </c>
      <c r="DA147" s="140" t="n">
        <f aca="false">IF(DA$2&lt;=$A147,IF(DA$3&gt;=$A147,(DA$4),0),0)*($AI148-$AI147)/10000</f>
        <v>0</v>
      </c>
      <c r="DB147" s="140" t="n">
        <f aca="false">IF(DB$2&lt;=$A147,IF(DB$3&gt;=$A147,(DB$4),0),0)*($AI148-$AI147)/10000</f>
        <v>0</v>
      </c>
      <c r="DC147" s="140" t="n">
        <f aca="false">IF(DC$2&lt;=$A147,IF(DC$3&gt;=$A147,(DC$4),0),0)*($AI148-$AI147)/10000</f>
        <v>0</v>
      </c>
      <c r="DD147" s="140" t="n">
        <f aca="false">IF(DD$2&lt;=$A147,IF(DD$3&gt;=$A147,(DD$4),0),0)*($AI148-$AI147)/10000</f>
        <v>0</v>
      </c>
      <c r="DE147" s="17"/>
      <c r="DF147" s="128" t="n">
        <f aca="false">SUM(CX147:DD147)</f>
        <v>0</v>
      </c>
      <c r="DG147" s="17"/>
      <c r="DH147" s="17"/>
      <c r="DI147" s="17"/>
      <c r="DJ147" s="17"/>
      <c r="DK147" s="17"/>
      <c r="DL147" s="140" t="n">
        <f aca="false">IF(DL$2&lt;=$A147,IF(DL$3&gt;=$A147,(DL$4),0),0)*($AI148-$AI147)/10000</f>
        <v>0</v>
      </c>
      <c r="DM147" s="140" t="n">
        <f aca="false">IF(DM$2&lt;=$A147,IF(DM$3&gt;=$A147,(DM$4),0),0)*($AI148-$AI147)/10000</f>
        <v>0</v>
      </c>
      <c r="DN147" s="140" t="n">
        <f aca="false">IF(DN$2&lt;=$A147,IF(DN$3&gt;=$A147,(DN$4),0),0)*($AI148-$AI147)/10000</f>
        <v>0</v>
      </c>
      <c r="DO147" s="140" t="n">
        <f aca="false">IF(DO$2&lt;=$A147,IF(DO$3&gt;=$A147,(DO$4),0),0)*($AI148-$AI147)/10000</f>
        <v>0</v>
      </c>
      <c r="DP147" s="140"/>
      <c r="DQ147" s="140" t="n">
        <f aca="false">SUM(DL147:DO147)*AL147</f>
        <v>0</v>
      </c>
      <c r="DR147" s="140"/>
      <c r="DS147" s="140" t="n">
        <f aca="false">IF(DS$2&lt;=$A147,IF(DS$3&gt;=$A147,(DS$4),0),0)*($AI148-$AI147)/10000</f>
        <v>0</v>
      </c>
      <c r="DT147" s="140" t="n">
        <f aca="false">IF(DT$2&lt;=$A147,IF(DT$3&gt;=$A147,(DT$4),0),0)*($AI148-$AI147)/10000</f>
        <v>0</v>
      </c>
      <c r="DU147" s="140" t="n">
        <f aca="false">IF(DU$2&lt;=$A147,IF(DU$3&gt;=$A147,(DU$4),0),0)*($AI148-$AI147)/10000</f>
        <v>0</v>
      </c>
      <c r="DV147" s="140" t="n">
        <f aca="false">IF(DV$2&lt;=$A147,IF(DV$3&gt;=$A147,(DV$4),0),0)*($AI148-$AI147)/10000</f>
        <v>0</v>
      </c>
      <c r="DW147" s="140" t="n">
        <f aca="false">IF(DW$2&lt;=$A147,IF(DW$3&gt;=$A147,(DW$4),0),0)*($AI148-$AI147)/10000</f>
        <v>0</v>
      </c>
      <c r="DX147" s="140" t="n">
        <f aca="false">IF(DX$2&lt;=$A147,IF(DX$3&gt;=$A147,(DX$4),0),0)*($AI148-$AI147)/10000</f>
        <v>0</v>
      </c>
      <c r="DY147" s="140" t="n">
        <f aca="false">IF(DY$2&lt;=$A147,IF(DY$3&gt;=$A147,(DY$4),0),0)*($AI148-$AI147)/10000</f>
        <v>0</v>
      </c>
      <c r="DZ147" s="140" t="n">
        <f aca="false">IF(DZ$2&lt;=$A147,IF(DZ$3&gt;=$A147,(DZ$4),0),0)*($AI148-$AI147)/10000</f>
        <v>0</v>
      </c>
      <c r="EA147" s="140" t="n">
        <f aca="false">IF(EA$2&lt;=$A147,IF(EA$3&gt;=$A147,(EA$4),0),0)*($AI148-$AI147)/10000</f>
        <v>0</v>
      </c>
      <c r="EB147" s="128" t="n">
        <f aca="false">SUM(DS147:DZ147)*AM147</f>
        <v>0</v>
      </c>
      <c r="EC147" s="128"/>
      <c r="ED147" s="17"/>
      <c r="EE147" s="17"/>
      <c r="EF147" s="17"/>
      <c r="EG147" s="17"/>
      <c r="EH147" s="17"/>
      <c r="EI147" s="140" t="n">
        <f aca="false">IF(EI$2&lt;=$A147,IF(EI$3&gt;=$A147,(EI$4),0),0)*($AI148-$AI147)/10000</f>
        <v>0</v>
      </c>
      <c r="EJ147" s="140" t="n">
        <f aca="false">IF(EJ$2&lt;=$A147,IF(EJ$3&gt;=$A147,(EJ$4),0),0)*($AI148-$AI147)/10000</f>
        <v>0</v>
      </c>
      <c r="EK147" s="140" t="n">
        <f aca="false">IF(EK$2&lt;=$A147,IF(EK$3&gt;=$A147,(EK$4),0),0)*($AI148-$AI147)/10000</f>
        <v>0</v>
      </c>
      <c r="EL147" s="140" t="n">
        <f aca="false">IF(EL$2&lt;=$A147,IF(EL$3&gt;=$A147,(EL$4),0),0)*($AI148-$AI147)/10000</f>
        <v>0</v>
      </c>
      <c r="EM147" s="140" t="n">
        <f aca="false">IF(EM$2&lt;=$A147,IF(EM$3&gt;=$A147,(EM$4),0),0)*($AI148-$AI147)/10000</f>
        <v>0</v>
      </c>
      <c r="EN147" s="140" t="n">
        <f aca="false">IF(EN$2&lt;=$A147,IF(EN$3&gt;=$A147,(EN$4),0),0)*($AI148-$AI147)/10000</f>
        <v>0</v>
      </c>
      <c r="EO147" s="17"/>
      <c r="EP147" s="128" t="n">
        <f aca="false">SUM(EI147:EN147)</f>
        <v>0</v>
      </c>
      <c r="EQ147" s="128" t="n">
        <f aca="false">EP147*AM147</f>
        <v>0</v>
      </c>
      <c r="ER147" s="17"/>
      <c r="ES147" s="17"/>
      <c r="ET147" s="17"/>
      <c r="EU147" s="17"/>
      <c r="EV147" s="17"/>
      <c r="EW147" s="140" t="n">
        <f aca="false">IF(EW$2&lt;=$A147,IF(EW$3&gt;=$A147,(EW$4),0),0)*($AI148-$AI147)/10000</f>
        <v>0</v>
      </c>
      <c r="EX147" s="140" t="n">
        <f aca="false">IF(EX$2&lt;=$A147,IF(EX$3&gt;=$A147,(EX$4),0),0)*($AI148-$AI147)/10000</f>
        <v>0</v>
      </c>
      <c r="EY147" s="140" t="n">
        <f aca="false">IF(EY$2&lt;=$A147,IF(EY$3&gt;=$A147,(EY$4),0),0)*($AI148-$AI147)/10000</f>
        <v>0</v>
      </c>
      <c r="EZ147" s="140" t="n">
        <f aca="false">IF(EZ$2&lt;=$A147,IF(EZ$3&gt;=$A147,(EZ$4),0),0)*($AI148-$AI147)/10000</f>
        <v>0</v>
      </c>
      <c r="FA147" s="140" t="n">
        <f aca="false">IF(FA$2&lt;=$A147,IF(FA$3&gt;=$A147,(FA$4),0),0)*($AI148-$AI147)/10000</f>
        <v>0</v>
      </c>
      <c r="FB147" s="140" t="n">
        <f aca="false">IF(FB$2&lt;=$A147,IF(FB$3&gt;=$A147,(FB$4),0),0)*($AI148-$AI147)/10000</f>
        <v>0</v>
      </c>
      <c r="FC147" s="17"/>
      <c r="FD147" s="128" t="n">
        <f aca="false">SUM(EW147:FB147)</f>
        <v>0</v>
      </c>
      <c r="FE147" s="128" t="n">
        <f aca="false">FD147*AM147</f>
        <v>0</v>
      </c>
      <c r="FF147" s="17"/>
      <c r="FG147" s="17"/>
      <c r="FH147" s="17"/>
      <c r="FI147" s="17"/>
      <c r="FJ147" s="17"/>
      <c r="FK147" s="17"/>
      <c r="FL147" s="140" t="n">
        <f aca="false">IF(FL$2&lt;=$A147,IF(FL$3&gt;=$A147,(FL$4),0),0)*($AI148-$AI147)/10000</f>
        <v>0</v>
      </c>
      <c r="FM147" s="140" t="n">
        <f aca="false">IF(FM$2&lt;=$A147,IF(FM$3&gt;=$A147,(FM$4),0),0)*($AI148-$AI147)/10000</f>
        <v>0</v>
      </c>
      <c r="FN147" s="140" t="n">
        <f aca="false">IF(FN$2&lt;=$A147,IF(FN$3&gt;=$A147,(FN$4),0),0)*($AI148-$AI147)/10000</f>
        <v>0</v>
      </c>
      <c r="FO147" s="140" t="n">
        <f aca="false">IF(FO$2&lt;=$A147,IF(FO$3&gt;=$A147,(FO$4),0),0)*($AI148-$AI147)/10000</f>
        <v>0</v>
      </c>
      <c r="FP147" s="140" t="n">
        <f aca="false">IF(FP$2&lt;=$A147,IF(FP$3&gt;=$A147,(FP$4),0),0)*($AI148-$AI147)/10000</f>
        <v>0</v>
      </c>
      <c r="FQ147" s="140" t="n">
        <f aca="false">IF(FQ$2&lt;=$A147,IF(FQ$3&gt;=$A147,(FQ$4),0),0)*($AI148-$AI147)/10000</f>
        <v>0</v>
      </c>
      <c r="FR147" s="17"/>
      <c r="FS147" s="128" t="n">
        <f aca="false">SUM(FL147:FQ147)</f>
        <v>0</v>
      </c>
      <c r="FT147" s="128" t="n">
        <f aca="false">FS147*AM147</f>
        <v>0</v>
      </c>
      <c r="FU147" s="17"/>
      <c r="FV147" s="17"/>
      <c r="FW147" s="17"/>
      <c r="FX147" s="17"/>
      <c r="FY147" s="17"/>
      <c r="FZ147" s="17"/>
      <c r="GA147" s="140" t="n">
        <f aca="false">IF(GA$2&lt;=$A147,IF(GA$3&gt;=$A147,(GA$4),0),0)*($AI148-$AI147)/10000</f>
        <v>0</v>
      </c>
      <c r="GB147" s="140" t="n">
        <f aca="false">IF(GB$2&lt;=$A147,IF(GB$3&gt;=$A147,(GB$4),0),0)*($AI148-$AI147)/10000</f>
        <v>0</v>
      </c>
      <c r="GC147" s="140" t="n">
        <f aca="false">IF(GC$2&lt;=$A147,IF(GC$3&gt;=$A147,(GC$4),0),0)*($AI148-$AI147)/10000</f>
        <v>0</v>
      </c>
      <c r="GD147" s="140" t="n">
        <f aca="false">IF(GD$2&lt;=$A147,IF(GD$3&gt;=$A147,(GD$4),0),0)*($AI148-$AI147)/10000</f>
        <v>0</v>
      </c>
      <c r="GE147" s="140" t="n">
        <f aca="false">IF(GE$2&lt;=$A147,IF(GE$3&gt;=$A147,(GE$4),0),0)*($AI148-$AI147)/10000</f>
        <v>0</v>
      </c>
      <c r="GF147" s="140" t="n">
        <f aca="false">IF(GF$2&lt;=$A147,IF(GF$3&gt;=$A147,(GF$4),0),0)*($AI148-$AI147)/10000</f>
        <v>0</v>
      </c>
      <c r="GG147" s="17"/>
      <c r="GH147" s="128" t="n">
        <f aca="false">SUM(GA147:GF147)</f>
        <v>0</v>
      </c>
      <c r="GI147" s="128" t="n">
        <f aca="false">GH147*AM147</f>
        <v>0</v>
      </c>
    </row>
    <row r="148" customFormat="false" ht="16.5" hidden="false" customHeight="false" outlineLevel="0" collapsed="false">
      <c r="A148" s="133" t="n">
        <v>41244</v>
      </c>
      <c r="B148" s="144" t="e">
        <f aca="false">INDEX(EOLArray,MATCH($A148,EOLColumn,0),MATCH($AF$5,EOLRow,0))+CT148</f>
        <v>#VALUE!</v>
      </c>
      <c r="C148" s="135" t="n">
        <f aca="false">INDEX(M1SHEET,MATCH($A148,M1COLUMN,0),MATCH($AG$5,M1ROW,0))</f>
        <v>-0.57</v>
      </c>
      <c r="D148" s="152"/>
      <c r="E148" s="144" t="e">
        <f aca="false">INDEX(EOLArray,MATCH($A148,EOLColumn,0),MATCH($AF$19,EOLRow,0))+EQ148</f>
        <v>#VALUE!</v>
      </c>
      <c r="F148" s="135" t="n">
        <f aca="false">INDEX(M1SHEET,MATCH($A148,M1COLUMN,0),MATCH($AG$14,M1ROW,0))</f>
        <v>0</v>
      </c>
      <c r="G148" s="152"/>
      <c r="H148" s="144" t="e">
        <f aca="false">INDEX(EOLArray,MATCH($A148,EOLColumn,0),MATCH($AF$20,EOLRow,0))+GI148</f>
        <v>#VALUE!</v>
      </c>
      <c r="I148" s="135" t="n">
        <f aca="false">INDEX(M1SHEET,MATCH($A148,M1COLUMN,0),MATCH($AG$17,M1ROW,0))</f>
        <v>0.5</v>
      </c>
      <c r="J148" s="152"/>
      <c r="K148" s="144" t="e">
        <f aca="false">INDEX(EOLArray,MATCH($A148,EOLColumn,0),MATCH($AF$13,EOLRow,0))+FE148</f>
        <v>#VALUE!</v>
      </c>
      <c r="L148" s="135" t="n">
        <f aca="false">INDEX(M1SHEET,MATCH($A148,M1COLUMN,0),MATCH($AG$13,M1ROW,0))</f>
        <v>0</v>
      </c>
      <c r="M148" s="152"/>
      <c r="N148" s="144" t="e">
        <f aca="false">INDEX(EOLArray,MATCH($A148,EOLColumn,0),MATCH($AF$12,EOLRow,0))+EB148+DQ148</f>
        <v>#VALUE!</v>
      </c>
      <c r="O148" s="135" t="n">
        <f aca="false">INDEX(M1SHEET,MATCH($A148,M1COLUMN,0),MATCH($AG$15,M1ROW,0))</f>
        <v>0.06</v>
      </c>
      <c r="P148" s="152"/>
      <c r="Q148" s="135" t="n">
        <f aca="false">INDEX(M1SHEET,MATCH($A148,M1COLUMN,0),MATCH($AG$31,M1ROW,0))</f>
        <v>4.7525</v>
      </c>
      <c r="R148" s="152"/>
      <c r="S148" s="144" t="e">
        <f aca="false">INDEX(EOLArray,MATCH($A148,EOLColumn,0),MATCH($AF$2,EOLRow,0))+BE148+DF148</f>
        <v>#VALUE!</v>
      </c>
      <c r="T148" s="135" t="n">
        <f aca="false">INDEX(M1SHEET,MATCH($A148,M1COLUMN,0),MATCH($AG$3,M1ROW,0))</f>
        <v>-0.57</v>
      </c>
      <c r="U148" s="152"/>
      <c r="V148" s="135" t="n">
        <f aca="false">INDEX(M1SHEET,MATCH($A148,M1COLUMN,0),MATCH($AG$28,M1ROW,0))</f>
        <v>5.76069971451564</v>
      </c>
      <c r="W148" s="152"/>
      <c r="X148" s="144" t="e">
        <f aca="false">INDEX(EOLArray,MATCH($A148,EOLColumn,0),MATCH($AF$18,EOLRow,0))+$BE148+$CK148+$CS148+$DQ148</f>
        <v>#VALUE!</v>
      </c>
      <c r="Y148" s="135" t="n">
        <f aca="false">INDEX(M1SHEET,MATCH($A148,M1COLUMN,0),MATCH($AG$2,M1ROW,0))</f>
        <v>4.6925</v>
      </c>
      <c r="Z148" s="152"/>
      <c r="AB148" s="150" t="e">
        <f aca="false">B148+E148+H148+K148+N148+S148</f>
        <v>#VALUE!</v>
      </c>
      <c r="AC148" s="58"/>
      <c r="AD148" s="58"/>
      <c r="AI148" s="138" t="n">
        <v>41244</v>
      </c>
      <c r="AJ148" s="96" t="n">
        <f aca="false">(CK148+BE148+BR148+DQ148)*AM148</f>
        <v>0</v>
      </c>
      <c r="AK148" s="97" t="n">
        <f aca="false">(AO148)*(AM148)</f>
        <v>0</v>
      </c>
      <c r="AL148" s="97" t="n">
        <f aca="false">(AN148+AO148)*(AM148)</f>
        <v>0</v>
      </c>
      <c r="AM148" s="139" t="n">
        <f aca="false">INDEX(M1SHEET,MATCH($AI148,M1COLUMN,0),MATCH($AG$38,M1ROW,0))</f>
        <v>0.488593969365219</v>
      </c>
      <c r="AN148" s="122" t="n">
        <f aca="false">BS148</f>
        <v>0</v>
      </c>
      <c r="AO148" s="97" t="n">
        <f aca="false">BR148</f>
        <v>0</v>
      </c>
      <c r="AP148" s="125"/>
      <c r="AQ148" s="108"/>
      <c r="AR148" s="128" t="n">
        <f aca="false">SUM(AX148:BE148)+SUM(BI148:BP148)+SUM(DU148:DZ148)+SUM(BW148:CI148)</f>
        <v>0</v>
      </c>
      <c r="AS148" s="108"/>
      <c r="AT148" s="17"/>
      <c r="AU148" s="17"/>
      <c r="AV148" s="37" t="n">
        <v>41244</v>
      </c>
      <c r="AW148" s="17"/>
      <c r="AX148" s="128" t="n">
        <f aca="false">IF(AX$2&lt;=$A148,IF(AX$3&gt;=$A148,(AX$4/1.055056),0),0)*($AI149-$AI148)/10000</f>
        <v>0</v>
      </c>
      <c r="AY148" s="140" t="n">
        <f aca="false">IF(AY$2&lt;=$A148,IF(AY$3&gt;=$A148,(AY$4/1.055056),0),0)*($AI149-$AI148)/10000</f>
        <v>0</v>
      </c>
      <c r="AZ148" s="140" t="n">
        <f aca="false">IF(AZ$2&lt;=$A148,IF(AZ$3&gt;=$A148,(AZ$4/1.055056),0),0)*($AI149-$AI148)/10000</f>
        <v>0</v>
      </c>
      <c r="BA148" s="140" t="n">
        <f aca="false">IF(BA$2&lt;=$A148,IF(BA$3&gt;=$A148,(BA$4/1.055056),0),0)*($AI149-$AI148)/10000</f>
        <v>0</v>
      </c>
      <c r="BB148" s="140" t="n">
        <f aca="false">IF(BB$2&lt;=$A148,IF(BB$3&gt;=$A148,(BB$4/1.055056),0),0)*($AI149-$AI148)/10000</f>
        <v>0</v>
      </c>
      <c r="BC148" s="140" t="n">
        <f aca="false">IF(BC$2&lt;=$A148,IF(BC$3&gt;=$A148,(BC$4/1.055056),0),0)*($AI149-$AI148)/10000</f>
        <v>0</v>
      </c>
      <c r="BD148" s="140" t="n">
        <f aca="false">IF(BD$2&lt;=$A148,IF(BD$3&gt;=$A148,(BD$4/1.055056),0),0)*($AI149-$AI148)/10000</f>
        <v>0</v>
      </c>
      <c r="BE148" s="140" t="n">
        <f aca="false">SUM(AX148:BD148)*AM148</f>
        <v>0</v>
      </c>
      <c r="BF148" s="140"/>
      <c r="BG148" s="13"/>
      <c r="BH148" s="13"/>
      <c r="BI148" s="141" t="n">
        <f aca="false">IF(BI$2&lt;=$A148,IF(BI$3&gt;=$A148,(BI$4/1.055056),0),0)*($AI149-$AI148)/10000</f>
        <v>0</v>
      </c>
      <c r="BJ148" s="141" t="n">
        <f aca="false">IF(BJ$2&lt;=$A148,IF(BJ$3&gt;=$A148,(BJ$4/1.055056),0),0)*($AI149-$AI148)/10000</f>
        <v>0</v>
      </c>
      <c r="BK148" s="141" t="n">
        <f aca="false">IF(BK$2&lt;=$A148,IF(BK$3&gt;=$A148,(BK$4/1.055056),0),0)*($AI149-$AI148)/10000</f>
        <v>0</v>
      </c>
      <c r="BL148" s="141" t="n">
        <f aca="false">IF(BL$2&lt;=$A148,IF(BL$3&gt;=$A148,(BL$4/1.055056),0),0)*($AI149-$AI148)/10000</f>
        <v>0</v>
      </c>
      <c r="BM148" s="141" t="n">
        <f aca="false">IF(BM$2&lt;=$A148,IF(BM$3&gt;=$A148,(BM$4/1.055056),0),0)*($AI149-$AI148)/10000</f>
        <v>0</v>
      </c>
      <c r="BN148" s="141" t="n">
        <f aca="false">IF(BN$2&lt;=$A148,IF(BN$3&gt;=$A148,(BN$4/1.055056),0),0)*($AI149-$AI148)/10000</f>
        <v>0</v>
      </c>
      <c r="BO148" s="141" t="n">
        <f aca="false">IF(BO$2&lt;=$A148,IF(BO$3&gt;=$A148,(BO$4/1.055056),0),0)*($AI149-$AI148)/10000</f>
        <v>0</v>
      </c>
      <c r="BP148" s="141" t="n">
        <f aca="false">IF(BP$2&lt;=$A148,IF(BP$3&gt;=$A148,(BP$4/1.055056),0),0)*($AI149-$AI148)/10000</f>
        <v>0</v>
      </c>
      <c r="BQ148" s="13"/>
      <c r="BR148" s="14" t="n">
        <f aca="false">SUM(BI148:BP148)</f>
        <v>0</v>
      </c>
      <c r="BS148" s="14" t="n">
        <f aca="false">SUM(AX148:BF148)+DF148</f>
        <v>0</v>
      </c>
      <c r="BT148" s="14"/>
      <c r="BU148" s="17"/>
      <c r="BV148" s="17"/>
      <c r="BW148" s="142" t="n">
        <f aca="false">IF(BW$2&lt;=$A148,IF(BW$3&gt;=$A148,(BW$4),0),0)*($AI149-$AI148)/10000</f>
        <v>0</v>
      </c>
      <c r="BX148" s="142" t="n">
        <f aca="false">IF(BX$2&lt;=$A148,IF(BX$3&gt;=$A148,(BX$4),0),0)*($AI149-$AI148)/10000</f>
        <v>0</v>
      </c>
      <c r="BY148" s="142" t="n">
        <f aca="false">IF(BY$2&lt;=$A148,IF(BY$3&gt;=$A148,(BY$4),0),0)*($AI149-$AI148)/10000</f>
        <v>0</v>
      </c>
      <c r="BZ148" s="142" t="n">
        <f aca="false">IF(BZ$2&lt;=$A148,IF(BZ$3&gt;=$A148,(BZ$4),0),0)*($AI149-$AI148)/10000</f>
        <v>0</v>
      </c>
      <c r="CA148" s="142" t="n">
        <f aca="false">IF(CA$2&lt;=$A148,IF(CA$3&gt;=$A148,(CA$4),0),0)*($AI149-$AI148)/10000</f>
        <v>0</v>
      </c>
      <c r="CB148" s="140" t="n">
        <f aca="false">IF(CB$2&lt;=$A148,IF(CB$3&gt;=$A148,(CB$4),0),0)*($AI149-$AI148)/10000</f>
        <v>0</v>
      </c>
      <c r="CC148" s="140" t="n">
        <f aca="false">IF(CC$2&lt;=$A148,IF(CC$3&gt;=$A148,(CC$4),0),0)*($AI149-$AI148)/10000</f>
        <v>0</v>
      </c>
      <c r="CD148" s="140" t="n">
        <f aca="false">IF(CD$2&lt;=$A148,IF(CD$3&gt;=$A148,(CD$4),0),0)*($AI149-$AI148)/10000</f>
        <v>0</v>
      </c>
      <c r="CE148" s="140" t="n">
        <f aca="false">IF(CE$2&lt;=$A148,IF(CE$3&gt;=$A148,(CE$4),0),0)*($AI149-$AI148)/10000</f>
        <v>0</v>
      </c>
      <c r="CF148" s="140" t="n">
        <f aca="false">IF(CF$2&lt;=$A148,IF(CF$3&gt;=$A148,(CF$4),0),0)*($AI149-$AI148)/10000</f>
        <v>0</v>
      </c>
      <c r="CG148" s="140" t="n">
        <f aca="false">IF(CG$2&lt;=$A148,IF(CG$3&gt;=$A148,(CG$4),0),0)*($AI149-$AI148)/10000</f>
        <v>0</v>
      </c>
      <c r="CH148" s="140" t="n">
        <f aca="false">IF(CH$2&lt;=$A148,IF(CH$3&gt;=$A148,(CH$4),0),0)*($AI149-$AI148)/10000</f>
        <v>0</v>
      </c>
      <c r="CI148" s="140" t="n">
        <f aca="false">IF(CI$2&lt;=$A148,IF(CI$3&gt;=$A148,(CI$4),0),0)*($AI149-$AI148)/10000</f>
        <v>0</v>
      </c>
      <c r="CJ148" s="17"/>
      <c r="CK148" s="128" t="n">
        <f aca="false">SUM(BW148:CI148)+DQ148</f>
        <v>0</v>
      </c>
      <c r="CL148" s="128"/>
      <c r="CM148" s="128"/>
      <c r="CN148" s="142" t="n">
        <f aca="false">IF(CN$2&lt;=$A148,IF(CN$3&gt;=$A148,(CN$4),0),0)*($AI149-$AI148)/10000</f>
        <v>0</v>
      </c>
      <c r="CO148" s="142" t="n">
        <f aca="false">IF(CO$2&lt;=$A148,IF(CO$3&gt;=$A148,(CO$4),0),0)*($AI149-$AI148)/10000</f>
        <v>0</v>
      </c>
      <c r="CP148" s="142" t="n">
        <f aca="false">IF(CP$2&lt;=$A148,IF(CP$3&gt;=$A148,(CP$4),0),0)*($AI149-$AI148)/10000</f>
        <v>0</v>
      </c>
      <c r="CQ148" s="142" t="n">
        <f aca="false">IF(CQ$2&lt;=$A148,IF(CQ$3&gt;=$A148,(CQ$4),0),0)*($AI149-$AI148)/10000</f>
        <v>0</v>
      </c>
      <c r="CR148" s="128"/>
      <c r="CS148" s="128" t="n">
        <f aca="false">SUM(CN148:CQ148)*AL148</f>
        <v>0</v>
      </c>
      <c r="CT148" s="128"/>
      <c r="CU148" s="17"/>
      <c r="CV148" s="17"/>
      <c r="CW148" s="17"/>
      <c r="CX148" s="140" t="n">
        <f aca="false">IF(CX$2&lt;=$A148,IF(CX$3&gt;=$A148,(CX$4),0),0)*($AI149-$AI148)/10000</f>
        <v>0</v>
      </c>
      <c r="CY148" s="140" t="n">
        <f aca="false">IF(CY$2&lt;=$A148,IF(CY$3&gt;=$A148,(CY$4),0),0)*($AI149-$AI148)/10000</f>
        <v>0</v>
      </c>
      <c r="CZ148" s="140" t="n">
        <f aca="false">IF(CZ$2&lt;=$A148,IF(CZ$3&gt;=$A148,(CZ$4),0),0)*($AI149-$AI148)/10000</f>
        <v>0</v>
      </c>
      <c r="DA148" s="140" t="n">
        <f aca="false">IF(DA$2&lt;=$A148,IF(DA$3&gt;=$A148,(DA$4),0),0)*($AI149-$AI148)/10000</f>
        <v>0</v>
      </c>
      <c r="DB148" s="140" t="n">
        <f aca="false">IF(DB$2&lt;=$A148,IF(DB$3&gt;=$A148,(DB$4),0),0)*($AI149-$AI148)/10000</f>
        <v>0</v>
      </c>
      <c r="DC148" s="140" t="n">
        <f aca="false">IF(DC$2&lt;=$A148,IF(DC$3&gt;=$A148,(DC$4),0),0)*($AI149-$AI148)/10000</f>
        <v>0</v>
      </c>
      <c r="DD148" s="140" t="n">
        <f aca="false">IF(DD$2&lt;=$A148,IF(DD$3&gt;=$A148,(DD$4),0),0)*($AI149-$AI148)/10000</f>
        <v>0</v>
      </c>
      <c r="DE148" s="17"/>
      <c r="DF148" s="128" t="n">
        <f aca="false">SUM(CX148:DD148)</f>
        <v>0</v>
      </c>
      <c r="DG148" s="17"/>
      <c r="DH148" s="17"/>
      <c r="DI148" s="17"/>
      <c r="DJ148" s="17"/>
      <c r="DK148" s="17"/>
      <c r="DL148" s="140" t="n">
        <f aca="false">IF(DL$2&lt;=$A148,IF(DL$3&gt;=$A148,(DL$4),0),0)*($AI149-$AI148)/10000</f>
        <v>0</v>
      </c>
      <c r="DM148" s="140" t="n">
        <f aca="false">IF(DM$2&lt;=$A148,IF(DM$3&gt;=$A148,(DM$4),0),0)*($AI149-$AI148)/10000</f>
        <v>0</v>
      </c>
      <c r="DN148" s="140" t="n">
        <f aca="false">IF(DN$2&lt;=$A148,IF(DN$3&gt;=$A148,(DN$4),0),0)*($AI149-$AI148)/10000</f>
        <v>0</v>
      </c>
      <c r="DO148" s="140" t="n">
        <f aca="false">IF(DO$2&lt;=$A148,IF(DO$3&gt;=$A148,(DO$4),0),0)*($AI149-$AI148)/10000</f>
        <v>0</v>
      </c>
      <c r="DP148" s="140"/>
      <c r="DQ148" s="140" t="n">
        <f aca="false">SUM(DL148:DO148)*AL148</f>
        <v>0</v>
      </c>
      <c r="DR148" s="140"/>
      <c r="DS148" s="140" t="n">
        <f aca="false">IF(DS$2&lt;=$A148,IF(DS$3&gt;=$A148,(DS$4),0),0)*($AI149-$AI148)/10000</f>
        <v>0</v>
      </c>
      <c r="DT148" s="140" t="n">
        <f aca="false">IF(DT$2&lt;=$A148,IF(DT$3&gt;=$A148,(DT$4),0),0)*($AI149-$AI148)/10000</f>
        <v>0</v>
      </c>
      <c r="DU148" s="140" t="n">
        <f aca="false">IF(DU$2&lt;=$A148,IF(DU$3&gt;=$A148,(DU$4),0),0)*($AI149-$AI148)/10000</f>
        <v>0</v>
      </c>
      <c r="DV148" s="140" t="n">
        <f aca="false">IF(DV$2&lt;=$A148,IF(DV$3&gt;=$A148,(DV$4),0),0)*($AI149-$AI148)/10000</f>
        <v>0</v>
      </c>
      <c r="DW148" s="140" t="n">
        <f aca="false">IF(DW$2&lt;=$A148,IF(DW$3&gt;=$A148,(DW$4),0),0)*($AI149-$AI148)/10000</f>
        <v>0</v>
      </c>
      <c r="DX148" s="140" t="n">
        <f aca="false">IF(DX$2&lt;=$A148,IF(DX$3&gt;=$A148,(DX$4),0),0)*($AI149-$AI148)/10000</f>
        <v>0</v>
      </c>
      <c r="DY148" s="140" t="n">
        <f aca="false">IF(DY$2&lt;=$A148,IF(DY$3&gt;=$A148,(DY$4),0),0)*($AI149-$AI148)/10000</f>
        <v>0</v>
      </c>
      <c r="DZ148" s="140" t="n">
        <f aca="false">IF(DZ$2&lt;=$A148,IF(DZ$3&gt;=$A148,(DZ$4),0),0)*($AI149-$AI148)/10000</f>
        <v>0</v>
      </c>
      <c r="EA148" s="140" t="n">
        <f aca="false">IF(EA$2&lt;=$A148,IF(EA$3&gt;=$A148,(EA$4),0),0)*($AI149-$AI148)/10000</f>
        <v>0</v>
      </c>
      <c r="EB148" s="128" t="n">
        <f aca="false">SUM(DS148:DZ148)*AM148</f>
        <v>0</v>
      </c>
      <c r="EC148" s="128"/>
      <c r="ED148" s="17"/>
      <c r="EE148" s="17"/>
      <c r="EF148" s="17"/>
      <c r="EG148" s="17"/>
      <c r="EH148" s="17"/>
      <c r="EI148" s="140" t="n">
        <f aca="false">IF(EI$2&lt;=$A148,IF(EI$3&gt;=$A148,(EI$4),0),0)*($AI149-$AI148)/10000</f>
        <v>0</v>
      </c>
      <c r="EJ148" s="140" t="n">
        <f aca="false">IF(EJ$2&lt;=$A148,IF(EJ$3&gt;=$A148,(EJ$4),0),0)*($AI149-$AI148)/10000</f>
        <v>0</v>
      </c>
      <c r="EK148" s="140" t="n">
        <f aca="false">IF(EK$2&lt;=$A148,IF(EK$3&gt;=$A148,(EK$4),0),0)*($AI149-$AI148)/10000</f>
        <v>0</v>
      </c>
      <c r="EL148" s="140" t="n">
        <f aca="false">IF(EL$2&lt;=$A148,IF(EL$3&gt;=$A148,(EL$4),0),0)*($AI149-$AI148)/10000</f>
        <v>0</v>
      </c>
      <c r="EM148" s="140" t="n">
        <f aca="false">IF(EM$2&lt;=$A148,IF(EM$3&gt;=$A148,(EM$4),0),0)*($AI149-$AI148)/10000</f>
        <v>0</v>
      </c>
      <c r="EN148" s="140" t="n">
        <f aca="false">IF(EN$2&lt;=$A148,IF(EN$3&gt;=$A148,(EN$4),0),0)*($AI149-$AI148)/10000</f>
        <v>0</v>
      </c>
      <c r="EO148" s="17"/>
      <c r="EP148" s="128" t="n">
        <f aca="false">SUM(EI148:EN148)</f>
        <v>0</v>
      </c>
      <c r="EQ148" s="128" t="n">
        <f aca="false">EP148*AM148</f>
        <v>0</v>
      </c>
      <c r="ER148" s="17"/>
      <c r="ES148" s="17"/>
      <c r="ET148" s="17"/>
      <c r="EU148" s="17"/>
      <c r="EV148" s="17"/>
      <c r="EW148" s="140" t="n">
        <f aca="false">IF(EW$2&lt;=$A148,IF(EW$3&gt;=$A148,(EW$4),0),0)*($AI149-$AI148)/10000</f>
        <v>0</v>
      </c>
      <c r="EX148" s="140" t="n">
        <f aca="false">IF(EX$2&lt;=$A148,IF(EX$3&gt;=$A148,(EX$4),0),0)*($AI149-$AI148)/10000</f>
        <v>0</v>
      </c>
      <c r="EY148" s="140" t="n">
        <f aca="false">IF(EY$2&lt;=$A148,IF(EY$3&gt;=$A148,(EY$4),0),0)*($AI149-$AI148)/10000</f>
        <v>0</v>
      </c>
      <c r="EZ148" s="140" t="n">
        <f aca="false">IF(EZ$2&lt;=$A148,IF(EZ$3&gt;=$A148,(EZ$4),0),0)*($AI149-$AI148)/10000</f>
        <v>0</v>
      </c>
      <c r="FA148" s="140" t="n">
        <f aca="false">IF(FA$2&lt;=$A148,IF(FA$3&gt;=$A148,(FA$4),0),0)*($AI149-$AI148)/10000</f>
        <v>0</v>
      </c>
      <c r="FB148" s="140" t="n">
        <f aca="false">IF(FB$2&lt;=$A148,IF(FB$3&gt;=$A148,(FB$4),0),0)*($AI149-$AI148)/10000</f>
        <v>0</v>
      </c>
      <c r="FC148" s="17"/>
      <c r="FD148" s="128" t="n">
        <f aca="false">SUM(EW148:FB148)</f>
        <v>0</v>
      </c>
      <c r="FE148" s="128" t="n">
        <f aca="false">FD148*AM148</f>
        <v>0</v>
      </c>
      <c r="FF148" s="17"/>
      <c r="FG148" s="17"/>
      <c r="FH148" s="17"/>
      <c r="FI148" s="17"/>
      <c r="FJ148" s="17"/>
      <c r="FK148" s="17"/>
      <c r="FL148" s="140" t="n">
        <f aca="false">IF(FL$2&lt;=$A148,IF(FL$3&gt;=$A148,(FL$4),0),0)*($AI149-$AI148)/10000</f>
        <v>0</v>
      </c>
      <c r="FM148" s="140" t="n">
        <f aca="false">IF(FM$2&lt;=$A148,IF(FM$3&gt;=$A148,(FM$4),0),0)*($AI149-$AI148)/10000</f>
        <v>0</v>
      </c>
      <c r="FN148" s="140" t="n">
        <f aca="false">IF(FN$2&lt;=$A148,IF(FN$3&gt;=$A148,(FN$4),0),0)*($AI149-$AI148)/10000</f>
        <v>0</v>
      </c>
      <c r="FO148" s="140" t="n">
        <f aca="false">IF(FO$2&lt;=$A148,IF(FO$3&gt;=$A148,(FO$4),0),0)*($AI149-$AI148)/10000</f>
        <v>0</v>
      </c>
      <c r="FP148" s="140" t="n">
        <f aca="false">IF(FP$2&lt;=$A148,IF(FP$3&gt;=$A148,(FP$4),0),0)*($AI149-$AI148)/10000</f>
        <v>0</v>
      </c>
      <c r="FQ148" s="140" t="n">
        <f aca="false">IF(FQ$2&lt;=$A148,IF(FQ$3&gt;=$A148,(FQ$4),0),0)*($AI149-$AI148)/10000</f>
        <v>0</v>
      </c>
      <c r="FR148" s="17"/>
      <c r="FS148" s="128" t="n">
        <f aca="false">SUM(FL148:FQ148)</f>
        <v>0</v>
      </c>
      <c r="FT148" s="128" t="n">
        <f aca="false">FS148*AM148</f>
        <v>0</v>
      </c>
      <c r="FU148" s="17"/>
      <c r="FV148" s="17"/>
      <c r="FW148" s="17"/>
      <c r="FX148" s="17"/>
      <c r="FY148" s="17"/>
      <c r="FZ148" s="17"/>
      <c r="GA148" s="140" t="n">
        <f aca="false">IF(GA$2&lt;=$A148,IF(GA$3&gt;=$A148,(GA$4),0),0)*($AI149-$AI148)/10000</f>
        <v>0</v>
      </c>
      <c r="GB148" s="140" t="n">
        <f aca="false">IF(GB$2&lt;=$A148,IF(GB$3&gt;=$A148,(GB$4),0),0)*($AI149-$AI148)/10000</f>
        <v>0</v>
      </c>
      <c r="GC148" s="140" t="n">
        <f aca="false">IF(GC$2&lt;=$A148,IF(GC$3&gt;=$A148,(GC$4),0),0)*($AI149-$AI148)/10000</f>
        <v>0</v>
      </c>
      <c r="GD148" s="140" t="n">
        <f aca="false">IF(GD$2&lt;=$A148,IF(GD$3&gt;=$A148,(GD$4),0),0)*($AI149-$AI148)/10000</f>
        <v>0</v>
      </c>
      <c r="GE148" s="140" t="n">
        <f aca="false">IF(GE$2&lt;=$A148,IF(GE$3&gt;=$A148,(GE$4),0),0)*($AI149-$AI148)/10000</f>
        <v>0</v>
      </c>
      <c r="GF148" s="140" t="n">
        <f aca="false">IF(GF$2&lt;=$A148,IF(GF$3&gt;=$A148,(GF$4),0),0)*($AI149-$AI148)/10000</f>
        <v>0</v>
      </c>
      <c r="GG148" s="17"/>
      <c r="GH148" s="128" t="n">
        <f aca="false">SUM(GA148:GF148)</f>
        <v>0</v>
      </c>
      <c r="GI148" s="128" t="n">
        <f aca="false">GH148*AM148</f>
        <v>0</v>
      </c>
    </row>
    <row r="149" customFormat="false" ht="16.5" hidden="false" customHeight="false" outlineLevel="0" collapsed="false">
      <c r="A149" s="133" t="n">
        <v>41275</v>
      </c>
      <c r="B149" s="144" t="e">
        <f aca="false">INDEX(EOLArray,MATCH($A149,EOLColumn,0),MATCH($AF$5,EOLRow,0))+CT149</f>
        <v>#VALUE!</v>
      </c>
      <c r="C149" s="135" t="n">
        <f aca="false">INDEX(M1SHEET,MATCH($A149,M1COLUMN,0),MATCH($AG$5,M1ROW,0))</f>
        <v>-0.57</v>
      </c>
      <c r="D149" s="145" t="n">
        <f aca="false">AVERAGE(C147:C151)</f>
        <v>-0.57</v>
      </c>
      <c r="E149" s="144" t="e">
        <f aca="false">INDEX(EOLArray,MATCH($A149,EOLColumn,0),MATCH($AF$19,EOLRow,0))+EQ149</f>
        <v>#VALUE!</v>
      </c>
      <c r="F149" s="135" t="n">
        <f aca="false">INDEX(M1SHEET,MATCH($A149,M1COLUMN,0),MATCH($AG$14,M1ROW,0))</f>
        <v>0</v>
      </c>
      <c r="G149" s="145" t="n">
        <f aca="false">AVERAGE(F147:F151)</f>
        <v>0</v>
      </c>
      <c r="H149" s="144" t="e">
        <f aca="false">INDEX(EOLArray,MATCH($A149,EOLColumn,0),MATCH($AF$20,EOLRow,0))+GI149</f>
        <v>#VALUE!</v>
      </c>
      <c r="I149" s="135" t="n">
        <f aca="false">INDEX(M1SHEET,MATCH($A149,M1COLUMN,0),MATCH($AG$17,M1ROW,0))</f>
        <v>0.5</v>
      </c>
      <c r="J149" s="145" t="n">
        <f aca="false">AVERAGE(I147:I151)</f>
        <v>0.5</v>
      </c>
      <c r="K149" s="144" t="e">
        <f aca="false">INDEX(EOLArray,MATCH($A149,EOLColumn,0),MATCH($AF$13,EOLRow,0))+FE149</f>
        <v>#VALUE!</v>
      </c>
      <c r="L149" s="135" t="n">
        <f aca="false">INDEX(M1SHEET,MATCH($A149,M1COLUMN,0),MATCH($AG$13,M1ROW,0))</f>
        <v>0</v>
      </c>
      <c r="M149" s="145" t="n">
        <f aca="false">AVERAGE(L147:L151)</f>
        <v>0</v>
      </c>
      <c r="N149" s="144" t="e">
        <f aca="false">INDEX(EOLArray,MATCH($A149,EOLColumn,0),MATCH($AF$12,EOLRow,0))+EB149+DQ149</f>
        <v>#VALUE!</v>
      </c>
      <c r="O149" s="135" t="n">
        <f aca="false">INDEX(M1SHEET,MATCH($A149,M1COLUMN,0),MATCH($AG$15,M1ROW,0))</f>
        <v>0.13</v>
      </c>
      <c r="P149" s="145" t="n">
        <f aca="false">AVERAGE(O147:O151)</f>
        <v>0.002</v>
      </c>
      <c r="Q149" s="135" t="n">
        <f aca="false">INDEX(M1SHEET,MATCH($A149,M1COLUMN,0),MATCH($AG$31,M1ROW,0))</f>
        <v>4.9365</v>
      </c>
      <c r="R149" s="145" t="n">
        <f aca="false">AVERAGE(Q147:Q151)</f>
        <v>4.6607</v>
      </c>
      <c r="S149" s="144" t="e">
        <f aca="false">INDEX(EOLArray,MATCH($A149,EOLColumn,0),MATCH($AF$2,EOLRow,0))+BE149+DF149</f>
        <v>#VALUE!</v>
      </c>
      <c r="T149" s="135" t="n">
        <f aca="false">INDEX(M1SHEET,MATCH($A149,M1COLUMN,0),MATCH($AG$3,M1ROW,0))</f>
        <v>-0.57</v>
      </c>
      <c r="U149" s="145" t="n">
        <f aca="false">AVERAGE(T147:T151)</f>
        <v>-0.57</v>
      </c>
      <c r="V149" s="135" t="n">
        <f aca="false">INDEX(M1SHEET,MATCH($A149,M1COLUMN,0),MATCH($AG$28,M1ROW,0))</f>
        <v>5.91991161496843</v>
      </c>
      <c r="W149" s="145" t="n">
        <f aca="false">AVERAGE(V147:V151)</f>
        <v>5.71339477112542</v>
      </c>
      <c r="X149" s="144" t="e">
        <f aca="false">INDEX(EOLArray,MATCH($A149,EOLColumn,0),MATCH($AF$18,EOLRow,0))+$BE149+$CK149+$CS149+$DQ149</f>
        <v>#VALUE!</v>
      </c>
      <c r="Y149" s="135" t="n">
        <f aca="false">INDEX(M1SHEET,MATCH($A149,M1COLUMN,0),MATCH($AG$2,M1ROW,0))</f>
        <v>4.8065</v>
      </c>
      <c r="Z149" s="145" t="n">
        <f aca="false">AVERAGE(Y147:Y151)</f>
        <v>4.6587</v>
      </c>
      <c r="AB149" s="150" t="e">
        <f aca="false">B149+E149+H149+K149+N149+S149</f>
        <v>#VALUE!</v>
      </c>
      <c r="AC149" s="58"/>
      <c r="AD149" s="58"/>
      <c r="AI149" s="138" t="n">
        <v>41275</v>
      </c>
      <c r="AJ149" s="96" t="n">
        <f aca="false">(CK149+BE149+BR149+DQ149)*AM149</f>
        <v>0</v>
      </c>
      <c r="AK149" s="97" t="n">
        <f aca="false">(AO149)*(AM149)</f>
        <v>0</v>
      </c>
      <c r="AL149" s="97" t="n">
        <f aca="false">(AN149+AO149)*(AM149)</f>
        <v>0</v>
      </c>
      <c r="AM149" s="139" t="n">
        <f aca="false">INDEX(M1SHEET,MATCH($AI149,M1COLUMN,0),MATCH($AG$38,M1ROW,0))</f>
        <v>0.485862464539672</v>
      </c>
      <c r="AN149" s="122" t="n">
        <f aca="false">BS149</f>
        <v>0</v>
      </c>
      <c r="AO149" s="97" t="n">
        <f aca="false">BR149</f>
        <v>0</v>
      </c>
      <c r="AP149" s="125"/>
      <c r="AQ149" s="108"/>
      <c r="AR149" s="128" t="n">
        <f aca="false">SUM(AX149:BE149)+SUM(BI149:BP149)+SUM(DU149:DZ149)+SUM(BW149:CI149)</f>
        <v>0</v>
      </c>
      <c r="AS149" s="108"/>
      <c r="AT149" s="17"/>
      <c r="AU149" s="17"/>
      <c r="AV149" s="37" t="n">
        <v>41275</v>
      </c>
      <c r="AW149" s="17"/>
      <c r="AX149" s="128" t="n">
        <f aca="false">IF(AX$2&lt;=$A149,IF(AX$3&gt;=$A149,(AX$4/1.055056),0),0)*($AI150-$AI149)/10000</f>
        <v>0</v>
      </c>
      <c r="AY149" s="140" t="n">
        <f aca="false">IF(AY$2&lt;=$A149,IF(AY$3&gt;=$A149,(AY$4/1.055056),0),0)*($AI150-$AI149)/10000</f>
        <v>0</v>
      </c>
      <c r="AZ149" s="140" t="n">
        <f aca="false">IF(AZ$2&lt;=$A149,IF(AZ$3&gt;=$A149,(AZ$4/1.055056),0),0)*($AI150-$AI149)/10000</f>
        <v>0</v>
      </c>
      <c r="BA149" s="140" t="n">
        <f aca="false">IF(BA$2&lt;=$A149,IF(BA$3&gt;=$A149,(BA$4/1.055056),0),0)*($AI150-$AI149)/10000</f>
        <v>0</v>
      </c>
      <c r="BB149" s="140" t="n">
        <f aca="false">IF(BB$2&lt;=$A149,IF(BB$3&gt;=$A149,(BB$4/1.055056),0),0)*($AI150-$AI149)/10000</f>
        <v>0</v>
      </c>
      <c r="BC149" s="140" t="n">
        <f aca="false">IF(BC$2&lt;=$A149,IF(BC$3&gt;=$A149,(BC$4/1.055056),0),0)*($AI150-$AI149)/10000</f>
        <v>0</v>
      </c>
      <c r="BD149" s="140" t="n">
        <f aca="false">IF(BD$2&lt;=$A149,IF(BD$3&gt;=$A149,(BD$4/1.055056),0),0)*($AI150-$AI149)/10000</f>
        <v>0</v>
      </c>
      <c r="BE149" s="140" t="n">
        <f aca="false">SUM(AX149:BD149)*AM149</f>
        <v>0</v>
      </c>
      <c r="BF149" s="140"/>
      <c r="BG149" s="13"/>
      <c r="BH149" s="13"/>
      <c r="BI149" s="141" t="n">
        <f aca="false">IF(BI$2&lt;=$A149,IF(BI$3&gt;=$A149,(BI$4/1.055056),0),0)*($AI150-$AI149)/10000</f>
        <v>0</v>
      </c>
      <c r="BJ149" s="141" t="n">
        <f aca="false">IF(BJ$2&lt;=$A149,IF(BJ$3&gt;=$A149,(BJ$4/1.055056),0),0)*($AI150-$AI149)/10000</f>
        <v>0</v>
      </c>
      <c r="BK149" s="141" t="n">
        <f aca="false">IF(BK$2&lt;=$A149,IF(BK$3&gt;=$A149,(BK$4/1.055056),0),0)*($AI150-$AI149)/10000</f>
        <v>0</v>
      </c>
      <c r="BL149" s="141" t="n">
        <f aca="false">IF(BL$2&lt;=$A149,IF(BL$3&gt;=$A149,(BL$4/1.055056),0),0)*($AI150-$AI149)/10000</f>
        <v>0</v>
      </c>
      <c r="BM149" s="141" t="n">
        <f aca="false">IF(BM$2&lt;=$A149,IF(BM$3&gt;=$A149,(BM$4/1.055056),0),0)*($AI150-$AI149)/10000</f>
        <v>0</v>
      </c>
      <c r="BN149" s="141" t="n">
        <f aca="false">IF(BN$2&lt;=$A149,IF(BN$3&gt;=$A149,(BN$4/1.055056),0),0)*($AI150-$AI149)/10000</f>
        <v>0</v>
      </c>
      <c r="BO149" s="141" t="n">
        <f aca="false">IF(BO$2&lt;=$A149,IF(BO$3&gt;=$A149,(BO$4/1.055056),0),0)*($AI150-$AI149)/10000</f>
        <v>0</v>
      </c>
      <c r="BP149" s="141" t="n">
        <f aca="false">IF(BP$2&lt;=$A149,IF(BP$3&gt;=$A149,(BP$4/1.055056),0),0)*($AI150-$AI149)/10000</f>
        <v>0</v>
      </c>
      <c r="BQ149" s="13"/>
      <c r="BR149" s="14" t="n">
        <f aca="false">SUM(BI149:BP149)</f>
        <v>0</v>
      </c>
      <c r="BS149" s="14" t="n">
        <f aca="false">SUM(AX149:BF149)+DF149</f>
        <v>0</v>
      </c>
      <c r="BT149" s="14"/>
      <c r="BU149" s="17"/>
      <c r="BV149" s="17"/>
      <c r="BW149" s="142" t="n">
        <f aca="false">IF(BW$2&lt;=$A149,IF(BW$3&gt;=$A149,(BW$4),0),0)*($AI150-$AI149)/10000</f>
        <v>0</v>
      </c>
      <c r="BX149" s="142" t="n">
        <f aca="false">IF(BX$2&lt;=$A149,IF(BX$3&gt;=$A149,(BX$4),0),0)*($AI150-$AI149)/10000</f>
        <v>0</v>
      </c>
      <c r="BY149" s="142" t="n">
        <f aca="false">IF(BY$2&lt;=$A149,IF(BY$3&gt;=$A149,(BY$4),0),0)*($AI150-$AI149)/10000</f>
        <v>0</v>
      </c>
      <c r="BZ149" s="142" t="n">
        <f aca="false">IF(BZ$2&lt;=$A149,IF(BZ$3&gt;=$A149,(BZ$4),0),0)*($AI150-$AI149)/10000</f>
        <v>0</v>
      </c>
      <c r="CA149" s="142" t="n">
        <f aca="false">IF(CA$2&lt;=$A149,IF(CA$3&gt;=$A149,(CA$4),0),0)*($AI150-$AI149)/10000</f>
        <v>0</v>
      </c>
      <c r="CB149" s="140" t="n">
        <f aca="false">IF(CB$2&lt;=$A149,IF(CB$3&gt;=$A149,(CB$4),0),0)*($AI150-$AI149)/10000</f>
        <v>0</v>
      </c>
      <c r="CC149" s="140" t="n">
        <f aca="false">IF(CC$2&lt;=$A149,IF(CC$3&gt;=$A149,(CC$4),0),0)*($AI150-$AI149)/10000</f>
        <v>0</v>
      </c>
      <c r="CD149" s="140" t="n">
        <f aca="false">IF(CD$2&lt;=$A149,IF(CD$3&gt;=$A149,(CD$4),0),0)*($AI150-$AI149)/10000</f>
        <v>0</v>
      </c>
      <c r="CE149" s="140" t="n">
        <f aca="false">IF(CE$2&lt;=$A149,IF(CE$3&gt;=$A149,(CE$4),0),0)*($AI150-$AI149)/10000</f>
        <v>0</v>
      </c>
      <c r="CF149" s="140" t="n">
        <f aca="false">IF(CF$2&lt;=$A149,IF(CF$3&gt;=$A149,(CF$4),0),0)*($AI150-$AI149)/10000</f>
        <v>0</v>
      </c>
      <c r="CG149" s="140" t="n">
        <f aca="false">IF(CG$2&lt;=$A149,IF(CG$3&gt;=$A149,(CG$4),0),0)*($AI150-$AI149)/10000</f>
        <v>0</v>
      </c>
      <c r="CH149" s="140" t="n">
        <f aca="false">IF(CH$2&lt;=$A149,IF(CH$3&gt;=$A149,(CH$4),0),0)*($AI150-$AI149)/10000</f>
        <v>0</v>
      </c>
      <c r="CI149" s="140" t="n">
        <f aca="false">IF(CI$2&lt;=$A149,IF(CI$3&gt;=$A149,(CI$4),0),0)*($AI150-$AI149)/10000</f>
        <v>0</v>
      </c>
      <c r="CJ149" s="17"/>
      <c r="CK149" s="128" t="n">
        <f aca="false">SUM(BW149:CI149)+DQ149</f>
        <v>0</v>
      </c>
      <c r="CL149" s="128"/>
      <c r="CM149" s="128"/>
      <c r="CN149" s="142" t="n">
        <f aca="false">IF(CN$2&lt;=$A149,IF(CN$3&gt;=$A149,(CN$4),0),0)*($AI150-$AI149)/10000</f>
        <v>0</v>
      </c>
      <c r="CO149" s="142" t="n">
        <f aca="false">IF(CO$2&lt;=$A149,IF(CO$3&gt;=$A149,(CO$4),0),0)*($AI150-$AI149)/10000</f>
        <v>0</v>
      </c>
      <c r="CP149" s="142" t="n">
        <f aca="false">IF(CP$2&lt;=$A149,IF(CP$3&gt;=$A149,(CP$4),0),0)*($AI150-$AI149)/10000</f>
        <v>0</v>
      </c>
      <c r="CQ149" s="142" t="n">
        <f aca="false">IF(CQ$2&lt;=$A149,IF(CQ$3&gt;=$A149,(CQ$4),0),0)*($AI150-$AI149)/10000</f>
        <v>0</v>
      </c>
      <c r="CR149" s="128"/>
      <c r="CS149" s="128" t="n">
        <f aca="false">SUM(CN149:CQ149)*AL149</f>
        <v>0</v>
      </c>
      <c r="CT149" s="128"/>
      <c r="CU149" s="17"/>
      <c r="CV149" s="17"/>
      <c r="CW149" s="17"/>
      <c r="CX149" s="140" t="n">
        <f aca="false">IF(CX$2&lt;=$A149,IF(CX$3&gt;=$A149,(CX$4),0),0)*($AI150-$AI149)/10000</f>
        <v>0</v>
      </c>
      <c r="CY149" s="140" t="n">
        <f aca="false">IF(CY$2&lt;=$A149,IF(CY$3&gt;=$A149,(CY$4),0),0)*($AI150-$AI149)/10000</f>
        <v>0</v>
      </c>
      <c r="CZ149" s="140" t="n">
        <f aca="false">IF(CZ$2&lt;=$A149,IF(CZ$3&gt;=$A149,(CZ$4),0),0)*($AI150-$AI149)/10000</f>
        <v>0</v>
      </c>
      <c r="DA149" s="140" t="n">
        <f aca="false">IF(DA$2&lt;=$A149,IF(DA$3&gt;=$A149,(DA$4),0),0)*($AI150-$AI149)/10000</f>
        <v>0</v>
      </c>
      <c r="DB149" s="140" t="n">
        <f aca="false">IF(DB$2&lt;=$A149,IF(DB$3&gt;=$A149,(DB$4),0),0)*($AI150-$AI149)/10000</f>
        <v>0</v>
      </c>
      <c r="DC149" s="140" t="n">
        <f aca="false">IF(DC$2&lt;=$A149,IF(DC$3&gt;=$A149,(DC$4),0),0)*($AI150-$AI149)/10000</f>
        <v>0</v>
      </c>
      <c r="DD149" s="140" t="n">
        <f aca="false">IF(DD$2&lt;=$A149,IF(DD$3&gt;=$A149,(DD$4),0),0)*($AI150-$AI149)/10000</f>
        <v>0</v>
      </c>
      <c r="DE149" s="17"/>
      <c r="DF149" s="128" t="n">
        <f aca="false">SUM(CX149:DD149)</f>
        <v>0</v>
      </c>
      <c r="DG149" s="17"/>
      <c r="DH149" s="17"/>
      <c r="DI149" s="17"/>
      <c r="DJ149" s="17"/>
      <c r="DK149" s="17"/>
      <c r="DL149" s="140" t="n">
        <f aca="false">IF(DL$2&lt;=$A149,IF(DL$3&gt;=$A149,(DL$4),0),0)*($AI150-$AI149)/10000</f>
        <v>0</v>
      </c>
      <c r="DM149" s="140" t="n">
        <f aca="false">IF(DM$2&lt;=$A149,IF(DM$3&gt;=$A149,(DM$4),0),0)*($AI150-$AI149)/10000</f>
        <v>0</v>
      </c>
      <c r="DN149" s="140" t="n">
        <f aca="false">IF(DN$2&lt;=$A149,IF(DN$3&gt;=$A149,(DN$4),0),0)*($AI150-$AI149)/10000</f>
        <v>0</v>
      </c>
      <c r="DO149" s="140" t="n">
        <f aca="false">IF(DO$2&lt;=$A149,IF(DO$3&gt;=$A149,(DO$4),0),0)*($AI150-$AI149)/10000</f>
        <v>0</v>
      </c>
      <c r="DP149" s="140"/>
      <c r="DQ149" s="140" t="n">
        <f aca="false">SUM(DL149:DO149)*AL149</f>
        <v>0</v>
      </c>
      <c r="DR149" s="140"/>
      <c r="DS149" s="140" t="n">
        <f aca="false">IF(DS$2&lt;=$A149,IF(DS$3&gt;=$A149,(DS$4),0),0)*($AI150-$AI149)/10000</f>
        <v>0</v>
      </c>
      <c r="DT149" s="140" t="n">
        <f aca="false">IF(DT$2&lt;=$A149,IF(DT$3&gt;=$A149,(DT$4),0),0)*($AI150-$AI149)/10000</f>
        <v>0</v>
      </c>
      <c r="DU149" s="140" t="n">
        <f aca="false">IF(DU$2&lt;=$A149,IF(DU$3&gt;=$A149,(DU$4),0),0)*($AI150-$AI149)/10000</f>
        <v>0</v>
      </c>
      <c r="DV149" s="140" t="n">
        <f aca="false">IF(DV$2&lt;=$A149,IF(DV$3&gt;=$A149,(DV$4),0),0)*($AI150-$AI149)/10000</f>
        <v>0</v>
      </c>
      <c r="DW149" s="140" t="n">
        <f aca="false">IF(DW$2&lt;=$A149,IF(DW$3&gt;=$A149,(DW$4),0),0)*($AI150-$AI149)/10000</f>
        <v>0</v>
      </c>
      <c r="DX149" s="140" t="n">
        <f aca="false">IF(DX$2&lt;=$A149,IF(DX$3&gt;=$A149,(DX$4),0),0)*($AI150-$AI149)/10000</f>
        <v>0</v>
      </c>
      <c r="DY149" s="140" t="n">
        <f aca="false">IF(DY$2&lt;=$A149,IF(DY$3&gt;=$A149,(DY$4),0),0)*($AI150-$AI149)/10000</f>
        <v>0</v>
      </c>
      <c r="DZ149" s="140" t="n">
        <f aca="false">IF(DZ$2&lt;=$A149,IF(DZ$3&gt;=$A149,(DZ$4),0),0)*($AI150-$AI149)/10000</f>
        <v>0</v>
      </c>
      <c r="EA149" s="140" t="n">
        <f aca="false">IF(EA$2&lt;=$A149,IF(EA$3&gt;=$A149,(EA$4),0),0)*($AI150-$AI149)/10000</f>
        <v>0</v>
      </c>
      <c r="EB149" s="128" t="n">
        <f aca="false">SUM(DS149:DZ149)*AM149</f>
        <v>0</v>
      </c>
      <c r="EC149" s="128"/>
      <c r="ED149" s="17"/>
      <c r="EE149" s="17"/>
      <c r="EF149" s="17"/>
      <c r="EG149" s="17"/>
      <c r="EH149" s="17"/>
      <c r="EI149" s="140" t="n">
        <f aca="false">IF(EI$2&lt;=$A149,IF(EI$3&gt;=$A149,(EI$4),0),0)*($AI150-$AI149)/10000</f>
        <v>0</v>
      </c>
      <c r="EJ149" s="140" t="n">
        <f aca="false">IF(EJ$2&lt;=$A149,IF(EJ$3&gt;=$A149,(EJ$4),0),0)*($AI150-$AI149)/10000</f>
        <v>0</v>
      </c>
      <c r="EK149" s="140" t="n">
        <f aca="false">IF(EK$2&lt;=$A149,IF(EK$3&gt;=$A149,(EK$4),0),0)*($AI150-$AI149)/10000</f>
        <v>0</v>
      </c>
      <c r="EL149" s="140" t="n">
        <f aca="false">IF(EL$2&lt;=$A149,IF(EL$3&gt;=$A149,(EL$4),0),0)*($AI150-$AI149)/10000</f>
        <v>0</v>
      </c>
      <c r="EM149" s="140" t="n">
        <f aca="false">IF(EM$2&lt;=$A149,IF(EM$3&gt;=$A149,(EM$4),0),0)*($AI150-$AI149)/10000</f>
        <v>0</v>
      </c>
      <c r="EN149" s="140" t="n">
        <f aca="false">IF(EN$2&lt;=$A149,IF(EN$3&gt;=$A149,(EN$4),0),0)*($AI150-$AI149)/10000</f>
        <v>0</v>
      </c>
      <c r="EO149" s="17"/>
      <c r="EP149" s="128" t="n">
        <f aca="false">SUM(EI149:EN149)</f>
        <v>0</v>
      </c>
      <c r="EQ149" s="128" t="n">
        <f aca="false">EP149*AM149</f>
        <v>0</v>
      </c>
      <c r="ER149" s="17"/>
      <c r="ES149" s="17"/>
      <c r="ET149" s="17"/>
      <c r="EU149" s="17"/>
      <c r="EV149" s="17"/>
      <c r="EW149" s="140" t="n">
        <f aca="false">IF(EW$2&lt;=$A149,IF(EW$3&gt;=$A149,(EW$4),0),0)*($AI150-$AI149)/10000</f>
        <v>0</v>
      </c>
      <c r="EX149" s="140" t="n">
        <f aca="false">IF(EX$2&lt;=$A149,IF(EX$3&gt;=$A149,(EX$4),0),0)*($AI150-$AI149)/10000</f>
        <v>0</v>
      </c>
      <c r="EY149" s="140" t="n">
        <f aca="false">IF(EY$2&lt;=$A149,IF(EY$3&gt;=$A149,(EY$4),0),0)*($AI150-$AI149)/10000</f>
        <v>0</v>
      </c>
      <c r="EZ149" s="140" t="n">
        <f aca="false">IF(EZ$2&lt;=$A149,IF(EZ$3&gt;=$A149,(EZ$4),0),0)*($AI150-$AI149)/10000</f>
        <v>0</v>
      </c>
      <c r="FA149" s="140" t="n">
        <f aca="false">IF(FA$2&lt;=$A149,IF(FA$3&gt;=$A149,(FA$4),0),0)*($AI150-$AI149)/10000</f>
        <v>0</v>
      </c>
      <c r="FB149" s="140" t="n">
        <f aca="false">IF(FB$2&lt;=$A149,IF(FB$3&gt;=$A149,(FB$4),0),0)*($AI150-$AI149)/10000</f>
        <v>0</v>
      </c>
      <c r="FC149" s="17"/>
      <c r="FD149" s="128" t="n">
        <f aca="false">SUM(EW149:FB149)</f>
        <v>0</v>
      </c>
      <c r="FE149" s="128" t="n">
        <f aca="false">FD149*AM149</f>
        <v>0</v>
      </c>
      <c r="FF149" s="17"/>
      <c r="FG149" s="17"/>
      <c r="FH149" s="17"/>
      <c r="FI149" s="17"/>
      <c r="FJ149" s="17"/>
      <c r="FK149" s="17"/>
      <c r="FL149" s="140" t="n">
        <f aca="false">IF(FL$2&lt;=$A149,IF(FL$3&gt;=$A149,(FL$4),0),0)*($AI150-$AI149)/10000</f>
        <v>0</v>
      </c>
      <c r="FM149" s="140" t="n">
        <f aca="false">IF(FM$2&lt;=$A149,IF(FM$3&gt;=$A149,(FM$4),0),0)*($AI150-$AI149)/10000</f>
        <v>0</v>
      </c>
      <c r="FN149" s="140" t="n">
        <f aca="false">IF(FN$2&lt;=$A149,IF(FN$3&gt;=$A149,(FN$4),0),0)*($AI150-$AI149)/10000</f>
        <v>0</v>
      </c>
      <c r="FO149" s="140" t="n">
        <f aca="false">IF(FO$2&lt;=$A149,IF(FO$3&gt;=$A149,(FO$4),0),0)*($AI150-$AI149)/10000</f>
        <v>0</v>
      </c>
      <c r="FP149" s="140" t="n">
        <f aca="false">IF(FP$2&lt;=$A149,IF(FP$3&gt;=$A149,(FP$4),0),0)*($AI150-$AI149)/10000</f>
        <v>0</v>
      </c>
      <c r="FQ149" s="140" t="n">
        <f aca="false">IF(FQ$2&lt;=$A149,IF(FQ$3&gt;=$A149,(FQ$4),0),0)*($AI150-$AI149)/10000</f>
        <v>0</v>
      </c>
      <c r="FR149" s="17"/>
      <c r="FS149" s="128" t="n">
        <f aca="false">SUM(FL149:FQ149)</f>
        <v>0</v>
      </c>
      <c r="FT149" s="128" t="n">
        <f aca="false">FS149*AM149</f>
        <v>0</v>
      </c>
      <c r="FU149" s="17"/>
      <c r="FV149" s="17"/>
      <c r="FW149" s="17"/>
      <c r="FX149" s="17"/>
      <c r="FY149" s="17"/>
      <c r="FZ149" s="17"/>
      <c r="GA149" s="140" t="n">
        <f aca="false">IF(GA$2&lt;=$A149,IF(GA$3&gt;=$A149,(GA$4),0),0)*($AI150-$AI149)/10000</f>
        <v>0</v>
      </c>
      <c r="GB149" s="140" t="n">
        <f aca="false">IF(GB$2&lt;=$A149,IF(GB$3&gt;=$A149,(GB$4),0),0)*($AI150-$AI149)/10000</f>
        <v>0</v>
      </c>
      <c r="GC149" s="140" t="n">
        <f aca="false">IF(GC$2&lt;=$A149,IF(GC$3&gt;=$A149,(GC$4),0),0)*($AI150-$AI149)/10000</f>
        <v>0</v>
      </c>
      <c r="GD149" s="140" t="n">
        <f aca="false">IF(GD$2&lt;=$A149,IF(GD$3&gt;=$A149,(GD$4),0),0)*($AI150-$AI149)/10000</f>
        <v>0</v>
      </c>
      <c r="GE149" s="140" t="n">
        <f aca="false">IF(GE$2&lt;=$A149,IF(GE$3&gt;=$A149,(GE$4),0),0)*($AI150-$AI149)/10000</f>
        <v>0</v>
      </c>
      <c r="GF149" s="140" t="n">
        <f aca="false">IF(GF$2&lt;=$A149,IF(GF$3&gt;=$A149,(GF$4),0),0)*($AI150-$AI149)/10000</f>
        <v>0</v>
      </c>
      <c r="GG149" s="17"/>
      <c r="GH149" s="128" t="n">
        <f aca="false">SUM(GA149:GF149)</f>
        <v>0</v>
      </c>
      <c r="GI149" s="128" t="n">
        <f aca="false">GH149*AM149</f>
        <v>0</v>
      </c>
    </row>
    <row r="150" customFormat="false" ht="16.5" hidden="false" customHeight="false" outlineLevel="0" collapsed="false">
      <c r="A150" s="133" t="n">
        <v>41306</v>
      </c>
      <c r="B150" s="144" t="e">
        <f aca="false">INDEX(EOLArray,MATCH($A150,EOLColumn,0),MATCH($AF$5,EOLRow,0))+CT150</f>
        <v>#VALUE!</v>
      </c>
      <c r="C150" s="135" t="n">
        <f aca="false">INDEX(M1SHEET,MATCH($A150,M1COLUMN,0),MATCH($AG$5,M1ROW,0))</f>
        <v>-0.57</v>
      </c>
      <c r="D150" s="152"/>
      <c r="E150" s="144" t="e">
        <f aca="false">INDEX(EOLArray,MATCH($A150,EOLColumn,0),MATCH($AF$19,EOLRow,0))+EQ150</f>
        <v>#VALUE!</v>
      </c>
      <c r="F150" s="135" t="n">
        <f aca="false">INDEX(M1SHEET,MATCH($A150,M1COLUMN,0),MATCH($AG$14,M1ROW,0))</f>
        <v>0</v>
      </c>
      <c r="G150" s="152"/>
      <c r="H150" s="144" t="e">
        <f aca="false">INDEX(EOLArray,MATCH($A150,EOLColumn,0),MATCH($AF$20,EOLRow,0))+GI150</f>
        <v>#VALUE!</v>
      </c>
      <c r="I150" s="135" t="n">
        <f aca="false">INDEX(M1SHEET,MATCH($A150,M1COLUMN,0),MATCH($AG$17,M1ROW,0))</f>
        <v>0.5</v>
      </c>
      <c r="J150" s="152"/>
      <c r="K150" s="144" t="e">
        <f aca="false">INDEX(EOLArray,MATCH($A150,EOLColumn,0),MATCH($AF$13,EOLRow,0))+FE150</f>
        <v>#VALUE!</v>
      </c>
      <c r="L150" s="135" t="n">
        <f aca="false">INDEX(M1SHEET,MATCH($A150,M1COLUMN,0),MATCH($AG$13,M1ROW,0))</f>
        <v>0</v>
      </c>
      <c r="M150" s="152"/>
      <c r="N150" s="144" t="e">
        <f aca="false">INDEX(EOLArray,MATCH($A150,EOLColumn,0),MATCH($AF$12,EOLRow,0))+EB150+DQ150</f>
        <v>#VALUE!</v>
      </c>
      <c r="O150" s="135" t="n">
        <f aca="false">INDEX(M1SHEET,MATCH($A150,M1COLUMN,0),MATCH($AG$15,M1ROW,0))</f>
        <v>0</v>
      </c>
      <c r="P150" s="152"/>
      <c r="Q150" s="135" t="n">
        <f aca="false">INDEX(M1SHEET,MATCH($A150,M1COLUMN,0),MATCH($AG$31,M1ROW,0))</f>
        <v>4.6785</v>
      </c>
      <c r="R150" s="152"/>
      <c r="S150" s="144" t="e">
        <f aca="false">INDEX(EOLArray,MATCH($A150,EOLColumn,0),MATCH($AF$2,EOLRow,0))+BE150+DF150</f>
        <v>#VALUE!</v>
      </c>
      <c r="T150" s="135" t="n">
        <f aca="false">INDEX(M1SHEET,MATCH($A150,M1COLUMN,0),MATCH($AG$3,M1ROW,0))</f>
        <v>-0.57</v>
      </c>
      <c r="U150" s="152"/>
      <c r="V150" s="135" t="n">
        <f aca="false">INDEX(M1SHEET,MATCH($A150,M1COLUMN,0),MATCH($AG$28,M1ROW,0))</f>
        <v>5.74097544113593</v>
      </c>
      <c r="W150" s="152"/>
      <c r="X150" s="144" t="e">
        <f aca="false">INDEX(EOLArray,MATCH($A150,EOLColumn,0),MATCH($AF$18,EOLRow,0))+$BE150+$CK150+$CS150+$DQ150</f>
        <v>#VALUE!</v>
      </c>
      <c r="Y150" s="135" t="n">
        <f aca="false">INDEX(M1SHEET,MATCH($A150,M1COLUMN,0),MATCH($AG$2,M1ROW,0))</f>
        <v>4.6785</v>
      </c>
      <c r="Z150" s="152"/>
      <c r="AB150" s="150" t="e">
        <f aca="false">B150+E150+H150+K150+N150+S150</f>
        <v>#VALUE!</v>
      </c>
      <c r="AC150" s="58"/>
      <c r="AD150" s="58"/>
      <c r="AI150" s="138" t="n">
        <v>41306</v>
      </c>
      <c r="AJ150" s="96" t="n">
        <f aca="false">(CK150+BE150+BR150+DQ150)*AM150</f>
        <v>0</v>
      </c>
      <c r="AK150" s="97" t="n">
        <f aca="false">(AO150)*(AM150)</f>
        <v>0</v>
      </c>
      <c r="AL150" s="97" t="n">
        <f aca="false">(AN150+AO150)*(AM150)</f>
        <v>0</v>
      </c>
      <c r="AM150" s="139" t="n">
        <f aca="false">INDEX(M1SHEET,MATCH($AI150,M1COLUMN,0),MATCH($AG$38,M1ROW,0))</f>
        <v>0.483142948025882</v>
      </c>
      <c r="AN150" s="122" t="n">
        <f aca="false">BS150</f>
        <v>0</v>
      </c>
      <c r="AO150" s="97" t="n">
        <f aca="false">BR150</f>
        <v>0</v>
      </c>
      <c r="AP150" s="125"/>
      <c r="AQ150" s="108"/>
      <c r="AR150" s="128" t="n">
        <f aca="false">SUM(AX150:BE150)+SUM(BI150:BP150)+SUM(DU150:DZ150)+SUM(BW150:CI150)</f>
        <v>0</v>
      </c>
      <c r="AS150" s="108"/>
      <c r="AT150" s="17"/>
      <c r="AU150" s="17"/>
      <c r="AV150" s="37" t="n">
        <v>41306</v>
      </c>
      <c r="AW150" s="17"/>
      <c r="AX150" s="128" t="n">
        <f aca="false">IF(AX$2&lt;=$A150,IF(AX$3&gt;=$A150,(AX$4/1.055056),0),0)*($AI151-$AI150)/10000</f>
        <v>0</v>
      </c>
      <c r="AY150" s="140" t="n">
        <f aca="false">IF(AY$2&lt;=$A150,IF(AY$3&gt;=$A150,(AY$4/1.055056),0),0)*($AI151-$AI150)/10000</f>
        <v>0</v>
      </c>
      <c r="AZ150" s="140" t="n">
        <f aca="false">IF(AZ$2&lt;=$A150,IF(AZ$3&gt;=$A150,(AZ$4/1.055056),0),0)*($AI151-$AI150)/10000</f>
        <v>0</v>
      </c>
      <c r="BA150" s="140" t="n">
        <f aca="false">IF(BA$2&lt;=$A150,IF(BA$3&gt;=$A150,(BA$4/1.055056),0),0)*($AI151-$AI150)/10000</f>
        <v>0</v>
      </c>
      <c r="BB150" s="140" t="n">
        <f aca="false">IF(BB$2&lt;=$A150,IF(BB$3&gt;=$A150,(BB$4/1.055056),0),0)*($AI151-$AI150)/10000</f>
        <v>0</v>
      </c>
      <c r="BC150" s="140" t="n">
        <f aca="false">IF(BC$2&lt;=$A150,IF(BC$3&gt;=$A150,(BC$4/1.055056),0),0)*($AI151-$AI150)/10000</f>
        <v>0</v>
      </c>
      <c r="BD150" s="140" t="n">
        <f aca="false">IF(BD$2&lt;=$A150,IF(BD$3&gt;=$A150,(BD$4/1.055056),0),0)*($AI151-$AI150)/10000</f>
        <v>0</v>
      </c>
      <c r="BE150" s="140" t="n">
        <f aca="false">SUM(AX150:BD150)*AM150</f>
        <v>0</v>
      </c>
      <c r="BF150" s="140"/>
      <c r="BG150" s="13"/>
      <c r="BH150" s="13"/>
      <c r="BI150" s="141" t="n">
        <f aca="false">IF(BI$2&lt;=$A150,IF(BI$3&gt;=$A150,(BI$4/1.055056),0),0)*($AI151-$AI150)/10000</f>
        <v>0</v>
      </c>
      <c r="BJ150" s="141" t="n">
        <f aca="false">IF(BJ$2&lt;=$A150,IF(BJ$3&gt;=$A150,(BJ$4/1.055056),0),0)*($AI151-$AI150)/10000</f>
        <v>0</v>
      </c>
      <c r="BK150" s="141" t="n">
        <f aca="false">IF(BK$2&lt;=$A150,IF(BK$3&gt;=$A150,(BK$4/1.055056),0),0)*($AI151-$AI150)/10000</f>
        <v>0</v>
      </c>
      <c r="BL150" s="141" t="n">
        <f aca="false">IF(BL$2&lt;=$A150,IF(BL$3&gt;=$A150,(BL$4/1.055056),0),0)*($AI151-$AI150)/10000</f>
        <v>0</v>
      </c>
      <c r="BM150" s="141" t="n">
        <f aca="false">IF(BM$2&lt;=$A150,IF(BM$3&gt;=$A150,(BM$4/1.055056),0),0)*($AI151-$AI150)/10000</f>
        <v>0</v>
      </c>
      <c r="BN150" s="141" t="n">
        <f aca="false">IF(BN$2&lt;=$A150,IF(BN$3&gt;=$A150,(BN$4/1.055056),0),0)*($AI151-$AI150)/10000</f>
        <v>0</v>
      </c>
      <c r="BO150" s="141" t="n">
        <f aca="false">IF(BO$2&lt;=$A150,IF(BO$3&gt;=$A150,(BO$4/1.055056),0),0)*($AI151-$AI150)/10000</f>
        <v>0</v>
      </c>
      <c r="BP150" s="141" t="n">
        <f aca="false">IF(BP$2&lt;=$A150,IF(BP$3&gt;=$A150,(BP$4/1.055056),0),0)*($AI151-$AI150)/10000</f>
        <v>0</v>
      </c>
      <c r="BQ150" s="13"/>
      <c r="BR150" s="14" t="n">
        <f aca="false">SUM(BI150:BP150)</f>
        <v>0</v>
      </c>
      <c r="BS150" s="14" t="n">
        <f aca="false">SUM(AX150:BF150)+DF150</f>
        <v>0</v>
      </c>
      <c r="BT150" s="14"/>
      <c r="BU150" s="17"/>
      <c r="BV150" s="17"/>
      <c r="BW150" s="142" t="n">
        <f aca="false">IF(BW$2&lt;=$A150,IF(BW$3&gt;=$A150,(BW$4),0),0)*($AI151-$AI150)/10000</f>
        <v>0</v>
      </c>
      <c r="BX150" s="142" t="n">
        <f aca="false">IF(BX$2&lt;=$A150,IF(BX$3&gt;=$A150,(BX$4),0),0)*($AI151-$AI150)/10000</f>
        <v>0</v>
      </c>
      <c r="BY150" s="142" t="n">
        <f aca="false">IF(BY$2&lt;=$A150,IF(BY$3&gt;=$A150,(BY$4),0),0)*($AI151-$AI150)/10000</f>
        <v>0</v>
      </c>
      <c r="BZ150" s="142" t="n">
        <f aca="false">IF(BZ$2&lt;=$A150,IF(BZ$3&gt;=$A150,(BZ$4),0),0)*($AI151-$AI150)/10000</f>
        <v>0</v>
      </c>
      <c r="CA150" s="142" t="n">
        <f aca="false">IF(CA$2&lt;=$A150,IF(CA$3&gt;=$A150,(CA$4),0),0)*($AI151-$AI150)/10000</f>
        <v>0</v>
      </c>
      <c r="CB150" s="140" t="n">
        <f aca="false">IF(CB$2&lt;=$A150,IF(CB$3&gt;=$A150,(CB$4),0),0)*($AI151-$AI150)/10000</f>
        <v>0</v>
      </c>
      <c r="CC150" s="140" t="n">
        <f aca="false">IF(CC$2&lt;=$A150,IF(CC$3&gt;=$A150,(CC$4),0),0)*($AI151-$AI150)/10000</f>
        <v>0</v>
      </c>
      <c r="CD150" s="140" t="n">
        <f aca="false">IF(CD$2&lt;=$A150,IF(CD$3&gt;=$A150,(CD$4),0),0)*($AI151-$AI150)/10000</f>
        <v>0</v>
      </c>
      <c r="CE150" s="140" t="n">
        <f aca="false">IF(CE$2&lt;=$A150,IF(CE$3&gt;=$A150,(CE$4),0),0)*($AI151-$AI150)/10000</f>
        <v>0</v>
      </c>
      <c r="CF150" s="140" t="n">
        <f aca="false">IF(CF$2&lt;=$A150,IF(CF$3&gt;=$A150,(CF$4),0),0)*($AI151-$AI150)/10000</f>
        <v>0</v>
      </c>
      <c r="CG150" s="140" t="n">
        <f aca="false">IF(CG$2&lt;=$A150,IF(CG$3&gt;=$A150,(CG$4),0),0)*($AI151-$AI150)/10000</f>
        <v>0</v>
      </c>
      <c r="CH150" s="140" t="n">
        <f aca="false">IF(CH$2&lt;=$A150,IF(CH$3&gt;=$A150,(CH$4),0),0)*($AI151-$AI150)/10000</f>
        <v>0</v>
      </c>
      <c r="CI150" s="140" t="n">
        <f aca="false">IF(CI$2&lt;=$A150,IF(CI$3&gt;=$A150,(CI$4),0),0)*($AI151-$AI150)/10000</f>
        <v>0</v>
      </c>
      <c r="CJ150" s="17"/>
      <c r="CK150" s="128" t="n">
        <f aca="false">SUM(BW150:CI150)+DQ150</f>
        <v>0</v>
      </c>
      <c r="CL150" s="128"/>
      <c r="CM150" s="128"/>
      <c r="CN150" s="142" t="n">
        <f aca="false">IF(CN$2&lt;=$A150,IF(CN$3&gt;=$A150,(CN$4),0),0)*($AI151-$AI150)/10000</f>
        <v>0</v>
      </c>
      <c r="CO150" s="142" t="n">
        <f aca="false">IF(CO$2&lt;=$A150,IF(CO$3&gt;=$A150,(CO$4),0),0)*($AI151-$AI150)/10000</f>
        <v>0</v>
      </c>
      <c r="CP150" s="142" t="n">
        <f aca="false">IF(CP$2&lt;=$A150,IF(CP$3&gt;=$A150,(CP$4),0),0)*($AI151-$AI150)/10000</f>
        <v>0</v>
      </c>
      <c r="CQ150" s="142" t="n">
        <f aca="false">IF(CQ$2&lt;=$A150,IF(CQ$3&gt;=$A150,(CQ$4),0),0)*($AI151-$AI150)/10000</f>
        <v>0</v>
      </c>
      <c r="CR150" s="128"/>
      <c r="CS150" s="128" t="n">
        <f aca="false">SUM(CN150:CQ150)*AL150</f>
        <v>0</v>
      </c>
      <c r="CT150" s="128"/>
      <c r="CU150" s="17"/>
      <c r="CV150" s="17"/>
      <c r="CW150" s="17"/>
      <c r="CX150" s="140" t="n">
        <f aca="false">IF(CX$2&lt;=$A150,IF(CX$3&gt;=$A150,(CX$4),0),0)*($AI151-$AI150)/10000</f>
        <v>0</v>
      </c>
      <c r="CY150" s="140" t="n">
        <f aca="false">IF(CY$2&lt;=$A150,IF(CY$3&gt;=$A150,(CY$4),0),0)*($AI151-$AI150)/10000</f>
        <v>0</v>
      </c>
      <c r="CZ150" s="140" t="n">
        <f aca="false">IF(CZ$2&lt;=$A150,IF(CZ$3&gt;=$A150,(CZ$4),0),0)*($AI151-$AI150)/10000</f>
        <v>0</v>
      </c>
      <c r="DA150" s="140" t="n">
        <f aca="false">IF(DA$2&lt;=$A150,IF(DA$3&gt;=$A150,(DA$4),0),0)*($AI151-$AI150)/10000</f>
        <v>0</v>
      </c>
      <c r="DB150" s="140" t="n">
        <f aca="false">IF(DB$2&lt;=$A150,IF(DB$3&gt;=$A150,(DB$4),0),0)*($AI151-$AI150)/10000</f>
        <v>0</v>
      </c>
      <c r="DC150" s="140" t="n">
        <f aca="false">IF(DC$2&lt;=$A150,IF(DC$3&gt;=$A150,(DC$4),0),0)*($AI151-$AI150)/10000</f>
        <v>0</v>
      </c>
      <c r="DD150" s="140" t="n">
        <f aca="false">IF(DD$2&lt;=$A150,IF(DD$3&gt;=$A150,(DD$4),0),0)*($AI151-$AI150)/10000</f>
        <v>0</v>
      </c>
      <c r="DE150" s="17"/>
      <c r="DF150" s="128" t="n">
        <f aca="false">SUM(CX150:DD150)</f>
        <v>0</v>
      </c>
      <c r="DG150" s="17"/>
      <c r="DH150" s="17"/>
      <c r="DI150" s="17"/>
      <c r="DJ150" s="17"/>
      <c r="DK150" s="17"/>
      <c r="DL150" s="140" t="n">
        <f aca="false">IF(DL$2&lt;=$A150,IF(DL$3&gt;=$A150,(DL$4),0),0)*($AI151-$AI150)/10000</f>
        <v>0</v>
      </c>
      <c r="DM150" s="140" t="n">
        <f aca="false">IF(DM$2&lt;=$A150,IF(DM$3&gt;=$A150,(DM$4),0),0)*($AI151-$AI150)/10000</f>
        <v>0</v>
      </c>
      <c r="DN150" s="140" t="n">
        <f aca="false">IF(DN$2&lt;=$A150,IF(DN$3&gt;=$A150,(DN$4),0),0)*($AI151-$AI150)/10000</f>
        <v>0</v>
      </c>
      <c r="DO150" s="140" t="n">
        <f aca="false">IF(DO$2&lt;=$A150,IF(DO$3&gt;=$A150,(DO$4),0),0)*($AI151-$AI150)/10000</f>
        <v>0</v>
      </c>
      <c r="DP150" s="140"/>
      <c r="DQ150" s="140" t="n">
        <f aca="false">SUM(DL150:DO150)*AL150</f>
        <v>0</v>
      </c>
      <c r="DR150" s="140"/>
      <c r="DS150" s="140" t="n">
        <f aca="false">IF(DS$2&lt;=$A150,IF(DS$3&gt;=$A150,(DS$4),0),0)*($AI151-$AI150)/10000</f>
        <v>0</v>
      </c>
      <c r="DT150" s="140" t="n">
        <f aca="false">IF(DT$2&lt;=$A150,IF(DT$3&gt;=$A150,(DT$4),0),0)*($AI151-$AI150)/10000</f>
        <v>0</v>
      </c>
      <c r="DU150" s="140" t="n">
        <f aca="false">IF(DU$2&lt;=$A150,IF(DU$3&gt;=$A150,(DU$4),0),0)*($AI151-$AI150)/10000</f>
        <v>0</v>
      </c>
      <c r="DV150" s="140" t="n">
        <f aca="false">IF(DV$2&lt;=$A150,IF(DV$3&gt;=$A150,(DV$4),0),0)*($AI151-$AI150)/10000</f>
        <v>0</v>
      </c>
      <c r="DW150" s="140" t="n">
        <f aca="false">IF(DW$2&lt;=$A150,IF(DW$3&gt;=$A150,(DW$4),0),0)*($AI151-$AI150)/10000</f>
        <v>0</v>
      </c>
      <c r="DX150" s="140" t="n">
        <f aca="false">IF(DX$2&lt;=$A150,IF(DX$3&gt;=$A150,(DX$4),0),0)*($AI151-$AI150)/10000</f>
        <v>0</v>
      </c>
      <c r="DY150" s="140" t="n">
        <f aca="false">IF(DY$2&lt;=$A150,IF(DY$3&gt;=$A150,(DY$4),0),0)*($AI151-$AI150)/10000</f>
        <v>0</v>
      </c>
      <c r="DZ150" s="140" t="n">
        <f aca="false">IF(DZ$2&lt;=$A150,IF(DZ$3&gt;=$A150,(DZ$4),0),0)*($AI151-$AI150)/10000</f>
        <v>0</v>
      </c>
      <c r="EA150" s="140" t="n">
        <f aca="false">IF(EA$2&lt;=$A150,IF(EA$3&gt;=$A150,(EA$4),0),0)*($AI151-$AI150)/10000</f>
        <v>0</v>
      </c>
      <c r="EB150" s="128" t="n">
        <f aca="false">SUM(DS150:DZ150)*AM150</f>
        <v>0</v>
      </c>
      <c r="EC150" s="128"/>
      <c r="ED150" s="17"/>
      <c r="EE150" s="17"/>
      <c r="EF150" s="17"/>
      <c r="EG150" s="17"/>
      <c r="EH150" s="17"/>
      <c r="EI150" s="140" t="n">
        <f aca="false">IF(EI$2&lt;=$A150,IF(EI$3&gt;=$A150,(EI$4),0),0)*($AI151-$AI150)/10000</f>
        <v>0</v>
      </c>
      <c r="EJ150" s="140" t="n">
        <f aca="false">IF(EJ$2&lt;=$A150,IF(EJ$3&gt;=$A150,(EJ$4),0),0)*($AI151-$AI150)/10000</f>
        <v>0</v>
      </c>
      <c r="EK150" s="140" t="n">
        <f aca="false">IF(EK$2&lt;=$A150,IF(EK$3&gt;=$A150,(EK$4),0),0)*($AI151-$AI150)/10000</f>
        <v>0</v>
      </c>
      <c r="EL150" s="140" t="n">
        <f aca="false">IF(EL$2&lt;=$A150,IF(EL$3&gt;=$A150,(EL$4),0),0)*($AI151-$AI150)/10000</f>
        <v>0</v>
      </c>
      <c r="EM150" s="140" t="n">
        <f aca="false">IF(EM$2&lt;=$A150,IF(EM$3&gt;=$A150,(EM$4),0),0)*($AI151-$AI150)/10000</f>
        <v>0</v>
      </c>
      <c r="EN150" s="140" t="n">
        <f aca="false">IF(EN$2&lt;=$A150,IF(EN$3&gt;=$A150,(EN$4),0),0)*($AI151-$AI150)/10000</f>
        <v>0</v>
      </c>
      <c r="EO150" s="17"/>
      <c r="EP150" s="128" t="n">
        <f aca="false">SUM(EI150:EN150)</f>
        <v>0</v>
      </c>
      <c r="EQ150" s="128" t="n">
        <f aca="false">EP150*AM150</f>
        <v>0</v>
      </c>
      <c r="ER150" s="17"/>
      <c r="ES150" s="17"/>
      <c r="ET150" s="17"/>
      <c r="EU150" s="17"/>
      <c r="EV150" s="17"/>
      <c r="EW150" s="140" t="n">
        <f aca="false">IF(EW$2&lt;=$A150,IF(EW$3&gt;=$A150,(EW$4),0),0)*($AI151-$AI150)/10000</f>
        <v>0</v>
      </c>
      <c r="EX150" s="140" t="n">
        <f aca="false">IF(EX$2&lt;=$A150,IF(EX$3&gt;=$A150,(EX$4),0),0)*($AI151-$AI150)/10000</f>
        <v>0</v>
      </c>
      <c r="EY150" s="140" t="n">
        <f aca="false">IF(EY$2&lt;=$A150,IF(EY$3&gt;=$A150,(EY$4),0),0)*($AI151-$AI150)/10000</f>
        <v>0</v>
      </c>
      <c r="EZ150" s="140" t="n">
        <f aca="false">IF(EZ$2&lt;=$A150,IF(EZ$3&gt;=$A150,(EZ$4),0),0)*($AI151-$AI150)/10000</f>
        <v>0</v>
      </c>
      <c r="FA150" s="140" t="n">
        <f aca="false">IF(FA$2&lt;=$A150,IF(FA$3&gt;=$A150,(FA$4),0),0)*($AI151-$AI150)/10000</f>
        <v>0</v>
      </c>
      <c r="FB150" s="140" t="n">
        <f aca="false">IF(FB$2&lt;=$A150,IF(FB$3&gt;=$A150,(FB$4),0),0)*($AI151-$AI150)/10000</f>
        <v>0</v>
      </c>
      <c r="FC150" s="17"/>
      <c r="FD150" s="128" t="n">
        <f aca="false">SUM(EW150:FB150)</f>
        <v>0</v>
      </c>
      <c r="FE150" s="128" t="n">
        <f aca="false">FD150*AM150</f>
        <v>0</v>
      </c>
      <c r="FF150" s="17"/>
      <c r="FG150" s="17"/>
      <c r="FH150" s="17"/>
      <c r="FI150" s="17"/>
      <c r="FJ150" s="17"/>
      <c r="FK150" s="17"/>
      <c r="FL150" s="140" t="n">
        <f aca="false">IF(FL$2&lt;=$A150,IF(FL$3&gt;=$A150,(FL$4),0),0)*($AI151-$AI150)/10000</f>
        <v>0</v>
      </c>
      <c r="FM150" s="140" t="n">
        <f aca="false">IF(FM$2&lt;=$A150,IF(FM$3&gt;=$A150,(FM$4),0),0)*($AI151-$AI150)/10000</f>
        <v>0</v>
      </c>
      <c r="FN150" s="140" t="n">
        <f aca="false">IF(FN$2&lt;=$A150,IF(FN$3&gt;=$A150,(FN$4),0),0)*($AI151-$AI150)/10000</f>
        <v>0</v>
      </c>
      <c r="FO150" s="140" t="n">
        <f aca="false">IF(FO$2&lt;=$A150,IF(FO$3&gt;=$A150,(FO$4),0),0)*($AI151-$AI150)/10000</f>
        <v>0</v>
      </c>
      <c r="FP150" s="140" t="n">
        <f aca="false">IF(FP$2&lt;=$A150,IF(FP$3&gt;=$A150,(FP$4),0),0)*($AI151-$AI150)/10000</f>
        <v>0</v>
      </c>
      <c r="FQ150" s="140" t="n">
        <f aca="false">IF(FQ$2&lt;=$A150,IF(FQ$3&gt;=$A150,(FQ$4),0),0)*($AI151-$AI150)/10000</f>
        <v>0</v>
      </c>
      <c r="FR150" s="17"/>
      <c r="FS150" s="128" t="n">
        <f aca="false">SUM(FL150:FQ150)</f>
        <v>0</v>
      </c>
      <c r="FT150" s="128" t="n">
        <f aca="false">FS150*AM150</f>
        <v>0</v>
      </c>
      <c r="FU150" s="17"/>
      <c r="FV150" s="17"/>
      <c r="FW150" s="17"/>
      <c r="FX150" s="17"/>
      <c r="FY150" s="17"/>
      <c r="FZ150" s="17"/>
      <c r="GA150" s="140" t="n">
        <f aca="false">IF(GA$2&lt;=$A150,IF(GA$3&gt;=$A150,(GA$4),0),0)*($AI151-$AI150)/10000</f>
        <v>0</v>
      </c>
      <c r="GB150" s="140" t="n">
        <f aca="false">IF(GB$2&lt;=$A150,IF(GB$3&gt;=$A150,(GB$4),0),0)*($AI151-$AI150)/10000</f>
        <v>0</v>
      </c>
      <c r="GC150" s="140" t="n">
        <f aca="false">IF(GC$2&lt;=$A150,IF(GC$3&gt;=$A150,(GC$4),0),0)*($AI151-$AI150)/10000</f>
        <v>0</v>
      </c>
      <c r="GD150" s="140" t="n">
        <f aca="false">IF(GD$2&lt;=$A150,IF(GD$3&gt;=$A150,(GD$4),0),0)*($AI151-$AI150)/10000</f>
        <v>0</v>
      </c>
      <c r="GE150" s="140" t="n">
        <f aca="false">IF(GE$2&lt;=$A150,IF(GE$3&gt;=$A150,(GE$4),0),0)*($AI151-$AI150)/10000</f>
        <v>0</v>
      </c>
      <c r="GF150" s="140" t="n">
        <f aca="false">IF(GF$2&lt;=$A150,IF(GF$3&gt;=$A150,(GF$4),0),0)*($AI151-$AI150)/10000</f>
        <v>0</v>
      </c>
      <c r="GG150" s="17"/>
      <c r="GH150" s="128" t="n">
        <f aca="false">SUM(GA150:GF150)</f>
        <v>0</v>
      </c>
      <c r="GI150" s="128" t="n">
        <f aca="false">GH150*AM150</f>
        <v>0</v>
      </c>
    </row>
    <row r="151" customFormat="false" ht="16.5" hidden="false" customHeight="false" outlineLevel="0" collapsed="false">
      <c r="A151" s="143" t="n">
        <v>41334</v>
      </c>
      <c r="B151" s="144" t="e">
        <f aca="false">INDEX(EOLArray,MATCH($A151,EOLColumn,0),MATCH($AF$5,EOLRow,0))+CT151</f>
        <v>#VALUE!</v>
      </c>
      <c r="C151" s="135" t="n">
        <f aca="false">INDEX(M1SHEET,MATCH($A151,M1COLUMN,0),MATCH($AG$5,M1ROW,0))</f>
        <v>-0.569999999999999</v>
      </c>
      <c r="D151" s="152"/>
      <c r="E151" s="144" t="e">
        <f aca="false">INDEX(EOLArray,MATCH($A151,EOLColumn,0),MATCH($AF$19,EOLRow,0))+EQ151</f>
        <v>#VALUE!</v>
      </c>
      <c r="F151" s="135" t="n">
        <f aca="false">INDEX(M1SHEET,MATCH($A151,M1COLUMN,0),MATCH($AG$14,M1ROW,0))</f>
        <v>0</v>
      </c>
      <c r="G151" s="152"/>
      <c r="H151" s="144" t="e">
        <f aca="false">INDEX(EOLArray,MATCH($A151,EOLColumn,0),MATCH($AF$20,EOLRow,0))+GI151</f>
        <v>#VALUE!</v>
      </c>
      <c r="I151" s="135" t="n">
        <f aca="false">INDEX(M1SHEET,MATCH($A151,M1COLUMN,0),MATCH($AG$17,M1ROW,0))</f>
        <v>0.5</v>
      </c>
      <c r="J151" s="152"/>
      <c r="K151" s="144" t="e">
        <f aca="false">INDEX(EOLArray,MATCH($A151,EOLColumn,0),MATCH($AF$13,EOLRow,0))+FE151</f>
        <v>#VALUE!</v>
      </c>
      <c r="L151" s="135" t="n">
        <f aca="false">INDEX(M1SHEET,MATCH($A151,M1COLUMN,0),MATCH($AG$13,M1ROW,0))</f>
        <v>0</v>
      </c>
      <c r="M151" s="152"/>
      <c r="N151" s="144" t="e">
        <f aca="false">INDEX(EOLArray,MATCH($A151,EOLColumn,0),MATCH($AF$12,EOLRow,0))+EB151+DQ151</f>
        <v>#VALUE!</v>
      </c>
      <c r="O151" s="135" t="n">
        <f aca="false">INDEX(M1SHEET,MATCH($A151,M1COLUMN,0),MATCH($AG$15,M1ROW,0))</f>
        <v>-0.18</v>
      </c>
      <c r="P151" s="152"/>
      <c r="Q151" s="135" t="n">
        <f aca="false">INDEX(M1SHEET,MATCH($A151,M1COLUMN,0),MATCH($AG$31,M1ROW,0))</f>
        <v>4.3685</v>
      </c>
      <c r="R151" s="152"/>
      <c r="S151" s="144" t="e">
        <f aca="false">INDEX(EOLArray,MATCH($A151,EOLColumn,0),MATCH($AF$2,EOLRow,0))+BE151+DF151</f>
        <v>#VALUE!</v>
      </c>
      <c r="T151" s="135" t="n">
        <f aca="false">INDEX(M1SHEET,MATCH($A151,M1COLUMN,0),MATCH($AG$3,M1ROW,0))</f>
        <v>-0.57</v>
      </c>
      <c r="U151" s="152"/>
      <c r="V151" s="135" t="n">
        <f aca="false">INDEX(M1SHEET,MATCH($A151,M1COLUMN,0),MATCH($AG$28,M1ROW,0))</f>
        <v>5.55926662068858</v>
      </c>
      <c r="W151" s="152"/>
      <c r="X151" s="144" t="e">
        <f aca="false">INDEX(EOLArray,MATCH($A151,EOLColumn,0),MATCH($AF$18,EOLRow,0))+$BE151+$CK151+$CS151+$DQ151</f>
        <v>#VALUE!</v>
      </c>
      <c r="Y151" s="135" t="n">
        <f aca="false">INDEX(M1SHEET,MATCH($A151,M1COLUMN,0),MATCH($AG$2,M1ROW,0))</f>
        <v>4.5485</v>
      </c>
      <c r="Z151" s="152"/>
      <c r="AB151" s="146" t="e">
        <f aca="false">B151+E151+H151+K151+N151+S151</f>
        <v>#VALUE!</v>
      </c>
      <c r="AC151" s="58"/>
      <c r="AD151" s="58"/>
      <c r="AI151" s="138" t="n">
        <v>41334</v>
      </c>
      <c r="AJ151" s="96" t="n">
        <f aca="false">(CK151+BE151+BR151+DQ151)*AM151</f>
        <v>0</v>
      </c>
      <c r="AK151" s="97" t="n">
        <f aca="false">(AO151)*(AM151)</f>
        <v>0</v>
      </c>
      <c r="AL151" s="97" t="n">
        <f aca="false">(AN151+AO151)*(AM151)</f>
        <v>0</v>
      </c>
      <c r="AM151" s="139" t="n">
        <f aca="false">INDEX(M1SHEET,MATCH($AI151,M1COLUMN,0),MATCH($AG$38,M1ROW,0))</f>
        <v>0.480696889656165</v>
      </c>
      <c r="AN151" s="122" t="n">
        <f aca="false">BS151</f>
        <v>0</v>
      </c>
      <c r="AO151" s="97" t="n">
        <f aca="false">BR151</f>
        <v>0</v>
      </c>
      <c r="AP151" s="125"/>
      <c r="AQ151" s="108"/>
      <c r="AR151" s="128" t="n">
        <f aca="false">SUM(AX151:BE151)+SUM(BI151:BP151)+SUM(DU151:DZ151)+SUM(BW151:CI151)</f>
        <v>0</v>
      </c>
      <c r="AS151" s="108"/>
      <c r="AT151" s="17"/>
      <c r="AU151" s="17"/>
      <c r="AV151" s="37" t="n">
        <v>41334</v>
      </c>
      <c r="AW151" s="17"/>
      <c r="AX151" s="128" t="n">
        <f aca="false">IF(AX$2&lt;=$A151,IF(AX$3&gt;=$A151,(AX$4/1.055056),0),0)*($AI152-$AI151)/10000</f>
        <v>0</v>
      </c>
      <c r="AY151" s="140" t="n">
        <f aca="false">IF(AY$2&lt;=$A151,IF(AY$3&gt;=$A151,(AY$4/1.055056),0),0)*($AI152-$AI151)/10000</f>
        <v>0</v>
      </c>
      <c r="AZ151" s="140" t="n">
        <f aca="false">IF(AZ$2&lt;=$A151,IF(AZ$3&gt;=$A151,(AZ$4/1.055056),0),0)*($AI152-$AI151)/10000</f>
        <v>0</v>
      </c>
      <c r="BA151" s="140" t="n">
        <f aca="false">IF(BA$2&lt;=$A151,IF(BA$3&gt;=$A151,(BA$4/1.055056),0),0)*($AI152-$AI151)/10000</f>
        <v>0</v>
      </c>
      <c r="BB151" s="140" t="n">
        <f aca="false">IF(BB$2&lt;=$A151,IF(BB$3&gt;=$A151,(BB$4/1.055056),0),0)*($AI152-$AI151)/10000</f>
        <v>0</v>
      </c>
      <c r="BC151" s="140" t="n">
        <f aca="false">IF(BC$2&lt;=$A151,IF(BC$3&gt;=$A151,(BC$4/1.055056),0),0)*($AI152-$AI151)/10000</f>
        <v>0</v>
      </c>
      <c r="BD151" s="140" t="n">
        <f aca="false">IF(BD$2&lt;=$A151,IF(BD$3&gt;=$A151,(BD$4/1.055056),0),0)*($AI152-$AI151)/10000</f>
        <v>0</v>
      </c>
      <c r="BE151" s="140" t="n">
        <f aca="false">SUM(AX151:BD151)*AM151</f>
        <v>0</v>
      </c>
      <c r="BF151" s="140"/>
      <c r="BG151" s="13"/>
      <c r="BH151" s="13"/>
      <c r="BI151" s="141" t="n">
        <f aca="false">IF(BI$2&lt;=$A151,IF(BI$3&gt;=$A151,(BI$4/1.055056),0),0)*($AI152-$AI151)/10000</f>
        <v>0</v>
      </c>
      <c r="BJ151" s="141" t="n">
        <f aca="false">IF(BJ$2&lt;=$A151,IF(BJ$3&gt;=$A151,(BJ$4/1.055056),0),0)*($AI152-$AI151)/10000</f>
        <v>0</v>
      </c>
      <c r="BK151" s="141" t="n">
        <f aca="false">IF(BK$2&lt;=$A151,IF(BK$3&gt;=$A151,(BK$4/1.055056),0),0)*($AI152-$AI151)/10000</f>
        <v>0</v>
      </c>
      <c r="BL151" s="141" t="n">
        <f aca="false">IF(BL$2&lt;=$A151,IF(BL$3&gt;=$A151,(BL$4/1.055056),0),0)*($AI152-$AI151)/10000</f>
        <v>0</v>
      </c>
      <c r="BM151" s="141" t="n">
        <f aca="false">IF(BM$2&lt;=$A151,IF(BM$3&gt;=$A151,(BM$4/1.055056),0),0)*($AI152-$AI151)/10000</f>
        <v>0</v>
      </c>
      <c r="BN151" s="141" t="n">
        <f aca="false">IF(BN$2&lt;=$A151,IF(BN$3&gt;=$A151,(BN$4/1.055056),0),0)*($AI152-$AI151)/10000</f>
        <v>0</v>
      </c>
      <c r="BO151" s="141" t="n">
        <f aca="false">IF(BO$2&lt;=$A151,IF(BO$3&gt;=$A151,(BO$4/1.055056),0),0)*($AI152-$AI151)/10000</f>
        <v>0</v>
      </c>
      <c r="BP151" s="141" t="n">
        <f aca="false">IF(BP$2&lt;=$A151,IF(BP$3&gt;=$A151,(BP$4/1.055056),0),0)*($AI152-$AI151)/10000</f>
        <v>0</v>
      </c>
      <c r="BQ151" s="13"/>
      <c r="BR151" s="14" t="n">
        <f aca="false">SUM(BI151:BP151)</f>
        <v>0</v>
      </c>
      <c r="BS151" s="14" t="n">
        <f aca="false">SUM(AX151:BF151)+DF151</f>
        <v>0</v>
      </c>
      <c r="BT151" s="14"/>
      <c r="BU151" s="17"/>
      <c r="BV151" s="17"/>
      <c r="BW151" s="142" t="n">
        <f aca="false">IF(BW$2&lt;=$A151,IF(BW$3&gt;=$A151,(BW$4),0),0)*($AI152-$AI151)/10000</f>
        <v>0</v>
      </c>
      <c r="BX151" s="142" t="n">
        <f aca="false">IF(BX$2&lt;=$A151,IF(BX$3&gt;=$A151,(BX$4),0),0)*($AI152-$AI151)/10000</f>
        <v>0</v>
      </c>
      <c r="BY151" s="142" t="n">
        <f aca="false">IF(BY$2&lt;=$A151,IF(BY$3&gt;=$A151,(BY$4),0),0)*($AI152-$AI151)/10000</f>
        <v>0</v>
      </c>
      <c r="BZ151" s="142" t="n">
        <f aca="false">IF(BZ$2&lt;=$A151,IF(BZ$3&gt;=$A151,(BZ$4),0),0)*($AI152-$AI151)/10000</f>
        <v>0</v>
      </c>
      <c r="CA151" s="142" t="n">
        <f aca="false">IF(CA$2&lt;=$A151,IF(CA$3&gt;=$A151,(CA$4),0),0)*($AI152-$AI151)/10000</f>
        <v>0</v>
      </c>
      <c r="CB151" s="140" t="n">
        <f aca="false">IF(CB$2&lt;=$A151,IF(CB$3&gt;=$A151,(CB$4),0),0)*($AI152-$AI151)/10000</f>
        <v>0</v>
      </c>
      <c r="CC151" s="140" t="n">
        <f aca="false">IF(CC$2&lt;=$A151,IF(CC$3&gt;=$A151,(CC$4),0),0)*($AI152-$AI151)/10000</f>
        <v>0</v>
      </c>
      <c r="CD151" s="140" t="n">
        <f aca="false">IF(CD$2&lt;=$A151,IF(CD$3&gt;=$A151,(CD$4),0),0)*($AI152-$AI151)/10000</f>
        <v>0</v>
      </c>
      <c r="CE151" s="140" t="n">
        <f aca="false">IF(CE$2&lt;=$A151,IF(CE$3&gt;=$A151,(CE$4),0),0)*($AI152-$AI151)/10000</f>
        <v>0</v>
      </c>
      <c r="CF151" s="140" t="n">
        <f aca="false">IF(CF$2&lt;=$A151,IF(CF$3&gt;=$A151,(CF$4),0),0)*($AI152-$AI151)/10000</f>
        <v>0</v>
      </c>
      <c r="CG151" s="140" t="n">
        <f aca="false">IF(CG$2&lt;=$A151,IF(CG$3&gt;=$A151,(CG$4),0),0)*($AI152-$AI151)/10000</f>
        <v>0</v>
      </c>
      <c r="CH151" s="140" t="n">
        <f aca="false">IF(CH$2&lt;=$A151,IF(CH$3&gt;=$A151,(CH$4),0),0)*($AI152-$AI151)/10000</f>
        <v>0</v>
      </c>
      <c r="CI151" s="140" t="n">
        <f aca="false">IF(CI$2&lt;=$A151,IF(CI$3&gt;=$A151,(CI$4),0),0)*($AI152-$AI151)/10000</f>
        <v>0</v>
      </c>
      <c r="CJ151" s="17"/>
      <c r="CK151" s="128" t="n">
        <f aca="false">SUM(BW151:CI151)+DQ151</f>
        <v>0</v>
      </c>
      <c r="CL151" s="128"/>
      <c r="CM151" s="128"/>
      <c r="CN151" s="142" t="n">
        <f aca="false">IF(CN$2&lt;=$A151,IF(CN$3&gt;=$A151,(CN$4),0),0)*($AI152-$AI151)/10000</f>
        <v>0</v>
      </c>
      <c r="CO151" s="142" t="n">
        <f aca="false">IF(CO$2&lt;=$A151,IF(CO$3&gt;=$A151,(CO$4),0),0)*($AI152-$AI151)/10000</f>
        <v>0</v>
      </c>
      <c r="CP151" s="142" t="n">
        <f aca="false">IF(CP$2&lt;=$A151,IF(CP$3&gt;=$A151,(CP$4),0),0)*($AI152-$AI151)/10000</f>
        <v>0</v>
      </c>
      <c r="CQ151" s="142" t="n">
        <f aca="false">IF(CQ$2&lt;=$A151,IF(CQ$3&gt;=$A151,(CQ$4),0),0)*($AI152-$AI151)/10000</f>
        <v>0</v>
      </c>
      <c r="CR151" s="128"/>
      <c r="CS151" s="128" t="n">
        <f aca="false">SUM(CN151:CQ151)*AL151</f>
        <v>0</v>
      </c>
      <c r="CT151" s="128"/>
      <c r="CU151" s="17"/>
      <c r="CV151" s="17"/>
      <c r="CW151" s="17"/>
      <c r="CX151" s="140" t="n">
        <f aca="false">IF(CX$2&lt;=$A151,IF(CX$3&gt;=$A151,(CX$4),0),0)*($AI152-$AI151)/10000</f>
        <v>0</v>
      </c>
      <c r="CY151" s="140" t="n">
        <f aca="false">IF(CY$2&lt;=$A151,IF(CY$3&gt;=$A151,(CY$4),0),0)*($AI152-$AI151)/10000</f>
        <v>0</v>
      </c>
      <c r="CZ151" s="140" t="n">
        <f aca="false">IF(CZ$2&lt;=$A151,IF(CZ$3&gt;=$A151,(CZ$4),0),0)*($AI152-$AI151)/10000</f>
        <v>0</v>
      </c>
      <c r="DA151" s="140" t="n">
        <f aca="false">IF(DA$2&lt;=$A151,IF(DA$3&gt;=$A151,(DA$4),0),0)*($AI152-$AI151)/10000</f>
        <v>0</v>
      </c>
      <c r="DB151" s="140" t="n">
        <f aca="false">IF(DB$2&lt;=$A151,IF(DB$3&gt;=$A151,(DB$4),0),0)*($AI152-$AI151)/10000</f>
        <v>0</v>
      </c>
      <c r="DC151" s="140" t="n">
        <f aca="false">IF(DC$2&lt;=$A151,IF(DC$3&gt;=$A151,(DC$4),0),0)*($AI152-$AI151)/10000</f>
        <v>0</v>
      </c>
      <c r="DD151" s="140" t="n">
        <f aca="false">IF(DD$2&lt;=$A151,IF(DD$3&gt;=$A151,(DD$4),0),0)*($AI152-$AI151)/10000</f>
        <v>0</v>
      </c>
      <c r="DE151" s="17"/>
      <c r="DF151" s="128" t="n">
        <f aca="false">SUM(CX151:DD151)</f>
        <v>0</v>
      </c>
      <c r="DG151" s="17"/>
      <c r="DH151" s="17"/>
      <c r="DI151" s="17"/>
      <c r="DJ151" s="17"/>
      <c r="DK151" s="17"/>
      <c r="DL151" s="140" t="n">
        <f aca="false">IF(DL$2&lt;=$A151,IF(DL$3&gt;=$A151,(DL$4),0),0)*($AI152-$AI151)/10000</f>
        <v>0</v>
      </c>
      <c r="DM151" s="140" t="n">
        <f aca="false">IF(DM$2&lt;=$A151,IF(DM$3&gt;=$A151,(DM$4),0),0)*($AI152-$AI151)/10000</f>
        <v>0</v>
      </c>
      <c r="DN151" s="140" t="n">
        <f aca="false">IF(DN$2&lt;=$A151,IF(DN$3&gt;=$A151,(DN$4),0),0)*($AI152-$AI151)/10000</f>
        <v>0</v>
      </c>
      <c r="DO151" s="140" t="n">
        <f aca="false">IF(DO$2&lt;=$A151,IF(DO$3&gt;=$A151,(DO$4),0),0)*($AI152-$AI151)/10000</f>
        <v>0</v>
      </c>
      <c r="DP151" s="140"/>
      <c r="DQ151" s="140" t="n">
        <f aca="false">SUM(DL151:DO151)*AL151</f>
        <v>0</v>
      </c>
      <c r="DR151" s="140"/>
      <c r="DS151" s="140" t="n">
        <f aca="false">IF(DS$2&lt;=$A151,IF(DS$3&gt;=$A151,(DS$4),0),0)*($AI152-$AI151)/10000</f>
        <v>0</v>
      </c>
      <c r="DT151" s="140" t="n">
        <f aca="false">IF(DT$2&lt;=$A151,IF(DT$3&gt;=$A151,(DT$4),0),0)*($AI152-$AI151)/10000</f>
        <v>0</v>
      </c>
      <c r="DU151" s="140" t="n">
        <f aca="false">IF(DU$2&lt;=$A151,IF(DU$3&gt;=$A151,(DU$4),0),0)*($AI152-$AI151)/10000</f>
        <v>0</v>
      </c>
      <c r="DV151" s="140" t="n">
        <f aca="false">IF(DV$2&lt;=$A151,IF(DV$3&gt;=$A151,(DV$4),0),0)*($AI152-$AI151)/10000</f>
        <v>0</v>
      </c>
      <c r="DW151" s="140" t="n">
        <f aca="false">IF(DW$2&lt;=$A151,IF(DW$3&gt;=$A151,(DW$4),0),0)*($AI152-$AI151)/10000</f>
        <v>0</v>
      </c>
      <c r="DX151" s="140" t="n">
        <f aca="false">IF(DX$2&lt;=$A151,IF(DX$3&gt;=$A151,(DX$4),0),0)*($AI152-$AI151)/10000</f>
        <v>0</v>
      </c>
      <c r="DY151" s="140" t="n">
        <f aca="false">IF(DY$2&lt;=$A151,IF(DY$3&gt;=$A151,(DY$4),0),0)*($AI152-$AI151)/10000</f>
        <v>0</v>
      </c>
      <c r="DZ151" s="140" t="n">
        <f aca="false">IF(DZ$2&lt;=$A151,IF(DZ$3&gt;=$A151,(DZ$4),0),0)*($AI152-$AI151)/10000</f>
        <v>0</v>
      </c>
      <c r="EA151" s="140" t="n">
        <f aca="false">IF(EA$2&lt;=$A151,IF(EA$3&gt;=$A151,(EA$4),0),0)*($AI152-$AI151)/10000</f>
        <v>0</v>
      </c>
      <c r="EB151" s="128" t="n">
        <f aca="false">SUM(DS151:DZ151)*AM151</f>
        <v>0</v>
      </c>
      <c r="EC151" s="128"/>
      <c r="ED151" s="17"/>
      <c r="EE151" s="17"/>
      <c r="EF151" s="17"/>
      <c r="EG151" s="17"/>
      <c r="EH151" s="17"/>
      <c r="EI151" s="140" t="n">
        <f aca="false">IF(EI$2&lt;=$A151,IF(EI$3&gt;=$A151,(EI$4),0),0)*($AI152-$AI151)/10000</f>
        <v>0</v>
      </c>
      <c r="EJ151" s="140" t="n">
        <f aca="false">IF(EJ$2&lt;=$A151,IF(EJ$3&gt;=$A151,(EJ$4),0),0)*($AI152-$AI151)/10000</f>
        <v>0</v>
      </c>
      <c r="EK151" s="140" t="n">
        <f aca="false">IF(EK$2&lt;=$A151,IF(EK$3&gt;=$A151,(EK$4),0),0)*($AI152-$AI151)/10000</f>
        <v>0</v>
      </c>
      <c r="EL151" s="140" t="n">
        <f aca="false">IF(EL$2&lt;=$A151,IF(EL$3&gt;=$A151,(EL$4),0),0)*($AI152-$AI151)/10000</f>
        <v>0</v>
      </c>
      <c r="EM151" s="140" t="n">
        <f aca="false">IF(EM$2&lt;=$A151,IF(EM$3&gt;=$A151,(EM$4),0),0)*($AI152-$AI151)/10000</f>
        <v>0</v>
      </c>
      <c r="EN151" s="140" t="n">
        <f aca="false">IF(EN$2&lt;=$A151,IF(EN$3&gt;=$A151,(EN$4),0),0)*($AI152-$AI151)/10000</f>
        <v>0</v>
      </c>
      <c r="EO151" s="17"/>
      <c r="EP151" s="128" t="n">
        <f aca="false">SUM(EI151:EN151)</f>
        <v>0</v>
      </c>
      <c r="EQ151" s="128" t="n">
        <f aca="false">EP151*AM151</f>
        <v>0</v>
      </c>
      <c r="ER151" s="17"/>
      <c r="ES151" s="17"/>
      <c r="ET151" s="17"/>
      <c r="EU151" s="17"/>
      <c r="EV151" s="17"/>
      <c r="EW151" s="140" t="n">
        <f aca="false">IF(EW$2&lt;=$A151,IF(EW$3&gt;=$A151,(EW$4),0),0)*($AI152-$AI151)/10000</f>
        <v>0</v>
      </c>
      <c r="EX151" s="140" t="n">
        <f aca="false">IF(EX$2&lt;=$A151,IF(EX$3&gt;=$A151,(EX$4),0),0)*($AI152-$AI151)/10000</f>
        <v>0</v>
      </c>
      <c r="EY151" s="140" t="n">
        <f aca="false">IF(EY$2&lt;=$A151,IF(EY$3&gt;=$A151,(EY$4),0),0)*($AI152-$AI151)/10000</f>
        <v>0</v>
      </c>
      <c r="EZ151" s="140" t="n">
        <f aca="false">IF(EZ$2&lt;=$A151,IF(EZ$3&gt;=$A151,(EZ$4),0),0)*($AI152-$AI151)/10000</f>
        <v>0</v>
      </c>
      <c r="FA151" s="140" t="n">
        <f aca="false">IF(FA$2&lt;=$A151,IF(FA$3&gt;=$A151,(FA$4),0),0)*($AI152-$AI151)/10000</f>
        <v>0</v>
      </c>
      <c r="FB151" s="140" t="n">
        <f aca="false">IF(FB$2&lt;=$A151,IF(FB$3&gt;=$A151,(FB$4),0),0)*($AI152-$AI151)/10000</f>
        <v>0</v>
      </c>
      <c r="FC151" s="17"/>
      <c r="FD151" s="128" t="n">
        <f aca="false">SUM(EW151:FB151)</f>
        <v>0</v>
      </c>
      <c r="FE151" s="128" t="n">
        <f aca="false">FD151*AM151</f>
        <v>0</v>
      </c>
      <c r="FF151" s="17"/>
      <c r="FG151" s="17"/>
      <c r="FH151" s="17"/>
      <c r="FI151" s="17"/>
      <c r="FJ151" s="17"/>
      <c r="FK151" s="17"/>
      <c r="FL151" s="140" t="n">
        <f aca="false">IF(FL$2&lt;=$A151,IF(FL$3&gt;=$A151,(FL$4),0),0)*($AI152-$AI151)/10000</f>
        <v>0</v>
      </c>
      <c r="FM151" s="140" t="n">
        <f aca="false">IF(FM$2&lt;=$A151,IF(FM$3&gt;=$A151,(FM$4),0),0)*($AI152-$AI151)/10000</f>
        <v>0</v>
      </c>
      <c r="FN151" s="140" t="n">
        <f aca="false">IF(FN$2&lt;=$A151,IF(FN$3&gt;=$A151,(FN$4),0),0)*($AI152-$AI151)/10000</f>
        <v>0</v>
      </c>
      <c r="FO151" s="140" t="n">
        <f aca="false">IF(FO$2&lt;=$A151,IF(FO$3&gt;=$A151,(FO$4),0),0)*($AI152-$AI151)/10000</f>
        <v>0</v>
      </c>
      <c r="FP151" s="140" t="n">
        <f aca="false">IF(FP$2&lt;=$A151,IF(FP$3&gt;=$A151,(FP$4),0),0)*($AI152-$AI151)/10000</f>
        <v>0</v>
      </c>
      <c r="FQ151" s="140" t="n">
        <f aca="false">IF(FQ$2&lt;=$A151,IF(FQ$3&gt;=$A151,(FQ$4),0),0)*($AI152-$AI151)/10000</f>
        <v>0</v>
      </c>
      <c r="FR151" s="17"/>
      <c r="FS151" s="128" t="n">
        <f aca="false">SUM(FL151:FQ151)</f>
        <v>0</v>
      </c>
      <c r="FT151" s="128" t="n">
        <f aca="false">FS151*AM151</f>
        <v>0</v>
      </c>
      <c r="FU151" s="17"/>
      <c r="FV151" s="17"/>
      <c r="FW151" s="17"/>
      <c r="FX151" s="17"/>
      <c r="FY151" s="17"/>
      <c r="FZ151" s="17"/>
      <c r="GA151" s="140" t="n">
        <f aca="false">IF(GA$2&lt;=$A151,IF(GA$3&gt;=$A151,(GA$4),0),0)*($AI152-$AI151)/10000</f>
        <v>0</v>
      </c>
      <c r="GB151" s="140" t="n">
        <f aca="false">IF(GB$2&lt;=$A151,IF(GB$3&gt;=$A151,(GB$4),0),0)*($AI152-$AI151)/10000</f>
        <v>0</v>
      </c>
      <c r="GC151" s="140" t="n">
        <f aca="false">IF(GC$2&lt;=$A151,IF(GC$3&gt;=$A151,(GC$4),0),0)*($AI152-$AI151)/10000</f>
        <v>0</v>
      </c>
      <c r="GD151" s="140" t="n">
        <f aca="false">IF(GD$2&lt;=$A151,IF(GD$3&gt;=$A151,(GD$4),0),0)*($AI152-$AI151)/10000</f>
        <v>0</v>
      </c>
      <c r="GE151" s="140" t="n">
        <f aca="false">IF(GE$2&lt;=$A151,IF(GE$3&gt;=$A151,(GE$4),0),0)*($AI152-$AI151)/10000</f>
        <v>0</v>
      </c>
      <c r="GF151" s="140" t="n">
        <f aca="false">IF(GF$2&lt;=$A151,IF(GF$3&gt;=$A151,(GF$4),0),0)*($AI152-$AI151)/10000</f>
        <v>0</v>
      </c>
      <c r="GG151" s="17"/>
      <c r="GH151" s="128" t="n">
        <f aca="false">SUM(GA151:GF151)</f>
        <v>0</v>
      </c>
      <c r="GI151" s="128" t="n">
        <f aca="false">GH151*AM151</f>
        <v>0</v>
      </c>
    </row>
    <row r="152" customFormat="false" ht="16.5" hidden="false" customHeight="false" outlineLevel="0" collapsed="false">
      <c r="A152" s="133" t="n">
        <v>41365</v>
      </c>
      <c r="B152" s="134" t="e">
        <f aca="false">INDEX(EOLArray,MATCH($A152,EOLColumn,0),MATCH($AF$5,EOLRow,0))+CT152</f>
        <v>#VALUE!</v>
      </c>
      <c r="C152" s="148" t="n">
        <f aca="false">INDEX(M1SHEET,MATCH($A152,M1COLUMN,0),MATCH($AG$5,M1ROW,0))</f>
        <v>-0.627252658556012</v>
      </c>
      <c r="D152" s="149"/>
      <c r="E152" s="134" t="e">
        <f aca="false">INDEX(EOLArray,MATCH($A152,EOLColumn,0),MATCH($AF$19,EOLRow,0))+EQ152</f>
        <v>#VALUE!</v>
      </c>
      <c r="F152" s="148" t="n">
        <f aca="false">INDEX(M1SHEET,MATCH($A152,M1COLUMN,0),MATCH($AG$14,M1ROW,0))</f>
        <v>0</v>
      </c>
      <c r="G152" s="149"/>
      <c r="H152" s="134" t="e">
        <f aca="false">INDEX(EOLArray,MATCH($A152,EOLColumn,0),MATCH($AF$20,EOLRow,0))+GI152</f>
        <v>#VALUE!</v>
      </c>
      <c r="I152" s="148" t="n">
        <f aca="false">INDEX(M1SHEET,MATCH($A152,M1COLUMN,0),MATCH($AG$17,M1ROW,0))</f>
        <v>0.62</v>
      </c>
      <c r="J152" s="149"/>
      <c r="K152" s="134" t="e">
        <f aca="false">INDEX(EOLArray,MATCH($A152,EOLColumn,0),MATCH($AF$13,EOLRow,0))+FE152</f>
        <v>#VALUE!</v>
      </c>
      <c r="L152" s="148" t="n">
        <f aca="false">INDEX(M1SHEET,MATCH($A152,M1COLUMN,0),MATCH($AG$13,M1ROW,0))</f>
        <v>0</v>
      </c>
      <c r="M152" s="149"/>
      <c r="N152" s="134" t="e">
        <f aca="false">INDEX(EOLArray,MATCH($A152,EOLColumn,0),MATCH($AF$12,EOLRow,0))+EB152+DQ152</f>
        <v>#VALUE!</v>
      </c>
      <c r="O152" s="148" t="n">
        <f aca="false">INDEX(M1SHEET,MATCH($A152,M1COLUMN,0),MATCH($AG$15,M1ROW,0))</f>
        <v>-0.29</v>
      </c>
      <c r="P152" s="149"/>
      <c r="Q152" s="148" t="n">
        <f aca="false">INDEX(M1SHEET,MATCH($A152,M1COLUMN,0),MATCH($AG$31,M1ROW,0))</f>
        <v>4.1175</v>
      </c>
      <c r="R152" s="149"/>
      <c r="S152" s="134" t="e">
        <f aca="false">INDEX(EOLArray,MATCH($A152,EOLColumn,0),MATCH($AF$2,EOLRow,0))+BE152+DF152</f>
        <v>#VALUE!</v>
      </c>
      <c r="T152" s="148" t="n">
        <f aca="false">INDEX(M1SHEET,MATCH($A152,M1COLUMN,0),MATCH($AG$3,M1ROW,0))</f>
        <v>-0.57</v>
      </c>
      <c r="U152" s="149"/>
      <c r="V152" s="148" t="n">
        <f aca="false">INDEX(M1SHEET,MATCH($A152,M1COLUMN,0),MATCH($AG$28,M1ROW,0))</f>
        <v>5.3621964069957</v>
      </c>
      <c r="W152" s="149"/>
      <c r="X152" s="134" t="e">
        <f aca="false">INDEX(EOLArray,MATCH($A152,EOLColumn,0),MATCH($AF$18,EOLRow,0))+$BE152+$CK152+$CS152+$DQ152</f>
        <v>#VALUE!</v>
      </c>
      <c r="Y152" s="148" t="n">
        <f aca="false">INDEX(M1SHEET,MATCH($A152,M1COLUMN,0),MATCH($AG$2,M1ROW,0))</f>
        <v>4.4075</v>
      </c>
      <c r="Z152" s="149"/>
      <c r="AB152" s="150" t="e">
        <f aca="false">B152+E152+H152+K152+N152+S152</f>
        <v>#VALUE!</v>
      </c>
      <c r="AC152" s="58"/>
      <c r="AD152" s="58"/>
      <c r="AI152" s="138" t="n">
        <v>41365</v>
      </c>
      <c r="AJ152" s="96" t="n">
        <f aca="false">(CK152+BE152+BR152+DQ152)*AM152</f>
        <v>0</v>
      </c>
      <c r="AK152" s="97" t="n">
        <f aca="false">(AO152)*(AM152)</f>
        <v>0</v>
      </c>
      <c r="AL152" s="97" t="n">
        <f aca="false">(AN152+AO152)*(AM152)</f>
        <v>0</v>
      </c>
      <c r="AM152" s="139" t="n">
        <f aca="false">INDEX(M1SHEET,MATCH($AI152,M1COLUMN,0),MATCH($AG$38,M1ROW,0))</f>
        <v>0.478000106226882</v>
      </c>
      <c r="AN152" s="122" t="n">
        <f aca="false">BS152</f>
        <v>0</v>
      </c>
      <c r="AO152" s="97" t="n">
        <f aca="false">BR152</f>
        <v>0</v>
      </c>
      <c r="AP152" s="125"/>
      <c r="AQ152" s="108"/>
      <c r="AR152" s="128" t="n">
        <f aca="false">SUM(AX152:BE152)+SUM(BI152:BP152)+SUM(DU152:DZ152)+SUM(BW152:CI152)</f>
        <v>0</v>
      </c>
      <c r="AS152" s="108"/>
      <c r="AT152" s="17"/>
      <c r="AU152" s="17"/>
      <c r="AV152" s="37" t="n">
        <v>41365</v>
      </c>
      <c r="AW152" s="17"/>
      <c r="AX152" s="128" t="n">
        <f aca="false">IF(AX$2&lt;=$A152,IF(AX$3&gt;=$A152,(AX$4/1.055056),0),0)*($AI153-$AI152)/10000</f>
        <v>0</v>
      </c>
      <c r="AY152" s="140" t="n">
        <f aca="false">IF(AY$2&lt;=$A152,IF(AY$3&gt;=$A152,(AY$4/1.055056),0),0)*($AI153-$AI152)/10000</f>
        <v>0</v>
      </c>
      <c r="AZ152" s="140" t="n">
        <f aca="false">IF(AZ$2&lt;=$A152,IF(AZ$3&gt;=$A152,(AZ$4/1.055056),0),0)*($AI153-$AI152)/10000</f>
        <v>0</v>
      </c>
      <c r="BA152" s="140" t="n">
        <f aca="false">IF(BA$2&lt;=$A152,IF(BA$3&gt;=$A152,(BA$4/1.055056),0),0)*($AI153-$AI152)/10000</f>
        <v>0</v>
      </c>
      <c r="BB152" s="140" t="n">
        <f aca="false">IF(BB$2&lt;=$A152,IF(BB$3&gt;=$A152,(BB$4/1.055056),0),0)*($AI153-$AI152)/10000</f>
        <v>0</v>
      </c>
      <c r="BC152" s="140" t="n">
        <f aca="false">IF(BC$2&lt;=$A152,IF(BC$3&gt;=$A152,(BC$4/1.055056),0),0)*($AI153-$AI152)/10000</f>
        <v>0</v>
      </c>
      <c r="BD152" s="140" t="n">
        <f aca="false">IF(BD$2&lt;=$A152,IF(BD$3&gt;=$A152,(BD$4/1.055056),0),0)*($AI153-$AI152)/10000</f>
        <v>0</v>
      </c>
      <c r="BE152" s="140" t="n">
        <f aca="false">SUM(AX152:BD152)*AM152</f>
        <v>0</v>
      </c>
      <c r="BF152" s="140"/>
      <c r="BG152" s="13"/>
      <c r="BH152" s="13"/>
      <c r="BI152" s="141" t="n">
        <f aca="false">IF(BI$2&lt;=$A152,IF(BI$3&gt;=$A152,(BI$4/1.055056),0),0)*($AI153-$AI152)/10000</f>
        <v>0</v>
      </c>
      <c r="BJ152" s="141" t="n">
        <f aca="false">IF(BJ$2&lt;=$A152,IF(BJ$3&gt;=$A152,(BJ$4/1.055056),0),0)*($AI153-$AI152)/10000</f>
        <v>0</v>
      </c>
      <c r="BK152" s="141" t="n">
        <f aca="false">IF(BK$2&lt;=$A152,IF(BK$3&gt;=$A152,(BK$4/1.055056),0),0)*($AI153-$AI152)/10000</f>
        <v>0</v>
      </c>
      <c r="BL152" s="141" t="n">
        <f aca="false">IF(BL$2&lt;=$A152,IF(BL$3&gt;=$A152,(BL$4/1.055056),0),0)*($AI153-$AI152)/10000</f>
        <v>0</v>
      </c>
      <c r="BM152" s="141" t="n">
        <f aca="false">IF(BM$2&lt;=$A152,IF(BM$3&gt;=$A152,(BM$4/1.055056),0),0)*($AI153-$AI152)/10000</f>
        <v>0</v>
      </c>
      <c r="BN152" s="141" t="n">
        <f aca="false">IF(BN$2&lt;=$A152,IF(BN$3&gt;=$A152,(BN$4/1.055056),0),0)*($AI153-$AI152)/10000</f>
        <v>0</v>
      </c>
      <c r="BO152" s="141" t="n">
        <f aca="false">IF(BO$2&lt;=$A152,IF(BO$3&gt;=$A152,(BO$4/1.055056),0),0)*($AI153-$AI152)/10000</f>
        <v>0</v>
      </c>
      <c r="BP152" s="141" t="n">
        <f aca="false">IF(BP$2&lt;=$A152,IF(BP$3&gt;=$A152,(BP$4/1.055056),0),0)*($AI153-$AI152)/10000</f>
        <v>0</v>
      </c>
      <c r="BQ152" s="13"/>
      <c r="BR152" s="14" t="n">
        <f aca="false">SUM(BI152:BP152)</f>
        <v>0</v>
      </c>
      <c r="BS152" s="14" t="n">
        <f aca="false">SUM(AX152:BF152)+DF152</f>
        <v>0</v>
      </c>
      <c r="BT152" s="14"/>
      <c r="BU152" s="17"/>
      <c r="BV152" s="17"/>
      <c r="BW152" s="142" t="n">
        <f aca="false">IF(BW$2&lt;=$A152,IF(BW$3&gt;=$A152,(BW$4),0),0)*($AI153-$AI152)/10000</f>
        <v>0</v>
      </c>
      <c r="BX152" s="142" t="n">
        <f aca="false">IF(BX$2&lt;=$A152,IF(BX$3&gt;=$A152,(BX$4),0),0)*($AI153-$AI152)/10000</f>
        <v>0</v>
      </c>
      <c r="BY152" s="142" t="n">
        <f aca="false">IF(BY$2&lt;=$A152,IF(BY$3&gt;=$A152,(BY$4),0),0)*($AI153-$AI152)/10000</f>
        <v>0</v>
      </c>
      <c r="BZ152" s="142" t="n">
        <f aca="false">IF(BZ$2&lt;=$A152,IF(BZ$3&gt;=$A152,(BZ$4),0),0)*($AI153-$AI152)/10000</f>
        <v>0</v>
      </c>
      <c r="CA152" s="142" t="n">
        <f aca="false">IF(CA$2&lt;=$A152,IF(CA$3&gt;=$A152,(CA$4),0),0)*($AI153-$AI152)/10000</f>
        <v>0</v>
      </c>
      <c r="CB152" s="140" t="n">
        <f aca="false">IF(CB$2&lt;=$A152,IF(CB$3&gt;=$A152,(CB$4),0),0)*($AI153-$AI152)/10000</f>
        <v>0</v>
      </c>
      <c r="CC152" s="140" t="n">
        <f aca="false">IF(CC$2&lt;=$A152,IF(CC$3&gt;=$A152,(CC$4),0),0)*($AI153-$AI152)/10000</f>
        <v>0</v>
      </c>
      <c r="CD152" s="140" t="n">
        <f aca="false">IF(CD$2&lt;=$A152,IF(CD$3&gt;=$A152,(CD$4),0),0)*($AI153-$AI152)/10000</f>
        <v>0</v>
      </c>
      <c r="CE152" s="140" t="n">
        <f aca="false">IF(CE$2&lt;=$A152,IF(CE$3&gt;=$A152,(CE$4),0),0)*($AI153-$AI152)/10000</f>
        <v>0</v>
      </c>
      <c r="CF152" s="140" t="n">
        <f aca="false">IF(CF$2&lt;=$A152,IF(CF$3&gt;=$A152,(CF$4),0),0)*($AI153-$AI152)/10000</f>
        <v>0</v>
      </c>
      <c r="CG152" s="140" t="n">
        <f aca="false">IF(CG$2&lt;=$A152,IF(CG$3&gt;=$A152,(CG$4),0),0)*($AI153-$AI152)/10000</f>
        <v>0</v>
      </c>
      <c r="CH152" s="140" t="n">
        <f aca="false">IF(CH$2&lt;=$A152,IF(CH$3&gt;=$A152,(CH$4),0),0)*($AI153-$AI152)/10000</f>
        <v>0</v>
      </c>
      <c r="CI152" s="140" t="n">
        <f aca="false">IF(CI$2&lt;=$A152,IF(CI$3&gt;=$A152,(CI$4),0),0)*($AI153-$AI152)/10000</f>
        <v>0</v>
      </c>
      <c r="CJ152" s="17"/>
      <c r="CK152" s="128" t="n">
        <f aca="false">SUM(BW152:CI152)+DQ152</f>
        <v>0</v>
      </c>
      <c r="CL152" s="128"/>
      <c r="CM152" s="128"/>
      <c r="CN152" s="142" t="n">
        <f aca="false">IF(CN$2&lt;=$A152,IF(CN$3&gt;=$A152,(CN$4),0),0)*($AI153-$AI152)/10000</f>
        <v>0</v>
      </c>
      <c r="CO152" s="142" t="n">
        <f aca="false">IF(CO$2&lt;=$A152,IF(CO$3&gt;=$A152,(CO$4),0),0)*($AI153-$AI152)/10000</f>
        <v>0</v>
      </c>
      <c r="CP152" s="142" t="n">
        <f aca="false">IF(CP$2&lt;=$A152,IF(CP$3&gt;=$A152,(CP$4),0),0)*($AI153-$AI152)/10000</f>
        <v>0</v>
      </c>
      <c r="CQ152" s="142" t="n">
        <f aca="false">IF(CQ$2&lt;=$A152,IF(CQ$3&gt;=$A152,(CQ$4),0),0)*($AI153-$AI152)/10000</f>
        <v>0</v>
      </c>
      <c r="CR152" s="128"/>
      <c r="CS152" s="128" t="n">
        <f aca="false">SUM(CN152:CQ152)*AL152</f>
        <v>0</v>
      </c>
      <c r="CT152" s="128"/>
      <c r="CU152" s="17"/>
      <c r="CV152" s="17"/>
      <c r="CW152" s="17"/>
      <c r="CX152" s="140" t="n">
        <f aca="false">IF(CX$2&lt;=$A152,IF(CX$3&gt;=$A152,(CX$4),0),0)*($AI153-$AI152)/10000</f>
        <v>0</v>
      </c>
      <c r="CY152" s="140" t="n">
        <f aca="false">IF(CY$2&lt;=$A152,IF(CY$3&gt;=$A152,(CY$4),0),0)*($AI153-$AI152)/10000</f>
        <v>0</v>
      </c>
      <c r="CZ152" s="140" t="n">
        <f aca="false">IF(CZ$2&lt;=$A152,IF(CZ$3&gt;=$A152,(CZ$4),0),0)*($AI153-$AI152)/10000</f>
        <v>0</v>
      </c>
      <c r="DA152" s="140" t="n">
        <f aca="false">IF(DA$2&lt;=$A152,IF(DA$3&gt;=$A152,(DA$4),0),0)*($AI153-$AI152)/10000</f>
        <v>0</v>
      </c>
      <c r="DB152" s="140" t="n">
        <f aca="false">IF(DB$2&lt;=$A152,IF(DB$3&gt;=$A152,(DB$4),0),0)*($AI153-$AI152)/10000</f>
        <v>0</v>
      </c>
      <c r="DC152" s="140" t="n">
        <f aca="false">IF(DC$2&lt;=$A152,IF(DC$3&gt;=$A152,(DC$4),0),0)*($AI153-$AI152)/10000</f>
        <v>0</v>
      </c>
      <c r="DD152" s="140" t="n">
        <f aca="false">IF(DD$2&lt;=$A152,IF(DD$3&gt;=$A152,(DD$4),0),0)*($AI153-$AI152)/10000</f>
        <v>0</v>
      </c>
      <c r="DE152" s="17"/>
      <c r="DF152" s="128" t="n">
        <f aca="false">SUM(CX152:DD152)</f>
        <v>0</v>
      </c>
      <c r="DG152" s="17"/>
      <c r="DH152" s="17"/>
      <c r="DI152" s="17"/>
      <c r="DJ152" s="17"/>
      <c r="DK152" s="17"/>
      <c r="DL152" s="140" t="n">
        <f aca="false">IF(DL$2&lt;=$A152,IF(DL$3&gt;=$A152,(DL$4),0),0)*($AI153-$AI152)/10000</f>
        <v>0</v>
      </c>
      <c r="DM152" s="140" t="n">
        <f aca="false">IF(DM$2&lt;=$A152,IF(DM$3&gt;=$A152,(DM$4),0),0)*($AI153-$AI152)/10000</f>
        <v>0</v>
      </c>
      <c r="DN152" s="140" t="n">
        <f aca="false">IF(DN$2&lt;=$A152,IF(DN$3&gt;=$A152,(DN$4),0),0)*($AI153-$AI152)/10000</f>
        <v>0</v>
      </c>
      <c r="DO152" s="140" t="n">
        <f aca="false">IF(DO$2&lt;=$A152,IF(DO$3&gt;=$A152,(DO$4),0),0)*($AI153-$AI152)/10000</f>
        <v>0</v>
      </c>
      <c r="DP152" s="140"/>
      <c r="DQ152" s="140" t="n">
        <f aca="false">SUM(DL152:DO152)*AL152</f>
        <v>0</v>
      </c>
      <c r="DR152" s="140"/>
      <c r="DS152" s="140" t="n">
        <f aca="false">IF(DS$2&lt;=$A152,IF(DS$3&gt;=$A152,(DS$4),0),0)*($AI153-$AI152)/10000</f>
        <v>0</v>
      </c>
      <c r="DT152" s="140" t="n">
        <f aca="false">IF(DT$2&lt;=$A152,IF(DT$3&gt;=$A152,(DT$4),0),0)*($AI153-$AI152)/10000</f>
        <v>0</v>
      </c>
      <c r="DU152" s="140" t="n">
        <f aca="false">IF(DU$2&lt;=$A152,IF(DU$3&gt;=$A152,(DU$4),0),0)*($AI153-$AI152)/10000</f>
        <v>0</v>
      </c>
      <c r="DV152" s="140" t="n">
        <f aca="false">IF(DV$2&lt;=$A152,IF(DV$3&gt;=$A152,(DV$4),0),0)*($AI153-$AI152)/10000</f>
        <v>0</v>
      </c>
      <c r="DW152" s="140" t="n">
        <f aca="false">IF(DW$2&lt;=$A152,IF(DW$3&gt;=$A152,(DW$4),0),0)*($AI153-$AI152)/10000</f>
        <v>0</v>
      </c>
      <c r="DX152" s="140" t="n">
        <f aca="false">IF(DX$2&lt;=$A152,IF(DX$3&gt;=$A152,(DX$4),0),0)*($AI153-$AI152)/10000</f>
        <v>0</v>
      </c>
      <c r="DY152" s="140" t="n">
        <f aca="false">IF(DY$2&lt;=$A152,IF(DY$3&gt;=$A152,(DY$4),0),0)*($AI153-$AI152)/10000</f>
        <v>0</v>
      </c>
      <c r="DZ152" s="140" t="n">
        <f aca="false">IF(DZ$2&lt;=$A152,IF(DZ$3&gt;=$A152,(DZ$4),0),0)*($AI153-$AI152)/10000</f>
        <v>0</v>
      </c>
      <c r="EA152" s="140" t="n">
        <f aca="false">IF(EA$2&lt;=$A152,IF(EA$3&gt;=$A152,(EA$4),0),0)*($AI153-$AI152)/10000</f>
        <v>0</v>
      </c>
      <c r="EB152" s="128" t="n">
        <f aca="false">SUM(DS152:DZ152)*AM152</f>
        <v>0</v>
      </c>
      <c r="EC152" s="128"/>
      <c r="ED152" s="17"/>
      <c r="EE152" s="17"/>
      <c r="EF152" s="17"/>
      <c r="EG152" s="17"/>
      <c r="EH152" s="17"/>
      <c r="EI152" s="140" t="n">
        <f aca="false">IF(EI$2&lt;=$A152,IF(EI$3&gt;=$A152,(EI$4),0),0)*($AI153-$AI152)/10000</f>
        <v>0</v>
      </c>
      <c r="EJ152" s="140" t="n">
        <f aca="false">IF(EJ$2&lt;=$A152,IF(EJ$3&gt;=$A152,(EJ$4),0),0)*($AI153-$AI152)/10000</f>
        <v>0</v>
      </c>
      <c r="EK152" s="140" t="n">
        <f aca="false">IF(EK$2&lt;=$A152,IF(EK$3&gt;=$A152,(EK$4),0),0)*($AI153-$AI152)/10000</f>
        <v>0</v>
      </c>
      <c r="EL152" s="140" t="n">
        <f aca="false">IF(EL$2&lt;=$A152,IF(EL$3&gt;=$A152,(EL$4),0),0)*($AI153-$AI152)/10000</f>
        <v>0</v>
      </c>
      <c r="EM152" s="140" t="n">
        <f aca="false">IF(EM$2&lt;=$A152,IF(EM$3&gt;=$A152,(EM$4),0),0)*($AI153-$AI152)/10000</f>
        <v>0</v>
      </c>
      <c r="EN152" s="140" t="n">
        <f aca="false">IF(EN$2&lt;=$A152,IF(EN$3&gt;=$A152,(EN$4),0),0)*($AI153-$AI152)/10000</f>
        <v>0</v>
      </c>
      <c r="EO152" s="17"/>
      <c r="EP152" s="128" t="n">
        <f aca="false">SUM(EI152:EN152)</f>
        <v>0</v>
      </c>
      <c r="EQ152" s="128" t="n">
        <f aca="false">EP152*AM152</f>
        <v>0</v>
      </c>
      <c r="ER152" s="17"/>
      <c r="ES152" s="17"/>
      <c r="ET152" s="17"/>
      <c r="EU152" s="17"/>
      <c r="EV152" s="17"/>
      <c r="EW152" s="140" t="n">
        <f aca="false">IF(EW$2&lt;=$A152,IF(EW$3&gt;=$A152,(EW$4),0),0)*($AI153-$AI152)/10000</f>
        <v>0</v>
      </c>
      <c r="EX152" s="140" t="n">
        <f aca="false">IF(EX$2&lt;=$A152,IF(EX$3&gt;=$A152,(EX$4),0),0)*($AI153-$AI152)/10000</f>
        <v>0</v>
      </c>
      <c r="EY152" s="140" t="n">
        <f aca="false">IF(EY$2&lt;=$A152,IF(EY$3&gt;=$A152,(EY$4),0),0)*($AI153-$AI152)/10000</f>
        <v>0</v>
      </c>
      <c r="EZ152" s="140" t="n">
        <f aca="false">IF(EZ$2&lt;=$A152,IF(EZ$3&gt;=$A152,(EZ$4),0),0)*($AI153-$AI152)/10000</f>
        <v>0</v>
      </c>
      <c r="FA152" s="140" t="n">
        <f aca="false">IF(FA$2&lt;=$A152,IF(FA$3&gt;=$A152,(FA$4),0),0)*($AI153-$AI152)/10000</f>
        <v>0</v>
      </c>
      <c r="FB152" s="140" t="n">
        <f aca="false">IF(FB$2&lt;=$A152,IF(FB$3&gt;=$A152,(FB$4),0),0)*($AI153-$AI152)/10000</f>
        <v>0</v>
      </c>
      <c r="FC152" s="17"/>
      <c r="FD152" s="128" t="n">
        <f aca="false">SUM(EW152:FB152)</f>
        <v>0</v>
      </c>
      <c r="FE152" s="128" t="n">
        <f aca="false">FD152*AM152</f>
        <v>0</v>
      </c>
      <c r="FF152" s="17"/>
      <c r="FG152" s="17"/>
      <c r="FH152" s="17"/>
      <c r="FI152" s="17"/>
      <c r="FJ152" s="17"/>
      <c r="FK152" s="17"/>
      <c r="FL152" s="140" t="n">
        <f aca="false">IF(FL$2&lt;=$A152,IF(FL$3&gt;=$A152,(FL$4),0),0)*($AI153-$AI152)/10000</f>
        <v>0</v>
      </c>
      <c r="FM152" s="140" t="n">
        <f aca="false">IF(FM$2&lt;=$A152,IF(FM$3&gt;=$A152,(FM$4),0),0)*($AI153-$AI152)/10000</f>
        <v>0</v>
      </c>
      <c r="FN152" s="140" t="n">
        <f aca="false">IF(FN$2&lt;=$A152,IF(FN$3&gt;=$A152,(FN$4),0),0)*($AI153-$AI152)/10000</f>
        <v>0</v>
      </c>
      <c r="FO152" s="140" t="n">
        <f aca="false">IF(FO$2&lt;=$A152,IF(FO$3&gt;=$A152,(FO$4),0),0)*($AI153-$AI152)/10000</f>
        <v>0</v>
      </c>
      <c r="FP152" s="140" t="n">
        <f aca="false">IF(FP$2&lt;=$A152,IF(FP$3&gt;=$A152,(FP$4),0),0)*($AI153-$AI152)/10000</f>
        <v>0</v>
      </c>
      <c r="FQ152" s="140" t="n">
        <f aca="false">IF(FQ$2&lt;=$A152,IF(FQ$3&gt;=$A152,(FQ$4),0),0)*($AI153-$AI152)/10000</f>
        <v>0</v>
      </c>
      <c r="FR152" s="17"/>
      <c r="FS152" s="128" t="n">
        <f aca="false">SUM(FL152:FQ152)</f>
        <v>0</v>
      </c>
      <c r="FT152" s="128" t="n">
        <f aca="false">FS152*AM152</f>
        <v>0</v>
      </c>
      <c r="FU152" s="17"/>
      <c r="FV152" s="17"/>
      <c r="FW152" s="17"/>
      <c r="FX152" s="17"/>
      <c r="FY152" s="17"/>
      <c r="FZ152" s="17"/>
      <c r="GA152" s="140" t="n">
        <f aca="false">IF(GA$2&lt;=$A152,IF(GA$3&gt;=$A152,(GA$4),0),0)*($AI153-$AI152)/10000</f>
        <v>0</v>
      </c>
      <c r="GB152" s="140" t="n">
        <f aca="false">IF(GB$2&lt;=$A152,IF(GB$3&gt;=$A152,(GB$4),0),0)*($AI153-$AI152)/10000</f>
        <v>0</v>
      </c>
      <c r="GC152" s="140" t="n">
        <f aca="false">IF(GC$2&lt;=$A152,IF(GC$3&gt;=$A152,(GC$4),0),0)*($AI153-$AI152)/10000</f>
        <v>0</v>
      </c>
      <c r="GD152" s="140" t="n">
        <f aca="false">IF(GD$2&lt;=$A152,IF(GD$3&gt;=$A152,(GD$4),0),0)*($AI153-$AI152)/10000</f>
        <v>0</v>
      </c>
      <c r="GE152" s="140" t="n">
        <f aca="false">IF(GE$2&lt;=$A152,IF(GE$3&gt;=$A152,(GE$4),0),0)*($AI153-$AI152)/10000</f>
        <v>0</v>
      </c>
      <c r="GF152" s="140" t="n">
        <f aca="false">IF(GF$2&lt;=$A152,IF(GF$3&gt;=$A152,(GF$4),0),0)*($AI153-$AI152)/10000</f>
        <v>0</v>
      </c>
      <c r="GG152" s="17"/>
      <c r="GH152" s="128" t="n">
        <f aca="false">SUM(GA152:GF152)</f>
        <v>0</v>
      </c>
      <c r="GI152" s="128" t="n">
        <f aca="false">GH152*AM152</f>
        <v>0</v>
      </c>
    </row>
    <row r="153" customFormat="false" ht="16.5" hidden="false" customHeight="false" outlineLevel="0" collapsed="false">
      <c r="A153" s="133" t="n">
        <v>41395</v>
      </c>
      <c r="B153" s="144" t="e">
        <f aca="false">INDEX(EOLArray,MATCH($A153,EOLColumn,0),MATCH($AF$5,EOLRow,0))+CT153</f>
        <v>#VALUE!</v>
      </c>
      <c r="C153" s="135" t="n">
        <f aca="false">INDEX(M1SHEET,MATCH($A153,M1COLUMN,0),MATCH($AG$5,M1ROW,0))</f>
        <v>-0.627253026017923</v>
      </c>
      <c r="D153" s="152"/>
      <c r="E153" s="144" t="e">
        <f aca="false">INDEX(EOLArray,MATCH($A153,EOLColumn,0),MATCH($AF$19,EOLRow,0))+EQ153</f>
        <v>#VALUE!</v>
      </c>
      <c r="F153" s="135" t="n">
        <f aca="false">INDEX(M1SHEET,MATCH($A153,M1COLUMN,0),MATCH($AG$14,M1ROW,0))</f>
        <v>0</v>
      </c>
      <c r="G153" s="152"/>
      <c r="H153" s="144" t="e">
        <f aca="false">INDEX(EOLArray,MATCH($A153,EOLColumn,0),MATCH($AF$20,EOLRow,0))+GI153</f>
        <v>#VALUE!</v>
      </c>
      <c r="I153" s="135" t="n">
        <f aca="false">INDEX(M1SHEET,MATCH($A153,M1COLUMN,0),MATCH($AG$17,M1ROW,0))</f>
        <v>0.62</v>
      </c>
      <c r="J153" s="152"/>
      <c r="K153" s="144" t="e">
        <f aca="false">INDEX(EOLArray,MATCH($A153,EOLColumn,0),MATCH($AF$13,EOLRow,0))+FE153</f>
        <v>#VALUE!</v>
      </c>
      <c r="L153" s="135" t="n">
        <f aca="false">INDEX(M1SHEET,MATCH($A153,M1COLUMN,0),MATCH($AG$13,M1ROW,0))</f>
        <v>0</v>
      </c>
      <c r="M153" s="152"/>
      <c r="N153" s="144" t="e">
        <f aca="false">INDEX(EOLArray,MATCH($A153,EOLColumn,0),MATCH($AF$12,EOLRow,0))+EB153+DQ153</f>
        <v>#VALUE!</v>
      </c>
      <c r="O153" s="135" t="n">
        <f aca="false">INDEX(M1SHEET,MATCH($A153,M1COLUMN,0),MATCH($AG$15,M1ROW,0))</f>
        <v>-0.29</v>
      </c>
      <c r="P153" s="152"/>
      <c r="Q153" s="135" t="n">
        <f aca="false">INDEX(M1SHEET,MATCH($A153,M1COLUMN,0),MATCH($AG$31,M1ROW,0))</f>
        <v>4.0885</v>
      </c>
      <c r="R153" s="152"/>
      <c r="S153" s="144" t="e">
        <f aca="false">INDEX(EOLArray,MATCH($A153,EOLColumn,0),MATCH($AF$2,EOLRow,0))+BE153+DF153</f>
        <v>#VALUE!</v>
      </c>
      <c r="T153" s="135" t="n">
        <f aca="false">INDEX(M1SHEET,MATCH($A153,M1COLUMN,0),MATCH($AG$3,M1ROW,0))</f>
        <v>-0.57</v>
      </c>
      <c r="U153" s="152"/>
      <c r="V153" s="135" t="n">
        <f aca="false">INDEX(M1SHEET,MATCH($A153,M1COLUMN,0),MATCH($AG$28,M1ROW,0))</f>
        <v>5.32164011566166</v>
      </c>
      <c r="W153" s="152"/>
      <c r="X153" s="144" t="e">
        <f aca="false">INDEX(EOLArray,MATCH($A153,EOLColumn,0),MATCH($AF$18,EOLRow,0))+$BE153+$CK153+$CS153+$DQ153</f>
        <v>#VALUE!</v>
      </c>
      <c r="Y153" s="135" t="n">
        <f aca="false">INDEX(M1SHEET,MATCH($A153,M1COLUMN,0),MATCH($AG$2,M1ROW,0))</f>
        <v>4.3785</v>
      </c>
      <c r="Z153" s="152"/>
      <c r="AB153" s="150" t="e">
        <f aca="false">B153+E153+H153+K153+N153+S153</f>
        <v>#VALUE!</v>
      </c>
      <c r="AC153" s="58"/>
      <c r="AD153" s="58"/>
      <c r="AI153" s="138" t="n">
        <v>41395</v>
      </c>
      <c r="AJ153" s="96" t="n">
        <f aca="false">(CK153+BE153+BR153+DQ153)*AM153</f>
        <v>0</v>
      </c>
      <c r="AK153" s="97" t="n">
        <f aca="false">(AO153)*(AM153)</f>
        <v>0</v>
      </c>
      <c r="AL153" s="97" t="n">
        <f aca="false">(AN153+AO153)*(AM153)</f>
        <v>0</v>
      </c>
      <c r="AM153" s="139" t="n">
        <f aca="false">INDEX(M1SHEET,MATCH($AI153,M1COLUMN,0),MATCH($AG$38,M1ROW,0))</f>
        <v>0.475401647031148</v>
      </c>
      <c r="AN153" s="122" t="n">
        <f aca="false">BS153</f>
        <v>0</v>
      </c>
      <c r="AO153" s="97" t="n">
        <f aca="false">BR153</f>
        <v>0</v>
      </c>
      <c r="AP153" s="125"/>
      <c r="AQ153" s="108"/>
      <c r="AR153" s="128" t="n">
        <f aca="false">SUM(AX153:BE153)+SUM(BI153:BP153)+SUM(DU153:DZ153)+SUM(BW153:CI153)</f>
        <v>0</v>
      </c>
      <c r="AS153" s="108"/>
      <c r="AT153" s="17"/>
      <c r="AU153" s="17"/>
      <c r="AV153" s="37" t="n">
        <v>41395</v>
      </c>
      <c r="AW153" s="17"/>
      <c r="AX153" s="128" t="n">
        <f aca="false">IF(AX$2&lt;=$A153,IF(AX$3&gt;=$A153,(AX$4/1.055056),0),0)*($AI154-$AI153)/10000</f>
        <v>0</v>
      </c>
      <c r="AY153" s="140" t="n">
        <f aca="false">IF(AY$2&lt;=$A153,IF(AY$3&gt;=$A153,(AY$4/1.055056),0),0)*($AI154-$AI153)/10000</f>
        <v>0</v>
      </c>
      <c r="AZ153" s="140" t="n">
        <f aca="false">IF(AZ$2&lt;=$A153,IF(AZ$3&gt;=$A153,(AZ$4/1.055056),0),0)*($AI154-$AI153)/10000</f>
        <v>0</v>
      </c>
      <c r="BA153" s="140" t="n">
        <f aca="false">IF(BA$2&lt;=$A153,IF(BA$3&gt;=$A153,(BA$4/1.055056),0),0)*($AI154-$AI153)/10000</f>
        <v>0</v>
      </c>
      <c r="BB153" s="140" t="n">
        <f aca="false">IF(BB$2&lt;=$A153,IF(BB$3&gt;=$A153,(BB$4/1.055056),0),0)*($AI154-$AI153)/10000</f>
        <v>0</v>
      </c>
      <c r="BC153" s="140" t="n">
        <f aca="false">IF(BC$2&lt;=$A153,IF(BC$3&gt;=$A153,(BC$4/1.055056),0),0)*($AI154-$AI153)/10000</f>
        <v>0</v>
      </c>
      <c r="BD153" s="140" t="n">
        <f aca="false">IF(BD$2&lt;=$A153,IF(BD$3&gt;=$A153,(BD$4/1.055056),0),0)*($AI154-$AI153)/10000</f>
        <v>0</v>
      </c>
      <c r="BE153" s="140" t="n">
        <f aca="false">SUM(AX153:BD153)*AM153</f>
        <v>0</v>
      </c>
      <c r="BF153" s="140"/>
      <c r="BG153" s="13"/>
      <c r="BH153" s="13"/>
      <c r="BI153" s="141" t="n">
        <f aca="false">IF(BI$2&lt;=$A153,IF(BI$3&gt;=$A153,(BI$4/1.055056),0),0)*($AI154-$AI153)/10000</f>
        <v>0</v>
      </c>
      <c r="BJ153" s="141" t="n">
        <f aca="false">IF(BJ$2&lt;=$A153,IF(BJ$3&gt;=$A153,(BJ$4/1.055056),0),0)*($AI154-$AI153)/10000</f>
        <v>0</v>
      </c>
      <c r="BK153" s="141" t="n">
        <f aca="false">IF(BK$2&lt;=$A153,IF(BK$3&gt;=$A153,(BK$4/1.055056),0),0)*($AI154-$AI153)/10000</f>
        <v>0</v>
      </c>
      <c r="BL153" s="141" t="n">
        <f aca="false">IF(BL$2&lt;=$A153,IF(BL$3&gt;=$A153,(BL$4/1.055056),0),0)*($AI154-$AI153)/10000</f>
        <v>0</v>
      </c>
      <c r="BM153" s="141" t="n">
        <f aca="false">IF(BM$2&lt;=$A153,IF(BM$3&gt;=$A153,(BM$4/1.055056),0),0)*($AI154-$AI153)/10000</f>
        <v>0</v>
      </c>
      <c r="BN153" s="141" t="n">
        <f aca="false">IF(BN$2&lt;=$A153,IF(BN$3&gt;=$A153,(BN$4/1.055056),0),0)*($AI154-$AI153)/10000</f>
        <v>0</v>
      </c>
      <c r="BO153" s="141" t="n">
        <f aca="false">IF(BO$2&lt;=$A153,IF(BO$3&gt;=$A153,(BO$4/1.055056),0),0)*($AI154-$AI153)/10000</f>
        <v>0</v>
      </c>
      <c r="BP153" s="141" t="n">
        <f aca="false">IF(BP$2&lt;=$A153,IF(BP$3&gt;=$A153,(BP$4/1.055056),0),0)*($AI154-$AI153)/10000</f>
        <v>0</v>
      </c>
      <c r="BQ153" s="13"/>
      <c r="BR153" s="14" t="n">
        <f aca="false">SUM(BI153:BP153)</f>
        <v>0</v>
      </c>
      <c r="BS153" s="14" t="n">
        <f aca="false">SUM(AX153:BF153)+DF153</f>
        <v>0</v>
      </c>
      <c r="BT153" s="14"/>
      <c r="BU153" s="17"/>
      <c r="BV153" s="17"/>
      <c r="BW153" s="142" t="n">
        <f aca="false">IF(BW$2&lt;=$A153,IF(BW$3&gt;=$A153,(BW$4),0),0)*($AI154-$AI153)/10000</f>
        <v>0</v>
      </c>
      <c r="BX153" s="142" t="n">
        <f aca="false">IF(BX$2&lt;=$A153,IF(BX$3&gt;=$A153,(BX$4),0),0)*($AI154-$AI153)/10000</f>
        <v>0</v>
      </c>
      <c r="BY153" s="142" t="n">
        <f aca="false">IF(BY$2&lt;=$A153,IF(BY$3&gt;=$A153,(BY$4),0),0)*($AI154-$AI153)/10000</f>
        <v>0</v>
      </c>
      <c r="BZ153" s="142" t="n">
        <f aca="false">IF(BZ$2&lt;=$A153,IF(BZ$3&gt;=$A153,(BZ$4),0),0)*($AI154-$AI153)/10000</f>
        <v>0</v>
      </c>
      <c r="CA153" s="142" t="n">
        <f aca="false">IF(CA$2&lt;=$A153,IF(CA$3&gt;=$A153,(CA$4),0),0)*($AI154-$AI153)/10000</f>
        <v>0</v>
      </c>
      <c r="CB153" s="140" t="n">
        <f aca="false">IF(CB$2&lt;=$A153,IF(CB$3&gt;=$A153,(CB$4),0),0)*($AI154-$AI153)/10000</f>
        <v>0</v>
      </c>
      <c r="CC153" s="140" t="n">
        <f aca="false">IF(CC$2&lt;=$A153,IF(CC$3&gt;=$A153,(CC$4),0),0)*($AI154-$AI153)/10000</f>
        <v>0</v>
      </c>
      <c r="CD153" s="140" t="n">
        <f aca="false">IF(CD$2&lt;=$A153,IF(CD$3&gt;=$A153,(CD$4),0),0)*($AI154-$AI153)/10000</f>
        <v>0</v>
      </c>
      <c r="CE153" s="140" t="n">
        <f aca="false">IF(CE$2&lt;=$A153,IF(CE$3&gt;=$A153,(CE$4),0),0)*($AI154-$AI153)/10000</f>
        <v>0</v>
      </c>
      <c r="CF153" s="140" t="n">
        <f aca="false">IF(CF$2&lt;=$A153,IF(CF$3&gt;=$A153,(CF$4),0),0)*($AI154-$AI153)/10000</f>
        <v>0</v>
      </c>
      <c r="CG153" s="140" t="n">
        <f aca="false">IF(CG$2&lt;=$A153,IF(CG$3&gt;=$A153,(CG$4),0),0)*($AI154-$AI153)/10000</f>
        <v>0</v>
      </c>
      <c r="CH153" s="140" t="n">
        <f aca="false">IF(CH$2&lt;=$A153,IF(CH$3&gt;=$A153,(CH$4),0),0)*($AI154-$AI153)/10000</f>
        <v>0</v>
      </c>
      <c r="CI153" s="140" t="n">
        <f aca="false">IF(CI$2&lt;=$A153,IF(CI$3&gt;=$A153,(CI$4),0),0)*($AI154-$AI153)/10000</f>
        <v>0</v>
      </c>
      <c r="CJ153" s="17"/>
      <c r="CK153" s="128" t="n">
        <f aca="false">SUM(BW153:CI153)+DQ153</f>
        <v>0</v>
      </c>
      <c r="CL153" s="128"/>
      <c r="CM153" s="128"/>
      <c r="CN153" s="142" t="n">
        <f aca="false">IF(CN$2&lt;=$A153,IF(CN$3&gt;=$A153,(CN$4),0),0)*($AI154-$AI153)/10000</f>
        <v>0</v>
      </c>
      <c r="CO153" s="142" t="n">
        <f aca="false">IF(CO$2&lt;=$A153,IF(CO$3&gt;=$A153,(CO$4),0),0)*($AI154-$AI153)/10000</f>
        <v>0</v>
      </c>
      <c r="CP153" s="142" t="n">
        <f aca="false">IF(CP$2&lt;=$A153,IF(CP$3&gt;=$A153,(CP$4),0),0)*($AI154-$AI153)/10000</f>
        <v>0</v>
      </c>
      <c r="CQ153" s="142" t="n">
        <f aca="false">IF(CQ$2&lt;=$A153,IF(CQ$3&gt;=$A153,(CQ$4),0),0)*($AI154-$AI153)/10000</f>
        <v>0</v>
      </c>
      <c r="CR153" s="128"/>
      <c r="CS153" s="128" t="n">
        <f aca="false">SUM(CN153:CQ153)*AL153</f>
        <v>0</v>
      </c>
      <c r="CT153" s="128"/>
      <c r="CU153" s="17"/>
      <c r="CV153" s="17"/>
      <c r="CW153" s="17"/>
      <c r="CX153" s="140" t="n">
        <f aca="false">IF(CX$2&lt;=$A153,IF(CX$3&gt;=$A153,(CX$4),0),0)*($AI154-$AI153)/10000</f>
        <v>0</v>
      </c>
      <c r="CY153" s="140" t="n">
        <f aca="false">IF(CY$2&lt;=$A153,IF(CY$3&gt;=$A153,(CY$4),0),0)*($AI154-$AI153)/10000</f>
        <v>0</v>
      </c>
      <c r="CZ153" s="140" t="n">
        <f aca="false">IF(CZ$2&lt;=$A153,IF(CZ$3&gt;=$A153,(CZ$4),0),0)*($AI154-$AI153)/10000</f>
        <v>0</v>
      </c>
      <c r="DA153" s="140" t="n">
        <f aca="false">IF(DA$2&lt;=$A153,IF(DA$3&gt;=$A153,(DA$4),0),0)*($AI154-$AI153)/10000</f>
        <v>0</v>
      </c>
      <c r="DB153" s="140" t="n">
        <f aca="false">IF(DB$2&lt;=$A153,IF(DB$3&gt;=$A153,(DB$4),0),0)*($AI154-$AI153)/10000</f>
        <v>0</v>
      </c>
      <c r="DC153" s="140" t="n">
        <f aca="false">IF(DC$2&lt;=$A153,IF(DC$3&gt;=$A153,(DC$4),0),0)*($AI154-$AI153)/10000</f>
        <v>0</v>
      </c>
      <c r="DD153" s="140" t="n">
        <f aca="false">IF(DD$2&lt;=$A153,IF(DD$3&gt;=$A153,(DD$4),0),0)*($AI154-$AI153)/10000</f>
        <v>0</v>
      </c>
      <c r="DE153" s="17"/>
      <c r="DF153" s="128" t="n">
        <f aca="false">SUM(CX153:DD153)</f>
        <v>0</v>
      </c>
      <c r="DG153" s="17"/>
      <c r="DH153" s="17"/>
      <c r="DI153" s="17"/>
      <c r="DJ153" s="17"/>
      <c r="DK153" s="17"/>
      <c r="DL153" s="140" t="n">
        <f aca="false">IF(DL$2&lt;=$A153,IF(DL$3&gt;=$A153,(DL$4),0),0)*($AI154-$AI153)/10000</f>
        <v>0</v>
      </c>
      <c r="DM153" s="140" t="n">
        <f aca="false">IF(DM$2&lt;=$A153,IF(DM$3&gt;=$A153,(DM$4),0),0)*($AI154-$AI153)/10000</f>
        <v>0</v>
      </c>
      <c r="DN153" s="140" t="n">
        <f aca="false">IF(DN$2&lt;=$A153,IF(DN$3&gt;=$A153,(DN$4),0),0)*($AI154-$AI153)/10000</f>
        <v>0</v>
      </c>
      <c r="DO153" s="140" t="n">
        <f aca="false">IF(DO$2&lt;=$A153,IF(DO$3&gt;=$A153,(DO$4),0),0)*($AI154-$AI153)/10000</f>
        <v>0</v>
      </c>
      <c r="DP153" s="140"/>
      <c r="DQ153" s="140" t="n">
        <f aca="false">SUM(DL153:DO153)*AL153</f>
        <v>0</v>
      </c>
      <c r="DR153" s="140"/>
      <c r="DS153" s="140" t="n">
        <f aca="false">IF(DS$2&lt;=$A153,IF(DS$3&gt;=$A153,(DS$4),0),0)*($AI154-$AI153)/10000</f>
        <v>0</v>
      </c>
      <c r="DT153" s="140" t="n">
        <f aca="false">IF(DT$2&lt;=$A153,IF(DT$3&gt;=$A153,(DT$4),0),0)*($AI154-$AI153)/10000</f>
        <v>0</v>
      </c>
      <c r="DU153" s="140" t="n">
        <f aca="false">IF(DU$2&lt;=$A153,IF(DU$3&gt;=$A153,(DU$4),0),0)*($AI154-$AI153)/10000</f>
        <v>0</v>
      </c>
      <c r="DV153" s="140" t="n">
        <f aca="false">IF(DV$2&lt;=$A153,IF(DV$3&gt;=$A153,(DV$4),0),0)*($AI154-$AI153)/10000</f>
        <v>0</v>
      </c>
      <c r="DW153" s="140" t="n">
        <f aca="false">IF(DW$2&lt;=$A153,IF(DW$3&gt;=$A153,(DW$4),0),0)*($AI154-$AI153)/10000</f>
        <v>0</v>
      </c>
      <c r="DX153" s="140" t="n">
        <f aca="false">IF(DX$2&lt;=$A153,IF(DX$3&gt;=$A153,(DX$4),0),0)*($AI154-$AI153)/10000</f>
        <v>0</v>
      </c>
      <c r="DY153" s="140" t="n">
        <f aca="false">IF(DY$2&lt;=$A153,IF(DY$3&gt;=$A153,(DY$4),0),0)*($AI154-$AI153)/10000</f>
        <v>0</v>
      </c>
      <c r="DZ153" s="140" t="n">
        <f aca="false">IF(DZ$2&lt;=$A153,IF(DZ$3&gt;=$A153,(DZ$4),0),0)*($AI154-$AI153)/10000</f>
        <v>0</v>
      </c>
      <c r="EA153" s="140" t="n">
        <f aca="false">IF(EA$2&lt;=$A153,IF(EA$3&gt;=$A153,(EA$4),0),0)*($AI154-$AI153)/10000</f>
        <v>0</v>
      </c>
      <c r="EB153" s="128" t="n">
        <f aca="false">SUM(DS153:DZ153)*AM153</f>
        <v>0</v>
      </c>
      <c r="EC153" s="128"/>
      <c r="ED153" s="17"/>
      <c r="EE153" s="17"/>
      <c r="EF153" s="17"/>
      <c r="EG153" s="17"/>
      <c r="EH153" s="17"/>
      <c r="EI153" s="140" t="n">
        <f aca="false">IF(EI$2&lt;=$A153,IF(EI$3&gt;=$A153,(EI$4),0),0)*($AI154-$AI153)/10000</f>
        <v>0</v>
      </c>
      <c r="EJ153" s="140" t="n">
        <f aca="false">IF(EJ$2&lt;=$A153,IF(EJ$3&gt;=$A153,(EJ$4),0),0)*($AI154-$AI153)/10000</f>
        <v>0</v>
      </c>
      <c r="EK153" s="140" t="n">
        <f aca="false">IF(EK$2&lt;=$A153,IF(EK$3&gt;=$A153,(EK$4),0),0)*($AI154-$AI153)/10000</f>
        <v>0</v>
      </c>
      <c r="EL153" s="140" t="n">
        <f aca="false">IF(EL$2&lt;=$A153,IF(EL$3&gt;=$A153,(EL$4),0),0)*($AI154-$AI153)/10000</f>
        <v>0</v>
      </c>
      <c r="EM153" s="140" t="n">
        <f aca="false">IF(EM$2&lt;=$A153,IF(EM$3&gt;=$A153,(EM$4),0),0)*($AI154-$AI153)/10000</f>
        <v>0</v>
      </c>
      <c r="EN153" s="140" t="n">
        <f aca="false">IF(EN$2&lt;=$A153,IF(EN$3&gt;=$A153,(EN$4),0),0)*($AI154-$AI153)/10000</f>
        <v>0</v>
      </c>
      <c r="EO153" s="17"/>
      <c r="EP153" s="128" t="n">
        <f aca="false">SUM(EI153:EN153)</f>
        <v>0</v>
      </c>
      <c r="EQ153" s="128" t="n">
        <f aca="false">EP153*AM153</f>
        <v>0</v>
      </c>
      <c r="ER153" s="17"/>
      <c r="ES153" s="17"/>
      <c r="ET153" s="17"/>
      <c r="EU153" s="17"/>
      <c r="EV153" s="17"/>
      <c r="EW153" s="140" t="n">
        <f aca="false">IF(EW$2&lt;=$A153,IF(EW$3&gt;=$A153,(EW$4),0),0)*($AI154-$AI153)/10000</f>
        <v>0</v>
      </c>
      <c r="EX153" s="140" t="n">
        <f aca="false">IF(EX$2&lt;=$A153,IF(EX$3&gt;=$A153,(EX$4),0),0)*($AI154-$AI153)/10000</f>
        <v>0</v>
      </c>
      <c r="EY153" s="140" t="n">
        <f aca="false">IF(EY$2&lt;=$A153,IF(EY$3&gt;=$A153,(EY$4),0),0)*($AI154-$AI153)/10000</f>
        <v>0</v>
      </c>
      <c r="EZ153" s="140" t="n">
        <f aca="false">IF(EZ$2&lt;=$A153,IF(EZ$3&gt;=$A153,(EZ$4),0),0)*($AI154-$AI153)/10000</f>
        <v>0</v>
      </c>
      <c r="FA153" s="140" t="n">
        <f aca="false">IF(FA$2&lt;=$A153,IF(FA$3&gt;=$A153,(FA$4),0),0)*($AI154-$AI153)/10000</f>
        <v>0</v>
      </c>
      <c r="FB153" s="140" t="n">
        <f aca="false">IF(FB$2&lt;=$A153,IF(FB$3&gt;=$A153,(FB$4),0),0)*($AI154-$AI153)/10000</f>
        <v>0</v>
      </c>
      <c r="FC153" s="17"/>
      <c r="FD153" s="128" t="n">
        <f aca="false">SUM(EW153:FB153)</f>
        <v>0</v>
      </c>
      <c r="FE153" s="128" t="n">
        <f aca="false">FD153*AM153</f>
        <v>0</v>
      </c>
      <c r="FF153" s="17"/>
      <c r="FG153" s="17"/>
      <c r="FH153" s="17"/>
      <c r="FI153" s="17"/>
      <c r="FJ153" s="17"/>
      <c r="FK153" s="17"/>
      <c r="FL153" s="140" t="n">
        <f aca="false">IF(FL$2&lt;=$A153,IF(FL$3&gt;=$A153,(FL$4),0),0)*($AI154-$AI153)/10000</f>
        <v>0</v>
      </c>
      <c r="FM153" s="140" t="n">
        <f aca="false">IF(FM$2&lt;=$A153,IF(FM$3&gt;=$A153,(FM$4),0),0)*($AI154-$AI153)/10000</f>
        <v>0</v>
      </c>
      <c r="FN153" s="140" t="n">
        <f aca="false">IF(FN$2&lt;=$A153,IF(FN$3&gt;=$A153,(FN$4),0),0)*($AI154-$AI153)/10000</f>
        <v>0</v>
      </c>
      <c r="FO153" s="140" t="n">
        <f aca="false">IF(FO$2&lt;=$A153,IF(FO$3&gt;=$A153,(FO$4),0),0)*($AI154-$AI153)/10000</f>
        <v>0</v>
      </c>
      <c r="FP153" s="140" t="n">
        <f aca="false">IF(FP$2&lt;=$A153,IF(FP$3&gt;=$A153,(FP$4),0),0)*($AI154-$AI153)/10000</f>
        <v>0</v>
      </c>
      <c r="FQ153" s="140" t="n">
        <f aca="false">IF(FQ$2&lt;=$A153,IF(FQ$3&gt;=$A153,(FQ$4),0),0)*($AI154-$AI153)/10000</f>
        <v>0</v>
      </c>
      <c r="FR153" s="17"/>
      <c r="FS153" s="128" t="n">
        <f aca="false">SUM(FL153:FQ153)</f>
        <v>0</v>
      </c>
      <c r="FT153" s="128" t="n">
        <f aca="false">FS153*AM153</f>
        <v>0</v>
      </c>
      <c r="FU153" s="17"/>
      <c r="FV153" s="17"/>
      <c r="FW153" s="17"/>
      <c r="FX153" s="17"/>
      <c r="FY153" s="17"/>
      <c r="FZ153" s="17"/>
      <c r="GA153" s="140" t="n">
        <f aca="false">IF(GA$2&lt;=$A153,IF(GA$3&gt;=$A153,(GA$4),0),0)*($AI154-$AI153)/10000</f>
        <v>0</v>
      </c>
      <c r="GB153" s="140" t="n">
        <f aca="false">IF(GB$2&lt;=$A153,IF(GB$3&gt;=$A153,(GB$4),0),0)*($AI154-$AI153)/10000</f>
        <v>0</v>
      </c>
      <c r="GC153" s="140" t="n">
        <f aca="false">IF(GC$2&lt;=$A153,IF(GC$3&gt;=$A153,(GC$4),0),0)*($AI154-$AI153)/10000</f>
        <v>0</v>
      </c>
      <c r="GD153" s="140" t="n">
        <f aca="false">IF(GD$2&lt;=$A153,IF(GD$3&gt;=$A153,(GD$4),0),0)*($AI154-$AI153)/10000</f>
        <v>0</v>
      </c>
      <c r="GE153" s="140" t="n">
        <f aca="false">IF(GE$2&lt;=$A153,IF(GE$3&gt;=$A153,(GE$4),0),0)*($AI154-$AI153)/10000</f>
        <v>0</v>
      </c>
      <c r="GF153" s="140" t="n">
        <f aca="false">IF(GF$2&lt;=$A153,IF(GF$3&gt;=$A153,(GF$4),0),0)*($AI154-$AI153)/10000</f>
        <v>0</v>
      </c>
      <c r="GG153" s="17"/>
      <c r="GH153" s="128" t="n">
        <f aca="false">SUM(GA153:GF153)</f>
        <v>0</v>
      </c>
      <c r="GI153" s="128" t="n">
        <f aca="false">GH153*AM153</f>
        <v>0</v>
      </c>
    </row>
    <row r="154" customFormat="false" ht="16.5" hidden="false" customHeight="false" outlineLevel="0" collapsed="false">
      <c r="A154" s="133" t="n">
        <v>41426</v>
      </c>
      <c r="B154" s="144" t="e">
        <f aca="false">INDEX(EOLArray,MATCH($A154,EOLColumn,0),MATCH($AF$5,EOLRow,0))+CT154</f>
        <v>#VALUE!</v>
      </c>
      <c r="C154" s="135" t="n">
        <f aca="false">INDEX(M1SHEET,MATCH($A154,M1COLUMN,0),MATCH($AG$5,M1ROW,0))</f>
        <v>-0.62725328292045</v>
      </c>
      <c r="D154" s="152"/>
      <c r="E154" s="144" t="e">
        <f aca="false">INDEX(EOLArray,MATCH($A154,EOLColumn,0),MATCH($AF$19,EOLRow,0))+EQ154</f>
        <v>#VALUE!</v>
      </c>
      <c r="F154" s="135" t="n">
        <f aca="false">INDEX(M1SHEET,MATCH($A154,M1COLUMN,0),MATCH($AG$14,M1ROW,0))</f>
        <v>0</v>
      </c>
      <c r="G154" s="152"/>
      <c r="H154" s="144" t="e">
        <f aca="false">INDEX(EOLArray,MATCH($A154,EOLColumn,0),MATCH($AF$20,EOLRow,0))+GI154</f>
        <v>#VALUE!</v>
      </c>
      <c r="I154" s="135" t="n">
        <f aca="false">INDEX(M1SHEET,MATCH($A154,M1COLUMN,0),MATCH($AG$17,M1ROW,0))</f>
        <v>0.62</v>
      </c>
      <c r="J154" s="152"/>
      <c r="K154" s="144" t="e">
        <f aca="false">INDEX(EOLArray,MATCH($A154,EOLColumn,0),MATCH($AF$13,EOLRow,0))+FE154</f>
        <v>#VALUE!</v>
      </c>
      <c r="L154" s="135" t="n">
        <f aca="false">INDEX(M1SHEET,MATCH($A154,M1COLUMN,0),MATCH($AG$13,M1ROW,0))</f>
        <v>0</v>
      </c>
      <c r="M154" s="152"/>
      <c r="N154" s="144" t="e">
        <f aca="false">INDEX(EOLArray,MATCH($A154,EOLColumn,0),MATCH($AF$12,EOLRow,0))+EB154+DQ154</f>
        <v>#VALUE!</v>
      </c>
      <c r="O154" s="135" t="n">
        <f aca="false">INDEX(M1SHEET,MATCH($A154,M1COLUMN,0),MATCH($AG$15,M1ROW,0))</f>
        <v>-0.29</v>
      </c>
      <c r="P154" s="152"/>
      <c r="Q154" s="135" t="n">
        <f aca="false">INDEX(M1SHEET,MATCH($A154,M1COLUMN,0),MATCH($AG$31,M1ROW,0))</f>
        <v>4.1185</v>
      </c>
      <c r="R154" s="152"/>
      <c r="S154" s="144" t="e">
        <f aca="false">INDEX(EOLArray,MATCH($A154,EOLColumn,0),MATCH($AF$2,EOLRow,0))+BE154+DF154</f>
        <v>#VALUE!</v>
      </c>
      <c r="T154" s="135" t="n">
        <f aca="false">INDEX(M1SHEET,MATCH($A154,M1COLUMN,0),MATCH($AG$3,M1ROW,0))</f>
        <v>-0.57</v>
      </c>
      <c r="U154" s="152"/>
      <c r="V154" s="135" t="n">
        <f aca="false">INDEX(M1SHEET,MATCH($A154,M1COLUMN,0),MATCH($AG$28,M1ROW,0))</f>
        <v>5.36353523040187</v>
      </c>
      <c r="W154" s="152"/>
      <c r="X154" s="144" t="e">
        <f aca="false">INDEX(EOLArray,MATCH($A154,EOLColumn,0),MATCH($AF$18,EOLRow,0))+$BE154+$CK154+$CS154+$DQ154</f>
        <v>#VALUE!</v>
      </c>
      <c r="Y154" s="135" t="n">
        <f aca="false">INDEX(M1SHEET,MATCH($A154,M1COLUMN,0),MATCH($AG$2,M1ROW,0))</f>
        <v>4.4085</v>
      </c>
      <c r="Z154" s="152"/>
      <c r="AB154" s="150" t="e">
        <f aca="false">B154+E154+H154+K154+N154+S154</f>
        <v>#VALUE!</v>
      </c>
      <c r="AC154" s="58"/>
      <c r="AD154" s="58"/>
      <c r="AI154" s="138" t="n">
        <v>41426</v>
      </c>
      <c r="AJ154" s="96" t="n">
        <f aca="false">(CK154+BE154+BR154+DQ154)*AM154</f>
        <v>0</v>
      </c>
      <c r="AK154" s="97" t="n">
        <f aca="false">(AO154)*(AM154)</f>
        <v>0</v>
      </c>
      <c r="AL154" s="97" t="n">
        <f aca="false">(AN154+AO154)*(AM154)</f>
        <v>0</v>
      </c>
      <c r="AM154" s="139" t="n">
        <f aca="false">INDEX(M1SHEET,MATCH($AI154,M1COLUMN,0),MATCH($AG$38,M1ROW,0))</f>
        <v>0.472728251894534</v>
      </c>
      <c r="AN154" s="122" t="n">
        <f aca="false">BS154</f>
        <v>0</v>
      </c>
      <c r="AO154" s="97" t="n">
        <f aca="false">BR154</f>
        <v>0</v>
      </c>
      <c r="AP154" s="125"/>
      <c r="AQ154" s="108"/>
      <c r="AR154" s="128" t="n">
        <f aca="false">SUM(AX154:BE154)+SUM(BI154:BP154)+SUM(DU154:DZ154)+SUM(BW154:CI154)</f>
        <v>0</v>
      </c>
      <c r="AS154" s="108"/>
      <c r="AT154" s="17"/>
      <c r="AU154" s="17"/>
      <c r="AV154" s="37" t="n">
        <v>41426</v>
      </c>
      <c r="AW154" s="17"/>
      <c r="AX154" s="128" t="n">
        <f aca="false">IF(AX$2&lt;=$A154,IF(AX$3&gt;=$A154,(AX$4/1.055056),0),0)*($AI155-$AI154)/10000</f>
        <v>0</v>
      </c>
      <c r="AY154" s="140" t="n">
        <f aca="false">IF(AY$2&lt;=$A154,IF(AY$3&gt;=$A154,(AY$4/1.055056),0),0)*($AI155-$AI154)/10000</f>
        <v>0</v>
      </c>
      <c r="AZ154" s="140" t="n">
        <f aca="false">IF(AZ$2&lt;=$A154,IF(AZ$3&gt;=$A154,(AZ$4/1.055056),0),0)*($AI155-$AI154)/10000</f>
        <v>0</v>
      </c>
      <c r="BA154" s="140" t="n">
        <f aca="false">IF(BA$2&lt;=$A154,IF(BA$3&gt;=$A154,(BA$4/1.055056),0),0)*($AI155-$AI154)/10000</f>
        <v>0</v>
      </c>
      <c r="BB154" s="140" t="n">
        <f aca="false">IF(BB$2&lt;=$A154,IF(BB$3&gt;=$A154,(BB$4/1.055056),0),0)*($AI155-$AI154)/10000</f>
        <v>0</v>
      </c>
      <c r="BC154" s="140" t="n">
        <f aca="false">IF(BC$2&lt;=$A154,IF(BC$3&gt;=$A154,(BC$4/1.055056),0),0)*($AI155-$AI154)/10000</f>
        <v>0</v>
      </c>
      <c r="BD154" s="140" t="n">
        <f aca="false">IF(BD$2&lt;=$A154,IF(BD$3&gt;=$A154,(BD$4/1.055056),0),0)*($AI155-$AI154)/10000</f>
        <v>0</v>
      </c>
      <c r="BE154" s="140" t="n">
        <f aca="false">SUM(AX154:BD154)*AM154</f>
        <v>0</v>
      </c>
      <c r="BF154" s="140"/>
      <c r="BG154" s="13"/>
      <c r="BH154" s="13"/>
      <c r="BI154" s="141" t="n">
        <f aca="false">IF(BI$2&lt;=$A154,IF(BI$3&gt;=$A154,(BI$4/1.055056),0),0)*($AI155-$AI154)/10000</f>
        <v>0</v>
      </c>
      <c r="BJ154" s="141" t="n">
        <f aca="false">IF(BJ$2&lt;=$A154,IF(BJ$3&gt;=$A154,(BJ$4/1.055056),0),0)*($AI155-$AI154)/10000</f>
        <v>0</v>
      </c>
      <c r="BK154" s="141" t="n">
        <f aca="false">IF(BK$2&lt;=$A154,IF(BK$3&gt;=$A154,(BK$4/1.055056),0),0)*($AI155-$AI154)/10000</f>
        <v>0</v>
      </c>
      <c r="BL154" s="141" t="n">
        <f aca="false">IF(BL$2&lt;=$A154,IF(BL$3&gt;=$A154,(BL$4/1.055056),0),0)*($AI155-$AI154)/10000</f>
        <v>0</v>
      </c>
      <c r="BM154" s="141" t="n">
        <f aca="false">IF(BM$2&lt;=$A154,IF(BM$3&gt;=$A154,(BM$4/1.055056),0),0)*($AI155-$AI154)/10000</f>
        <v>0</v>
      </c>
      <c r="BN154" s="141" t="n">
        <f aca="false">IF(BN$2&lt;=$A154,IF(BN$3&gt;=$A154,(BN$4/1.055056),0),0)*($AI155-$AI154)/10000</f>
        <v>0</v>
      </c>
      <c r="BO154" s="141" t="n">
        <f aca="false">IF(BO$2&lt;=$A154,IF(BO$3&gt;=$A154,(BO$4/1.055056),0),0)*($AI155-$AI154)/10000</f>
        <v>0</v>
      </c>
      <c r="BP154" s="141" t="n">
        <f aca="false">IF(BP$2&lt;=$A154,IF(BP$3&gt;=$A154,(BP$4/1.055056),0),0)*($AI155-$AI154)/10000</f>
        <v>0</v>
      </c>
      <c r="BQ154" s="13"/>
      <c r="BR154" s="14" t="n">
        <f aca="false">SUM(BI154:BP154)</f>
        <v>0</v>
      </c>
      <c r="BS154" s="14" t="n">
        <f aca="false">SUM(AX154:BF154)+DF154</f>
        <v>0</v>
      </c>
      <c r="BT154" s="14"/>
      <c r="BU154" s="17"/>
      <c r="BV154" s="17"/>
      <c r="BW154" s="142" t="n">
        <f aca="false">IF(BW$2&lt;=$A154,IF(BW$3&gt;=$A154,(BW$4),0),0)*($AI155-$AI154)/10000</f>
        <v>0</v>
      </c>
      <c r="BX154" s="142" t="n">
        <f aca="false">IF(BX$2&lt;=$A154,IF(BX$3&gt;=$A154,(BX$4),0),0)*($AI155-$AI154)/10000</f>
        <v>0</v>
      </c>
      <c r="BY154" s="142" t="n">
        <f aca="false">IF(BY$2&lt;=$A154,IF(BY$3&gt;=$A154,(BY$4),0),0)*($AI155-$AI154)/10000</f>
        <v>0</v>
      </c>
      <c r="BZ154" s="142" t="n">
        <f aca="false">IF(BZ$2&lt;=$A154,IF(BZ$3&gt;=$A154,(BZ$4),0),0)*($AI155-$AI154)/10000</f>
        <v>0</v>
      </c>
      <c r="CA154" s="142" t="n">
        <f aca="false">IF(CA$2&lt;=$A154,IF(CA$3&gt;=$A154,(CA$4),0),0)*($AI155-$AI154)/10000</f>
        <v>0</v>
      </c>
      <c r="CB154" s="140" t="n">
        <f aca="false">IF(CB$2&lt;=$A154,IF(CB$3&gt;=$A154,(CB$4),0),0)*($AI155-$AI154)/10000</f>
        <v>0</v>
      </c>
      <c r="CC154" s="140" t="n">
        <f aca="false">IF(CC$2&lt;=$A154,IF(CC$3&gt;=$A154,(CC$4),0),0)*($AI155-$AI154)/10000</f>
        <v>0</v>
      </c>
      <c r="CD154" s="140" t="n">
        <f aca="false">IF(CD$2&lt;=$A154,IF(CD$3&gt;=$A154,(CD$4),0),0)*($AI155-$AI154)/10000</f>
        <v>0</v>
      </c>
      <c r="CE154" s="140" t="n">
        <f aca="false">IF(CE$2&lt;=$A154,IF(CE$3&gt;=$A154,(CE$4),0),0)*($AI155-$AI154)/10000</f>
        <v>0</v>
      </c>
      <c r="CF154" s="140" t="n">
        <f aca="false">IF(CF$2&lt;=$A154,IF(CF$3&gt;=$A154,(CF$4),0),0)*($AI155-$AI154)/10000</f>
        <v>0</v>
      </c>
      <c r="CG154" s="140" t="n">
        <f aca="false">IF(CG$2&lt;=$A154,IF(CG$3&gt;=$A154,(CG$4),0),0)*($AI155-$AI154)/10000</f>
        <v>0</v>
      </c>
      <c r="CH154" s="140" t="n">
        <f aca="false">IF(CH$2&lt;=$A154,IF(CH$3&gt;=$A154,(CH$4),0),0)*($AI155-$AI154)/10000</f>
        <v>0</v>
      </c>
      <c r="CI154" s="140" t="n">
        <f aca="false">IF(CI$2&lt;=$A154,IF(CI$3&gt;=$A154,(CI$4),0),0)*($AI155-$AI154)/10000</f>
        <v>0</v>
      </c>
      <c r="CJ154" s="17"/>
      <c r="CK154" s="128" t="n">
        <f aca="false">SUM(BW154:CI154)+DQ154</f>
        <v>0</v>
      </c>
      <c r="CL154" s="128"/>
      <c r="CM154" s="128"/>
      <c r="CN154" s="142" t="n">
        <f aca="false">IF(CN$2&lt;=$A154,IF(CN$3&gt;=$A154,(CN$4),0),0)*($AI155-$AI154)/10000</f>
        <v>0</v>
      </c>
      <c r="CO154" s="142" t="n">
        <f aca="false">IF(CO$2&lt;=$A154,IF(CO$3&gt;=$A154,(CO$4),0),0)*($AI155-$AI154)/10000</f>
        <v>0</v>
      </c>
      <c r="CP154" s="142" t="n">
        <f aca="false">IF(CP$2&lt;=$A154,IF(CP$3&gt;=$A154,(CP$4),0),0)*($AI155-$AI154)/10000</f>
        <v>0</v>
      </c>
      <c r="CQ154" s="142" t="n">
        <f aca="false">IF(CQ$2&lt;=$A154,IF(CQ$3&gt;=$A154,(CQ$4),0),0)*($AI155-$AI154)/10000</f>
        <v>0</v>
      </c>
      <c r="CR154" s="128"/>
      <c r="CS154" s="128" t="n">
        <f aca="false">SUM(CN154:CQ154)*AL154</f>
        <v>0</v>
      </c>
      <c r="CT154" s="128"/>
      <c r="CU154" s="17"/>
      <c r="CV154" s="17"/>
      <c r="CW154" s="17"/>
      <c r="CX154" s="140" t="n">
        <f aca="false">IF(CX$2&lt;=$A154,IF(CX$3&gt;=$A154,(CX$4),0),0)*($AI155-$AI154)/10000</f>
        <v>0</v>
      </c>
      <c r="CY154" s="140" t="n">
        <f aca="false">IF(CY$2&lt;=$A154,IF(CY$3&gt;=$A154,(CY$4),0),0)*($AI155-$AI154)/10000</f>
        <v>0</v>
      </c>
      <c r="CZ154" s="140" t="n">
        <f aca="false">IF(CZ$2&lt;=$A154,IF(CZ$3&gt;=$A154,(CZ$4),0),0)*($AI155-$AI154)/10000</f>
        <v>0</v>
      </c>
      <c r="DA154" s="140" t="n">
        <f aca="false">IF(DA$2&lt;=$A154,IF(DA$3&gt;=$A154,(DA$4),0),0)*($AI155-$AI154)/10000</f>
        <v>0</v>
      </c>
      <c r="DB154" s="140" t="n">
        <f aca="false">IF(DB$2&lt;=$A154,IF(DB$3&gt;=$A154,(DB$4),0),0)*($AI155-$AI154)/10000</f>
        <v>0</v>
      </c>
      <c r="DC154" s="140" t="n">
        <f aca="false">IF(DC$2&lt;=$A154,IF(DC$3&gt;=$A154,(DC$4),0),0)*($AI155-$AI154)/10000</f>
        <v>0</v>
      </c>
      <c r="DD154" s="140" t="n">
        <f aca="false">IF(DD$2&lt;=$A154,IF(DD$3&gt;=$A154,(DD$4),0),0)*($AI155-$AI154)/10000</f>
        <v>0</v>
      </c>
      <c r="DE154" s="17"/>
      <c r="DF154" s="128" t="n">
        <f aca="false">SUM(CX154:DD154)</f>
        <v>0</v>
      </c>
      <c r="DG154" s="17"/>
      <c r="DH154" s="17"/>
      <c r="DI154" s="17"/>
      <c r="DJ154" s="17"/>
      <c r="DK154" s="17"/>
      <c r="DL154" s="140" t="n">
        <f aca="false">IF(DL$2&lt;=$A154,IF(DL$3&gt;=$A154,(DL$4),0),0)*($AI155-$AI154)/10000</f>
        <v>0</v>
      </c>
      <c r="DM154" s="140" t="n">
        <f aca="false">IF(DM$2&lt;=$A154,IF(DM$3&gt;=$A154,(DM$4),0),0)*($AI155-$AI154)/10000</f>
        <v>0</v>
      </c>
      <c r="DN154" s="140" t="n">
        <f aca="false">IF(DN$2&lt;=$A154,IF(DN$3&gt;=$A154,(DN$4),0),0)*($AI155-$AI154)/10000</f>
        <v>0</v>
      </c>
      <c r="DO154" s="140" t="n">
        <f aca="false">IF(DO$2&lt;=$A154,IF(DO$3&gt;=$A154,(DO$4),0),0)*($AI155-$AI154)/10000</f>
        <v>0</v>
      </c>
      <c r="DP154" s="140"/>
      <c r="DQ154" s="140" t="n">
        <f aca="false">SUM(DL154:DO154)*AL154</f>
        <v>0</v>
      </c>
      <c r="DR154" s="140"/>
      <c r="DS154" s="140" t="n">
        <f aca="false">IF(DS$2&lt;=$A154,IF(DS$3&gt;=$A154,(DS$4),0),0)*($AI155-$AI154)/10000</f>
        <v>0</v>
      </c>
      <c r="DT154" s="140" t="n">
        <f aca="false">IF(DT$2&lt;=$A154,IF(DT$3&gt;=$A154,(DT$4),0),0)*($AI155-$AI154)/10000</f>
        <v>0</v>
      </c>
      <c r="DU154" s="140" t="n">
        <f aca="false">IF(DU$2&lt;=$A154,IF(DU$3&gt;=$A154,(DU$4),0),0)*($AI155-$AI154)/10000</f>
        <v>0</v>
      </c>
      <c r="DV154" s="140" t="n">
        <f aca="false">IF(DV$2&lt;=$A154,IF(DV$3&gt;=$A154,(DV$4),0),0)*($AI155-$AI154)/10000</f>
        <v>0</v>
      </c>
      <c r="DW154" s="140" t="n">
        <f aca="false">IF(DW$2&lt;=$A154,IF(DW$3&gt;=$A154,(DW$4),0),0)*($AI155-$AI154)/10000</f>
        <v>0</v>
      </c>
      <c r="DX154" s="140" t="n">
        <f aca="false">IF(DX$2&lt;=$A154,IF(DX$3&gt;=$A154,(DX$4),0),0)*($AI155-$AI154)/10000</f>
        <v>0</v>
      </c>
      <c r="DY154" s="140" t="n">
        <f aca="false">IF(DY$2&lt;=$A154,IF(DY$3&gt;=$A154,(DY$4),0),0)*($AI155-$AI154)/10000</f>
        <v>0</v>
      </c>
      <c r="DZ154" s="140" t="n">
        <f aca="false">IF(DZ$2&lt;=$A154,IF(DZ$3&gt;=$A154,(DZ$4),0),0)*($AI155-$AI154)/10000</f>
        <v>0</v>
      </c>
      <c r="EA154" s="140" t="n">
        <f aca="false">IF(EA$2&lt;=$A154,IF(EA$3&gt;=$A154,(EA$4),0),0)*($AI155-$AI154)/10000</f>
        <v>0</v>
      </c>
      <c r="EB154" s="128" t="n">
        <f aca="false">SUM(DS154:DZ154)*AM154</f>
        <v>0</v>
      </c>
      <c r="EC154" s="128"/>
      <c r="ED154" s="17"/>
      <c r="EE154" s="17"/>
      <c r="EF154" s="17"/>
      <c r="EG154" s="17"/>
      <c r="EH154" s="17"/>
      <c r="EI154" s="140" t="n">
        <f aca="false">IF(EI$2&lt;=$A154,IF(EI$3&gt;=$A154,(EI$4),0),0)*($AI155-$AI154)/10000</f>
        <v>0</v>
      </c>
      <c r="EJ154" s="140" t="n">
        <f aca="false">IF(EJ$2&lt;=$A154,IF(EJ$3&gt;=$A154,(EJ$4),0),0)*($AI155-$AI154)/10000</f>
        <v>0</v>
      </c>
      <c r="EK154" s="140" t="n">
        <f aca="false">IF(EK$2&lt;=$A154,IF(EK$3&gt;=$A154,(EK$4),0),0)*($AI155-$AI154)/10000</f>
        <v>0</v>
      </c>
      <c r="EL154" s="140" t="n">
        <f aca="false">IF(EL$2&lt;=$A154,IF(EL$3&gt;=$A154,(EL$4),0),0)*($AI155-$AI154)/10000</f>
        <v>0</v>
      </c>
      <c r="EM154" s="140" t="n">
        <f aca="false">IF(EM$2&lt;=$A154,IF(EM$3&gt;=$A154,(EM$4),0),0)*($AI155-$AI154)/10000</f>
        <v>0</v>
      </c>
      <c r="EN154" s="140" t="n">
        <f aca="false">IF(EN$2&lt;=$A154,IF(EN$3&gt;=$A154,(EN$4),0),0)*($AI155-$AI154)/10000</f>
        <v>0</v>
      </c>
      <c r="EO154" s="17"/>
      <c r="EP154" s="128" t="n">
        <f aca="false">SUM(EI154:EN154)</f>
        <v>0</v>
      </c>
      <c r="EQ154" s="128" t="n">
        <f aca="false">EP154*AM154</f>
        <v>0</v>
      </c>
      <c r="ER154" s="17"/>
      <c r="ES154" s="17"/>
      <c r="ET154" s="17"/>
      <c r="EU154" s="17"/>
      <c r="EV154" s="17"/>
      <c r="EW154" s="140" t="n">
        <f aca="false">IF(EW$2&lt;=$A154,IF(EW$3&gt;=$A154,(EW$4),0),0)*($AI155-$AI154)/10000</f>
        <v>0</v>
      </c>
      <c r="EX154" s="140" t="n">
        <f aca="false">IF(EX$2&lt;=$A154,IF(EX$3&gt;=$A154,(EX$4),0),0)*($AI155-$AI154)/10000</f>
        <v>0</v>
      </c>
      <c r="EY154" s="140" t="n">
        <f aca="false">IF(EY$2&lt;=$A154,IF(EY$3&gt;=$A154,(EY$4),0),0)*($AI155-$AI154)/10000</f>
        <v>0</v>
      </c>
      <c r="EZ154" s="140" t="n">
        <f aca="false">IF(EZ$2&lt;=$A154,IF(EZ$3&gt;=$A154,(EZ$4),0),0)*($AI155-$AI154)/10000</f>
        <v>0</v>
      </c>
      <c r="FA154" s="140" t="n">
        <f aca="false">IF(FA$2&lt;=$A154,IF(FA$3&gt;=$A154,(FA$4),0),0)*($AI155-$AI154)/10000</f>
        <v>0</v>
      </c>
      <c r="FB154" s="140" t="n">
        <f aca="false">IF(FB$2&lt;=$A154,IF(FB$3&gt;=$A154,(FB$4),0),0)*($AI155-$AI154)/10000</f>
        <v>0</v>
      </c>
      <c r="FC154" s="17"/>
      <c r="FD154" s="128" t="n">
        <f aca="false">SUM(EW154:FB154)</f>
        <v>0</v>
      </c>
      <c r="FE154" s="128" t="n">
        <f aca="false">FD154*AM154</f>
        <v>0</v>
      </c>
      <c r="FF154" s="17"/>
      <c r="FG154" s="17"/>
      <c r="FH154" s="17"/>
      <c r="FI154" s="17"/>
      <c r="FJ154" s="17"/>
      <c r="FK154" s="17"/>
      <c r="FL154" s="140" t="n">
        <f aca="false">IF(FL$2&lt;=$A154,IF(FL$3&gt;=$A154,(FL$4),0),0)*($AI155-$AI154)/10000</f>
        <v>0</v>
      </c>
      <c r="FM154" s="140" t="n">
        <f aca="false">IF(FM$2&lt;=$A154,IF(FM$3&gt;=$A154,(FM$4),0),0)*($AI155-$AI154)/10000</f>
        <v>0</v>
      </c>
      <c r="FN154" s="140" t="n">
        <f aca="false">IF(FN$2&lt;=$A154,IF(FN$3&gt;=$A154,(FN$4),0),0)*($AI155-$AI154)/10000</f>
        <v>0</v>
      </c>
      <c r="FO154" s="140" t="n">
        <f aca="false">IF(FO$2&lt;=$A154,IF(FO$3&gt;=$A154,(FO$4),0),0)*($AI155-$AI154)/10000</f>
        <v>0</v>
      </c>
      <c r="FP154" s="140" t="n">
        <f aca="false">IF(FP$2&lt;=$A154,IF(FP$3&gt;=$A154,(FP$4),0),0)*($AI155-$AI154)/10000</f>
        <v>0</v>
      </c>
      <c r="FQ154" s="140" t="n">
        <f aca="false">IF(FQ$2&lt;=$A154,IF(FQ$3&gt;=$A154,(FQ$4),0),0)*($AI155-$AI154)/10000</f>
        <v>0</v>
      </c>
      <c r="FR154" s="17"/>
      <c r="FS154" s="128" t="n">
        <f aca="false">SUM(FL154:FQ154)</f>
        <v>0</v>
      </c>
      <c r="FT154" s="128" t="n">
        <f aca="false">FS154*AM154</f>
        <v>0</v>
      </c>
      <c r="FU154" s="17"/>
      <c r="FV154" s="17"/>
      <c r="FW154" s="17"/>
      <c r="FX154" s="17"/>
      <c r="FY154" s="17"/>
      <c r="FZ154" s="17"/>
      <c r="GA154" s="140" t="n">
        <f aca="false">IF(GA$2&lt;=$A154,IF(GA$3&gt;=$A154,(GA$4),0),0)*($AI155-$AI154)/10000</f>
        <v>0</v>
      </c>
      <c r="GB154" s="140" t="n">
        <f aca="false">IF(GB$2&lt;=$A154,IF(GB$3&gt;=$A154,(GB$4),0),0)*($AI155-$AI154)/10000</f>
        <v>0</v>
      </c>
      <c r="GC154" s="140" t="n">
        <f aca="false">IF(GC$2&lt;=$A154,IF(GC$3&gt;=$A154,(GC$4),0),0)*($AI155-$AI154)/10000</f>
        <v>0</v>
      </c>
      <c r="GD154" s="140" t="n">
        <f aca="false">IF(GD$2&lt;=$A154,IF(GD$3&gt;=$A154,(GD$4),0),0)*($AI155-$AI154)/10000</f>
        <v>0</v>
      </c>
      <c r="GE154" s="140" t="n">
        <f aca="false">IF(GE$2&lt;=$A154,IF(GE$3&gt;=$A154,(GE$4),0),0)*($AI155-$AI154)/10000</f>
        <v>0</v>
      </c>
      <c r="GF154" s="140" t="n">
        <f aca="false">IF(GF$2&lt;=$A154,IF(GF$3&gt;=$A154,(GF$4),0),0)*($AI155-$AI154)/10000</f>
        <v>0</v>
      </c>
      <c r="GG154" s="17"/>
      <c r="GH154" s="128" t="n">
        <f aca="false">SUM(GA154:GF154)</f>
        <v>0</v>
      </c>
      <c r="GI154" s="128" t="n">
        <f aca="false">GH154*AM154</f>
        <v>0</v>
      </c>
    </row>
    <row r="155" customFormat="false" ht="16.5" hidden="false" customHeight="false" outlineLevel="0" collapsed="false">
      <c r="A155" s="133" t="n">
        <v>41456</v>
      </c>
      <c r="B155" s="144" t="e">
        <f aca="false">INDEX(EOLArray,MATCH($A155,EOLColumn,0),MATCH($AF$5,EOLRow,0))+CT155</f>
        <v>#VALUE!</v>
      </c>
      <c r="C155" s="135" t="n">
        <f aca="false">INDEX(M1SHEET,MATCH($A155,M1COLUMN,0),MATCH($AG$5,M1ROW,0))</f>
        <v>-0.627253412693573</v>
      </c>
      <c r="D155" s="145" t="n">
        <f aca="false">AVERAGE(C152:C158)</f>
        <v>-0.62725317092754</v>
      </c>
      <c r="E155" s="144" t="e">
        <f aca="false">INDEX(EOLArray,MATCH($A155,EOLColumn,0),MATCH($AF$19,EOLRow,0))+EQ155</f>
        <v>#VALUE!</v>
      </c>
      <c r="F155" s="135" t="n">
        <f aca="false">INDEX(M1SHEET,MATCH($A155,M1COLUMN,0),MATCH($AG$14,M1ROW,0))</f>
        <v>0</v>
      </c>
      <c r="G155" s="145" t="n">
        <f aca="false">AVERAGE(F152:F158)</f>
        <v>0</v>
      </c>
      <c r="H155" s="144" t="e">
        <f aca="false">INDEX(EOLArray,MATCH($A155,EOLColumn,0),MATCH($AF$20,EOLRow,0))+GI155</f>
        <v>#VALUE!</v>
      </c>
      <c r="I155" s="135" t="n">
        <f aca="false">INDEX(M1SHEET,MATCH($A155,M1COLUMN,0),MATCH($AG$17,M1ROW,0))</f>
        <v>0.62</v>
      </c>
      <c r="J155" s="145" t="n">
        <f aca="false">AVERAGE(I152:I158)</f>
        <v>0.62</v>
      </c>
      <c r="K155" s="144" t="e">
        <f aca="false">INDEX(EOLArray,MATCH($A155,EOLColumn,0),MATCH($AF$13,EOLRow,0))+FE155</f>
        <v>#VALUE!</v>
      </c>
      <c r="L155" s="135" t="n">
        <f aca="false">INDEX(M1SHEET,MATCH($A155,M1COLUMN,0),MATCH($AG$13,M1ROW,0))</f>
        <v>0</v>
      </c>
      <c r="M155" s="145" t="n">
        <f aca="false">AVERAGE(L152:L158)</f>
        <v>0</v>
      </c>
      <c r="N155" s="144" t="e">
        <f aca="false">INDEX(EOLArray,MATCH($A155,EOLColumn,0),MATCH($AF$12,EOLRow,0))+EB155+DQ155</f>
        <v>#VALUE!</v>
      </c>
      <c r="O155" s="135" t="n">
        <f aca="false">INDEX(M1SHEET,MATCH($A155,M1COLUMN,0),MATCH($AG$15,M1ROW,0))</f>
        <v>-0.29</v>
      </c>
      <c r="P155" s="145" t="n">
        <f aca="false">AVERAGE(O152:O158)</f>
        <v>-0.29</v>
      </c>
      <c r="Q155" s="135" t="n">
        <f aca="false">INDEX(M1SHEET,MATCH($A155,M1COLUMN,0),MATCH($AG$31,M1ROW,0))</f>
        <v>4.1485</v>
      </c>
      <c r="R155" s="145" t="n">
        <f aca="false">AVERAGE(Q152:Q158)</f>
        <v>4.15264285714286</v>
      </c>
      <c r="S155" s="144" t="e">
        <f aca="false">INDEX(EOLArray,MATCH($A155,EOLColumn,0),MATCH($AF$2,EOLRow,0))+BE155+DF155</f>
        <v>#VALUE!</v>
      </c>
      <c r="T155" s="135" t="n">
        <f aca="false">INDEX(M1SHEET,MATCH($A155,M1COLUMN,0),MATCH($AG$3,M1ROW,0))</f>
        <v>-0.57</v>
      </c>
      <c r="U155" s="145" t="n">
        <f aca="false">AVERAGE(T152:T158)</f>
        <v>-0.57</v>
      </c>
      <c r="V155" s="135" t="n">
        <f aca="false">INDEX(M1SHEET,MATCH($A155,M1COLUMN,0),MATCH($AG$28,M1ROW,0))</f>
        <v>5.40544197175406</v>
      </c>
      <c r="W155" s="145" t="n">
        <f aca="false">AVERAGE(V152:V158)</f>
        <v>5.41125353452165</v>
      </c>
      <c r="X155" s="144" t="e">
        <f aca="false">INDEX(EOLArray,MATCH($A155,EOLColumn,0),MATCH($AF$18,EOLRow,0))+$BE155+$CK155+$CS155+$DQ155</f>
        <v>#VALUE!</v>
      </c>
      <c r="Y155" s="135" t="n">
        <f aca="false">INDEX(M1SHEET,MATCH($A155,M1COLUMN,0),MATCH($AG$2,M1ROW,0))</f>
        <v>4.4385</v>
      </c>
      <c r="Z155" s="145" t="n">
        <f aca="false">AVERAGE(Y152:Y158)</f>
        <v>4.44264285714286</v>
      </c>
      <c r="AB155" s="150" t="e">
        <f aca="false">B155+E155+H155+K155+N155+S155</f>
        <v>#VALUE!</v>
      </c>
      <c r="AC155" s="58"/>
      <c r="AD155" s="58"/>
      <c r="AI155" s="138" t="n">
        <v>41456</v>
      </c>
      <c r="AJ155" s="96" t="n">
        <f aca="false">(CK155+BE155+BR155+DQ155)*AM155</f>
        <v>0</v>
      </c>
      <c r="AK155" s="97" t="n">
        <f aca="false">(AO155)*(AM155)</f>
        <v>0</v>
      </c>
      <c r="AL155" s="97" t="n">
        <f aca="false">(AN155+AO155)*(AM155)</f>
        <v>0</v>
      </c>
      <c r="AM155" s="139" t="n">
        <f aca="false">INDEX(M1SHEET,MATCH($AI155,M1COLUMN,0),MATCH($AG$38,M1ROW,0))</f>
        <v>0.470152369559622</v>
      </c>
      <c r="AN155" s="122" t="n">
        <f aca="false">BS155</f>
        <v>0</v>
      </c>
      <c r="AO155" s="97" t="n">
        <f aca="false">BR155</f>
        <v>0</v>
      </c>
      <c r="AP155" s="125"/>
      <c r="AQ155" s="108"/>
      <c r="AR155" s="128" t="n">
        <f aca="false">SUM(AX155:BE155)+SUM(BI155:BP155)+SUM(DU155:DZ155)+SUM(BW155:CI155)</f>
        <v>0</v>
      </c>
      <c r="AS155" s="108"/>
      <c r="AT155" s="17"/>
      <c r="AU155" s="17"/>
      <c r="AV155" s="37" t="n">
        <v>41456</v>
      </c>
      <c r="AW155" s="17"/>
      <c r="AX155" s="128" t="n">
        <f aca="false">IF(AX$2&lt;=$A155,IF(AX$3&gt;=$A155,(AX$4/1.055056),0),0)*($AI156-$AI155)/10000</f>
        <v>0</v>
      </c>
      <c r="AY155" s="140" t="n">
        <f aca="false">IF(AY$2&lt;=$A155,IF(AY$3&gt;=$A155,(AY$4/1.055056),0),0)*($AI156-$AI155)/10000</f>
        <v>0</v>
      </c>
      <c r="AZ155" s="140" t="n">
        <f aca="false">IF(AZ$2&lt;=$A155,IF(AZ$3&gt;=$A155,(AZ$4/1.055056),0),0)*($AI156-$AI155)/10000</f>
        <v>0</v>
      </c>
      <c r="BA155" s="140" t="n">
        <f aca="false">IF(BA$2&lt;=$A155,IF(BA$3&gt;=$A155,(BA$4/1.055056),0),0)*($AI156-$AI155)/10000</f>
        <v>0</v>
      </c>
      <c r="BB155" s="140" t="n">
        <f aca="false">IF(BB$2&lt;=$A155,IF(BB$3&gt;=$A155,(BB$4/1.055056),0),0)*($AI156-$AI155)/10000</f>
        <v>0</v>
      </c>
      <c r="BC155" s="140" t="n">
        <f aca="false">IF(BC$2&lt;=$A155,IF(BC$3&gt;=$A155,(BC$4/1.055056),0),0)*($AI156-$AI155)/10000</f>
        <v>0</v>
      </c>
      <c r="BD155" s="140" t="n">
        <f aca="false">IF(BD$2&lt;=$A155,IF(BD$3&gt;=$A155,(BD$4/1.055056),0),0)*($AI156-$AI155)/10000</f>
        <v>0</v>
      </c>
      <c r="BE155" s="140" t="n">
        <f aca="false">SUM(AX155:BD155)*AM155</f>
        <v>0</v>
      </c>
      <c r="BF155" s="140"/>
      <c r="BG155" s="13"/>
      <c r="BH155" s="13"/>
      <c r="BI155" s="141" t="n">
        <f aca="false">IF(BI$2&lt;=$A155,IF(BI$3&gt;=$A155,(BI$4/1.055056),0),0)*($AI156-$AI155)/10000</f>
        <v>0</v>
      </c>
      <c r="BJ155" s="141" t="n">
        <f aca="false">IF(BJ$2&lt;=$A155,IF(BJ$3&gt;=$A155,(BJ$4/1.055056),0),0)*($AI156-$AI155)/10000</f>
        <v>0</v>
      </c>
      <c r="BK155" s="141" t="n">
        <f aca="false">IF(BK$2&lt;=$A155,IF(BK$3&gt;=$A155,(BK$4/1.055056),0),0)*($AI156-$AI155)/10000</f>
        <v>0</v>
      </c>
      <c r="BL155" s="141" t="n">
        <f aca="false">IF(BL$2&lt;=$A155,IF(BL$3&gt;=$A155,(BL$4/1.055056),0),0)*($AI156-$AI155)/10000</f>
        <v>0</v>
      </c>
      <c r="BM155" s="141" t="n">
        <f aca="false">IF(BM$2&lt;=$A155,IF(BM$3&gt;=$A155,(BM$4/1.055056),0),0)*($AI156-$AI155)/10000</f>
        <v>0</v>
      </c>
      <c r="BN155" s="141" t="n">
        <f aca="false">IF(BN$2&lt;=$A155,IF(BN$3&gt;=$A155,(BN$4/1.055056),0),0)*($AI156-$AI155)/10000</f>
        <v>0</v>
      </c>
      <c r="BO155" s="141" t="n">
        <f aca="false">IF(BO$2&lt;=$A155,IF(BO$3&gt;=$A155,(BO$4/1.055056),0),0)*($AI156-$AI155)/10000</f>
        <v>0</v>
      </c>
      <c r="BP155" s="141" t="n">
        <f aca="false">IF(BP$2&lt;=$A155,IF(BP$3&gt;=$A155,(BP$4/1.055056),0),0)*($AI156-$AI155)/10000</f>
        <v>0</v>
      </c>
      <c r="BQ155" s="13"/>
      <c r="BR155" s="14" t="n">
        <f aca="false">SUM(BI155:BP155)</f>
        <v>0</v>
      </c>
      <c r="BS155" s="14" t="n">
        <f aca="false">SUM(AX155:BF155)+DF155</f>
        <v>0</v>
      </c>
      <c r="BT155" s="14"/>
      <c r="BU155" s="17"/>
      <c r="BV155" s="17"/>
      <c r="BW155" s="142" t="n">
        <f aca="false">IF(BW$2&lt;=$A155,IF(BW$3&gt;=$A155,(BW$4),0),0)*($AI156-$AI155)/10000</f>
        <v>0</v>
      </c>
      <c r="BX155" s="142" t="n">
        <f aca="false">IF(BX$2&lt;=$A155,IF(BX$3&gt;=$A155,(BX$4),0),0)*($AI156-$AI155)/10000</f>
        <v>0</v>
      </c>
      <c r="BY155" s="142" t="n">
        <f aca="false">IF(BY$2&lt;=$A155,IF(BY$3&gt;=$A155,(BY$4),0),0)*($AI156-$AI155)/10000</f>
        <v>0</v>
      </c>
      <c r="BZ155" s="142" t="n">
        <f aca="false">IF(BZ$2&lt;=$A155,IF(BZ$3&gt;=$A155,(BZ$4),0),0)*($AI156-$AI155)/10000</f>
        <v>0</v>
      </c>
      <c r="CA155" s="142" t="n">
        <f aca="false">IF(CA$2&lt;=$A155,IF(CA$3&gt;=$A155,(CA$4),0),0)*($AI156-$AI155)/10000</f>
        <v>0</v>
      </c>
      <c r="CB155" s="140" t="n">
        <f aca="false">IF(CB$2&lt;=$A155,IF(CB$3&gt;=$A155,(CB$4),0),0)*($AI156-$AI155)/10000</f>
        <v>0</v>
      </c>
      <c r="CC155" s="140" t="n">
        <f aca="false">IF(CC$2&lt;=$A155,IF(CC$3&gt;=$A155,(CC$4),0),0)*($AI156-$AI155)/10000</f>
        <v>0</v>
      </c>
      <c r="CD155" s="140" t="n">
        <f aca="false">IF(CD$2&lt;=$A155,IF(CD$3&gt;=$A155,(CD$4),0),0)*($AI156-$AI155)/10000</f>
        <v>0</v>
      </c>
      <c r="CE155" s="140" t="n">
        <f aca="false">IF(CE$2&lt;=$A155,IF(CE$3&gt;=$A155,(CE$4),0),0)*($AI156-$AI155)/10000</f>
        <v>0</v>
      </c>
      <c r="CF155" s="140" t="n">
        <f aca="false">IF(CF$2&lt;=$A155,IF(CF$3&gt;=$A155,(CF$4),0),0)*($AI156-$AI155)/10000</f>
        <v>0</v>
      </c>
      <c r="CG155" s="140" t="n">
        <f aca="false">IF(CG$2&lt;=$A155,IF(CG$3&gt;=$A155,(CG$4),0),0)*($AI156-$AI155)/10000</f>
        <v>0</v>
      </c>
      <c r="CH155" s="140" t="n">
        <f aca="false">IF(CH$2&lt;=$A155,IF(CH$3&gt;=$A155,(CH$4),0),0)*($AI156-$AI155)/10000</f>
        <v>0</v>
      </c>
      <c r="CI155" s="140" t="n">
        <f aca="false">IF(CI$2&lt;=$A155,IF(CI$3&gt;=$A155,(CI$4),0),0)*($AI156-$AI155)/10000</f>
        <v>0</v>
      </c>
      <c r="CJ155" s="17"/>
      <c r="CK155" s="128" t="n">
        <f aca="false">SUM(BW155:CI155)+DQ155</f>
        <v>0</v>
      </c>
      <c r="CL155" s="128"/>
      <c r="CM155" s="128"/>
      <c r="CN155" s="142" t="n">
        <f aca="false">IF(CN$2&lt;=$A155,IF(CN$3&gt;=$A155,(CN$4),0),0)*($AI156-$AI155)/10000</f>
        <v>0</v>
      </c>
      <c r="CO155" s="142" t="n">
        <f aca="false">IF(CO$2&lt;=$A155,IF(CO$3&gt;=$A155,(CO$4),0),0)*($AI156-$AI155)/10000</f>
        <v>0</v>
      </c>
      <c r="CP155" s="142" t="n">
        <f aca="false">IF(CP$2&lt;=$A155,IF(CP$3&gt;=$A155,(CP$4),0),0)*($AI156-$AI155)/10000</f>
        <v>0</v>
      </c>
      <c r="CQ155" s="142" t="n">
        <f aca="false">IF(CQ$2&lt;=$A155,IF(CQ$3&gt;=$A155,(CQ$4),0),0)*($AI156-$AI155)/10000</f>
        <v>0</v>
      </c>
      <c r="CR155" s="128"/>
      <c r="CS155" s="128" t="n">
        <f aca="false">SUM(CN155:CQ155)*AL155</f>
        <v>0</v>
      </c>
      <c r="CT155" s="128"/>
      <c r="CU155" s="17"/>
      <c r="CV155" s="17"/>
      <c r="CW155" s="17"/>
      <c r="CX155" s="140" t="n">
        <f aca="false">IF(CX$2&lt;=$A155,IF(CX$3&gt;=$A155,(CX$4),0),0)*($AI156-$AI155)/10000</f>
        <v>0</v>
      </c>
      <c r="CY155" s="140" t="n">
        <f aca="false">IF(CY$2&lt;=$A155,IF(CY$3&gt;=$A155,(CY$4),0),0)*($AI156-$AI155)/10000</f>
        <v>0</v>
      </c>
      <c r="CZ155" s="140" t="n">
        <f aca="false">IF(CZ$2&lt;=$A155,IF(CZ$3&gt;=$A155,(CZ$4),0),0)*($AI156-$AI155)/10000</f>
        <v>0</v>
      </c>
      <c r="DA155" s="140" t="n">
        <f aca="false">IF(DA$2&lt;=$A155,IF(DA$3&gt;=$A155,(DA$4),0),0)*($AI156-$AI155)/10000</f>
        <v>0</v>
      </c>
      <c r="DB155" s="140" t="n">
        <f aca="false">IF(DB$2&lt;=$A155,IF(DB$3&gt;=$A155,(DB$4),0),0)*($AI156-$AI155)/10000</f>
        <v>0</v>
      </c>
      <c r="DC155" s="140" t="n">
        <f aca="false">IF(DC$2&lt;=$A155,IF(DC$3&gt;=$A155,(DC$4),0),0)*($AI156-$AI155)/10000</f>
        <v>0</v>
      </c>
      <c r="DD155" s="140" t="n">
        <f aca="false">IF(DD$2&lt;=$A155,IF(DD$3&gt;=$A155,(DD$4),0),0)*($AI156-$AI155)/10000</f>
        <v>0</v>
      </c>
      <c r="DE155" s="17"/>
      <c r="DF155" s="128" t="n">
        <f aca="false">SUM(CX155:DD155)</f>
        <v>0</v>
      </c>
      <c r="DG155" s="17"/>
      <c r="DH155" s="17"/>
      <c r="DI155" s="17"/>
      <c r="DJ155" s="17"/>
      <c r="DK155" s="17"/>
      <c r="DL155" s="140" t="n">
        <f aca="false">IF(DL$2&lt;=$A155,IF(DL$3&gt;=$A155,(DL$4),0),0)*($AI156-$AI155)/10000</f>
        <v>0</v>
      </c>
      <c r="DM155" s="140" t="n">
        <f aca="false">IF(DM$2&lt;=$A155,IF(DM$3&gt;=$A155,(DM$4),0),0)*($AI156-$AI155)/10000</f>
        <v>0</v>
      </c>
      <c r="DN155" s="140" t="n">
        <f aca="false">IF(DN$2&lt;=$A155,IF(DN$3&gt;=$A155,(DN$4),0),0)*($AI156-$AI155)/10000</f>
        <v>0</v>
      </c>
      <c r="DO155" s="140" t="n">
        <f aca="false">IF(DO$2&lt;=$A155,IF(DO$3&gt;=$A155,(DO$4),0),0)*($AI156-$AI155)/10000</f>
        <v>0</v>
      </c>
      <c r="DP155" s="140"/>
      <c r="DQ155" s="140" t="n">
        <f aca="false">SUM(DL155:DO155)*AL155</f>
        <v>0</v>
      </c>
      <c r="DR155" s="140"/>
      <c r="DS155" s="140" t="n">
        <f aca="false">IF(DS$2&lt;=$A155,IF(DS$3&gt;=$A155,(DS$4),0),0)*($AI156-$AI155)/10000</f>
        <v>0</v>
      </c>
      <c r="DT155" s="140" t="n">
        <f aca="false">IF(DT$2&lt;=$A155,IF(DT$3&gt;=$A155,(DT$4),0),0)*($AI156-$AI155)/10000</f>
        <v>0</v>
      </c>
      <c r="DU155" s="140" t="n">
        <f aca="false">IF(DU$2&lt;=$A155,IF(DU$3&gt;=$A155,(DU$4),0),0)*($AI156-$AI155)/10000</f>
        <v>0</v>
      </c>
      <c r="DV155" s="140" t="n">
        <f aca="false">IF(DV$2&lt;=$A155,IF(DV$3&gt;=$A155,(DV$4),0),0)*($AI156-$AI155)/10000</f>
        <v>0</v>
      </c>
      <c r="DW155" s="140" t="n">
        <f aca="false">IF(DW$2&lt;=$A155,IF(DW$3&gt;=$A155,(DW$4),0),0)*($AI156-$AI155)/10000</f>
        <v>0</v>
      </c>
      <c r="DX155" s="140" t="n">
        <f aca="false">IF(DX$2&lt;=$A155,IF(DX$3&gt;=$A155,(DX$4),0),0)*($AI156-$AI155)/10000</f>
        <v>0</v>
      </c>
      <c r="DY155" s="140" t="n">
        <f aca="false">IF(DY$2&lt;=$A155,IF(DY$3&gt;=$A155,(DY$4),0),0)*($AI156-$AI155)/10000</f>
        <v>0</v>
      </c>
      <c r="DZ155" s="140" t="n">
        <f aca="false">IF(DZ$2&lt;=$A155,IF(DZ$3&gt;=$A155,(DZ$4),0),0)*($AI156-$AI155)/10000</f>
        <v>0</v>
      </c>
      <c r="EA155" s="140" t="n">
        <f aca="false">IF(EA$2&lt;=$A155,IF(EA$3&gt;=$A155,(EA$4),0),0)*($AI156-$AI155)/10000</f>
        <v>0</v>
      </c>
      <c r="EB155" s="128" t="n">
        <f aca="false">SUM(DS155:DZ155)*AM155</f>
        <v>0</v>
      </c>
      <c r="EC155" s="128"/>
      <c r="ED155" s="17"/>
      <c r="EE155" s="17"/>
      <c r="EF155" s="17"/>
      <c r="EG155" s="17"/>
      <c r="EH155" s="17"/>
      <c r="EI155" s="140" t="n">
        <f aca="false">IF(EI$2&lt;=$A155,IF(EI$3&gt;=$A155,(EI$4),0),0)*($AI156-$AI155)/10000</f>
        <v>0</v>
      </c>
      <c r="EJ155" s="140" t="n">
        <f aca="false">IF(EJ$2&lt;=$A155,IF(EJ$3&gt;=$A155,(EJ$4),0),0)*($AI156-$AI155)/10000</f>
        <v>0</v>
      </c>
      <c r="EK155" s="140" t="n">
        <f aca="false">IF(EK$2&lt;=$A155,IF(EK$3&gt;=$A155,(EK$4),0),0)*($AI156-$AI155)/10000</f>
        <v>0</v>
      </c>
      <c r="EL155" s="140" t="n">
        <f aca="false">IF(EL$2&lt;=$A155,IF(EL$3&gt;=$A155,(EL$4),0),0)*($AI156-$AI155)/10000</f>
        <v>0</v>
      </c>
      <c r="EM155" s="140" t="n">
        <f aca="false">IF(EM$2&lt;=$A155,IF(EM$3&gt;=$A155,(EM$4),0),0)*($AI156-$AI155)/10000</f>
        <v>0</v>
      </c>
      <c r="EN155" s="140" t="n">
        <f aca="false">IF(EN$2&lt;=$A155,IF(EN$3&gt;=$A155,(EN$4),0),0)*($AI156-$AI155)/10000</f>
        <v>0</v>
      </c>
      <c r="EO155" s="17"/>
      <c r="EP155" s="128" t="n">
        <f aca="false">SUM(EI155:EN155)</f>
        <v>0</v>
      </c>
      <c r="EQ155" s="128" t="n">
        <f aca="false">EP155*AM155</f>
        <v>0</v>
      </c>
      <c r="ER155" s="17"/>
      <c r="ES155" s="17"/>
      <c r="ET155" s="17"/>
      <c r="EU155" s="17"/>
      <c r="EV155" s="17"/>
      <c r="EW155" s="140" t="n">
        <f aca="false">IF(EW$2&lt;=$A155,IF(EW$3&gt;=$A155,(EW$4),0),0)*($AI156-$AI155)/10000</f>
        <v>0</v>
      </c>
      <c r="EX155" s="140" t="n">
        <f aca="false">IF(EX$2&lt;=$A155,IF(EX$3&gt;=$A155,(EX$4),0),0)*($AI156-$AI155)/10000</f>
        <v>0</v>
      </c>
      <c r="EY155" s="140" t="n">
        <f aca="false">IF(EY$2&lt;=$A155,IF(EY$3&gt;=$A155,(EY$4),0),0)*($AI156-$AI155)/10000</f>
        <v>0</v>
      </c>
      <c r="EZ155" s="140" t="n">
        <f aca="false">IF(EZ$2&lt;=$A155,IF(EZ$3&gt;=$A155,(EZ$4),0),0)*($AI156-$AI155)/10000</f>
        <v>0</v>
      </c>
      <c r="FA155" s="140" t="n">
        <f aca="false">IF(FA$2&lt;=$A155,IF(FA$3&gt;=$A155,(FA$4),0),0)*($AI156-$AI155)/10000</f>
        <v>0</v>
      </c>
      <c r="FB155" s="140" t="n">
        <f aca="false">IF(FB$2&lt;=$A155,IF(FB$3&gt;=$A155,(FB$4),0),0)*($AI156-$AI155)/10000</f>
        <v>0</v>
      </c>
      <c r="FC155" s="17"/>
      <c r="FD155" s="128" t="n">
        <f aca="false">SUM(EW155:FB155)</f>
        <v>0</v>
      </c>
      <c r="FE155" s="128" t="n">
        <f aca="false">FD155*AM155</f>
        <v>0</v>
      </c>
      <c r="FF155" s="17"/>
      <c r="FG155" s="17"/>
      <c r="FH155" s="17"/>
      <c r="FI155" s="17"/>
      <c r="FJ155" s="17"/>
      <c r="FK155" s="17"/>
      <c r="FL155" s="140" t="n">
        <f aca="false">IF(FL$2&lt;=$A155,IF(FL$3&gt;=$A155,(FL$4),0),0)*($AI156-$AI155)/10000</f>
        <v>0</v>
      </c>
      <c r="FM155" s="140" t="n">
        <f aca="false">IF(FM$2&lt;=$A155,IF(FM$3&gt;=$A155,(FM$4),0),0)*($AI156-$AI155)/10000</f>
        <v>0</v>
      </c>
      <c r="FN155" s="140" t="n">
        <f aca="false">IF(FN$2&lt;=$A155,IF(FN$3&gt;=$A155,(FN$4),0),0)*($AI156-$AI155)/10000</f>
        <v>0</v>
      </c>
      <c r="FO155" s="140" t="n">
        <f aca="false">IF(FO$2&lt;=$A155,IF(FO$3&gt;=$A155,(FO$4),0),0)*($AI156-$AI155)/10000</f>
        <v>0</v>
      </c>
      <c r="FP155" s="140" t="n">
        <f aca="false">IF(FP$2&lt;=$A155,IF(FP$3&gt;=$A155,(FP$4),0),0)*($AI156-$AI155)/10000</f>
        <v>0</v>
      </c>
      <c r="FQ155" s="140" t="n">
        <f aca="false">IF(FQ$2&lt;=$A155,IF(FQ$3&gt;=$A155,(FQ$4),0),0)*($AI156-$AI155)/10000</f>
        <v>0</v>
      </c>
      <c r="FR155" s="17"/>
      <c r="FS155" s="128" t="n">
        <f aca="false">SUM(FL155:FQ155)</f>
        <v>0</v>
      </c>
      <c r="FT155" s="128" t="n">
        <f aca="false">FS155*AM155</f>
        <v>0</v>
      </c>
      <c r="FU155" s="17"/>
      <c r="FV155" s="17"/>
      <c r="FW155" s="17"/>
      <c r="FX155" s="17"/>
      <c r="FY155" s="17"/>
      <c r="FZ155" s="17"/>
      <c r="GA155" s="140" t="n">
        <f aca="false">IF(GA$2&lt;=$A155,IF(GA$3&gt;=$A155,(GA$4),0),0)*($AI156-$AI155)/10000</f>
        <v>0</v>
      </c>
      <c r="GB155" s="140" t="n">
        <f aca="false">IF(GB$2&lt;=$A155,IF(GB$3&gt;=$A155,(GB$4),0),0)*($AI156-$AI155)/10000</f>
        <v>0</v>
      </c>
      <c r="GC155" s="140" t="n">
        <f aca="false">IF(GC$2&lt;=$A155,IF(GC$3&gt;=$A155,(GC$4),0),0)*($AI156-$AI155)/10000</f>
        <v>0</v>
      </c>
      <c r="GD155" s="140" t="n">
        <f aca="false">IF(GD$2&lt;=$A155,IF(GD$3&gt;=$A155,(GD$4),0),0)*($AI156-$AI155)/10000</f>
        <v>0</v>
      </c>
      <c r="GE155" s="140" t="n">
        <f aca="false">IF(GE$2&lt;=$A155,IF(GE$3&gt;=$A155,(GE$4),0),0)*($AI156-$AI155)/10000</f>
        <v>0</v>
      </c>
      <c r="GF155" s="140" t="n">
        <f aca="false">IF(GF$2&lt;=$A155,IF(GF$3&gt;=$A155,(GF$4),0),0)*($AI156-$AI155)/10000</f>
        <v>0</v>
      </c>
      <c r="GG155" s="17"/>
      <c r="GH155" s="128" t="n">
        <f aca="false">SUM(GA155:GF155)</f>
        <v>0</v>
      </c>
      <c r="GI155" s="128" t="n">
        <f aca="false">GH155*AM155</f>
        <v>0</v>
      </c>
    </row>
    <row r="156" customFormat="false" ht="16.5" hidden="false" customHeight="false" outlineLevel="0" collapsed="false">
      <c r="A156" s="133" t="n">
        <v>41487</v>
      </c>
      <c r="B156" s="144" t="e">
        <f aca="false">INDEX(EOLArray,MATCH($A156,EOLColumn,0),MATCH($AF$5,EOLRow,0))+CT156</f>
        <v>#VALUE!</v>
      </c>
      <c r="C156" s="135" t="n">
        <f aca="false">INDEX(M1SHEET,MATCH($A156,M1COLUMN,0),MATCH($AG$5,M1ROW,0))</f>
        <v>-0.627253423994108</v>
      </c>
      <c r="D156" s="152"/>
      <c r="E156" s="144" t="e">
        <f aca="false">INDEX(EOLArray,MATCH($A156,EOLColumn,0),MATCH($AF$19,EOLRow,0))+EQ156</f>
        <v>#VALUE!</v>
      </c>
      <c r="F156" s="135" t="n">
        <f aca="false">INDEX(M1SHEET,MATCH($A156,M1COLUMN,0),MATCH($AG$14,M1ROW,0))</f>
        <v>0</v>
      </c>
      <c r="G156" s="152"/>
      <c r="H156" s="144" t="e">
        <f aca="false">INDEX(EOLArray,MATCH($A156,EOLColumn,0),MATCH($AF$20,EOLRow,0))+GI156</f>
        <v>#VALUE!</v>
      </c>
      <c r="I156" s="135" t="n">
        <f aca="false">INDEX(M1SHEET,MATCH($A156,M1COLUMN,0),MATCH($AG$17,M1ROW,0))</f>
        <v>0.62</v>
      </c>
      <c r="J156" s="152"/>
      <c r="K156" s="144" t="e">
        <f aca="false">INDEX(EOLArray,MATCH($A156,EOLColumn,0),MATCH($AF$13,EOLRow,0))+FE156</f>
        <v>#VALUE!</v>
      </c>
      <c r="L156" s="135" t="n">
        <f aca="false">INDEX(M1SHEET,MATCH($A156,M1COLUMN,0),MATCH($AG$13,M1ROW,0))</f>
        <v>0</v>
      </c>
      <c r="M156" s="152"/>
      <c r="N156" s="144" t="e">
        <f aca="false">INDEX(EOLArray,MATCH($A156,EOLColumn,0),MATCH($AF$12,EOLRow,0))+EB156+DQ156</f>
        <v>#VALUE!</v>
      </c>
      <c r="O156" s="135" t="n">
        <f aca="false">INDEX(M1SHEET,MATCH($A156,M1COLUMN,0),MATCH($AG$15,M1ROW,0))</f>
        <v>-0.29</v>
      </c>
      <c r="P156" s="152"/>
      <c r="Q156" s="135" t="n">
        <f aca="false">INDEX(M1SHEET,MATCH($A156,M1COLUMN,0),MATCH($AG$31,M1ROW,0))</f>
        <v>4.1685</v>
      </c>
      <c r="R156" s="152"/>
      <c r="S156" s="144" t="e">
        <f aca="false">INDEX(EOLArray,MATCH($A156,EOLColumn,0),MATCH($AF$2,EOLRow,0))+BE156+DF156</f>
        <v>#VALUE!</v>
      </c>
      <c r="T156" s="135" t="n">
        <f aca="false">INDEX(M1SHEET,MATCH($A156,M1COLUMN,0),MATCH($AG$3,M1ROW,0))</f>
        <v>-0.57</v>
      </c>
      <c r="U156" s="152"/>
      <c r="V156" s="135" t="n">
        <f aca="false">INDEX(M1SHEET,MATCH($A156,M1COLUMN,0),MATCH($AG$28,M1ROW,0))</f>
        <v>5.43338683171178</v>
      </c>
      <c r="W156" s="152"/>
      <c r="X156" s="144" t="e">
        <f aca="false">INDEX(EOLArray,MATCH($A156,EOLColumn,0),MATCH($AF$18,EOLRow,0))+$BE156+$CK156+$CS156+$DQ156</f>
        <v>#VALUE!</v>
      </c>
      <c r="Y156" s="135" t="n">
        <f aca="false">INDEX(M1SHEET,MATCH($A156,M1COLUMN,0),MATCH($AG$2,M1ROW,0))</f>
        <v>4.4585</v>
      </c>
      <c r="Z156" s="152"/>
      <c r="AB156" s="150" t="e">
        <f aca="false">B156+E156+H156+K156+N156+S156</f>
        <v>#VALUE!</v>
      </c>
      <c r="AC156" s="58"/>
      <c r="AD156" s="58"/>
      <c r="AI156" s="138" t="n">
        <v>41487</v>
      </c>
      <c r="AJ156" s="96" t="n">
        <f aca="false">(CK156+BE156+BR156+DQ156)*AM156</f>
        <v>0</v>
      </c>
      <c r="AK156" s="97" t="n">
        <f aca="false">(AO156)*(AM156)</f>
        <v>0</v>
      </c>
      <c r="AL156" s="97" t="n">
        <f aca="false">(AN156+AO156)*(AM156)</f>
        <v>0</v>
      </c>
      <c r="AM156" s="139" t="n">
        <f aca="false">INDEX(M1SHEET,MATCH($AI156,M1COLUMN,0),MATCH($AG$38,M1ROW,0))</f>
        <v>0.467502244838992</v>
      </c>
      <c r="AN156" s="122" t="n">
        <f aca="false">BS156</f>
        <v>0</v>
      </c>
      <c r="AO156" s="97" t="n">
        <f aca="false">BR156</f>
        <v>0</v>
      </c>
      <c r="AP156" s="125"/>
      <c r="AQ156" s="108"/>
      <c r="AR156" s="128" t="n">
        <f aca="false">SUM(AX156:BE156)+SUM(BI156:BP156)+SUM(DU156:DZ156)+SUM(BW156:CI156)</f>
        <v>0</v>
      </c>
      <c r="AS156" s="108"/>
      <c r="AT156" s="17"/>
      <c r="AU156" s="17"/>
      <c r="AV156" s="37" t="n">
        <v>41487</v>
      </c>
      <c r="AW156" s="17"/>
      <c r="AX156" s="128" t="n">
        <f aca="false">IF(AX$2&lt;=$A156,IF(AX$3&gt;=$A156,(AX$4/1.055056),0),0)*($AI157-$AI156)/10000</f>
        <v>0</v>
      </c>
      <c r="AY156" s="140" t="n">
        <f aca="false">IF(AY$2&lt;=$A156,IF(AY$3&gt;=$A156,(AY$4/1.055056),0),0)*($AI157-$AI156)/10000</f>
        <v>0</v>
      </c>
      <c r="AZ156" s="140" t="n">
        <f aca="false">IF(AZ$2&lt;=$A156,IF(AZ$3&gt;=$A156,(AZ$4/1.055056),0),0)*($AI157-$AI156)/10000</f>
        <v>0</v>
      </c>
      <c r="BA156" s="140" t="n">
        <f aca="false">IF(BA$2&lt;=$A156,IF(BA$3&gt;=$A156,(BA$4/1.055056),0),0)*($AI157-$AI156)/10000</f>
        <v>0</v>
      </c>
      <c r="BB156" s="140" t="n">
        <f aca="false">IF(BB$2&lt;=$A156,IF(BB$3&gt;=$A156,(BB$4/1.055056),0),0)*($AI157-$AI156)/10000</f>
        <v>0</v>
      </c>
      <c r="BC156" s="140" t="n">
        <f aca="false">IF(BC$2&lt;=$A156,IF(BC$3&gt;=$A156,(BC$4/1.055056),0),0)*($AI157-$AI156)/10000</f>
        <v>0</v>
      </c>
      <c r="BD156" s="140" t="n">
        <f aca="false">IF(BD$2&lt;=$A156,IF(BD$3&gt;=$A156,(BD$4/1.055056),0),0)*($AI157-$AI156)/10000</f>
        <v>0</v>
      </c>
      <c r="BE156" s="140" t="n">
        <f aca="false">SUM(AX156:BD156)*AM156</f>
        <v>0</v>
      </c>
      <c r="BF156" s="140"/>
      <c r="BG156" s="13"/>
      <c r="BH156" s="13"/>
      <c r="BI156" s="141" t="n">
        <f aca="false">IF(BI$2&lt;=$A156,IF(BI$3&gt;=$A156,(BI$4/1.055056),0),0)*($AI157-$AI156)/10000</f>
        <v>0</v>
      </c>
      <c r="BJ156" s="141" t="n">
        <f aca="false">IF(BJ$2&lt;=$A156,IF(BJ$3&gt;=$A156,(BJ$4/1.055056),0),0)*($AI157-$AI156)/10000</f>
        <v>0</v>
      </c>
      <c r="BK156" s="141" t="n">
        <f aca="false">IF(BK$2&lt;=$A156,IF(BK$3&gt;=$A156,(BK$4/1.055056),0),0)*($AI157-$AI156)/10000</f>
        <v>0</v>
      </c>
      <c r="BL156" s="141" t="n">
        <f aca="false">IF(BL$2&lt;=$A156,IF(BL$3&gt;=$A156,(BL$4/1.055056),0),0)*($AI157-$AI156)/10000</f>
        <v>0</v>
      </c>
      <c r="BM156" s="141" t="n">
        <f aca="false">IF(BM$2&lt;=$A156,IF(BM$3&gt;=$A156,(BM$4/1.055056),0),0)*($AI157-$AI156)/10000</f>
        <v>0</v>
      </c>
      <c r="BN156" s="141" t="n">
        <f aca="false">IF(BN$2&lt;=$A156,IF(BN$3&gt;=$A156,(BN$4/1.055056),0),0)*($AI157-$AI156)/10000</f>
        <v>0</v>
      </c>
      <c r="BO156" s="141" t="n">
        <f aca="false">IF(BO$2&lt;=$A156,IF(BO$3&gt;=$A156,(BO$4/1.055056),0),0)*($AI157-$AI156)/10000</f>
        <v>0</v>
      </c>
      <c r="BP156" s="141" t="n">
        <f aca="false">IF(BP$2&lt;=$A156,IF(BP$3&gt;=$A156,(BP$4/1.055056),0),0)*($AI157-$AI156)/10000</f>
        <v>0</v>
      </c>
      <c r="BQ156" s="13"/>
      <c r="BR156" s="14" t="n">
        <f aca="false">SUM(BI156:BP156)</f>
        <v>0</v>
      </c>
      <c r="BS156" s="14" t="n">
        <f aca="false">SUM(AX156:BF156)+DF156</f>
        <v>0</v>
      </c>
      <c r="BT156" s="14"/>
      <c r="BU156" s="17"/>
      <c r="BV156" s="17"/>
      <c r="BW156" s="142" t="n">
        <f aca="false">IF(BW$2&lt;=$A156,IF(BW$3&gt;=$A156,(BW$4),0),0)*($AI157-$AI156)/10000</f>
        <v>0</v>
      </c>
      <c r="BX156" s="142" t="n">
        <f aca="false">IF(BX$2&lt;=$A156,IF(BX$3&gt;=$A156,(BX$4),0),0)*($AI157-$AI156)/10000</f>
        <v>0</v>
      </c>
      <c r="BY156" s="142" t="n">
        <f aca="false">IF(BY$2&lt;=$A156,IF(BY$3&gt;=$A156,(BY$4),0),0)*($AI157-$AI156)/10000</f>
        <v>0</v>
      </c>
      <c r="BZ156" s="142" t="n">
        <f aca="false">IF(BZ$2&lt;=$A156,IF(BZ$3&gt;=$A156,(BZ$4),0),0)*($AI157-$AI156)/10000</f>
        <v>0</v>
      </c>
      <c r="CA156" s="142" t="n">
        <f aca="false">IF(CA$2&lt;=$A156,IF(CA$3&gt;=$A156,(CA$4),0),0)*($AI157-$AI156)/10000</f>
        <v>0</v>
      </c>
      <c r="CB156" s="140" t="n">
        <f aca="false">IF(CB$2&lt;=$A156,IF(CB$3&gt;=$A156,(CB$4),0),0)*($AI157-$AI156)/10000</f>
        <v>0</v>
      </c>
      <c r="CC156" s="140" t="n">
        <f aca="false">IF(CC$2&lt;=$A156,IF(CC$3&gt;=$A156,(CC$4),0),0)*($AI157-$AI156)/10000</f>
        <v>0</v>
      </c>
      <c r="CD156" s="140" t="n">
        <f aca="false">IF(CD$2&lt;=$A156,IF(CD$3&gt;=$A156,(CD$4),0),0)*($AI157-$AI156)/10000</f>
        <v>0</v>
      </c>
      <c r="CE156" s="140" t="n">
        <f aca="false">IF(CE$2&lt;=$A156,IF(CE$3&gt;=$A156,(CE$4),0),0)*($AI157-$AI156)/10000</f>
        <v>0</v>
      </c>
      <c r="CF156" s="140" t="n">
        <f aca="false">IF(CF$2&lt;=$A156,IF(CF$3&gt;=$A156,(CF$4),0),0)*($AI157-$AI156)/10000</f>
        <v>0</v>
      </c>
      <c r="CG156" s="140" t="n">
        <f aca="false">IF(CG$2&lt;=$A156,IF(CG$3&gt;=$A156,(CG$4),0),0)*($AI157-$AI156)/10000</f>
        <v>0</v>
      </c>
      <c r="CH156" s="140" t="n">
        <f aca="false">IF(CH$2&lt;=$A156,IF(CH$3&gt;=$A156,(CH$4),0),0)*($AI157-$AI156)/10000</f>
        <v>0</v>
      </c>
      <c r="CI156" s="140" t="n">
        <f aca="false">IF(CI$2&lt;=$A156,IF(CI$3&gt;=$A156,(CI$4),0),0)*($AI157-$AI156)/10000</f>
        <v>0</v>
      </c>
      <c r="CJ156" s="17"/>
      <c r="CK156" s="128" t="n">
        <f aca="false">SUM(BW156:CI156)+DQ156</f>
        <v>0</v>
      </c>
      <c r="CL156" s="128"/>
      <c r="CM156" s="128"/>
      <c r="CN156" s="142" t="n">
        <f aca="false">IF(CN$2&lt;=$A156,IF(CN$3&gt;=$A156,(CN$4),0),0)*($AI157-$AI156)/10000</f>
        <v>0</v>
      </c>
      <c r="CO156" s="142" t="n">
        <f aca="false">IF(CO$2&lt;=$A156,IF(CO$3&gt;=$A156,(CO$4),0),0)*($AI157-$AI156)/10000</f>
        <v>0</v>
      </c>
      <c r="CP156" s="142" t="n">
        <f aca="false">IF(CP$2&lt;=$A156,IF(CP$3&gt;=$A156,(CP$4),0),0)*($AI157-$AI156)/10000</f>
        <v>0</v>
      </c>
      <c r="CQ156" s="142" t="n">
        <f aca="false">IF(CQ$2&lt;=$A156,IF(CQ$3&gt;=$A156,(CQ$4),0),0)*($AI157-$AI156)/10000</f>
        <v>0</v>
      </c>
      <c r="CR156" s="128"/>
      <c r="CS156" s="128" t="n">
        <f aca="false">SUM(CN156:CQ156)*AL156</f>
        <v>0</v>
      </c>
      <c r="CT156" s="128"/>
      <c r="CU156" s="17"/>
      <c r="CV156" s="17"/>
      <c r="CW156" s="17"/>
      <c r="CX156" s="140" t="n">
        <f aca="false">IF(CX$2&lt;=$A156,IF(CX$3&gt;=$A156,(CX$4),0),0)*($AI157-$AI156)/10000</f>
        <v>0</v>
      </c>
      <c r="CY156" s="140" t="n">
        <f aca="false">IF(CY$2&lt;=$A156,IF(CY$3&gt;=$A156,(CY$4),0),0)*($AI157-$AI156)/10000</f>
        <v>0</v>
      </c>
      <c r="CZ156" s="140" t="n">
        <f aca="false">IF(CZ$2&lt;=$A156,IF(CZ$3&gt;=$A156,(CZ$4),0),0)*($AI157-$AI156)/10000</f>
        <v>0</v>
      </c>
      <c r="DA156" s="140" t="n">
        <f aca="false">IF(DA$2&lt;=$A156,IF(DA$3&gt;=$A156,(DA$4),0),0)*($AI157-$AI156)/10000</f>
        <v>0</v>
      </c>
      <c r="DB156" s="140" t="n">
        <f aca="false">IF(DB$2&lt;=$A156,IF(DB$3&gt;=$A156,(DB$4),0),0)*($AI157-$AI156)/10000</f>
        <v>0</v>
      </c>
      <c r="DC156" s="140" t="n">
        <f aca="false">IF(DC$2&lt;=$A156,IF(DC$3&gt;=$A156,(DC$4),0),0)*($AI157-$AI156)/10000</f>
        <v>0</v>
      </c>
      <c r="DD156" s="140" t="n">
        <f aca="false">IF(DD$2&lt;=$A156,IF(DD$3&gt;=$A156,(DD$4),0),0)*($AI157-$AI156)/10000</f>
        <v>0</v>
      </c>
      <c r="DE156" s="17"/>
      <c r="DF156" s="128" t="n">
        <f aca="false">SUM(CX156:DD156)</f>
        <v>0</v>
      </c>
      <c r="DG156" s="17"/>
      <c r="DH156" s="17"/>
      <c r="DI156" s="17"/>
      <c r="DJ156" s="17"/>
      <c r="DK156" s="17"/>
      <c r="DL156" s="140" t="n">
        <f aca="false">IF(DL$2&lt;=$A156,IF(DL$3&gt;=$A156,(DL$4),0),0)*($AI157-$AI156)/10000</f>
        <v>0</v>
      </c>
      <c r="DM156" s="140" t="n">
        <f aca="false">IF(DM$2&lt;=$A156,IF(DM$3&gt;=$A156,(DM$4),0),0)*($AI157-$AI156)/10000</f>
        <v>0</v>
      </c>
      <c r="DN156" s="140" t="n">
        <f aca="false">IF(DN$2&lt;=$A156,IF(DN$3&gt;=$A156,(DN$4),0),0)*($AI157-$AI156)/10000</f>
        <v>0</v>
      </c>
      <c r="DO156" s="140" t="n">
        <f aca="false">IF(DO$2&lt;=$A156,IF(DO$3&gt;=$A156,(DO$4),0),0)*($AI157-$AI156)/10000</f>
        <v>0</v>
      </c>
      <c r="DP156" s="140"/>
      <c r="DQ156" s="140" t="n">
        <f aca="false">SUM(DL156:DO156)*AL156</f>
        <v>0</v>
      </c>
      <c r="DR156" s="140"/>
      <c r="DS156" s="140" t="n">
        <f aca="false">IF(DS$2&lt;=$A156,IF(DS$3&gt;=$A156,(DS$4),0),0)*($AI157-$AI156)/10000</f>
        <v>0</v>
      </c>
      <c r="DT156" s="140" t="n">
        <f aca="false">IF(DT$2&lt;=$A156,IF(DT$3&gt;=$A156,(DT$4),0),0)*($AI157-$AI156)/10000</f>
        <v>0</v>
      </c>
      <c r="DU156" s="140" t="n">
        <f aca="false">IF(DU$2&lt;=$A156,IF(DU$3&gt;=$A156,(DU$4),0),0)*($AI157-$AI156)/10000</f>
        <v>0</v>
      </c>
      <c r="DV156" s="140" t="n">
        <f aca="false">IF(DV$2&lt;=$A156,IF(DV$3&gt;=$A156,(DV$4),0),0)*($AI157-$AI156)/10000</f>
        <v>0</v>
      </c>
      <c r="DW156" s="140" t="n">
        <f aca="false">IF(DW$2&lt;=$A156,IF(DW$3&gt;=$A156,(DW$4),0),0)*($AI157-$AI156)/10000</f>
        <v>0</v>
      </c>
      <c r="DX156" s="140" t="n">
        <f aca="false">IF(DX$2&lt;=$A156,IF(DX$3&gt;=$A156,(DX$4),0),0)*($AI157-$AI156)/10000</f>
        <v>0</v>
      </c>
      <c r="DY156" s="140" t="n">
        <f aca="false">IF(DY$2&lt;=$A156,IF(DY$3&gt;=$A156,(DY$4),0),0)*($AI157-$AI156)/10000</f>
        <v>0</v>
      </c>
      <c r="DZ156" s="140" t="n">
        <f aca="false">IF(DZ$2&lt;=$A156,IF(DZ$3&gt;=$A156,(DZ$4),0),0)*($AI157-$AI156)/10000</f>
        <v>0</v>
      </c>
      <c r="EA156" s="140" t="n">
        <f aca="false">IF(EA$2&lt;=$A156,IF(EA$3&gt;=$A156,(EA$4),0),0)*($AI157-$AI156)/10000</f>
        <v>0</v>
      </c>
      <c r="EB156" s="128" t="n">
        <f aca="false">SUM(DS156:DZ156)*AM156</f>
        <v>0</v>
      </c>
      <c r="EC156" s="128"/>
      <c r="ED156" s="17"/>
      <c r="EE156" s="17"/>
      <c r="EF156" s="17"/>
      <c r="EG156" s="17"/>
      <c r="EH156" s="17"/>
      <c r="EI156" s="140" t="n">
        <f aca="false">IF(EI$2&lt;=$A156,IF(EI$3&gt;=$A156,(EI$4),0),0)*($AI157-$AI156)/10000</f>
        <v>0</v>
      </c>
      <c r="EJ156" s="140" t="n">
        <f aca="false">IF(EJ$2&lt;=$A156,IF(EJ$3&gt;=$A156,(EJ$4),0),0)*($AI157-$AI156)/10000</f>
        <v>0</v>
      </c>
      <c r="EK156" s="140" t="n">
        <f aca="false">IF(EK$2&lt;=$A156,IF(EK$3&gt;=$A156,(EK$4),0),0)*($AI157-$AI156)/10000</f>
        <v>0</v>
      </c>
      <c r="EL156" s="140" t="n">
        <f aca="false">IF(EL$2&lt;=$A156,IF(EL$3&gt;=$A156,(EL$4),0),0)*($AI157-$AI156)/10000</f>
        <v>0</v>
      </c>
      <c r="EM156" s="140" t="n">
        <f aca="false">IF(EM$2&lt;=$A156,IF(EM$3&gt;=$A156,(EM$4),0),0)*($AI157-$AI156)/10000</f>
        <v>0</v>
      </c>
      <c r="EN156" s="140" t="n">
        <f aca="false">IF(EN$2&lt;=$A156,IF(EN$3&gt;=$A156,(EN$4),0),0)*($AI157-$AI156)/10000</f>
        <v>0</v>
      </c>
      <c r="EO156" s="17"/>
      <c r="EP156" s="128" t="n">
        <f aca="false">SUM(EI156:EN156)</f>
        <v>0</v>
      </c>
      <c r="EQ156" s="128" t="n">
        <f aca="false">EP156*AM156</f>
        <v>0</v>
      </c>
      <c r="ER156" s="17"/>
      <c r="ES156" s="17"/>
      <c r="ET156" s="17"/>
      <c r="EU156" s="17"/>
      <c r="EV156" s="17"/>
      <c r="EW156" s="140" t="n">
        <f aca="false">IF(EW$2&lt;=$A156,IF(EW$3&gt;=$A156,(EW$4),0),0)*($AI157-$AI156)/10000</f>
        <v>0</v>
      </c>
      <c r="EX156" s="140" t="n">
        <f aca="false">IF(EX$2&lt;=$A156,IF(EX$3&gt;=$A156,(EX$4),0),0)*($AI157-$AI156)/10000</f>
        <v>0</v>
      </c>
      <c r="EY156" s="140" t="n">
        <f aca="false">IF(EY$2&lt;=$A156,IF(EY$3&gt;=$A156,(EY$4),0),0)*($AI157-$AI156)/10000</f>
        <v>0</v>
      </c>
      <c r="EZ156" s="140" t="n">
        <f aca="false">IF(EZ$2&lt;=$A156,IF(EZ$3&gt;=$A156,(EZ$4),0),0)*($AI157-$AI156)/10000</f>
        <v>0</v>
      </c>
      <c r="FA156" s="140" t="n">
        <f aca="false">IF(FA$2&lt;=$A156,IF(FA$3&gt;=$A156,(FA$4),0),0)*($AI157-$AI156)/10000</f>
        <v>0</v>
      </c>
      <c r="FB156" s="140" t="n">
        <f aca="false">IF(FB$2&lt;=$A156,IF(FB$3&gt;=$A156,(FB$4),0),0)*($AI157-$AI156)/10000</f>
        <v>0</v>
      </c>
      <c r="FC156" s="17"/>
      <c r="FD156" s="128" t="n">
        <f aca="false">SUM(EW156:FB156)</f>
        <v>0</v>
      </c>
      <c r="FE156" s="128" t="n">
        <f aca="false">FD156*AM156</f>
        <v>0</v>
      </c>
      <c r="FF156" s="17"/>
      <c r="FG156" s="17"/>
      <c r="FH156" s="17"/>
      <c r="FI156" s="17"/>
      <c r="FJ156" s="17"/>
      <c r="FK156" s="17"/>
      <c r="FL156" s="140" t="n">
        <f aca="false">IF(FL$2&lt;=$A156,IF(FL$3&gt;=$A156,(FL$4),0),0)*($AI157-$AI156)/10000</f>
        <v>0</v>
      </c>
      <c r="FM156" s="140" t="n">
        <f aca="false">IF(FM$2&lt;=$A156,IF(FM$3&gt;=$A156,(FM$4),0),0)*($AI157-$AI156)/10000</f>
        <v>0</v>
      </c>
      <c r="FN156" s="140" t="n">
        <f aca="false">IF(FN$2&lt;=$A156,IF(FN$3&gt;=$A156,(FN$4),0),0)*($AI157-$AI156)/10000</f>
        <v>0</v>
      </c>
      <c r="FO156" s="140" t="n">
        <f aca="false">IF(FO$2&lt;=$A156,IF(FO$3&gt;=$A156,(FO$4),0),0)*($AI157-$AI156)/10000</f>
        <v>0</v>
      </c>
      <c r="FP156" s="140" t="n">
        <f aca="false">IF(FP$2&lt;=$A156,IF(FP$3&gt;=$A156,(FP$4),0),0)*($AI157-$AI156)/10000</f>
        <v>0</v>
      </c>
      <c r="FQ156" s="140" t="n">
        <f aca="false">IF(FQ$2&lt;=$A156,IF(FQ$3&gt;=$A156,(FQ$4),0),0)*($AI157-$AI156)/10000</f>
        <v>0</v>
      </c>
      <c r="FR156" s="17"/>
      <c r="FS156" s="128" t="n">
        <f aca="false">SUM(FL156:FQ156)</f>
        <v>0</v>
      </c>
      <c r="FT156" s="128" t="n">
        <f aca="false">FS156*AM156</f>
        <v>0</v>
      </c>
      <c r="FU156" s="17"/>
      <c r="FV156" s="17"/>
      <c r="FW156" s="17"/>
      <c r="FX156" s="17"/>
      <c r="FY156" s="17"/>
      <c r="FZ156" s="17"/>
      <c r="GA156" s="140" t="n">
        <f aca="false">IF(GA$2&lt;=$A156,IF(GA$3&gt;=$A156,(GA$4),0),0)*($AI157-$AI156)/10000</f>
        <v>0</v>
      </c>
      <c r="GB156" s="140" t="n">
        <f aca="false">IF(GB$2&lt;=$A156,IF(GB$3&gt;=$A156,(GB$4),0),0)*($AI157-$AI156)/10000</f>
        <v>0</v>
      </c>
      <c r="GC156" s="140" t="n">
        <f aca="false">IF(GC$2&lt;=$A156,IF(GC$3&gt;=$A156,(GC$4),0),0)*($AI157-$AI156)/10000</f>
        <v>0</v>
      </c>
      <c r="GD156" s="140" t="n">
        <f aca="false">IF(GD$2&lt;=$A156,IF(GD$3&gt;=$A156,(GD$4),0),0)*($AI157-$AI156)/10000</f>
        <v>0</v>
      </c>
      <c r="GE156" s="140" t="n">
        <f aca="false">IF(GE$2&lt;=$A156,IF(GE$3&gt;=$A156,(GE$4),0),0)*($AI157-$AI156)/10000</f>
        <v>0</v>
      </c>
      <c r="GF156" s="140" t="n">
        <f aca="false">IF(GF$2&lt;=$A156,IF(GF$3&gt;=$A156,(GF$4),0),0)*($AI157-$AI156)/10000</f>
        <v>0</v>
      </c>
      <c r="GG156" s="17"/>
      <c r="GH156" s="128" t="n">
        <f aca="false">SUM(GA156:GF156)</f>
        <v>0</v>
      </c>
      <c r="GI156" s="128" t="n">
        <f aca="false">GH156*AM156</f>
        <v>0</v>
      </c>
    </row>
    <row r="157" customFormat="false" ht="16.5" hidden="false" customHeight="false" outlineLevel="0" collapsed="false">
      <c r="A157" s="133" t="n">
        <v>41518</v>
      </c>
      <c r="B157" s="144" t="e">
        <f aca="false">INDEX(EOLArray,MATCH($A157,EOLColumn,0),MATCH($AF$5,EOLRow,0))+CT157</f>
        <v>#VALUE!</v>
      </c>
      <c r="C157" s="135" t="n">
        <f aca="false">INDEX(M1SHEET,MATCH($A157,M1COLUMN,0),MATCH($AG$5,M1ROW,0))</f>
        <v>-0.627253310489336</v>
      </c>
      <c r="D157" s="152"/>
      <c r="E157" s="144" t="e">
        <f aca="false">INDEX(EOLArray,MATCH($A157,EOLColumn,0),MATCH($AF$19,EOLRow,0))+EQ157</f>
        <v>#VALUE!</v>
      </c>
      <c r="F157" s="135" t="n">
        <f aca="false">INDEX(M1SHEET,MATCH($A157,M1COLUMN,0),MATCH($AG$14,M1ROW,0))</f>
        <v>0</v>
      </c>
      <c r="G157" s="152"/>
      <c r="H157" s="144" t="e">
        <f aca="false">INDEX(EOLArray,MATCH($A157,EOLColumn,0),MATCH($AF$20,EOLRow,0))+GI157</f>
        <v>#VALUE!</v>
      </c>
      <c r="I157" s="135" t="n">
        <f aca="false">INDEX(M1SHEET,MATCH($A157,M1COLUMN,0),MATCH($AG$17,M1ROW,0))</f>
        <v>0.62</v>
      </c>
      <c r="J157" s="152"/>
      <c r="K157" s="144" t="e">
        <f aca="false">INDEX(EOLArray,MATCH($A157,EOLColumn,0),MATCH($AF$13,EOLRow,0))+FE157</f>
        <v>#VALUE!</v>
      </c>
      <c r="L157" s="135" t="n">
        <f aca="false">INDEX(M1SHEET,MATCH($A157,M1COLUMN,0),MATCH($AG$13,M1ROW,0))</f>
        <v>0</v>
      </c>
      <c r="M157" s="152"/>
      <c r="N157" s="144" t="e">
        <f aca="false">INDEX(EOLArray,MATCH($A157,EOLColumn,0),MATCH($AF$12,EOLRow,0))+EB157+DQ157</f>
        <v>#VALUE!</v>
      </c>
      <c r="O157" s="135" t="n">
        <f aca="false">INDEX(M1SHEET,MATCH($A157,M1COLUMN,0),MATCH($AG$15,M1ROW,0))</f>
        <v>-0.29</v>
      </c>
      <c r="P157" s="152"/>
      <c r="Q157" s="135" t="n">
        <f aca="false">INDEX(M1SHEET,MATCH($A157,M1COLUMN,0),MATCH($AG$31,M1ROW,0))</f>
        <v>4.1945</v>
      </c>
      <c r="R157" s="152"/>
      <c r="S157" s="144" t="e">
        <f aca="false">INDEX(EOLArray,MATCH($A157,EOLColumn,0),MATCH($AF$2,EOLRow,0))+BE157+DF157</f>
        <v>#VALUE!</v>
      </c>
      <c r="T157" s="135" t="n">
        <f aca="false">INDEX(M1SHEET,MATCH($A157,M1COLUMN,0),MATCH($AG$3,M1ROW,0))</f>
        <v>-0.57</v>
      </c>
      <c r="U157" s="152"/>
      <c r="V157" s="135" t="n">
        <f aca="false">INDEX(M1SHEET,MATCH($A157,M1COLUMN,0),MATCH($AG$28,M1ROW,0))</f>
        <v>5.46972738036395</v>
      </c>
      <c r="W157" s="152"/>
      <c r="X157" s="144" t="e">
        <f aca="false">INDEX(EOLArray,MATCH($A157,EOLColumn,0),MATCH($AF$18,EOLRow,0))+$BE157+$CK157+$CS157+$DQ157</f>
        <v>#VALUE!</v>
      </c>
      <c r="Y157" s="135" t="n">
        <f aca="false">INDEX(M1SHEET,MATCH($A157,M1COLUMN,0),MATCH($AG$2,M1ROW,0))</f>
        <v>4.4845</v>
      </c>
      <c r="Z157" s="152"/>
      <c r="AB157" s="150" t="e">
        <f aca="false">B157+E157+H157+K157+N157+S157</f>
        <v>#VALUE!</v>
      </c>
      <c r="AC157" s="58"/>
      <c r="AD157" s="58"/>
      <c r="AI157" s="138" t="n">
        <v>41518</v>
      </c>
      <c r="AJ157" s="96" t="n">
        <f aca="false">(CK157+BE157+BR157+DQ157)*AM157</f>
        <v>0</v>
      </c>
      <c r="AK157" s="97" t="n">
        <f aca="false">(AO157)*(AM157)</f>
        <v>0</v>
      </c>
      <c r="AL157" s="97" t="n">
        <f aca="false">(AN157+AO157)*(AM157)</f>
        <v>0</v>
      </c>
      <c r="AM157" s="139" t="n">
        <f aca="false">INDEX(M1SHEET,MATCH($AI157,M1COLUMN,0),MATCH($AG$38,M1ROW,0))</f>
        <v>0.464863900721088</v>
      </c>
      <c r="AN157" s="122" t="n">
        <f aca="false">BS157</f>
        <v>0</v>
      </c>
      <c r="AO157" s="97" t="n">
        <f aca="false">BR157</f>
        <v>0</v>
      </c>
      <c r="AP157" s="125"/>
      <c r="AQ157" s="108"/>
      <c r="AR157" s="128" t="n">
        <f aca="false">SUM(AX157:BE157)+SUM(BI157:BP157)+SUM(DU157:DZ157)+SUM(BW157:CI157)</f>
        <v>0</v>
      </c>
      <c r="AS157" s="108"/>
      <c r="AT157" s="17"/>
      <c r="AU157" s="17"/>
      <c r="AV157" s="37" t="n">
        <v>41518</v>
      </c>
      <c r="AW157" s="17"/>
      <c r="AX157" s="128" t="n">
        <f aca="false">IF(AX$2&lt;=$A157,IF(AX$3&gt;=$A157,(AX$4/1.055056),0),0)*($AI158-$AI157)/10000</f>
        <v>0</v>
      </c>
      <c r="AY157" s="140" t="n">
        <f aca="false">IF(AY$2&lt;=$A157,IF(AY$3&gt;=$A157,(AY$4/1.055056),0),0)*($AI158-$AI157)/10000</f>
        <v>0</v>
      </c>
      <c r="AZ157" s="140" t="n">
        <f aca="false">IF(AZ$2&lt;=$A157,IF(AZ$3&gt;=$A157,(AZ$4/1.055056),0),0)*($AI158-$AI157)/10000</f>
        <v>0</v>
      </c>
      <c r="BA157" s="140" t="n">
        <f aca="false">IF(BA$2&lt;=$A157,IF(BA$3&gt;=$A157,(BA$4/1.055056),0),0)*($AI158-$AI157)/10000</f>
        <v>0</v>
      </c>
      <c r="BB157" s="140" t="n">
        <f aca="false">IF(BB$2&lt;=$A157,IF(BB$3&gt;=$A157,(BB$4/1.055056),0),0)*($AI158-$AI157)/10000</f>
        <v>0</v>
      </c>
      <c r="BC157" s="140" t="n">
        <f aca="false">IF(BC$2&lt;=$A157,IF(BC$3&gt;=$A157,(BC$4/1.055056),0),0)*($AI158-$AI157)/10000</f>
        <v>0</v>
      </c>
      <c r="BD157" s="140" t="n">
        <f aca="false">IF(BD$2&lt;=$A157,IF(BD$3&gt;=$A157,(BD$4/1.055056),0),0)*($AI158-$AI157)/10000</f>
        <v>0</v>
      </c>
      <c r="BE157" s="140" t="n">
        <f aca="false">SUM(AX157:BD157)*AM157</f>
        <v>0</v>
      </c>
      <c r="BF157" s="140"/>
      <c r="BG157" s="13"/>
      <c r="BH157" s="13"/>
      <c r="BI157" s="141" t="n">
        <f aca="false">IF(BI$2&lt;=$A157,IF(BI$3&gt;=$A157,(BI$4/1.055056),0),0)*($AI158-$AI157)/10000</f>
        <v>0</v>
      </c>
      <c r="BJ157" s="141" t="n">
        <f aca="false">IF(BJ$2&lt;=$A157,IF(BJ$3&gt;=$A157,(BJ$4/1.055056),0),0)*($AI158-$AI157)/10000</f>
        <v>0</v>
      </c>
      <c r="BK157" s="141" t="n">
        <f aca="false">IF(BK$2&lt;=$A157,IF(BK$3&gt;=$A157,(BK$4/1.055056),0),0)*($AI158-$AI157)/10000</f>
        <v>0</v>
      </c>
      <c r="BL157" s="141" t="n">
        <f aca="false">IF(BL$2&lt;=$A157,IF(BL$3&gt;=$A157,(BL$4/1.055056),0),0)*($AI158-$AI157)/10000</f>
        <v>0</v>
      </c>
      <c r="BM157" s="141" t="n">
        <f aca="false">IF(BM$2&lt;=$A157,IF(BM$3&gt;=$A157,(BM$4/1.055056),0),0)*($AI158-$AI157)/10000</f>
        <v>0</v>
      </c>
      <c r="BN157" s="141" t="n">
        <f aca="false">IF(BN$2&lt;=$A157,IF(BN$3&gt;=$A157,(BN$4/1.055056),0),0)*($AI158-$AI157)/10000</f>
        <v>0</v>
      </c>
      <c r="BO157" s="141" t="n">
        <f aca="false">IF(BO$2&lt;=$A157,IF(BO$3&gt;=$A157,(BO$4/1.055056),0),0)*($AI158-$AI157)/10000</f>
        <v>0</v>
      </c>
      <c r="BP157" s="141" t="n">
        <f aca="false">IF(BP$2&lt;=$A157,IF(BP$3&gt;=$A157,(BP$4/1.055056),0),0)*($AI158-$AI157)/10000</f>
        <v>0</v>
      </c>
      <c r="BQ157" s="13"/>
      <c r="BR157" s="14" t="n">
        <f aca="false">SUM(BI157:BP157)</f>
        <v>0</v>
      </c>
      <c r="BS157" s="14" t="n">
        <f aca="false">SUM(AX157:BF157)+DF157</f>
        <v>0</v>
      </c>
      <c r="BT157" s="14"/>
      <c r="BU157" s="17"/>
      <c r="BV157" s="17"/>
      <c r="BW157" s="142" t="n">
        <f aca="false">IF(BW$2&lt;=$A157,IF(BW$3&gt;=$A157,(BW$4),0),0)*($AI158-$AI157)/10000</f>
        <v>0</v>
      </c>
      <c r="BX157" s="142" t="n">
        <f aca="false">IF(BX$2&lt;=$A157,IF(BX$3&gt;=$A157,(BX$4),0),0)*($AI158-$AI157)/10000</f>
        <v>0</v>
      </c>
      <c r="BY157" s="142" t="n">
        <f aca="false">IF(BY$2&lt;=$A157,IF(BY$3&gt;=$A157,(BY$4),0),0)*($AI158-$AI157)/10000</f>
        <v>0</v>
      </c>
      <c r="BZ157" s="142" t="n">
        <f aca="false">IF(BZ$2&lt;=$A157,IF(BZ$3&gt;=$A157,(BZ$4),0),0)*($AI158-$AI157)/10000</f>
        <v>0</v>
      </c>
      <c r="CA157" s="142" t="n">
        <f aca="false">IF(CA$2&lt;=$A157,IF(CA$3&gt;=$A157,(CA$4),0),0)*($AI158-$AI157)/10000</f>
        <v>0</v>
      </c>
      <c r="CB157" s="140" t="n">
        <f aca="false">IF(CB$2&lt;=$A157,IF(CB$3&gt;=$A157,(CB$4),0),0)*($AI158-$AI157)/10000</f>
        <v>0</v>
      </c>
      <c r="CC157" s="140" t="n">
        <f aca="false">IF(CC$2&lt;=$A157,IF(CC$3&gt;=$A157,(CC$4),0),0)*($AI158-$AI157)/10000</f>
        <v>0</v>
      </c>
      <c r="CD157" s="140" t="n">
        <f aca="false">IF(CD$2&lt;=$A157,IF(CD$3&gt;=$A157,(CD$4),0),0)*($AI158-$AI157)/10000</f>
        <v>0</v>
      </c>
      <c r="CE157" s="140" t="n">
        <f aca="false">IF(CE$2&lt;=$A157,IF(CE$3&gt;=$A157,(CE$4),0),0)*($AI158-$AI157)/10000</f>
        <v>0</v>
      </c>
      <c r="CF157" s="140" t="n">
        <f aca="false">IF(CF$2&lt;=$A157,IF(CF$3&gt;=$A157,(CF$4),0),0)*($AI158-$AI157)/10000</f>
        <v>0</v>
      </c>
      <c r="CG157" s="140" t="n">
        <f aca="false">IF(CG$2&lt;=$A157,IF(CG$3&gt;=$A157,(CG$4),0),0)*($AI158-$AI157)/10000</f>
        <v>0</v>
      </c>
      <c r="CH157" s="140" t="n">
        <f aca="false">IF(CH$2&lt;=$A157,IF(CH$3&gt;=$A157,(CH$4),0),0)*($AI158-$AI157)/10000</f>
        <v>0</v>
      </c>
      <c r="CI157" s="140" t="n">
        <f aca="false">IF(CI$2&lt;=$A157,IF(CI$3&gt;=$A157,(CI$4),0),0)*($AI158-$AI157)/10000</f>
        <v>0</v>
      </c>
      <c r="CJ157" s="17"/>
      <c r="CK157" s="128" t="n">
        <f aca="false">SUM(BW157:CI157)+DQ157</f>
        <v>0</v>
      </c>
      <c r="CL157" s="128"/>
      <c r="CM157" s="128"/>
      <c r="CN157" s="142" t="n">
        <f aca="false">IF(CN$2&lt;=$A157,IF(CN$3&gt;=$A157,(CN$4),0),0)*($AI158-$AI157)/10000</f>
        <v>0</v>
      </c>
      <c r="CO157" s="142" t="n">
        <f aca="false">IF(CO$2&lt;=$A157,IF(CO$3&gt;=$A157,(CO$4),0),0)*($AI158-$AI157)/10000</f>
        <v>0</v>
      </c>
      <c r="CP157" s="142" t="n">
        <f aca="false">IF(CP$2&lt;=$A157,IF(CP$3&gt;=$A157,(CP$4),0),0)*($AI158-$AI157)/10000</f>
        <v>0</v>
      </c>
      <c r="CQ157" s="142" t="n">
        <f aca="false">IF(CQ$2&lt;=$A157,IF(CQ$3&gt;=$A157,(CQ$4),0),0)*($AI158-$AI157)/10000</f>
        <v>0</v>
      </c>
      <c r="CR157" s="128"/>
      <c r="CS157" s="128" t="n">
        <f aca="false">SUM(CN157:CQ157)*AL157</f>
        <v>0</v>
      </c>
      <c r="CT157" s="128"/>
      <c r="CU157" s="17"/>
      <c r="CV157" s="17"/>
      <c r="CW157" s="17"/>
      <c r="CX157" s="140" t="n">
        <f aca="false">IF(CX$2&lt;=$A157,IF(CX$3&gt;=$A157,(CX$4),0),0)*($AI158-$AI157)/10000</f>
        <v>0</v>
      </c>
      <c r="CY157" s="140" t="n">
        <f aca="false">IF(CY$2&lt;=$A157,IF(CY$3&gt;=$A157,(CY$4),0),0)*($AI158-$AI157)/10000</f>
        <v>0</v>
      </c>
      <c r="CZ157" s="140" t="n">
        <f aca="false">IF(CZ$2&lt;=$A157,IF(CZ$3&gt;=$A157,(CZ$4),0),0)*($AI158-$AI157)/10000</f>
        <v>0</v>
      </c>
      <c r="DA157" s="140" t="n">
        <f aca="false">IF(DA$2&lt;=$A157,IF(DA$3&gt;=$A157,(DA$4),0),0)*($AI158-$AI157)/10000</f>
        <v>0</v>
      </c>
      <c r="DB157" s="140" t="n">
        <f aca="false">IF(DB$2&lt;=$A157,IF(DB$3&gt;=$A157,(DB$4),0),0)*($AI158-$AI157)/10000</f>
        <v>0</v>
      </c>
      <c r="DC157" s="140" t="n">
        <f aca="false">IF(DC$2&lt;=$A157,IF(DC$3&gt;=$A157,(DC$4),0),0)*($AI158-$AI157)/10000</f>
        <v>0</v>
      </c>
      <c r="DD157" s="140" t="n">
        <f aca="false">IF(DD$2&lt;=$A157,IF(DD$3&gt;=$A157,(DD$4),0),0)*($AI158-$AI157)/10000</f>
        <v>0</v>
      </c>
      <c r="DE157" s="17"/>
      <c r="DF157" s="128" t="n">
        <f aca="false">SUM(CX157:DD157)</f>
        <v>0</v>
      </c>
      <c r="DG157" s="17"/>
      <c r="DH157" s="17"/>
      <c r="DI157" s="17"/>
      <c r="DJ157" s="17"/>
      <c r="DK157" s="17"/>
      <c r="DL157" s="140" t="n">
        <f aca="false">IF(DL$2&lt;=$A157,IF(DL$3&gt;=$A157,(DL$4),0),0)*($AI158-$AI157)/10000</f>
        <v>0</v>
      </c>
      <c r="DM157" s="140" t="n">
        <f aca="false">IF(DM$2&lt;=$A157,IF(DM$3&gt;=$A157,(DM$4),0),0)*($AI158-$AI157)/10000</f>
        <v>0</v>
      </c>
      <c r="DN157" s="140" t="n">
        <f aca="false">IF(DN$2&lt;=$A157,IF(DN$3&gt;=$A157,(DN$4),0),0)*($AI158-$AI157)/10000</f>
        <v>0</v>
      </c>
      <c r="DO157" s="140" t="n">
        <f aca="false">IF(DO$2&lt;=$A157,IF(DO$3&gt;=$A157,(DO$4),0),0)*($AI158-$AI157)/10000</f>
        <v>0</v>
      </c>
      <c r="DP157" s="140"/>
      <c r="DQ157" s="140" t="n">
        <f aca="false">SUM(DL157:DO157)*AL157</f>
        <v>0</v>
      </c>
      <c r="DR157" s="140"/>
      <c r="DS157" s="140" t="n">
        <f aca="false">IF(DS$2&lt;=$A157,IF(DS$3&gt;=$A157,(DS$4),0),0)*($AI158-$AI157)/10000</f>
        <v>0</v>
      </c>
      <c r="DT157" s="140" t="n">
        <f aca="false">IF(DT$2&lt;=$A157,IF(DT$3&gt;=$A157,(DT$4),0),0)*($AI158-$AI157)/10000</f>
        <v>0</v>
      </c>
      <c r="DU157" s="140" t="n">
        <f aca="false">IF(DU$2&lt;=$A157,IF(DU$3&gt;=$A157,(DU$4),0),0)*($AI158-$AI157)/10000</f>
        <v>0</v>
      </c>
      <c r="DV157" s="140" t="n">
        <f aca="false">IF(DV$2&lt;=$A157,IF(DV$3&gt;=$A157,(DV$4),0),0)*($AI158-$AI157)/10000</f>
        <v>0</v>
      </c>
      <c r="DW157" s="140" t="n">
        <f aca="false">IF(DW$2&lt;=$A157,IF(DW$3&gt;=$A157,(DW$4),0),0)*($AI158-$AI157)/10000</f>
        <v>0</v>
      </c>
      <c r="DX157" s="140" t="n">
        <f aca="false">IF(DX$2&lt;=$A157,IF(DX$3&gt;=$A157,(DX$4),0),0)*($AI158-$AI157)/10000</f>
        <v>0</v>
      </c>
      <c r="DY157" s="140" t="n">
        <f aca="false">IF(DY$2&lt;=$A157,IF(DY$3&gt;=$A157,(DY$4),0),0)*($AI158-$AI157)/10000</f>
        <v>0</v>
      </c>
      <c r="DZ157" s="140" t="n">
        <f aca="false">IF(DZ$2&lt;=$A157,IF(DZ$3&gt;=$A157,(DZ$4),0),0)*($AI158-$AI157)/10000</f>
        <v>0</v>
      </c>
      <c r="EA157" s="140" t="n">
        <f aca="false">IF(EA$2&lt;=$A157,IF(EA$3&gt;=$A157,(EA$4),0),0)*($AI158-$AI157)/10000</f>
        <v>0</v>
      </c>
      <c r="EB157" s="128" t="n">
        <f aca="false">SUM(DS157:DZ157)*AM157</f>
        <v>0</v>
      </c>
      <c r="EC157" s="128"/>
      <c r="ED157" s="17"/>
      <c r="EE157" s="17"/>
      <c r="EF157" s="17"/>
      <c r="EG157" s="17"/>
      <c r="EH157" s="17"/>
      <c r="EI157" s="140" t="n">
        <f aca="false">IF(EI$2&lt;=$A157,IF(EI$3&gt;=$A157,(EI$4),0),0)*($AI158-$AI157)/10000</f>
        <v>0</v>
      </c>
      <c r="EJ157" s="140" t="n">
        <f aca="false">IF(EJ$2&lt;=$A157,IF(EJ$3&gt;=$A157,(EJ$4),0),0)*($AI158-$AI157)/10000</f>
        <v>0</v>
      </c>
      <c r="EK157" s="140" t="n">
        <f aca="false">IF(EK$2&lt;=$A157,IF(EK$3&gt;=$A157,(EK$4),0),0)*($AI158-$AI157)/10000</f>
        <v>0</v>
      </c>
      <c r="EL157" s="140" t="n">
        <f aca="false">IF(EL$2&lt;=$A157,IF(EL$3&gt;=$A157,(EL$4),0),0)*($AI158-$AI157)/10000</f>
        <v>0</v>
      </c>
      <c r="EM157" s="140" t="n">
        <f aca="false">IF(EM$2&lt;=$A157,IF(EM$3&gt;=$A157,(EM$4),0),0)*($AI158-$AI157)/10000</f>
        <v>0</v>
      </c>
      <c r="EN157" s="140" t="n">
        <f aca="false">IF(EN$2&lt;=$A157,IF(EN$3&gt;=$A157,(EN$4),0),0)*($AI158-$AI157)/10000</f>
        <v>0</v>
      </c>
      <c r="EO157" s="17"/>
      <c r="EP157" s="128" t="n">
        <f aca="false">SUM(EI157:EN157)</f>
        <v>0</v>
      </c>
      <c r="EQ157" s="128" t="n">
        <f aca="false">EP157*AM157</f>
        <v>0</v>
      </c>
      <c r="ER157" s="17"/>
      <c r="ES157" s="17"/>
      <c r="ET157" s="17"/>
      <c r="EU157" s="17"/>
      <c r="EV157" s="17"/>
      <c r="EW157" s="140" t="n">
        <f aca="false">IF(EW$2&lt;=$A157,IF(EW$3&gt;=$A157,(EW$4),0),0)*($AI158-$AI157)/10000</f>
        <v>0</v>
      </c>
      <c r="EX157" s="140" t="n">
        <f aca="false">IF(EX$2&lt;=$A157,IF(EX$3&gt;=$A157,(EX$4),0),0)*($AI158-$AI157)/10000</f>
        <v>0</v>
      </c>
      <c r="EY157" s="140" t="n">
        <f aca="false">IF(EY$2&lt;=$A157,IF(EY$3&gt;=$A157,(EY$4),0),0)*($AI158-$AI157)/10000</f>
        <v>0</v>
      </c>
      <c r="EZ157" s="140" t="n">
        <f aca="false">IF(EZ$2&lt;=$A157,IF(EZ$3&gt;=$A157,(EZ$4),0),0)*($AI158-$AI157)/10000</f>
        <v>0</v>
      </c>
      <c r="FA157" s="140" t="n">
        <f aca="false">IF(FA$2&lt;=$A157,IF(FA$3&gt;=$A157,(FA$4),0),0)*($AI158-$AI157)/10000</f>
        <v>0</v>
      </c>
      <c r="FB157" s="140" t="n">
        <f aca="false">IF(FB$2&lt;=$A157,IF(FB$3&gt;=$A157,(FB$4),0),0)*($AI158-$AI157)/10000</f>
        <v>0</v>
      </c>
      <c r="FC157" s="17"/>
      <c r="FD157" s="128" t="n">
        <f aca="false">SUM(EW157:FB157)</f>
        <v>0</v>
      </c>
      <c r="FE157" s="128" t="n">
        <f aca="false">FD157*AM157</f>
        <v>0</v>
      </c>
      <c r="FF157" s="17"/>
      <c r="FG157" s="17"/>
      <c r="FH157" s="17"/>
      <c r="FI157" s="17"/>
      <c r="FJ157" s="17"/>
      <c r="FK157" s="17"/>
      <c r="FL157" s="140" t="n">
        <f aca="false">IF(FL$2&lt;=$A157,IF(FL$3&gt;=$A157,(FL$4),0),0)*($AI158-$AI157)/10000</f>
        <v>0</v>
      </c>
      <c r="FM157" s="140" t="n">
        <f aca="false">IF(FM$2&lt;=$A157,IF(FM$3&gt;=$A157,(FM$4),0),0)*($AI158-$AI157)/10000</f>
        <v>0</v>
      </c>
      <c r="FN157" s="140" t="n">
        <f aca="false">IF(FN$2&lt;=$A157,IF(FN$3&gt;=$A157,(FN$4),0),0)*($AI158-$AI157)/10000</f>
        <v>0</v>
      </c>
      <c r="FO157" s="140" t="n">
        <f aca="false">IF(FO$2&lt;=$A157,IF(FO$3&gt;=$A157,(FO$4),0),0)*($AI158-$AI157)/10000</f>
        <v>0</v>
      </c>
      <c r="FP157" s="140" t="n">
        <f aca="false">IF(FP$2&lt;=$A157,IF(FP$3&gt;=$A157,(FP$4),0),0)*($AI158-$AI157)/10000</f>
        <v>0</v>
      </c>
      <c r="FQ157" s="140" t="n">
        <f aca="false">IF(FQ$2&lt;=$A157,IF(FQ$3&gt;=$A157,(FQ$4),0),0)*($AI158-$AI157)/10000</f>
        <v>0</v>
      </c>
      <c r="FR157" s="17"/>
      <c r="FS157" s="128" t="n">
        <f aca="false">SUM(FL157:FQ157)</f>
        <v>0</v>
      </c>
      <c r="FT157" s="128" t="n">
        <f aca="false">FS157*AM157</f>
        <v>0</v>
      </c>
      <c r="FU157" s="17"/>
      <c r="FV157" s="17"/>
      <c r="FW157" s="17"/>
      <c r="FX157" s="17"/>
      <c r="FY157" s="17"/>
      <c r="FZ157" s="17"/>
      <c r="GA157" s="140" t="n">
        <f aca="false">IF(GA$2&lt;=$A157,IF(GA$3&gt;=$A157,(GA$4),0),0)*($AI158-$AI157)/10000</f>
        <v>0</v>
      </c>
      <c r="GB157" s="140" t="n">
        <f aca="false">IF(GB$2&lt;=$A157,IF(GB$3&gt;=$A157,(GB$4),0),0)*($AI158-$AI157)/10000</f>
        <v>0</v>
      </c>
      <c r="GC157" s="140" t="n">
        <f aca="false">IF(GC$2&lt;=$A157,IF(GC$3&gt;=$A157,(GC$4),0),0)*($AI158-$AI157)/10000</f>
        <v>0</v>
      </c>
      <c r="GD157" s="140" t="n">
        <f aca="false">IF(GD$2&lt;=$A157,IF(GD$3&gt;=$A157,(GD$4),0),0)*($AI158-$AI157)/10000</f>
        <v>0</v>
      </c>
      <c r="GE157" s="140" t="n">
        <f aca="false">IF(GE$2&lt;=$A157,IF(GE$3&gt;=$A157,(GE$4),0),0)*($AI158-$AI157)/10000</f>
        <v>0</v>
      </c>
      <c r="GF157" s="140" t="n">
        <f aca="false">IF(GF$2&lt;=$A157,IF(GF$3&gt;=$A157,(GF$4),0),0)*($AI158-$AI157)/10000</f>
        <v>0</v>
      </c>
      <c r="GG157" s="17"/>
      <c r="GH157" s="128" t="n">
        <f aca="false">SUM(GA157:GF157)</f>
        <v>0</v>
      </c>
      <c r="GI157" s="128" t="n">
        <f aca="false">GH157*AM157</f>
        <v>0</v>
      </c>
    </row>
    <row r="158" customFormat="false" ht="16.5" hidden="false" customHeight="false" outlineLevel="0" collapsed="false">
      <c r="A158" s="143" t="n">
        <v>41548</v>
      </c>
      <c r="B158" s="153" t="e">
        <f aca="false">INDEX(EOLArray,MATCH($A158,EOLColumn,0),MATCH($AF$5,EOLRow,0))+CT158</f>
        <v>#VALUE!</v>
      </c>
      <c r="C158" s="154" t="n">
        <f aca="false">INDEX(M1SHEET,MATCH($A158,M1COLUMN,0),MATCH($AG$5,M1ROW,0))</f>
        <v>-0.627253081821376</v>
      </c>
      <c r="D158" s="155"/>
      <c r="E158" s="153" t="e">
        <f aca="false">INDEX(EOLArray,MATCH($A158,EOLColumn,0),MATCH($AF$19,EOLRow,0))+EQ158</f>
        <v>#VALUE!</v>
      </c>
      <c r="F158" s="154" t="n">
        <f aca="false">INDEX(M1SHEET,MATCH($A158,M1COLUMN,0),MATCH($AG$14,M1ROW,0))</f>
        <v>0</v>
      </c>
      <c r="G158" s="155"/>
      <c r="H158" s="153" t="e">
        <f aca="false">INDEX(EOLArray,MATCH($A158,EOLColumn,0),MATCH($AF$20,EOLRow,0))+GI158</f>
        <v>#VALUE!</v>
      </c>
      <c r="I158" s="154" t="n">
        <f aca="false">INDEX(M1SHEET,MATCH($A158,M1COLUMN,0),MATCH($AG$17,M1ROW,0))</f>
        <v>0.62</v>
      </c>
      <c r="J158" s="155"/>
      <c r="K158" s="153" t="e">
        <f aca="false">INDEX(EOLArray,MATCH($A158,EOLColumn,0),MATCH($AF$13,EOLRow,0))+FE158</f>
        <v>#VALUE!</v>
      </c>
      <c r="L158" s="154" t="n">
        <f aca="false">INDEX(M1SHEET,MATCH($A158,M1COLUMN,0),MATCH($AG$13,M1ROW,0))</f>
        <v>0</v>
      </c>
      <c r="M158" s="155"/>
      <c r="N158" s="153" t="e">
        <f aca="false">INDEX(EOLArray,MATCH($A158,EOLColumn,0),MATCH($AF$12,EOLRow,0))+EB158+DQ158</f>
        <v>#VALUE!</v>
      </c>
      <c r="O158" s="154" t="n">
        <f aca="false">INDEX(M1SHEET,MATCH($A158,M1COLUMN,0),MATCH($AG$15,M1ROW,0))</f>
        <v>-0.29</v>
      </c>
      <c r="P158" s="155"/>
      <c r="Q158" s="154" t="n">
        <f aca="false">INDEX(M1SHEET,MATCH($A158,M1COLUMN,0),MATCH($AG$31,M1ROW,0))</f>
        <v>4.2325</v>
      </c>
      <c r="R158" s="155"/>
      <c r="S158" s="153" t="e">
        <f aca="false">INDEX(EOLArray,MATCH($A158,EOLColumn,0),MATCH($AF$2,EOLRow,0))+BE158+DF158</f>
        <v>#VALUE!</v>
      </c>
      <c r="T158" s="154" t="n">
        <f aca="false">INDEX(M1SHEET,MATCH($A158,M1COLUMN,0),MATCH($AG$3,M1ROW,0))</f>
        <v>-0.57</v>
      </c>
      <c r="U158" s="155"/>
      <c r="V158" s="154" t="n">
        <f aca="false">INDEX(M1SHEET,MATCH($A158,M1COLUMN,0),MATCH($AG$28,M1ROW,0))</f>
        <v>5.52284680476253</v>
      </c>
      <c r="W158" s="155"/>
      <c r="X158" s="153" t="e">
        <f aca="false">INDEX(EOLArray,MATCH($A158,EOLColumn,0),MATCH($AF$18,EOLRow,0))+$BE158+$CK158+$CS158+$DQ158</f>
        <v>#VALUE!</v>
      </c>
      <c r="Y158" s="154" t="n">
        <f aca="false">INDEX(M1SHEET,MATCH($A158,M1COLUMN,0),MATCH($AG$2,M1ROW,0))</f>
        <v>4.5225</v>
      </c>
      <c r="Z158" s="155"/>
      <c r="AB158" s="146" t="e">
        <f aca="false">B158+E158+H158+K158+N158+S158</f>
        <v>#VALUE!</v>
      </c>
      <c r="AC158" s="58"/>
      <c r="AD158" s="58"/>
      <c r="AI158" s="138" t="n">
        <v>41548</v>
      </c>
      <c r="AJ158" s="96" t="n">
        <f aca="false">(CK158+BE158+BR158+DQ158)*AM158</f>
        <v>0</v>
      </c>
      <c r="AK158" s="97" t="n">
        <f aca="false">(AO158)*(AM158)</f>
        <v>0</v>
      </c>
      <c r="AL158" s="97" t="n">
        <f aca="false">(AN158+AO158)*(AM158)</f>
        <v>0</v>
      </c>
      <c r="AM158" s="139" t="n">
        <f aca="false">INDEX(M1SHEET,MATCH($AI158,M1COLUMN,0),MATCH($AG$38,M1ROW,0))</f>
        <v>0.462321852311871</v>
      </c>
      <c r="AN158" s="122" t="n">
        <f aca="false">BS158</f>
        <v>0</v>
      </c>
      <c r="AO158" s="97" t="n">
        <f aca="false">BR158</f>
        <v>0</v>
      </c>
      <c r="AP158" s="125"/>
      <c r="AQ158" s="108"/>
      <c r="AR158" s="128" t="n">
        <f aca="false">SUM(AX158:BE158)+SUM(BI158:BP158)+SUM(DU158:DZ158)+SUM(BW158:CI158)</f>
        <v>0</v>
      </c>
      <c r="AS158" s="108"/>
      <c r="AT158" s="17"/>
      <c r="AU158" s="17"/>
      <c r="AV158" s="37" t="n">
        <v>41548</v>
      </c>
      <c r="AW158" s="17"/>
      <c r="AX158" s="128" t="n">
        <f aca="false">IF(AX$2&lt;=$A158,IF(AX$3&gt;=$A158,(AX$4/1.055056),0),0)*($AI159-$AI158)/10000</f>
        <v>0</v>
      </c>
      <c r="AY158" s="140" t="n">
        <f aca="false">IF(AY$2&lt;=$A158,IF(AY$3&gt;=$A158,(AY$4/1.055056),0),0)*($AI159-$AI158)/10000</f>
        <v>0</v>
      </c>
      <c r="AZ158" s="140" t="n">
        <f aca="false">IF(AZ$2&lt;=$A158,IF(AZ$3&gt;=$A158,(AZ$4/1.055056),0),0)*($AI159-$AI158)/10000</f>
        <v>0</v>
      </c>
      <c r="BA158" s="140" t="n">
        <f aca="false">IF(BA$2&lt;=$A158,IF(BA$3&gt;=$A158,(BA$4/1.055056),0),0)*($AI159-$AI158)/10000</f>
        <v>0</v>
      </c>
      <c r="BB158" s="140" t="n">
        <f aca="false">IF(BB$2&lt;=$A158,IF(BB$3&gt;=$A158,(BB$4/1.055056),0),0)*($AI159-$AI158)/10000</f>
        <v>0</v>
      </c>
      <c r="BC158" s="140" t="n">
        <f aca="false">IF(BC$2&lt;=$A158,IF(BC$3&gt;=$A158,(BC$4/1.055056),0),0)*($AI159-$AI158)/10000</f>
        <v>0</v>
      </c>
      <c r="BD158" s="140" t="n">
        <f aca="false">IF(BD$2&lt;=$A158,IF(BD$3&gt;=$A158,(BD$4/1.055056),0),0)*($AI159-$AI158)/10000</f>
        <v>0</v>
      </c>
      <c r="BE158" s="140" t="n">
        <f aca="false">SUM(AX158:BD158)*AM158</f>
        <v>0</v>
      </c>
      <c r="BF158" s="140"/>
      <c r="BG158" s="13"/>
      <c r="BH158" s="13"/>
      <c r="BI158" s="141" t="n">
        <f aca="false">IF(BI$2&lt;=$A158,IF(BI$3&gt;=$A158,(BI$4/1.055056),0),0)*($AI159-$AI158)/10000</f>
        <v>0</v>
      </c>
      <c r="BJ158" s="141" t="n">
        <f aca="false">IF(BJ$2&lt;=$A158,IF(BJ$3&gt;=$A158,(BJ$4/1.055056),0),0)*($AI159-$AI158)/10000</f>
        <v>0</v>
      </c>
      <c r="BK158" s="141" t="n">
        <f aca="false">IF(BK$2&lt;=$A158,IF(BK$3&gt;=$A158,(BK$4/1.055056),0),0)*($AI159-$AI158)/10000</f>
        <v>0</v>
      </c>
      <c r="BL158" s="141" t="n">
        <f aca="false">IF(BL$2&lt;=$A158,IF(BL$3&gt;=$A158,(BL$4/1.055056),0),0)*($AI159-$AI158)/10000</f>
        <v>0</v>
      </c>
      <c r="BM158" s="141" t="n">
        <f aca="false">IF(BM$2&lt;=$A158,IF(BM$3&gt;=$A158,(BM$4/1.055056),0),0)*($AI159-$AI158)/10000</f>
        <v>0</v>
      </c>
      <c r="BN158" s="141" t="n">
        <f aca="false">IF(BN$2&lt;=$A158,IF(BN$3&gt;=$A158,(BN$4/1.055056),0),0)*($AI159-$AI158)/10000</f>
        <v>0</v>
      </c>
      <c r="BO158" s="141" t="n">
        <f aca="false">IF(BO$2&lt;=$A158,IF(BO$3&gt;=$A158,(BO$4/1.055056),0),0)*($AI159-$AI158)/10000</f>
        <v>0</v>
      </c>
      <c r="BP158" s="141" t="n">
        <f aca="false">IF(BP$2&lt;=$A158,IF(BP$3&gt;=$A158,(BP$4/1.055056),0),0)*($AI159-$AI158)/10000</f>
        <v>0</v>
      </c>
      <c r="BQ158" s="13"/>
      <c r="BR158" s="14" t="n">
        <f aca="false">SUM(BI158:BP158)</f>
        <v>0</v>
      </c>
      <c r="BS158" s="14" t="n">
        <f aca="false">SUM(AX158:BF158)+DF158</f>
        <v>0</v>
      </c>
      <c r="BT158" s="14"/>
      <c r="BU158" s="17"/>
      <c r="BV158" s="17"/>
      <c r="BW158" s="142" t="n">
        <f aca="false">IF(BW$2&lt;=$A158,IF(BW$3&gt;=$A158,(BW$4),0),0)*($AI159-$AI158)/10000</f>
        <v>0</v>
      </c>
      <c r="BX158" s="142" t="n">
        <f aca="false">IF(BX$2&lt;=$A158,IF(BX$3&gt;=$A158,(BX$4),0),0)*($AI159-$AI158)/10000</f>
        <v>0</v>
      </c>
      <c r="BY158" s="142" t="n">
        <f aca="false">IF(BY$2&lt;=$A158,IF(BY$3&gt;=$A158,(BY$4),0),0)*($AI159-$AI158)/10000</f>
        <v>0</v>
      </c>
      <c r="BZ158" s="142" t="n">
        <f aca="false">IF(BZ$2&lt;=$A158,IF(BZ$3&gt;=$A158,(BZ$4),0),0)*($AI159-$AI158)/10000</f>
        <v>0</v>
      </c>
      <c r="CA158" s="142" t="n">
        <f aca="false">IF(CA$2&lt;=$A158,IF(CA$3&gt;=$A158,(CA$4),0),0)*($AI159-$AI158)/10000</f>
        <v>0</v>
      </c>
      <c r="CB158" s="140" t="n">
        <f aca="false">IF(CB$2&lt;=$A158,IF(CB$3&gt;=$A158,(CB$4),0),0)*($AI159-$AI158)/10000</f>
        <v>0</v>
      </c>
      <c r="CC158" s="140" t="n">
        <f aca="false">IF(CC$2&lt;=$A158,IF(CC$3&gt;=$A158,(CC$4),0),0)*($AI159-$AI158)/10000</f>
        <v>0</v>
      </c>
      <c r="CD158" s="140" t="n">
        <f aca="false">IF(CD$2&lt;=$A158,IF(CD$3&gt;=$A158,(CD$4),0),0)*($AI159-$AI158)/10000</f>
        <v>0</v>
      </c>
      <c r="CE158" s="140" t="n">
        <f aca="false">IF(CE$2&lt;=$A158,IF(CE$3&gt;=$A158,(CE$4),0),0)*($AI159-$AI158)/10000</f>
        <v>0</v>
      </c>
      <c r="CF158" s="140" t="n">
        <f aca="false">IF(CF$2&lt;=$A158,IF(CF$3&gt;=$A158,(CF$4),0),0)*($AI159-$AI158)/10000</f>
        <v>0</v>
      </c>
      <c r="CG158" s="140" t="n">
        <f aca="false">IF(CG$2&lt;=$A158,IF(CG$3&gt;=$A158,(CG$4),0),0)*($AI159-$AI158)/10000</f>
        <v>0</v>
      </c>
      <c r="CH158" s="140" t="n">
        <f aca="false">IF(CH$2&lt;=$A158,IF(CH$3&gt;=$A158,(CH$4),0),0)*($AI159-$AI158)/10000</f>
        <v>0</v>
      </c>
      <c r="CI158" s="140" t="n">
        <f aca="false">IF(CI$2&lt;=$A158,IF(CI$3&gt;=$A158,(CI$4),0),0)*($AI159-$AI158)/10000</f>
        <v>0</v>
      </c>
      <c r="CJ158" s="17"/>
      <c r="CK158" s="128" t="n">
        <f aca="false">SUM(BW158:CI158)+DQ158</f>
        <v>0</v>
      </c>
      <c r="CL158" s="128"/>
      <c r="CM158" s="128"/>
      <c r="CN158" s="142" t="n">
        <f aca="false">IF(CN$2&lt;=$A158,IF(CN$3&gt;=$A158,(CN$4),0),0)*($AI159-$AI158)/10000</f>
        <v>0</v>
      </c>
      <c r="CO158" s="142" t="n">
        <f aca="false">IF(CO$2&lt;=$A158,IF(CO$3&gt;=$A158,(CO$4),0),0)*($AI159-$AI158)/10000</f>
        <v>0</v>
      </c>
      <c r="CP158" s="142" t="n">
        <f aca="false">IF(CP$2&lt;=$A158,IF(CP$3&gt;=$A158,(CP$4),0),0)*($AI159-$AI158)/10000</f>
        <v>0</v>
      </c>
      <c r="CQ158" s="142" t="n">
        <f aca="false">IF(CQ$2&lt;=$A158,IF(CQ$3&gt;=$A158,(CQ$4),0),0)*($AI159-$AI158)/10000</f>
        <v>0</v>
      </c>
      <c r="CR158" s="128"/>
      <c r="CS158" s="128" t="n">
        <f aca="false">SUM(CN158:CQ158)*AL158</f>
        <v>0</v>
      </c>
      <c r="CT158" s="128"/>
      <c r="CU158" s="17"/>
      <c r="CV158" s="17"/>
      <c r="CW158" s="17"/>
      <c r="CX158" s="140" t="n">
        <f aca="false">IF(CX$2&lt;=$A158,IF(CX$3&gt;=$A158,(CX$4),0),0)*($AI159-$AI158)/10000</f>
        <v>0</v>
      </c>
      <c r="CY158" s="140" t="n">
        <f aca="false">IF(CY$2&lt;=$A158,IF(CY$3&gt;=$A158,(CY$4),0),0)*($AI159-$AI158)/10000</f>
        <v>0</v>
      </c>
      <c r="CZ158" s="140" t="n">
        <f aca="false">IF(CZ$2&lt;=$A158,IF(CZ$3&gt;=$A158,(CZ$4),0),0)*($AI159-$AI158)/10000</f>
        <v>0</v>
      </c>
      <c r="DA158" s="140" t="n">
        <f aca="false">IF(DA$2&lt;=$A158,IF(DA$3&gt;=$A158,(DA$4),0),0)*($AI159-$AI158)/10000</f>
        <v>0</v>
      </c>
      <c r="DB158" s="140" t="n">
        <f aca="false">IF(DB$2&lt;=$A158,IF(DB$3&gt;=$A158,(DB$4),0),0)*($AI159-$AI158)/10000</f>
        <v>0</v>
      </c>
      <c r="DC158" s="140" t="n">
        <f aca="false">IF(DC$2&lt;=$A158,IF(DC$3&gt;=$A158,(DC$4),0),0)*($AI159-$AI158)/10000</f>
        <v>0</v>
      </c>
      <c r="DD158" s="140" t="n">
        <f aca="false">IF(DD$2&lt;=$A158,IF(DD$3&gt;=$A158,(DD$4),0),0)*($AI159-$AI158)/10000</f>
        <v>0</v>
      </c>
      <c r="DE158" s="17"/>
      <c r="DF158" s="128" t="n">
        <f aca="false">SUM(CX158:DD158)</f>
        <v>0</v>
      </c>
      <c r="DG158" s="17"/>
      <c r="DH158" s="17"/>
      <c r="DI158" s="17"/>
      <c r="DJ158" s="17"/>
      <c r="DK158" s="17"/>
      <c r="DL158" s="140" t="n">
        <f aca="false">IF(DL$2&lt;=$A158,IF(DL$3&gt;=$A158,(DL$4),0),0)*($AI159-$AI158)/10000</f>
        <v>0</v>
      </c>
      <c r="DM158" s="140" t="n">
        <f aca="false">IF(DM$2&lt;=$A158,IF(DM$3&gt;=$A158,(DM$4),0),0)*($AI159-$AI158)/10000</f>
        <v>0</v>
      </c>
      <c r="DN158" s="140" t="n">
        <f aca="false">IF(DN$2&lt;=$A158,IF(DN$3&gt;=$A158,(DN$4),0),0)*($AI159-$AI158)/10000</f>
        <v>0</v>
      </c>
      <c r="DO158" s="140" t="n">
        <f aca="false">IF(DO$2&lt;=$A158,IF(DO$3&gt;=$A158,(DO$4),0),0)*($AI159-$AI158)/10000</f>
        <v>0</v>
      </c>
      <c r="DP158" s="140"/>
      <c r="DQ158" s="140" t="n">
        <f aca="false">SUM(DL158:DO158)*AL158</f>
        <v>0</v>
      </c>
      <c r="DR158" s="140"/>
      <c r="DS158" s="140" t="n">
        <f aca="false">IF(DS$2&lt;=$A158,IF(DS$3&gt;=$A158,(DS$4),0),0)*($AI159-$AI158)/10000</f>
        <v>0</v>
      </c>
      <c r="DT158" s="140" t="n">
        <f aca="false">IF(DT$2&lt;=$A158,IF(DT$3&gt;=$A158,(DT$4),0),0)*($AI159-$AI158)/10000</f>
        <v>0</v>
      </c>
      <c r="DU158" s="140" t="n">
        <f aca="false">IF(DU$2&lt;=$A158,IF(DU$3&gt;=$A158,(DU$4),0),0)*($AI159-$AI158)/10000</f>
        <v>0</v>
      </c>
      <c r="DV158" s="140" t="n">
        <f aca="false">IF(DV$2&lt;=$A158,IF(DV$3&gt;=$A158,(DV$4),0),0)*($AI159-$AI158)/10000</f>
        <v>0</v>
      </c>
      <c r="DW158" s="140" t="n">
        <f aca="false">IF(DW$2&lt;=$A158,IF(DW$3&gt;=$A158,(DW$4),0),0)*($AI159-$AI158)/10000</f>
        <v>0</v>
      </c>
      <c r="DX158" s="140" t="n">
        <f aca="false">IF(DX$2&lt;=$A158,IF(DX$3&gt;=$A158,(DX$4),0),0)*($AI159-$AI158)/10000</f>
        <v>0</v>
      </c>
      <c r="DY158" s="140" t="n">
        <f aca="false">IF(DY$2&lt;=$A158,IF(DY$3&gt;=$A158,(DY$4),0),0)*($AI159-$AI158)/10000</f>
        <v>0</v>
      </c>
      <c r="DZ158" s="140" t="n">
        <f aca="false">IF(DZ$2&lt;=$A158,IF(DZ$3&gt;=$A158,(DZ$4),0),0)*($AI159-$AI158)/10000</f>
        <v>0</v>
      </c>
      <c r="EA158" s="140" t="n">
        <f aca="false">IF(EA$2&lt;=$A158,IF(EA$3&gt;=$A158,(EA$4),0),0)*($AI159-$AI158)/10000</f>
        <v>0</v>
      </c>
      <c r="EB158" s="128" t="n">
        <f aca="false">SUM(DS158:DZ158)*AM158</f>
        <v>0</v>
      </c>
      <c r="EC158" s="128"/>
      <c r="ED158" s="17"/>
      <c r="EE158" s="17"/>
      <c r="EF158" s="17"/>
      <c r="EG158" s="17"/>
      <c r="EH158" s="17"/>
      <c r="EI158" s="140" t="n">
        <f aca="false">IF(EI$2&lt;=$A158,IF(EI$3&gt;=$A158,(EI$4),0),0)*($AI159-$AI158)/10000</f>
        <v>0</v>
      </c>
      <c r="EJ158" s="140" t="n">
        <f aca="false">IF(EJ$2&lt;=$A158,IF(EJ$3&gt;=$A158,(EJ$4),0),0)*($AI159-$AI158)/10000</f>
        <v>0</v>
      </c>
      <c r="EK158" s="140" t="n">
        <f aca="false">IF(EK$2&lt;=$A158,IF(EK$3&gt;=$A158,(EK$4),0),0)*($AI159-$AI158)/10000</f>
        <v>0</v>
      </c>
      <c r="EL158" s="140" t="n">
        <f aca="false">IF(EL$2&lt;=$A158,IF(EL$3&gt;=$A158,(EL$4),0),0)*($AI159-$AI158)/10000</f>
        <v>0</v>
      </c>
      <c r="EM158" s="140" t="n">
        <f aca="false">IF(EM$2&lt;=$A158,IF(EM$3&gt;=$A158,(EM$4),0),0)*($AI159-$AI158)/10000</f>
        <v>0</v>
      </c>
      <c r="EN158" s="140" t="n">
        <f aca="false">IF(EN$2&lt;=$A158,IF(EN$3&gt;=$A158,(EN$4),0),0)*($AI159-$AI158)/10000</f>
        <v>0</v>
      </c>
      <c r="EO158" s="17"/>
      <c r="EP158" s="128" t="n">
        <f aca="false">SUM(EI158:EN158)</f>
        <v>0</v>
      </c>
      <c r="EQ158" s="128" t="n">
        <f aca="false">EP158*AM158</f>
        <v>0</v>
      </c>
      <c r="ER158" s="17"/>
      <c r="ES158" s="17"/>
      <c r="ET158" s="17"/>
      <c r="EU158" s="17"/>
      <c r="EV158" s="17"/>
      <c r="EW158" s="140" t="n">
        <f aca="false">IF(EW$2&lt;=$A158,IF(EW$3&gt;=$A158,(EW$4),0),0)*($AI159-$AI158)/10000</f>
        <v>0</v>
      </c>
      <c r="EX158" s="140" t="n">
        <f aca="false">IF(EX$2&lt;=$A158,IF(EX$3&gt;=$A158,(EX$4),0),0)*($AI159-$AI158)/10000</f>
        <v>0</v>
      </c>
      <c r="EY158" s="140" t="n">
        <f aca="false">IF(EY$2&lt;=$A158,IF(EY$3&gt;=$A158,(EY$4),0),0)*($AI159-$AI158)/10000</f>
        <v>0</v>
      </c>
      <c r="EZ158" s="140" t="n">
        <f aca="false">IF(EZ$2&lt;=$A158,IF(EZ$3&gt;=$A158,(EZ$4),0),0)*($AI159-$AI158)/10000</f>
        <v>0</v>
      </c>
      <c r="FA158" s="140" t="n">
        <f aca="false">IF(FA$2&lt;=$A158,IF(FA$3&gt;=$A158,(FA$4),0),0)*($AI159-$AI158)/10000</f>
        <v>0</v>
      </c>
      <c r="FB158" s="140" t="n">
        <f aca="false">IF(FB$2&lt;=$A158,IF(FB$3&gt;=$A158,(FB$4),0),0)*($AI159-$AI158)/10000</f>
        <v>0</v>
      </c>
      <c r="FC158" s="17"/>
      <c r="FD158" s="128" t="n">
        <f aca="false">SUM(EW158:FB158)</f>
        <v>0</v>
      </c>
      <c r="FE158" s="128" t="n">
        <f aca="false">FD158*AM158</f>
        <v>0</v>
      </c>
      <c r="FF158" s="17"/>
      <c r="FG158" s="17"/>
      <c r="FH158" s="17"/>
      <c r="FI158" s="17"/>
      <c r="FJ158" s="17"/>
      <c r="FK158" s="17"/>
      <c r="FL158" s="140" t="n">
        <f aca="false">IF(FL$2&lt;=$A158,IF(FL$3&gt;=$A158,(FL$4),0),0)*($AI159-$AI158)/10000</f>
        <v>0</v>
      </c>
      <c r="FM158" s="140" t="n">
        <f aca="false">IF(FM$2&lt;=$A158,IF(FM$3&gt;=$A158,(FM$4),0),0)*($AI159-$AI158)/10000</f>
        <v>0</v>
      </c>
      <c r="FN158" s="140" t="n">
        <f aca="false">IF(FN$2&lt;=$A158,IF(FN$3&gt;=$A158,(FN$4),0),0)*($AI159-$AI158)/10000</f>
        <v>0</v>
      </c>
      <c r="FO158" s="140" t="n">
        <f aca="false">IF(FO$2&lt;=$A158,IF(FO$3&gt;=$A158,(FO$4),0),0)*($AI159-$AI158)/10000</f>
        <v>0</v>
      </c>
      <c r="FP158" s="140" t="n">
        <f aca="false">IF(FP$2&lt;=$A158,IF(FP$3&gt;=$A158,(FP$4),0),0)*($AI159-$AI158)/10000</f>
        <v>0</v>
      </c>
      <c r="FQ158" s="140" t="n">
        <f aca="false">IF(FQ$2&lt;=$A158,IF(FQ$3&gt;=$A158,(FQ$4),0),0)*($AI159-$AI158)/10000</f>
        <v>0</v>
      </c>
      <c r="FR158" s="17"/>
      <c r="FS158" s="128" t="n">
        <f aca="false">SUM(FL158:FQ158)</f>
        <v>0</v>
      </c>
      <c r="FT158" s="128" t="n">
        <f aca="false">FS158*AM158</f>
        <v>0</v>
      </c>
      <c r="FU158" s="17"/>
      <c r="FV158" s="17"/>
      <c r="FW158" s="17"/>
      <c r="FX158" s="17"/>
      <c r="FY158" s="17"/>
      <c r="FZ158" s="17"/>
      <c r="GA158" s="140" t="n">
        <f aca="false">IF(GA$2&lt;=$A158,IF(GA$3&gt;=$A158,(GA$4),0),0)*($AI159-$AI158)/10000</f>
        <v>0</v>
      </c>
      <c r="GB158" s="140" t="n">
        <f aca="false">IF(GB$2&lt;=$A158,IF(GB$3&gt;=$A158,(GB$4),0),0)*($AI159-$AI158)/10000</f>
        <v>0</v>
      </c>
      <c r="GC158" s="140" t="n">
        <f aca="false">IF(GC$2&lt;=$A158,IF(GC$3&gt;=$A158,(GC$4),0),0)*($AI159-$AI158)/10000</f>
        <v>0</v>
      </c>
      <c r="GD158" s="140" t="n">
        <f aca="false">IF(GD$2&lt;=$A158,IF(GD$3&gt;=$A158,(GD$4),0),0)*($AI159-$AI158)/10000</f>
        <v>0</v>
      </c>
      <c r="GE158" s="140" t="n">
        <f aca="false">IF(GE$2&lt;=$A158,IF(GE$3&gt;=$A158,(GE$4),0),0)*($AI159-$AI158)/10000</f>
        <v>0</v>
      </c>
      <c r="GF158" s="140" t="n">
        <f aca="false">IF(GF$2&lt;=$A158,IF(GF$3&gt;=$A158,(GF$4),0),0)*($AI159-$AI158)/10000</f>
        <v>0</v>
      </c>
      <c r="GG158" s="17"/>
      <c r="GH158" s="128" t="n">
        <f aca="false">SUM(GA158:GF158)</f>
        <v>0</v>
      </c>
      <c r="GI158" s="128" t="n">
        <f aca="false">GH158*AM158</f>
        <v>0</v>
      </c>
    </row>
    <row r="159" customFormat="false" ht="17.25" hidden="false" customHeight="false" outlineLevel="0" collapsed="false">
      <c r="A159" s="133" t="n">
        <v>41579</v>
      </c>
      <c r="B159" s="144" t="e">
        <f aca="false">INDEX(EOLArray,MATCH($A159,EOLColumn,0),MATCH($AF$5,EOLRow,0))+CT159</f>
        <v>#VALUE!</v>
      </c>
      <c r="C159" s="135" t="n">
        <f aca="false">INDEX(M1SHEET,MATCH($A159,M1COLUMN,0),MATCH($AG$5,M1ROW,0))</f>
        <v>-0.57</v>
      </c>
      <c r="D159" s="136" t="n">
        <f aca="false">AVERAGE(C159:C170)</f>
        <v>-0.603393132208676</v>
      </c>
      <c r="E159" s="144" t="e">
        <f aca="false">INDEX(EOLArray,MATCH($A159,EOLColumn,0),MATCH($AF$19,EOLRow,0))+EQ159</f>
        <v>#VALUE!</v>
      </c>
      <c r="F159" s="135" t="n">
        <f aca="false">INDEX(M1SHEET,MATCH($A159,M1COLUMN,0),MATCH($AG$14,M1ROW,0))</f>
        <v>0</v>
      </c>
      <c r="G159" s="136" t="n">
        <f aca="false">AVERAGE(F159:F170)</f>
        <v>0</v>
      </c>
      <c r="H159" s="144" t="e">
        <f aca="false">INDEX(EOLArray,MATCH($A159,EOLColumn,0),MATCH($AF$20,EOLRow,0))+GI159</f>
        <v>#VALUE!</v>
      </c>
      <c r="I159" s="135" t="n">
        <f aca="false">INDEX(M1SHEET,MATCH($A159,M1COLUMN,0),MATCH($AG$17,M1ROW,0))</f>
        <v>0.12</v>
      </c>
      <c r="J159" s="136" t="n">
        <f aca="false">AVERAGE(I159:I170)</f>
        <v>0.222083333333333</v>
      </c>
      <c r="K159" s="144" t="e">
        <f aca="false">INDEX(EOLArray,MATCH($A159,EOLColumn,0),MATCH($AF$13,EOLRow,0))+FE159</f>
        <v>#VALUE!</v>
      </c>
      <c r="L159" s="135" t="n">
        <f aca="false">INDEX(M1SHEET,MATCH($A159,M1COLUMN,0),MATCH($AG$13,M1ROW,0))</f>
        <v>0</v>
      </c>
      <c r="M159" s="136" t="n">
        <f aca="false">AVERAGE(L159:L170)</f>
        <v>0</v>
      </c>
      <c r="N159" s="144" t="e">
        <f aca="false">INDEX(EOLArray,MATCH($A159,EOLColumn,0),MATCH($AF$12,EOLRow,0))+EB159+DQ159</f>
        <v>#VALUE!</v>
      </c>
      <c r="O159" s="135" t="n">
        <f aca="false">INDEX(M1SHEET,MATCH($A159,M1COLUMN,0),MATCH($AG$15,M1ROW,0))</f>
        <v>0</v>
      </c>
      <c r="P159" s="136" t="n">
        <f aca="false">AVERAGE(O159:O170)</f>
        <v>-0.168333333333333</v>
      </c>
      <c r="Q159" s="135" t="n">
        <f aca="false">INDEX(M1SHEET,MATCH($A159,M1COLUMN,0),MATCH($AG$31,M1ROW,0))</f>
        <v>4.6625</v>
      </c>
      <c r="R159" s="136" t="n">
        <f aca="false">AVERAGE(Q159:Q170)</f>
        <v>4.4635</v>
      </c>
      <c r="S159" s="144" t="e">
        <f aca="false">INDEX(EOLArray,MATCH($A159,EOLColumn,0),MATCH($AF$2,EOLRow,0))+BE159+DF159</f>
        <v>#VALUE!</v>
      </c>
      <c r="T159" s="135" t="n">
        <f aca="false">INDEX(M1SHEET,MATCH($A159,M1COLUMN,0),MATCH($AG$3,M1ROW,0))</f>
        <v>-0.57</v>
      </c>
      <c r="U159" s="136" t="n">
        <f aca="false">AVERAGE(T159:T170)</f>
        <v>-0.57</v>
      </c>
      <c r="V159" s="135" t="n">
        <f aca="false">INDEX(M1SHEET,MATCH($A159,M1COLUMN,0),MATCH($AG$28,M1ROW,0))</f>
        <v>5.71850532612937</v>
      </c>
      <c r="W159" s="136" t="n">
        <f aca="false">AVERAGE(V159:V170)</f>
        <v>5.67612220756571</v>
      </c>
      <c r="X159" s="144" t="e">
        <f aca="false">INDEX(EOLArray,MATCH($A159,EOLColumn,0),MATCH($AF$18,EOLRow,0))+$BE159+$CK159+$CS159+$DQ159</f>
        <v>#VALUE!</v>
      </c>
      <c r="Y159" s="135" t="n">
        <f aca="false">INDEX(M1SHEET,MATCH($A159,M1COLUMN,0),MATCH($AG$2,M1ROW,0))</f>
        <v>4.6625</v>
      </c>
      <c r="Z159" s="136" t="n">
        <f aca="false">AVERAGE(Y159:Y170)</f>
        <v>4.63183333333333</v>
      </c>
      <c r="AB159" s="150" t="e">
        <f aca="false">B159+E159+H159+K159+N159+S159</f>
        <v>#VALUE!</v>
      </c>
      <c r="AC159" s="58"/>
      <c r="AD159" s="58"/>
      <c r="AI159" s="138" t="n">
        <v>41579</v>
      </c>
      <c r="AJ159" s="96" t="n">
        <f aca="false">(CK159+BE159+BR159+DQ159)*AM159</f>
        <v>0</v>
      </c>
      <c r="AK159" s="97" t="n">
        <f aca="false">(AO159)*(AM159)</f>
        <v>0</v>
      </c>
      <c r="AL159" s="97" t="n">
        <f aca="false">(AN159+AO159)*(AM159)</f>
        <v>0</v>
      </c>
      <c r="AM159" s="139" t="n">
        <f aca="false">INDEX(M1SHEET,MATCH($AI159,M1COLUMN,0),MATCH($AG$38,M1ROW,0))</f>
        <v>0.459706599821035</v>
      </c>
      <c r="AN159" s="122" t="n">
        <f aca="false">BS159</f>
        <v>0</v>
      </c>
      <c r="AO159" s="97" t="n">
        <f aca="false">BR159</f>
        <v>0</v>
      </c>
      <c r="AP159" s="125"/>
      <c r="AQ159" s="108"/>
      <c r="AR159" s="128" t="n">
        <f aca="false">SUM(AX159:BE159)+SUM(BI159:BP159)+SUM(DU159:DZ159)+SUM(BW159:CI159)</f>
        <v>0</v>
      </c>
      <c r="AS159" s="108"/>
      <c r="AT159" s="17"/>
      <c r="AU159" s="17"/>
      <c r="AV159" s="37" t="n">
        <v>41579</v>
      </c>
      <c r="AW159" s="17"/>
      <c r="AX159" s="128" t="n">
        <f aca="false">IF(AX$2&lt;=$A159,IF(AX$3&gt;=$A159,(AX$4/1.055056),0),0)*($AI160-$AI159)/10000</f>
        <v>0</v>
      </c>
      <c r="AY159" s="140" t="n">
        <f aca="false">IF(AY$2&lt;=$A159,IF(AY$3&gt;=$A159,(AY$4/1.055056),0),0)*($AI160-$AI159)/10000</f>
        <v>0</v>
      </c>
      <c r="AZ159" s="140" t="n">
        <f aca="false">IF(AZ$2&lt;=$A159,IF(AZ$3&gt;=$A159,(AZ$4/1.055056),0),0)*($AI160-$AI159)/10000</f>
        <v>0</v>
      </c>
      <c r="BA159" s="140" t="n">
        <f aca="false">IF(BA$2&lt;=$A159,IF(BA$3&gt;=$A159,(BA$4/1.055056),0),0)*($AI160-$AI159)/10000</f>
        <v>0</v>
      </c>
      <c r="BB159" s="140" t="n">
        <f aca="false">IF(BB$2&lt;=$A159,IF(BB$3&gt;=$A159,(BB$4/1.055056),0),0)*($AI160-$AI159)/10000</f>
        <v>0</v>
      </c>
      <c r="BC159" s="140" t="n">
        <f aca="false">IF(BC$2&lt;=$A159,IF(BC$3&gt;=$A159,(BC$4/1.055056),0),0)*($AI160-$AI159)/10000</f>
        <v>0</v>
      </c>
      <c r="BD159" s="140" t="n">
        <f aca="false">IF(BD$2&lt;=$A159,IF(BD$3&gt;=$A159,(BD$4/1.055056),0),0)*($AI160-$AI159)/10000</f>
        <v>0</v>
      </c>
      <c r="BE159" s="140" t="n">
        <f aca="false">SUM(AX159:BD159)*AM159</f>
        <v>0</v>
      </c>
      <c r="BF159" s="140"/>
      <c r="BG159" s="13"/>
      <c r="BH159" s="13"/>
      <c r="BI159" s="141" t="n">
        <f aca="false">IF(BI$2&lt;=$A159,IF(BI$3&gt;=$A159,(BI$4/1.055056),0),0)*($AI160-$AI159)/10000</f>
        <v>0</v>
      </c>
      <c r="BJ159" s="141" t="n">
        <f aca="false">IF(BJ$2&lt;=$A159,IF(BJ$3&gt;=$A159,(BJ$4/1.055056),0),0)*($AI160-$AI159)/10000</f>
        <v>0</v>
      </c>
      <c r="BK159" s="141" t="n">
        <f aca="false">IF(BK$2&lt;=$A159,IF(BK$3&gt;=$A159,(BK$4/1.055056),0),0)*($AI160-$AI159)/10000</f>
        <v>0</v>
      </c>
      <c r="BL159" s="141" t="n">
        <f aca="false">IF(BL$2&lt;=$A159,IF(BL$3&gt;=$A159,(BL$4/1.055056),0),0)*($AI160-$AI159)/10000</f>
        <v>0</v>
      </c>
      <c r="BM159" s="141" t="n">
        <f aca="false">IF(BM$2&lt;=$A159,IF(BM$3&gt;=$A159,(BM$4/1.055056),0),0)*($AI160-$AI159)/10000</f>
        <v>0</v>
      </c>
      <c r="BN159" s="141" t="n">
        <f aca="false">IF(BN$2&lt;=$A159,IF(BN$3&gt;=$A159,(BN$4/1.055056),0),0)*($AI160-$AI159)/10000</f>
        <v>0</v>
      </c>
      <c r="BO159" s="141" t="n">
        <f aca="false">IF(BO$2&lt;=$A159,IF(BO$3&gt;=$A159,(BO$4/1.055056),0),0)*($AI160-$AI159)/10000</f>
        <v>0</v>
      </c>
      <c r="BP159" s="141" t="n">
        <f aca="false">IF(BP$2&lt;=$A159,IF(BP$3&gt;=$A159,(BP$4/1.055056),0),0)*($AI160-$AI159)/10000</f>
        <v>0</v>
      </c>
      <c r="BQ159" s="13"/>
      <c r="BR159" s="14" t="n">
        <f aca="false">SUM(BI159:BP159)</f>
        <v>0</v>
      </c>
      <c r="BS159" s="14" t="n">
        <f aca="false">SUM(AX159:BF159)+DF159</f>
        <v>0</v>
      </c>
      <c r="BT159" s="14"/>
      <c r="BU159" s="17"/>
      <c r="BV159" s="17"/>
      <c r="BW159" s="142" t="n">
        <f aca="false">IF(BW$2&lt;=$A159,IF(BW$3&gt;=$A159,(BW$4),0),0)*($AI160-$AI159)/10000</f>
        <v>0</v>
      </c>
      <c r="BX159" s="142" t="n">
        <f aca="false">IF(BX$2&lt;=$A159,IF(BX$3&gt;=$A159,(BX$4),0),0)*($AI160-$AI159)/10000</f>
        <v>0</v>
      </c>
      <c r="BY159" s="142" t="n">
        <f aca="false">IF(BY$2&lt;=$A159,IF(BY$3&gt;=$A159,(BY$4),0),0)*($AI160-$AI159)/10000</f>
        <v>0</v>
      </c>
      <c r="BZ159" s="142" t="n">
        <f aca="false">IF(BZ$2&lt;=$A159,IF(BZ$3&gt;=$A159,(BZ$4),0),0)*($AI160-$AI159)/10000</f>
        <v>0</v>
      </c>
      <c r="CA159" s="142" t="n">
        <f aca="false">IF(CA$2&lt;=$A159,IF(CA$3&gt;=$A159,(CA$4),0),0)*($AI160-$AI159)/10000</f>
        <v>0</v>
      </c>
      <c r="CB159" s="140" t="n">
        <f aca="false">IF(CB$2&lt;=$A159,IF(CB$3&gt;=$A159,(CB$4),0),0)*($AI160-$AI159)/10000</f>
        <v>0</v>
      </c>
      <c r="CC159" s="140" t="n">
        <f aca="false">IF(CC$2&lt;=$A159,IF(CC$3&gt;=$A159,(CC$4),0),0)*($AI160-$AI159)/10000</f>
        <v>0</v>
      </c>
      <c r="CD159" s="140" t="n">
        <f aca="false">IF(CD$2&lt;=$A159,IF(CD$3&gt;=$A159,(CD$4),0),0)*($AI160-$AI159)/10000</f>
        <v>0</v>
      </c>
      <c r="CE159" s="140" t="n">
        <f aca="false">IF(CE$2&lt;=$A159,IF(CE$3&gt;=$A159,(CE$4),0),0)*($AI160-$AI159)/10000</f>
        <v>0</v>
      </c>
      <c r="CF159" s="140" t="n">
        <f aca="false">IF(CF$2&lt;=$A159,IF(CF$3&gt;=$A159,(CF$4),0),0)*($AI160-$AI159)/10000</f>
        <v>0</v>
      </c>
      <c r="CG159" s="140" t="n">
        <f aca="false">IF(CG$2&lt;=$A159,IF(CG$3&gt;=$A159,(CG$4),0),0)*($AI160-$AI159)/10000</f>
        <v>0</v>
      </c>
      <c r="CH159" s="140" t="n">
        <f aca="false">IF(CH$2&lt;=$A159,IF(CH$3&gt;=$A159,(CH$4),0),0)*($AI160-$AI159)/10000</f>
        <v>0</v>
      </c>
      <c r="CI159" s="140" t="n">
        <f aca="false">IF(CI$2&lt;=$A159,IF(CI$3&gt;=$A159,(CI$4),0),0)*($AI160-$AI159)/10000</f>
        <v>0</v>
      </c>
      <c r="CJ159" s="17"/>
      <c r="CK159" s="128" t="n">
        <f aca="false">SUM(BW159:CI159)+DQ159</f>
        <v>0</v>
      </c>
      <c r="CL159" s="128"/>
      <c r="CM159" s="128"/>
      <c r="CN159" s="142" t="n">
        <f aca="false">IF(CN$2&lt;=$A159,IF(CN$3&gt;=$A159,(CN$4),0),0)*($AI160-$AI159)/10000</f>
        <v>0</v>
      </c>
      <c r="CO159" s="142" t="n">
        <f aca="false">IF(CO$2&lt;=$A159,IF(CO$3&gt;=$A159,(CO$4),0),0)*($AI160-$AI159)/10000</f>
        <v>0</v>
      </c>
      <c r="CP159" s="142" t="n">
        <f aca="false">IF(CP$2&lt;=$A159,IF(CP$3&gt;=$A159,(CP$4),0),0)*($AI160-$AI159)/10000</f>
        <v>0</v>
      </c>
      <c r="CQ159" s="142" t="n">
        <f aca="false">IF(CQ$2&lt;=$A159,IF(CQ$3&gt;=$A159,(CQ$4),0),0)*($AI160-$AI159)/10000</f>
        <v>0</v>
      </c>
      <c r="CR159" s="128"/>
      <c r="CS159" s="128" t="n">
        <f aca="false">SUM(CN159:CQ159)*AL159</f>
        <v>0</v>
      </c>
      <c r="CT159" s="128"/>
      <c r="CU159" s="17"/>
      <c r="CV159" s="17"/>
      <c r="CW159" s="17"/>
      <c r="CX159" s="140" t="n">
        <f aca="false">IF(CX$2&lt;=$A159,IF(CX$3&gt;=$A159,(CX$4),0),0)*($AI160-$AI159)/10000</f>
        <v>0</v>
      </c>
      <c r="CY159" s="140" t="n">
        <f aca="false">IF(CY$2&lt;=$A159,IF(CY$3&gt;=$A159,(CY$4),0),0)*($AI160-$AI159)/10000</f>
        <v>0</v>
      </c>
      <c r="CZ159" s="140" t="n">
        <f aca="false">IF(CZ$2&lt;=$A159,IF(CZ$3&gt;=$A159,(CZ$4),0),0)*($AI160-$AI159)/10000</f>
        <v>0</v>
      </c>
      <c r="DA159" s="140" t="n">
        <f aca="false">IF(DA$2&lt;=$A159,IF(DA$3&gt;=$A159,(DA$4),0),0)*($AI160-$AI159)/10000</f>
        <v>0</v>
      </c>
      <c r="DB159" s="140" t="n">
        <f aca="false">IF(DB$2&lt;=$A159,IF(DB$3&gt;=$A159,(DB$4),0),0)*($AI160-$AI159)/10000</f>
        <v>0</v>
      </c>
      <c r="DC159" s="140" t="n">
        <f aca="false">IF(DC$2&lt;=$A159,IF(DC$3&gt;=$A159,(DC$4),0),0)*($AI160-$AI159)/10000</f>
        <v>0</v>
      </c>
      <c r="DD159" s="140" t="n">
        <f aca="false">IF(DD$2&lt;=$A159,IF(DD$3&gt;=$A159,(DD$4),0),0)*($AI160-$AI159)/10000</f>
        <v>0</v>
      </c>
      <c r="DE159" s="17"/>
      <c r="DF159" s="128" t="n">
        <f aca="false">SUM(CX159:DD159)</f>
        <v>0</v>
      </c>
      <c r="DG159" s="17"/>
      <c r="DH159" s="17"/>
      <c r="DI159" s="17"/>
      <c r="DJ159" s="17"/>
      <c r="DK159" s="17"/>
      <c r="DL159" s="140" t="n">
        <f aca="false">IF(DL$2&lt;=$A159,IF(DL$3&gt;=$A159,(DL$4),0),0)*($AI160-$AI159)/10000</f>
        <v>0</v>
      </c>
      <c r="DM159" s="140" t="n">
        <f aca="false">IF(DM$2&lt;=$A159,IF(DM$3&gt;=$A159,(DM$4),0),0)*($AI160-$AI159)/10000</f>
        <v>0</v>
      </c>
      <c r="DN159" s="140" t="n">
        <f aca="false">IF(DN$2&lt;=$A159,IF(DN$3&gt;=$A159,(DN$4),0),0)*($AI160-$AI159)/10000</f>
        <v>0</v>
      </c>
      <c r="DO159" s="140" t="n">
        <f aca="false">IF(DO$2&lt;=$A159,IF(DO$3&gt;=$A159,(DO$4),0),0)*($AI160-$AI159)/10000</f>
        <v>0</v>
      </c>
      <c r="DP159" s="140"/>
      <c r="DQ159" s="140" t="n">
        <f aca="false">SUM(DL159:DO159)*AL159</f>
        <v>0</v>
      </c>
      <c r="DR159" s="140"/>
      <c r="DS159" s="140" t="n">
        <f aca="false">IF(DS$2&lt;=$A159,IF(DS$3&gt;=$A159,(DS$4),0),0)*($AI160-$AI159)/10000</f>
        <v>0</v>
      </c>
      <c r="DT159" s="140" t="n">
        <f aca="false">IF(DT$2&lt;=$A159,IF(DT$3&gt;=$A159,(DT$4),0),0)*($AI160-$AI159)/10000</f>
        <v>0</v>
      </c>
      <c r="DU159" s="140" t="n">
        <f aca="false">IF(DU$2&lt;=$A159,IF(DU$3&gt;=$A159,(DU$4),0),0)*($AI160-$AI159)/10000</f>
        <v>0</v>
      </c>
      <c r="DV159" s="140" t="n">
        <f aca="false">IF(DV$2&lt;=$A159,IF(DV$3&gt;=$A159,(DV$4),0),0)*($AI160-$AI159)/10000</f>
        <v>0</v>
      </c>
      <c r="DW159" s="140" t="n">
        <f aca="false">IF(DW$2&lt;=$A159,IF(DW$3&gt;=$A159,(DW$4),0),0)*($AI160-$AI159)/10000</f>
        <v>0</v>
      </c>
      <c r="DX159" s="140" t="n">
        <f aca="false">IF(DX$2&lt;=$A159,IF(DX$3&gt;=$A159,(DX$4),0),0)*($AI160-$AI159)/10000</f>
        <v>0</v>
      </c>
      <c r="DY159" s="140" t="n">
        <f aca="false">IF(DY$2&lt;=$A159,IF(DY$3&gt;=$A159,(DY$4),0),0)*($AI160-$AI159)/10000</f>
        <v>0</v>
      </c>
      <c r="DZ159" s="140" t="n">
        <f aca="false">IF(DZ$2&lt;=$A159,IF(DZ$3&gt;=$A159,(DZ$4),0),0)*($AI160-$AI159)/10000</f>
        <v>0</v>
      </c>
      <c r="EA159" s="140" t="n">
        <f aca="false">IF(EA$2&lt;=$A159,IF(EA$3&gt;=$A159,(EA$4),0),0)*($AI160-$AI159)/10000</f>
        <v>0</v>
      </c>
      <c r="EB159" s="128" t="n">
        <f aca="false">SUM(DS159:DZ159)*AM159</f>
        <v>0</v>
      </c>
      <c r="EC159" s="128"/>
      <c r="ED159" s="17"/>
      <c r="EE159" s="17"/>
      <c r="EF159" s="17"/>
      <c r="EG159" s="17"/>
      <c r="EH159" s="17"/>
      <c r="EI159" s="140" t="n">
        <f aca="false">IF(EI$2&lt;=$A159,IF(EI$3&gt;=$A159,(EI$4),0),0)*($AI160-$AI159)/10000</f>
        <v>0</v>
      </c>
      <c r="EJ159" s="140" t="n">
        <f aca="false">IF(EJ$2&lt;=$A159,IF(EJ$3&gt;=$A159,(EJ$4),0),0)*($AI160-$AI159)/10000</f>
        <v>0</v>
      </c>
      <c r="EK159" s="140" t="n">
        <f aca="false">IF(EK$2&lt;=$A159,IF(EK$3&gt;=$A159,(EK$4),0),0)*($AI160-$AI159)/10000</f>
        <v>0</v>
      </c>
      <c r="EL159" s="140" t="n">
        <f aca="false">IF(EL$2&lt;=$A159,IF(EL$3&gt;=$A159,(EL$4),0),0)*($AI160-$AI159)/10000</f>
        <v>0</v>
      </c>
      <c r="EM159" s="140" t="n">
        <f aca="false">IF(EM$2&lt;=$A159,IF(EM$3&gt;=$A159,(EM$4),0),0)*($AI160-$AI159)/10000</f>
        <v>0</v>
      </c>
      <c r="EN159" s="140" t="n">
        <f aca="false">IF(EN$2&lt;=$A159,IF(EN$3&gt;=$A159,(EN$4),0),0)*($AI160-$AI159)/10000</f>
        <v>0</v>
      </c>
      <c r="EO159" s="17"/>
      <c r="EP159" s="128" t="n">
        <f aca="false">SUM(EI159:EN159)</f>
        <v>0</v>
      </c>
      <c r="EQ159" s="128" t="n">
        <f aca="false">EP159*AM159</f>
        <v>0</v>
      </c>
      <c r="ER159" s="17"/>
      <c r="ES159" s="17"/>
      <c r="ET159" s="17"/>
      <c r="EU159" s="17"/>
      <c r="EV159" s="17"/>
      <c r="EW159" s="140" t="n">
        <f aca="false">IF(EW$2&lt;=$A159,IF(EW$3&gt;=$A159,(EW$4),0),0)*($AI160-$AI159)/10000</f>
        <v>0</v>
      </c>
      <c r="EX159" s="140" t="n">
        <f aca="false">IF(EX$2&lt;=$A159,IF(EX$3&gt;=$A159,(EX$4),0),0)*($AI160-$AI159)/10000</f>
        <v>0</v>
      </c>
      <c r="EY159" s="140" t="n">
        <f aca="false">IF(EY$2&lt;=$A159,IF(EY$3&gt;=$A159,(EY$4),0),0)*($AI160-$AI159)/10000</f>
        <v>0</v>
      </c>
      <c r="EZ159" s="140" t="n">
        <f aca="false">IF(EZ$2&lt;=$A159,IF(EZ$3&gt;=$A159,(EZ$4),0),0)*($AI160-$AI159)/10000</f>
        <v>0</v>
      </c>
      <c r="FA159" s="140" t="n">
        <f aca="false">IF(FA$2&lt;=$A159,IF(FA$3&gt;=$A159,(FA$4),0),0)*($AI160-$AI159)/10000</f>
        <v>0</v>
      </c>
      <c r="FB159" s="140" t="n">
        <f aca="false">IF(FB$2&lt;=$A159,IF(FB$3&gt;=$A159,(FB$4),0),0)*($AI160-$AI159)/10000</f>
        <v>0</v>
      </c>
      <c r="FC159" s="17"/>
      <c r="FD159" s="128" t="n">
        <f aca="false">SUM(EW159:FB159)</f>
        <v>0</v>
      </c>
      <c r="FE159" s="128" t="n">
        <f aca="false">FD159*AM159</f>
        <v>0</v>
      </c>
      <c r="FF159" s="17"/>
      <c r="FG159" s="17"/>
      <c r="FH159" s="17"/>
      <c r="FI159" s="17"/>
      <c r="FJ159" s="17"/>
      <c r="FK159" s="17"/>
      <c r="FL159" s="140" t="n">
        <f aca="false">IF(FL$2&lt;=$A159,IF(FL$3&gt;=$A159,(FL$4),0),0)*($AI160-$AI159)/10000</f>
        <v>0</v>
      </c>
      <c r="FM159" s="140" t="n">
        <f aca="false">IF(FM$2&lt;=$A159,IF(FM$3&gt;=$A159,(FM$4),0),0)*($AI160-$AI159)/10000</f>
        <v>0</v>
      </c>
      <c r="FN159" s="140" t="n">
        <f aca="false">IF(FN$2&lt;=$A159,IF(FN$3&gt;=$A159,(FN$4),0),0)*($AI160-$AI159)/10000</f>
        <v>0</v>
      </c>
      <c r="FO159" s="140" t="n">
        <f aca="false">IF(FO$2&lt;=$A159,IF(FO$3&gt;=$A159,(FO$4),0),0)*($AI160-$AI159)/10000</f>
        <v>0</v>
      </c>
      <c r="FP159" s="140" t="n">
        <f aca="false">IF(FP$2&lt;=$A159,IF(FP$3&gt;=$A159,(FP$4),0),0)*($AI160-$AI159)/10000</f>
        <v>0</v>
      </c>
      <c r="FQ159" s="140" t="n">
        <f aca="false">IF(FQ$2&lt;=$A159,IF(FQ$3&gt;=$A159,(FQ$4),0),0)*($AI160-$AI159)/10000</f>
        <v>0</v>
      </c>
      <c r="FR159" s="17"/>
      <c r="FS159" s="128" t="n">
        <f aca="false">SUM(FL159:FQ159)</f>
        <v>0</v>
      </c>
      <c r="FT159" s="128" t="n">
        <f aca="false">FS159*AM159</f>
        <v>0</v>
      </c>
      <c r="FU159" s="17"/>
      <c r="FV159" s="17"/>
      <c r="FW159" s="17"/>
      <c r="FX159" s="17"/>
      <c r="FY159" s="17"/>
      <c r="FZ159" s="17"/>
      <c r="GA159" s="140" t="n">
        <f aca="false">IF(GA$2&lt;=$A159,IF(GA$3&gt;=$A159,(GA$4),0),0)*($AI160-$AI159)/10000</f>
        <v>0</v>
      </c>
      <c r="GB159" s="140" t="n">
        <f aca="false">IF(GB$2&lt;=$A159,IF(GB$3&gt;=$A159,(GB$4),0),0)*($AI160-$AI159)/10000</f>
        <v>0</v>
      </c>
      <c r="GC159" s="140" t="n">
        <f aca="false">IF(GC$2&lt;=$A159,IF(GC$3&gt;=$A159,(GC$4),0),0)*($AI160-$AI159)/10000</f>
        <v>0</v>
      </c>
      <c r="GD159" s="140" t="n">
        <f aca="false">IF(GD$2&lt;=$A159,IF(GD$3&gt;=$A159,(GD$4),0),0)*($AI160-$AI159)/10000</f>
        <v>0</v>
      </c>
      <c r="GE159" s="140" t="n">
        <f aca="false">IF(GE$2&lt;=$A159,IF(GE$3&gt;=$A159,(GE$4),0),0)*($AI160-$AI159)/10000</f>
        <v>0</v>
      </c>
      <c r="GF159" s="140" t="n">
        <f aca="false">IF(GF$2&lt;=$A159,IF(GF$3&gt;=$A159,(GF$4),0),0)*($AI160-$AI159)/10000</f>
        <v>0</v>
      </c>
      <c r="GG159" s="17"/>
      <c r="GH159" s="128" t="n">
        <f aca="false">SUM(GA159:GF159)</f>
        <v>0</v>
      </c>
      <c r="GI159" s="128" t="n">
        <f aca="false">GH159*AM159</f>
        <v>0</v>
      </c>
    </row>
    <row r="160" customFormat="false" ht="16.5" hidden="false" customHeight="false" outlineLevel="0" collapsed="false">
      <c r="A160" s="133" t="n">
        <v>41609</v>
      </c>
      <c r="B160" s="144" t="e">
        <f aca="false">INDEX(EOLArray,MATCH($A160,EOLColumn,0),MATCH($AF$5,EOLRow,0))+CT160</f>
        <v>#VALUE!</v>
      </c>
      <c r="C160" s="135" t="n">
        <f aca="false">INDEX(M1SHEET,MATCH($A160,M1COLUMN,0),MATCH($AG$5,M1ROW,0))</f>
        <v>-0.57</v>
      </c>
      <c r="D160" s="152"/>
      <c r="E160" s="144" t="e">
        <f aca="false">INDEX(EOLArray,MATCH($A160,EOLColumn,0),MATCH($AF$19,EOLRow,0))+EQ160</f>
        <v>#VALUE!</v>
      </c>
      <c r="F160" s="135" t="n">
        <f aca="false">INDEX(M1SHEET,MATCH($A160,M1COLUMN,0),MATCH($AG$14,M1ROW,0))</f>
        <v>0</v>
      </c>
      <c r="G160" s="152"/>
      <c r="H160" s="144" t="e">
        <f aca="false">INDEX(EOLArray,MATCH($A160,EOLColumn,0),MATCH($AF$20,EOLRow,0))+GI160</f>
        <v>#VALUE!</v>
      </c>
      <c r="I160" s="135" t="n">
        <f aca="false">INDEX(M1SHEET,MATCH($A160,M1COLUMN,0),MATCH($AG$17,M1ROW,0))</f>
        <v>0.12</v>
      </c>
      <c r="J160" s="152"/>
      <c r="K160" s="144" t="e">
        <f aca="false">INDEX(EOLArray,MATCH($A160,EOLColumn,0),MATCH($AF$13,EOLRow,0))+FE160</f>
        <v>#VALUE!</v>
      </c>
      <c r="L160" s="135" t="n">
        <f aca="false">INDEX(M1SHEET,MATCH($A160,M1COLUMN,0),MATCH($AG$13,M1ROW,0))</f>
        <v>0</v>
      </c>
      <c r="M160" s="152"/>
      <c r="N160" s="144" t="e">
        <f aca="false">INDEX(EOLArray,MATCH($A160,EOLColumn,0),MATCH($AF$12,EOLRow,0))+EB160+DQ160</f>
        <v>#VALUE!</v>
      </c>
      <c r="O160" s="135" t="n">
        <f aca="false">INDEX(M1SHEET,MATCH($A160,M1COLUMN,0),MATCH($AG$15,M1ROW,0))</f>
        <v>0.06</v>
      </c>
      <c r="P160" s="152"/>
      <c r="Q160" s="135" t="n">
        <f aca="false">INDEX(M1SHEET,MATCH($A160,M1COLUMN,0),MATCH($AG$31,M1ROW,0))</f>
        <v>4.8475</v>
      </c>
      <c r="R160" s="152"/>
      <c r="S160" s="144" t="e">
        <f aca="false">INDEX(EOLArray,MATCH($A160,EOLColumn,0),MATCH($AF$2,EOLRow,0))+BE160+DF160</f>
        <v>#VALUE!</v>
      </c>
      <c r="T160" s="135" t="n">
        <f aca="false">INDEX(M1SHEET,MATCH($A160,M1COLUMN,0),MATCH($AG$3,M1ROW,0))</f>
        <v>-0.57</v>
      </c>
      <c r="U160" s="152"/>
      <c r="V160" s="135" t="n">
        <f aca="false">INDEX(M1SHEET,MATCH($A160,M1COLUMN,0),MATCH($AG$28,M1ROW,0))</f>
        <v>5.89321750562841</v>
      </c>
      <c r="W160" s="152"/>
      <c r="X160" s="144" t="e">
        <f aca="false">INDEX(EOLArray,MATCH($A160,EOLColumn,0),MATCH($AF$18,EOLRow,0))+$BE160+$CK160+$CS160+$DQ160</f>
        <v>#VALUE!</v>
      </c>
      <c r="Y160" s="135" t="n">
        <f aca="false">INDEX(M1SHEET,MATCH($A160,M1COLUMN,0),MATCH($AG$2,M1ROW,0))</f>
        <v>4.7875</v>
      </c>
      <c r="Z160" s="152"/>
      <c r="AB160" s="150" t="e">
        <f aca="false">B160+E160+H160+K160+N160+S160</f>
        <v>#VALUE!</v>
      </c>
      <c r="AC160" s="58"/>
      <c r="AD160" s="58"/>
      <c r="AI160" s="138" t="n">
        <v>41609</v>
      </c>
      <c r="AJ160" s="96" t="n">
        <f aca="false">(CK160+BE160+BR160+DQ160)*AM160</f>
        <v>0</v>
      </c>
      <c r="AK160" s="97" t="n">
        <f aca="false">(AO160)*(AM160)</f>
        <v>0</v>
      </c>
      <c r="AL160" s="97" t="n">
        <f aca="false">(AN160+AO160)*(AM160)</f>
        <v>0</v>
      </c>
      <c r="AM160" s="139" t="n">
        <f aca="false">INDEX(M1SHEET,MATCH($AI160,M1COLUMN,0),MATCH($AG$38,M1ROW,0))</f>
        <v>0.457186840537751</v>
      </c>
      <c r="AN160" s="122" t="n">
        <f aca="false">BS160</f>
        <v>0</v>
      </c>
      <c r="AO160" s="97" t="n">
        <f aca="false">BR160</f>
        <v>0</v>
      </c>
      <c r="AP160" s="125"/>
      <c r="AQ160" s="108"/>
      <c r="AR160" s="128" t="n">
        <f aca="false">SUM(AX160:BE160)+SUM(BI160:BP160)+SUM(DU160:DZ160)+SUM(BW160:CI160)</f>
        <v>0</v>
      </c>
      <c r="AS160" s="108"/>
      <c r="AT160" s="17"/>
      <c r="AU160" s="17"/>
      <c r="AV160" s="37" t="n">
        <v>41609</v>
      </c>
      <c r="AW160" s="17"/>
      <c r="AX160" s="128" t="n">
        <f aca="false">IF(AX$2&lt;=$A160,IF(AX$3&gt;=$A160,(AX$4/1.055056),0),0)*($AI161-$AI160)/10000</f>
        <v>0</v>
      </c>
      <c r="AY160" s="140" t="n">
        <f aca="false">IF(AY$2&lt;=$A160,IF(AY$3&gt;=$A160,(AY$4/1.055056),0),0)*($AI161-$AI160)/10000</f>
        <v>0</v>
      </c>
      <c r="AZ160" s="140" t="n">
        <f aca="false">IF(AZ$2&lt;=$A160,IF(AZ$3&gt;=$A160,(AZ$4/1.055056),0),0)*($AI161-$AI160)/10000</f>
        <v>0</v>
      </c>
      <c r="BA160" s="140" t="n">
        <f aca="false">IF(BA$2&lt;=$A160,IF(BA$3&gt;=$A160,(BA$4/1.055056),0),0)*($AI161-$AI160)/10000</f>
        <v>0</v>
      </c>
      <c r="BB160" s="140" t="n">
        <f aca="false">IF(BB$2&lt;=$A160,IF(BB$3&gt;=$A160,(BB$4/1.055056),0),0)*($AI161-$AI160)/10000</f>
        <v>0</v>
      </c>
      <c r="BC160" s="140" t="n">
        <f aca="false">IF(BC$2&lt;=$A160,IF(BC$3&gt;=$A160,(BC$4/1.055056),0),0)*($AI161-$AI160)/10000</f>
        <v>0</v>
      </c>
      <c r="BD160" s="140" t="n">
        <f aca="false">IF(BD$2&lt;=$A160,IF(BD$3&gt;=$A160,(BD$4/1.055056),0),0)*($AI161-$AI160)/10000</f>
        <v>0</v>
      </c>
      <c r="BE160" s="140" t="n">
        <f aca="false">SUM(AX160:BD160)*AM160</f>
        <v>0</v>
      </c>
      <c r="BF160" s="140"/>
      <c r="BG160" s="13"/>
      <c r="BH160" s="13"/>
      <c r="BI160" s="141" t="n">
        <f aca="false">IF(BI$2&lt;=$A160,IF(BI$3&gt;=$A160,(BI$4/1.055056),0),0)*($AI161-$AI160)/10000</f>
        <v>0</v>
      </c>
      <c r="BJ160" s="141" t="n">
        <f aca="false">IF(BJ$2&lt;=$A160,IF(BJ$3&gt;=$A160,(BJ$4/1.055056),0),0)*($AI161-$AI160)/10000</f>
        <v>0</v>
      </c>
      <c r="BK160" s="141" t="n">
        <f aca="false">IF(BK$2&lt;=$A160,IF(BK$3&gt;=$A160,(BK$4/1.055056),0),0)*($AI161-$AI160)/10000</f>
        <v>0</v>
      </c>
      <c r="BL160" s="141" t="n">
        <f aca="false">IF(BL$2&lt;=$A160,IF(BL$3&gt;=$A160,(BL$4/1.055056),0),0)*($AI161-$AI160)/10000</f>
        <v>0</v>
      </c>
      <c r="BM160" s="141" t="n">
        <f aca="false">IF(BM$2&lt;=$A160,IF(BM$3&gt;=$A160,(BM$4/1.055056),0),0)*($AI161-$AI160)/10000</f>
        <v>0</v>
      </c>
      <c r="BN160" s="141" t="n">
        <f aca="false">IF(BN$2&lt;=$A160,IF(BN$3&gt;=$A160,(BN$4/1.055056),0),0)*($AI161-$AI160)/10000</f>
        <v>0</v>
      </c>
      <c r="BO160" s="141" t="n">
        <f aca="false">IF(BO$2&lt;=$A160,IF(BO$3&gt;=$A160,(BO$4/1.055056),0),0)*($AI161-$AI160)/10000</f>
        <v>0</v>
      </c>
      <c r="BP160" s="141" t="n">
        <f aca="false">IF(BP$2&lt;=$A160,IF(BP$3&gt;=$A160,(BP$4/1.055056),0),0)*($AI161-$AI160)/10000</f>
        <v>0</v>
      </c>
      <c r="BQ160" s="13"/>
      <c r="BR160" s="14" t="n">
        <f aca="false">SUM(BI160:BP160)</f>
        <v>0</v>
      </c>
      <c r="BS160" s="14" t="n">
        <f aca="false">SUM(AX160:BF160)+DF160</f>
        <v>0</v>
      </c>
      <c r="BT160" s="14"/>
      <c r="BU160" s="17"/>
      <c r="BV160" s="17"/>
      <c r="BW160" s="142" t="n">
        <f aca="false">IF(BW$2&lt;=$A160,IF(BW$3&gt;=$A160,(BW$4),0),0)*($AI161-$AI160)/10000</f>
        <v>0</v>
      </c>
      <c r="BX160" s="142" t="n">
        <f aca="false">IF(BX$2&lt;=$A160,IF(BX$3&gt;=$A160,(BX$4),0),0)*($AI161-$AI160)/10000</f>
        <v>0</v>
      </c>
      <c r="BY160" s="142" t="n">
        <f aca="false">IF(BY$2&lt;=$A160,IF(BY$3&gt;=$A160,(BY$4),0),0)*($AI161-$AI160)/10000</f>
        <v>0</v>
      </c>
      <c r="BZ160" s="142" t="n">
        <f aca="false">IF(BZ$2&lt;=$A160,IF(BZ$3&gt;=$A160,(BZ$4),0),0)*($AI161-$AI160)/10000</f>
        <v>0</v>
      </c>
      <c r="CA160" s="142" t="n">
        <f aca="false">IF(CA$2&lt;=$A160,IF(CA$3&gt;=$A160,(CA$4),0),0)*($AI161-$AI160)/10000</f>
        <v>0</v>
      </c>
      <c r="CB160" s="140" t="n">
        <f aca="false">IF(CB$2&lt;=$A160,IF(CB$3&gt;=$A160,(CB$4),0),0)*($AI161-$AI160)/10000</f>
        <v>0</v>
      </c>
      <c r="CC160" s="140" t="n">
        <f aca="false">IF(CC$2&lt;=$A160,IF(CC$3&gt;=$A160,(CC$4),0),0)*($AI161-$AI160)/10000</f>
        <v>0</v>
      </c>
      <c r="CD160" s="140" t="n">
        <f aca="false">IF(CD$2&lt;=$A160,IF(CD$3&gt;=$A160,(CD$4),0),0)*($AI161-$AI160)/10000</f>
        <v>0</v>
      </c>
      <c r="CE160" s="140" t="n">
        <f aca="false">IF(CE$2&lt;=$A160,IF(CE$3&gt;=$A160,(CE$4),0),0)*($AI161-$AI160)/10000</f>
        <v>0</v>
      </c>
      <c r="CF160" s="140" t="n">
        <f aca="false">IF(CF$2&lt;=$A160,IF(CF$3&gt;=$A160,(CF$4),0),0)*($AI161-$AI160)/10000</f>
        <v>0</v>
      </c>
      <c r="CG160" s="140" t="n">
        <f aca="false">IF(CG$2&lt;=$A160,IF(CG$3&gt;=$A160,(CG$4),0),0)*($AI161-$AI160)/10000</f>
        <v>0</v>
      </c>
      <c r="CH160" s="140" t="n">
        <f aca="false">IF(CH$2&lt;=$A160,IF(CH$3&gt;=$A160,(CH$4),0),0)*($AI161-$AI160)/10000</f>
        <v>0</v>
      </c>
      <c r="CI160" s="140" t="n">
        <f aca="false">IF(CI$2&lt;=$A160,IF(CI$3&gt;=$A160,(CI$4),0),0)*($AI161-$AI160)/10000</f>
        <v>0</v>
      </c>
      <c r="CJ160" s="17"/>
      <c r="CK160" s="128" t="n">
        <f aca="false">SUM(BW160:CI160)+DQ160</f>
        <v>0</v>
      </c>
      <c r="CL160" s="128"/>
      <c r="CM160" s="128"/>
      <c r="CN160" s="142" t="n">
        <f aca="false">IF(CN$2&lt;=$A160,IF(CN$3&gt;=$A160,(CN$4),0),0)*($AI161-$AI160)/10000</f>
        <v>0</v>
      </c>
      <c r="CO160" s="142" t="n">
        <f aca="false">IF(CO$2&lt;=$A160,IF(CO$3&gt;=$A160,(CO$4),0),0)*($AI161-$AI160)/10000</f>
        <v>0</v>
      </c>
      <c r="CP160" s="142" t="n">
        <f aca="false">IF(CP$2&lt;=$A160,IF(CP$3&gt;=$A160,(CP$4),0),0)*($AI161-$AI160)/10000</f>
        <v>0</v>
      </c>
      <c r="CQ160" s="142" t="n">
        <f aca="false">IF(CQ$2&lt;=$A160,IF(CQ$3&gt;=$A160,(CQ$4),0),0)*($AI161-$AI160)/10000</f>
        <v>0</v>
      </c>
      <c r="CR160" s="128"/>
      <c r="CS160" s="128" t="n">
        <f aca="false">SUM(CN160:CQ160)*AL160</f>
        <v>0</v>
      </c>
      <c r="CT160" s="128"/>
      <c r="CU160" s="17"/>
      <c r="CV160" s="17"/>
      <c r="CW160" s="17"/>
      <c r="CX160" s="140" t="n">
        <f aca="false">IF(CX$2&lt;=$A160,IF(CX$3&gt;=$A160,(CX$4),0),0)*($AI161-$AI160)/10000</f>
        <v>0</v>
      </c>
      <c r="CY160" s="140" t="n">
        <f aca="false">IF(CY$2&lt;=$A160,IF(CY$3&gt;=$A160,(CY$4),0),0)*($AI161-$AI160)/10000</f>
        <v>0</v>
      </c>
      <c r="CZ160" s="140" t="n">
        <f aca="false">IF(CZ$2&lt;=$A160,IF(CZ$3&gt;=$A160,(CZ$4),0),0)*($AI161-$AI160)/10000</f>
        <v>0</v>
      </c>
      <c r="DA160" s="140" t="n">
        <f aca="false">IF(DA$2&lt;=$A160,IF(DA$3&gt;=$A160,(DA$4),0),0)*($AI161-$AI160)/10000</f>
        <v>0</v>
      </c>
      <c r="DB160" s="140" t="n">
        <f aca="false">IF(DB$2&lt;=$A160,IF(DB$3&gt;=$A160,(DB$4),0),0)*($AI161-$AI160)/10000</f>
        <v>0</v>
      </c>
      <c r="DC160" s="140" t="n">
        <f aca="false">IF(DC$2&lt;=$A160,IF(DC$3&gt;=$A160,(DC$4),0),0)*($AI161-$AI160)/10000</f>
        <v>0</v>
      </c>
      <c r="DD160" s="140" t="n">
        <f aca="false">IF(DD$2&lt;=$A160,IF(DD$3&gt;=$A160,(DD$4),0),0)*($AI161-$AI160)/10000</f>
        <v>0</v>
      </c>
      <c r="DE160" s="17"/>
      <c r="DF160" s="128" t="n">
        <f aca="false">SUM(CX160:DD160)</f>
        <v>0</v>
      </c>
      <c r="DG160" s="17"/>
      <c r="DH160" s="17"/>
      <c r="DI160" s="17"/>
      <c r="DJ160" s="17"/>
      <c r="DK160" s="17"/>
      <c r="DL160" s="140" t="n">
        <f aca="false">IF(DL$2&lt;=$A160,IF(DL$3&gt;=$A160,(DL$4),0),0)*($AI161-$AI160)/10000</f>
        <v>0</v>
      </c>
      <c r="DM160" s="140" t="n">
        <f aca="false">IF(DM$2&lt;=$A160,IF(DM$3&gt;=$A160,(DM$4),0),0)*($AI161-$AI160)/10000</f>
        <v>0</v>
      </c>
      <c r="DN160" s="140" t="n">
        <f aca="false">IF(DN$2&lt;=$A160,IF(DN$3&gt;=$A160,(DN$4),0),0)*($AI161-$AI160)/10000</f>
        <v>0</v>
      </c>
      <c r="DO160" s="140" t="n">
        <f aca="false">IF(DO$2&lt;=$A160,IF(DO$3&gt;=$A160,(DO$4),0),0)*($AI161-$AI160)/10000</f>
        <v>0</v>
      </c>
      <c r="DP160" s="140"/>
      <c r="DQ160" s="140" t="n">
        <f aca="false">SUM(DL160:DO160)*AL160</f>
        <v>0</v>
      </c>
      <c r="DR160" s="140"/>
      <c r="DS160" s="140" t="n">
        <f aca="false">IF(DS$2&lt;=$A160,IF(DS$3&gt;=$A160,(DS$4),0),0)*($AI161-$AI160)/10000</f>
        <v>0</v>
      </c>
      <c r="DT160" s="140" t="n">
        <f aca="false">IF(DT$2&lt;=$A160,IF(DT$3&gt;=$A160,(DT$4),0),0)*($AI161-$AI160)/10000</f>
        <v>0</v>
      </c>
      <c r="DU160" s="140" t="n">
        <f aca="false">IF(DU$2&lt;=$A160,IF(DU$3&gt;=$A160,(DU$4),0),0)*($AI161-$AI160)/10000</f>
        <v>0</v>
      </c>
      <c r="DV160" s="140" t="n">
        <f aca="false">IF(DV$2&lt;=$A160,IF(DV$3&gt;=$A160,(DV$4),0),0)*($AI161-$AI160)/10000</f>
        <v>0</v>
      </c>
      <c r="DW160" s="140" t="n">
        <f aca="false">IF(DW$2&lt;=$A160,IF(DW$3&gt;=$A160,(DW$4),0),0)*($AI161-$AI160)/10000</f>
        <v>0</v>
      </c>
      <c r="DX160" s="140" t="n">
        <f aca="false">IF(DX$2&lt;=$A160,IF(DX$3&gt;=$A160,(DX$4),0),0)*($AI161-$AI160)/10000</f>
        <v>0</v>
      </c>
      <c r="DY160" s="140" t="n">
        <f aca="false">IF(DY$2&lt;=$A160,IF(DY$3&gt;=$A160,(DY$4),0),0)*($AI161-$AI160)/10000</f>
        <v>0</v>
      </c>
      <c r="DZ160" s="140" t="n">
        <f aca="false">IF(DZ$2&lt;=$A160,IF(DZ$3&gt;=$A160,(DZ$4),0),0)*($AI161-$AI160)/10000</f>
        <v>0</v>
      </c>
      <c r="EA160" s="140" t="n">
        <f aca="false">IF(EA$2&lt;=$A160,IF(EA$3&gt;=$A160,(EA$4),0),0)*($AI161-$AI160)/10000</f>
        <v>0</v>
      </c>
      <c r="EB160" s="128" t="n">
        <f aca="false">SUM(DS160:DZ160)*AM160</f>
        <v>0</v>
      </c>
      <c r="EC160" s="128"/>
      <c r="ED160" s="17"/>
      <c r="EE160" s="17"/>
      <c r="EF160" s="17"/>
      <c r="EG160" s="17"/>
      <c r="EH160" s="17"/>
      <c r="EI160" s="140" t="n">
        <f aca="false">IF(EI$2&lt;=$A160,IF(EI$3&gt;=$A160,(EI$4),0),0)*($AI161-$AI160)/10000</f>
        <v>0</v>
      </c>
      <c r="EJ160" s="140" t="n">
        <f aca="false">IF(EJ$2&lt;=$A160,IF(EJ$3&gt;=$A160,(EJ$4),0),0)*($AI161-$AI160)/10000</f>
        <v>0</v>
      </c>
      <c r="EK160" s="140" t="n">
        <f aca="false">IF(EK$2&lt;=$A160,IF(EK$3&gt;=$A160,(EK$4),0),0)*($AI161-$AI160)/10000</f>
        <v>0</v>
      </c>
      <c r="EL160" s="140" t="n">
        <f aca="false">IF(EL$2&lt;=$A160,IF(EL$3&gt;=$A160,(EL$4),0),0)*($AI161-$AI160)/10000</f>
        <v>0</v>
      </c>
      <c r="EM160" s="140" t="n">
        <f aca="false">IF(EM$2&lt;=$A160,IF(EM$3&gt;=$A160,(EM$4),0),0)*($AI161-$AI160)/10000</f>
        <v>0</v>
      </c>
      <c r="EN160" s="140" t="n">
        <f aca="false">IF(EN$2&lt;=$A160,IF(EN$3&gt;=$A160,(EN$4),0),0)*($AI161-$AI160)/10000</f>
        <v>0</v>
      </c>
      <c r="EO160" s="17"/>
      <c r="EP160" s="128" t="n">
        <f aca="false">SUM(EI160:EN160)</f>
        <v>0</v>
      </c>
      <c r="EQ160" s="128" t="n">
        <f aca="false">EP160*AM160</f>
        <v>0</v>
      </c>
      <c r="ER160" s="17"/>
      <c r="ES160" s="17"/>
      <c r="ET160" s="17"/>
      <c r="EU160" s="17"/>
      <c r="EV160" s="17"/>
      <c r="EW160" s="140" t="n">
        <f aca="false">IF(EW$2&lt;=$A160,IF(EW$3&gt;=$A160,(EW$4),0),0)*($AI161-$AI160)/10000</f>
        <v>0</v>
      </c>
      <c r="EX160" s="140" t="n">
        <f aca="false">IF(EX$2&lt;=$A160,IF(EX$3&gt;=$A160,(EX$4),0),0)*($AI161-$AI160)/10000</f>
        <v>0</v>
      </c>
      <c r="EY160" s="140" t="n">
        <f aca="false">IF(EY$2&lt;=$A160,IF(EY$3&gt;=$A160,(EY$4),0),0)*($AI161-$AI160)/10000</f>
        <v>0</v>
      </c>
      <c r="EZ160" s="140" t="n">
        <f aca="false">IF(EZ$2&lt;=$A160,IF(EZ$3&gt;=$A160,(EZ$4),0),0)*($AI161-$AI160)/10000</f>
        <v>0</v>
      </c>
      <c r="FA160" s="140" t="n">
        <f aca="false">IF(FA$2&lt;=$A160,IF(FA$3&gt;=$A160,(FA$4),0),0)*($AI161-$AI160)/10000</f>
        <v>0</v>
      </c>
      <c r="FB160" s="140" t="n">
        <f aca="false">IF(FB$2&lt;=$A160,IF(FB$3&gt;=$A160,(FB$4),0),0)*($AI161-$AI160)/10000</f>
        <v>0</v>
      </c>
      <c r="FC160" s="17"/>
      <c r="FD160" s="128" t="n">
        <f aca="false">SUM(EW160:FB160)</f>
        <v>0</v>
      </c>
      <c r="FE160" s="128" t="n">
        <f aca="false">FD160*AM160</f>
        <v>0</v>
      </c>
      <c r="FF160" s="17"/>
      <c r="FG160" s="17"/>
      <c r="FH160" s="17"/>
      <c r="FI160" s="17"/>
      <c r="FJ160" s="17"/>
      <c r="FK160" s="17"/>
      <c r="FL160" s="140" t="n">
        <f aca="false">IF(FL$2&lt;=$A160,IF(FL$3&gt;=$A160,(FL$4),0),0)*($AI161-$AI160)/10000</f>
        <v>0</v>
      </c>
      <c r="FM160" s="140" t="n">
        <f aca="false">IF(FM$2&lt;=$A160,IF(FM$3&gt;=$A160,(FM$4),0),0)*($AI161-$AI160)/10000</f>
        <v>0</v>
      </c>
      <c r="FN160" s="140" t="n">
        <f aca="false">IF(FN$2&lt;=$A160,IF(FN$3&gt;=$A160,(FN$4),0),0)*($AI161-$AI160)/10000</f>
        <v>0</v>
      </c>
      <c r="FO160" s="140" t="n">
        <f aca="false">IF(FO$2&lt;=$A160,IF(FO$3&gt;=$A160,(FO$4),0),0)*($AI161-$AI160)/10000</f>
        <v>0</v>
      </c>
      <c r="FP160" s="140" t="n">
        <f aca="false">IF(FP$2&lt;=$A160,IF(FP$3&gt;=$A160,(FP$4),0),0)*($AI161-$AI160)/10000</f>
        <v>0</v>
      </c>
      <c r="FQ160" s="140" t="n">
        <f aca="false">IF(FQ$2&lt;=$A160,IF(FQ$3&gt;=$A160,(FQ$4),0),0)*($AI161-$AI160)/10000</f>
        <v>0</v>
      </c>
      <c r="FR160" s="17"/>
      <c r="FS160" s="128" t="n">
        <f aca="false">SUM(FL160:FQ160)</f>
        <v>0</v>
      </c>
      <c r="FT160" s="128" t="n">
        <f aca="false">FS160*AM160</f>
        <v>0</v>
      </c>
      <c r="FU160" s="17"/>
      <c r="FV160" s="17"/>
      <c r="FW160" s="17"/>
      <c r="FX160" s="17"/>
      <c r="FY160" s="17"/>
      <c r="FZ160" s="17"/>
      <c r="GA160" s="140" t="n">
        <f aca="false">IF(GA$2&lt;=$A160,IF(GA$3&gt;=$A160,(GA$4),0),0)*($AI161-$AI160)/10000</f>
        <v>0</v>
      </c>
      <c r="GB160" s="140" t="n">
        <f aca="false">IF(GB$2&lt;=$A160,IF(GB$3&gt;=$A160,(GB$4),0),0)*($AI161-$AI160)/10000</f>
        <v>0</v>
      </c>
      <c r="GC160" s="140" t="n">
        <f aca="false">IF(GC$2&lt;=$A160,IF(GC$3&gt;=$A160,(GC$4),0),0)*($AI161-$AI160)/10000</f>
        <v>0</v>
      </c>
      <c r="GD160" s="140" t="n">
        <f aca="false">IF(GD$2&lt;=$A160,IF(GD$3&gt;=$A160,(GD$4),0),0)*($AI161-$AI160)/10000</f>
        <v>0</v>
      </c>
      <c r="GE160" s="140" t="n">
        <f aca="false">IF(GE$2&lt;=$A160,IF(GE$3&gt;=$A160,(GE$4),0),0)*($AI161-$AI160)/10000</f>
        <v>0</v>
      </c>
      <c r="GF160" s="140" t="n">
        <f aca="false">IF(GF$2&lt;=$A160,IF(GF$3&gt;=$A160,(GF$4),0),0)*($AI161-$AI160)/10000</f>
        <v>0</v>
      </c>
      <c r="GG160" s="17"/>
      <c r="GH160" s="128" t="n">
        <f aca="false">SUM(GA160:GF160)</f>
        <v>0</v>
      </c>
      <c r="GI160" s="128" t="n">
        <f aca="false">GH160*AM160</f>
        <v>0</v>
      </c>
    </row>
    <row r="161" customFormat="false" ht="16.5" hidden="false" customHeight="false" outlineLevel="0" collapsed="false">
      <c r="A161" s="133" t="n">
        <v>41640</v>
      </c>
      <c r="B161" s="144" t="e">
        <f aca="false">INDEX(EOLArray,MATCH($A161,EOLColumn,0),MATCH($AF$5,EOLRow,0))+CT161</f>
        <v>#VALUE!</v>
      </c>
      <c r="C161" s="135" t="n">
        <f aca="false">INDEX(M1SHEET,MATCH($A161,M1COLUMN,0),MATCH($AG$5,M1ROW,0))</f>
        <v>-0.57</v>
      </c>
      <c r="D161" s="145" t="n">
        <f aca="false">AVERAGE(C159:C163)</f>
        <v>-0.57</v>
      </c>
      <c r="E161" s="144" t="e">
        <f aca="false">INDEX(EOLArray,MATCH($A161,EOLColumn,0),MATCH($AF$19,EOLRow,0))+EQ161</f>
        <v>#VALUE!</v>
      </c>
      <c r="F161" s="135" t="n">
        <f aca="false">INDEX(M1SHEET,MATCH($A161,M1COLUMN,0),MATCH($AG$14,M1ROW,0))</f>
        <v>0</v>
      </c>
      <c r="G161" s="145" t="n">
        <f aca="false">AVERAGE(F159:F163)</f>
        <v>0</v>
      </c>
      <c r="H161" s="144" t="e">
        <f aca="false">INDEX(EOLArray,MATCH($A161,EOLColumn,0),MATCH($AF$20,EOLRow,0))+GI161</f>
        <v>#VALUE!</v>
      </c>
      <c r="I161" s="135" t="n">
        <f aca="false">INDEX(M1SHEET,MATCH($A161,M1COLUMN,0),MATCH($AG$17,M1ROW,0))</f>
        <v>0.12</v>
      </c>
      <c r="J161" s="145" t="n">
        <f aca="false">AVERAGE(I159:I163)</f>
        <v>0.12</v>
      </c>
      <c r="K161" s="144" t="e">
        <f aca="false">INDEX(EOLArray,MATCH($A161,EOLColumn,0),MATCH($AF$13,EOLRow,0))+FE161</f>
        <v>#VALUE!</v>
      </c>
      <c r="L161" s="135" t="n">
        <f aca="false">INDEX(M1SHEET,MATCH($A161,M1COLUMN,0),MATCH($AG$13,M1ROW,0))</f>
        <v>0</v>
      </c>
      <c r="M161" s="145" t="n">
        <f aca="false">AVERAGE(L159:L163)</f>
        <v>0</v>
      </c>
      <c r="N161" s="144" t="e">
        <f aca="false">INDEX(EOLArray,MATCH($A161,EOLColumn,0),MATCH($AF$12,EOLRow,0))+EB161+DQ161</f>
        <v>#VALUE!</v>
      </c>
      <c r="O161" s="135" t="n">
        <f aca="false">INDEX(M1SHEET,MATCH($A161,M1COLUMN,0),MATCH($AG$15,M1ROW,0))</f>
        <v>0.13</v>
      </c>
      <c r="P161" s="145" t="n">
        <f aca="false">AVERAGE(O159:O163)</f>
        <v>0.002</v>
      </c>
      <c r="Q161" s="135" t="n">
        <f aca="false">INDEX(M1SHEET,MATCH($A161,M1COLUMN,0),MATCH($AG$31,M1ROW,0))</f>
        <v>5.0365</v>
      </c>
      <c r="R161" s="145" t="n">
        <f aca="false">AVERAGE(Q159:Q163)</f>
        <v>4.7587</v>
      </c>
      <c r="S161" s="144" t="e">
        <f aca="false">INDEX(EOLArray,MATCH($A161,EOLColumn,0),MATCH($AF$2,EOLRow,0))+BE161+DF161</f>
        <v>#VALUE!</v>
      </c>
      <c r="T161" s="135" t="n">
        <f aca="false">INDEX(M1SHEET,MATCH($A161,M1COLUMN,0),MATCH($AG$3,M1ROW,0))</f>
        <v>-0.57</v>
      </c>
      <c r="U161" s="145" t="n">
        <f aca="false">AVERAGE(T159:T163)</f>
        <v>-0.57</v>
      </c>
      <c r="V161" s="135" t="n">
        <f aca="false">INDEX(M1SHEET,MATCH($A161,M1COLUMN,0),MATCH($AG$28,M1ROW,0))</f>
        <v>6.0595631518707</v>
      </c>
      <c r="W161" s="145" t="n">
        <f aca="false">AVERAGE(V159:V163)</f>
        <v>5.85025259612677</v>
      </c>
      <c r="X161" s="144" t="e">
        <f aca="false">INDEX(EOLArray,MATCH($A161,EOLColumn,0),MATCH($AF$18,EOLRow,0))+$BE161+$CK161+$CS161+$DQ161</f>
        <v>#VALUE!</v>
      </c>
      <c r="Y161" s="135" t="n">
        <f aca="false">INDEX(M1SHEET,MATCH($A161,M1COLUMN,0),MATCH($AG$2,M1ROW,0))</f>
        <v>4.9065</v>
      </c>
      <c r="Z161" s="145" t="n">
        <f aca="false">AVERAGE(Y159:Y163)</f>
        <v>4.7567</v>
      </c>
      <c r="AB161" s="150" t="e">
        <f aca="false">B161+E161+H161+K161+N161+S161</f>
        <v>#VALUE!</v>
      </c>
      <c r="AC161" s="58"/>
      <c r="AD161" s="58"/>
      <c r="AI161" s="138" t="n">
        <v>41640</v>
      </c>
      <c r="AJ161" s="96" t="n">
        <f aca="false">(CK161+BE161+BR161+DQ161)*AM161</f>
        <v>0</v>
      </c>
      <c r="AK161" s="97" t="n">
        <f aca="false">(AO161)*(AM161)</f>
        <v>0</v>
      </c>
      <c r="AL161" s="97" t="n">
        <f aca="false">(AN161+AO161)*(AM161)</f>
        <v>0</v>
      </c>
      <c r="AM161" s="139" t="n">
        <f aca="false">INDEX(M1SHEET,MATCH($AI161,M1COLUMN,0),MATCH($AG$38,M1ROW,0))</f>
        <v>0.454594560488097</v>
      </c>
      <c r="AN161" s="122" t="n">
        <f aca="false">BS161</f>
        <v>0</v>
      </c>
      <c r="AO161" s="97" t="n">
        <f aca="false">BR161</f>
        <v>0</v>
      </c>
      <c r="AP161" s="125"/>
      <c r="AQ161" s="108"/>
      <c r="AR161" s="128" t="n">
        <f aca="false">SUM(AX161:BE161)+SUM(BI161:BP161)+SUM(DU161:DZ161)+SUM(BW161:CI161)</f>
        <v>0</v>
      </c>
      <c r="AS161" s="108"/>
      <c r="AT161" s="17"/>
      <c r="AU161" s="17"/>
      <c r="AV161" s="37" t="n">
        <v>41640</v>
      </c>
      <c r="AW161" s="17"/>
      <c r="AX161" s="128" t="n">
        <f aca="false">IF(AX$2&lt;=$A161,IF(AX$3&gt;=$A161,(AX$4/1.055056),0),0)*($AI162-$AI161)/10000</f>
        <v>0</v>
      </c>
      <c r="AY161" s="140" t="n">
        <f aca="false">IF(AY$2&lt;=$A161,IF(AY$3&gt;=$A161,(AY$4/1.055056),0),0)*($AI162-$AI161)/10000</f>
        <v>0</v>
      </c>
      <c r="AZ161" s="140" t="n">
        <f aca="false">IF(AZ$2&lt;=$A161,IF(AZ$3&gt;=$A161,(AZ$4/1.055056),0),0)*($AI162-$AI161)/10000</f>
        <v>0</v>
      </c>
      <c r="BA161" s="140" t="n">
        <f aca="false">IF(BA$2&lt;=$A161,IF(BA$3&gt;=$A161,(BA$4/1.055056),0),0)*($AI162-$AI161)/10000</f>
        <v>0</v>
      </c>
      <c r="BB161" s="140" t="n">
        <f aca="false">IF(BB$2&lt;=$A161,IF(BB$3&gt;=$A161,(BB$4/1.055056),0),0)*($AI162-$AI161)/10000</f>
        <v>0</v>
      </c>
      <c r="BC161" s="140" t="n">
        <f aca="false">IF(BC$2&lt;=$A161,IF(BC$3&gt;=$A161,(BC$4/1.055056),0),0)*($AI162-$AI161)/10000</f>
        <v>0</v>
      </c>
      <c r="BD161" s="140" t="n">
        <f aca="false">IF(BD$2&lt;=$A161,IF(BD$3&gt;=$A161,(BD$4/1.055056),0),0)*($AI162-$AI161)/10000</f>
        <v>0</v>
      </c>
      <c r="BE161" s="140" t="n">
        <f aca="false">SUM(AX161:BD161)*AM161</f>
        <v>0</v>
      </c>
      <c r="BF161" s="140"/>
      <c r="BG161" s="13"/>
      <c r="BH161" s="13"/>
      <c r="BI161" s="141" t="n">
        <f aca="false">IF(BI$2&lt;=$A161,IF(BI$3&gt;=$A161,(BI$4/1.055056),0),0)*($AI162-$AI161)/10000</f>
        <v>0</v>
      </c>
      <c r="BJ161" s="141" t="n">
        <f aca="false">IF(BJ$2&lt;=$A161,IF(BJ$3&gt;=$A161,(BJ$4/1.055056),0),0)*($AI162-$AI161)/10000</f>
        <v>0</v>
      </c>
      <c r="BK161" s="141" t="n">
        <f aca="false">IF(BK$2&lt;=$A161,IF(BK$3&gt;=$A161,(BK$4/1.055056),0),0)*($AI162-$AI161)/10000</f>
        <v>0</v>
      </c>
      <c r="BL161" s="141" t="n">
        <f aca="false">IF(BL$2&lt;=$A161,IF(BL$3&gt;=$A161,(BL$4/1.055056),0),0)*($AI162-$AI161)/10000</f>
        <v>0</v>
      </c>
      <c r="BM161" s="141" t="n">
        <f aca="false">IF(BM$2&lt;=$A161,IF(BM$3&gt;=$A161,(BM$4/1.055056),0),0)*($AI162-$AI161)/10000</f>
        <v>0</v>
      </c>
      <c r="BN161" s="141" t="n">
        <f aca="false">IF(BN$2&lt;=$A161,IF(BN$3&gt;=$A161,(BN$4/1.055056),0),0)*($AI162-$AI161)/10000</f>
        <v>0</v>
      </c>
      <c r="BO161" s="141" t="n">
        <f aca="false">IF(BO$2&lt;=$A161,IF(BO$3&gt;=$A161,(BO$4/1.055056),0),0)*($AI162-$AI161)/10000</f>
        <v>0</v>
      </c>
      <c r="BP161" s="141" t="n">
        <f aca="false">IF(BP$2&lt;=$A161,IF(BP$3&gt;=$A161,(BP$4/1.055056),0),0)*($AI162-$AI161)/10000</f>
        <v>0</v>
      </c>
      <c r="BQ161" s="13"/>
      <c r="BR161" s="14" t="n">
        <f aca="false">SUM(BI161:BP161)</f>
        <v>0</v>
      </c>
      <c r="BS161" s="14" t="n">
        <f aca="false">SUM(AX161:BF161)+DF161</f>
        <v>0</v>
      </c>
      <c r="BT161" s="14"/>
      <c r="BU161" s="17"/>
      <c r="BV161" s="17"/>
      <c r="BW161" s="142" t="n">
        <f aca="false">IF(BW$2&lt;=$A161,IF(BW$3&gt;=$A161,(BW$4),0),0)*($AI162-$AI161)/10000</f>
        <v>0</v>
      </c>
      <c r="BX161" s="142" t="n">
        <f aca="false">IF(BX$2&lt;=$A161,IF(BX$3&gt;=$A161,(BX$4),0),0)*($AI162-$AI161)/10000</f>
        <v>0</v>
      </c>
      <c r="BY161" s="142" t="n">
        <f aca="false">IF(BY$2&lt;=$A161,IF(BY$3&gt;=$A161,(BY$4),0),0)*($AI162-$AI161)/10000</f>
        <v>0</v>
      </c>
      <c r="BZ161" s="142" t="n">
        <f aca="false">IF(BZ$2&lt;=$A161,IF(BZ$3&gt;=$A161,(BZ$4),0),0)*($AI162-$AI161)/10000</f>
        <v>0</v>
      </c>
      <c r="CA161" s="142" t="n">
        <f aca="false">IF(CA$2&lt;=$A161,IF(CA$3&gt;=$A161,(CA$4),0),0)*($AI162-$AI161)/10000</f>
        <v>0</v>
      </c>
      <c r="CB161" s="140" t="n">
        <f aca="false">IF(CB$2&lt;=$A161,IF(CB$3&gt;=$A161,(CB$4),0),0)*($AI162-$AI161)/10000</f>
        <v>0</v>
      </c>
      <c r="CC161" s="140" t="n">
        <f aca="false">IF(CC$2&lt;=$A161,IF(CC$3&gt;=$A161,(CC$4),0),0)*($AI162-$AI161)/10000</f>
        <v>0</v>
      </c>
      <c r="CD161" s="140" t="n">
        <f aca="false">IF(CD$2&lt;=$A161,IF(CD$3&gt;=$A161,(CD$4),0),0)*($AI162-$AI161)/10000</f>
        <v>0</v>
      </c>
      <c r="CE161" s="140" t="n">
        <f aca="false">IF(CE$2&lt;=$A161,IF(CE$3&gt;=$A161,(CE$4),0),0)*($AI162-$AI161)/10000</f>
        <v>0</v>
      </c>
      <c r="CF161" s="140" t="n">
        <f aca="false">IF(CF$2&lt;=$A161,IF(CF$3&gt;=$A161,(CF$4),0),0)*($AI162-$AI161)/10000</f>
        <v>0</v>
      </c>
      <c r="CG161" s="140" t="n">
        <f aca="false">IF(CG$2&lt;=$A161,IF(CG$3&gt;=$A161,(CG$4),0),0)*($AI162-$AI161)/10000</f>
        <v>0</v>
      </c>
      <c r="CH161" s="140" t="n">
        <f aca="false">IF(CH$2&lt;=$A161,IF(CH$3&gt;=$A161,(CH$4),0),0)*($AI162-$AI161)/10000</f>
        <v>0</v>
      </c>
      <c r="CI161" s="140" t="n">
        <f aca="false">IF(CI$2&lt;=$A161,IF(CI$3&gt;=$A161,(CI$4),0),0)*($AI162-$AI161)/10000</f>
        <v>0</v>
      </c>
      <c r="CJ161" s="17"/>
      <c r="CK161" s="128" t="n">
        <f aca="false">SUM(BW161:CI161)+DQ161</f>
        <v>0</v>
      </c>
      <c r="CL161" s="128"/>
      <c r="CM161" s="128"/>
      <c r="CN161" s="142" t="n">
        <f aca="false">IF(CN$2&lt;=$A161,IF(CN$3&gt;=$A161,(CN$4),0),0)*($AI162-$AI161)/10000</f>
        <v>0</v>
      </c>
      <c r="CO161" s="142" t="n">
        <f aca="false">IF(CO$2&lt;=$A161,IF(CO$3&gt;=$A161,(CO$4),0),0)*($AI162-$AI161)/10000</f>
        <v>0</v>
      </c>
      <c r="CP161" s="142" t="n">
        <f aca="false">IF(CP$2&lt;=$A161,IF(CP$3&gt;=$A161,(CP$4),0),0)*($AI162-$AI161)/10000</f>
        <v>0</v>
      </c>
      <c r="CQ161" s="142" t="n">
        <f aca="false">IF(CQ$2&lt;=$A161,IF(CQ$3&gt;=$A161,(CQ$4),0),0)*($AI162-$AI161)/10000</f>
        <v>0</v>
      </c>
      <c r="CR161" s="128"/>
      <c r="CS161" s="128" t="n">
        <f aca="false">SUM(CN161:CQ161)*AL161</f>
        <v>0</v>
      </c>
      <c r="CT161" s="128"/>
      <c r="CU161" s="17"/>
      <c r="CV161" s="17"/>
      <c r="CW161" s="17"/>
      <c r="CX161" s="140" t="n">
        <f aca="false">IF(CX$2&lt;=$A161,IF(CX$3&gt;=$A161,(CX$4),0),0)*($AI162-$AI161)/10000</f>
        <v>0</v>
      </c>
      <c r="CY161" s="140" t="n">
        <f aca="false">IF(CY$2&lt;=$A161,IF(CY$3&gt;=$A161,(CY$4),0),0)*($AI162-$AI161)/10000</f>
        <v>0</v>
      </c>
      <c r="CZ161" s="140" t="n">
        <f aca="false">IF(CZ$2&lt;=$A161,IF(CZ$3&gt;=$A161,(CZ$4),0),0)*($AI162-$AI161)/10000</f>
        <v>0</v>
      </c>
      <c r="DA161" s="140" t="n">
        <f aca="false">IF(DA$2&lt;=$A161,IF(DA$3&gt;=$A161,(DA$4),0),0)*($AI162-$AI161)/10000</f>
        <v>0</v>
      </c>
      <c r="DB161" s="140" t="n">
        <f aca="false">IF(DB$2&lt;=$A161,IF(DB$3&gt;=$A161,(DB$4),0),0)*($AI162-$AI161)/10000</f>
        <v>0</v>
      </c>
      <c r="DC161" s="140" t="n">
        <f aca="false">IF(DC$2&lt;=$A161,IF(DC$3&gt;=$A161,(DC$4),0),0)*($AI162-$AI161)/10000</f>
        <v>0</v>
      </c>
      <c r="DD161" s="140" t="n">
        <f aca="false">IF(DD$2&lt;=$A161,IF(DD$3&gt;=$A161,(DD$4),0),0)*($AI162-$AI161)/10000</f>
        <v>0</v>
      </c>
      <c r="DE161" s="17"/>
      <c r="DF161" s="128" t="n">
        <f aca="false">SUM(CX161:DD161)</f>
        <v>0</v>
      </c>
      <c r="DG161" s="17"/>
      <c r="DH161" s="17"/>
      <c r="DI161" s="17"/>
      <c r="DJ161" s="17"/>
      <c r="DK161" s="17"/>
      <c r="DL161" s="140" t="n">
        <f aca="false">IF(DL$2&lt;=$A161,IF(DL$3&gt;=$A161,(DL$4),0),0)*($AI162-$AI161)/10000</f>
        <v>0</v>
      </c>
      <c r="DM161" s="140" t="n">
        <f aca="false">IF(DM$2&lt;=$A161,IF(DM$3&gt;=$A161,(DM$4),0),0)*($AI162-$AI161)/10000</f>
        <v>0</v>
      </c>
      <c r="DN161" s="140" t="n">
        <f aca="false">IF(DN$2&lt;=$A161,IF(DN$3&gt;=$A161,(DN$4),0),0)*($AI162-$AI161)/10000</f>
        <v>0</v>
      </c>
      <c r="DO161" s="140" t="n">
        <f aca="false">IF(DO$2&lt;=$A161,IF(DO$3&gt;=$A161,(DO$4),0),0)*($AI162-$AI161)/10000</f>
        <v>0</v>
      </c>
      <c r="DP161" s="140"/>
      <c r="DQ161" s="140" t="n">
        <f aca="false">SUM(DL161:DO161)*AL161</f>
        <v>0</v>
      </c>
      <c r="DR161" s="140"/>
      <c r="DS161" s="140" t="n">
        <f aca="false">IF(DS$2&lt;=$A161,IF(DS$3&gt;=$A161,(DS$4),0),0)*($AI162-$AI161)/10000</f>
        <v>0</v>
      </c>
      <c r="DT161" s="140" t="n">
        <f aca="false">IF(DT$2&lt;=$A161,IF(DT$3&gt;=$A161,(DT$4),0),0)*($AI162-$AI161)/10000</f>
        <v>0</v>
      </c>
      <c r="DU161" s="140" t="n">
        <f aca="false">IF(DU$2&lt;=$A161,IF(DU$3&gt;=$A161,(DU$4),0),0)*($AI162-$AI161)/10000</f>
        <v>0</v>
      </c>
      <c r="DV161" s="140" t="n">
        <f aca="false">IF(DV$2&lt;=$A161,IF(DV$3&gt;=$A161,(DV$4),0),0)*($AI162-$AI161)/10000</f>
        <v>0</v>
      </c>
      <c r="DW161" s="140" t="n">
        <f aca="false">IF(DW$2&lt;=$A161,IF(DW$3&gt;=$A161,(DW$4),0),0)*($AI162-$AI161)/10000</f>
        <v>0</v>
      </c>
      <c r="DX161" s="140" t="n">
        <f aca="false">IF(DX$2&lt;=$A161,IF(DX$3&gt;=$A161,(DX$4),0),0)*($AI162-$AI161)/10000</f>
        <v>0</v>
      </c>
      <c r="DY161" s="140" t="n">
        <f aca="false">IF(DY$2&lt;=$A161,IF(DY$3&gt;=$A161,(DY$4),0),0)*($AI162-$AI161)/10000</f>
        <v>0</v>
      </c>
      <c r="DZ161" s="140" t="n">
        <f aca="false">IF(DZ$2&lt;=$A161,IF(DZ$3&gt;=$A161,(DZ$4),0),0)*($AI162-$AI161)/10000</f>
        <v>0</v>
      </c>
      <c r="EA161" s="140" t="n">
        <f aca="false">IF(EA$2&lt;=$A161,IF(EA$3&gt;=$A161,(EA$4),0),0)*($AI162-$AI161)/10000</f>
        <v>0</v>
      </c>
      <c r="EB161" s="128" t="n">
        <f aca="false">SUM(DS161:DZ161)*AM161</f>
        <v>0</v>
      </c>
      <c r="EC161" s="128"/>
      <c r="ED161" s="17"/>
      <c r="EE161" s="17"/>
      <c r="EF161" s="17"/>
      <c r="EG161" s="17"/>
      <c r="EH161" s="17"/>
      <c r="EI161" s="140" t="n">
        <f aca="false">IF(EI$2&lt;=$A161,IF(EI$3&gt;=$A161,(EI$4),0),0)*($AI162-$AI161)/10000</f>
        <v>0</v>
      </c>
      <c r="EJ161" s="140" t="n">
        <f aca="false">IF(EJ$2&lt;=$A161,IF(EJ$3&gt;=$A161,(EJ$4),0),0)*($AI162-$AI161)/10000</f>
        <v>0</v>
      </c>
      <c r="EK161" s="140" t="n">
        <f aca="false">IF(EK$2&lt;=$A161,IF(EK$3&gt;=$A161,(EK$4),0),0)*($AI162-$AI161)/10000</f>
        <v>0</v>
      </c>
      <c r="EL161" s="140" t="n">
        <f aca="false">IF(EL$2&lt;=$A161,IF(EL$3&gt;=$A161,(EL$4),0),0)*($AI162-$AI161)/10000</f>
        <v>0</v>
      </c>
      <c r="EM161" s="140" t="n">
        <f aca="false">IF(EM$2&lt;=$A161,IF(EM$3&gt;=$A161,(EM$4),0),0)*($AI162-$AI161)/10000</f>
        <v>0</v>
      </c>
      <c r="EN161" s="140" t="n">
        <f aca="false">IF(EN$2&lt;=$A161,IF(EN$3&gt;=$A161,(EN$4),0),0)*($AI162-$AI161)/10000</f>
        <v>0</v>
      </c>
      <c r="EO161" s="17"/>
      <c r="EP161" s="128" t="n">
        <f aca="false">SUM(EI161:EN161)</f>
        <v>0</v>
      </c>
      <c r="EQ161" s="128" t="n">
        <f aca="false">EP161*AM161</f>
        <v>0</v>
      </c>
      <c r="ER161" s="17"/>
      <c r="ES161" s="17"/>
      <c r="ET161" s="17"/>
      <c r="EU161" s="17"/>
      <c r="EV161" s="17"/>
      <c r="EW161" s="140" t="n">
        <f aca="false">IF(EW$2&lt;=$A161,IF(EW$3&gt;=$A161,(EW$4),0),0)*($AI162-$AI161)/10000</f>
        <v>0</v>
      </c>
      <c r="EX161" s="140" t="n">
        <f aca="false">IF(EX$2&lt;=$A161,IF(EX$3&gt;=$A161,(EX$4),0),0)*($AI162-$AI161)/10000</f>
        <v>0</v>
      </c>
      <c r="EY161" s="140" t="n">
        <f aca="false">IF(EY$2&lt;=$A161,IF(EY$3&gt;=$A161,(EY$4),0),0)*($AI162-$AI161)/10000</f>
        <v>0</v>
      </c>
      <c r="EZ161" s="140" t="n">
        <f aca="false">IF(EZ$2&lt;=$A161,IF(EZ$3&gt;=$A161,(EZ$4),0),0)*($AI162-$AI161)/10000</f>
        <v>0</v>
      </c>
      <c r="FA161" s="140" t="n">
        <f aca="false">IF(FA$2&lt;=$A161,IF(FA$3&gt;=$A161,(FA$4),0),0)*($AI162-$AI161)/10000</f>
        <v>0</v>
      </c>
      <c r="FB161" s="140" t="n">
        <f aca="false">IF(FB$2&lt;=$A161,IF(FB$3&gt;=$A161,(FB$4),0),0)*($AI162-$AI161)/10000</f>
        <v>0</v>
      </c>
      <c r="FC161" s="17"/>
      <c r="FD161" s="128" t="n">
        <f aca="false">SUM(EW161:FB161)</f>
        <v>0</v>
      </c>
      <c r="FE161" s="128" t="n">
        <f aca="false">FD161*AM161</f>
        <v>0</v>
      </c>
      <c r="FF161" s="17"/>
      <c r="FG161" s="17"/>
      <c r="FH161" s="17"/>
      <c r="FI161" s="17"/>
      <c r="FJ161" s="17"/>
      <c r="FK161" s="17"/>
      <c r="FL161" s="140" t="n">
        <f aca="false">IF(FL$2&lt;=$A161,IF(FL$3&gt;=$A161,(FL$4),0),0)*($AI162-$AI161)/10000</f>
        <v>0</v>
      </c>
      <c r="FM161" s="140" t="n">
        <f aca="false">IF(FM$2&lt;=$A161,IF(FM$3&gt;=$A161,(FM$4),0),0)*($AI162-$AI161)/10000</f>
        <v>0</v>
      </c>
      <c r="FN161" s="140" t="n">
        <f aca="false">IF(FN$2&lt;=$A161,IF(FN$3&gt;=$A161,(FN$4),0),0)*($AI162-$AI161)/10000</f>
        <v>0</v>
      </c>
      <c r="FO161" s="140" t="n">
        <f aca="false">IF(FO$2&lt;=$A161,IF(FO$3&gt;=$A161,(FO$4),0),0)*($AI162-$AI161)/10000</f>
        <v>0</v>
      </c>
      <c r="FP161" s="140" t="n">
        <f aca="false">IF(FP$2&lt;=$A161,IF(FP$3&gt;=$A161,(FP$4),0),0)*($AI162-$AI161)/10000</f>
        <v>0</v>
      </c>
      <c r="FQ161" s="140" t="n">
        <f aca="false">IF(FQ$2&lt;=$A161,IF(FQ$3&gt;=$A161,(FQ$4),0),0)*($AI162-$AI161)/10000</f>
        <v>0</v>
      </c>
      <c r="FR161" s="17"/>
      <c r="FS161" s="128" t="n">
        <f aca="false">SUM(FL161:FQ161)</f>
        <v>0</v>
      </c>
      <c r="FT161" s="128" t="n">
        <f aca="false">FS161*AM161</f>
        <v>0</v>
      </c>
      <c r="FU161" s="17"/>
      <c r="FV161" s="17"/>
      <c r="FW161" s="17"/>
      <c r="FX161" s="17"/>
      <c r="FY161" s="17"/>
      <c r="FZ161" s="17"/>
      <c r="GA161" s="140" t="n">
        <f aca="false">IF(GA$2&lt;=$A161,IF(GA$3&gt;=$A161,(GA$4),0),0)*($AI162-$AI161)/10000</f>
        <v>0</v>
      </c>
      <c r="GB161" s="140" t="n">
        <f aca="false">IF(GB$2&lt;=$A161,IF(GB$3&gt;=$A161,(GB$4),0),0)*($AI162-$AI161)/10000</f>
        <v>0</v>
      </c>
      <c r="GC161" s="140" t="n">
        <f aca="false">IF(GC$2&lt;=$A161,IF(GC$3&gt;=$A161,(GC$4),0),0)*($AI162-$AI161)/10000</f>
        <v>0</v>
      </c>
      <c r="GD161" s="140" t="n">
        <f aca="false">IF(GD$2&lt;=$A161,IF(GD$3&gt;=$A161,(GD$4),0),0)*($AI162-$AI161)/10000</f>
        <v>0</v>
      </c>
      <c r="GE161" s="140" t="n">
        <f aca="false">IF(GE$2&lt;=$A161,IF(GE$3&gt;=$A161,(GE$4),0),0)*($AI162-$AI161)/10000</f>
        <v>0</v>
      </c>
      <c r="GF161" s="140" t="n">
        <f aca="false">IF(GF$2&lt;=$A161,IF(GF$3&gt;=$A161,(GF$4),0),0)*($AI162-$AI161)/10000</f>
        <v>0</v>
      </c>
      <c r="GG161" s="17"/>
      <c r="GH161" s="128" t="n">
        <f aca="false">SUM(GA161:GF161)</f>
        <v>0</v>
      </c>
      <c r="GI161" s="128" t="n">
        <f aca="false">GH161*AM161</f>
        <v>0</v>
      </c>
    </row>
    <row r="162" customFormat="false" ht="16.5" hidden="false" customHeight="false" outlineLevel="0" collapsed="false">
      <c r="A162" s="133" t="n">
        <v>41671</v>
      </c>
      <c r="B162" s="144" t="e">
        <f aca="false">INDEX(EOLArray,MATCH($A162,EOLColumn,0),MATCH($AF$5,EOLRow,0))+CT162</f>
        <v>#VALUE!</v>
      </c>
      <c r="C162" s="135" t="n">
        <f aca="false">INDEX(M1SHEET,MATCH($A162,M1COLUMN,0),MATCH($AG$5,M1ROW,0))</f>
        <v>-0.569999999999999</v>
      </c>
      <c r="D162" s="152"/>
      <c r="E162" s="144" t="e">
        <f aca="false">INDEX(EOLArray,MATCH($A162,EOLColumn,0),MATCH($AF$19,EOLRow,0))+EQ162</f>
        <v>#VALUE!</v>
      </c>
      <c r="F162" s="135" t="n">
        <f aca="false">INDEX(M1SHEET,MATCH($A162,M1COLUMN,0),MATCH($AG$14,M1ROW,0))</f>
        <v>0</v>
      </c>
      <c r="G162" s="152"/>
      <c r="H162" s="144" t="e">
        <f aca="false">INDEX(EOLArray,MATCH($A162,EOLColumn,0),MATCH($AF$20,EOLRow,0))+GI162</f>
        <v>#VALUE!</v>
      </c>
      <c r="I162" s="135" t="n">
        <f aca="false">INDEX(M1SHEET,MATCH($A162,M1COLUMN,0),MATCH($AG$17,M1ROW,0))</f>
        <v>0.12</v>
      </c>
      <c r="J162" s="152"/>
      <c r="K162" s="144" t="e">
        <f aca="false">INDEX(EOLArray,MATCH($A162,EOLColumn,0),MATCH($AF$13,EOLRow,0))+FE162</f>
        <v>#VALUE!</v>
      </c>
      <c r="L162" s="135" t="n">
        <f aca="false">INDEX(M1SHEET,MATCH($A162,M1COLUMN,0),MATCH($AG$13,M1ROW,0))</f>
        <v>0</v>
      </c>
      <c r="M162" s="152"/>
      <c r="N162" s="144" t="e">
        <f aca="false">INDEX(EOLArray,MATCH($A162,EOLColumn,0),MATCH($AF$12,EOLRow,0))+EB162+DQ162</f>
        <v>#VALUE!</v>
      </c>
      <c r="O162" s="135" t="n">
        <f aca="false">INDEX(M1SHEET,MATCH($A162,M1COLUMN,0),MATCH($AG$15,M1ROW,0))</f>
        <v>0</v>
      </c>
      <c r="P162" s="152"/>
      <c r="Q162" s="135" t="n">
        <f aca="false">INDEX(M1SHEET,MATCH($A162,M1COLUMN,0),MATCH($AG$31,M1ROW,0))</f>
        <v>4.7785</v>
      </c>
      <c r="R162" s="152"/>
      <c r="S162" s="144" t="e">
        <f aca="false">INDEX(EOLArray,MATCH($A162,EOLColumn,0),MATCH($AF$2,EOLRow,0))+BE162+DF162</f>
        <v>#VALUE!</v>
      </c>
      <c r="T162" s="135" t="n">
        <f aca="false">INDEX(M1SHEET,MATCH($A162,M1COLUMN,0),MATCH($AG$3,M1ROW,0))</f>
        <v>-0.57</v>
      </c>
      <c r="U162" s="152"/>
      <c r="V162" s="135" t="n">
        <f aca="false">INDEX(M1SHEET,MATCH($A162,M1COLUMN,0),MATCH($AG$28,M1ROW,0))</f>
        <v>5.88077860227393</v>
      </c>
      <c r="W162" s="152"/>
      <c r="X162" s="144" t="e">
        <f aca="false">INDEX(EOLArray,MATCH($A162,EOLColumn,0),MATCH($AF$18,EOLRow,0))+$BE162+$CK162+$CS162+$DQ162</f>
        <v>#VALUE!</v>
      </c>
      <c r="Y162" s="135" t="n">
        <f aca="false">INDEX(M1SHEET,MATCH($A162,M1COLUMN,0),MATCH($AG$2,M1ROW,0))</f>
        <v>4.7785</v>
      </c>
      <c r="Z162" s="152"/>
      <c r="AB162" s="150" t="e">
        <f aca="false">B162+E162+H162+K162+N162+S162</f>
        <v>#VALUE!</v>
      </c>
      <c r="AC162" s="58"/>
      <c r="AD162" s="58"/>
      <c r="AI162" s="138" t="n">
        <v>41671</v>
      </c>
      <c r="AJ162" s="96" t="n">
        <f aca="false">(CK162+BE162+BR162+DQ162)*AM162</f>
        <v>0</v>
      </c>
      <c r="AK162" s="97" t="n">
        <f aca="false">(AO162)*(AM162)</f>
        <v>0</v>
      </c>
      <c r="AL162" s="97" t="n">
        <f aca="false">(AN162+AO162)*(AM162)</f>
        <v>0</v>
      </c>
      <c r="AM162" s="139" t="n">
        <f aca="false">INDEX(M1SHEET,MATCH($AI162,M1COLUMN,0),MATCH($AG$38,M1ROW,0))</f>
        <v>0.452013909124467</v>
      </c>
      <c r="AN162" s="122" t="n">
        <f aca="false">BS162</f>
        <v>0</v>
      </c>
      <c r="AO162" s="97" t="n">
        <f aca="false">BR162</f>
        <v>0</v>
      </c>
      <c r="AP162" s="125"/>
      <c r="AQ162" s="108"/>
      <c r="AR162" s="128" t="n">
        <f aca="false">SUM(AX162:BE162)+SUM(BI162:BP162)+SUM(DU162:DZ162)+SUM(BW162:CI162)</f>
        <v>0</v>
      </c>
      <c r="AS162" s="108"/>
      <c r="AT162" s="17"/>
      <c r="AU162" s="17"/>
      <c r="AV162" s="37" t="n">
        <v>41671</v>
      </c>
      <c r="AW162" s="17"/>
      <c r="AX162" s="128" t="n">
        <f aca="false">IF(AX$2&lt;=$A162,IF(AX$3&gt;=$A162,(AX$4/1.055056),0),0)*($AI163-$AI162)/10000</f>
        <v>0</v>
      </c>
      <c r="AY162" s="140" t="n">
        <f aca="false">IF(AY$2&lt;=$A162,IF(AY$3&gt;=$A162,(AY$4/1.055056),0),0)*($AI163-$AI162)/10000</f>
        <v>0</v>
      </c>
      <c r="AZ162" s="140" t="n">
        <f aca="false">IF(AZ$2&lt;=$A162,IF(AZ$3&gt;=$A162,(AZ$4/1.055056),0),0)*($AI163-$AI162)/10000</f>
        <v>0</v>
      </c>
      <c r="BA162" s="140" t="n">
        <f aca="false">IF(BA$2&lt;=$A162,IF(BA$3&gt;=$A162,(BA$4/1.055056),0),0)*($AI163-$AI162)/10000</f>
        <v>0</v>
      </c>
      <c r="BB162" s="140" t="n">
        <f aca="false">IF(BB$2&lt;=$A162,IF(BB$3&gt;=$A162,(BB$4/1.055056),0),0)*($AI163-$AI162)/10000</f>
        <v>0</v>
      </c>
      <c r="BC162" s="140" t="n">
        <f aca="false">IF(BC$2&lt;=$A162,IF(BC$3&gt;=$A162,(BC$4/1.055056),0),0)*($AI163-$AI162)/10000</f>
        <v>0</v>
      </c>
      <c r="BD162" s="140" t="n">
        <f aca="false">IF(BD$2&lt;=$A162,IF(BD$3&gt;=$A162,(BD$4/1.055056),0),0)*($AI163-$AI162)/10000</f>
        <v>0</v>
      </c>
      <c r="BE162" s="140" t="n">
        <f aca="false">SUM(AX162:BD162)*AM162</f>
        <v>0</v>
      </c>
      <c r="BF162" s="140"/>
      <c r="BG162" s="13"/>
      <c r="BH162" s="13"/>
      <c r="BI162" s="141" t="n">
        <f aca="false">IF(BI$2&lt;=$A162,IF(BI$3&gt;=$A162,(BI$4/1.055056),0),0)*($AI163-$AI162)/10000</f>
        <v>0</v>
      </c>
      <c r="BJ162" s="141" t="n">
        <f aca="false">IF(BJ$2&lt;=$A162,IF(BJ$3&gt;=$A162,(BJ$4/1.055056),0),0)*($AI163-$AI162)/10000</f>
        <v>0</v>
      </c>
      <c r="BK162" s="141" t="n">
        <f aca="false">IF(BK$2&lt;=$A162,IF(BK$3&gt;=$A162,(BK$4/1.055056),0),0)*($AI163-$AI162)/10000</f>
        <v>0</v>
      </c>
      <c r="BL162" s="141" t="n">
        <f aca="false">IF(BL$2&lt;=$A162,IF(BL$3&gt;=$A162,(BL$4/1.055056),0),0)*($AI163-$AI162)/10000</f>
        <v>0</v>
      </c>
      <c r="BM162" s="141" t="n">
        <f aca="false">IF(BM$2&lt;=$A162,IF(BM$3&gt;=$A162,(BM$4/1.055056),0),0)*($AI163-$AI162)/10000</f>
        <v>0</v>
      </c>
      <c r="BN162" s="141" t="n">
        <f aca="false">IF(BN$2&lt;=$A162,IF(BN$3&gt;=$A162,(BN$4/1.055056),0),0)*($AI163-$AI162)/10000</f>
        <v>0</v>
      </c>
      <c r="BO162" s="141" t="n">
        <f aca="false">IF(BO$2&lt;=$A162,IF(BO$3&gt;=$A162,(BO$4/1.055056),0),0)*($AI163-$AI162)/10000</f>
        <v>0</v>
      </c>
      <c r="BP162" s="141" t="n">
        <f aca="false">IF(BP$2&lt;=$A162,IF(BP$3&gt;=$A162,(BP$4/1.055056),0),0)*($AI163-$AI162)/10000</f>
        <v>0</v>
      </c>
      <c r="BQ162" s="13"/>
      <c r="BR162" s="14" t="n">
        <f aca="false">SUM(BI162:BP162)</f>
        <v>0</v>
      </c>
      <c r="BS162" s="14" t="n">
        <f aca="false">SUM(AX162:BF162)+DF162</f>
        <v>0</v>
      </c>
      <c r="BT162" s="14"/>
      <c r="BU162" s="17"/>
      <c r="BV162" s="17"/>
      <c r="BW162" s="142" t="n">
        <f aca="false">IF(BW$2&lt;=$A162,IF(BW$3&gt;=$A162,(BW$4),0),0)*($AI163-$AI162)/10000</f>
        <v>0</v>
      </c>
      <c r="BX162" s="142" t="n">
        <f aca="false">IF(BX$2&lt;=$A162,IF(BX$3&gt;=$A162,(BX$4),0),0)*($AI163-$AI162)/10000</f>
        <v>0</v>
      </c>
      <c r="BY162" s="142" t="n">
        <f aca="false">IF(BY$2&lt;=$A162,IF(BY$3&gt;=$A162,(BY$4),0),0)*($AI163-$AI162)/10000</f>
        <v>0</v>
      </c>
      <c r="BZ162" s="142" t="n">
        <f aca="false">IF(BZ$2&lt;=$A162,IF(BZ$3&gt;=$A162,(BZ$4),0),0)*($AI163-$AI162)/10000</f>
        <v>0</v>
      </c>
      <c r="CA162" s="142" t="n">
        <f aca="false">IF(CA$2&lt;=$A162,IF(CA$3&gt;=$A162,(CA$4),0),0)*($AI163-$AI162)/10000</f>
        <v>0</v>
      </c>
      <c r="CB162" s="140" t="n">
        <f aca="false">IF(CB$2&lt;=$A162,IF(CB$3&gt;=$A162,(CB$4),0),0)*($AI163-$AI162)/10000</f>
        <v>0</v>
      </c>
      <c r="CC162" s="140" t="n">
        <f aca="false">IF(CC$2&lt;=$A162,IF(CC$3&gt;=$A162,(CC$4),0),0)*($AI163-$AI162)/10000</f>
        <v>0</v>
      </c>
      <c r="CD162" s="140" t="n">
        <f aca="false">IF(CD$2&lt;=$A162,IF(CD$3&gt;=$A162,(CD$4),0),0)*($AI163-$AI162)/10000</f>
        <v>0</v>
      </c>
      <c r="CE162" s="140" t="n">
        <f aca="false">IF(CE$2&lt;=$A162,IF(CE$3&gt;=$A162,(CE$4),0),0)*($AI163-$AI162)/10000</f>
        <v>0</v>
      </c>
      <c r="CF162" s="140" t="n">
        <f aca="false">IF(CF$2&lt;=$A162,IF(CF$3&gt;=$A162,(CF$4),0),0)*($AI163-$AI162)/10000</f>
        <v>0</v>
      </c>
      <c r="CG162" s="140" t="n">
        <f aca="false">IF(CG$2&lt;=$A162,IF(CG$3&gt;=$A162,(CG$4),0),0)*($AI163-$AI162)/10000</f>
        <v>0</v>
      </c>
      <c r="CH162" s="140" t="n">
        <f aca="false">IF(CH$2&lt;=$A162,IF(CH$3&gt;=$A162,(CH$4),0),0)*($AI163-$AI162)/10000</f>
        <v>0</v>
      </c>
      <c r="CI162" s="140" t="n">
        <f aca="false">IF(CI$2&lt;=$A162,IF(CI$3&gt;=$A162,(CI$4),0),0)*($AI163-$AI162)/10000</f>
        <v>0</v>
      </c>
      <c r="CJ162" s="17"/>
      <c r="CK162" s="128" t="n">
        <f aca="false">SUM(BW162:CI162)+DQ162</f>
        <v>0</v>
      </c>
      <c r="CL162" s="128"/>
      <c r="CM162" s="128"/>
      <c r="CN162" s="142" t="n">
        <f aca="false">IF(CN$2&lt;=$A162,IF(CN$3&gt;=$A162,(CN$4),0),0)*($AI163-$AI162)/10000</f>
        <v>0</v>
      </c>
      <c r="CO162" s="142" t="n">
        <f aca="false">IF(CO$2&lt;=$A162,IF(CO$3&gt;=$A162,(CO$4),0),0)*($AI163-$AI162)/10000</f>
        <v>0</v>
      </c>
      <c r="CP162" s="142" t="n">
        <f aca="false">IF(CP$2&lt;=$A162,IF(CP$3&gt;=$A162,(CP$4),0),0)*($AI163-$AI162)/10000</f>
        <v>0</v>
      </c>
      <c r="CQ162" s="142" t="n">
        <f aca="false">IF(CQ$2&lt;=$A162,IF(CQ$3&gt;=$A162,(CQ$4),0),0)*($AI163-$AI162)/10000</f>
        <v>0</v>
      </c>
      <c r="CR162" s="128"/>
      <c r="CS162" s="128" t="n">
        <f aca="false">SUM(CN162:CQ162)*AL162</f>
        <v>0</v>
      </c>
      <c r="CT162" s="128"/>
      <c r="CU162" s="17"/>
      <c r="CV162" s="17"/>
      <c r="CW162" s="17"/>
      <c r="CX162" s="140" t="n">
        <f aca="false">IF(CX$2&lt;=$A162,IF(CX$3&gt;=$A162,(CX$4),0),0)*($AI163-$AI162)/10000</f>
        <v>0</v>
      </c>
      <c r="CY162" s="140" t="n">
        <f aca="false">IF(CY$2&lt;=$A162,IF(CY$3&gt;=$A162,(CY$4),0),0)*($AI163-$AI162)/10000</f>
        <v>0</v>
      </c>
      <c r="CZ162" s="140" t="n">
        <f aca="false">IF(CZ$2&lt;=$A162,IF(CZ$3&gt;=$A162,(CZ$4),0),0)*($AI163-$AI162)/10000</f>
        <v>0</v>
      </c>
      <c r="DA162" s="140" t="n">
        <f aca="false">IF(DA$2&lt;=$A162,IF(DA$3&gt;=$A162,(DA$4),0),0)*($AI163-$AI162)/10000</f>
        <v>0</v>
      </c>
      <c r="DB162" s="140" t="n">
        <f aca="false">IF(DB$2&lt;=$A162,IF(DB$3&gt;=$A162,(DB$4),0),0)*($AI163-$AI162)/10000</f>
        <v>0</v>
      </c>
      <c r="DC162" s="140" t="n">
        <f aca="false">IF(DC$2&lt;=$A162,IF(DC$3&gt;=$A162,(DC$4),0),0)*($AI163-$AI162)/10000</f>
        <v>0</v>
      </c>
      <c r="DD162" s="140" t="n">
        <f aca="false">IF(DD$2&lt;=$A162,IF(DD$3&gt;=$A162,(DD$4),0),0)*($AI163-$AI162)/10000</f>
        <v>0</v>
      </c>
      <c r="DE162" s="17"/>
      <c r="DF162" s="128" t="n">
        <f aca="false">SUM(CX162:DD162)</f>
        <v>0</v>
      </c>
      <c r="DG162" s="17"/>
      <c r="DH162" s="17"/>
      <c r="DI162" s="17"/>
      <c r="DJ162" s="17"/>
      <c r="DK162" s="17"/>
      <c r="DL162" s="140" t="n">
        <f aca="false">IF(DL$2&lt;=$A162,IF(DL$3&gt;=$A162,(DL$4),0),0)*($AI163-$AI162)/10000</f>
        <v>0</v>
      </c>
      <c r="DM162" s="140" t="n">
        <f aca="false">IF(DM$2&lt;=$A162,IF(DM$3&gt;=$A162,(DM$4),0),0)*($AI163-$AI162)/10000</f>
        <v>0</v>
      </c>
      <c r="DN162" s="140" t="n">
        <f aca="false">IF(DN$2&lt;=$A162,IF(DN$3&gt;=$A162,(DN$4),0),0)*($AI163-$AI162)/10000</f>
        <v>0</v>
      </c>
      <c r="DO162" s="140" t="n">
        <f aca="false">IF(DO$2&lt;=$A162,IF(DO$3&gt;=$A162,(DO$4),0),0)*($AI163-$AI162)/10000</f>
        <v>0</v>
      </c>
      <c r="DP162" s="140"/>
      <c r="DQ162" s="140" t="n">
        <f aca="false">SUM(DL162:DO162)*AL162</f>
        <v>0</v>
      </c>
      <c r="DR162" s="140"/>
      <c r="DS162" s="140" t="n">
        <f aca="false">IF(DS$2&lt;=$A162,IF(DS$3&gt;=$A162,(DS$4),0),0)*($AI163-$AI162)/10000</f>
        <v>0</v>
      </c>
      <c r="DT162" s="140" t="n">
        <f aca="false">IF(DT$2&lt;=$A162,IF(DT$3&gt;=$A162,(DT$4),0),0)*($AI163-$AI162)/10000</f>
        <v>0</v>
      </c>
      <c r="DU162" s="140" t="n">
        <f aca="false">IF(DU$2&lt;=$A162,IF(DU$3&gt;=$A162,(DU$4),0),0)*($AI163-$AI162)/10000</f>
        <v>0</v>
      </c>
      <c r="DV162" s="140" t="n">
        <f aca="false">IF(DV$2&lt;=$A162,IF(DV$3&gt;=$A162,(DV$4),0),0)*($AI163-$AI162)/10000</f>
        <v>0</v>
      </c>
      <c r="DW162" s="140" t="n">
        <f aca="false">IF(DW$2&lt;=$A162,IF(DW$3&gt;=$A162,(DW$4),0),0)*($AI163-$AI162)/10000</f>
        <v>0</v>
      </c>
      <c r="DX162" s="140" t="n">
        <f aca="false">IF(DX$2&lt;=$A162,IF(DX$3&gt;=$A162,(DX$4),0),0)*($AI163-$AI162)/10000</f>
        <v>0</v>
      </c>
      <c r="DY162" s="140" t="n">
        <f aca="false">IF(DY$2&lt;=$A162,IF(DY$3&gt;=$A162,(DY$4),0),0)*($AI163-$AI162)/10000</f>
        <v>0</v>
      </c>
      <c r="DZ162" s="140" t="n">
        <f aca="false">IF(DZ$2&lt;=$A162,IF(DZ$3&gt;=$A162,(DZ$4),0),0)*($AI163-$AI162)/10000</f>
        <v>0</v>
      </c>
      <c r="EA162" s="140" t="n">
        <f aca="false">IF(EA$2&lt;=$A162,IF(EA$3&gt;=$A162,(EA$4),0),0)*($AI163-$AI162)/10000</f>
        <v>0</v>
      </c>
      <c r="EB162" s="128" t="n">
        <f aca="false">SUM(DS162:DZ162)*AM162</f>
        <v>0</v>
      </c>
      <c r="EC162" s="128"/>
      <c r="ED162" s="17"/>
      <c r="EE162" s="17"/>
      <c r="EF162" s="17"/>
      <c r="EG162" s="17"/>
      <c r="EH162" s="17"/>
      <c r="EI162" s="140" t="n">
        <f aca="false">IF(EI$2&lt;=$A162,IF(EI$3&gt;=$A162,(EI$4),0),0)*($AI163-$AI162)/10000</f>
        <v>0</v>
      </c>
      <c r="EJ162" s="140" t="n">
        <f aca="false">IF(EJ$2&lt;=$A162,IF(EJ$3&gt;=$A162,(EJ$4),0),0)*($AI163-$AI162)/10000</f>
        <v>0</v>
      </c>
      <c r="EK162" s="140" t="n">
        <f aca="false">IF(EK$2&lt;=$A162,IF(EK$3&gt;=$A162,(EK$4),0),0)*($AI163-$AI162)/10000</f>
        <v>0</v>
      </c>
      <c r="EL162" s="140" t="n">
        <f aca="false">IF(EL$2&lt;=$A162,IF(EL$3&gt;=$A162,(EL$4),0),0)*($AI163-$AI162)/10000</f>
        <v>0</v>
      </c>
      <c r="EM162" s="140" t="n">
        <f aca="false">IF(EM$2&lt;=$A162,IF(EM$3&gt;=$A162,(EM$4),0),0)*($AI163-$AI162)/10000</f>
        <v>0</v>
      </c>
      <c r="EN162" s="140" t="n">
        <f aca="false">IF(EN$2&lt;=$A162,IF(EN$3&gt;=$A162,(EN$4),0),0)*($AI163-$AI162)/10000</f>
        <v>0</v>
      </c>
      <c r="EO162" s="17"/>
      <c r="EP162" s="128" t="n">
        <f aca="false">SUM(EI162:EN162)</f>
        <v>0</v>
      </c>
      <c r="EQ162" s="128" t="n">
        <f aca="false">EP162*AM162</f>
        <v>0</v>
      </c>
      <c r="ER162" s="17"/>
      <c r="ES162" s="17"/>
      <c r="ET162" s="17"/>
      <c r="EU162" s="17"/>
      <c r="EV162" s="17"/>
      <c r="EW162" s="140" t="n">
        <f aca="false">IF(EW$2&lt;=$A162,IF(EW$3&gt;=$A162,(EW$4),0),0)*($AI163-$AI162)/10000</f>
        <v>0</v>
      </c>
      <c r="EX162" s="140" t="n">
        <f aca="false">IF(EX$2&lt;=$A162,IF(EX$3&gt;=$A162,(EX$4),0),0)*($AI163-$AI162)/10000</f>
        <v>0</v>
      </c>
      <c r="EY162" s="140" t="n">
        <f aca="false">IF(EY$2&lt;=$A162,IF(EY$3&gt;=$A162,(EY$4),0),0)*($AI163-$AI162)/10000</f>
        <v>0</v>
      </c>
      <c r="EZ162" s="140" t="n">
        <f aca="false">IF(EZ$2&lt;=$A162,IF(EZ$3&gt;=$A162,(EZ$4),0),0)*($AI163-$AI162)/10000</f>
        <v>0</v>
      </c>
      <c r="FA162" s="140" t="n">
        <f aca="false">IF(FA$2&lt;=$A162,IF(FA$3&gt;=$A162,(FA$4),0),0)*($AI163-$AI162)/10000</f>
        <v>0</v>
      </c>
      <c r="FB162" s="140" t="n">
        <f aca="false">IF(FB$2&lt;=$A162,IF(FB$3&gt;=$A162,(FB$4),0),0)*($AI163-$AI162)/10000</f>
        <v>0</v>
      </c>
      <c r="FC162" s="17"/>
      <c r="FD162" s="128" t="n">
        <f aca="false">SUM(EW162:FB162)</f>
        <v>0</v>
      </c>
      <c r="FE162" s="128" t="n">
        <f aca="false">FD162*AM162</f>
        <v>0</v>
      </c>
      <c r="FF162" s="17"/>
      <c r="FG162" s="17"/>
      <c r="FH162" s="17"/>
      <c r="FI162" s="17"/>
      <c r="FJ162" s="17"/>
      <c r="FK162" s="17"/>
      <c r="FL162" s="140" t="n">
        <f aca="false">IF(FL$2&lt;=$A162,IF(FL$3&gt;=$A162,(FL$4),0),0)*($AI163-$AI162)/10000</f>
        <v>0</v>
      </c>
      <c r="FM162" s="140" t="n">
        <f aca="false">IF(FM$2&lt;=$A162,IF(FM$3&gt;=$A162,(FM$4),0),0)*($AI163-$AI162)/10000</f>
        <v>0</v>
      </c>
      <c r="FN162" s="140" t="n">
        <f aca="false">IF(FN$2&lt;=$A162,IF(FN$3&gt;=$A162,(FN$4),0),0)*($AI163-$AI162)/10000</f>
        <v>0</v>
      </c>
      <c r="FO162" s="140" t="n">
        <f aca="false">IF(FO$2&lt;=$A162,IF(FO$3&gt;=$A162,(FO$4),0),0)*($AI163-$AI162)/10000</f>
        <v>0</v>
      </c>
      <c r="FP162" s="140" t="n">
        <f aca="false">IF(FP$2&lt;=$A162,IF(FP$3&gt;=$A162,(FP$4),0),0)*($AI163-$AI162)/10000</f>
        <v>0</v>
      </c>
      <c r="FQ162" s="140" t="n">
        <f aca="false">IF(FQ$2&lt;=$A162,IF(FQ$3&gt;=$A162,(FQ$4),0),0)*($AI163-$AI162)/10000</f>
        <v>0</v>
      </c>
      <c r="FR162" s="17"/>
      <c r="FS162" s="128" t="n">
        <f aca="false">SUM(FL162:FQ162)</f>
        <v>0</v>
      </c>
      <c r="FT162" s="128" t="n">
        <f aca="false">FS162*AM162</f>
        <v>0</v>
      </c>
      <c r="FU162" s="17"/>
      <c r="FV162" s="17"/>
      <c r="FW162" s="17"/>
      <c r="FX162" s="17"/>
      <c r="FY162" s="17"/>
      <c r="FZ162" s="17"/>
      <c r="GA162" s="140" t="n">
        <f aca="false">IF(GA$2&lt;=$A162,IF(GA$3&gt;=$A162,(GA$4),0),0)*($AI163-$AI162)/10000</f>
        <v>0</v>
      </c>
      <c r="GB162" s="140" t="n">
        <f aca="false">IF(GB$2&lt;=$A162,IF(GB$3&gt;=$A162,(GB$4),0),0)*($AI163-$AI162)/10000</f>
        <v>0</v>
      </c>
      <c r="GC162" s="140" t="n">
        <f aca="false">IF(GC$2&lt;=$A162,IF(GC$3&gt;=$A162,(GC$4),0),0)*($AI163-$AI162)/10000</f>
        <v>0</v>
      </c>
      <c r="GD162" s="140" t="n">
        <f aca="false">IF(GD$2&lt;=$A162,IF(GD$3&gt;=$A162,(GD$4),0),0)*($AI163-$AI162)/10000</f>
        <v>0</v>
      </c>
      <c r="GE162" s="140" t="n">
        <f aca="false">IF(GE$2&lt;=$A162,IF(GE$3&gt;=$A162,(GE$4),0),0)*($AI163-$AI162)/10000</f>
        <v>0</v>
      </c>
      <c r="GF162" s="140" t="n">
        <f aca="false">IF(GF$2&lt;=$A162,IF(GF$3&gt;=$A162,(GF$4),0),0)*($AI163-$AI162)/10000</f>
        <v>0</v>
      </c>
      <c r="GG162" s="17"/>
      <c r="GH162" s="128" t="n">
        <f aca="false">SUM(GA162:GF162)</f>
        <v>0</v>
      </c>
      <c r="GI162" s="128" t="n">
        <f aca="false">GH162*AM162</f>
        <v>0</v>
      </c>
    </row>
    <row r="163" customFormat="false" ht="16.5" hidden="false" customHeight="false" outlineLevel="0" collapsed="false">
      <c r="A163" s="143" t="n">
        <v>41699</v>
      </c>
      <c r="B163" s="144" t="e">
        <f aca="false">INDEX(EOLArray,MATCH($A163,EOLColumn,0),MATCH($AF$5,EOLRow,0))+CT163</f>
        <v>#VALUE!</v>
      </c>
      <c r="C163" s="135" t="n">
        <f aca="false">INDEX(M1SHEET,MATCH($A163,M1COLUMN,0),MATCH($AG$5,M1ROW,0))</f>
        <v>-0.57</v>
      </c>
      <c r="D163" s="152"/>
      <c r="E163" s="144" t="e">
        <f aca="false">INDEX(EOLArray,MATCH($A163,EOLColumn,0),MATCH($AF$19,EOLRow,0))+EQ163</f>
        <v>#VALUE!</v>
      </c>
      <c r="F163" s="135" t="n">
        <f aca="false">INDEX(M1SHEET,MATCH($A163,M1COLUMN,0),MATCH($AG$14,M1ROW,0))</f>
        <v>0</v>
      </c>
      <c r="G163" s="152"/>
      <c r="H163" s="144" t="e">
        <f aca="false">INDEX(EOLArray,MATCH($A163,EOLColumn,0),MATCH($AF$20,EOLRow,0))+GI163</f>
        <v>#VALUE!</v>
      </c>
      <c r="I163" s="135" t="n">
        <f aca="false">INDEX(M1SHEET,MATCH($A163,M1COLUMN,0),MATCH($AG$17,M1ROW,0))</f>
        <v>0.12</v>
      </c>
      <c r="J163" s="152"/>
      <c r="K163" s="144" t="e">
        <f aca="false">INDEX(EOLArray,MATCH($A163,EOLColumn,0),MATCH($AF$13,EOLRow,0))+FE163</f>
        <v>#VALUE!</v>
      </c>
      <c r="L163" s="135" t="n">
        <f aca="false">INDEX(M1SHEET,MATCH($A163,M1COLUMN,0),MATCH($AG$13,M1ROW,0))</f>
        <v>0</v>
      </c>
      <c r="M163" s="152"/>
      <c r="N163" s="144" t="e">
        <f aca="false">INDEX(EOLArray,MATCH($A163,EOLColumn,0),MATCH($AF$12,EOLRow,0))+EB163+DQ163</f>
        <v>#VALUE!</v>
      </c>
      <c r="O163" s="135" t="n">
        <f aca="false">INDEX(M1SHEET,MATCH($A163,M1COLUMN,0),MATCH($AG$15,M1ROW,0))</f>
        <v>-0.18</v>
      </c>
      <c r="P163" s="152"/>
      <c r="Q163" s="135" t="n">
        <f aca="false">INDEX(M1SHEET,MATCH($A163,M1COLUMN,0),MATCH($AG$31,M1ROW,0))</f>
        <v>4.4685</v>
      </c>
      <c r="R163" s="152"/>
      <c r="S163" s="144" t="e">
        <f aca="false">INDEX(EOLArray,MATCH($A163,EOLColumn,0),MATCH($AF$2,EOLRow,0))+BE163+DF163</f>
        <v>#VALUE!</v>
      </c>
      <c r="T163" s="135" t="n">
        <f aca="false">INDEX(M1SHEET,MATCH($A163,M1COLUMN,0),MATCH($AG$3,M1ROW,0))</f>
        <v>-0.57</v>
      </c>
      <c r="U163" s="152"/>
      <c r="V163" s="135" t="n">
        <f aca="false">INDEX(M1SHEET,MATCH($A163,M1COLUMN,0),MATCH($AG$28,M1ROW,0))</f>
        <v>5.69919839473144</v>
      </c>
      <c r="W163" s="152"/>
      <c r="X163" s="144" t="e">
        <f aca="false">INDEX(EOLArray,MATCH($A163,EOLColumn,0),MATCH($AF$18,EOLRow,0))+$BE163+$CK163+$CS163+$DQ163</f>
        <v>#VALUE!</v>
      </c>
      <c r="Y163" s="135" t="n">
        <f aca="false">INDEX(M1SHEET,MATCH($A163,M1COLUMN,0),MATCH($AG$2,M1ROW,0))</f>
        <v>4.6485</v>
      </c>
      <c r="Z163" s="152"/>
      <c r="AB163" s="146" t="e">
        <f aca="false">B163+E163+H163+K163+N163+S163</f>
        <v>#VALUE!</v>
      </c>
      <c r="AC163" s="58"/>
      <c r="AD163" s="58"/>
      <c r="AI163" s="138" t="n">
        <v>41699</v>
      </c>
      <c r="AJ163" s="96" t="n">
        <f aca="false">(CK163+BE163+BR163+DQ163)*AM163</f>
        <v>0</v>
      </c>
      <c r="AK163" s="97" t="n">
        <f aca="false">(AO163)*(AM163)</f>
        <v>0</v>
      </c>
      <c r="AL163" s="97" t="n">
        <f aca="false">(AN163+AO163)*(AM163)</f>
        <v>0</v>
      </c>
      <c r="AM163" s="139" t="n">
        <f aca="false">INDEX(M1SHEET,MATCH($AI163,M1COLUMN,0),MATCH($AG$38,M1ROW,0))</f>
        <v>0.449692967559104</v>
      </c>
      <c r="AN163" s="122" t="n">
        <f aca="false">BS163</f>
        <v>0</v>
      </c>
      <c r="AO163" s="97" t="n">
        <f aca="false">BR163</f>
        <v>0</v>
      </c>
      <c r="AP163" s="125"/>
      <c r="AQ163" s="108"/>
      <c r="AR163" s="128" t="n">
        <f aca="false">SUM(AX163:BE163)+SUM(BI163:BP163)+SUM(DU163:DZ163)+SUM(BW163:CI163)</f>
        <v>0</v>
      </c>
      <c r="AS163" s="108"/>
      <c r="AT163" s="17"/>
      <c r="AU163" s="17"/>
      <c r="AV163" s="37" t="n">
        <v>41699</v>
      </c>
      <c r="AW163" s="17"/>
      <c r="AX163" s="128" t="n">
        <f aca="false">IF(AX$2&lt;=$A163,IF(AX$3&gt;=$A163,(AX$4/1.055056),0),0)*($AI164-$AI163)/10000</f>
        <v>0</v>
      </c>
      <c r="AY163" s="140" t="n">
        <f aca="false">IF(AY$2&lt;=$A163,IF(AY$3&gt;=$A163,(AY$4/1.055056),0),0)*($AI164-$AI163)/10000</f>
        <v>0</v>
      </c>
      <c r="AZ163" s="140" t="n">
        <f aca="false">IF(AZ$2&lt;=$A163,IF(AZ$3&gt;=$A163,(AZ$4/1.055056),0),0)*($AI164-$AI163)/10000</f>
        <v>0</v>
      </c>
      <c r="BA163" s="140" t="n">
        <f aca="false">IF(BA$2&lt;=$A163,IF(BA$3&gt;=$A163,(BA$4/1.055056),0),0)*($AI164-$AI163)/10000</f>
        <v>0</v>
      </c>
      <c r="BB163" s="140" t="n">
        <f aca="false">IF(BB$2&lt;=$A163,IF(BB$3&gt;=$A163,(BB$4/1.055056),0),0)*($AI164-$AI163)/10000</f>
        <v>0</v>
      </c>
      <c r="BC163" s="140" t="n">
        <f aca="false">IF(BC$2&lt;=$A163,IF(BC$3&gt;=$A163,(BC$4/1.055056),0),0)*($AI164-$AI163)/10000</f>
        <v>0</v>
      </c>
      <c r="BD163" s="140" t="n">
        <f aca="false">IF(BD$2&lt;=$A163,IF(BD$3&gt;=$A163,(BD$4/1.055056),0),0)*($AI164-$AI163)/10000</f>
        <v>0</v>
      </c>
      <c r="BE163" s="140" t="n">
        <f aca="false">SUM(AX163:BD163)*AM163</f>
        <v>0</v>
      </c>
      <c r="BF163" s="140"/>
      <c r="BG163" s="13"/>
      <c r="BH163" s="13"/>
      <c r="BI163" s="141" t="n">
        <f aca="false">IF(BI$2&lt;=$A163,IF(BI$3&gt;=$A163,(BI$4/1.055056),0),0)*($AI164-$AI163)/10000</f>
        <v>0</v>
      </c>
      <c r="BJ163" s="141" t="n">
        <f aca="false">IF(BJ$2&lt;=$A163,IF(BJ$3&gt;=$A163,(BJ$4/1.055056),0),0)*($AI164-$AI163)/10000</f>
        <v>0</v>
      </c>
      <c r="BK163" s="141" t="n">
        <f aca="false">IF(BK$2&lt;=$A163,IF(BK$3&gt;=$A163,(BK$4/1.055056),0),0)*($AI164-$AI163)/10000</f>
        <v>0</v>
      </c>
      <c r="BL163" s="141" t="n">
        <f aca="false">IF(BL$2&lt;=$A163,IF(BL$3&gt;=$A163,(BL$4/1.055056),0),0)*($AI164-$AI163)/10000</f>
        <v>0</v>
      </c>
      <c r="BM163" s="141" t="n">
        <f aca="false">IF(BM$2&lt;=$A163,IF(BM$3&gt;=$A163,(BM$4/1.055056),0),0)*($AI164-$AI163)/10000</f>
        <v>0</v>
      </c>
      <c r="BN163" s="141" t="n">
        <f aca="false">IF(BN$2&lt;=$A163,IF(BN$3&gt;=$A163,(BN$4/1.055056),0),0)*($AI164-$AI163)/10000</f>
        <v>0</v>
      </c>
      <c r="BO163" s="141" t="n">
        <f aca="false">IF(BO$2&lt;=$A163,IF(BO$3&gt;=$A163,(BO$4/1.055056),0),0)*($AI164-$AI163)/10000</f>
        <v>0</v>
      </c>
      <c r="BP163" s="141" t="n">
        <f aca="false">IF(BP$2&lt;=$A163,IF(BP$3&gt;=$A163,(BP$4/1.055056),0),0)*($AI164-$AI163)/10000</f>
        <v>0</v>
      </c>
      <c r="BQ163" s="13"/>
      <c r="BR163" s="14" t="n">
        <f aca="false">SUM(BI163:BP163)</f>
        <v>0</v>
      </c>
      <c r="BS163" s="14" t="n">
        <f aca="false">SUM(AX163:BF163)+DF163</f>
        <v>0</v>
      </c>
      <c r="BT163" s="14"/>
      <c r="BU163" s="17"/>
      <c r="BV163" s="17"/>
      <c r="BW163" s="142" t="n">
        <f aca="false">IF(BW$2&lt;=$A163,IF(BW$3&gt;=$A163,(BW$4),0),0)*($AI164-$AI163)/10000</f>
        <v>0</v>
      </c>
      <c r="BX163" s="142" t="n">
        <f aca="false">IF(BX$2&lt;=$A163,IF(BX$3&gt;=$A163,(BX$4),0),0)*($AI164-$AI163)/10000</f>
        <v>0</v>
      </c>
      <c r="BY163" s="142" t="n">
        <f aca="false">IF(BY$2&lt;=$A163,IF(BY$3&gt;=$A163,(BY$4),0),0)*($AI164-$AI163)/10000</f>
        <v>0</v>
      </c>
      <c r="BZ163" s="142" t="n">
        <f aca="false">IF(BZ$2&lt;=$A163,IF(BZ$3&gt;=$A163,(BZ$4),0),0)*($AI164-$AI163)/10000</f>
        <v>0</v>
      </c>
      <c r="CA163" s="142" t="n">
        <f aca="false">IF(CA$2&lt;=$A163,IF(CA$3&gt;=$A163,(CA$4),0),0)*($AI164-$AI163)/10000</f>
        <v>0</v>
      </c>
      <c r="CB163" s="140" t="n">
        <f aca="false">IF(CB$2&lt;=$A163,IF(CB$3&gt;=$A163,(CB$4),0),0)*($AI164-$AI163)/10000</f>
        <v>0</v>
      </c>
      <c r="CC163" s="140" t="n">
        <f aca="false">IF(CC$2&lt;=$A163,IF(CC$3&gt;=$A163,(CC$4),0),0)*($AI164-$AI163)/10000</f>
        <v>0</v>
      </c>
      <c r="CD163" s="140" t="n">
        <f aca="false">IF(CD$2&lt;=$A163,IF(CD$3&gt;=$A163,(CD$4),0),0)*($AI164-$AI163)/10000</f>
        <v>0</v>
      </c>
      <c r="CE163" s="140" t="n">
        <f aca="false">IF(CE$2&lt;=$A163,IF(CE$3&gt;=$A163,(CE$4),0),0)*($AI164-$AI163)/10000</f>
        <v>0</v>
      </c>
      <c r="CF163" s="140" t="n">
        <f aca="false">IF(CF$2&lt;=$A163,IF(CF$3&gt;=$A163,(CF$4),0),0)*($AI164-$AI163)/10000</f>
        <v>0</v>
      </c>
      <c r="CG163" s="140" t="n">
        <f aca="false">IF(CG$2&lt;=$A163,IF(CG$3&gt;=$A163,(CG$4),0),0)*($AI164-$AI163)/10000</f>
        <v>0</v>
      </c>
      <c r="CH163" s="140" t="n">
        <f aca="false">IF(CH$2&lt;=$A163,IF(CH$3&gt;=$A163,(CH$4),0),0)*($AI164-$AI163)/10000</f>
        <v>0</v>
      </c>
      <c r="CI163" s="140" t="n">
        <f aca="false">IF(CI$2&lt;=$A163,IF(CI$3&gt;=$A163,(CI$4),0),0)*($AI164-$AI163)/10000</f>
        <v>0</v>
      </c>
      <c r="CJ163" s="17"/>
      <c r="CK163" s="128" t="n">
        <f aca="false">SUM(BW163:CI163)+DQ163</f>
        <v>0</v>
      </c>
      <c r="CL163" s="128"/>
      <c r="CM163" s="128"/>
      <c r="CN163" s="142" t="n">
        <f aca="false">IF(CN$2&lt;=$A163,IF(CN$3&gt;=$A163,(CN$4),0),0)*($AI164-$AI163)/10000</f>
        <v>0</v>
      </c>
      <c r="CO163" s="142" t="n">
        <f aca="false">IF(CO$2&lt;=$A163,IF(CO$3&gt;=$A163,(CO$4),0),0)*($AI164-$AI163)/10000</f>
        <v>0</v>
      </c>
      <c r="CP163" s="142" t="n">
        <f aca="false">IF(CP$2&lt;=$A163,IF(CP$3&gt;=$A163,(CP$4),0),0)*($AI164-$AI163)/10000</f>
        <v>0</v>
      </c>
      <c r="CQ163" s="142" t="n">
        <f aca="false">IF(CQ$2&lt;=$A163,IF(CQ$3&gt;=$A163,(CQ$4),0),0)*($AI164-$AI163)/10000</f>
        <v>0</v>
      </c>
      <c r="CR163" s="128"/>
      <c r="CS163" s="128" t="n">
        <f aca="false">SUM(CN163:CQ163)*AL163</f>
        <v>0</v>
      </c>
      <c r="CT163" s="128"/>
      <c r="CU163" s="17"/>
      <c r="CV163" s="17"/>
      <c r="CW163" s="17"/>
      <c r="CX163" s="140" t="n">
        <f aca="false">IF(CX$2&lt;=$A163,IF(CX$3&gt;=$A163,(CX$4),0),0)*($AI164-$AI163)/10000</f>
        <v>0</v>
      </c>
      <c r="CY163" s="140" t="n">
        <f aca="false">IF(CY$2&lt;=$A163,IF(CY$3&gt;=$A163,(CY$4),0),0)*($AI164-$AI163)/10000</f>
        <v>0</v>
      </c>
      <c r="CZ163" s="140" t="n">
        <f aca="false">IF(CZ$2&lt;=$A163,IF(CZ$3&gt;=$A163,(CZ$4),0),0)*($AI164-$AI163)/10000</f>
        <v>0</v>
      </c>
      <c r="DA163" s="140" t="n">
        <f aca="false">IF(DA$2&lt;=$A163,IF(DA$3&gt;=$A163,(DA$4),0),0)*($AI164-$AI163)/10000</f>
        <v>0</v>
      </c>
      <c r="DB163" s="140" t="n">
        <f aca="false">IF(DB$2&lt;=$A163,IF(DB$3&gt;=$A163,(DB$4),0),0)*($AI164-$AI163)/10000</f>
        <v>0</v>
      </c>
      <c r="DC163" s="140" t="n">
        <f aca="false">IF(DC$2&lt;=$A163,IF(DC$3&gt;=$A163,(DC$4),0),0)*($AI164-$AI163)/10000</f>
        <v>0</v>
      </c>
      <c r="DD163" s="140" t="n">
        <f aca="false">IF(DD$2&lt;=$A163,IF(DD$3&gt;=$A163,(DD$4),0),0)*($AI164-$AI163)/10000</f>
        <v>0</v>
      </c>
      <c r="DE163" s="17"/>
      <c r="DF163" s="128" t="n">
        <f aca="false">SUM(CX163:DD163)</f>
        <v>0</v>
      </c>
      <c r="DG163" s="17"/>
      <c r="DH163" s="17"/>
      <c r="DI163" s="17"/>
      <c r="DJ163" s="17"/>
      <c r="DK163" s="17"/>
      <c r="DL163" s="140" t="n">
        <f aca="false">IF(DL$2&lt;=$A163,IF(DL$3&gt;=$A163,(DL$4),0),0)*($AI164-$AI163)/10000</f>
        <v>0</v>
      </c>
      <c r="DM163" s="140" t="n">
        <f aca="false">IF(DM$2&lt;=$A163,IF(DM$3&gt;=$A163,(DM$4),0),0)*($AI164-$AI163)/10000</f>
        <v>0</v>
      </c>
      <c r="DN163" s="140" t="n">
        <f aca="false">IF(DN$2&lt;=$A163,IF(DN$3&gt;=$A163,(DN$4),0),0)*($AI164-$AI163)/10000</f>
        <v>0</v>
      </c>
      <c r="DO163" s="140" t="n">
        <f aca="false">IF(DO$2&lt;=$A163,IF(DO$3&gt;=$A163,(DO$4),0),0)*($AI164-$AI163)/10000</f>
        <v>0</v>
      </c>
      <c r="DP163" s="140"/>
      <c r="DQ163" s="140" t="n">
        <f aca="false">SUM(DL163:DO163)*AL163</f>
        <v>0</v>
      </c>
      <c r="DR163" s="140"/>
      <c r="DS163" s="140" t="n">
        <f aca="false">IF(DS$2&lt;=$A163,IF(DS$3&gt;=$A163,(DS$4),0),0)*($AI164-$AI163)/10000</f>
        <v>0</v>
      </c>
      <c r="DT163" s="140" t="n">
        <f aca="false">IF(DT$2&lt;=$A163,IF(DT$3&gt;=$A163,(DT$4),0),0)*($AI164-$AI163)/10000</f>
        <v>0</v>
      </c>
      <c r="DU163" s="140" t="n">
        <f aca="false">IF(DU$2&lt;=$A163,IF(DU$3&gt;=$A163,(DU$4),0),0)*($AI164-$AI163)/10000</f>
        <v>0</v>
      </c>
      <c r="DV163" s="140" t="n">
        <f aca="false">IF(DV$2&lt;=$A163,IF(DV$3&gt;=$A163,(DV$4),0),0)*($AI164-$AI163)/10000</f>
        <v>0</v>
      </c>
      <c r="DW163" s="140" t="n">
        <f aca="false">IF(DW$2&lt;=$A163,IF(DW$3&gt;=$A163,(DW$4),0),0)*($AI164-$AI163)/10000</f>
        <v>0</v>
      </c>
      <c r="DX163" s="140" t="n">
        <f aca="false">IF(DX$2&lt;=$A163,IF(DX$3&gt;=$A163,(DX$4),0),0)*($AI164-$AI163)/10000</f>
        <v>0</v>
      </c>
      <c r="DY163" s="140" t="n">
        <f aca="false">IF(DY$2&lt;=$A163,IF(DY$3&gt;=$A163,(DY$4),0),0)*($AI164-$AI163)/10000</f>
        <v>0</v>
      </c>
      <c r="DZ163" s="140" t="n">
        <f aca="false">IF(DZ$2&lt;=$A163,IF(DZ$3&gt;=$A163,(DZ$4),0),0)*($AI164-$AI163)/10000</f>
        <v>0</v>
      </c>
      <c r="EA163" s="140" t="n">
        <f aca="false">IF(EA$2&lt;=$A163,IF(EA$3&gt;=$A163,(EA$4),0),0)*($AI164-$AI163)/10000</f>
        <v>0</v>
      </c>
      <c r="EB163" s="128" t="n">
        <f aca="false">SUM(DS163:DZ163)*AM163</f>
        <v>0</v>
      </c>
      <c r="EC163" s="128"/>
      <c r="ED163" s="17"/>
      <c r="EE163" s="17"/>
      <c r="EF163" s="17"/>
      <c r="EG163" s="17"/>
      <c r="EH163" s="17"/>
      <c r="EI163" s="140" t="n">
        <f aca="false">IF(EI$2&lt;=$A163,IF(EI$3&gt;=$A163,(EI$4),0),0)*($AI164-$AI163)/10000</f>
        <v>0</v>
      </c>
      <c r="EJ163" s="140" t="n">
        <f aca="false">IF(EJ$2&lt;=$A163,IF(EJ$3&gt;=$A163,(EJ$4),0),0)*($AI164-$AI163)/10000</f>
        <v>0</v>
      </c>
      <c r="EK163" s="140" t="n">
        <f aca="false">IF(EK$2&lt;=$A163,IF(EK$3&gt;=$A163,(EK$4),0),0)*($AI164-$AI163)/10000</f>
        <v>0</v>
      </c>
      <c r="EL163" s="140" t="n">
        <f aca="false">IF(EL$2&lt;=$A163,IF(EL$3&gt;=$A163,(EL$4),0),0)*($AI164-$AI163)/10000</f>
        <v>0</v>
      </c>
      <c r="EM163" s="140" t="n">
        <f aca="false">IF(EM$2&lt;=$A163,IF(EM$3&gt;=$A163,(EM$4),0),0)*($AI164-$AI163)/10000</f>
        <v>0</v>
      </c>
      <c r="EN163" s="140" t="n">
        <f aca="false">IF(EN$2&lt;=$A163,IF(EN$3&gt;=$A163,(EN$4),0),0)*($AI164-$AI163)/10000</f>
        <v>0</v>
      </c>
      <c r="EO163" s="17"/>
      <c r="EP163" s="128" t="n">
        <f aca="false">SUM(EI163:EN163)</f>
        <v>0</v>
      </c>
      <c r="EQ163" s="128" t="n">
        <f aca="false">EP163*AM163</f>
        <v>0</v>
      </c>
      <c r="ER163" s="17"/>
      <c r="ES163" s="17"/>
      <c r="ET163" s="17"/>
      <c r="EU163" s="17"/>
      <c r="EV163" s="17"/>
      <c r="EW163" s="140" t="n">
        <f aca="false">IF(EW$2&lt;=$A163,IF(EW$3&gt;=$A163,(EW$4),0),0)*($AI164-$AI163)/10000</f>
        <v>0</v>
      </c>
      <c r="EX163" s="140" t="n">
        <f aca="false">IF(EX$2&lt;=$A163,IF(EX$3&gt;=$A163,(EX$4),0),0)*($AI164-$AI163)/10000</f>
        <v>0</v>
      </c>
      <c r="EY163" s="140" t="n">
        <f aca="false">IF(EY$2&lt;=$A163,IF(EY$3&gt;=$A163,(EY$4),0),0)*($AI164-$AI163)/10000</f>
        <v>0</v>
      </c>
      <c r="EZ163" s="140" t="n">
        <f aca="false">IF(EZ$2&lt;=$A163,IF(EZ$3&gt;=$A163,(EZ$4),0),0)*($AI164-$AI163)/10000</f>
        <v>0</v>
      </c>
      <c r="FA163" s="140" t="n">
        <f aca="false">IF(FA$2&lt;=$A163,IF(FA$3&gt;=$A163,(FA$4),0),0)*($AI164-$AI163)/10000</f>
        <v>0</v>
      </c>
      <c r="FB163" s="140" t="n">
        <f aca="false">IF(FB$2&lt;=$A163,IF(FB$3&gt;=$A163,(FB$4),0),0)*($AI164-$AI163)/10000</f>
        <v>0</v>
      </c>
      <c r="FC163" s="17"/>
      <c r="FD163" s="128" t="n">
        <f aca="false">SUM(EW163:FB163)</f>
        <v>0</v>
      </c>
      <c r="FE163" s="128" t="n">
        <f aca="false">FD163*AM163</f>
        <v>0</v>
      </c>
      <c r="FF163" s="17"/>
      <c r="FG163" s="17"/>
      <c r="FH163" s="17"/>
      <c r="FI163" s="17"/>
      <c r="FJ163" s="17"/>
      <c r="FK163" s="17"/>
      <c r="FL163" s="140" t="n">
        <f aca="false">IF(FL$2&lt;=$A163,IF(FL$3&gt;=$A163,(FL$4),0),0)*($AI164-$AI163)/10000</f>
        <v>0</v>
      </c>
      <c r="FM163" s="140" t="n">
        <f aca="false">IF(FM$2&lt;=$A163,IF(FM$3&gt;=$A163,(FM$4),0),0)*($AI164-$AI163)/10000</f>
        <v>0</v>
      </c>
      <c r="FN163" s="140" t="n">
        <f aca="false">IF(FN$2&lt;=$A163,IF(FN$3&gt;=$A163,(FN$4),0),0)*($AI164-$AI163)/10000</f>
        <v>0</v>
      </c>
      <c r="FO163" s="140" t="n">
        <f aca="false">IF(FO$2&lt;=$A163,IF(FO$3&gt;=$A163,(FO$4),0),0)*($AI164-$AI163)/10000</f>
        <v>0</v>
      </c>
      <c r="FP163" s="140" t="n">
        <f aca="false">IF(FP$2&lt;=$A163,IF(FP$3&gt;=$A163,(FP$4),0),0)*($AI164-$AI163)/10000</f>
        <v>0</v>
      </c>
      <c r="FQ163" s="140" t="n">
        <f aca="false">IF(FQ$2&lt;=$A163,IF(FQ$3&gt;=$A163,(FQ$4),0),0)*($AI164-$AI163)/10000</f>
        <v>0</v>
      </c>
      <c r="FR163" s="17"/>
      <c r="FS163" s="128" t="n">
        <f aca="false">SUM(FL163:FQ163)</f>
        <v>0</v>
      </c>
      <c r="FT163" s="128" t="n">
        <f aca="false">FS163*AM163</f>
        <v>0</v>
      </c>
      <c r="FU163" s="17"/>
      <c r="FV163" s="17"/>
      <c r="FW163" s="17"/>
      <c r="FX163" s="17"/>
      <c r="FY163" s="17"/>
      <c r="FZ163" s="17"/>
      <c r="GA163" s="140" t="n">
        <f aca="false">IF(GA$2&lt;=$A163,IF(GA$3&gt;=$A163,(GA$4),0),0)*($AI164-$AI163)/10000</f>
        <v>0</v>
      </c>
      <c r="GB163" s="140" t="n">
        <f aca="false">IF(GB$2&lt;=$A163,IF(GB$3&gt;=$A163,(GB$4),0),0)*($AI164-$AI163)/10000</f>
        <v>0</v>
      </c>
      <c r="GC163" s="140" t="n">
        <f aca="false">IF(GC$2&lt;=$A163,IF(GC$3&gt;=$A163,(GC$4),0),0)*($AI164-$AI163)/10000</f>
        <v>0</v>
      </c>
      <c r="GD163" s="140" t="n">
        <f aca="false">IF(GD$2&lt;=$A163,IF(GD$3&gt;=$A163,(GD$4),0),0)*($AI164-$AI163)/10000</f>
        <v>0</v>
      </c>
      <c r="GE163" s="140" t="n">
        <f aca="false">IF(GE$2&lt;=$A163,IF(GE$3&gt;=$A163,(GE$4),0),0)*($AI164-$AI163)/10000</f>
        <v>0</v>
      </c>
      <c r="GF163" s="140" t="n">
        <f aca="false">IF(GF$2&lt;=$A163,IF(GF$3&gt;=$A163,(GF$4),0),0)*($AI164-$AI163)/10000</f>
        <v>0</v>
      </c>
      <c r="GG163" s="17"/>
      <c r="GH163" s="128" t="n">
        <f aca="false">SUM(GA163:GF163)</f>
        <v>0</v>
      </c>
      <c r="GI163" s="128" t="n">
        <f aca="false">GH163*AM163</f>
        <v>0</v>
      </c>
    </row>
    <row r="164" customFormat="false" ht="16.5" hidden="false" customHeight="false" outlineLevel="0" collapsed="false">
      <c r="A164" s="133" t="n">
        <v>41730</v>
      </c>
      <c r="B164" s="134" t="e">
        <f aca="false">INDEX(EOLArray,MATCH($A164,EOLColumn,0),MATCH($AF$5,EOLRow,0))+CT164</f>
        <v>#VALUE!</v>
      </c>
      <c r="C164" s="148" t="n">
        <f aca="false">INDEX(M1SHEET,MATCH($A164,M1COLUMN,0),MATCH($AG$5,M1ROW,0))</f>
        <v>-0.627249189715067</v>
      </c>
      <c r="D164" s="149"/>
      <c r="E164" s="134" t="e">
        <f aca="false">INDEX(EOLArray,MATCH($A164,EOLColumn,0),MATCH($AF$19,EOLRow,0))+EQ164</f>
        <v>#VALUE!</v>
      </c>
      <c r="F164" s="148" t="n">
        <f aca="false">INDEX(M1SHEET,MATCH($A164,M1COLUMN,0),MATCH($AG$14,M1ROW,0))</f>
        <v>0</v>
      </c>
      <c r="G164" s="149"/>
      <c r="H164" s="134" t="e">
        <f aca="false">INDEX(EOLArray,MATCH($A164,EOLColumn,0),MATCH($AF$20,EOLRow,0))+GI164</f>
        <v>#VALUE!</v>
      </c>
      <c r="I164" s="148" t="n">
        <f aca="false">INDEX(M1SHEET,MATCH($A164,M1COLUMN,0),MATCH($AG$17,M1ROW,0))</f>
        <v>0.295</v>
      </c>
      <c r="J164" s="149"/>
      <c r="K164" s="134" t="e">
        <f aca="false">INDEX(EOLArray,MATCH($A164,EOLColumn,0),MATCH($AF$13,EOLRow,0))+FE164</f>
        <v>#VALUE!</v>
      </c>
      <c r="L164" s="148" t="n">
        <f aca="false">INDEX(M1SHEET,MATCH($A164,M1COLUMN,0),MATCH($AG$13,M1ROW,0))</f>
        <v>0</v>
      </c>
      <c r="M164" s="149"/>
      <c r="N164" s="134" t="e">
        <f aca="false">INDEX(EOLArray,MATCH($A164,EOLColumn,0),MATCH($AF$12,EOLRow,0))+EB164+DQ164</f>
        <v>#VALUE!</v>
      </c>
      <c r="O164" s="148" t="n">
        <f aca="false">INDEX(M1SHEET,MATCH($A164,M1COLUMN,0),MATCH($AG$15,M1ROW,0))</f>
        <v>-0.29</v>
      </c>
      <c r="P164" s="149"/>
      <c r="Q164" s="148" t="n">
        <f aca="false">INDEX(M1SHEET,MATCH($A164,M1COLUMN,0),MATCH($AG$31,M1ROW,0))</f>
        <v>4.2175</v>
      </c>
      <c r="R164" s="149"/>
      <c r="S164" s="134" t="e">
        <f aca="false">INDEX(EOLArray,MATCH($A164,EOLColumn,0),MATCH($AF$2,EOLRow,0))+BE164+DF164</f>
        <v>#VALUE!</v>
      </c>
      <c r="T164" s="148" t="n">
        <f aca="false">INDEX(M1SHEET,MATCH($A164,M1COLUMN,0),MATCH($AG$3,M1ROW,0))</f>
        <v>-0.57</v>
      </c>
      <c r="U164" s="149"/>
      <c r="V164" s="148" t="n">
        <f aca="false">INDEX(M1SHEET,MATCH($A164,M1COLUMN,0),MATCH($AG$28,M1ROW,0))</f>
        <v>5.5022612820858</v>
      </c>
      <c r="W164" s="149"/>
      <c r="X164" s="134" t="e">
        <f aca="false">INDEX(EOLArray,MATCH($A164,EOLColumn,0),MATCH($AF$18,EOLRow,0))+$BE164+$CK164+$CS164+$DQ164</f>
        <v>#VALUE!</v>
      </c>
      <c r="Y164" s="148" t="n">
        <f aca="false">INDEX(M1SHEET,MATCH($A164,M1COLUMN,0),MATCH($AG$2,M1ROW,0))</f>
        <v>4.5075</v>
      </c>
      <c r="Z164" s="149"/>
      <c r="AB164" s="150" t="e">
        <f aca="false">B164+E164+H164+K164+N164+S164</f>
        <v>#VALUE!</v>
      </c>
      <c r="AC164" s="58"/>
      <c r="AD164" s="58"/>
      <c r="AI164" s="138" t="n">
        <v>41730</v>
      </c>
      <c r="AJ164" s="96" t="n">
        <f aca="false">(CK164+BE164+BR164+DQ164)*AM164</f>
        <v>0</v>
      </c>
      <c r="AK164" s="97" t="n">
        <f aca="false">(AO164)*(AM164)</f>
        <v>0</v>
      </c>
      <c r="AL164" s="97" t="n">
        <f aca="false">(AN164+AO164)*(AM164)</f>
        <v>0</v>
      </c>
      <c r="AM164" s="139" t="n">
        <f aca="false">INDEX(M1SHEET,MATCH($AI164,M1COLUMN,0),MATCH($AG$38,M1ROW,0))</f>
        <v>0.447134362595787</v>
      </c>
      <c r="AN164" s="122" t="n">
        <f aca="false">BS164</f>
        <v>0</v>
      </c>
      <c r="AO164" s="97" t="n">
        <f aca="false">BR164</f>
        <v>0</v>
      </c>
      <c r="AP164" s="125"/>
      <c r="AQ164" s="108"/>
      <c r="AR164" s="128" t="n">
        <f aca="false">SUM(AX164:BE164)+SUM(BI164:BP164)+SUM(DU164:DZ164)+SUM(BW164:CI164)</f>
        <v>0</v>
      </c>
      <c r="AS164" s="108"/>
      <c r="AT164" s="17"/>
      <c r="AU164" s="17"/>
      <c r="AV164" s="37" t="n">
        <v>41730</v>
      </c>
      <c r="AW164" s="17"/>
      <c r="AX164" s="128" t="n">
        <f aca="false">IF(AX$2&lt;=$A164,IF(AX$3&gt;=$A164,(AX$4/1.055056),0),0)*($AI165-$AI164)/10000</f>
        <v>0</v>
      </c>
      <c r="AY164" s="140" t="n">
        <f aca="false">IF(AY$2&lt;=$A164,IF(AY$3&gt;=$A164,(AY$4/1.055056),0),0)*($AI165-$AI164)/10000</f>
        <v>0</v>
      </c>
      <c r="AZ164" s="140" t="n">
        <f aca="false">IF(AZ$2&lt;=$A164,IF(AZ$3&gt;=$A164,(AZ$4/1.055056),0),0)*($AI165-$AI164)/10000</f>
        <v>0</v>
      </c>
      <c r="BA164" s="140" t="n">
        <f aca="false">IF(BA$2&lt;=$A164,IF(BA$3&gt;=$A164,(BA$4/1.055056),0),0)*($AI165-$AI164)/10000</f>
        <v>0</v>
      </c>
      <c r="BB164" s="140" t="n">
        <f aca="false">IF(BB$2&lt;=$A164,IF(BB$3&gt;=$A164,(BB$4/1.055056),0),0)*($AI165-$AI164)/10000</f>
        <v>0</v>
      </c>
      <c r="BC164" s="140" t="n">
        <f aca="false">IF(BC$2&lt;=$A164,IF(BC$3&gt;=$A164,(BC$4/1.055056),0),0)*($AI165-$AI164)/10000</f>
        <v>0</v>
      </c>
      <c r="BD164" s="140" t="n">
        <f aca="false">IF(BD$2&lt;=$A164,IF(BD$3&gt;=$A164,(BD$4/1.055056),0),0)*($AI165-$AI164)/10000</f>
        <v>0</v>
      </c>
      <c r="BE164" s="140" t="n">
        <f aca="false">SUM(AX164:BD164)*AM164</f>
        <v>0</v>
      </c>
      <c r="BF164" s="140"/>
      <c r="BG164" s="13"/>
      <c r="BH164" s="13"/>
      <c r="BI164" s="141" t="n">
        <f aca="false">IF(BI$2&lt;=$A164,IF(BI$3&gt;=$A164,(BI$4/1.055056),0),0)*($AI165-$AI164)/10000</f>
        <v>0</v>
      </c>
      <c r="BJ164" s="141" t="n">
        <f aca="false">IF(BJ$2&lt;=$A164,IF(BJ$3&gt;=$A164,(BJ$4/1.055056),0),0)*($AI165-$AI164)/10000</f>
        <v>0</v>
      </c>
      <c r="BK164" s="141" t="n">
        <f aca="false">IF(BK$2&lt;=$A164,IF(BK$3&gt;=$A164,(BK$4/1.055056),0),0)*($AI165-$AI164)/10000</f>
        <v>0</v>
      </c>
      <c r="BL164" s="141" t="n">
        <f aca="false">IF(BL$2&lt;=$A164,IF(BL$3&gt;=$A164,(BL$4/1.055056),0),0)*($AI165-$AI164)/10000</f>
        <v>0</v>
      </c>
      <c r="BM164" s="141" t="n">
        <f aca="false">IF(BM$2&lt;=$A164,IF(BM$3&gt;=$A164,(BM$4/1.055056),0),0)*($AI165-$AI164)/10000</f>
        <v>0</v>
      </c>
      <c r="BN164" s="141" t="n">
        <f aca="false">IF(BN$2&lt;=$A164,IF(BN$3&gt;=$A164,(BN$4/1.055056),0),0)*($AI165-$AI164)/10000</f>
        <v>0</v>
      </c>
      <c r="BO164" s="141" t="n">
        <f aca="false">IF(BO$2&lt;=$A164,IF(BO$3&gt;=$A164,(BO$4/1.055056),0),0)*($AI165-$AI164)/10000</f>
        <v>0</v>
      </c>
      <c r="BP164" s="141" t="n">
        <f aca="false">IF(BP$2&lt;=$A164,IF(BP$3&gt;=$A164,(BP$4/1.055056),0),0)*($AI165-$AI164)/10000</f>
        <v>0</v>
      </c>
      <c r="BQ164" s="13"/>
      <c r="BR164" s="14" t="n">
        <f aca="false">SUM(BI164:BP164)</f>
        <v>0</v>
      </c>
      <c r="BS164" s="14" t="n">
        <f aca="false">SUM(AX164:BF164)+DF164</f>
        <v>0</v>
      </c>
      <c r="BT164" s="14"/>
      <c r="BU164" s="17"/>
      <c r="BV164" s="17"/>
      <c r="BW164" s="142" t="n">
        <f aca="false">IF(BW$2&lt;=$A164,IF(BW$3&gt;=$A164,(BW$4),0),0)*($AI165-$AI164)/10000</f>
        <v>0</v>
      </c>
      <c r="BX164" s="142" t="n">
        <f aca="false">IF(BX$2&lt;=$A164,IF(BX$3&gt;=$A164,(BX$4),0),0)*($AI165-$AI164)/10000</f>
        <v>0</v>
      </c>
      <c r="BY164" s="142" t="n">
        <f aca="false">IF(BY$2&lt;=$A164,IF(BY$3&gt;=$A164,(BY$4),0),0)*($AI165-$AI164)/10000</f>
        <v>0</v>
      </c>
      <c r="BZ164" s="142" t="n">
        <f aca="false">IF(BZ$2&lt;=$A164,IF(BZ$3&gt;=$A164,(BZ$4),0),0)*($AI165-$AI164)/10000</f>
        <v>0</v>
      </c>
      <c r="CA164" s="142" t="n">
        <f aca="false">IF(CA$2&lt;=$A164,IF(CA$3&gt;=$A164,(CA$4),0),0)*($AI165-$AI164)/10000</f>
        <v>0</v>
      </c>
      <c r="CB164" s="140" t="n">
        <f aca="false">IF(CB$2&lt;=$A164,IF(CB$3&gt;=$A164,(CB$4),0),0)*($AI165-$AI164)/10000</f>
        <v>0</v>
      </c>
      <c r="CC164" s="140" t="n">
        <f aca="false">IF(CC$2&lt;=$A164,IF(CC$3&gt;=$A164,(CC$4),0),0)*($AI165-$AI164)/10000</f>
        <v>0</v>
      </c>
      <c r="CD164" s="140" t="n">
        <f aca="false">IF(CD$2&lt;=$A164,IF(CD$3&gt;=$A164,(CD$4),0),0)*($AI165-$AI164)/10000</f>
        <v>0</v>
      </c>
      <c r="CE164" s="140" t="n">
        <f aca="false">IF(CE$2&lt;=$A164,IF(CE$3&gt;=$A164,(CE$4),0),0)*($AI165-$AI164)/10000</f>
        <v>0</v>
      </c>
      <c r="CF164" s="140" t="n">
        <f aca="false">IF(CF$2&lt;=$A164,IF(CF$3&gt;=$A164,(CF$4),0),0)*($AI165-$AI164)/10000</f>
        <v>0</v>
      </c>
      <c r="CG164" s="140" t="n">
        <f aca="false">IF(CG$2&lt;=$A164,IF(CG$3&gt;=$A164,(CG$4),0),0)*($AI165-$AI164)/10000</f>
        <v>0</v>
      </c>
      <c r="CH164" s="140" t="n">
        <f aca="false">IF(CH$2&lt;=$A164,IF(CH$3&gt;=$A164,(CH$4),0),0)*($AI165-$AI164)/10000</f>
        <v>0</v>
      </c>
      <c r="CI164" s="140" t="n">
        <f aca="false">IF(CI$2&lt;=$A164,IF(CI$3&gt;=$A164,(CI$4),0),0)*($AI165-$AI164)/10000</f>
        <v>0</v>
      </c>
      <c r="CJ164" s="17"/>
      <c r="CK164" s="128" t="n">
        <f aca="false">SUM(BW164:CI164)+DQ164</f>
        <v>0</v>
      </c>
      <c r="CL164" s="128"/>
      <c r="CM164" s="128"/>
      <c r="CN164" s="142" t="n">
        <f aca="false">IF(CN$2&lt;=$A164,IF(CN$3&gt;=$A164,(CN$4),0),0)*($AI165-$AI164)/10000</f>
        <v>0</v>
      </c>
      <c r="CO164" s="142" t="n">
        <f aca="false">IF(CO$2&lt;=$A164,IF(CO$3&gt;=$A164,(CO$4),0),0)*($AI165-$AI164)/10000</f>
        <v>0</v>
      </c>
      <c r="CP164" s="142" t="n">
        <f aca="false">IF(CP$2&lt;=$A164,IF(CP$3&gt;=$A164,(CP$4),0),0)*($AI165-$AI164)/10000</f>
        <v>0</v>
      </c>
      <c r="CQ164" s="142" t="n">
        <f aca="false">IF(CQ$2&lt;=$A164,IF(CQ$3&gt;=$A164,(CQ$4),0),0)*($AI165-$AI164)/10000</f>
        <v>0</v>
      </c>
      <c r="CR164" s="128"/>
      <c r="CS164" s="128" t="n">
        <f aca="false">SUM(CN164:CQ164)*AL164</f>
        <v>0</v>
      </c>
      <c r="CT164" s="128"/>
      <c r="CU164" s="17"/>
      <c r="CV164" s="17"/>
      <c r="CW164" s="17"/>
      <c r="CX164" s="140" t="n">
        <f aca="false">IF(CX$2&lt;=$A164,IF(CX$3&gt;=$A164,(CX$4),0),0)*($AI165-$AI164)/10000</f>
        <v>0</v>
      </c>
      <c r="CY164" s="140" t="n">
        <f aca="false">IF(CY$2&lt;=$A164,IF(CY$3&gt;=$A164,(CY$4),0),0)*($AI165-$AI164)/10000</f>
        <v>0</v>
      </c>
      <c r="CZ164" s="140" t="n">
        <f aca="false">IF(CZ$2&lt;=$A164,IF(CZ$3&gt;=$A164,(CZ$4),0),0)*($AI165-$AI164)/10000</f>
        <v>0</v>
      </c>
      <c r="DA164" s="140" t="n">
        <f aca="false">IF(DA$2&lt;=$A164,IF(DA$3&gt;=$A164,(DA$4),0),0)*($AI165-$AI164)/10000</f>
        <v>0</v>
      </c>
      <c r="DB164" s="140" t="n">
        <f aca="false">IF(DB$2&lt;=$A164,IF(DB$3&gt;=$A164,(DB$4),0),0)*($AI165-$AI164)/10000</f>
        <v>0</v>
      </c>
      <c r="DC164" s="140" t="n">
        <f aca="false">IF(DC$2&lt;=$A164,IF(DC$3&gt;=$A164,(DC$4),0),0)*($AI165-$AI164)/10000</f>
        <v>0</v>
      </c>
      <c r="DD164" s="140" t="n">
        <f aca="false">IF(DD$2&lt;=$A164,IF(DD$3&gt;=$A164,(DD$4),0),0)*($AI165-$AI164)/10000</f>
        <v>0</v>
      </c>
      <c r="DE164" s="17"/>
      <c r="DF164" s="128" t="n">
        <f aca="false">SUM(CX164:DD164)</f>
        <v>0</v>
      </c>
      <c r="DG164" s="17"/>
      <c r="DH164" s="17"/>
      <c r="DI164" s="17"/>
      <c r="DJ164" s="17"/>
      <c r="DK164" s="17"/>
      <c r="DL164" s="140" t="n">
        <f aca="false">IF(DL$2&lt;=$A164,IF(DL$3&gt;=$A164,(DL$4),0),0)*($AI165-$AI164)/10000</f>
        <v>0</v>
      </c>
      <c r="DM164" s="140" t="n">
        <f aca="false">IF(DM$2&lt;=$A164,IF(DM$3&gt;=$A164,(DM$4),0),0)*($AI165-$AI164)/10000</f>
        <v>0</v>
      </c>
      <c r="DN164" s="140" t="n">
        <f aca="false">IF(DN$2&lt;=$A164,IF(DN$3&gt;=$A164,(DN$4),0),0)*($AI165-$AI164)/10000</f>
        <v>0</v>
      </c>
      <c r="DO164" s="140" t="n">
        <f aca="false">IF(DO$2&lt;=$A164,IF(DO$3&gt;=$A164,(DO$4),0),0)*($AI165-$AI164)/10000</f>
        <v>0</v>
      </c>
      <c r="DP164" s="140"/>
      <c r="DQ164" s="140" t="n">
        <f aca="false">SUM(DL164:DO164)*AL164</f>
        <v>0</v>
      </c>
      <c r="DR164" s="140"/>
      <c r="DS164" s="140" t="n">
        <f aca="false">IF(DS$2&lt;=$A164,IF(DS$3&gt;=$A164,(DS$4),0),0)*($AI165-$AI164)/10000</f>
        <v>0</v>
      </c>
      <c r="DT164" s="140" t="n">
        <f aca="false">IF(DT$2&lt;=$A164,IF(DT$3&gt;=$A164,(DT$4),0),0)*($AI165-$AI164)/10000</f>
        <v>0</v>
      </c>
      <c r="DU164" s="140" t="n">
        <f aca="false">IF(DU$2&lt;=$A164,IF(DU$3&gt;=$A164,(DU$4),0),0)*($AI165-$AI164)/10000</f>
        <v>0</v>
      </c>
      <c r="DV164" s="140" t="n">
        <f aca="false">IF(DV$2&lt;=$A164,IF(DV$3&gt;=$A164,(DV$4),0),0)*($AI165-$AI164)/10000</f>
        <v>0</v>
      </c>
      <c r="DW164" s="140" t="n">
        <f aca="false">IF(DW$2&lt;=$A164,IF(DW$3&gt;=$A164,(DW$4),0),0)*($AI165-$AI164)/10000</f>
        <v>0</v>
      </c>
      <c r="DX164" s="140" t="n">
        <f aca="false">IF(DX$2&lt;=$A164,IF(DX$3&gt;=$A164,(DX$4),0),0)*($AI165-$AI164)/10000</f>
        <v>0</v>
      </c>
      <c r="DY164" s="140" t="n">
        <f aca="false">IF(DY$2&lt;=$A164,IF(DY$3&gt;=$A164,(DY$4),0),0)*($AI165-$AI164)/10000</f>
        <v>0</v>
      </c>
      <c r="DZ164" s="140" t="n">
        <f aca="false">IF(DZ$2&lt;=$A164,IF(DZ$3&gt;=$A164,(DZ$4),0),0)*($AI165-$AI164)/10000</f>
        <v>0</v>
      </c>
      <c r="EA164" s="140" t="n">
        <f aca="false">IF(EA$2&lt;=$A164,IF(EA$3&gt;=$A164,(EA$4),0),0)*($AI165-$AI164)/10000</f>
        <v>0</v>
      </c>
      <c r="EB164" s="128" t="n">
        <f aca="false">SUM(DS164:DZ164)*AM164</f>
        <v>0</v>
      </c>
      <c r="EC164" s="128"/>
      <c r="ED164" s="17"/>
      <c r="EE164" s="17"/>
      <c r="EF164" s="17"/>
      <c r="EG164" s="17"/>
      <c r="EH164" s="17"/>
      <c r="EI164" s="140" t="n">
        <f aca="false">IF(EI$2&lt;=$A164,IF(EI$3&gt;=$A164,(EI$4),0),0)*($AI165-$AI164)/10000</f>
        <v>0</v>
      </c>
      <c r="EJ164" s="140" t="n">
        <f aca="false">IF(EJ$2&lt;=$A164,IF(EJ$3&gt;=$A164,(EJ$4),0),0)*($AI165-$AI164)/10000</f>
        <v>0</v>
      </c>
      <c r="EK164" s="140" t="n">
        <f aca="false">IF(EK$2&lt;=$A164,IF(EK$3&gt;=$A164,(EK$4),0),0)*($AI165-$AI164)/10000</f>
        <v>0</v>
      </c>
      <c r="EL164" s="140" t="n">
        <f aca="false">IF(EL$2&lt;=$A164,IF(EL$3&gt;=$A164,(EL$4),0),0)*($AI165-$AI164)/10000</f>
        <v>0</v>
      </c>
      <c r="EM164" s="140" t="n">
        <f aca="false">IF(EM$2&lt;=$A164,IF(EM$3&gt;=$A164,(EM$4),0),0)*($AI165-$AI164)/10000</f>
        <v>0</v>
      </c>
      <c r="EN164" s="140" t="n">
        <f aca="false">IF(EN$2&lt;=$A164,IF(EN$3&gt;=$A164,(EN$4),0),0)*($AI165-$AI164)/10000</f>
        <v>0</v>
      </c>
      <c r="EO164" s="17"/>
      <c r="EP164" s="128" t="n">
        <f aca="false">SUM(EI164:EN164)</f>
        <v>0</v>
      </c>
      <c r="EQ164" s="128" t="n">
        <f aca="false">EP164*AM164</f>
        <v>0</v>
      </c>
      <c r="ER164" s="17"/>
      <c r="ES164" s="17"/>
      <c r="ET164" s="17"/>
      <c r="EU164" s="17"/>
      <c r="EV164" s="17"/>
      <c r="EW164" s="140" t="n">
        <f aca="false">IF(EW$2&lt;=$A164,IF(EW$3&gt;=$A164,(EW$4),0),0)*($AI165-$AI164)/10000</f>
        <v>0</v>
      </c>
      <c r="EX164" s="140" t="n">
        <f aca="false">IF(EX$2&lt;=$A164,IF(EX$3&gt;=$A164,(EX$4),0),0)*($AI165-$AI164)/10000</f>
        <v>0</v>
      </c>
      <c r="EY164" s="140" t="n">
        <f aca="false">IF(EY$2&lt;=$A164,IF(EY$3&gt;=$A164,(EY$4),0),0)*($AI165-$AI164)/10000</f>
        <v>0</v>
      </c>
      <c r="EZ164" s="140" t="n">
        <f aca="false">IF(EZ$2&lt;=$A164,IF(EZ$3&gt;=$A164,(EZ$4),0),0)*($AI165-$AI164)/10000</f>
        <v>0</v>
      </c>
      <c r="FA164" s="140" t="n">
        <f aca="false">IF(FA$2&lt;=$A164,IF(FA$3&gt;=$A164,(FA$4),0),0)*($AI165-$AI164)/10000</f>
        <v>0</v>
      </c>
      <c r="FB164" s="140" t="n">
        <f aca="false">IF(FB$2&lt;=$A164,IF(FB$3&gt;=$A164,(FB$4),0),0)*($AI165-$AI164)/10000</f>
        <v>0</v>
      </c>
      <c r="FC164" s="17"/>
      <c r="FD164" s="128" t="n">
        <f aca="false">SUM(EW164:FB164)</f>
        <v>0</v>
      </c>
      <c r="FE164" s="128" t="n">
        <f aca="false">FD164*AM164</f>
        <v>0</v>
      </c>
      <c r="FF164" s="17"/>
      <c r="FG164" s="17"/>
      <c r="FH164" s="17"/>
      <c r="FI164" s="17"/>
      <c r="FJ164" s="17"/>
      <c r="FK164" s="17"/>
      <c r="FL164" s="140" t="n">
        <f aca="false">IF(FL$2&lt;=$A164,IF(FL$3&gt;=$A164,(FL$4),0),0)*($AI165-$AI164)/10000</f>
        <v>0</v>
      </c>
      <c r="FM164" s="140" t="n">
        <f aca="false">IF(FM$2&lt;=$A164,IF(FM$3&gt;=$A164,(FM$4),0),0)*($AI165-$AI164)/10000</f>
        <v>0</v>
      </c>
      <c r="FN164" s="140" t="n">
        <f aca="false">IF(FN$2&lt;=$A164,IF(FN$3&gt;=$A164,(FN$4),0),0)*($AI165-$AI164)/10000</f>
        <v>0</v>
      </c>
      <c r="FO164" s="140" t="n">
        <f aca="false">IF(FO$2&lt;=$A164,IF(FO$3&gt;=$A164,(FO$4),0),0)*($AI165-$AI164)/10000</f>
        <v>0</v>
      </c>
      <c r="FP164" s="140" t="n">
        <f aca="false">IF(FP$2&lt;=$A164,IF(FP$3&gt;=$A164,(FP$4),0),0)*($AI165-$AI164)/10000</f>
        <v>0</v>
      </c>
      <c r="FQ164" s="140" t="n">
        <f aca="false">IF(FQ$2&lt;=$A164,IF(FQ$3&gt;=$A164,(FQ$4),0),0)*($AI165-$AI164)/10000</f>
        <v>0</v>
      </c>
      <c r="FR164" s="17"/>
      <c r="FS164" s="128" t="n">
        <f aca="false">SUM(FL164:FQ164)</f>
        <v>0</v>
      </c>
      <c r="FT164" s="128" t="n">
        <f aca="false">FS164*AM164</f>
        <v>0</v>
      </c>
      <c r="FU164" s="17"/>
      <c r="FV164" s="17"/>
      <c r="FW164" s="17"/>
      <c r="FX164" s="17"/>
      <c r="FY164" s="17"/>
      <c r="FZ164" s="17"/>
      <c r="GA164" s="140" t="n">
        <f aca="false">IF(GA$2&lt;=$A164,IF(GA$3&gt;=$A164,(GA$4),0),0)*($AI165-$AI164)/10000</f>
        <v>0</v>
      </c>
      <c r="GB164" s="140" t="n">
        <f aca="false">IF(GB$2&lt;=$A164,IF(GB$3&gt;=$A164,(GB$4),0),0)*($AI165-$AI164)/10000</f>
        <v>0</v>
      </c>
      <c r="GC164" s="140" t="n">
        <f aca="false">IF(GC$2&lt;=$A164,IF(GC$3&gt;=$A164,(GC$4),0),0)*($AI165-$AI164)/10000</f>
        <v>0</v>
      </c>
      <c r="GD164" s="140" t="n">
        <f aca="false">IF(GD$2&lt;=$A164,IF(GD$3&gt;=$A164,(GD$4),0),0)*($AI165-$AI164)/10000</f>
        <v>0</v>
      </c>
      <c r="GE164" s="140" t="n">
        <f aca="false">IF(GE$2&lt;=$A164,IF(GE$3&gt;=$A164,(GE$4),0),0)*($AI165-$AI164)/10000</f>
        <v>0</v>
      </c>
      <c r="GF164" s="140" t="n">
        <f aca="false">IF(GF$2&lt;=$A164,IF(GF$3&gt;=$A164,(GF$4),0),0)*($AI165-$AI164)/10000</f>
        <v>0</v>
      </c>
      <c r="GG164" s="17"/>
      <c r="GH164" s="128" t="n">
        <f aca="false">SUM(GA164:GF164)</f>
        <v>0</v>
      </c>
      <c r="GI164" s="128" t="n">
        <f aca="false">GH164*AM164</f>
        <v>0</v>
      </c>
    </row>
    <row r="165" customFormat="false" ht="16.5" hidden="false" customHeight="false" outlineLevel="0" collapsed="false">
      <c r="A165" s="133" t="n">
        <v>41760</v>
      </c>
      <c r="B165" s="144" t="e">
        <f aca="false">INDEX(EOLArray,MATCH($A165,EOLColumn,0),MATCH($AF$5,EOLRow,0))+CT165</f>
        <v>#VALUE!</v>
      </c>
      <c r="C165" s="135" t="n">
        <f aca="false">INDEX(M1SHEET,MATCH($A165,M1COLUMN,0),MATCH($AG$5,M1ROW,0))</f>
        <v>-0.627248135362582</v>
      </c>
      <c r="D165" s="152"/>
      <c r="E165" s="144" t="e">
        <f aca="false">INDEX(EOLArray,MATCH($A165,EOLColumn,0),MATCH($AF$19,EOLRow,0))+EQ165</f>
        <v>#VALUE!</v>
      </c>
      <c r="F165" s="135" t="n">
        <f aca="false">INDEX(M1SHEET,MATCH($A165,M1COLUMN,0),MATCH($AG$14,M1ROW,0))</f>
        <v>0</v>
      </c>
      <c r="G165" s="152"/>
      <c r="H165" s="144" t="e">
        <f aca="false">INDEX(EOLArray,MATCH($A165,EOLColumn,0),MATCH($AF$20,EOLRow,0))+GI165</f>
        <v>#VALUE!</v>
      </c>
      <c r="I165" s="135" t="n">
        <f aca="false">INDEX(M1SHEET,MATCH($A165,M1COLUMN,0),MATCH($AG$17,M1ROW,0))</f>
        <v>0.295</v>
      </c>
      <c r="J165" s="152"/>
      <c r="K165" s="144" t="e">
        <f aca="false">INDEX(EOLArray,MATCH($A165,EOLColumn,0),MATCH($AF$13,EOLRow,0))+FE165</f>
        <v>#VALUE!</v>
      </c>
      <c r="L165" s="135" t="n">
        <f aca="false">INDEX(M1SHEET,MATCH($A165,M1COLUMN,0),MATCH($AG$13,M1ROW,0))</f>
        <v>0</v>
      </c>
      <c r="M165" s="152"/>
      <c r="N165" s="144" t="e">
        <f aca="false">INDEX(EOLArray,MATCH($A165,EOLColumn,0),MATCH($AF$12,EOLRow,0))+EB165+DQ165</f>
        <v>#VALUE!</v>
      </c>
      <c r="O165" s="135" t="n">
        <f aca="false">INDEX(M1SHEET,MATCH($A165,M1COLUMN,0),MATCH($AG$15,M1ROW,0))</f>
        <v>-0.29</v>
      </c>
      <c r="P165" s="152"/>
      <c r="Q165" s="135" t="n">
        <f aca="false">INDEX(M1SHEET,MATCH($A165,M1COLUMN,0),MATCH($AG$31,M1ROW,0))</f>
        <v>4.1885</v>
      </c>
      <c r="R165" s="152"/>
      <c r="S165" s="144" t="e">
        <f aca="false">INDEX(EOLArray,MATCH($A165,EOLColumn,0),MATCH($AF$2,EOLRow,0))+BE165+DF165</f>
        <v>#VALUE!</v>
      </c>
      <c r="T165" s="135" t="n">
        <f aca="false">INDEX(M1SHEET,MATCH($A165,M1COLUMN,0),MATCH($AG$3,M1ROW,0))</f>
        <v>-0.57</v>
      </c>
      <c r="U165" s="152"/>
      <c r="V165" s="135" t="n">
        <f aca="false">INDEX(M1SHEET,MATCH($A165,M1COLUMN,0),MATCH($AG$28,M1ROW,0))</f>
        <v>5.46183728115569</v>
      </c>
      <c r="W165" s="152"/>
      <c r="X165" s="144" t="e">
        <f aca="false">INDEX(EOLArray,MATCH($A165,EOLColumn,0),MATCH($AF$18,EOLRow,0))+$BE165+$CK165+$CS165+$DQ165</f>
        <v>#VALUE!</v>
      </c>
      <c r="Y165" s="135" t="n">
        <f aca="false">INDEX(M1SHEET,MATCH($A165,M1COLUMN,0),MATCH($AG$2,M1ROW,0))</f>
        <v>4.4785</v>
      </c>
      <c r="Z165" s="152"/>
      <c r="AB165" s="150" t="e">
        <f aca="false">B165+E165+H165+K165+N165+S165</f>
        <v>#VALUE!</v>
      </c>
      <c r="AC165" s="58"/>
      <c r="AD165" s="58"/>
      <c r="AI165" s="138" t="n">
        <v>41760</v>
      </c>
      <c r="AJ165" s="96" t="n">
        <f aca="false">(CK165+BE165+BR165+DQ165)*AM165</f>
        <v>0</v>
      </c>
      <c r="AK165" s="97" t="n">
        <f aca="false">(AO165)*(AM165)</f>
        <v>0</v>
      </c>
      <c r="AL165" s="97" t="n">
        <f aca="false">(AN165+AO165)*(AM165)</f>
        <v>0</v>
      </c>
      <c r="AM165" s="139" t="n">
        <f aca="false">INDEX(M1SHEET,MATCH($AI165,M1COLUMN,0),MATCH($AG$38,M1ROW,0))</f>
        <v>0.444669279882092</v>
      </c>
      <c r="AN165" s="122" t="n">
        <f aca="false">BS165</f>
        <v>0</v>
      </c>
      <c r="AO165" s="97" t="n">
        <f aca="false">BR165</f>
        <v>0</v>
      </c>
      <c r="AP165" s="125"/>
      <c r="AQ165" s="108"/>
      <c r="AR165" s="128"/>
      <c r="AS165" s="108"/>
      <c r="AT165" s="17"/>
      <c r="AU165" s="17"/>
      <c r="AV165" s="37" t="n">
        <v>41760</v>
      </c>
      <c r="AW165" s="17"/>
      <c r="AX165" s="128" t="n">
        <f aca="false">IF(AX$2&lt;=$A165,IF(AX$3&gt;=$A165,(AX$4/1.055056),0),0)*($AI166-$AI165)/10000</f>
        <v>0</v>
      </c>
      <c r="AY165" s="140" t="n">
        <f aca="false">IF(AY$2&lt;=$A165,IF(AY$3&gt;=$A165,(AY$4/1.055056),0),0)*($AI166-$AI165)/10000</f>
        <v>0</v>
      </c>
      <c r="AZ165" s="140" t="n">
        <f aca="false">IF(AZ$2&lt;=$A165,IF(AZ$3&gt;=$A165,(AZ$4/1.055056),0),0)*($AI166-$AI165)/10000</f>
        <v>0</v>
      </c>
      <c r="BA165" s="140" t="n">
        <f aca="false">IF(BA$2&lt;=$A165,IF(BA$3&gt;=$A165,(BA$4/1.055056),0),0)*($AI166-$AI165)/10000</f>
        <v>0</v>
      </c>
      <c r="BB165" s="140" t="n">
        <f aca="false">IF(BB$2&lt;=$A165,IF(BB$3&gt;=$A165,(BB$4/1.055056),0),0)*($AI166-$AI165)/10000</f>
        <v>0</v>
      </c>
      <c r="BC165" s="140" t="n">
        <f aca="false">IF(BC$2&lt;=$A165,IF(BC$3&gt;=$A165,(BC$4/1.055056),0),0)*($AI166-$AI165)/10000</f>
        <v>0</v>
      </c>
      <c r="BD165" s="140" t="n">
        <f aca="false">IF(BD$2&lt;=$A165,IF(BD$3&gt;=$A165,(BD$4/1.055056),0),0)*($AI166-$AI165)/10000</f>
        <v>0</v>
      </c>
      <c r="BE165" s="140" t="n">
        <f aca="false">SUM(AX165:BD165)*AM165</f>
        <v>0</v>
      </c>
      <c r="BF165" s="140"/>
      <c r="BG165" s="13"/>
      <c r="BH165" s="13"/>
      <c r="BI165" s="141" t="n">
        <f aca="false">IF(BI$2&lt;=$A165,IF(BI$3&gt;=$A165,(BI$4/1.055056),0),0)*($AI166-$AI165)/10000</f>
        <v>0</v>
      </c>
      <c r="BJ165" s="141" t="n">
        <f aca="false">IF(BJ$2&lt;=$A165,IF(BJ$3&gt;=$A165,(BJ$4/1.055056),0),0)*($AI166-$AI165)/10000</f>
        <v>0</v>
      </c>
      <c r="BK165" s="141" t="n">
        <f aca="false">IF(BK$2&lt;=$A165,IF(BK$3&gt;=$A165,(BK$4/1.055056),0),0)*($AI166-$AI165)/10000</f>
        <v>0</v>
      </c>
      <c r="BL165" s="141" t="n">
        <f aca="false">IF(BL$2&lt;=$A165,IF(BL$3&gt;=$A165,(BL$4/1.055056),0),0)*($AI166-$AI165)/10000</f>
        <v>0</v>
      </c>
      <c r="BM165" s="141" t="n">
        <f aca="false">IF(BM$2&lt;=$A165,IF(BM$3&gt;=$A165,(BM$4/1.055056),0),0)*($AI166-$AI165)/10000</f>
        <v>0</v>
      </c>
      <c r="BN165" s="141" t="n">
        <f aca="false">IF(BN$2&lt;=$A165,IF(BN$3&gt;=$A165,(BN$4/1.055056),0),0)*($AI166-$AI165)/10000</f>
        <v>0</v>
      </c>
      <c r="BO165" s="141" t="n">
        <f aca="false">IF(BO$2&lt;=$A165,IF(BO$3&gt;=$A165,(BO$4/1.055056),0),0)*($AI166-$AI165)/10000</f>
        <v>0</v>
      </c>
      <c r="BP165" s="141" t="n">
        <f aca="false">IF(BP$2&lt;=$A165,IF(BP$3&gt;=$A165,(BP$4/1.055056),0),0)*($AI166-$AI165)/10000</f>
        <v>0</v>
      </c>
      <c r="BQ165" s="13"/>
      <c r="BR165" s="14" t="n">
        <f aca="false">SUM(BI165:BP165)</f>
        <v>0</v>
      </c>
      <c r="BS165" s="14" t="n">
        <f aca="false">SUM(AX165:BF165)+DF165</f>
        <v>0</v>
      </c>
      <c r="BT165" s="14"/>
      <c r="BU165" s="17"/>
      <c r="BV165" s="17"/>
      <c r="BW165" s="142" t="n">
        <f aca="false">IF(BW$2&lt;=$A165,IF(BW$3&gt;=$A165,(BW$4),0),0)*($AI166-$AI165)/10000</f>
        <v>0</v>
      </c>
      <c r="BX165" s="142" t="n">
        <f aca="false">IF(BX$2&lt;=$A165,IF(BX$3&gt;=$A165,(BX$4),0),0)*($AI166-$AI165)/10000</f>
        <v>0</v>
      </c>
      <c r="BY165" s="142" t="n">
        <f aca="false">IF(BY$2&lt;=$A165,IF(BY$3&gt;=$A165,(BY$4),0),0)*($AI166-$AI165)/10000</f>
        <v>0</v>
      </c>
      <c r="BZ165" s="142" t="n">
        <f aca="false">IF(BZ$2&lt;=$A165,IF(BZ$3&gt;=$A165,(BZ$4),0),0)*($AI166-$AI165)/10000</f>
        <v>0</v>
      </c>
      <c r="CA165" s="142" t="n">
        <f aca="false">IF(CA$2&lt;=$A165,IF(CA$3&gt;=$A165,(CA$4),0),0)*($AI166-$AI165)/10000</f>
        <v>0</v>
      </c>
      <c r="CB165" s="140" t="n">
        <f aca="false">IF(CB$2&lt;=$A165,IF(CB$3&gt;=$A165,(CB$4),0),0)*($AI166-$AI165)/10000</f>
        <v>0</v>
      </c>
      <c r="CC165" s="140" t="n">
        <f aca="false">IF(CC$2&lt;=$A165,IF(CC$3&gt;=$A165,(CC$4),0),0)*($AI166-$AI165)/10000</f>
        <v>0</v>
      </c>
      <c r="CD165" s="140" t="n">
        <f aca="false">IF(CD$2&lt;=$A165,IF(CD$3&gt;=$A165,(CD$4),0),0)*($AI166-$AI165)/10000</f>
        <v>0</v>
      </c>
      <c r="CE165" s="140" t="n">
        <f aca="false">IF(CE$2&lt;=$A165,IF(CE$3&gt;=$A165,(CE$4),0),0)*($AI166-$AI165)/10000</f>
        <v>0</v>
      </c>
      <c r="CF165" s="140" t="n">
        <f aca="false">IF(CF$2&lt;=$A165,IF(CF$3&gt;=$A165,(CF$4),0),0)*($AI166-$AI165)/10000</f>
        <v>0</v>
      </c>
      <c r="CG165" s="140" t="n">
        <f aca="false">IF(CG$2&lt;=$A165,IF(CG$3&gt;=$A165,(CG$4),0),0)*($AI166-$AI165)/10000</f>
        <v>0</v>
      </c>
      <c r="CH165" s="140" t="n">
        <f aca="false">IF(CH$2&lt;=$A165,IF(CH$3&gt;=$A165,(CH$4),0),0)*($AI166-$AI165)/10000</f>
        <v>0</v>
      </c>
      <c r="CI165" s="140" t="n">
        <f aca="false">IF(CI$2&lt;=$A165,IF(CI$3&gt;=$A165,(CI$4),0),0)*($AI166-$AI165)/10000</f>
        <v>0</v>
      </c>
      <c r="CJ165" s="17"/>
      <c r="CK165" s="128" t="n">
        <f aca="false">SUM(BW165:CI165)+DQ165</f>
        <v>0</v>
      </c>
      <c r="CL165" s="128"/>
      <c r="CM165" s="128"/>
      <c r="CN165" s="142" t="n">
        <f aca="false">IF(CN$2&lt;=$A165,IF(CN$3&gt;=$A165,(CN$4),0),0)*($AI166-$AI165)/10000</f>
        <v>0</v>
      </c>
      <c r="CO165" s="142" t="n">
        <f aca="false">IF(CO$2&lt;=$A165,IF(CO$3&gt;=$A165,(CO$4),0),0)*($AI166-$AI165)/10000</f>
        <v>0</v>
      </c>
      <c r="CP165" s="142" t="n">
        <f aca="false">IF(CP$2&lt;=$A165,IF(CP$3&gt;=$A165,(CP$4),0),0)*($AI166-$AI165)/10000</f>
        <v>0</v>
      </c>
      <c r="CQ165" s="142" t="n">
        <f aca="false">IF(CQ$2&lt;=$A165,IF(CQ$3&gt;=$A165,(CQ$4),0),0)*($AI166-$AI165)/10000</f>
        <v>0</v>
      </c>
      <c r="CR165" s="128"/>
      <c r="CS165" s="128" t="n">
        <f aca="false">SUM(CN165:CQ165)*AL165</f>
        <v>0</v>
      </c>
      <c r="CT165" s="128"/>
      <c r="CU165" s="17"/>
      <c r="CV165" s="17"/>
      <c r="CW165" s="17"/>
      <c r="CX165" s="140" t="n">
        <f aca="false">IF(CX$2&lt;=$A165,IF(CX$3&gt;=$A165,(CX$4),0),0)*($AI166-$AI165)/10000</f>
        <v>0</v>
      </c>
      <c r="CY165" s="140" t="n">
        <f aca="false">IF(CY$2&lt;=$A165,IF(CY$3&gt;=$A165,(CY$4),0),0)*($AI166-$AI165)/10000</f>
        <v>0</v>
      </c>
      <c r="CZ165" s="140" t="n">
        <f aca="false">IF(CZ$2&lt;=$A165,IF(CZ$3&gt;=$A165,(CZ$4),0),0)*($AI166-$AI165)/10000</f>
        <v>0</v>
      </c>
      <c r="DA165" s="140" t="n">
        <f aca="false">IF(DA$2&lt;=$A165,IF(DA$3&gt;=$A165,(DA$4),0),0)*($AI166-$AI165)/10000</f>
        <v>0</v>
      </c>
      <c r="DB165" s="140" t="n">
        <f aca="false">IF(DB$2&lt;=$A165,IF(DB$3&gt;=$A165,(DB$4),0),0)*($AI166-$AI165)/10000</f>
        <v>0</v>
      </c>
      <c r="DC165" s="140" t="n">
        <f aca="false">IF(DC$2&lt;=$A165,IF(DC$3&gt;=$A165,(DC$4),0),0)*($AI166-$AI165)/10000</f>
        <v>0</v>
      </c>
      <c r="DD165" s="140" t="n">
        <f aca="false">IF(DD$2&lt;=$A165,IF(DD$3&gt;=$A165,(DD$4),0),0)*($AI166-$AI165)/10000</f>
        <v>0</v>
      </c>
      <c r="DE165" s="17"/>
      <c r="DF165" s="128" t="n">
        <f aca="false">SUM(CX165:DD165)</f>
        <v>0</v>
      </c>
      <c r="DG165" s="17"/>
      <c r="DH165" s="17"/>
      <c r="DI165" s="17"/>
      <c r="DJ165" s="17"/>
      <c r="DK165" s="17"/>
      <c r="DL165" s="140" t="n">
        <f aca="false">IF(DL$2&lt;=$A165,IF(DL$3&gt;=$A165,(DL$4),0),0)*($AI166-$AI165)/10000</f>
        <v>0</v>
      </c>
      <c r="DM165" s="140" t="n">
        <f aca="false">IF(DM$2&lt;=$A165,IF(DM$3&gt;=$A165,(DM$4),0),0)*($AI166-$AI165)/10000</f>
        <v>0</v>
      </c>
      <c r="DN165" s="140" t="n">
        <f aca="false">IF(DN$2&lt;=$A165,IF(DN$3&gt;=$A165,(DN$4),0),0)*($AI166-$AI165)/10000</f>
        <v>0</v>
      </c>
      <c r="DO165" s="140" t="n">
        <f aca="false">IF(DO$2&lt;=$A165,IF(DO$3&gt;=$A165,(DO$4),0),0)*($AI166-$AI165)/10000</f>
        <v>0</v>
      </c>
      <c r="DP165" s="140"/>
      <c r="DQ165" s="140" t="n">
        <f aca="false">SUM(DL165:DO165)*AL165</f>
        <v>0</v>
      </c>
      <c r="DR165" s="140"/>
      <c r="DS165" s="140" t="n">
        <f aca="false">IF(DS$2&lt;=$A165,IF(DS$3&gt;=$A165,(DS$4),0),0)*($AI166-$AI165)/10000</f>
        <v>0</v>
      </c>
      <c r="DT165" s="140" t="n">
        <f aca="false">IF(DT$2&lt;=$A165,IF(DT$3&gt;=$A165,(DT$4),0),0)*($AI166-$AI165)/10000</f>
        <v>0</v>
      </c>
      <c r="DU165" s="140" t="n">
        <f aca="false">IF(DU$2&lt;=$A165,IF(DU$3&gt;=$A165,(DU$4),0),0)*($AI166-$AI165)/10000</f>
        <v>0</v>
      </c>
      <c r="DV165" s="140" t="n">
        <f aca="false">IF(DV$2&lt;=$A165,IF(DV$3&gt;=$A165,(DV$4),0),0)*($AI166-$AI165)/10000</f>
        <v>0</v>
      </c>
      <c r="DW165" s="140" t="n">
        <f aca="false">IF(DW$2&lt;=$A165,IF(DW$3&gt;=$A165,(DW$4),0),0)*($AI166-$AI165)/10000</f>
        <v>0</v>
      </c>
      <c r="DX165" s="140" t="n">
        <f aca="false">IF(DX$2&lt;=$A165,IF(DX$3&gt;=$A165,(DX$4),0),0)*($AI166-$AI165)/10000</f>
        <v>0</v>
      </c>
      <c r="DY165" s="140" t="n">
        <f aca="false">IF(DY$2&lt;=$A165,IF(DY$3&gt;=$A165,(DY$4),0),0)*($AI166-$AI165)/10000</f>
        <v>0</v>
      </c>
      <c r="DZ165" s="140" t="n">
        <f aca="false">IF(DZ$2&lt;=$A165,IF(DZ$3&gt;=$A165,(DZ$4),0),0)*($AI166-$AI165)/10000</f>
        <v>0</v>
      </c>
      <c r="EA165" s="140" t="n">
        <f aca="false">IF(EA$2&lt;=$A165,IF(EA$3&gt;=$A165,(EA$4),0),0)*($AI166-$AI165)/10000</f>
        <v>0</v>
      </c>
      <c r="EB165" s="128" t="n">
        <f aca="false">SUM(DS165:DZ165)*AM165</f>
        <v>0</v>
      </c>
      <c r="EC165" s="128"/>
      <c r="ED165" s="17"/>
      <c r="EE165" s="17"/>
      <c r="EF165" s="17"/>
      <c r="EG165" s="17"/>
      <c r="EH165" s="17"/>
      <c r="EI165" s="140" t="n">
        <f aca="false">IF(EI$2&lt;=$A165,IF(EI$3&gt;=$A165,(EI$4),0),0)*($AI166-$AI165)/10000</f>
        <v>0</v>
      </c>
      <c r="EJ165" s="140" t="n">
        <f aca="false">IF(EJ$2&lt;=$A165,IF(EJ$3&gt;=$A165,(EJ$4),0),0)*($AI166-$AI165)/10000</f>
        <v>0</v>
      </c>
      <c r="EK165" s="140" t="n">
        <f aca="false">IF(EK$2&lt;=$A165,IF(EK$3&gt;=$A165,(EK$4),0),0)*($AI166-$AI165)/10000</f>
        <v>0</v>
      </c>
      <c r="EL165" s="140" t="n">
        <f aca="false">IF(EL$2&lt;=$A165,IF(EL$3&gt;=$A165,(EL$4),0),0)*($AI166-$AI165)/10000</f>
        <v>0</v>
      </c>
      <c r="EM165" s="140" t="n">
        <f aca="false">IF(EM$2&lt;=$A165,IF(EM$3&gt;=$A165,(EM$4),0),0)*($AI166-$AI165)/10000</f>
        <v>0</v>
      </c>
      <c r="EN165" s="140" t="n">
        <f aca="false">IF(EN$2&lt;=$A165,IF(EN$3&gt;=$A165,(EN$4),0),0)*($AI166-$AI165)/10000</f>
        <v>0</v>
      </c>
      <c r="EO165" s="17"/>
      <c r="EP165" s="128" t="n">
        <f aca="false">SUM(EI165:EN165)</f>
        <v>0</v>
      </c>
      <c r="EQ165" s="128" t="n">
        <f aca="false">EP165*AM165</f>
        <v>0</v>
      </c>
      <c r="ER165" s="17"/>
      <c r="ES165" s="17"/>
      <c r="ET165" s="17"/>
      <c r="EU165" s="17"/>
      <c r="EV165" s="17"/>
      <c r="EW165" s="140" t="n">
        <f aca="false">IF(EW$2&lt;=$A165,IF(EW$3&gt;=$A165,(EW$4),0),0)*($AI166-$AI165)/10000</f>
        <v>0</v>
      </c>
      <c r="EX165" s="140" t="n">
        <f aca="false">IF(EX$2&lt;=$A165,IF(EX$3&gt;=$A165,(EX$4),0),0)*($AI166-$AI165)/10000</f>
        <v>0</v>
      </c>
      <c r="EY165" s="140" t="n">
        <f aca="false">IF(EY$2&lt;=$A165,IF(EY$3&gt;=$A165,(EY$4),0),0)*($AI166-$AI165)/10000</f>
        <v>0</v>
      </c>
      <c r="EZ165" s="140" t="n">
        <f aca="false">IF(EZ$2&lt;=$A165,IF(EZ$3&gt;=$A165,(EZ$4),0),0)*($AI166-$AI165)/10000</f>
        <v>0</v>
      </c>
      <c r="FA165" s="140" t="n">
        <f aca="false">IF(FA$2&lt;=$A165,IF(FA$3&gt;=$A165,(FA$4),0),0)*($AI166-$AI165)/10000</f>
        <v>0</v>
      </c>
      <c r="FB165" s="140" t="n">
        <f aca="false">IF(FB$2&lt;=$A165,IF(FB$3&gt;=$A165,(FB$4),0),0)*($AI166-$AI165)/10000</f>
        <v>0</v>
      </c>
      <c r="FC165" s="17"/>
      <c r="FD165" s="128" t="n">
        <f aca="false">SUM(EW165:FB165)</f>
        <v>0</v>
      </c>
      <c r="FE165" s="128" t="n">
        <f aca="false">FD165*AM165</f>
        <v>0</v>
      </c>
      <c r="FF165" s="17"/>
      <c r="FG165" s="17"/>
      <c r="FH165" s="17"/>
      <c r="FI165" s="17"/>
      <c r="FJ165" s="17"/>
      <c r="FK165" s="17"/>
      <c r="FL165" s="140" t="n">
        <f aca="false">IF(FL$2&lt;=$A165,IF(FL$3&gt;=$A165,(FL$4),0),0)*($AI166-$AI165)/10000</f>
        <v>0</v>
      </c>
      <c r="FM165" s="140" t="n">
        <f aca="false">IF(FM$2&lt;=$A165,IF(FM$3&gt;=$A165,(FM$4),0),0)*($AI166-$AI165)/10000</f>
        <v>0</v>
      </c>
      <c r="FN165" s="140" t="n">
        <f aca="false">IF(FN$2&lt;=$A165,IF(FN$3&gt;=$A165,(FN$4),0),0)*($AI166-$AI165)/10000</f>
        <v>0</v>
      </c>
      <c r="FO165" s="140" t="n">
        <f aca="false">IF(FO$2&lt;=$A165,IF(FO$3&gt;=$A165,(FO$4),0),0)*($AI166-$AI165)/10000</f>
        <v>0</v>
      </c>
      <c r="FP165" s="140" t="n">
        <f aca="false">IF(FP$2&lt;=$A165,IF(FP$3&gt;=$A165,(FP$4),0),0)*($AI166-$AI165)/10000</f>
        <v>0</v>
      </c>
      <c r="FQ165" s="140" t="n">
        <f aca="false">IF(FQ$2&lt;=$A165,IF(FQ$3&gt;=$A165,(FQ$4),0),0)*($AI166-$AI165)/10000</f>
        <v>0</v>
      </c>
      <c r="FR165" s="17"/>
      <c r="FS165" s="128" t="n">
        <f aca="false">SUM(FL165:FQ165)</f>
        <v>0</v>
      </c>
      <c r="FT165" s="128" t="n">
        <f aca="false">FS165*AM165</f>
        <v>0</v>
      </c>
      <c r="FU165" s="17"/>
      <c r="FV165" s="17"/>
      <c r="FW165" s="17"/>
      <c r="FX165" s="17"/>
      <c r="FY165" s="17"/>
      <c r="FZ165" s="17"/>
      <c r="GA165" s="140" t="n">
        <f aca="false">IF(GA$2&lt;=$A165,IF(GA$3&gt;=$A165,(GA$4),0),0)*($AI166-$AI165)/10000</f>
        <v>0</v>
      </c>
      <c r="GB165" s="140" t="n">
        <f aca="false">IF(GB$2&lt;=$A165,IF(GB$3&gt;=$A165,(GB$4),0),0)*($AI166-$AI165)/10000</f>
        <v>0</v>
      </c>
      <c r="GC165" s="140" t="n">
        <f aca="false">IF(GC$2&lt;=$A165,IF(GC$3&gt;=$A165,(GC$4),0),0)*($AI166-$AI165)/10000</f>
        <v>0</v>
      </c>
      <c r="GD165" s="140" t="n">
        <f aca="false">IF(GD$2&lt;=$A165,IF(GD$3&gt;=$A165,(GD$4),0),0)*($AI166-$AI165)/10000</f>
        <v>0</v>
      </c>
      <c r="GE165" s="140" t="n">
        <f aca="false">IF(GE$2&lt;=$A165,IF(GE$3&gt;=$A165,(GE$4),0),0)*($AI166-$AI165)/10000</f>
        <v>0</v>
      </c>
      <c r="GF165" s="140" t="n">
        <f aca="false">IF(GF$2&lt;=$A165,IF(GF$3&gt;=$A165,(GF$4),0),0)*($AI166-$AI165)/10000</f>
        <v>0</v>
      </c>
      <c r="GG165" s="17"/>
      <c r="GH165" s="128" t="n">
        <f aca="false">SUM(GA165:GF165)</f>
        <v>0</v>
      </c>
      <c r="GI165" s="128" t="n">
        <f aca="false">GH165*AM165</f>
        <v>0</v>
      </c>
    </row>
    <row r="166" customFormat="false" ht="16.5" hidden="false" customHeight="false" outlineLevel="0" collapsed="false">
      <c r="A166" s="133" t="n">
        <v>41791</v>
      </c>
      <c r="B166" s="144" t="e">
        <f aca="false">INDEX(EOLArray,MATCH($A166,EOLColumn,0),MATCH($AF$5,EOLRow,0))+CT166</f>
        <v>#VALUE!</v>
      </c>
      <c r="C166" s="135" t="n">
        <f aca="false">INDEX(M1SHEET,MATCH($A166,M1COLUMN,0),MATCH($AG$5,M1ROW,0))</f>
        <v>-0.627246923161317</v>
      </c>
      <c r="D166" s="152"/>
      <c r="E166" s="144" t="e">
        <f aca="false">INDEX(EOLArray,MATCH($A166,EOLColumn,0),MATCH($AF$19,EOLRow,0))+EQ166</f>
        <v>#VALUE!</v>
      </c>
      <c r="F166" s="135" t="n">
        <f aca="false">INDEX(M1SHEET,MATCH($A166,M1COLUMN,0),MATCH($AG$14,M1ROW,0))</f>
        <v>0</v>
      </c>
      <c r="G166" s="152"/>
      <c r="H166" s="144" t="e">
        <f aca="false">INDEX(EOLArray,MATCH($A166,EOLColumn,0),MATCH($AF$20,EOLRow,0))+GI166</f>
        <v>#VALUE!</v>
      </c>
      <c r="I166" s="135" t="n">
        <f aca="false">INDEX(M1SHEET,MATCH($A166,M1COLUMN,0),MATCH($AG$17,M1ROW,0))</f>
        <v>0.295</v>
      </c>
      <c r="J166" s="152"/>
      <c r="K166" s="144" t="e">
        <f aca="false">INDEX(EOLArray,MATCH($A166,EOLColumn,0),MATCH($AF$13,EOLRow,0))+FE166</f>
        <v>#VALUE!</v>
      </c>
      <c r="L166" s="135" t="n">
        <f aca="false">INDEX(M1SHEET,MATCH($A166,M1COLUMN,0),MATCH($AG$13,M1ROW,0))</f>
        <v>0</v>
      </c>
      <c r="M166" s="152"/>
      <c r="N166" s="144" t="e">
        <f aca="false">INDEX(EOLArray,MATCH($A166,EOLColumn,0),MATCH($AF$12,EOLRow,0))+EB166+DQ166</f>
        <v>#VALUE!</v>
      </c>
      <c r="O166" s="135" t="n">
        <f aca="false">INDEX(M1SHEET,MATCH($A166,M1COLUMN,0),MATCH($AG$15,M1ROW,0))</f>
        <v>-0.29</v>
      </c>
      <c r="P166" s="152"/>
      <c r="Q166" s="135" t="n">
        <f aca="false">INDEX(M1SHEET,MATCH($A166,M1COLUMN,0),MATCH($AG$31,M1ROW,0))</f>
        <v>4.2185</v>
      </c>
      <c r="R166" s="152"/>
      <c r="S166" s="144" t="e">
        <f aca="false">INDEX(EOLArray,MATCH($A166,EOLColumn,0),MATCH($AF$2,EOLRow,0))+BE166+DF166</f>
        <v>#VALUE!</v>
      </c>
      <c r="T166" s="135" t="n">
        <f aca="false">INDEX(M1SHEET,MATCH($A166,M1COLUMN,0),MATCH($AG$3,M1ROW,0))</f>
        <v>-0.57</v>
      </c>
      <c r="U166" s="152"/>
      <c r="V166" s="135" t="n">
        <f aca="false">INDEX(M1SHEET,MATCH($A166,M1COLUMN,0),MATCH($AG$28,M1ROW,0))</f>
        <v>5.50387658585828</v>
      </c>
      <c r="W166" s="152"/>
      <c r="X166" s="144" t="e">
        <f aca="false">INDEX(EOLArray,MATCH($A166,EOLColumn,0),MATCH($AF$18,EOLRow,0))+$BE166+$CK166+$CS166+$DQ166</f>
        <v>#VALUE!</v>
      </c>
      <c r="Y166" s="135" t="n">
        <f aca="false">INDEX(M1SHEET,MATCH($A166,M1COLUMN,0),MATCH($AG$2,M1ROW,0))</f>
        <v>4.5085</v>
      </c>
      <c r="Z166" s="152"/>
      <c r="AB166" s="150" t="e">
        <f aca="false">B166+E166+H166+K166+N166+S166</f>
        <v>#VALUE!</v>
      </c>
      <c r="AC166" s="58"/>
      <c r="AD166" s="58"/>
      <c r="AI166" s="138" t="n">
        <v>41791</v>
      </c>
      <c r="AJ166" s="96" t="n">
        <f aca="false">(CK166+BE166+BR166+DQ166)*AM166</f>
        <v>0</v>
      </c>
      <c r="AK166" s="97" t="n">
        <f aca="false">(AO166)*(AM166)</f>
        <v>0</v>
      </c>
      <c r="AL166" s="97" t="n">
        <f aca="false">(AN166+AO166)*(AM166)</f>
        <v>0</v>
      </c>
      <c r="AM166" s="139" t="n">
        <f aca="false">INDEX(M1SHEET,MATCH($AI166,M1COLUMN,0),MATCH($AG$38,M1ROW,0))</f>
        <v>0.442133350258022</v>
      </c>
      <c r="AN166" s="122" t="n">
        <f aca="false">BS166</f>
        <v>0</v>
      </c>
      <c r="AO166" s="97" t="n">
        <f aca="false">BR166</f>
        <v>0</v>
      </c>
      <c r="AP166" s="125"/>
      <c r="AQ166" s="108"/>
      <c r="AR166" s="128"/>
      <c r="AS166" s="108"/>
      <c r="AT166" s="17"/>
      <c r="AU166" s="17"/>
      <c r="AV166" s="37" t="n">
        <v>41791</v>
      </c>
      <c r="AW166" s="17"/>
      <c r="AX166" s="128" t="n">
        <f aca="false">IF(AX$2&lt;=$A166,IF(AX$3&gt;=$A166,(AX$4/1.055056),0),0)*($AI167-$AI166)/10000</f>
        <v>0</v>
      </c>
      <c r="AY166" s="140" t="n">
        <f aca="false">IF(AY$2&lt;=$A166,IF(AY$3&gt;=$A166,(AY$4/1.055056),0),0)*($AI167-$AI166)/10000</f>
        <v>0</v>
      </c>
      <c r="AZ166" s="140" t="n">
        <f aca="false">IF(AZ$2&lt;=$A166,IF(AZ$3&gt;=$A166,(AZ$4/1.055056),0),0)*($AI167-$AI166)/10000</f>
        <v>0</v>
      </c>
      <c r="BA166" s="140" t="n">
        <f aca="false">IF(BA$2&lt;=$A166,IF(BA$3&gt;=$A166,(BA$4/1.055056),0),0)*($AI167-$AI166)/10000</f>
        <v>0</v>
      </c>
      <c r="BB166" s="140" t="n">
        <f aca="false">IF(BB$2&lt;=$A166,IF(BB$3&gt;=$A166,(BB$4/1.055056),0),0)*($AI167-$AI166)/10000</f>
        <v>0</v>
      </c>
      <c r="BC166" s="140" t="n">
        <f aca="false">IF(BC$2&lt;=$A166,IF(BC$3&gt;=$A166,(BC$4/1.055056),0),0)*($AI167-$AI166)/10000</f>
        <v>0</v>
      </c>
      <c r="BD166" s="140" t="n">
        <f aca="false">IF(BD$2&lt;=$A166,IF(BD$3&gt;=$A166,(BD$4/1.055056),0),0)*($AI167-$AI166)/10000</f>
        <v>0</v>
      </c>
      <c r="BE166" s="140" t="n">
        <f aca="false">SUM(AX166:BD166)*AM166</f>
        <v>0</v>
      </c>
      <c r="BF166" s="140"/>
      <c r="BG166" s="13"/>
      <c r="BH166" s="13"/>
      <c r="BI166" s="141" t="n">
        <f aca="false">IF(BI$2&lt;=$A166,IF(BI$3&gt;=$A166,(BI$4/1.055056),0),0)*($AI167-$AI166)/10000</f>
        <v>0</v>
      </c>
      <c r="BJ166" s="141" t="n">
        <f aca="false">IF(BJ$2&lt;=$A166,IF(BJ$3&gt;=$A166,(BJ$4/1.055056),0),0)*($AI167-$AI166)/10000</f>
        <v>0</v>
      </c>
      <c r="BK166" s="141" t="n">
        <f aca="false">IF(BK$2&lt;=$A166,IF(BK$3&gt;=$A166,(BK$4/1.055056),0),0)*($AI167-$AI166)/10000</f>
        <v>0</v>
      </c>
      <c r="BL166" s="141" t="n">
        <f aca="false">IF(BL$2&lt;=$A166,IF(BL$3&gt;=$A166,(BL$4/1.055056),0),0)*($AI167-$AI166)/10000</f>
        <v>0</v>
      </c>
      <c r="BM166" s="141" t="n">
        <f aca="false">IF(BM$2&lt;=$A166,IF(BM$3&gt;=$A166,(BM$4/1.055056),0),0)*($AI167-$AI166)/10000</f>
        <v>0</v>
      </c>
      <c r="BN166" s="141" t="n">
        <f aca="false">IF(BN$2&lt;=$A166,IF(BN$3&gt;=$A166,(BN$4/1.055056),0),0)*($AI167-$AI166)/10000</f>
        <v>0</v>
      </c>
      <c r="BO166" s="141" t="n">
        <f aca="false">IF(BO$2&lt;=$A166,IF(BO$3&gt;=$A166,(BO$4/1.055056),0),0)*($AI167-$AI166)/10000</f>
        <v>0</v>
      </c>
      <c r="BP166" s="141" t="n">
        <f aca="false">IF(BP$2&lt;=$A166,IF(BP$3&gt;=$A166,(BP$4/1.055056),0),0)*($AI167-$AI166)/10000</f>
        <v>0</v>
      </c>
      <c r="BQ166" s="13"/>
      <c r="BR166" s="14" t="n">
        <f aca="false">SUM(BI166:BP166)</f>
        <v>0</v>
      </c>
      <c r="BS166" s="14" t="n">
        <f aca="false">SUM(AX166:BF166)+DF166</f>
        <v>0</v>
      </c>
      <c r="BT166" s="14"/>
      <c r="BU166" s="17"/>
      <c r="BV166" s="17"/>
      <c r="BW166" s="142" t="n">
        <f aca="false">IF(BW$2&lt;=$A166,IF(BW$3&gt;=$A166,(BW$4),0),0)*($AI167-$AI166)/10000</f>
        <v>0</v>
      </c>
      <c r="BX166" s="142" t="n">
        <f aca="false">IF(BX$2&lt;=$A166,IF(BX$3&gt;=$A166,(BX$4),0),0)*($AI167-$AI166)/10000</f>
        <v>0</v>
      </c>
      <c r="BY166" s="142" t="n">
        <f aca="false">IF(BY$2&lt;=$A166,IF(BY$3&gt;=$A166,(BY$4),0),0)*($AI167-$AI166)/10000</f>
        <v>0</v>
      </c>
      <c r="BZ166" s="142" t="n">
        <f aca="false">IF(BZ$2&lt;=$A166,IF(BZ$3&gt;=$A166,(BZ$4),0),0)*($AI167-$AI166)/10000</f>
        <v>0</v>
      </c>
      <c r="CA166" s="142" t="n">
        <f aca="false">IF(CA$2&lt;=$A166,IF(CA$3&gt;=$A166,(CA$4),0),0)*($AI167-$AI166)/10000</f>
        <v>0</v>
      </c>
      <c r="CB166" s="140" t="n">
        <f aca="false">IF(CB$2&lt;=$A166,IF(CB$3&gt;=$A166,(CB$4),0),0)*($AI167-$AI166)/10000</f>
        <v>0</v>
      </c>
      <c r="CC166" s="140" t="n">
        <f aca="false">IF(CC$2&lt;=$A166,IF(CC$3&gt;=$A166,(CC$4),0),0)*($AI167-$AI166)/10000</f>
        <v>0</v>
      </c>
      <c r="CD166" s="140" t="n">
        <f aca="false">IF(CD$2&lt;=$A166,IF(CD$3&gt;=$A166,(CD$4),0),0)*($AI167-$AI166)/10000</f>
        <v>0</v>
      </c>
      <c r="CE166" s="140" t="n">
        <f aca="false">IF(CE$2&lt;=$A166,IF(CE$3&gt;=$A166,(CE$4),0),0)*($AI167-$AI166)/10000</f>
        <v>0</v>
      </c>
      <c r="CF166" s="140" t="n">
        <f aca="false">IF(CF$2&lt;=$A166,IF(CF$3&gt;=$A166,(CF$4),0),0)*($AI167-$AI166)/10000</f>
        <v>0</v>
      </c>
      <c r="CG166" s="140" t="n">
        <f aca="false">IF(CG$2&lt;=$A166,IF(CG$3&gt;=$A166,(CG$4),0),0)*($AI167-$AI166)/10000</f>
        <v>0</v>
      </c>
      <c r="CH166" s="140" t="n">
        <f aca="false">IF(CH$2&lt;=$A166,IF(CH$3&gt;=$A166,(CH$4),0),0)*($AI167-$AI166)/10000</f>
        <v>0</v>
      </c>
      <c r="CI166" s="140" t="n">
        <f aca="false">IF(CI$2&lt;=$A166,IF(CI$3&gt;=$A166,(CI$4),0),0)*($AI167-$AI166)/10000</f>
        <v>0</v>
      </c>
      <c r="CJ166" s="17"/>
      <c r="CK166" s="128" t="n">
        <f aca="false">SUM(BW166:CI166)+DQ166</f>
        <v>0</v>
      </c>
      <c r="CL166" s="128"/>
      <c r="CM166" s="128"/>
      <c r="CN166" s="142" t="n">
        <f aca="false">IF(CN$2&lt;=$A166,IF(CN$3&gt;=$A166,(CN$4),0),0)*($AI167-$AI166)/10000</f>
        <v>0</v>
      </c>
      <c r="CO166" s="142" t="n">
        <f aca="false">IF(CO$2&lt;=$A166,IF(CO$3&gt;=$A166,(CO$4),0),0)*($AI167-$AI166)/10000</f>
        <v>0</v>
      </c>
      <c r="CP166" s="142" t="n">
        <f aca="false">IF(CP$2&lt;=$A166,IF(CP$3&gt;=$A166,(CP$4),0),0)*($AI167-$AI166)/10000</f>
        <v>0</v>
      </c>
      <c r="CQ166" s="142" t="n">
        <f aca="false">IF(CQ$2&lt;=$A166,IF(CQ$3&gt;=$A166,(CQ$4),0),0)*($AI167-$AI166)/10000</f>
        <v>0</v>
      </c>
      <c r="CR166" s="128"/>
      <c r="CS166" s="128" t="n">
        <f aca="false">SUM(CN166:CQ166)*AL166</f>
        <v>0</v>
      </c>
      <c r="CT166" s="128"/>
      <c r="CU166" s="17"/>
      <c r="CV166" s="17"/>
      <c r="CW166" s="17"/>
      <c r="CX166" s="140" t="n">
        <f aca="false">IF(CX$2&lt;=$A166,IF(CX$3&gt;=$A166,(CX$4),0),0)*($AI167-$AI166)/10000</f>
        <v>0</v>
      </c>
      <c r="CY166" s="140" t="n">
        <f aca="false">IF(CY$2&lt;=$A166,IF(CY$3&gt;=$A166,(CY$4),0),0)*($AI167-$AI166)/10000</f>
        <v>0</v>
      </c>
      <c r="CZ166" s="140" t="n">
        <f aca="false">IF(CZ$2&lt;=$A166,IF(CZ$3&gt;=$A166,(CZ$4),0),0)*($AI167-$AI166)/10000</f>
        <v>0</v>
      </c>
      <c r="DA166" s="140" t="n">
        <f aca="false">IF(DA$2&lt;=$A166,IF(DA$3&gt;=$A166,(DA$4),0),0)*($AI167-$AI166)/10000</f>
        <v>0</v>
      </c>
      <c r="DB166" s="140" t="n">
        <f aca="false">IF(DB$2&lt;=$A166,IF(DB$3&gt;=$A166,(DB$4),0),0)*($AI167-$AI166)/10000</f>
        <v>0</v>
      </c>
      <c r="DC166" s="140" t="n">
        <f aca="false">IF(DC$2&lt;=$A166,IF(DC$3&gt;=$A166,(DC$4),0),0)*($AI167-$AI166)/10000</f>
        <v>0</v>
      </c>
      <c r="DD166" s="140" t="n">
        <f aca="false">IF(DD$2&lt;=$A166,IF(DD$3&gt;=$A166,(DD$4),0),0)*($AI167-$AI166)/10000</f>
        <v>0</v>
      </c>
      <c r="DE166" s="17"/>
      <c r="DF166" s="128" t="n">
        <f aca="false">SUM(CX166:DD166)</f>
        <v>0</v>
      </c>
      <c r="DG166" s="17"/>
      <c r="DH166" s="17"/>
      <c r="DI166" s="17"/>
      <c r="DJ166" s="17"/>
      <c r="DK166" s="17"/>
      <c r="DL166" s="140" t="n">
        <f aca="false">IF(DL$2&lt;=$A166,IF(DL$3&gt;=$A166,(DL$4),0),0)*($AI167-$AI166)/10000</f>
        <v>0</v>
      </c>
      <c r="DM166" s="140" t="n">
        <f aca="false">IF(DM$2&lt;=$A166,IF(DM$3&gt;=$A166,(DM$4),0),0)*($AI167-$AI166)/10000</f>
        <v>0</v>
      </c>
      <c r="DN166" s="140" t="n">
        <f aca="false">IF(DN$2&lt;=$A166,IF(DN$3&gt;=$A166,(DN$4),0),0)*($AI167-$AI166)/10000</f>
        <v>0</v>
      </c>
      <c r="DO166" s="140" t="n">
        <f aca="false">IF(DO$2&lt;=$A166,IF(DO$3&gt;=$A166,(DO$4),0),0)*($AI167-$AI166)/10000</f>
        <v>0</v>
      </c>
      <c r="DP166" s="140"/>
      <c r="DQ166" s="140" t="n">
        <f aca="false">SUM(DL166:DO166)*AL166</f>
        <v>0</v>
      </c>
      <c r="DR166" s="140"/>
      <c r="DS166" s="140" t="n">
        <f aca="false">IF(DS$2&lt;=$A166,IF(DS$3&gt;=$A166,(DS$4),0),0)*($AI167-$AI166)/10000</f>
        <v>0</v>
      </c>
      <c r="DT166" s="140" t="n">
        <f aca="false">IF(DT$2&lt;=$A166,IF(DT$3&gt;=$A166,(DT$4),0),0)*($AI167-$AI166)/10000</f>
        <v>0</v>
      </c>
      <c r="DU166" s="140" t="n">
        <f aca="false">IF(DU$2&lt;=$A166,IF(DU$3&gt;=$A166,(DU$4),0),0)*($AI167-$AI166)/10000</f>
        <v>0</v>
      </c>
      <c r="DV166" s="140" t="n">
        <f aca="false">IF(DV$2&lt;=$A166,IF(DV$3&gt;=$A166,(DV$4),0),0)*($AI167-$AI166)/10000</f>
        <v>0</v>
      </c>
      <c r="DW166" s="140" t="n">
        <f aca="false">IF(DW$2&lt;=$A166,IF(DW$3&gt;=$A166,(DW$4),0),0)*($AI167-$AI166)/10000</f>
        <v>0</v>
      </c>
      <c r="DX166" s="140" t="n">
        <f aca="false">IF(DX$2&lt;=$A166,IF(DX$3&gt;=$A166,(DX$4),0),0)*($AI167-$AI166)/10000</f>
        <v>0</v>
      </c>
      <c r="DY166" s="140" t="n">
        <f aca="false">IF(DY$2&lt;=$A166,IF(DY$3&gt;=$A166,(DY$4),0),0)*($AI167-$AI166)/10000</f>
        <v>0</v>
      </c>
      <c r="DZ166" s="140" t="n">
        <f aca="false">IF(DZ$2&lt;=$A166,IF(DZ$3&gt;=$A166,(DZ$4),0),0)*($AI167-$AI166)/10000</f>
        <v>0</v>
      </c>
      <c r="EA166" s="140" t="n">
        <f aca="false">IF(EA$2&lt;=$A166,IF(EA$3&gt;=$A166,(EA$4),0),0)*($AI167-$AI166)/10000</f>
        <v>0</v>
      </c>
      <c r="EB166" s="128" t="n">
        <f aca="false">SUM(DS166:DZ166)*AM166</f>
        <v>0</v>
      </c>
      <c r="EC166" s="128"/>
      <c r="ED166" s="17"/>
      <c r="EE166" s="17"/>
      <c r="EF166" s="17"/>
      <c r="EG166" s="17"/>
      <c r="EH166" s="17"/>
      <c r="EI166" s="140" t="n">
        <f aca="false">IF(EI$2&lt;=$A166,IF(EI$3&gt;=$A166,(EI$4),0),0)*($AI167-$AI166)/10000</f>
        <v>0</v>
      </c>
      <c r="EJ166" s="140" t="n">
        <f aca="false">IF(EJ$2&lt;=$A166,IF(EJ$3&gt;=$A166,(EJ$4),0),0)*($AI167-$AI166)/10000</f>
        <v>0</v>
      </c>
      <c r="EK166" s="140" t="n">
        <f aca="false">IF(EK$2&lt;=$A166,IF(EK$3&gt;=$A166,(EK$4),0),0)*($AI167-$AI166)/10000</f>
        <v>0</v>
      </c>
      <c r="EL166" s="140" t="n">
        <f aca="false">IF(EL$2&lt;=$A166,IF(EL$3&gt;=$A166,(EL$4),0),0)*($AI167-$AI166)/10000</f>
        <v>0</v>
      </c>
      <c r="EM166" s="140" t="n">
        <f aca="false">IF(EM$2&lt;=$A166,IF(EM$3&gt;=$A166,(EM$4),0),0)*($AI167-$AI166)/10000</f>
        <v>0</v>
      </c>
      <c r="EN166" s="140" t="n">
        <f aca="false">IF(EN$2&lt;=$A166,IF(EN$3&gt;=$A166,(EN$4),0),0)*($AI167-$AI166)/10000</f>
        <v>0</v>
      </c>
      <c r="EO166" s="17"/>
      <c r="EP166" s="128" t="n">
        <f aca="false">SUM(EI166:EN166)</f>
        <v>0</v>
      </c>
      <c r="EQ166" s="128" t="n">
        <f aca="false">EP166*AM166</f>
        <v>0</v>
      </c>
      <c r="ER166" s="17"/>
      <c r="ES166" s="17"/>
      <c r="ET166" s="17"/>
      <c r="EU166" s="17"/>
      <c r="EV166" s="17"/>
      <c r="EW166" s="140" t="n">
        <f aca="false">IF(EW$2&lt;=$A166,IF(EW$3&gt;=$A166,(EW$4),0),0)*($AI167-$AI166)/10000</f>
        <v>0</v>
      </c>
      <c r="EX166" s="140" t="n">
        <f aca="false">IF(EX$2&lt;=$A166,IF(EX$3&gt;=$A166,(EX$4),0),0)*($AI167-$AI166)/10000</f>
        <v>0</v>
      </c>
      <c r="EY166" s="140" t="n">
        <f aca="false">IF(EY$2&lt;=$A166,IF(EY$3&gt;=$A166,(EY$4),0),0)*($AI167-$AI166)/10000</f>
        <v>0</v>
      </c>
      <c r="EZ166" s="140" t="n">
        <f aca="false">IF(EZ$2&lt;=$A166,IF(EZ$3&gt;=$A166,(EZ$4),0),0)*($AI167-$AI166)/10000</f>
        <v>0</v>
      </c>
      <c r="FA166" s="140" t="n">
        <f aca="false">IF(FA$2&lt;=$A166,IF(FA$3&gt;=$A166,(FA$4),0),0)*($AI167-$AI166)/10000</f>
        <v>0</v>
      </c>
      <c r="FB166" s="140" t="n">
        <f aca="false">IF(FB$2&lt;=$A166,IF(FB$3&gt;=$A166,(FB$4),0),0)*($AI167-$AI166)/10000</f>
        <v>0</v>
      </c>
      <c r="FC166" s="17"/>
      <c r="FD166" s="128" t="n">
        <f aca="false">SUM(EW166:FB166)</f>
        <v>0</v>
      </c>
      <c r="FE166" s="128" t="n">
        <f aca="false">FD166*AM166</f>
        <v>0</v>
      </c>
      <c r="FF166" s="17"/>
      <c r="FG166" s="17"/>
      <c r="FH166" s="17"/>
      <c r="FI166" s="17"/>
      <c r="FJ166" s="17"/>
      <c r="FK166" s="17"/>
      <c r="FL166" s="140" t="n">
        <f aca="false">IF(FL$2&lt;=$A166,IF(FL$3&gt;=$A166,(FL$4),0),0)*($AI167-$AI166)/10000</f>
        <v>0</v>
      </c>
      <c r="FM166" s="140" t="n">
        <f aca="false">IF(FM$2&lt;=$A166,IF(FM$3&gt;=$A166,(FM$4),0),0)*($AI167-$AI166)/10000</f>
        <v>0</v>
      </c>
      <c r="FN166" s="140" t="n">
        <f aca="false">IF(FN$2&lt;=$A166,IF(FN$3&gt;=$A166,(FN$4),0),0)*($AI167-$AI166)/10000</f>
        <v>0</v>
      </c>
      <c r="FO166" s="140" t="n">
        <f aca="false">IF(FO$2&lt;=$A166,IF(FO$3&gt;=$A166,(FO$4),0),0)*($AI167-$AI166)/10000</f>
        <v>0</v>
      </c>
      <c r="FP166" s="140" t="n">
        <f aca="false">IF(FP$2&lt;=$A166,IF(FP$3&gt;=$A166,(FP$4),0),0)*($AI167-$AI166)/10000</f>
        <v>0</v>
      </c>
      <c r="FQ166" s="140" t="n">
        <f aca="false">IF(FQ$2&lt;=$A166,IF(FQ$3&gt;=$A166,(FQ$4),0),0)*($AI167-$AI166)/10000</f>
        <v>0</v>
      </c>
      <c r="FR166" s="17"/>
      <c r="FS166" s="128" t="n">
        <f aca="false">SUM(FL166:FQ166)</f>
        <v>0</v>
      </c>
      <c r="FT166" s="128" t="n">
        <f aca="false">FS166*AM166</f>
        <v>0</v>
      </c>
      <c r="FU166" s="17"/>
      <c r="FV166" s="17"/>
      <c r="FW166" s="17"/>
      <c r="FX166" s="17"/>
      <c r="FY166" s="17"/>
      <c r="FZ166" s="17"/>
      <c r="GA166" s="140" t="n">
        <f aca="false">IF(GA$2&lt;=$A166,IF(GA$3&gt;=$A166,(GA$4),0),0)*($AI167-$AI166)/10000</f>
        <v>0</v>
      </c>
      <c r="GB166" s="140" t="n">
        <f aca="false">IF(GB$2&lt;=$A166,IF(GB$3&gt;=$A166,(GB$4),0),0)*($AI167-$AI166)/10000</f>
        <v>0</v>
      </c>
      <c r="GC166" s="140" t="n">
        <f aca="false">IF(GC$2&lt;=$A166,IF(GC$3&gt;=$A166,(GC$4),0),0)*($AI167-$AI166)/10000</f>
        <v>0</v>
      </c>
      <c r="GD166" s="140" t="n">
        <f aca="false">IF(GD$2&lt;=$A166,IF(GD$3&gt;=$A166,(GD$4),0),0)*($AI167-$AI166)/10000</f>
        <v>0</v>
      </c>
      <c r="GE166" s="140" t="n">
        <f aca="false">IF(GE$2&lt;=$A166,IF(GE$3&gt;=$A166,(GE$4),0),0)*($AI167-$AI166)/10000</f>
        <v>0</v>
      </c>
      <c r="GF166" s="140" t="n">
        <f aca="false">IF(GF$2&lt;=$A166,IF(GF$3&gt;=$A166,(GF$4),0),0)*($AI167-$AI166)/10000</f>
        <v>0</v>
      </c>
      <c r="GG166" s="17"/>
      <c r="GH166" s="128" t="n">
        <f aca="false">SUM(GA166:GF166)</f>
        <v>0</v>
      </c>
      <c r="GI166" s="128" t="n">
        <f aca="false">GH166*AM166</f>
        <v>0</v>
      </c>
    </row>
    <row r="167" customFormat="false" ht="16.5" hidden="false" customHeight="false" outlineLevel="0" collapsed="false">
      <c r="A167" s="133" t="n">
        <v>41821</v>
      </c>
      <c r="B167" s="144" t="e">
        <f aca="false">INDEX(EOLArray,MATCH($A167,EOLColumn,0),MATCH($AF$5,EOLRow,0))+CT167</f>
        <v>#VALUE!</v>
      </c>
      <c r="C167" s="135" t="n">
        <f aca="false">INDEX(M1SHEET,MATCH($A167,M1COLUMN,0),MATCH($AG$5,M1ROW,0))</f>
        <v>-0.627245631331133</v>
      </c>
      <c r="D167" s="145" t="n">
        <f aca="false">AVERAGE(C164:C170)</f>
        <v>-0.627245369500587</v>
      </c>
      <c r="E167" s="144" t="e">
        <f aca="false">INDEX(EOLArray,MATCH($A167,EOLColumn,0),MATCH($AF$19,EOLRow,0))+EQ167</f>
        <v>#VALUE!</v>
      </c>
      <c r="F167" s="135" t="n">
        <f aca="false">INDEX(M1SHEET,MATCH($A167,M1COLUMN,0),MATCH($AG$14,M1ROW,0))</f>
        <v>0</v>
      </c>
      <c r="G167" s="145" t="n">
        <f aca="false">AVERAGE(F164:F170)</f>
        <v>0</v>
      </c>
      <c r="H167" s="144" t="e">
        <f aca="false">INDEX(EOLArray,MATCH($A167,EOLColumn,0),MATCH($AF$20,EOLRow,0))+GI167</f>
        <v>#VALUE!</v>
      </c>
      <c r="I167" s="135" t="n">
        <f aca="false">INDEX(M1SHEET,MATCH($A167,M1COLUMN,0),MATCH($AG$17,M1ROW,0))</f>
        <v>0.295</v>
      </c>
      <c r="J167" s="145" t="n">
        <f aca="false">AVERAGE(I164:I170)</f>
        <v>0.295</v>
      </c>
      <c r="K167" s="144" t="e">
        <f aca="false">INDEX(EOLArray,MATCH($A167,EOLColumn,0),MATCH($AF$13,EOLRow,0))+FE167</f>
        <v>#VALUE!</v>
      </c>
      <c r="L167" s="135" t="n">
        <f aca="false">INDEX(M1SHEET,MATCH($A167,M1COLUMN,0),MATCH($AG$13,M1ROW,0))</f>
        <v>0</v>
      </c>
      <c r="M167" s="145" t="n">
        <f aca="false">AVERAGE(L164:L170)</f>
        <v>0</v>
      </c>
      <c r="N167" s="144" t="e">
        <f aca="false">INDEX(EOLArray,MATCH($A167,EOLColumn,0),MATCH($AF$12,EOLRow,0))+EB167+DQ167</f>
        <v>#VALUE!</v>
      </c>
      <c r="O167" s="135" t="n">
        <f aca="false">INDEX(M1SHEET,MATCH($A167,M1COLUMN,0),MATCH($AG$15,M1ROW,0))</f>
        <v>-0.29</v>
      </c>
      <c r="P167" s="145" t="n">
        <f aca="false">AVERAGE(O164:O170)</f>
        <v>-0.29</v>
      </c>
      <c r="Q167" s="135" t="n">
        <f aca="false">INDEX(M1SHEET,MATCH($A167,M1COLUMN,0),MATCH($AG$31,M1ROW,0))</f>
        <v>4.2485</v>
      </c>
      <c r="R167" s="145" t="n">
        <f aca="false">AVERAGE(Q164:Q170)</f>
        <v>4.25264285714286</v>
      </c>
      <c r="S167" s="144" t="e">
        <f aca="false">INDEX(EOLArray,MATCH($A167,EOLColumn,0),MATCH($AF$2,EOLRow,0))+BE167+DF167</f>
        <v>#VALUE!</v>
      </c>
      <c r="T167" s="135" t="n">
        <f aca="false">INDEX(M1SHEET,MATCH($A167,M1COLUMN,0),MATCH($AG$3,M1ROW,0))</f>
        <v>-0.57</v>
      </c>
      <c r="U167" s="145" t="n">
        <f aca="false">AVERAGE(T164:T170)</f>
        <v>-0.57</v>
      </c>
      <c r="V167" s="135" t="n">
        <f aca="false">INDEX(M1SHEET,MATCH($A167,M1COLUMN,0),MATCH($AG$28,M1ROW,0))</f>
        <v>5.54592538535494</v>
      </c>
      <c r="W167" s="145" t="n">
        <f aca="false">AVERAGE(V164:V170)</f>
        <v>5.55174335859353</v>
      </c>
      <c r="X167" s="144" t="e">
        <f aca="false">INDEX(EOLArray,MATCH($A167,EOLColumn,0),MATCH($AF$18,EOLRow,0))+$BE167+$CK167+$CS167+$DQ167</f>
        <v>#VALUE!</v>
      </c>
      <c r="Y167" s="135" t="n">
        <f aca="false">INDEX(M1SHEET,MATCH($A167,M1COLUMN,0),MATCH($AG$2,M1ROW,0))</f>
        <v>4.5385</v>
      </c>
      <c r="Z167" s="145" t="n">
        <f aca="false">AVERAGE(Y164:Y170)</f>
        <v>4.54264285714286</v>
      </c>
      <c r="AB167" s="150" t="e">
        <f aca="false">B167+E167+H167+K167+N167+S167</f>
        <v>#VALUE!</v>
      </c>
      <c r="AC167" s="58"/>
      <c r="AD167" s="58"/>
      <c r="AI167" s="138" t="n">
        <v>41821</v>
      </c>
      <c r="AJ167" s="96" t="n">
        <f aca="false">(CK167+BE167+BR167+DQ167)*AM167</f>
        <v>0</v>
      </c>
      <c r="AK167" s="97" t="n">
        <f aca="false">(AO167)*(AM167)</f>
        <v>0</v>
      </c>
      <c r="AL167" s="97" t="n">
        <f aca="false">(AN167+AO167)*(AM167)</f>
        <v>0</v>
      </c>
      <c r="AM167" s="139" t="n">
        <f aca="false">INDEX(M1SHEET,MATCH($AI167,M1COLUMN,0),MATCH($AG$38,M1ROW,0))</f>
        <v>0.439690153017652</v>
      </c>
      <c r="AN167" s="122" t="n">
        <f aca="false">BS167</f>
        <v>0</v>
      </c>
      <c r="AO167" s="97" t="n">
        <f aca="false">BR167</f>
        <v>0</v>
      </c>
      <c r="AP167" s="125"/>
      <c r="AQ167" s="108"/>
      <c r="AR167" s="128"/>
      <c r="AS167" s="108"/>
      <c r="AT167" s="17"/>
      <c r="AU167" s="17"/>
      <c r="AV167" s="37" t="n">
        <v>41821</v>
      </c>
      <c r="AW167" s="17"/>
      <c r="AX167" s="128" t="n">
        <f aca="false">IF(AX$2&lt;=$A167,IF(AX$3&gt;=$A167,(AX$4/1.055056),0),0)*($AI168-$AI167)/10000</f>
        <v>0</v>
      </c>
      <c r="AY167" s="140" t="n">
        <f aca="false">IF(AY$2&lt;=$A167,IF(AY$3&gt;=$A167,(AY$4/1.055056),0),0)*($AI168-$AI167)/10000</f>
        <v>0</v>
      </c>
      <c r="AZ167" s="140" t="n">
        <f aca="false">IF(AZ$2&lt;=$A167,IF(AZ$3&gt;=$A167,(AZ$4/1.055056),0),0)*($AI168-$AI167)/10000</f>
        <v>0</v>
      </c>
      <c r="BA167" s="140" t="n">
        <f aca="false">IF(BA$2&lt;=$A167,IF(BA$3&gt;=$A167,(BA$4/1.055056),0),0)*($AI168-$AI167)/10000</f>
        <v>0</v>
      </c>
      <c r="BB167" s="140" t="n">
        <f aca="false">IF(BB$2&lt;=$A167,IF(BB$3&gt;=$A167,(BB$4/1.055056),0),0)*($AI168-$AI167)/10000</f>
        <v>0</v>
      </c>
      <c r="BC167" s="140" t="n">
        <f aca="false">IF(BC$2&lt;=$A167,IF(BC$3&gt;=$A167,(BC$4/1.055056),0),0)*($AI168-$AI167)/10000</f>
        <v>0</v>
      </c>
      <c r="BD167" s="140" t="n">
        <f aca="false">IF(BD$2&lt;=$A167,IF(BD$3&gt;=$A167,(BD$4/1.055056),0),0)*($AI168-$AI167)/10000</f>
        <v>0</v>
      </c>
      <c r="BE167" s="140" t="n">
        <f aca="false">SUM(AX167:BD167)*AM167</f>
        <v>0</v>
      </c>
      <c r="BF167" s="140"/>
      <c r="BG167" s="13"/>
      <c r="BH167" s="13"/>
      <c r="BI167" s="141" t="n">
        <f aca="false">IF(BI$2&lt;=$A167,IF(BI$3&gt;=$A167,(BI$4/1.055056),0),0)*($AI168-$AI167)/10000</f>
        <v>0</v>
      </c>
      <c r="BJ167" s="141" t="n">
        <f aca="false">IF(BJ$2&lt;=$A167,IF(BJ$3&gt;=$A167,(BJ$4/1.055056),0),0)*($AI168-$AI167)/10000</f>
        <v>0</v>
      </c>
      <c r="BK167" s="141" t="n">
        <f aca="false">IF(BK$2&lt;=$A167,IF(BK$3&gt;=$A167,(BK$4/1.055056),0),0)*($AI168-$AI167)/10000</f>
        <v>0</v>
      </c>
      <c r="BL167" s="141" t="n">
        <f aca="false">IF(BL$2&lt;=$A167,IF(BL$3&gt;=$A167,(BL$4/1.055056),0),0)*($AI168-$AI167)/10000</f>
        <v>0</v>
      </c>
      <c r="BM167" s="141" t="n">
        <f aca="false">IF(BM$2&lt;=$A167,IF(BM$3&gt;=$A167,(BM$4/1.055056),0),0)*($AI168-$AI167)/10000</f>
        <v>0</v>
      </c>
      <c r="BN167" s="141" t="n">
        <f aca="false">IF(BN$2&lt;=$A167,IF(BN$3&gt;=$A167,(BN$4/1.055056),0),0)*($AI168-$AI167)/10000</f>
        <v>0</v>
      </c>
      <c r="BO167" s="141" t="n">
        <f aca="false">IF(BO$2&lt;=$A167,IF(BO$3&gt;=$A167,(BO$4/1.055056),0),0)*($AI168-$AI167)/10000</f>
        <v>0</v>
      </c>
      <c r="BP167" s="141" t="n">
        <f aca="false">IF(BP$2&lt;=$A167,IF(BP$3&gt;=$A167,(BP$4/1.055056),0),0)*($AI168-$AI167)/10000</f>
        <v>0</v>
      </c>
      <c r="BQ167" s="13"/>
      <c r="BR167" s="14" t="n">
        <f aca="false">SUM(BI167:BP167)</f>
        <v>0</v>
      </c>
      <c r="BS167" s="14" t="n">
        <f aca="false">SUM(AX167:BF167)+DF167</f>
        <v>0</v>
      </c>
      <c r="BT167" s="14"/>
      <c r="BU167" s="17"/>
      <c r="BV167" s="17"/>
      <c r="BW167" s="142" t="n">
        <f aca="false">IF(BW$2&lt;=$A167,IF(BW$3&gt;=$A167,(BW$4),0),0)*($AI168-$AI167)/10000</f>
        <v>0</v>
      </c>
      <c r="BX167" s="142" t="n">
        <f aca="false">IF(BX$2&lt;=$A167,IF(BX$3&gt;=$A167,(BX$4),0),0)*($AI168-$AI167)/10000</f>
        <v>0</v>
      </c>
      <c r="BY167" s="142" t="n">
        <f aca="false">IF(BY$2&lt;=$A167,IF(BY$3&gt;=$A167,(BY$4),0),0)*($AI168-$AI167)/10000</f>
        <v>0</v>
      </c>
      <c r="BZ167" s="142" t="n">
        <f aca="false">IF(BZ$2&lt;=$A167,IF(BZ$3&gt;=$A167,(BZ$4),0),0)*($AI168-$AI167)/10000</f>
        <v>0</v>
      </c>
      <c r="CA167" s="142" t="n">
        <f aca="false">IF(CA$2&lt;=$A167,IF(CA$3&gt;=$A167,(CA$4),0),0)*($AI168-$AI167)/10000</f>
        <v>0</v>
      </c>
      <c r="CB167" s="140" t="n">
        <f aca="false">IF(CB$2&lt;=$A167,IF(CB$3&gt;=$A167,(CB$4),0),0)*($AI168-$AI167)/10000</f>
        <v>0</v>
      </c>
      <c r="CC167" s="140" t="n">
        <f aca="false">IF(CC$2&lt;=$A167,IF(CC$3&gt;=$A167,(CC$4),0),0)*($AI168-$AI167)/10000</f>
        <v>0</v>
      </c>
      <c r="CD167" s="140" t="n">
        <f aca="false">IF(CD$2&lt;=$A167,IF(CD$3&gt;=$A167,(CD$4),0),0)*($AI168-$AI167)/10000</f>
        <v>0</v>
      </c>
      <c r="CE167" s="140" t="n">
        <f aca="false">IF(CE$2&lt;=$A167,IF(CE$3&gt;=$A167,(CE$4),0),0)*($AI168-$AI167)/10000</f>
        <v>0</v>
      </c>
      <c r="CF167" s="140" t="n">
        <f aca="false">IF(CF$2&lt;=$A167,IF(CF$3&gt;=$A167,(CF$4),0),0)*($AI168-$AI167)/10000</f>
        <v>0</v>
      </c>
      <c r="CG167" s="140" t="n">
        <f aca="false">IF(CG$2&lt;=$A167,IF(CG$3&gt;=$A167,(CG$4),0),0)*($AI168-$AI167)/10000</f>
        <v>0</v>
      </c>
      <c r="CH167" s="140" t="n">
        <f aca="false">IF(CH$2&lt;=$A167,IF(CH$3&gt;=$A167,(CH$4),0),0)*($AI168-$AI167)/10000</f>
        <v>0</v>
      </c>
      <c r="CI167" s="140" t="n">
        <f aca="false">IF(CI$2&lt;=$A167,IF(CI$3&gt;=$A167,(CI$4),0),0)*($AI168-$AI167)/10000</f>
        <v>0</v>
      </c>
      <c r="CJ167" s="17"/>
      <c r="CK167" s="128" t="n">
        <f aca="false">SUM(BW167:CI167)+DQ167</f>
        <v>0</v>
      </c>
      <c r="CL167" s="128"/>
      <c r="CM167" s="128"/>
      <c r="CN167" s="142" t="n">
        <f aca="false">IF(CN$2&lt;=$A167,IF(CN$3&gt;=$A167,(CN$4),0),0)*($AI168-$AI167)/10000</f>
        <v>0</v>
      </c>
      <c r="CO167" s="142" t="n">
        <f aca="false">IF(CO$2&lt;=$A167,IF(CO$3&gt;=$A167,(CO$4),0),0)*($AI168-$AI167)/10000</f>
        <v>0</v>
      </c>
      <c r="CP167" s="142" t="n">
        <f aca="false">IF(CP$2&lt;=$A167,IF(CP$3&gt;=$A167,(CP$4),0),0)*($AI168-$AI167)/10000</f>
        <v>0</v>
      </c>
      <c r="CQ167" s="142" t="n">
        <f aca="false">IF(CQ$2&lt;=$A167,IF(CQ$3&gt;=$A167,(CQ$4),0),0)*($AI168-$AI167)/10000</f>
        <v>0</v>
      </c>
      <c r="CR167" s="128"/>
      <c r="CS167" s="128" t="n">
        <f aca="false">SUM(CN167:CQ167)*AL167</f>
        <v>0</v>
      </c>
      <c r="CT167" s="128"/>
      <c r="CU167" s="17"/>
      <c r="CV167" s="17"/>
      <c r="CW167" s="17"/>
      <c r="CX167" s="140" t="n">
        <f aca="false">IF(CX$2&lt;=$A167,IF(CX$3&gt;=$A167,(CX$4),0),0)*($AI168-$AI167)/10000</f>
        <v>0</v>
      </c>
      <c r="CY167" s="140" t="n">
        <f aca="false">IF(CY$2&lt;=$A167,IF(CY$3&gt;=$A167,(CY$4),0),0)*($AI168-$AI167)/10000</f>
        <v>0</v>
      </c>
      <c r="CZ167" s="140" t="n">
        <f aca="false">IF(CZ$2&lt;=$A167,IF(CZ$3&gt;=$A167,(CZ$4),0),0)*($AI168-$AI167)/10000</f>
        <v>0</v>
      </c>
      <c r="DA167" s="140" t="n">
        <f aca="false">IF(DA$2&lt;=$A167,IF(DA$3&gt;=$A167,(DA$4),0),0)*($AI168-$AI167)/10000</f>
        <v>0</v>
      </c>
      <c r="DB167" s="140" t="n">
        <f aca="false">IF(DB$2&lt;=$A167,IF(DB$3&gt;=$A167,(DB$4),0),0)*($AI168-$AI167)/10000</f>
        <v>0</v>
      </c>
      <c r="DC167" s="140" t="n">
        <f aca="false">IF(DC$2&lt;=$A167,IF(DC$3&gt;=$A167,(DC$4),0),0)*($AI168-$AI167)/10000</f>
        <v>0</v>
      </c>
      <c r="DD167" s="140" t="n">
        <f aca="false">IF(DD$2&lt;=$A167,IF(DD$3&gt;=$A167,(DD$4),0),0)*($AI168-$AI167)/10000</f>
        <v>0</v>
      </c>
      <c r="DE167" s="17"/>
      <c r="DF167" s="128" t="n">
        <f aca="false">SUM(CX167:DD167)</f>
        <v>0</v>
      </c>
      <c r="DG167" s="17"/>
      <c r="DH167" s="17"/>
      <c r="DI167" s="17"/>
      <c r="DJ167" s="17"/>
      <c r="DK167" s="17"/>
      <c r="DL167" s="140" t="n">
        <f aca="false">IF(DL$2&lt;=$A167,IF(DL$3&gt;=$A167,(DL$4),0),0)*($AI168-$AI167)/10000</f>
        <v>0</v>
      </c>
      <c r="DM167" s="140" t="n">
        <f aca="false">IF(DM$2&lt;=$A167,IF(DM$3&gt;=$A167,(DM$4),0),0)*($AI168-$AI167)/10000</f>
        <v>0</v>
      </c>
      <c r="DN167" s="140" t="n">
        <f aca="false">IF(DN$2&lt;=$A167,IF(DN$3&gt;=$A167,(DN$4),0),0)*($AI168-$AI167)/10000</f>
        <v>0</v>
      </c>
      <c r="DO167" s="140" t="n">
        <f aca="false">IF(DO$2&lt;=$A167,IF(DO$3&gt;=$A167,(DO$4),0),0)*($AI168-$AI167)/10000</f>
        <v>0</v>
      </c>
      <c r="DP167" s="140"/>
      <c r="DQ167" s="140" t="n">
        <f aca="false">SUM(DL167:DO167)*AL167</f>
        <v>0</v>
      </c>
      <c r="DR167" s="140"/>
      <c r="DS167" s="140" t="n">
        <f aca="false">IF(DS$2&lt;=$A167,IF(DS$3&gt;=$A167,(DS$4),0),0)*($AI168-$AI167)/10000</f>
        <v>0</v>
      </c>
      <c r="DT167" s="140" t="n">
        <f aca="false">IF(DT$2&lt;=$A167,IF(DT$3&gt;=$A167,(DT$4),0),0)*($AI168-$AI167)/10000</f>
        <v>0</v>
      </c>
      <c r="DU167" s="140" t="n">
        <f aca="false">IF(DU$2&lt;=$A167,IF(DU$3&gt;=$A167,(DU$4),0),0)*($AI168-$AI167)/10000</f>
        <v>0</v>
      </c>
      <c r="DV167" s="140" t="n">
        <f aca="false">IF(DV$2&lt;=$A167,IF(DV$3&gt;=$A167,(DV$4),0),0)*($AI168-$AI167)/10000</f>
        <v>0</v>
      </c>
      <c r="DW167" s="140" t="n">
        <f aca="false">IF(DW$2&lt;=$A167,IF(DW$3&gt;=$A167,(DW$4),0),0)*($AI168-$AI167)/10000</f>
        <v>0</v>
      </c>
      <c r="DX167" s="140" t="n">
        <f aca="false">IF(DX$2&lt;=$A167,IF(DX$3&gt;=$A167,(DX$4),0),0)*($AI168-$AI167)/10000</f>
        <v>0</v>
      </c>
      <c r="DY167" s="140" t="n">
        <f aca="false">IF(DY$2&lt;=$A167,IF(DY$3&gt;=$A167,(DY$4),0),0)*($AI168-$AI167)/10000</f>
        <v>0</v>
      </c>
      <c r="DZ167" s="140" t="n">
        <f aca="false">IF(DZ$2&lt;=$A167,IF(DZ$3&gt;=$A167,(DZ$4),0),0)*($AI168-$AI167)/10000</f>
        <v>0</v>
      </c>
      <c r="EA167" s="140" t="n">
        <f aca="false">IF(EA$2&lt;=$A167,IF(EA$3&gt;=$A167,(EA$4),0),0)*($AI168-$AI167)/10000</f>
        <v>0</v>
      </c>
      <c r="EB167" s="128" t="n">
        <f aca="false">SUM(DS167:DZ167)*AM167</f>
        <v>0</v>
      </c>
      <c r="EC167" s="128"/>
      <c r="ED167" s="17"/>
      <c r="EE167" s="17"/>
      <c r="EF167" s="17"/>
      <c r="EG167" s="17"/>
      <c r="EH167" s="17"/>
      <c r="EI167" s="140" t="n">
        <f aca="false">IF(EI$2&lt;=$A167,IF(EI$3&gt;=$A167,(EI$4),0),0)*($AI168-$AI167)/10000</f>
        <v>0</v>
      </c>
      <c r="EJ167" s="140" t="n">
        <f aca="false">IF(EJ$2&lt;=$A167,IF(EJ$3&gt;=$A167,(EJ$4),0),0)*($AI168-$AI167)/10000</f>
        <v>0</v>
      </c>
      <c r="EK167" s="140" t="n">
        <f aca="false">IF(EK$2&lt;=$A167,IF(EK$3&gt;=$A167,(EK$4),0),0)*($AI168-$AI167)/10000</f>
        <v>0</v>
      </c>
      <c r="EL167" s="140" t="n">
        <f aca="false">IF(EL$2&lt;=$A167,IF(EL$3&gt;=$A167,(EL$4),0),0)*($AI168-$AI167)/10000</f>
        <v>0</v>
      </c>
      <c r="EM167" s="140" t="n">
        <f aca="false">IF(EM$2&lt;=$A167,IF(EM$3&gt;=$A167,(EM$4),0),0)*($AI168-$AI167)/10000</f>
        <v>0</v>
      </c>
      <c r="EN167" s="140" t="n">
        <f aca="false">IF(EN$2&lt;=$A167,IF(EN$3&gt;=$A167,(EN$4),0),0)*($AI168-$AI167)/10000</f>
        <v>0</v>
      </c>
      <c r="EO167" s="17"/>
      <c r="EP167" s="128" t="n">
        <f aca="false">SUM(EI167:EN167)</f>
        <v>0</v>
      </c>
      <c r="EQ167" s="128" t="n">
        <f aca="false">EP167*AM167</f>
        <v>0</v>
      </c>
      <c r="ER167" s="17"/>
      <c r="ES167" s="17"/>
      <c r="ET167" s="17"/>
      <c r="EU167" s="17"/>
      <c r="EV167" s="17"/>
      <c r="EW167" s="140" t="n">
        <f aca="false">IF(EW$2&lt;=$A167,IF(EW$3&gt;=$A167,(EW$4),0),0)*($AI168-$AI167)/10000</f>
        <v>0</v>
      </c>
      <c r="EX167" s="140" t="n">
        <f aca="false">IF(EX$2&lt;=$A167,IF(EX$3&gt;=$A167,(EX$4),0),0)*($AI168-$AI167)/10000</f>
        <v>0</v>
      </c>
      <c r="EY167" s="140" t="n">
        <f aca="false">IF(EY$2&lt;=$A167,IF(EY$3&gt;=$A167,(EY$4),0),0)*($AI168-$AI167)/10000</f>
        <v>0</v>
      </c>
      <c r="EZ167" s="140" t="n">
        <f aca="false">IF(EZ$2&lt;=$A167,IF(EZ$3&gt;=$A167,(EZ$4),0),0)*($AI168-$AI167)/10000</f>
        <v>0</v>
      </c>
      <c r="FA167" s="140" t="n">
        <f aca="false">IF(FA$2&lt;=$A167,IF(FA$3&gt;=$A167,(FA$4),0),0)*($AI168-$AI167)/10000</f>
        <v>0</v>
      </c>
      <c r="FB167" s="140" t="n">
        <f aca="false">IF(FB$2&lt;=$A167,IF(FB$3&gt;=$A167,(FB$4),0),0)*($AI168-$AI167)/10000</f>
        <v>0</v>
      </c>
      <c r="FC167" s="17"/>
      <c r="FD167" s="128" t="n">
        <f aca="false">SUM(EW167:FB167)</f>
        <v>0</v>
      </c>
      <c r="FE167" s="128" t="n">
        <f aca="false">FD167*AM167</f>
        <v>0</v>
      </c>
      <c r="FF167" s="17"/>
      <c r="FG167" s="17"/>
      <c r="FH167" s="17"/>
      <c r="FI167" s="17"/>
      <c r="FJ167" s="17"/>
      <c r="FK167" s="17"/>
      <c r="FL167" s="140" t="n">
        <f aca="false">IF(FL$2&lt;=$A167,IF(FL$3&gt;=$A167,(FL$4),0),0)*($AI168-$AI167)/10000</f>
        <v>0</v>
      </c>
      <c r="FM167" s="140" t="n">
        <f aca="false">IF(FM$2&lt;=$A167,IF(FM$3&gt;=$A167,(FM$4),0),0)*($AI168-$AI167)/10000</f>
        <v>0</v>
      </c>
      <c r="FN167" s="140" t="n">
        <f aca="false">IF(FN$2&lt;=$A167,IF(FN$3&gt;=$A167,(FN$4),0),0)*($AI168-$AI167)/10000</f>
        <v>0</v>
      </c>
      <c r="FO167" s="140" t="n">
        <f aca="false">IF(FO$2&lt;=$A167,IF(FO$3&gt;=$A167,(FO$4),0),0)*($AI168-$AI167)/10000</f>
        <v>0</v>
      </c>
      <c r="FP167" s="140" t="n">
        <f aca="false">IF(FP$2&lt;=$A167,IF(FP$3&gt;=$A167,(FP$4),0),0)*($AI168-$AI167)/10000</f>
        <v>0</v>
      </c>
      <c r="FQ167" s="140" t="n">
        <f aca="false">IF(FQ$2&lt;=$A167,IF(FQ$3&gt;=$A167,(FQ$4),0),0)*($AI168-$AI167)/10000</f>
        <v>0</v>
      </c>
      <c r="FR167" s="17"/>
      <c r="FS167" s="128" t="n">
        <f aca="false">SUM(FL167:FQ167)</f>
        <v>0</v>
      </c>
      <c r="FT167" s="128" t="n">
        <f aca="false">FS167*AM167</f>
        <v>0</v>
      </c>
      <c r="FU167" s="17"/>
      <c r="FV167" s="17"/>
      <c r="FW167" s="17"/>
      <c r="FX167" s="17"/>
      <c r="FY167" s="17"/>
      <c r="FZ167" s="17"/>
      <c r="GA167" s="140" t="n">
        <f aca="false">IF(GA$2&lt;=$A167,IF(GA$3&gt;=$A167,(GA$4),0),0)*($AI168-$AI167)/10000</f>
        <v>0</v>
      </c>
      <c r="GB167" s="140" t="n">
        <f aca="false">IF(GB$2&lt;=$A167,IF(GB$3&gt;=$A167,(GB$4),0),0)*($AI168-$AI167)/10000</f>
        <v>0</v>
      </c>
      <c r="GC167" s="140" t="n">
        <f aca="false">IF(GC$2&lt;=$A167,IF(GC$3&gt;=$A167,(GC$4),0),0)*($AI168-$AI167)/10000</f>
        <v>0</v>
      </c>
      <c r="GD167" s="140" t="n">
        <f aca="false">IF(GD$2&lt;=$A167,IF(GD$3&gt;=$A167,(GD$4),0),0)*($AI168-$AI167)/10000</f>
        <v>0</v>
      </c>
      <c r="GE167" s="140" t="n">
        <f aca="false">IF(GE$2&lt;=$A167,IF(GE$3&gt;=$A167,(GE$4),0),0)*($AI168-$AI167)/10000</f>
        <v>0</v>
      </c>
      <c r="GF167" s="140" t="n">
        <f aca="false">IF(GF$2&lt;=$A167,IF(GF$3&gt;=$A167,(GF$4),0),0)*($AI168-$AI167)/10000</f>
        <v>0</v>
      </c>
      <c r="GG167" s="17"/>
      <c r="GH167" s="128" t="n">
        <f aca="false">SUM(GA167:GF167)</f>
        <v>0</v>
      </c>
      <c r="GI167" s="128" t="n">
        <f aca="false">GH167*AM167</f>
        <v>0</v>
      </c>
    </row>
    <row r="168" customFormat="false" ht="16.5" hidden="false" customHeight="false" outlineLevel="0" collapsed="false">
      <c r="A168" s="133" t="n">
        <v>41852</v>
      </c>
      <c r="B168" s="144" t="e">
        <f aca="false">INDEX(EOLArray,MATCH($A168,EOLColumn,0),MATCH($AF$5,EOLRow,0))+CT168</f>
        <v>#VALUE!</v>
      </c>
      <c r="C168" s="135" t="n">
        <f aca="false">INDEX(M1SHEET,MATCH($A168,M1COLUMN,0),MATCH($AG$5,M1ROW,0))</f>
        <v>-0.627244173764543</v>
      </c>
      <c r="D168" s="152"/>
      <c r="E168" s="144" t="e">
        <f aca="false">INDEX(EOLArray,MATCH($A168,EOLColumn,0),MATCH($AF$19,EOLRow,0))+EQ168</f>
        <v>#VALUE!</v>
      </c>
      <c r="F168" s="135" t="n">
        <f aca="false">INDEX(M1SHEET,MATCH($A168,M1COLUMN,0),MATCH($AG$14,M1ROW,0))</f>
        <v>0</v>
      </c>
      <c r="G168" s="152"/>
      <c r="H168" s="144" t="e">
        <f aca="false">INDEX(EOLArray,MATCH($A168,EOLColumn,0),MATCH($AF$20,EOLRow,0))+GI168</f>
        <v>#VALUE!</v>
      </c>
      <c r="I168" s="135" t="n">
        <f aca="false">INDEX(M1SHEET,MATCH($A168,M1COLUMN,0),MATCH($AG$17,M1ROW,0))</f>
        <v>0.295</v>
      </c>
      <c r="J168" s="152"/>
      <c r="K168" s="144" t="e">
        <f aca="false">INDEX(EOLArray,MATCH($A168,EOLColumn,0),MATCH($AF$13,EOLRow,0))+FE168</f>
        <v>#VALUE!</v>
      </c>
      <c r="L168" s="135" t="n">
        <f aca="false">INDEX(M1SHEET,MATCH($A168,M1COLUMN,0),MATCH($AG$13,M1ROW,0))</f>
        <v>0</v>
      </c>
      <c r="M168" s="152"/>
      <c r="N168" s="144" t="e">
        <f aca="false">INDEX(EOLArray,MATCH($A168,EOLColumn,0),MATCH($AF$12,EOLRow,0))+EB168+DQ168</f>
        <v>#VALUE!</v>
      </c>
      <c r="O168" s="135" t="n">
        <f aca="false">INDEX(M1SHEET,MATCH($A168,M1COLUMN,0),MATCH($AG$15,M1ROW,0))</f>
        <v>-0.29</v>
      </c>
      <c r="P168" s="152"/>
      <c r="Q168" s="135" t="n">
        <f aca="false">INDEX(M1SHEET,MATCH($A168,M1COLUMN,0),MATCH($AG$31,M1ROW,0))</f>
        <v>4.2685</v>
      </c>
      <c r="R168" s="152"/>
      <c r="S168" s="144" t="e">
        <f aca="false">INDEX(EOLArray,MATCH($A168,EOLColumn,0),MATCH($AF$2,EOLRow,0))+BE168+DF168</f>
        <v>#VALUE!</v>
      </c>
      <c r="T168" s="135" t="n">
        <f aca="false">INDEX(M1SHEET,MATCH($A168,M1COLUMN,0),MATCH($AG$3,M1ROW,0))</f>
        <v>-0.57</v>
      </c>
      <c r="U168" s="152"/>
      <c r="V168" s="135" t="n">
        <f aca="false">INDEX(M1SHEET,MATCH($A168,M1COLUMN,0),MATCH($AG$28,M1ROW,0))</f>
        <v>5.57401703992512</v>
      </c>
      <c r="W168" s="152"/>
      <c r="X168" s="144" t="e">
        <f aca="false">INDEX(EOLArray,MATCH($A168,EOLColumn,0),MATCH($AF$18,EOLRow,0))+$BE168+$CK168+$CS168+$DQ168</f>
        <v>#VALUE!</v>
      </c>
      <c r="Y168" s="135" t="n">
        <f aca="false">INDEX(M1SHEET,MATCH($A168,M1COLUMN,0),MATCH($AG$2,M1ROW,0))</f>
        <v>4.5585</v>
      </c>
      <c r="Z168" s="152"/>
      <c r="AB168" s="150" t="e">
        <f aca="false">B168+E168+H168+K168+N168+S168</f>
        <v>#VALUE!</v>
      </c>
      <c r="AC168" s="58"/>
      <c r="AD168" s="58"/>
      <c r="AI168" s="138" t="n">
        <v>41852</v>
      </c>
      <c r="AJ168" s="96" t="n">
        <f aca="false">(CK168+BE168+BR168+DQ168)*AM168</f>
        <v>0</v>
      </c>
      <c r="AK168" s="97" t="n">
        <f aca="false">(AO168)*(AM168)</f>
        <v>0</v>
      </c>
      <c r="AL168" s="97" t="n">
        <f aca="false">(AN168+AO168)*(AM168)</f>
        <v>0</v>
      </c>
      <c r="AM168" s="139" t="n">
        <f aca="false">INDEX(M1SHEET,MATCH($AI168,M1COLUMN,0),MATCH($AG$38,M1ROW,0))</f>
        <v>0.437176777922931</v>
      </c>
      <c r="AN168" s="122" t="n">
        <f aca="false">BS168</f>
        <v>0</v>
      </c>
      <c r="AO168" s="97" t="n">
        <f aca="false">BR168</f>
        <v>0</v>
      </c>
      <c r="AP168" s="125"/>
      <c r="AQ168" s="108"/>
      <c r="AR168" s="128"/>
      <c r="AS168" s="108"/>
      <c r="AT168" s="17"/>
      <c r="AU168" s="17"/>
      <c r="AV168" s="37" t="n">
        <v>41852</v>
      </c>
      <c r="AW168" s="17"/>
      <c r="AX168" s="128" t="n">
        <f aca="false">IF(AX$2&lt;=$A168,IF(AX$3&gt;=$A168,(AX$4/1.055056),0),0)*($AI169-$AI168)/10000</f>
        <v>0</v>
      </c>
      <c r="AY168" s="140" t="n">
        <f aca="false">IF(AY$2&lt;=$A168,IF(AY$3&gt;=$A168,(AY$4/1.055056),0),0)*($AI169-$AI168)/10000</f>
        <v>0</v>
      </c>
      <c r="AZ168" s="140" t="n">
        <f aca="false">IF(AZ$2&lt;=$A168,IF(AZ$3&gt;=$A168,(AZ$4/1.055056),0),0)*($AI169-$AI168)/10000</f>
        <v>0</v>
      </c>
      <c r="BA168" s="140" t="n">
        <f aca="false">IF(BA$2&lt;=$A168,IF(BA$3&gt;=$A168,(BA$4/1.055056),0),0)*($AI169-$AI168)/10000</f>
        <v>0</v>
      </c>
      <c r="BB168" s="140" t="n">
        <f aca="false">IF(BB$2&lt;=$A168,IF(BB$3&gt;=$A168,(BB$4/1.055056),0),0)*($AI169-$AI168)/10000</f>
        <v>0</v>
      </c>
      <c r="BC168" s="140" t="n">
        <f aca="false">IF(BC$2&lt;=$A168,IF(BC$3&gt;=$A168,(BC$4/1.055056),0),0)*($AI169-$AI168)/10000</f>
        <v>0</v>
      </c>
      <c r="BD168" s="140" t="n">
        <f aca="false">IF(BD$2&lt;=$A168,IF(BD$3&gt;=$A168,(BD$4/1.055056),0),0)*($AI169-$AI168)/10000</f>
        <v>0</v>
      </c>
      <c r="BE168" s="140" t="n">
        <f aca="false">SUM(AX168:BD168)*AM168</f>
        <v>0</v>
      </c>
      <c r="BF168" s="140"/>
      <c r="BG168" s="13"/>
      <c r="BH168" s="13"/>
      <c r="BI168" s="141" t="n">
        <f aca="false">IF(BI$2&lt;=$A168,IF(BI$3&gt;=$A168,(BI$4/1.055056),0),0)*($AI169-$AI168)/10000</f>
        <v>0</v>
      </c>
      <c r="BJ168" s="141" t="n">
        <f aca="false">IF(BJ$2&lt;=$A168,IF(BJ$3&gt;=$A168,(BJ$4/1.055056),0),0)*($AI169-$AI168)/10000</f>
        <v>0</v>
      </c>
      <c r="BK168" s="141" t="n">
        <f aca="false">IF(BK$2&lt;=$A168,IF(BK$3&gt;=$A168,(BK$4/1.055056),0),0)*($AI169-$AI168)/10000</f>
        <v>0</v>
      </c>
      <c r="BL168" s="141" t="n">
        <f aca="false">IF(BL$2&lt;=$A168,IF(BL$3&gt;=$A168,(BL$4/1.055056),0),0)*($AI169-$AI168)/10000</f>
        <v>0</v>
      </c>
      <c r="BM168" s="141" t="n">
        <f aca="false">IF(BM$2&lt;=$A168,IF(BM$3&gt;=$A168,(BM$4/1.055056),0),0)*($AI169-$AI168)/10000</f>
        <v>0</v>
      </c>
      <c r="BN168" s="141" t="n">
        <f aca="false">IF(BN$2&lt;=$A168,IF(BN$3&gt;=$A168,(BN$4/1.055056),0),0)*($AI169-$AI168)/10000</f>
        <v>0</v>
      </c>
      <c r="BO168" s="141" t="n">
        <f aca="false">IF(BO$2&lt;=$A168,IF(BO$3&gt;=$A168,(BO$4/1.055056),0),0)*($AI169-$AI168)/10000</f>
        <v>0</v>
      </c>
      <c r="BP168" s="141" t="n">
        <f aca="false">IF(BP$2&lt;=$A168,IF(BP$3&gt;=$A168,(BP$4/1.055056),0),0)*($AI169-$AI168)/10000</f>
        <v>0</v>
      </c>
      <c r="BQ168" s="13"/>
      <c r="BR168" s="14" t="n">
        <f aca="false">SUM(BI168:BP168)</f>
        <v>0</v>
      </c>
      <c r="BS168" s="14" t="n">
        <f aca="false">SUM(AX168:BF168)+DF168</f>
        <v>0</v>
      </c>
      <c r="BT168" s="14"/>
      <c r="BU168" s="17"/>
      <c r="BV168" s="17"/>
      <c r="BW168" s="142" t="n">
        <f aca="false">IF(BW$2&lt;=$A168,IF(BW$3&gt;=$A168,(BW$4),0),0)*($AI169-$AI168)/10000</f>
        <v>0</v>
      </c>
      <c r="BX168" s="142" t="n">
        <f aca="false">IF(BX$2&lt;=$A168,IF(BX$3&gt;=$A168,(BX$4),0),0)*($AI169-$AI168)/10000</f>
        <v>0</v>
      </c>
      <c r="BY168" s="142" t="n">
        <f aca="false">IF(BY$2&lt;=$A168,IF(BY$3&gt;=$A168,(BY$4),0),0)*($AI169-$AI168)/10000</f>
        <v>0</v>
      </c>
      <c r="BZ168" s="142" t="n">
        <f aca="false">IF(BZ$2&lt;=$A168,IF(BZ$3&gt;=$A168,(BZ$4),0),0)*($AI169-$AI168)/10000</f>
        <v>0</v>
      </c>
      <c r="CA168" s="142" t="n">
        <f aca="false">IF(CA$2&lt;=$A168,IF(CA$3&gt;=$A168,(CA$4),0),0)*($AI169-$AI168)/10000</f>
        <v>0</v>
      </c>
      <c r="CB168" s="140" t="n">
        <f aca="false">IF(CB$2&lt;=$A168,IF(CB$3&gt;=$A168,(CB$4),0),0)*($AI169-$AI168)/10000</f>
        <v>0</v>
      </c>
      <c r="CC168" s="140" t="n">
        <f aca="false">IF(CC$2&lt;=$A168,IF(CC$3&gt;=$A168,(CC$4),0),0)*($AI169-$AI168)/10000</f>
        <v>0</v>
      </c>
      <c r="CD168" s="140" t="n">
        <f aca="false">IF(CD$2&lt;=$A168,IF(CD$3&gt;=$A168,(CD$4),0),0)*($AI169-$AI168)/10000</f>
        <v>0</v>
      </c>
      <c r="CE168" s="140" t="n">
        <f aca="false">IF(CE$2&lt;=$A168,IF(CE$3&gt;=$A168,(CE$4),0),0)*($AI169-$AI168)/10000</f>
        <v>0</v>
      </c>
      <c r="CF168" s="140" t="n">
        <f aca="false">IF(CF$2&lt;=$A168,IF(CF$3&gt;=$A168,(CF$4),0),0)*($AI169-$AI168)/10000</f>
        <v>0</v>
      </c>
      <c r="CG168" s="140" t="n">
        <f aca="false">IF(CG$2&lt;=$A168,IF(CG$3&gt;=$A168,(CG$4),0),0)*($AI169-$AI168)/10000</f>
        <v>0</v>
      </c>
      <c r="CH168" s="140" t="n">
        <f aca="false">IF(CH$2&lt;=$A168,IF(CH$3&gt;=$A168,(CH$4),0),0)*($AI169-$AI168)/10000</f>
        <v>0</v>
      </c>
      <c r="CI168" s="140" t="n">
        <f aca="false">IF(CI$2&lt;=$A168,IF(CI$3&gt;=$A168,(CI$4),0),0)*($AI169-$AI168)/10000</f>
        <v>0</v>
      </c>
      <c r="CJ168" s="17"/>
      <c r="CK168" s="128" t="n">
        <f aca="false">SUM(BW168:CI168)+DQ168</f>
        <v>0</v>
      </c>
      <c r="CL168" s="128"/>
      <c r="CM168" s="128"/>
      <c r="CN168" s="142" t="n">
        <f aca="false">IF(CN$2&lt;=$A168,IF(CN$3&gt;=$A168,(CN$4),0),0)*($AI169-$AI168)/10000</f>
        <v>0</v>
      </c>
      <c r="CO168" s="142" t="n">
        <f aca="false">IF(CO$2&lt;=$A168,IF(CO$3&gt;=$A168,(CO$4),0),0)*($AI169-$AI168)/10000</f>
        <v>0</v>
      </c>
      <c r="CP168" s="142" t="n">
        <f aca="false">IF(CP$2&lt;=$A168,IF(CP$3&gt;=$A168,(CP$4),0),0)*($AI169-$AI168)/10000</f>
        <v>0</v>
      </c>
      <c r="CQ168" s="142" t="n">
        <f aca="false">IF(CQ$2&lt;=$A168,IF(CQ$3&gt;=$A168,(CQ$4),0),0)*($AI169-$AI168)/10000</f>
        <v>0</v>
      </c>
      <c r="CR168" s="128"/>
      <c r="CS168" s="128" t="n">
        <f aca="false">SUM(CN168:CQ168)*AL168</f>
        <v>0</v>
      </c>
      <c r="CT168" s="128"/>
      <c r="CU168" s="17"/>
      <c r="CV168" s="17"/>
      <c r="CW168" s="17"/>
      <c r="CX168" s="140" t="n">
        <f aca="false">IF(CX$2&lt;=$A168,IF(CX$3&gt;=$A168,(CX$4),0),0)*($AI169-$AI168)/10000</f>
        <v>0</v>
      </c>
      <c r="CY168" s="140" t="n">
        <f aca="false">IF(CY$2&lt;=$A168,IF(CY$3&gt;=$A168,(CY$4),0),0)*($AI169-$AI168)/10000</f>
        <v>0</v>
      </c>
      <c r="CZ168" s="140" t="n">
        <f aca="false">IF(CZ$2&lt;=$A168,IF(CZ$3&gt;=$A168,(CZ$4),0),0)*($AI169-$AI168)/10000</f>
        <v>0</v>
      </c>
      <c r="DA168" s="140" t="n">
        <f aca="false">IF(DA$2&lt;=$A168,IF(DA$3&gt;=$A168,(DA$4),0),0)*($AI169-$AI168)/10000</f>
        <v>0</v>
      </c>
      <c r="DB168" s="140" t="n">
        <f aca="false">IF(DB$2&lt;=$A168,IF(DB$3&gt;=$A168,(DB$4),0),0)*($AI169-$AI168)/10000</f>
        <v>0</v>
      </c>
      <c r="DC168" s="140" t="n">
        <f aca="false">IF(DC$2&lt;=$A168,IF(DC$3&gt;=$A168,(DC$4),0),0)*($AI169-$AI168)/10000</f>
        <v>0</v>
      </c>
      <c r="DD168" s="140" t="n">
        <f aca="false">IF(DD$2&lt;=$A168,IF(DD$3&gt;=$A168,(DD$4),0),0)*($AI169-$AI168)/10000</f>
        <v>0</v>
      </c>
      <c r="DE168" s="17"/>
      <c r="DF168" s="128" t="n">
        <f aca="false">SUM(CX168:DD168)</f>
        <v>0</v>
      </c>
      <c r="DG168" s="17"/>
      <c r="DH168" s="17"/>
      <c r="DI168" s="17"/>
      <c r="DJ168" s="17"/>
      <c r="DK168" s="17"/>
      <c r="DL168" s="140" t="n">
        <f aca="false">IF(DL$2&lt;=$A168,IF(DL$3&gt;=$A168,(DL$4),0),0)*($AI169-$AI168)/10000</f>
        <v>0</v>
      </c>
      <c r="DM168" s="140" t="n">
        <f aca="false">IF(DM$2&lt;=$A168,IF(DM$3&gt;=$A168,(DM$4),0),0)*($AI169-$AI168)/10000</f>
        <v>0</v>
      </c>
      <c r="DN168" s="140" t="n">
        <f aca="false">IF(DN$2&lt;=$A168,IF(DN$3&gt;=$A168,(DN$4),0),0)*($AI169-$AI168)/10000</f>
        <v>0</v>
      </c>
      <c r="DO168" s="140" t="n">
        <f aca="false">IF(DO$2&lt;=$A168,IF(DO$3&gt;=$A168,(DO$4),0),0)*($AI169-$AI168)/10000</f>
        <v>0</v>
      </c>
      <c r="DP168" s="140"/>
      <c r="DQ168" s="140" t="n">
        <f aca="false">SUM(DL168:DO168)*AL168</f>
        <v>0</v>
      </c>
      <c r="DR168" s="140"/>
      <c r="DS168" s="140" t="n">
        <f aca="false">IF(DS$2&lt;=$A168,IF(DS$3&gt;=$A168,(DS$4),0),0)*($AI169-$AI168)/10000</f>
        <v>0</v>
      </c>
      <c r="DT168" s="140" t="n">
        <f aca="false">IF(DT$2&lt;=$A168,IF(DT$3&gt;=$A168,(DT$4),0),0)*($AI169-$AI168)/10000</f>
        <v>0</v>
      </c>
      <c r="DU168" s="140" t="n">
        <f aca="false">IF(DU$2&lt;=$A168,IF(DU$3&gt;=$A168,(DU$4),0),0)*($AI169-$AI168)/10000</f>
        <v>0</v>
      </c>
      <c r="DV168" s="140" t="n">
        <f aca="false">IF(DV$2&lt;=$A168,IF(DV$3&gt;=$A168,(DV$4),0),0)*($AI169-$AI168)/10000</f>
        <v>0</v>
      </c>
      <c r="DW168" s="140" t="n">
        <f aca="false">IF(DW$2&lt;=$A168,IF(DW$3&gt;=$A168,(DW$4),0),0)*($AI169-$AI168)/10000</f>
        <v>0</v>
      </c>
      <c r="DX168" s="140" t="n">
        <f aca="false">IF(DX$2&lt;=$A168,IF(DX$3&gt;=$A168,(DX$4),0),0)*($AI169-$AI168)/10000</f>
        <v>0</v>
      </c>
      <c r="DY168" s="140" t="n">
        <f aca="false">IF(DY$2&lt;=$A168,IF(DY$3&gt;=$A168,(DY$4),0),0)*($AI169-$AI168)/10000</f>
        <v>0</v>
      </c>
      <c r="DZ168" s="140" t="n">
        <f aca="false">IF(DZ$2&lt;=$A168,IF(DZ$3&gt;=$A168,(DZ$4),0),0)*($AI169-$AI168)/10000</f>
        <v>0</v>
      </c>
      <c r="EA168" s="140" t="n">
        <f aca="false">IF(EA$2&lt;=$A168,IF(EA$3&gt;=$A168,(EA$4),0),0)*($AI169-$AI168)/10000</f>
        <v>0</v>
      </c>
      <c r="EB168" s="128" t="n">
        <f aca="false">SUM(DS168:DZ168)*AM168</f>
        <v>0</v>
      </c>
      <c r="EC168" s="128"/>
      <c r="ED168" s="17"/>
      <c r="EE168" s="17"/>
      <c r="EF168" s="17"/>
      <c r="EG168" s="17"/>
      <c r="EH168" s="17"/>
      <c r="EI168" s="140" t="n">
        <f aca="false">IF(EI$2&lt;=$A168,IF(EI$3&gt;=$A168,(EI$4),0),0)*($AI169-$AI168)/10000</f>
        <v>0</v>
      </c>
      <c r="EJ168" s="140" t="n">
        <f aca="false">IF(EJ$2&lt;=$A168,IF(EJ$3&gt;=$A168,(EJ$4),0),0)*($AI169-$AI168)/10000</f>
        <v>0</v>
      </c>
      <c r="EK168" s="140" t="n">
        <f aca="false">IF(EK$2&lt;=$A168,IF(EK$3&gt;=$A168,(EK$4),0),0)*($AI169-$AI168)/10000</f>
        <v>0</v>
      </c>
      <c r="EL168" s="140" t="n">
        <f aca="false">IF(EL$2&lt;=$A168,IF(EL$3&gt;=$A168,(EL$4),0),0)*($AI169-$AI168)/10000</f>
        <v>0</v>
      </c>
      <c r="EM168" s="140" t="n">
        <f aca="false">IF(EM$2&lt;=$A168,IF(EM$3&gt;=$A168,(EM$4),0),0)*($AI169-$AI168)/10000</f>
        <v>0</v>
      </c>
      <c r="EN168" s="140" t="n">
        <f aca="false">IF(EN$2&lt;=$A168,IF(EN$3&gt;=$A168,(EN$4),0),0)*($AI169-$AI168)/10000</f>
        <v>0</v>
      </c>
      <c r="EO168" s="17"/>
      <c r="EP168" s="128" t="n">
        <f aca="false">SUM(EI168:EN168)</f>
        <v>0</v>
      </c>
      <c r="EQ168" s="128" t="n">
        <f aca="false">EP168*AM168</f>
        <v>0</v>
      </c>
      <c r="ER168" s="17"/>
      <c r="ES168" s="17"/>
      <c r="ET168" s="17"/>
      <c r="EU168" s="17"/>
      <c r="EV168" s="17"/>
      <c r="EW168" s="140" t="n">
        <f aca="false">IF(EW$2&lt;=$A168,IF(EW$3&gt;=$A168,(EW$4),0),0)*($AI169-$AI168)/10000</f>
        <v>0</v>
      </c>
      <c r="EX168" s="140" t="n">
        <f aca="false">IF(EX$2&lt;=$A168,IF(EX$3&gt;=$A168,(EX$4),0),0)*($AI169-$AI168)/10000</f>
        <v>0</v>
      </c>
      <c r="EY168" s="140" t="n">
        <f aca="false">IF(EY$2&lt;=$A168,IF(EY$3&gt;=$A168,(EY$4),0),0)*($AI169-$AI168)/10000</f>
        <v>0</v>
      </c>
      <c r="EZ168" s="140" t="n">
        <f aca="false">IF(EZ$2&lt;=$A168,IF(EZ$3&gt;=$A168,(EZ$4),0),0)*($AI169-$AI168)/10000</f>
        <v>0</v>
      </c>
      <c r="FA168" s="140" t="n">
        <f aca="false">IF(FA$2&lt;=$A168,IF(FA$3&gt;=$A168,(FA$4),0),0)*($AI169-$AI168)/10000</f>
        <v>0</v>
      </c>
      <c r="FB168" s="140" t="n">
        <f aca="false">IF(FB$2&lt;=$A168,IF(FB$3&gt;=$A168,(FB$4),0),0)*($AI169-$AI168)/10000</f>
        <v>0</v>
      </c>
      <c r="FC168" s="17"/>
      <c r="FD168" s="128" t="n">
        <f aca="false">SUM(EW168:FB168)</f>
        <v>0</v>
      </c>
      <c r="FE168" s="128" t="n">
        <f aca="false">FD168*AM168</f>
        <v>0</v>
      </c>
      <c r="FF168" s="17"/>
      <c r="FG168" s="17"/>
      <c r="FH168" s="17"/>
      <c r="FI168" s="17"/>
      <c r="FJ168" s="17"/>
      <c r="FK168" s="17"/>
      <c r="FL168" s="140" t="n">
        <f aca="false">IF(FL$2&lt;=$A168,IF(FL$3&gt;=$A168,(FL$4),0),0)*($AI169-$AI168)/10000</f>
        <v>0</v>
      </c>
      <c r="FM168" s="140" t="n">
        <f aca="false">IF(FM$2&lt;=$A168,IF(FM$3&gt;=$A168,(FM$4),0),0)*($AI169-$AI168)/10000</f>
        <v>0</v>
      </c>
      <c r="FN168" s="140" t="n">
        <f aca="false">IF(FN$2&lt;=$A168,IF(FN$3&gt;=$A168,(FN$4),0),0)*($AI169-$AI168)/10000</f>
        <v>0</v>
      </c>
      <c r="FO168" s="140" t="n">
        <f aca="false">IF(FO$2&lt;=$A168,IF(FO$3&gt;=$A168,(FO$4),0),0)*($AI169-$AI168)/10000</f>
        <v>0</v>
      </c>
      <c r="FP168" s="140" t="n">
        <f aca="false">IF(FP$2&lt;=$A168,IF(FP$3&gt;=$A168,(FP$4),0),0)*($AI169-$AI168)/10000</f>
        <v>0</v>
      </c>
      <c r="FQ168" s="140" t="n">
        <f aca="false">IF(FQ$2&lt;=$A168,IF(FQ$3&gt;=$A168,(FQ$4),0),0)*($AI169-$AI168)/10000</f>
        <v>0</v>
      </c>
      <c r="FR168" s="17"/>
      <c r="FS168" s="128" t="n">
        <f aca="false">SUM(FL168:FQ168)</f>
        <v>0</v>
      </c>
      <c r="FT168" s="128" t="n">
        <f aca="false">FS168*AM168</f>
        <v>0</v>
      </c>
      <c r="FU168" s="17"/>
      <c r="FV168" s="17"/>
      <c r="FW168" s="17"/>
      <c r="FX168" s="17"/>
      <c r="FY168" s="17"/>
      <c r="FZ168" s="17"/>
      <c r="GA168" s="140" t="n">
        <f aca="false">IF(GA$2&lt;=$A168,IF(GA$3&gt;=$A168,(GA$4),0),0)*($AI169-$AI168)/10000</f>
        <v>0</v>
      </c>
      <c r="GB168" s="140" t="n">
        <f aca="false">IF(GB$2&lt;=$A168,IF(GB$3&gt;=$A168,(GB$4),0),0)*($AI169-$AI168)/10000</f>
        <v>0</v>
      </c>
      <c r="GC168" s="140" t="n">
        <f aca="false">IF(GC$2&lt;=$A168,IF(GC$3&gt;=$A168,(GC$4),0),0)*($AI169-$AI168)/10000</f>
        <v>0</v>
      </c>
      <c r="GD168" s="140" t="n">
        <f aca="false">IF(GD$2&lt;=$A168,IF(GD$3&gt;=$A168,(GD$4),0),0)*($AI169-$AI168)/10000</f>
        <v>0</v>
      </c>
      <c r="GE168" s="140" t="n">
        <f aca="false">IF(GE$2&lt;=$A168,IF(GE$3&gt;=$A168,(GE$4),0),0)*($AI169-$AI168)/10000</f>
        <v>0</v>
      </c>
      <c r="GF168" s="140" t="n">
        <f aca="false">IF(GF$2&lt;=$A168,IF(GF$3&gt;=$A168,(GF$4),0),0)*($AI169-$AI168)/10000</f>
        <v>0</v>
      </c>
      <c r="GG168" s="17"/>
      <c r="GH168" s="128" t="n">
        <f aca="false">SUM(GA168:GF168)</f>
        <v>0</v>
      </c>
      <c r="GI168" s="128" t="n">
        <f aca="false">GH168*AM168</f>
        <v>0</v>
      </c>
    </row>
    <row r="169" customFormat="false" ht="16.5" hidden="false" customHeight="false" outlineLevel="0" collapsed="false">
      <c r="A169" s="133" t="n">
        <v>41883</v>
      </c>
      <c r="B169" s="144" t="e">
        <f aca="false">INDEX(EOLArray,MATCH($A169,EOLColumn,0),MATCH($AF$5,EOLRow,0))+CT169</f>
        <v>#VALUE!</v>
      </c>
      <c r="C169" s="135" t="n">
        <f aca="false">INDEX(M1SHEET,MATCH($A169,M1COLUMN,0),MATCH($AG$5,M1ROW,0))</f>
        <v>-0.62724259152722</v>
      </c>
      <c r="D169" s="152"/>
      <c r="E169" s="144" t="e">
        <f aca="false">INDEX(EOLArray,MATCH($A169,EOLColumn,0),MATCH($AF$19,EOLRow,0))+EQ169</f>
        <v>#VALUE!</v>
      </c>
      <c r="F169" s="135" t="n">
        <f aca="false">INDEX(M1SHEET,MATCH($A169,M1COLUMN,0),MATCH($AG$14,M1ROW,0))</f>
        <v>0</v>
      </c>
      <c r="G169" s="152"/>
      <c r="H169" s="144" t="e">
        <f aca="false">INDEX(EOLArray,MATCH($A169,EOLColumn,0),MATCH($AF$20,EOLRow,0))+GI169</f>
        <v>#VALUE!</v>
      </c>
      <c r="I169" s="135" t="n">
        <f aca="false">INDEX(M1SHEET,MATCH($A169,M1COLUMN,0),MATCH($AG$17,M1ROW,0))</f>
        <v>0.295</v>
      </c>
      <c r="J169" s="152"/>
      <c r="K169" s="144" t="e">
        <f aca="false">INDEX(EOLArray,MATCH($A169,EOLColumn,0),MATCH($AF$13,EOLRow,0))+FE169</f>
        <v>#VALUE!</v>
      </c>
      <c r="L169" s="135" t="n">
        <f aca="false">INDEX(M1SHEET,MATCH($A169,M1COLUMN,0),MATCH($AG$13,M1ROW,0))</f>
        <v>0</v>
      </c>
      <c r="M169" s="152"/>
      <c r="N169" s="144" t="e">
        <f aca="false">INDEX(EOLArray,MATCH($A169,EOLColumn,0),MATCH($AF$12,EOLRow,0))+EB169+DQ169</f>
        <v>#VALUE!</v>
      </c>
      <c r="O169" s="135" t="n">
        <f aca="false">INDEX(M1SHEET,MATCH($A169,M1COLUMN,0),MATCH($AG$15,M1ROW,0))</f>
        <v>-0.29</v>
      </c>
      <c r="P169" s="152"/>
      <c r="Q169" s="135" t="n">
        <f aca="false">INDEX(M1SHEET,MATCH($A169,M1COLUMN,0),MATCH($AG$31,M1ROW,0))</f>
        <v>4.2945</v>
      </c>
      <c r="R169" s="152"/>
      <c r="S169" s="144" t="e">
        <f aca="false">INDEX(EOLArray,MATCH($A169,EOLColumn,0),MATCH($AF$2,EOLRow,0))+BE169+DF169</f>
        <v>#VALUE!</v>
      </c>
      <c r="T169" s="135" t="n">
        <f aca="false">INDEX(M1SHEET,MATCH($A169,M1COLUMN,0),MATCH($AG$3,M1ROW,0))</f>
        <v>-0.57</v>
      </c>
      <c r="U169" s="152"/>
      <c r="V169" s="135" t="n">
        <f aca="false">INDEX(M1SHEET,MATCH($A169,M1COLUMN,0),MATCH($AG$28,M1ROW,0))</f>
        <v>5.61050769071641</v>
      </c>
      <c r="W169" s="152"/>
      <c r="X169" s="144" t="e">
        <f aca="false">INDEX(EOLArray,MATCH($A169,EOLColumn,0),MATCH($AF$18,EOLRow,0))+$BE169+$CK169+$CS169+$DQ169</f>
        <v>#VALUE!</v>
      </c>
      <c r="Y169" s="135" t="n">
        <f aca="false">INDEX(M1SHEET,MATCH($A169,M1COLUMN,0),MATCH($AG$2,M1ROW,0))</f>
        <v>4.5845</v>
      </c>
      <c r="Z169" s="152"/>
      <c r="AB169" s="150" t="e">
        <f aca="false">B169+E169+H169+K169+N169+S169</f>
        <v>#VALUE!</v>
      </c>
      <c r="AC169" s="58"/>
      <c r="AD169" s="58"/>
      <c r="AI169" s="138" t="n">
        <v>41883</v>
      </c>
      <c r="AJ169" s="96" t="n">
        <f aca="false">(CK169+BE169+BR169+DQ169)*AM169</f>
        <v>0</v>
      </c>
      <c r="AK169" s="97" t="n">
        <f aca="false">(AO169)*(AM169)</f>
        <v>0</v>
      </c>
      <c r="AL169" s="97" t="n">
        <f aca="false">(AN169+AO169)*(AM169)</f>
        <v>0</v>
      </c>
      <c r="AM169" s="139" t="n">
        <f aca="false">INDEX(M1SHEET,MATCH($AI169,M1COLUMN,0),MATCH($AG$38,M1ROW,0))</f>
        <v>0.434674818530509</v>
      </c>
      <c r="AN169" s="122" t="n">
        <f aca="false">BS169</f>
        <v>0</v>
      </c>
      <c r="AO169" s="97" t="n">
        <f aca="false">BR169</f>
        <v>0</v>
      </c>
      <c r="AP169" s="125"/>
      <c r="AQ169" s="108"/>
      <c r="AR169" s="128"/>
      <c r="AS169" s="108"/>
      <c r="AT169" s="17"/>
      <c r="AU169" s="17"/>
      <c r="AV169" s="37" t="n">
        <v>41883</v>
      </c>
      <c r="AW169" s="17"/>
      <c r="AX169" s="128" t="n">
        <f aca="false">IF(AX$2&lt;=$A169,IF(AX$3&gt;=$A169,(AX$4/1.055056),0),0)*($AI170-$AI169)/10000</f>
        <v>0</v>
      </c>
      <c r="AY169" s="140" t="n">
        <f aca="false">IF(AY$2&lt;=$A169,IF(AY$3&gt;=$A169,(AY$4/1.055056),0),0)*($AI170-$AI169)/10000</f>
        <v>0</v>
      </c>
      <c r="AZ169" s="140" t="n">
        <f aca="false">IF(AZ$2&lt;=$A169,IF(AZ$3&gt;=$A169,(AZ$4/1.055056),0),0)*($AI170-$AI169)/10000</f>
        <v>0</v>
      </c>
      <c r="BA169" s="140" t="n">
        <f aca="false">IF(BA$2&lt;=$A169,IF(BA$3&gt;=$A169,(BA$4/1.055056),0),0)*($AI170-$AI169)/10000</f>
        <v>0</v>
      </c>
      <c r="BB169" s="140" t="n">
        <f aca="false">IF(BB$2&lt;=$A169,IF(BB$3&gt;=$A169,(BB$4/1.055056),0),0)*($AI170-$AI169)/10000</f>
        <v>0</v>
      </c>
      <c r="BC169" s="140" t="n">
        <f aca="false">IF(BC$2&lt;=$A169,IF(BC$3&gt;=$A169,(BC$4/1.055056),0),0)*($AI170-$AI169)/10000</f>
        <v>0</v>
      </c>
      <c r="BD169" s="140" t="n">
        <f aca="false">IF(BD$2&lt;=$A169,IF(BD$3&gt;=$A169,(BD$4/1.055056),0),0)*($AI170-$AI169)/10000</f>
        <v>0</v>
      </c>
      <c r="BE169" s="140" t="n">
        <f aca="false">SUM(AX169:BD169)*AM169</f>
        <v>0</v>
      </c>
      <c r="BF169" s="140"/>
      <c r="BG169" s="13"/>
      <c r="BH169" s="13"/>
      <c r="BI169" s="141" t="n">
        <f aca="false">IF(BI$2&lt;=$A169,IF(BI$3&gt;=$A169,(BI$4/1.055056),0),0)*($AI170-$AI169)/10000</f>
        <v>0</v>
      </c>
      <c r="BJ169" s="141" t="n">
        <f aca="false">IF(BJ$2&lt;=$A169,IF(BJ$3&gt;=$A169,(BJ$4/1.055056),0),0)*($AI170-$AI169)/10000</f>
        <v>0</v>
      </c>
      <c r="BK169" s="141" t="n">
        <f aca="false">IF(BK$2&lt;=$A169,IF(BK$3&gt;=$A169,(BK$4/1.055056),0),0)*($AI170-$AI169)/10000</f>
        <v>0</v>
      </c>
      <c r="BL169" s="141" t="n">
        <f aca="false">IF(BL$2&lt;=$A169,IF(BL$3&gt;=$A169,(BL$4/1.055056),0),0)*($AI170-$AI169)/10000</f>
        <v>0</v>
      </c>
      <c r="BM169" s="141" t="n">
        <f aca="false">IF(BM$2&lt;=$A169,IF(BM$3&gt;=$A169,(BM$4/1.055056),0),0)*($AI170-$AI169)/10000</f>
        <v>0</v>
      </c>
      <c r="BN169" s="141" t="n">
        <f aca="false">IF(BN$2&lt;=$A169,IF(BN$3&gt;=$A169,(BN$4/1.055056),0),0)*($AI170-$AI169)/10000</f>
        <v>0</v>
      </c>
      <c r="BO169" s="141" t="n">
        <f aca="false">IF(BO$2&lt;=$A169,IF(BO$3&gt;=$A169,(BO$4/1.055056),0),0)*($AI170-$AI169)/10000</f>
        <v>0</v>
      </c>
      <c r="BP169" s="141" t="n">
        <f aca="false">IF(BP$2&lt;=$A169,IF(BP$3&gt;=$A169,(BP$4/1.055056),0),0)*($AI170-$AI169)/10000</f>
        <v>0</v>
      </c>
      <c r="BQ169" s="13"/>
      <c r="BR169" s="14" t="n">
        <f aca="false">SUM(BI169:BP169)</f>
        <v>0</v>
      </c>
      <c r="BS169" s="14" t="n">
        <f aca="false">SUM(AX169:BF169)+DF169</f>
        <v>0</v>
      </c>
      <c r="BT169" s="14"/>
      <c r="BU169" s="17"/>
      <c r="BV169" s="17"/>
      <c r="BW169" s="142" t="n">
        <f aca="false">IF(BW$2&lt;=$A169,IF(BW$3&gt;=$A169,(BW$4),0),0)*($AI170-$AI169)/10000</f>
        <v>0</v>
      </c>
      <c r="BX169" s="142" t="n">
        <f aca="false">IF(BX$2&lt;=$A169,IF(BX$3&gt;=$A169,(BX$4),0),0)*($AI170-$AI169)/10000</f>
        <v>0</v>
      </c>
      <c r="BY169" s="142" t="n">
        <f aca="false">IF(BY$2&lt;=$A169,IF(BY$3&gt;=$A169,(BY$4),0),0)*($AI170-$AI169)/10000</f>
        <v>0</v>
      </c>
      <c r="BZ169" s="142" t="n">
        <f aca="false">IF(BZ$2&lt;=$A169,IF(BZ$3&gt;=$A169,(BZ$4),0),0)*($AI170-$AI169)/10000</f>
        <v>0</v>
      </c>
      <c r="CA169" s="142" t="n">
        <f aca="false">IF(CA$2&lt;=$A169,IF(CA$3&gt;=$A169,(CA$4),0),0)*($AI170-$AI169)/10000</f>
        <v>0</v>
      </c>
      <c r="CB169" s="140" t="n">
        <f aca="false">IF(CB$2&lt;=$A169,IF(CB$3&gt;=$A169,(CB$4),0),0)*($AI170-$AI169)/10000</f>
        <v>0</v>
      </c>
      <c r="CC169" s="140" t="n">
        <f aca="false">IF(CC$2&lt;=$A169,IF(CC$3&gt;=$A169,(CC$4),0),0)*($AI170-$AI169)/10000</f>
        <v>0</v>
      </c>
      <c r="CD169" s="140" t="n">
        <f aca="false">IF(CD$2&lt;=$A169,IF(CD$3&gt;=$A169,(CD$4),0),0)*($AI170-$AI169)/10000</f>
        <v>0</v>
      </c>
      <c r="CE169" s="140" t="n">
        <f aca="false">IF(CE$2&lt;=$A169,IF(CE$3&gt;=$A169,(CE$4),0),0)*($AI170-$AI169)/10000</f>
        <v>0</v>
      </c>
      <c r="CF169" s="140" t="n">
        <f aca="false">IF(CF$2&lt;=$A169,IF(CF$3&gt;=$A169,(CF$4),0),0)*($AI170-$AI169)/10000</f>
        <v>0</v>
      </c>
      <c r="CG169" s="140" t="n">
        <f aca="false">IF(CG$2&lt;=$A169,IF(CG$3&gt;=$A169,(CG$4),0),0)*($AI170-$AI169)/10000</f>
        <v>0</v>
      </c>
      <c r="CH169" s="140" t="n">
        <f aca="false">IF(CH$2&lt;=$A169,IF(CH$3&gt;=$A169,(CH$4),0),0)*($AI170-$AI169)/10000</f>
        <v>0</v>
      </c>
      <c r="CI169" s="140" t="n">
        <f aca="false">IF(CI$2&lt;=$A169,IF(CI$3&gt;=$A169,(CI$4),0),0)*($AI170-$AI169)/10000</f>
        <v>0</v>
      </c>
      <c r="CJ169" s="17"/>
      <c r="CK169" s="128" t="n">
        <f aca="false">SUM(BW169:CI169)+DQ169</f>
        <v>0</v>
      </c>
      <c r="CL169" s="128"/>
      <c r="CM169" s="128"/>
      <c r="CN169" s="142" t="n">
        <f aca="false">IF(CN$2&lt;=$A169,IF(CN$3&gt;=$A169,(CN$4),0),0)*($AI170-$AI169)/10000</f>
        <v>0</v>
      </c>
      <c r="CO169" s="142" t="n">
        <f aca="false">IF(CO$2&lt;=$A169,IF(CO$3&gt;=$A169,(CO$4),0),0)*($AI170-$AI169)/10000</f>
        <v>0</v>
      </c>
      <c r="CP169" s="142" t="n">
        <f aca="false">IF(CP$2&lt;=$A169,IF(CP$3&gt;=$A169,(CP$4),0),0)*($AI170-$AI169)/10000</f>
        <v>0</v>
      </c>
      <c r="CQ169" s="142" t="n">
        <f aca="false">IF(CQ$2&lt;=$A169,IF(CQ$3&gt;=$A169,(CQ$4),0),0)*($AI170-$AI169)/10000</f>
        <v>0</v>
      </c>
      <c r="CR169" s="128"/>
      <c r="CS169" s="128" t="n">
        <f aca="false">SUM(CN169:CQ169)*AL169</f>
        <v>0</v>
      </c>
      <c r="CT169" s="128"/>
      <c r="CU169" s="17"/>
      <c r="CV169" s="17"/>
      <c r="CW169" s="17"/>
      <c r="CX169" s="140" t="n">
        <f aca="false">IF(CX$2&lt;=$A169,IF(CX$3&gt;=$A169,(CX$4),0),0)*($AI170-$AI169)/10000</f>
        <v>0</v>
      </c>
      <c r="CY169" s="140" t="n">
        <f aca="false">IF(CY$2&lt;=$A169,IF(CY$3&gt;=$A169,(CY$4),0),0)*($AI170-$AI169)/10000</f>
        <v>0</v>
      </c>
      <c r="CZ169" s="140" t="n">
        <f aca="false">IF(CZ$2&lt;=$A169,IF(CZ$3&gt;=$A169,(CZ$4),0),0)*($AI170-$AI169)/10000</f>
        <v>0</v>
      </c>
      <c r="DA169" s="140" t="n">
        <f aca="false">IF(DA$2&lt;=$A169,IF(DA$3&gt;=$A169,(DA$4),0),0)*($AI170-$AI169)/10000</f>
        <v>0</v>
      </c>
      <c r="DB169" s="140" t="n">
        <f aca="false">IF(DB$2&lt;=$A169,IF(DB$3&gt;=$A169,(DB$4),0),0)*($AI170-$AI169)/10000</f>
        <v>0</v>
      </c>
      <c r="DC169" s="140" t="n">
        <f aca="false">IF(DC$2&lt;=$A169,IF(DC$3&gt;=$A169,(DC$4),0),0)*($AI170-$AI169)/10000</f>
        <v>0</v>
      </c>
      <c r="DD169" s="140" t="n">
        <f aca="false">IF(DD$2&lt;=$A169,IF(DD$3&gt;=$A169,(DD$4),0),0)*($AI170-$AI169)/10000</f>
        <v>0</v>
      </c>
      <c r="DE169" s="17"/>
      <c r="DF169" s="128" t="n">
        <f aca="false">SUM(CX169:DD169)</f>
        <v>0</v>
      </c>
      <c r="DG169" s="17"/>
      <c r="DH169" s="17"/>
      <c r="DI169" s="17"/>
      <c r="DJ169" s="17"/>
      <c r="DK169" s="17"/>
      <c r="DL169" s="140" t="n">
        <f aca="false">IF(DL$2&lt;=$A169,IF(DL$3&gt;=$A169,(DL$4),0),0)*($AI170-$AI169)/10000</f>
        <v>0</v>
      </c>
      <c r="DM169" s="140" t="n">
        <f aca="false">IF(DM$2&lt;=$A169,IF(DM$3&gt;=$A169,(DM$4),0),0)*($AI170-$AI169)/10000</f>
        <v>0</v>
      </c>
      <c r="DN169" s="140" t="n">
        <f aca="false">IF(DN$2&lt;=$A169,IF(DN$3&gt;=$A169,(DN$4),0),0)*($AI170-$AI169)/10000</f>
        <v>0</v>
      </c>
      <c r="DO169" s="140" t="n">
        <f aca="false">IF(DO$2&lt;=$A169,IF(DO$3&gt;=$A169,(DO$4),0),0)*($AI170-$AI169)/10000</f>
        <v>0</v>
      </c>
      <c r="DP169" s="140"/>
      <c r="DQ169" s="140" t="n">
        <f aca="false">SUM(DL169:DO169)*AL169</f>
        <v>0</v>
      </c>
      <c r="DR169" s="140"/>
      <c r="DS169" s="140" t="n">
        <f aca="false">IF(DS$2&lt;=$A169,IF(DS$3&gt;=$A169,(DS$4),0),0)*($AI170-$AI169)/10000</f>
        <v>0</v>
      </c>
      <c r="DT169" s="140" t="n">
        <f aca="false">IF(DT$2&lt;=$A169,IF(DT$3&gt;=$A169,(DT$4),0),0)*($AI170-$AI169)/10000</f>
        <v>0</v>
      </c>
      <c r="DU169" s="140" t="n">
        <f aca="false">IF(DU$2&lt;=$A169,IF(DU$3&gt;=$A169,(DU$4),0),0)*($AI170-$AI169)/10000</f>
        <v>0</v>
      </c>
      <c r="DV169" s="140" t="n">
        <f aca="false">IF(DV$2&lt;=$A169,IF(DV$3&gt;=$A169,(DV$4),0),0)*($AI170-$AI169)/10000</f>
        <v>0</v>
      </c>
      <c r="DW169" s="140" t="n">
        <f aca="false">IF(DW$2&lt;=$A169,IF(DW$3&gt;=$A169,(DW$4),0),0)*($AI170-$AI169)/10000</f>
        <v>0</v>
      </c>
      <c r="DX169" s="140" t="n">
        <f aca="false">IF(DX$2&lt;=$A169,IF(DX$3&gt;=$A169,(DX$4),0),0)*($AI170-$AI169)/10000</f>
        <v>0</v>
      </c>
      <c r="DY169" s="140" t="n">
        <f aca="false">IF(DY$2&lt;=$A169,IF(DY$3&gt;=$A169,(DY$4),0),0)*($AI170-$AI169)/10000</f>
        <v>0</v>
      </c>
      <c r="DZ169" s="140" t="n">
        <f aca="false">IF(DZ$2&lt;=$A169,IF(DZ$3&gt;=$A169,(DZ$4),0),0)*($AI170-$AI169)/10000</f>
        <v>0</v>
      </c>
      <c r="EA169" s="140" t="n">
        <f aca="false">IF(EA$2&lt;=$A169,IF(EA$3&gt;=$A169,(EA$4),0),0)*($AI170-$AI169)/10000</f>
        <v>0</v>
      </c>
      <c r="EB169" s="128" t="n">
        <f aca="false">SUM(DS169:DZ169)*AM169</f>
        <v>0</v>
      </c>
      <c r="EC169" s="128"/>
      <c r="ED169" s="17"/>
      <c r="EE169" s="17"/>
      <c r="EF169" s="17"/>
      <c r="EG169" s="17"/>
      <c r="EH169" s="17"/>
      <c r="EI169" s="140" t="n">
        <f aca="false">IF(EI$2&lt;=$A169,IF(EI$3&gt;=$A169,(EI$4),0),0)*($AI170-$AI169)/10000</f>
        <v>0</v>
      </c>
      <c r="EJ169" s="140" t="n">
        <f aca="false">IF(EJ$2&lt;=$A169,IF(EJ$3&gt;=$A169,(EJ$4),0),0)*($AI170-$AI169)/10000</f>
        <v>0</v>
      </c>
      <c r="EK169" s="140" t="n">
        <f aca="false">IF(EK$2&lt;=$A169,IF(EK$3&gt;=$A169,(EK$4),0),0)*($AI170-$AI169)/10000</f>
        <v>0</v>
      </c>
      <c r="EL169" s="140" t="n">
        <f aca="false">IF(EL$2&lt;=$A169,IF(EL$3&gt;=$A169,(EL$4),0),0)*($AI170-$AI169)/10000</f>
        <v>0</v>
      </c>
      <c r="EM169" s="140" t="n">
        <f aca="false">IF(EM$2&lt;=$A169,IF(EM$3&gt;=$A169,(EM$4),0),0)*($AI170-$AI169)/10000</f>
        <v>0</v>
      </c>
      <c r="EN169" s="140" t="n">
        <f aca="false">IF(EN$2&lt;=$A169,IF(EN$3&gt;=$A169,(EN$4),0),0)*($AI170-$AI169)/10000</f>
        <v>0</v>
      </c>
      <c r="EO169" s="17"/>
      <c r="EP169" s="128" t="n">
        <f aca="false">SUM(EI169:EN169)</f>
        <v>0</v>
      </c>
      <c r="EQ169" s="128" t="n">
        <f aca="false">EP169*AM169</f>
        <v>0</v>
      </c>
      <c r="ER169" s="17"/>
      <c r="ES169" s="17"/>
      <c r="ET169" s="17"/>
      <c r="EU169" s="17"/>
      <c r="EV169" s="17"/>
      <c r="EW169" s="140" t="n">
        <f aca="false">IF(EW$2&lt;=$A169,IF(EW$3&gt;=$A169,(EW$4),0),0)*($AI170-$AI169)/10000</f>
        <v>0</v>
      </c>
      <c r="EX169" s="140" t="n">
        <f aca="false">IF(EX$2&lt;=$A169,IF(EX$3&gt;=$A169,(EX$4),0),0)*($AI170-$AI169)/10000</f>
        <v>0</v>
      </c>
      <c r="EY169" s="140" t="n">
        <f aca="false">IF(EY$2&lt;=$A169,IF(EY$3&gt;=$A169,(EY$4),0),0)*($AI170-$AI169)/10000</f>
        <v>0</v>
      </c>
      <c r="EZ169" s="140" t="n">
        <f aca="false">IF(EZ$2&lt;=$A169,IF(EZ$3&gt;=$A169,(EZ$4),0),0)*($AI170-$AI169)/10000</f>
        <v>0</v>
      </c>
      <c r="FA169" s="140" t="n">
        <f aca="false">IF(FA$2&lt;=$A169,IF(FA$3&gt;=$A169,(FA$4),0),0)*($AI170-$AI169)/10000</f>
        <v>0</v>
      </c>
      <c r="FB169" s="140" t="n">
        <f aca="false">IF(FB$2&lt;=$A169,IF(FB$3&gt;=$A169,(FB$4),0),0)*($AI170-$AI169)/10000</f>
        <v>0</v>
      </c>
      <c r="FC169" s="17"/>
      <c r="FD169" s="128" t="n">
        <f aca="false">SUM(EW169:FB169)</f>
        <v>0</v>
      </c>
      <c r="FE169" s="128" t="n">
        <f aca="false">FD169*AM169</f>
        <v>0</v>
      </c>
      <c r="FF169" s="17"/>
      <c r="FG169" s="17"/>
      <c r="FH169" s="17"/>
      <c r="FI169" s="17"/>
      <c r="FJ169" s="17"/>
      <c r="FK169" s="17"/>
      <c r="FL169" s="140" t="n">
        <f aca="false">IF(FL$2&lt;=$A169,IF(FL$3&gt;=$A169,(FL$4),0),0)*($AI170-$AI169)/10000</f>
        <v>0</v>
      </c>
      <c r="FM169" s="140" t="n">
        <f aca="false">IF(FM$2&lt;=$A169,IF(FM$3&gt;=$A169,(FM$4),0),0)*($AI170-$AI169)/10000</f>
        <v>0</v>
      </c>
      <c r="FN169" s="140" t="n">
        <f aca="false">IF(FN$2&lt;=$A169,IF(FN$3&gt;=$A169,(FN$4),0),0)*($AI170-$AI169)/10000</f>
        <v>0</v>
      </c>
      <c r="FO169" s="140" t="n">
        <f aca="false">IF(FO$2&lt;=$A169,IF(FO$3&gt;=$A169,(FO$4),0),0)*($AI170-$AI169)/10000</f>
        <v>0</v>
      </c>
      <c r="FP169" s="140" t="n">
        <f aca="false">IF(FP$2&lt;=$A169,IF(FP$3&gt;=$A169,(FP$4),0),0)*($AI170-$AI169)/10000</f>
        <v>0</v>
      </c>
      <c r="FQ169" s="140" t="n">
        <f aca="false">IF(FQ$2&lt;=$A169,IF(FQ$3&gt;=$A169,(FQ$4),0),0)*($AI170-$AI169)/10000</f>
        <v>0</v>
      </c>
      <c r="FR169" s="17"/>
      <c r="FS169" s="128" t="n">
        <f aca="false">SUM(FL169:FQ169)</f>
        <v>0</v>
      </c>
      <c r="FT169" s="128" t="n">
        <f aca="false">FS169*AM169</f>
        <v>0</v>
      </c>
      <c r="FU169" s="17"/>
      <c r="FV169" s="17"/>
      <c r="FW169" s="17"/>
      <c r="FX169" s="17"/>
      <c r="FY169" s="17"/>
      <c r="FZ169" s="17"/>
      <c r="GA169" s="140" t="n">
        <f aca="false">IF(GA$2&lt;=$A169,IF(GA$3&gt;=$A169,(GA$4),0),0)*($AI170-$AI169)/10000</f>
        <v>0</v>
      </c>
      <c r="GB169" s="140" t="n">
        <f aca="false">IF(GB$2&lt;=$A169,IF(GB$3&gt;=$A169,(GB$4),0),0)*($AI170-$AI169)/10000</f>
        <v>0</v>
      </c>
      <c r="GC169" s="140" t="n">
        <f aca="false">IF(GC$2&lt;=$A169,IF(GC$3&gt;=$A169,(GC$4),0),0)*($AI170-$AI169)/10000</f>
        <v>0</v>
      </c>
      <c r="GD169" s="140" t="n">
        <f aca="false">IF(GD$2&lt;=$A169,IF(GD$3&gt;=$A169,(GD$4),0),0)*($AI170-$AI169)/10000</f>
        <v>0</v>
      </c>
      <c r="GE169" s="140" t="n">
        <f aca="false">IF(GE$2&lt;=$A169,IF(GE$3&gt;=$A169,(GE$4),0),0)*($AI170-$AI169)/10000</f>
        <v>0</v>
      </c>
      <c r="GF169" s="140" t="n">
        <f aca="false">IF(GF$2&lt;=$A169,IF(GF$3&gt;=$A169,(GF$4),0),0)*($AI170-$AI169)/10000</f>
        <v>0</v>
      </c>
      <c r="GG169" s="17"/>
      <c r="GH169" s="128" t="n">
        <f aca="false">SUM(GA169:GF169)</f>
        <v>0</v>
      </c>
      <c r="GI169" s="128" t="n">
        <f aca="false">GH169*AM169</f>
        <v>0</v>
      </c>
    </row>
    <row r="170" customFormat="false" ht="16.5" hidden="false" customHeight="false" outlineLevel="0" collapsed="false">
      <c r="A170" s="133" t="n">
        <v>41913</v>
      </c>
      <c r="B170" s="153" t="e">
        <f aca="false">INDEX(EOLArray,MATCH($A170,EOLColumn,0),MATCH($AF$5,EOLRow,0))+CT170</f>
        <v>#VALUE!</v>
      </c>
      <c r="C170" s="154" t="n">
        <f aca="false">INDEX(M1SHEET,MATCH($A170,M1COLUMN,0),MATCH($AG$5,M1ROW,0))</f>
        <v>-0.627240941642245</v>
      </c>
      <c r="D170" s="155"/>
      <c r="E170" s="153" t="e">
        <f aca="false">INDEX(EOLArray,MATCH($A170,EOLColumn,0),MATCH($AF$19,EOLRow,0))+EQ170</f>
        <v>#VALUE!</v>
      </c>
      <c r="F170" s="154" t="n">
        <f aca="false">INDEX(M1SHEET,MATCH($A170,M1COLUMN,0),MATCH($AG$14,M1ROW,0))</f>
        <v>0</v>
      </c>
      <c r="G170" s="155"/>
      <c r="H170" s="153" t="e">
        <f aca="false">INDEX(EOLArray,MATCH($A170,EOLColumn,0),MATCH($AF$20,EOLRow,0))+GI170</f>
        <v>#VALUE!</v>
      </c>
      <c r="I170" s="154" t="n">
        <f aca="false">INDEX(M1SHEET,MATCH($A170,M1COLUMN,0),MATCH($AG$17,M1ROW,0))</f>
        <v>0.295</v>
      </c>
      <c r="J170" s="155"/>
      <c r="K170" s="153" t="e">
        <f aca="false">INDEX(EOLArray,MATCH($A170,EOLColumn,0),MATCH($AF$13,EOLRow,0))+FE170</f>
        <v>#VALUE!</v>
      </c>
      <c r="L170" s="154" t="n">
        <f aca="false">INDEX(M1SHEET,MATCH($A170,M1COLUMN,0),MATCH($AG$13,M1ROW,0))</f>
        <v>0</v>
      </c>
      <c r="M170" s="155"/>
      <c r="N170" s="153" t="e">
        <f aca="false">INDEX(EOLArray,MATCH($A170,EOLColumn,0),MATCH($AF$12,EOLRow,0))+EB170+DQ170</f>
        <v>#VALUE!</v>
      </c>
      <c r="O170" s="154" t="n">
        <f aca="false">INDEX(M1SHEET,MATCH($A170,M1COLUMN,0),MATCH($AG$15,M1ROW,0))</f>
        <v>-0.29</v>
      </c>
      <c r="P170" s="155"/>
      <c r="Q170" s="154" t="n">
        <f aca="false">INDEX(M1SHEET,MATCH($A170,M1COLUMN,0),MATCH($AG$31,M1ROW,0))</f>
        <v>4.3325</v>
      </c>
      <c r="R170" s="155"/>
      <c r="S170" s="153" t="e">
        <f aca="false">INDEX(EOLArray,MATCH($A170,EOLColumn,0),MATCH($AF$2,EOLRow,0))+BE170+DF170</f>
        <v>#VALUE!</v>
      </c>
      <c r="T170" s="154" t="n">
        <f aca="false">INDEX(M1SHEET,MATCH($A170,M1COLUMN,0),MATCH($AG$3,M1ROW,0))</f>
        <v>-0.57</v>
      </c>
      <c r="U170" s="155"/>
      <c r="V170" s="154" t="n">
        <f aca="false">INDEX(M1SHEET,MATCH($A170,M1COLUMN,0),MATCH($AG$28,M1ROW,0))</f>
        <v>5.66377824505843</v>
      </c>
      <c r="W170" s="155"/>
      <c r="X170" s="153" t="e">
        <f aca="false">INDEX(EOLArray,MATCH($A170,EOLColumn,0),MATCH($AF$18,EOLRow,0))+$BE170+$CK170+$CS170+$DQ170</f>
        <v>#VALUE!</v>
      </c>
      <c r="Y170" s="154" t="n">
        <f aca="false">INDEX(M1SHEET,MATCH($A170,M1COLUMN,0),MATCH($AG$2,M1ROW,0))</f>
        <v>4.6225</v>
      </c>
      <c r="Z170" s="155"/>
      <c r="AB170" s="146" t="e">
        <f aca="false">B170+E170+H170+K170+N170+S170</f>
        <v>#VALUE!</v>
      </c>
      <c r="AC170" s="58"/>
      <c r="AD170" s="58"/>
      <c r="AI170" s="138" t="n">
        <v>41913</v>
      </c>
      <c r="AJ170" s="96" t="n">
        <f aca="false">(CK170+BE170+BR170+DQ170)*AM170</f>
        <v>0</v>
      </c>
      <c r="AK170" s="97" t="n">
        <f aca="false">(AO170)*(AM170)</f>
        <v>0</v>
      </c>
      <c r="AL170" s="97" t="n">
        <f aca="false">(AN170+AO170)*(AM170)</f>
        <v>0</v>
      </c>
      <c r="AM170" s="139" t="n">
        <f aca="false">INDEX(M1SHEET,MATCH($AI170,M1COLUMN,0),MATCH($AG$38,M1ROW,0))</f>
        <v>0.432264407231845</v>
      </c>
      <c r="AN170" s="122" t="n">
        <f aca="false">BS170</f>
        <v>0</v>
      </c>
      <c r="AO170" s="97" t="n">
        <f aca="false">BR170</f>
        <v>0</v>
      </c>
      <c r="AP170" s="125"/>
      <c r="AQ170" s="108"/>
      <c r="AR170" s="128"/>
      <c r="AS170" s="108"/>
      <c r="AT170" s="17"/>
      <c r="AU170" s="17"/>
      <c r="AV170" s="37" t="n">
        <v>41913</v>
      </c>
      <c r="AW170" s="17"/>
      <c r="AX170" s="128" t="n">
        <f aca="false">IF(AX$2&lt;=$A170,IF(AX$3&gt;=$A170,(AX$4/1.055056),0),0)*($AI171-$AI170)/10000</f>
        <v>0</v>
      </c>
      <c r="AY170" s="140" t="n">
        <f aca="false">IF(AY$2&lt;=$A170,IF(AY$3&gt;=$A170,(AY$4/1.055056),0),0)*($AI171-$AI170)/10000</f>
        <v>0</v>
      </c>
      <c r="AZ170" s="140" t="n">
        <f aca="false">IF(AZ$2&lt;=$A170,IF(AZ$3&gt;=$A170,(AZ$4/1.055056),0),0)*($AI171-$AI170)/10000</f>
        <v>0</v>
      </c>
      <c r="BA170" s="140" t="n">
        <f aca="false">IF(BA$2&lt;=$A170,IF(BA$3&gt;=$A170,(BA$4/1.055056),0),0)*($AI171-$AI170)/10000</f>
        <v>0</v>
      </c>
      <c r="BB170" s="140" t="n">
        <f aca="false">IF(BB$2&lt;=$A170,IF(BB$3&gt;=$A170,(BB$4/1.055056),0),0)*($AI171-$AI170)/10000</f>
        <v>0</v>
      </c>
      <c r="BC170" s="140" t="n">
        <f aca="false">IF(BC$2&lt;=$A170,IF(BC$3&gt;=$A170,(BC$4/1.055056),0),0)*($AI171-$AI170)/10000</f>
        <v>0</v>
      </c>
      <c r="BD170" s="140" t="n">
        <f aca="false">IF(BD$2&lt;=$A170,IF(BD$3&gt;=$A170,(BD$4/1.055056),0),0)*($AI171-$AI170)/10000</f>
        <v>0</v>
      </c>
      <c r="BE170" s="140" t="n">
        <f aca="false">SUM(AX170:BD170)*AM170</f>
        <v>0</v>
      </c>
      <c r="BF170" s="140"/>
      <c r="BG170" s="13"/>
      <c r="BH170" s="13"/>
      <c r="BI170" s="141" t="n">
        <f aca="false">IF(BI$2&lt;=$A170,IF(BI$3&gt;=$A170,(BI$4/1.055056),0),0)*($AI171-$AI170)/10000</f>
        <v>0</v>
      </c>
      <c r="BJ170" s="141" t="n">
        <f aca="false">IF(BJ$2&lt;=$A170,IF(BJ$3&gt;=$A170,(BJ$4/1.055056),0),0)*($AI171-$AI170)/10000</f>
        <v>0</v>
      </c>
      <c r="BK170" s="141" t="n">
        <f aca="false">IF(BK$2&lt;=$A170,IF(BK$3&gt;=$A170,(BK$4/1.055056),0),0)*($AI171-$AI170)/10000</f>
        <v>0</v>
      </c>
      <c r="BL170" s="141" t="n">
        <f aca="false">IF(BL$2&lt;=$A170,IF(BL$3&gt;=$A170,(BL$4/1.055056),0),0)*($AI171-$AI170)/10000</f>
        <v>0</v>
      </c>
      <c r="BM170" s="141" t="n">
        <f aca="false">IF(BM$2&lt;=$A170,IF(BM$3&gt;=$A170,(BM$4/1.055056),0),0)*($AI171-$AI170)/10000</f>
        <v>0</v>
      </c>
      <c r="BN170" s="141" t="n">
        <f aca="false">IF(BN$2&lt;=$A170,IF(BN$3&gt;=$A170,(BN$4/1.055056),0),0)*($AI171-$AI170)/10000</f>
        <v>0</v>
      </c>
      <c r="BO170" s="141" t="n">
        <f aca="false">IF(BO$2&lt;=$A170,IF(BO$3&gt;=$A170,(BO$4/1.055056),0),0)*($AI171-$AI170)/10000</f>
        <v>0</v>
      </c>
      <c r="BP170" s="141" t="n">
        <f aca="false">IF(BP$2&lt;=$A170,IF(BP$3&gt;=$A170,(BP$4/1.055056),0),0)*($AI171-$AI170)/10000</f>
        <v>0</v>
      </c>
      <c r="BQ170" s="13"/>
      <c r="BR170" s="14" t="n">
        <f aca="false">SUM(BI170:BP170)</f>
        <v>0</v>
      </c>
      <c r="BS170" s="14" t="n">
        <f aca="false">SUM(AX170:BF170)+DF170</f>
        <v>0</v>
      </c>
      <c r="BT170" s="14"/>
      <c r="BU170" s="17"/>
      <c r="BV170" s="17"/>
      <c r="BW170" s="142" t="n">
        <f aca="false">IF(BW$2&lt;=$A170,IF(BW$3&gt;=$A170,(BW$4),0),0)*($AI171-$AI170)/10000</f>
        <v>0</v>
      </c>
      <c r="BX170" s="142" t="n">
        <f aca="false">IF(BX$2&lt;=$A170,IF(BX$3&gt;=$A170,(BX$4),0),0)*($AI171-$AI170)/10000</f>
        <v>0</v>
      </c>
      <c r="BY170" s="142" t="n">
        <f aca="false">IF(BY$2&lt;=$A170,IF(BY$3&gt;=$A170,(BY$4),0),0)*($AI171-$AI170)/10000</f>
        <v>0</v>
      </c>
      <c r="BZ170" s="142" t="n">
        <f aca="false">IF(BZ$2&lt;=$A170,IF(BZ$3&gt;=$A170,(BZ$4),0),0)*($AI171-$AI170)/10000</f>
        <v>0</v>
      </c>
      <c r="CA170" s="142" t="n">
        <f aca="false">IF(CA$2&lt;=$A170,IF(CA$3&gt;=$A170,(CA$4),0),0)*($AI171-$AI170)/10000</f>
        <v>0</v>
      </c>
      <c r="CB170" s="140" t="n">
        <f aca="false">IF(CB$2&lt;=$A170,IF(CB$3&gt;=$A170,(CB$4),0),0)*($AI171-$AI170)/10000</f>
        <v>0</v>
      </c>
      <c r="CC170" s="140" t="n">
        <f aca="false">IF(CC$2&lt;=$A170,IF(CC$3&gt;=$A170,(CC$4),0),0)*($AI171-$AI170)/10000</f>
        <v>0</v>
      </c>
      <c r="CD170" s="140" t="n">
        <f aca="false">IF(CD$2&lt;=$A170,IF(CD$3&gt;=$A170,(CD$4),0),0)*($AI171-$AI170)/10000</f>
        <v>0</v>
      </c>
      <c r="CE170" s="140" t="n">
        <f aca="false">IF(CE$2&lt;=$A170,IF(CE$3&gt;=$A170,(CE$4),0),0)*($AI171-$AI170)/10000</f>
        <v>0</v>
      </c>
      <c r="CF170" s="140" t="n">
        <f aca="false">IF(CF$2&lt;=$A170,IF(CF$3&gt;=$A170,(CF$4),0),0)*($AI171-$AI170)/10000</f>
        <v>0</v>
      </c>
      <c r="CG170" s="140" t="n">
        <f aca="false">IF(CG$2&lt;=$A170,IF(CG$3&gt;=$A170,(CG$4),0),0)*($AI171-$AI170)/10000</f>
        <v>0</v>
      </c>
      <c r="CH170" s="140" t="n">
        <f aca="false">IF(CH$2&lt;=$A170,IF(CH$3&gt;=$A170,(CH$4),0),0)*($AI171-$AI170)/10000</f>
        <v>0</v>
      </c>
      <c r="CI170" s="140" t="n">
        <f aca="false">IF(CI$2&lt;=$A170,IF(CI$3&gt;=$A170,(CI$4),0),0)*($AI171-$AI170)/10000</f>
        <v>0</v>
      </c>
      <c r="CJ170" s="17"/>
      <c r="CK170" s="128" t="n">
        <f aca="false">SUM(BW170:CI170)+DQ170</f>
        <v>0</v>
      </c>
      <c r="CL170" s="128"/>
      <c r="CM170" s="128"/>
      <c r="CN170" s="142" t="n">
        <f aca="false">IF(CN$2&lt;=$A170,IF(CN$3&gt;=$A170,(CN$4),0),0)*($AI171-$AI170)/10000</f>
        <v>0</v>
      </c>
      <c r="CO170" s="142" t="n">
        <f aca="false">IF(CO$2&lt;=$A170,IF(CO$3&gt;=$A170,(CO$4),0),0)*($AI171-$AI170)/10000</f>
        <v>0</v>
      </c>
      <c r="CP170" s="142" t="n">
        <f aca="false">IF(CP$2&lt;=$A170,IF(CP$3&gt;=$A170,(CP$4),0),0)*($AI171-$AI170)/10000</f>
        <v>0</v>
      </c>
      <c r="CQ170" s="142" t="n">
        <f aca="false">IF(CQ$2&lt;=$A170,IF(CQ$3&gt;=$A170,(CQ$4),0),0)*($AI171-$AI170)/10000</f>
        <v>0</v>
      </c>
      <c r="CR170" s="128"/>
      <c r="CS170" s="128" t="n">
        <f aca="false">SUM(CN170:CQ170)*AL170</f>
        <v>0</v>
      </c>
      <c r="CT170" s="128"/>
      <c r="CU170" s="17"/>
      <c r="CV170" s="17"/>
      <c r="CW170" s="17"/>
      <c r="CX170" s="140" t="n">
        <f aca="false">IF(CX$2&lt;=$A170,IF(CX$3&gt;=$A170,(CX$4),0),0)*($AI171-$AI170)/10000</f>
        <v>0</v>
      </c>
      <c r="CY170" s="140" t="n">
        <f aca="false">IF(CY$2&lt;=$A170,IF(CY$3&gt;=$A170,(CY$4),0),0)*($AI171-$AI170)/10000</f>
        <v>0</v>
      </c>
      <c r="CZ170" s="140" t="n">
        <f aca="false">IF(CZ$2&lt;=$A170,IF(CZ$3&gt;=$A170,(CZ$4),0),0)*($AI171-$AI170)/10000</f>
        <v>0</v>
      </c>
      <c r="DA170" s="140" t="n">
        <f aca="false">IF(DA$2&lt;=$A170,IF(DA$3&gt;=$A170,(DA$4),0),0)*($AI171-$AI170)/10000</f>
        <v>0</v>
      </c>
      <c r="DB170" s="140" t="n">
        <f aca="false">IF(DB$2&lt;=$A170,IF(DB$3&gt;=$A170,(DB$4),0),0)*($AI171-$AI170)/10000</f>
        <v>0</v>
      </c>
      <c r="DC170" s="140" t="n">
        <f aca="false">IF(DC$2&lt;=$A170,IF(DC$3&gt;=$A170,(DC$4),0),0)*($AI171-$AI170)/10000</f>
        <v>0</v>
      </c>
      <c r="DD170" s="140" t="n">
        <f aca="false">IF(DD$2&lt;=$A170,IF(DD$3&gt;=$A170,(DD$4),0),0)*($AI171-$AI170)/10000</f>
        <v>0</v>
      </c>
      <c r="DE170" s="17"/>
      <c r="DF170" s="128" t="n">
        <f aca="false">SUM(CX170:DD170)</f>
        <v>0</v>
      </c>
      <c r="DG170" s="17"/>
      <c r="DH170" s="17"/>
      <c r="DI170" s="17"/>
      <c r="DJ170" s="17"/>
      <c r="DK170" s="17"/>
      <c r="DL170" s="140" t="n">
        <f aca="false">IF(DL$2&lt;=$A170,IF(DL$3&gt;=$A170,(DL$4),0),0)*($AI171-$AI170)/10000</f>
        <v>0</v>
      </c>
      <c r="DM170" s="140" t="n">
        <f aca="false">IF(DM$2&lt;=$A170,IF(DM$3&gt;=$A170,(DM$4),0),0)*($AI171-$AI170)/10000</f>
        <v>0</v>
      </c>
      <c r="DN170" s="140" t="n">
        <f aca="false">IF(DN$2&lt;=$A170,IF(DN$3&gt;=$A170,(DN$4),0),0)*($AI171-$AI170)/10000</f>
        <v>0</v>
      </c>
      <c r="DO170" s="140" t="n">
        <f aca="false">IF(DO$2&lt;=$A170,IF(DO$3&gt;=$A170,(DO$4),0),0)*($AI171-$AI170)/10000</f>
        <v>0</v>
      </c>
      <c r="DP170" s="140"/>
      <c r="DQ170" s="140" t="n">
        <f aca="false">SUM(DL170:DO170)*AL170</f>
        <v>0</v>
      </c>
      <c r="DR170" s="140"/>
      <c r="DS170" s="140" t="n">
        <f aca="false">IF(DS$2&lt;=$A170,IF(DS$3&gt;=$A170,(DS$4),0),0)*($AI171-$AI170)/10000</f>
        <v>0</v>
      </c>
      <c r="DT170" s="140" t="n">
        <f aca="false">IF(DT$2&lt;=$A170,IF(DT$3&gt;=$A170,(DT$4),0),0)*($AI171-$AI170)/10000</f>
        <v>0</v>
      </c>
      <c r="DU170" s="140" t="n">
        <f aca="false">IF(DU$2&lt;=$A170,IF(DU$3&gt;=$A170,(DU$4),0),0)*($AI171-$AI170)/10000</f>
        <v>0</v>
      </c>
      <c r="DV170" s="140" t="n">
        <f aca="false">IF(DV$2&lt;=$A170,IF(DV$3&gt;=$A170,(DV$4),0),0)*($AI171-$AI170)/10000</f>
        <v>0</v>
      </c>
      <c r="DW170" s="140" t="n">
        <f aca="false">IF(DW$2&lt;=$A170,IF(DW$3&gt;=$A170,(DW$4),0),0)*($AI171-$AI170)/10000</f>
        <v>0</v>
      </c>
      <c r="DX170" s="140" t="n">
        <f aca="false">IF(DX$2&lt;=$A170,IF(DX$3&gt;=$A170,(DX$4),0),0)*($AI171-$AI170)/10000</f>
        <v>0</v>
      </c>
      <c r="DY170" s="140" t="n">
        <f aca="false">IF(DY$2&lt;=$A170,IF(DY$3&gt;=$A170,(DY$4),0),0)*($AI171-$AI170)/10000</f>
        <v>0</v>
      </c>
      <c r="DZ170" s="140" t="n">
        <f aca="false">IF(DZ$2&lt;=$A170,IF(DZ$3&gt;=$A170,(DZ$4),0),0)*($AI171-$AI170)/10000</f>
        <v>0</v>
      </c>
      <c r="EA170" s="140" t="n">
        <f aca="false">IF(EA$2&lt;=$A170,IF(EA$3&gt;=$A170,(EA$4),0),0)*($AI171-$AI170)/10000</f>
        <v>0</v>
      </c>
      <c r="EB170" s="128" t="n">
        <f aca="false">SUM(DS170:DZ170)*AM170</f>
        <v>0</v>
      </c>
      <c r="EC170" s="128"/>
      <c r="ED170" s="17"/>
      <c r="EE170" s="17"/>
      <c r="EF170" s="17"/>
      <c r="EG170" s="17"/>
      <c r="EH170" s="17"/>
      <c r="EI170" s="140" t="n">
        <f aca="false">IF(EI$2&lt;=$A170,IF(EI$3&gt;=$A170,(EI$4),0),0)*($AI171-$AI170)/10000</f>
        <v>0</v>
      </c>
      <c r="EJ170" s="140" t="n">
        <f aca="false">IF(EJ$2&lt;=$A170,IF(EJ$3&gt;=$A170,(EJ$4),0),0)*($AI171-$AI170)/10000</f>
        <v>0</v>
      </c>
      <c r="EK170" s="140" t="n">
        <f aca="false">IF(EK$2&lt;=$A170,IF(EK$3&gt;=$A170,(EK$4),0),0)*($AI171-$AI170)/10000</f>
        <v>0</v>
      </c>
      <c r="EL170" s="140" t="n">
        <f aca="false">IF(EL$2&lt;=$A170,IF(EL$3&gt;=$A170,(EL$4),0),0)*($AI171-$AI170)/10000</f>
        <v>0</v>
      </c>
      <c r="EM170" s="140" t="n">
        <f aca="false">IF(EM$2&lt;=$A170,IF(EM$3&gt;=$A170,(EM$4),0),0)*($AI171-$AI170)/10000</f>
        <v>0</v>
      </c>
      <c r="EN170" s="140" t="n">
        <f aca="false">IF(EN$2&lt;=$A170,IF(EN$3&gt;=$A170,(EN$4),0),0)*($AI171-$AI170)/10000</f>
        <v>0</v>
      </c>
      <c r="EO170" s="17"/>
      <c r="EP170" s="128" t="n">
        <f aca="false">SUM(EI170:EN170)</f>
        <v>0</v>
      </c>
      <c r="EQ170" s="128" t="n">
        <f aca="false">EP170*AM170</f>
        <v>0</v>
      </c>
      <c r="ER170" s="17"/>
      <c r="ES170" s="17"/>
      <c r="ET170" s="17"/>
      <c r="EU170" s="17"/>
      <c r="EV170" s="17"/>
      <c r="EW170" s="140" t="n">
        <f aca="false">IF(EW$2&lt;=$A170,IF(EW$3&gt;=$A170,(EW$4),0),0)*($AI171-$AI170)/10000</f>
        <v>0</v>
      </c>
      <c r="EX170" s="140" t="n">
        <f aca="false">IF(EX$2&lt;=$A170,IF(EX$3&gt;=$A170,(EX$4),0),0)*($AI171-$AI170)/10000</f>
        <v>0</v>
      </c>
      <c r="EY170" s="140" t="n">
        <f aca="false">IF(EY$2&lt;=$A170,IF(EY$3&gt;=$A170,(EY$4),0),0)*($AI171-$AI170)/10000</f>
        <v>0</v>
      </c>
      <c r="EZ170" s="140" t="n">
        <f aca="false">IF(EZ$2&lt;=$A170,IF(EZ$3&gt;=$A170,(EZ$4),0),0)*($AI171-$AI170)/10000</f>
        <v>0</v>
      </c>
      <c r="FA170" s="140" t="n">
        <f aca="false">IF(FA$2&lt;=$A170,IF(FA$3&gt;=$A170,(FA$4),0),0)*($AI171-$AI170)/10000</f>
        <v>0</v>
      </c>
      <c r="FB170" s="140" t="n">
        <f aca="false">IF(FB$2&lt;=$A170,IF(FB$3&gt;=$A170,(FB$4),0),0)*($AI171-$AI170)/10000</f>
        <v>0</v>
      </c>
      <c r="FC170" s="17"/>
      <c r="FD170" s="128" t="n">
        <f aca="false">SUM(EW170:FB170)</f>
        <v>0</v>
      </c>
      <c r="FE170" s="128" t="n">
        <f aca="false">FD170*AM170</f>
        <v>0</v>
      </c>
      <c r="FF170" s="17"/>
      <c r="FG170" s="17"/>
      <c r="FH170" s="17"/>
      <c r="FI170" s="17"/>
      <c r="FJ170" s="17"/>
      <c r="FK170" s="17"/>
      <c r="FL170" s="140" t="n">
        <f aca="false">IF(FL$2&lt;=$A170,IF(FL$3&gt;=$A170,(FL$4),0),0)*($AI171-$AI170)/10000</f>
        <v>0</v>
      </c>
      <c r="FM170" s="140" t="n">
        <f aca="false">IF(FM$2&lt;=$A170,IF(FM$3&gt;=$A170,(FM$4),0),0)*($AI171-$AI170)/10000</f>
        <v>0</v>
      </c>
      <c r="FN170" s="140" t="n">
        <f aca="false">IF(FN$2&lt;=$A170,IF(FN$3&gt;=$A170,(FN$4),0),0)*($AI171-$AI170)/10000</f>
        <v>0</v>
      </c>
      <c r="FO170" s="140" t="n">
        <f aca="false">IF(FO$2&lt;=$A170,IF(FO$3&gt;=$A170,(FO$4),0),0)*($AI171-$AI170)/10000</f>
        <v>0</v>
      </c>
      <c r="FP170" s="140" t="n">
        <f aca="false">IF(FP$2&lt;=$A170,IF(FP$3&gt;=$A170,(FP$4),0),0)*($AI171-$AI170)/10000</f>
        <v>0</v>
      </c>
      <c r="FQ170" s="140" t="n">
        <f aca="false">IF(FQ$2&lt;=$A170,IF(FQ$3&gt;=$A170,(FQ$4),0),0)*($AI171-$AI170)/10000</f>
        <v>0</v>
      </c>
      <c r="FR170" s="17"/>
      <c r="FS170" s="128" t="n">
        <f aca="false">SUM(FL170:FQ170)</f>
        <v>0</v>
      </c>
      <c r="FT170" s="128" t="n">
        <f aca="false">FS170*AM170</f>
        <v>0</v>
      </c>
      <c r="FU170" s="17"/>
      <c r="FV170" s="17"/>
      <c r="FW170" s="17"/>
      <c r="FX170" s="17"/>
      <c r="FY170" s="17"/>
      <c r="FZ170" s="17"/>
      <c r="GA170" s="140" t="n">
        <f aca="false">IF(GA$2&lt;=$A170,IF(GA$3&gt;=$A170,(GA$4),0),0)*($AI171-$AI170)/10000</f>
        <v>0</v>
      </c>
      <c r="GB170" s="140" t="n">
        <f aca="false">IF(GB$2&lt;=$A170,IF(GB$3&gt;=$A170,(GB$4),0),0)*($AI171-$AI170)/10000</f>
        <v>0</v>
      </c>
      <c r="GC170" s="140" t="n">
        <f aca="false">IF(GC$2&lt;=$A170,IF(GC$3&gt;=$A170,(GC$4),0),0)*($AI171-$AI170)/10000</f>
        <v>0</v>
      </c>
      <c r="GD170" s="140" t="n">
        <f aca="false">IF(GD$2&lt;=$A170,IF(GD$3&gt;=$A170,(GD$4),0),0)*($AI171-$AI170)/10000</f>
        <v>0</v>
      </c>
      <c r="GE170" s="140" t="n">
        <f aca="false">IF(GE$2&lt;=$A170,IF(GE$3&gt;=$A170,(GE$4),0),0)*($AI171-$AI170)/10000</f>
        <v>0</v>
      </c>
      <c r="GF170" s="140" t="n">
        <f aca="false">IF(GF$2&lt;=$A170,IF(GF$3&gt;=$A170,(GF$4),0),0)*($AI171-$AI170)/10000</f>
        <v>0</v>
      </c>
      <c r="GG170" s="17"/>
      <c r="GH170" s="128" t="n">
        <f aca="false">SUM(GA170:GF170)</f>
        <v>0</v>
      </c>
      <c r="GI170" s="128" t="n">
        <f aca="false">GH170*AM170</f>
        <v>0</v>
      </c>
    </row>
    <row r="171" customFormat="false" ht="17.25" hidden="false" customHeight="false" outlineLevel="0" collapsed="false">
      <c r="A171" s="165" t="n">
        <v>41944</v>
      </c>
      <c r="B171" s="144" t="e">
        <f aca="false">INDEX(EOLArray,MATCH($A171,EOLColumn,0),MATCH($AF$5,EOLRow,0))+CT171</f>
        <v>#VALUE!</v>
      </c>
      <c r="C171" s="135" t="n">
        <f aca="false">INDEX(M1SHEET,MATCH($A171,M1COLUMN,0),MATCH($AG$5,M1ROW,0))</f>
        <v>-0.57</v>
      </c>
      <c r="D171" s="136" t="n">
        <f aca="false">AVERAGE(C171:C182)</f>
        <v>-0.57</v>
      </c>
      <c r="E171" s="144" t="e">
        <f aca="false">INDEX(EOLArray,MATCH($A171,EOLColumn,0),MATCH($AF$19,EOLRow,0))+EQ171</f>
        <v>#VALUE!</v>
      </c>
      <c r="F171" s="135" t="n">
        <f aca="false">INDEX(M1SHEET,MATCH($A171,M1COLUMN,0),MATCH($AG$14,M1ROW,0))</f>
        <v>0</v>
      </c>
      <c r="G171" s="136" t="n">
        <f aca="false">AVERAGE(F171:F182)</f>
        <v>0</v>
      </c>
      <c r="H171" s="144" t="e">
        <f aca="false">INDEX(EOLArray,MATCH($A171,EOLColumn,0),MATCH($AF$20,EOLRow,0))+GI171</f>
        <v>#VALUE!</v>
      </c>
      <c r="I171" s="135" t="n">
        <f aca="false">INDEX(M1SHEET,MATCH($A171,M1COLUMN,0),MATCH($AG$17,M1ROW,0))</f>
        <v>0.12</v>
      </c>
      <c r="J171" s="136" t="n">
        <f aca="false">AVERAGE(I171:I182)</f>
        <v>0.12</v>
      </c>
      <c r="K171" s="144" t="e">
        <f aca="false">INDEX(EOLArray,MATCH($A171,EOLColumn,0),MATCH($AF$13,EOLRow,0))+FE171</f>
        <v>#VALUE!</v>
      </c>
      <c r="L171" s="135" t="n">
        <f aca="false">INDEX(M1SHEET,MATCH($A171,M1COLUMN,0),MATCH($AG$13,M1ROW,0))</f>
        <v>0</v>
      </c>
      <c r="M171" s="136" t="n">
        <f aca="false">AVERAGE(L171:L182)</f>
        <v>0</v>
      </c>
      <c r="N171" s="144" t="e">
        <f aca="false">INDEX(EOLArray,MATCH($A171,EOLColumn,0),MATCH($AF$12,EOLRow,0))+EB171+DQ171</f>
        <v>#VALUE!</v>
      </c>
      <c r="O171" s="135" t="n">
        <f aca="false">INDEX(M1SHEET,MATCH($A171,M1COLUMN,0),MATCH($AG$15,M1ROW,0))</f>
        <v>0</v>
      </c>
      <c r="P171" s="136" t="n">
        <f aca="false">AVERAGE(O171:O182)</f>
        <v>0.03</v>
      </c>
      <c r="Q171" s="135" t="n">
        <f aca="false">INDEX(M1SHEET,MATCH($A171,M1COLUMN,0),MATCH($AG$31,M1ROW,0))</f>
        <v>4.7625</v>
      </c>
      <c r="R171" s="136" t="n">
        <f aca="false">AVERAGE(Q171:Q182)</f>
        <v>4.855</v>
      </c>
      <c r="S171" s="144" t="e">
        <f aca="false">INDEX(EOLArray,MATCH($A171,EOLColumn,0),MATCH($AF$2,EOLRow,0))+BE171+DF171</f>
        <v>#VALUE!</v>
      </c>
      <c r="T171" s="135" t="n">
        <f aca="false">INDEX(M1SHEET,MATCH($A171,M1COLUMN,0),MATCH($AG$3,M1ROW,0))</f>
        <v>-0.57</v>
      </c>
      <c r="U171" s="136" t="n">
        <f aca="false">AVERAGE(T171:T182)</f>
        <v>-0.57</v>
      </c>
      <c r="V171" s="135" t="n">
        <f aca="false">INDEX(M1SHEET,MATCH($A171,M1COLUMN,0),MATCH($AG$28,M1ROW,0))</f>
        <v>5.85962946968476</v>
      </c>
      <c r="W171" s="136" t="n">
        <f aca="false">AVERAGE(V171:V182)</f>
        <v>5.9470818052599</v>
      </c>
      <c r="X171" s="144" t="e">
        <f aca="false">INDEX(EOLArray,MATCH($A171,EOLColumn,0),MATCH($AF$18,EOLRow,0))+$BE171+$CK171+$CS171+$DQ171</f>
        <v>#VALUE!</v>
      </c>
      <c r="Y171" s="135" t="n">
        <f aca="false">INDEX(M1SHEET,MATCH($A171,M1COLUMN,0),MATCH($AG$2,M1ROW,0))</f>
        <v>4.7625</v>
      </c>
      <c r="Z171" s="136" t="n">
        <f aca="false">AVERAGE(Y171:Y182)</f>
        <v>4.8597</v>
      </c>
      <c r="AB171" s="150" t="e">
        <f aca="false">B171+E171+H171+K171+N171+S171</f>
        <v>#VALUE!</v>
      </c>
      <c r="AC171" s="58"/>
      <c r="AD171" s="58"/>
      <c r="AI171" s="138" t="n">
        <v>41944</v>
      </c>
      <c r="AJ171" s="96" t="n">
        <f aca="false">(CK171+BE171+BR171+DQ171)*AM171</f>
        <v>0</v>
      </c>
      <c r="AK171" s="97" t="n">
        <f aca="false">(AO171)*(AM171)</f>
        <v>0</v>
      </c>
      <c r="AL171" s="97" t="n">
        <f aca="false">(AN171+AO171)*(AM171)</f>
        <v>0</v>
      </c>
      <c r="AM171" s="139" t="n">
        <f aca="false">INDEX(M1SHEET,MATCH($AI171,M1COLUMN,0),MATCH($AG$38,M1ROW,0))</f>
        <v>0.429784819361464</v>
      </c>
      <c r="AN171" s="122" t="n">
        <f aca="false">BS171</f>
        <v>0</v>
      </c>
      <c r="AO171" s="97" t="n">
        <f aca="false">BR171</f>
        <v>0</v>
      </c>
      <c r="AP171" s="125"/>
      <c r="AQ171" s="108"/>
      <c r="AR171" s="128"/>
      <c r="AS171" s="108"/>
      <c r="AT171" s="17"/>
      <c r="AU171" s="17"/>
      <c r="AV171" s="37" t="n">
        <v>41944</v>
      </c>
      <c r="AW171" s="17"/>
      <c r="AX171" s="128" t="n">
        <f aca="false">IF(AX$2&lt;=$A171,IF(AX$3&gt;=$A171,(AX$4/1.055056),0),0)*($AI172-$AI171)/10000</f>
        <v>0</v>
      </c>
      <c r="AY171" s="140" t="n">
        <f aca="false">IF(AY$2&lt;=$A171,IF(AY$3&gt;=$A171,(AY$4/1.055056),0),0)*($AI172-$AI171)/10000</f>
        <v>0</v>
      </c>
      <c r="AZ171" s="140" t="n">
        <f aca="false">IF(AZ$2&lt;=$A171,IF(AZ$3&gt;=$A171,(AZ$4/1.055056),0),0)*($AI172-$AI171)/10000</f>
        <v>0</v>
      </c>
      <c r="BA171" s="140" t="n">
        <f aca="false">IF(BA$2&lt;=$A171,IF(BA$3&gt;=$A171,(BA$4/1.055056),0),0)*($AI172-$AI171)/10000</f>
        <v>0</v>
      </c>
      <c r="BB171" s="140" t="n">
        <f aca="false">IF(BB$2&lt;=$A171,IF(BB$3&gt;=$A171,(BB$4/1.055056),0),0)*($AI172-$AI171)/10000</f>
        <v>0</v>
      </c>
      <c r="BC171" s="140" t="n">
        <f aca="false">IF(BC$2&lt;=$A171,IF(BC$3&gt;=$A171,(BC$4/1.055056),0),0)*($AI172-$AI171)/10000</f>
        <v>0</v>
      </c>
      <c r="BD171" s="140" t="n">
        <f aca="false">IF(BD$2&lt;=$A171,IF(BD$3&gt;=$A171,(BD$4/1.055056),0),0)*($AI172-$AI171)/10000</f>
        <v>0</v>
      </c>
      <c r="BE171" s="140" t="n">
        <f aca="false">SUM(AX171:BD171)*AM171</f>
        <v>0</v>
      </c>
      <c r="BF171" s="140"/>
      <c r="BG171" s="13"/>
      <c r="BH171" s="13"/>
      <c r="BI171" s="141" t="n">
        <f aca="false">IF(BI$2&lt;=$A171,IF(BI$3&gt;=$A171,(BI$4/1.055056),0),0)*($AI172-$AI171)/10000</f>
        <v>0</v>
      </c>
      <c r="BJ171" s="141" t="n">
        <f aca="false">IF(BJ$2&lt;=$A171,IF(BJ$3&gt;=$A171,(BJ$4/1.055056),0),0)*($AI172-$AI171)/10000</f>
        <v>0</v>
      </c>
      <c r="BK171" s="141" t="n">
        <f aca="false">IF(BK$2&lt;=$A171,IF(BK$3&gt;=$A171,(BK$4/1.055056),0),0)*($AI172-$AI171)/10000</f>
        <v>0</v>
      </c>
      <c r="BL171" s="141" t="n">
        <f aca="false">IF(BL$2&lt;=$A171,IF(BL$3&gt;=$A171,(BL$4/1.055056),0),0)*($AI172-$AI171)/10000</f>
        <v>0</v>
      </c>
      <c r="BM171" s="141" t="n">
        <f aca="false">IF(BM$2&lt;=$A171,IF(BM$3&gt;=$A171,(BM$4/1.055056),0),0)*($AI172-$AI171)/10000</f>
        <v>0</v>
      </c>
      <c r="BN171" s="141" t="n">
        <f aca="false">IF(BN$2&lt;=$A171,IF(BN$3&gt;=$A171,(BN$4/1.055056),0),0)*($AI172-$AI171)/10000</f>
        <v>0</v>
      </c>
      <c r="BO171" s="141" t="n">
        <f aca="false">IF(BO$2&lt;=$A171,IF(BO$3&gt;=$A171,(BO$4/1.055056),0),0)*($AI172-$AI171)/10000</f>
        <v>0</v>
      </c>
      <c r="BP171" s="141" t="n">
        <f aca="false">IF(BP$2&lt;=$A171,IF(BP$3&gt;=$A171,(BP$4/1.055056),0),0)*($AI172-$AI171)/10000</f>
        <v>0</v>
      </c>
      <c r="BQ171" s="13"/>
      <c r="BR171" s="14" t="n">
        <f aca="false">SUM(BI171:BP171)</f>
        <v>0</v>
      </c>
      <c r="BS171" s="14" t="n">
        <f aca="false">SUM(AX171:BF171)+DF171</f>
        <v>0</v>
      </c>
      <c r="BT171" s="14"/>
      <c r="BU171" s="17"/>
      <c r="BV171" s="17"/>
      <c r="BW171" s="142" t="n">
        <f aca="false">IF(BW$2&lt;=$A171,IF(BW$3&gt;=$A171,(BW$4),0),0)*($AI172-$AI171)/10000</f>
        <v>0</v>
      </c>
      <c r="BX171" s="142" t="n">
        <f aca="false">IF(BX$2&lt;=$A171,IF(BX$3&gt;=$A171,(BX$4),0),0)*($AI172-$AI171)/10000</f>
        <v>0</v>
      </c>
      <c r="BY171" s="142" t="n">
        <f aca="false">IF(BY$2&lt;=$A171,IF(BY$3&gt;=$A171,(BY$4),0),0)*($AI172-$AI171)/10000</f>
        <v>0</v>
      </c>
      <c r="BZ171" s="142" t="n">
        <f aca="false">IF(BZ$2&lt;=$A171,IF(BZ$3&gt;=$A171,(BZ$4),0),0)*($AI172-$AI171)/10000</f>
        <v>0</v>
      </c>
      <c r="CA171" s="142" t="n">
        <f aca="false">IF(CA$2&lt;=$A171,IF(CA$3&gt;=$A171,(CA$4),0),0)*($AI172-$AI171)/10000</f>
        <v>0</v>
      </c>
      <c r="CB171" s="140" t="n">
        <f aca="false">IF(CB$2&lt;=$A171,IF(CB$3&gt;=$A171,(CB$4),0),0)*($AI172-$AI171)/10000</f>
        <v>0</v>
      </c>
      <c r="CC171" s="140" t="n">
        <f aca="false">IF(CC$2&lt;=$A171,IF(CC$3&gt;=$A171,(CC$4),0),0)*($AI172-$AI171)/10000</f>
        <v>0</v>
      </c>
      <c r="CD171" s="140" t="n">
        <f aca="false">IF(CD$2&lt;=$A171,IF(CD$3&gt;=$A171,(CD$4),0),0)*($AI172-$AI171)/10000</f>
        <v>0</v>
      </c>
      <c r="CE171" s="140" t="n">
        <f aca="false">IF(CE$2&lt;=$A171,IF(CE$3&gt;=$A171,(CE$4),0),0)*($AI172-$AI171)/10000</f>
        <v>0</v>
      </c>
      <c r="CF171" s="140" t="n">
        <f aca="false">IF(CF$2&lt;=$A171,IF(CF$3&gt;=$A171,(CF$4),0),0)*($AI172-$AI171)/10000</f>
        <v>0</v>
      </c>
      <c r="CG171" s="140" t="n">
        <f aca="false">IF(CG$2&lt;=$A171,IF(CG$3&gt;=$A171,(CG$4),0),0)*($AI172-$AI171)/10000</f>
        <v>0</v>
      </c>
      <c r="CH171" s="140" t="n">
        <f aca="false">IF(CH$2&lt;=$A171,IF(CH$3&gt;=$A171,(CH$4),0),0)*($AI172-$AI171)/10000</f>
        <v>0</v>
      </c>
      <c r="CI171" s="140" t="n">
        <f aca="false">IF(CI$2&lt;=$A171,IF(CI$3&gt;=$A171,(CI$4),0),0)*($AI172-$AI171)/10000</f>
        <v>0</v>
      </c>
      <c r="CJ171" s="17"/>
      <c r="CK171" s="128" t="n">
        <f aca="false">SUM(BW171:CI171)+DQ171</f>
        <v>0</v>
      </c>
      <c r="CL171" s="128"/>
      <c r="CM171" s="128"/>
      <c r="CN171" s="142" t="n">
        <f aca="false">IF(CN$2&lt;=$A171,IF(CN$3&gt;=$A171,(CN$4),0),0)*($AI172-$AI171)/10000</f>
        <v>0</v>
      </c>
      <c r="CO171" s="142" t="n">
        <f aca="false">IF(CO$2&lt;=$A171,IF(CO$3&gt;=$A171,(CO$4),0),0)*($AI172-$AI171)/10000</f>
        <v>0</v>
      </c>
      <c r="CP171" s="142" t="n">
        <f aca="false">IF(CP$2&lt;=$A171,IF(CP$3&gt;=$A171,(CP$4),0),0)*($AI172-$AI171)/10000</f>
        <v>0</v>
      </c>
      <c r="CQ171" s="142" t="n">
        <f aca="false">IF(CQ$2&lt;=$A171,IF(CQ$3&gt;=$A171,(CQ$4),0),0)*($AI172-$AI171)/10000</f>
        <v>0</v>
      </c>
      <c r="CR171" s="128"/>
      <c r="CS171" s="128" t="n">
        <f aca="false">SUM(CN171:CQ171)*AL171</f>
        <v>0</v>
      </c>
      <c r="CT171" s="128"/>
      <c r="CU171" s="17"/>
      <c r="CV171" s="17"/>
      <c r="CW171" s="17"/>
      <c r="CX171" s="140" t="n">
        <f aca="false">IF(CX$2&lt;=$A171,IF(CX$3&gt;=$A171,(CX$4),0),0)*($AI172-$AI171)/10000</f>
        <v>0</v>
      </c>
      <c r="CY171" s="140" t="n">
        <f aca="false">IF(CY$2&lt;=$A171,IF(CY$3&gt;=$A171,(CY$4),0),0)*($AI172-$AI171)/10000</f>
        <v>0</v>
      </c>
      <c r="CZ171" s="140" t="n">
        <f aca="false">IF(CZ$2&lt;=$A171,IF(CZ$3&gt;=$A171,(CZ$4),0),0)*($AI172-$AI171)/10000</f>
        <v>0</v>
      </c>
      <c r="DA171" s="140" t="n">
        <f aca="false">IF(DA$2&lt;=$A171,IF(DA$3&gt;=$A171,(DA$4),0),0)*($AI172-$AI171)/10000</f>
        <v>0</v>
      </c>
      <c r="DB171" s="140" t="n">
        <f aca="false">IF(DB$2&lt;=$A171,IF(DB$3&gt;=$A171,(DB$4),0),0)*($AI172-$AI171)/10000</f>
        <v>0</v>
      </c>
      <c r="DC171" s="140" t="n">
        <f aca="false">IF(DC$2&lt;=$A171,IF(DC$3&gt;=$A171,(DC$4),0),0)*($AI172-$AI171)/10000</f>
        <v>0</v>
      </c>
      <c r="DD171" s="140" t="n">
        <f aca="false">IF(DD$2&lt;=$A171,IF(DD$3&gt;=$A171,(DD$4),0),0)*($AI172-$AI171)/10000</f>
        <v>0</v>
      </c>
      <c r="DE171" s="17"/>
      <c r="DF171" s="128" t="n">
        <f aca="false">SUM(CX171:DD171)</f>
        <v>0</v>
      </c>
      <c r="DG171" s="17"/>
      <c r="DH171" s="17"/>
      <c r="DI171" s="17"/>
      <c r="DJ171" s="17"/>
      <c r="DK171" s="17"/>
      <c r="DL171" s="140" t="n">
        <f aca="false">IF(DL$2&lt;=$A171,IF(DL$3&gt;=$A171,(DL$4),0),0)*($AI172-$AI171)/10000</f>
        <v>0</v>
      </c>
      <c r="DM171" s="140" t="n">
        <f aca="false">IF(DM$2&lt;=$A171,IF(DM$3&gt;=$A171,(DM$4),0),0)*($AI172-$AI171)/10000</f>
        <v>0</v>
      </c>
      <c r="DN171" s="140" t="n">
        <f aca="false">IF(DN$2&lt;=$A171,IF(DN$3&gt;=$A171,(DN$4),0),0)*($AI172-$AI171)/10000</f>
        <v>0</v>
      </c>
      <c r="DO171" s="140" t="n">
        <f aca="false">IF(DO$2&lt;=$A171,IF(DO$3&gt;=$A171,(DO$4),0),0)*($AI172-$AI171)/10000</f>
        <v>0</v>
      </c>
      <c r="DP171" s="140"/>
      <c r="DQ171" s="140" t="n">
        <f aca="false">SUM(DL171:DO171)*AL171</f>
        <v>0</v>
      </c>
      <c r="DR171" s="140"/>
      <c r="DS171" s="140" t="n">
        <f aca="false">IF(DS$2&lt;=$A171,IF(DS$3&gt;=$A171,(DS$4),0),0)*($AI172-$AI171)/10000</f>
        <v>0</v>
      </c>
      <c r="DT171" s="140" t="n">
        <f aca="false">IF(DT$2&lt;=$A171,IF(DT$3&gt;=$A171,(DT$4),0),0)*($AI172-$AI171)/10000</f>
        <v>0</v>
      </c>
      <c r="DU171" s="140" t="n">
        <f aca="false">IF(DU$2&lt;=$A171,IF(DU$3&gt;=$A171,(DU$4),0),0)*($AI172-$AI171)/10000</f>
        <v>0</v>
      </c>
      <c r="DV171" s="140" t="n">
        <f aca="false">IF(DV$2&lt;=$A171,IF(DV$3&gt;=$A171,(DV$4),0),0)*($AI172-$AI171)/10000</f>
        <v>0</v>
      </c>
      <c r="DW171" s="140" t="n">
        <f aca="false">IF(DW$2&lt;=$A171,IF(DW$3&gt;=$A171,(DW$4),0),0)*($AI172-$AI171)/10000</f>
        <v>0</v>
      </c>
      <c r="DX171" s="140" t="n">
        <f aca="false">IF(DX$2&lt;=$A171,IF(DX$3&gt;=$A171,(DX$4),0),0)*($AI172-$AI171)/10000</f>
        <v>0</v>
      </c>
      <c r="DY171" s="140" t="n">
        <f aca="false">IF(DY$2&lt;=$A171,IF(DY$3&gt;=$A171,(DY$4),0),0)*($AI172-$AI171)/10000</f>
        <v>0</v>
      </c>
      <c r="DZ171" s="140" t="n">
        <f aca="false">IF(DZ$2&lt;=$A171,IF(DZ$3&gt;=$A171,(DZ$4),0),0)*($AI172-$AI171)/10000</f>
        <v>0</v>
      </c>
      <c r="EA171" s="140" t="n">
        <f aca="false">IF(EA$2&lt;=$A171,IF(EA$3&gt;=$A171,(EA$4),0),0)*($AI172-$AI171)/10000</f>
        <v>0</v>
      </c>
      <c r="EB171" s="128" t="n">
        <f aca="false">SUM(DS171:DZ171)*AM171</f>
        <v>0</v>
      </c>
      <c r="EC171" s="128"/>
      <c r="ED171" s="17"/>
      <c r="EE171" s="17"/>
      <c r="EF171" s="17"/>
      <c r="EG171" s="17"/>
      <c r="EH171" s="17"/>
      <c r="EI171" s="140" t="n">
        <f aca="false">IF(EI$2&lt;=$A171,IF(EI$3&gt;=$A171,(EI$4),0),0)*($AI172-$AI171)/10000</f>
        <v>0</v>
      </c>
      <c r="EJ171" s="140" t="n">
        <f aca="false">IF(EJ$2&lt;=$A171,IF(EJ$3&gt;=$A171,(EJ$4),0),0)*($AI172-$AI171)/10000</f>
        <v>0</v>
      </c>
      <c r="EK171" s="140" t="n">
        <f aca="false">IF(EK$2&lt;=$A171,IF(EK$3&gt;=$A171,(EK$4),0),0)*($AI172-$AI171)/10000</f>
        <v>0</v>
      </c>
      <c r="EL171" s="140" t="n">
        <f aca="false">IF(EL$2&lt;=$A171,IF(EL$3&gt;=$A171,(EL$4),0),0)*($AI172-$AI171)/10000</f>
        <v>0</v>
      </c>
      <c r="EM171" s="140" t="n">
        <f aca="false">IF(EM$2&lt;=$A171,IF(EM$3&gt;=$A171,(EM$4),0),0)*($AI172-$AI171)/10000</f>
        <v>0</v>
      </c>
      <c r="EN171" s="140" t="n">
        <f aca="false">IF(EN$2&lt;=$A171,IF(EN$3&gt;=$A171,(EN$4),0),0)*($AI172-$AI171)/10000</f>
        <v>0</v>
      </c>
      <c r="EO171" s="17"/>
      <c r="EP171" s="128" t="n">
        <f aca="false">SUM(EI171:EN171)</f>
        <v>0</v>
      </c>
      <c r="EQ171" s="128" t="n">
        <f aca="false">EP171*AM171</f>
        <v>0</v>
      </c>
      <c r="ER171" s="17"/>
      <c r="ES171" s="17"/>
      <c r="ET171" s="17"/>
      <c r="EU171" s="17"/>
      <c r="EV171" s="17"/>
      <c r="EW171" s="140" t="n">
        <f aca="false">IF(EW$2&lt;=$A171,IF(EW$3&gt;=$A171,(EW$4),0),0)*($AI172-$AI171)/10000</f>
        <v>0</v>
      </c>
      <c r="EX171" s="140" t="n">
        <f aca="false">IF(EX$2&lt;=$A171,IF(EX$3&gt;=$A171,(EX$4),0),0)*($AI172-$AI171)/10000</f>
        <v>0</v>
      </c>
      <c r="EY171" s="140" t="n">
        <f aca="false">IF(EY$2&lt;=$A171,IF(EY$3&gt;=$A171,(EY$4),0),0)*($AI172-$AI171)/10000</f>
        <v>0</v>
      </c>
      <c r="EZ171" s="140" t="n">
        <f aca="false">IF(EZ$2&lt;=$A171,IF(EZ$3&gt;=$A171,(EZ$4),0),0)*($AI172-$AI171)/10000</f>
        <v>0</v>
      </c>
      <c r="FA171" s="140" t="n">
        <f aca="false">IF(FA$2&lt;=$A171,IF(FA$3&gt;=$A171,(FA$4),0),0)*($AI172-$AI171)/10000</f>
        <v>0</v>
      </c>
      <c r="FB171" s="140" t="n">
        <f aca="false">IF(FB$2&lt;=$A171,IF(FB$3&gt;=$A171,(FB$4),0),0)*($AI172-$AI171)/10000</f>
        <v>0</v>
      </c>
      <c r="FC171" s="17"/>
      <c r="FD171" s="128" t="n">
        <f aca="false">SUM(EW171:FB171)</f>
        <v>0</v>
      </c>
      <c r="FE171" s="128" t="n">
        <f aca="false">FD171*AM171</f>
        <v>0</v>
      </c>
      <c r="FF171" s="17"/>
      <c r="FG171" s="17"/>
      <c r="FH171" s="17"/>
      <c r="FI171" s="17"/>
      <c r="FJ171" s="17"/>
      <c r="FK171" s="17"/>
      <c r="FL171" s="140" t="n">
        <f aca="false">IF(FL$2&lt;=$A171,IF(FL$3&gt;=$A171,(FL$4),0),0)*($AI172-$AI171)/10000</f>
        <v>0</v>
      </c>
      <c r="FM171" s="140" t="n">
        <f aca="false">IF(FM$2&lt;=$A171,IF(FM$3&gt;=$A171,(FM$4),0),0)*($AI172-$AI171)/10000</f>
        <v>0</v>
      </c>
      <c r="FN171" s="140" t="n">
        <f aca="false">IF(FN$2&lt;=$A171,IF(FN$3&gt;=$A171,(FN$4),0),0)*($AI172-$AI171)/10000</f>
        <v>0</v>
      </c>
      <c r="FO171" s="140" t="n">
        <f aca="false">IF(FO$2&lt;=$A171,IF(FO$3&gt;=$A171,(FO$4),0),0)*($AI172-$AI171)/10000</f>
        <v>0</v>
      </c>
      <c r="FP171" s="140" t="n">
        <f aca="false">IF(FP$2&lt;=$A171,IF(FP$3&gt;=$A171,(FP$4),0),0)*($AI172-$AI171)/10000</f>
        <v>0</v>
      </c>
      <c r="FQ171" s="140" t="n">
        <f aca="false">IF(FQ$2&lt;=$A171,IF(FQ$3&gt;=$A171,(FQ$4),0),0)*($AI172-$AI171)/10000</f>
        <v>0</v>
      </c>
      <c r="FR171" s="17"/>
      <c r="FS171" s="128" t="n">
        <f aca="false">SUM(FL171:FQ171)</f>
        <v>0</v>
      </c>
      <c r="FT171" s="128" t="n">
        <f aca="false">FS171*AM171</f>
        <v>0</v>
      </c>
      <c r="FU171" s="17"/>
      <c r="FV171" s="17"/>
      <c r="FW171" s="17"/>
      <c r="FX171" s="17"/>
      <c r="FY171" s="17"/>
      <c r="FZ171" s="17"/>
      <c r="GA171" s="140" t="n">
        <f aca="false">IF(GA$2&lt;=$A171,IF(GA$3&gt;=$A171,(GA$4),0),0)*($AI172-$AI171)/10000</f>
        <v>0</v>
      </c>
      <c r="GB171" s="140" t="n">
        <f aca="false">IF(GB$2&lt;=$A171,IF(GB$3&gt;=$A171,(GB$4),0),0)*($AI172-$AI171)/10000</f>
        <v>0</v>
      </c>
      <c r="GC171" s="140" t="n">
        <f aca="false">IF(GC$2&lt;=$A171,IF(GC$3&gt;=$A171,(GC$4),0),0)*($AI172-$AI171)/10000</f>
        <v>0</v>
      </c>
      <c r="GD171" s="140" t="n">
        <f aca="false">IF(GD$2&lt;=$A171,IF(GD$3&gt;=$A171,(GD$4),0),0)*($AI172-$AI171)/10000</f>
        <v>0</v>
      </c>
      <c r="GE171" s="140" t="n">
        <f aca="false">IF(GE$2&lt;=$A171,IF(GE$3&gt;=$A171,(GE$4),0),0)*($AI172-$AI171)/10000</f>
        <v>0</v>
      </c>
      <c r="GF171" s="140" t="n">
        <f aca="false">IF(GF$2&lt;=$A171,IF(GF$3&gt;=$A171,(GF$4),0),0)*($AI172-$AI171)/10000</f>
        <v>0</v>
      </c>
      <c r="GG171" s="17"/>
      <c r="GH171" s="128" t="n">
        <f aca="false">SUM(GA171:GF171)</f>
        <v>0</v>
      </c>
      <c r="GI171" s="128" t="n">
        <f aca="false">GH171*AM171</f>
        <v>0</v>
      </c>
    </row>
    <row r="172" customFormat="false" ht="17.25" hidden="false" customHeight="false" outlineLevel="0" collapsed="false">
      <c r="A172" s="133" t="n">
        <v>41974</v>
      </c>
      <c r="B172" s="144" t="e">
        <f aca="false">INDEX(EOLArray,MATCH($A172,EOLColumn,0),MATCH($AF$5,EOLRow,0))+CT172</f>
        <v>#VALUE!</v>
      </c>
      <c r="C172" s="135" t="n">
        <f aca="false">INDEX(M1SHEET,MATCH($A172,M1COLUMN,0),MATCH($AG$5,M1ROW,0))</f>
        <v>-0.57</v>
      </c>
      <c r="D172" s="152"/>
      <c r="E172" s="144" t="e">
        <f aca="false">INDEX(EOLArray,MATCH($A172,EOLColumn,0),MATCH($AF$19,EOLRow,0))+EQ172</f>
        <v>#VALUE!</v>
      </c>
      <c r="F172" s="135" t="n">
        <f aca="false">INDEX(M1SHEET,MATCH($A172,M1COLUMN,0),MATCH($AG$14,M1ROW,0))</f>
        <v>0</v>
      </c>
      <c r="G172" s="152"/>
      <c r="H172" s="144" t="e">
        <f aca="false">INDEX(EOLArray,MATCH($A172,EOLColumn,0),MATCH($AF$20,EOLRow,0))+GI172</f>
        <v>#VALUE!</v>
      </c>
      <c r="I172" s="135" t="n">
        <f aca="false">INDEX(M1SHEET,MATCH($A172,M1COLUMN,0),MATCH($AG$17,M1ROW,0))</f>
        <v>0.12</v>
      </c>
      <c r="J172" s="152"/>
      <c r="K172" s="144" t="e">
        <f aca="false">INDEX(EOLArray,MATCH($A172,EOLColumn,0),MATCH($AF$13,EOLRow,0))+FE172</f>
        <v>#VALUE!</v>
      </c>
      <c r="L172" s="135" t="n">
        <f aca="false">INDEX(M1SHEET,MATCH($A172,M1COLUMN,0),MATCH($AG$13,M1ROW,0))</f>
        <v>0</v>
      </c>
      <c r="M172" s="152"/>
      <c r="N172" s="144" t="e">
        <f aca="false">INDEX(EOLArray,MATCH($A172,EOLColumn,0),MATCH($AF$12,EOLRow,0))+EB172+DQ172</f>
        <v>#VALUE!</v>
      </c>
      <c r="O172" s="135" t="n">
        <f aca="false">INDEX(M1SHEET,MATCH($A172,M1COLUMN,0),MATCH($AG$15,M1ROW,0))</f>
        <v>0.06</v>
      </c>
      <c r="P172" s="152"/>
      <c r="Q172" s="135" t="n">
        <f aca="false">INDEX(M1SHEET,MATCH($A172,M1COLUMN,0),MATCH($AG$31,M1ROW,0))</f>
        <v>4.9475</v>
      </c>
      <c r="R172" s="152"/>
      <c r="S172" s="144" t="e">
        <f aca="false">INDEX(EOLArray,MATCH($A172,EOLColumn,0),MATCH($AF$2,EOLRow,0))+BE172+DF172</f>
        <v>#VALUE!</v>
      </c>
      <c r="T172" s="135" t="n">
        <f aca="false">INDEX(M1SHEET,MATCH($A172,M1COLUMN,0),MATCH($AG$3,M1ROW,0))</f>
        <v>-0.57</v>
      </c>
      <c r="U172" s="152"/>
      <c r="V172" s="135" t="n">
        <f aca="false">INDEX(M1SHEET,MATCH($A172,M1COLUMN,0),MATCH($AG$28,M1ROW,0))</f>
        <v>6.03453414083504</v>
      </c>
      <c r="W172" s="152"/>
      <c r="X172" s="144" t="e">
        <f aca="false">INDEX(EOLArray,MATCH($A172,EOLColumn,0),MATCH($AF$18,EOLRow,0))+$BE172+$CK172+$CS172+$DQ172</f>
        <v>#VALUE!</v>
      </c>
      <c r="Y172" s="135" t="n">
        <f aca="false">INDEX(M1SHEET,MATCH($A172,M1COLUMN,0),MATCH($AG$2,M1ROW,0))</f>
        <v>4.8875</v>
      </c>
      <c r="Z172" s="152"/>
      <c r="AB172" s="150" t="e">
        <f aca="false">B172+E172+H172+K172+N172+S172</f>
        <v>#VALUE!</v>
      </c>
      <c r="AC172" s="58"/>
      <c r="AD172" s="58"/>
      <c r="AI172" s="166" t="n">
        <v>41974</v>
      </c>
      <c r="AJ172" s="167" t="n">
        <f aca="false">(CK172+BE172+BR172+DQ172)*AM172</f>
        <v>0</v>
      </c>
      <c r="AK172" s="168" t="n">
        <f aca="false">(AO172)*(AM172)</f>
        <v>0</v>
      </c>
      <c r="AL172" s="168" t="n">
        <f aca="false">(AN172+AO172)*(AM172)</f>
        <v>0</v>
      </c>
      <c r="AM172" s="169" t="n">
        <f aca="false">INDEX(M1SHEET,MATCH($AI172,M1COLUMN,0),MATCH($AG$38,M1ROW,0))</f>
        <v>0.427395999011852</v>
      </c>
      <c r="AN172" s="170" t="n">
        <f aca="false">BS172</f>
        <v>0</v>
      </c>
      <c r="AO172" s="168" t="n">
        <f aca="false">BR172</f>
        <v>0</v>
      </c>
      <c r="AP172" s="171"/>
      <c r="AQ172" s="108"/>
      <c r="AR172" s="128"/>
      <c r="AS172" s="108"/>
      <c r="AT172" s="17"/>
      <c r="AU172" s="17"/>
      <c r="AV172" s="37" t="n">
        <v>41974</v>
      </c>
      <c r="AW172" s="17"/>
      <c r="AX172" s="140" t="n">
        <f aca="false">IF(AX$2&lt;=$A172,IF(AX$3&gt;=$A172,(AX$4/1.055056),0),0)*($AI173-$AI172)/10000</f>
        <v>-0</v>
      </c>
      <c r="AY172" s="140" t="n">
        <f aca="false">IF(AY$2&lt;=$A172,IF(AY$3&gt;=$A172,(AY$4/1.055056),0),0)*($AI173-$AI172)/10000</f>
        <v>-0</v>
      </c>
      <c r="AZ172" s="140" t="n">
        <f aca="false">IF(AZ$2&lt;=$A172,IF(AZ$3&gt;=$A172,(AZ$4/1.055056),0),0)*($AI173-$AI172)/10000</f>
        <v>-0</v>
      </c>
      <c r="BA172" s="140" t="n">
        <f aca="false">IF(BA$2&lt;=$A172,IF(BA$3&gt;=$A172,(BA$4/1.055056),0),0)*($AI173-$AI172)/10000</f>
        <v>-0</v>
      </c>
      <c r="BB172" s="140" t="n">
        <f aca="false">IF(BB$2&lt;=$A172,IF(BB$3&gt;=$A172,(BB$4/1.055056),0),0)*($AI173-$AI172)/10000</f>
        <v>-0</v>
      </c>
      <c r="BC172" s="140" t="n">
        <f aca="false">IF(BC$2&lt;=$A172,IF(BC$3&gt;=$A172,(BC$4/1.055056),0),0)*($AI173-$AI172)/10000</f>
        <v>-0</v>
      </c>
      <c r="BD172" s="140" t="n">
        <f aca="false">IF(BD$2&lt;=$A172,IF(BD$3&gt;=$A172,(BD$4/1.055056),0),0)*($AI173-$AI172)/10000</f>
        <v>-0</v>
      </c>
      <c r="BE172" s="140" t="n">
        <f aca="false">SUM(AX172:BD172)*AM172</f>
        <v>0</v>
      </c>
      <c r="BF172" s="140"/>
      <c r="BG172" s="13"/>
      <c r="BH172" s="13"/>
      <c r="BI172" s="141" t="n">
        <f aca="false">IF(BI$2&lt;=$A172,IF(BI$3&gt;=$A172,(BI$4/1.055056),0),0)*($AI173-$AI172)/10000</f>
        <v>-0</v>
      </c>
      <c r="BJ172" s="141" t="n">
        <f aca="false">IF(BJ$2&lt;=$A172,IF(BJ$3&gt;=$A172,(BJ$4/1.055056),0),0)*($AI173-$AI172)/10000</f>
        <v>-0</v>
      </c>
      <c r="BK172" s="141" t="n">
        <f aca="false">IF(BK$2&lt;=$A172,IF(BK$3&gt;=$A172,(BK$4/1.055056),0),0)*($AI173-$AI172)/10000</f>
        <v>-0</v>
      </c>
      <c r="BL172" s="141" t="n">
        <f aca="false">IF(BL$2&lt;=$A172,IF(BL$3&gt;=$A172,(BL$4/1.055056),0),0)*($AI173-$AI172)/10000</f>
        <v>-0</v>
      </c>
      <c r="BM172" s="141" t="n">
        <f aca="false">IF(BM$2&lt;=$A172,IF(BM$3&gt;=$A172,(BM$4/1.055056),0),0)*($AI173-$AI172)/10000</f>
        <v>-0</v>
      </c>
      <c r="BN172" s="141" t="n">
        <f aca="false">IF(BN$2&lt;=$A172,IF(BN$3&gt;=$A172,(BN$4/1.055056),0),0)*($AI173-$AI172)/10000</f>
        <v>-0</v>
      </c>
      <c r="BO172" s="141" t="n">
        <f aca="false">IF(BO$2&lt;=$A172,IF(BO$3&gt;=$A172,(BO$4/1.055056),0),0)*($AI173-$AI172)/10000</f>
        <v>-0</v>
      </c>
      <c r="BP172" s="141" t="n">
        <f aca="false">IF(BP$2&lt;=$A172,IF(BP$3&gt;=$A172,(BP$4/1.055056),0),0)*($AI173-$AI172)/10000</f>
        <v>-0</v>
      </c>
      <c r="BQ172" s="13"/>
      <c r="BR172" s="14" t="n">
        <f aca="false">SUM(BI172:BP172)</f>
        <v>0</v>
      </c>
      <c r="BS172" s="14" t="n">
        <f aca="false">SUM(AX172:BF172)+DF172</f>
        <v>0</v>
      </c>
      <c r="BT172" s="14"/>
      <c r="BU172" s="17"/>
      <c r="BV172" s="17"/>
      <c r="BW172" s="142" t="n">
        <f aca="false">IF(BW$2&lt;=$A172,IF(BW$3&gt;=$A172,(BW$4),0),0)*($AI173-$AI172)/10000</f>
        <v>-0</v>
      </c>
      <c r="BX172" s="142" t="n">
        <f aca="false">IF(BX$2&lt;=$A172,IF(BX$3&gt;=$A172,(BX$4),0),0)*($AI173-$AI172)/10000</f>
        <v>-0</v>
      </c>
      <c r="BY172" s="142" t="n">
        <f aca="false">IF(BY$2&lt;=$A172,IF(BY$3&gt;=$A172,(BY$4),0),0)*($AI173-$AI172)/10000</f>
        <v>-0</v>
      </c>
      <c r="BZ172" s="142" t="n">
        <f aca="false">IF(BZ$2&lt;=$A172,IF(BZ$3&gt;=$A172,(BZ$4),0),0)*($AI173-$AI172)/10000</f>
        <v>-0</v>
      </c>
      <c r="CA172" s="142" t="n">
        <f aca="false">IF(CA$2&lt;=$A172,IF(CA$3&gt;=$A172,(CA$4),0),0)*($AI173-$AI172)/10000</f>
        <v>-0</v>
      </c>
      <c r="CB172" s="140" t="n">
        <f aca="false">IF(CB$2&lt;=$A172,IF(CB$3&gt;=$A172,(CB$4),0),0)*($AI173-$AI172)/10000</f>
        <v>-0</v>
      </c>
      <c r="CC172" s="140" t="n">
        <f aca="false">IF(CC$2&lt;=$A172,IF(CC$3&gt;=$A172,(CC$4),0),0)*($AI173-$AI172)/10000</f>
        <v>-0</v>
      </c>
      <c r="CD172" s="140" t="n">
        <f aca="false">IF(CD$2&lt;=$A172,IF(CD$3&gt;=$A172,(CD$4),0),0)*($AI173-$AI172)/10000</f>
        <v>-0</v>
      </c>
      <c r="CE172" s="140" t="n">
        <f aca="false">IF(CE$2&lt;=$A172,IF(CE$3&gt;=$A172,(CE$4),0),0)*($AI173-$AI172)/10000</f>
        <v>-0</v>
      </c>
      <c r="CF172" s="140" t="n">
        <f aca="false">IF(CF$2&lt;=$A172,IF(CF$3&gt;=$A172,(CF$4),0),0)*($AI173-$AI172)/10000</f>
        <v>-0</v>
      </c>
      <c r="CG172" s="140" t="n">
        <f aca="false">IF(CG$2&lt;=$A172,IF(CG$3&gt;=$A172,(CG$4),0),0)*($AI173-$AI172)/10000</f>
        <v>-0</v>
      </c>
      <c r="CH172" s="140" t="n">
        <f aca="false">IF(CH$2&lt;=$A172,IF(CH$3&gt;=$A172,(CH$4),0),0)*($AI173-$AI172)/10000</f>
        <v>-0</v>
      </c>
      <c r="CI172" s="140" t="n">
        <f aca="false">IF(CI$2&lt;=$A172,IF(CI$3&gt;=$A172,(CI$4),0),0)*($AI173-$AI172)/10000</f>
        <v>-0</v>
      </c>
      <c r="CJ172" s="17"/>
      <c r="CK172" s="128" t="n">
        <f aca="false">SUM(BW172:CI172)+DQ172</f>
        <v>0</v>
      </c>
      <c r="CL172" s="128"/>
      <c r="CM172" s="128"/>
      <c r="CN172" s="142" t="n">
        <f aca="false">IF(CN$2&lt;=$A172,IF(CN$3&gt;=$A172,(CN$4),0),0)*($AI173-$AI172)/10000</f>
        <v>-0</v>
      </c>
      <c r="CO172" s="142" t="n">
        <f aca="false">IF(CO$2&lt;=$A172,IF(CO$3&gt;=$A172,(CO$4),0),0)*($AI173-$AI172)/10000</f>
        <v>-0</v>
      </c>
      <c r="CP172" s="142" t="n">
        <f aca="false">IF(CP$2&lt;=$A172,IF(CP$3&gt;=$A172,(CP$4),0),0)*($AI173-$AI172)/10000</f>
        <v>-0</v>
      </c>
      <c r="CQ172" s="142" t="n">
        <f aca="false">IF(CQ$2&lt;=$A172,IF(CQ$3&gt;=$A172,(CQ$4),0),0)*($AI173-$AI172)/10000</f>
        <v>-0</v>
      </c>
      <c r="CR172" s="128"/>
      <c r="CS172" s="128" t="n">
        <f aca="false">SUM(CN172:CQ172)*AL172</f>
        <v>0</v>
      </c>
      <c r="CT172" s="128"/>
      <c r="CU172" s="17"/>
      <c r="CV172" s="17"/>
      <c r="CW172" s="17"/>
      <c r="CX172" s="140" t="n">
        <f aca="false">IF(CX$2&lt;=$A172,IF(CX$3&gt;=$A172,(CX$4),0),0)*($AI173-$AI172)/10000</f>
        <v>-0</v>
      </c>
      <c r="CY172" s="140" t="n">
        <f aca="false">IF(CY$2&lt;=$A172,IF(CY$3&gt;=$A172,(CY$4),0),0)*($AI173-$AI172)/10000</f>
        <v>-0</v>
      </c>
      <c r="CZ172" s="140" t="n">
        <f aca="false">IF(CZ$2&lt;=$A172,IF(CZ$3&gt;=$A172,(CZ$4),0),0)*($AI173-$AI172)/10000</f>
        <v>-0</v>
      </c>
      <c r="DA172" s="140" t="n">
        <f aca="false">IF(DA$2&lt;=$A172,IF(DA$3&gt;=$A172,(DA$4),0),0)*($AI173-$AI172)/10000</f>
        <v>-0</v>
      </c>
      <c r="DB172" s="140" t="n">
        <f aca="false">IF(DB$2&lt;=$A172,IF(DB$3&gt;=$A172,(DB$4),0),0)*($AI173-$AI172)/10000</f>
        <v>-0</v>
      </c>
      <c r="DC172" s="140" t="n">
        <f aca="false">IF(DC$2&lt;=$A172,IF(DC$3&gt;=$A172,(DC$4),0),0)*($AI173-$AI172)/10000</f>
        <v>-0</v>
      </c>
      <c r="DD172" s="140" t="n">
        <f aca="false">IF(DD$2&lt;=$A172,IF(DD$3&gt;=$A172,(DD$4),0),0)*($AI173-$AI172)/10000</f>
        <v>-0</v>
      </c>
      <c r="DE172" s="17"/>
      <c r="DF172" s="128" t="n">
        <f aca="false">SUM(CX172:DD172)</f>
        <v>0</v>
      </c>
      <c r="DG172" s="17"/>
      <c r="DH172" s="17"/>
      <c r="DI172" s="17"/>
      <c r="DJ172" s="17"/>
      <c r="DK172" s="17"/>
      <c r="DL172" s="140" t="n">
        <f aca="false">IF(DL$2&lt;=$A172,IF(DL$3&gt;=$A172,(DL$4),0),0)*($AI173-$AI172)/10000</f>
        <v>-0</v>
      </c>
      <c r="DM172" s="140" t="n">
        <f aca="false">IF(DM$2&lt;=$A172,IF(DM$3&gt;=$A172,(DM$4),0),0)*($AI173-$AI172)/10000</f>
        <v>-0</v>
      </c>
      <c r="DN172" s="140" t="n">
        <f aca="false">IF(DN$2&lt;=$A172,IF(DN$3&gt;=$A172,(DN$4),0),0)*($AI173-$AI172)/10000</f>
        <v>-0</v>
      </c>
      <c r="DO172" s="140" t="n">
        <f aca="false">IF(DO$2&lt;=$A172,IF(DO$3&gt;=$A172,(DO$4),0),0)*($AI173-$AI172)/10000</f>
        <v>-0</v>
      </c>
      <c r="DP172" s="140"/>
      <c r="DQ172" s="140" t="n">
        <f aca="false">SUM(DL172:DO172)*AL172</f>
        <v>0</v>
      </c>
      <c r="DR172" s="140"/>
      <c r="DS172" s="140" t="n">
        <f aca="false">IF(DS$2&lt;=$A172,IF(DS$3&gt;=$A172,(DS$4),0),0)*($AI173-$AI172)/10000</f>
        <v>-0</v>
      </c>
      <c r="DT172" s="140" t="n">
        <f aca="false">IF(DT$2&lt;=$A172,IF(DT$3&gt;=$A172,(DT$4),0),0)*($AI173-$AI172)/10000</f>
        <v>-0</v>
      </c>
      <c r="DU172" s="140" t="n">
        <f aca="false">IF(DU$2&lt;=$A172,IF(DU$3&gt;=$A172,(DU$4),0),0)*($AI173-$AI172)/10000</f>
        <v>-0</v>
      </c>
      <c r="DV172" s="140" t="n">
        <f aca="false">IF(DV$2&lt;=$A172,IF(DV$3&gt;=$A172,(DV$4),0),0)*($AI173-$AI172)/10000</f>
        <v>-0</v>
      </c>
      <c r="DW172" s="140" t="n">
        <f aca="false">IF(DW$2&lt;=$A172,IF(DW$3&gt;=$A172,(DW$4),0),0)*($AI173-$AI172)/10000</f>
        <v>-0</v>
      </c>
      <c r="DX172" s="140" t="n">
        <f aca="false">IF(DX$2&lt;=$A172,IF(DX$3&gt;=$A172,(DX$4),0),0)*($AI173-$AI172)/10000</f>
        <v>-0</v>
      </c>
      <c r="DY172" s="140" t="n">
        <f aca="false">IF(DY$2&lt;=$A172,IF(DY$3&gt;=$A172,(DY$4),0),0)*($AI173-$AI172)/10000</f>
        <v>-0</v>
      </c>
      <c r="DZ172" s="140" t="n">
        <f aca="false">IF(DZ$2&lt;=$A172,IF(DZ$3&gt;=$A172,(DZ$4),0),0)*($AI173-$AI172)/10000</f>
        <v>-0</v>
      </c>
      <c r="EA172" s="140" t="n">
        <f aca="false">IF(EA$2&lt;=$A172,IF(EA$3&gt;=$A172,(EA$4),0),0)*($AI173-$AI172)/10000</f>
        <v>-0</v>
      </c>
      <c r="EB172" s="128" t="n">
        <f aca="false">SUM(DS172:DZ172)*AM172</f>
        <v>0</v>
      </c>
      <c r="EC172" s="128"/>
      <c r="ED172" s="17"/>
      <c r="EE172" s="17"/>
      <c r="EF172" s="17"/>
      <c r="EG172" s="17"/>
      <c r="EH172" s="17"/>
      <c r="EI172" s="140" t="n">
        <f aca="false">IF(EI$2&lt;=$A172,IF(EI$3&gt;=$A172,(EI$4),0),0)*($AI173-$AI172)/10000</f>
        <v>-0</v>
      </c>
      <c r="EJ172" s="140" t="n">
        <f aca="false">IF(EJ$2&lt;=$A172,IF(EJ$3&gt;=$A172,(EJ$4),0),0)*($AI173-$AI172)/10000</f>
        <v>-0</v>
      </c>
      <c r="EK172" s="140" t="n">
        <f aca="false">IF(EK$2&lt;=$A172,IF(EK$3&gt;=$A172,(EK$4),0),0)*($AI173-$AI172)/10000</f>
        <v>-0</v>
      </c>
      <c r="EL172" s="140" t="n">
        <f aca="false">IF(EL$2&lt;=$A172,IF(EL$3&gt;=$A172,(EL$4),0),0)*($AI173-$AI172)/10000</f>
        <v>-0</v>
      </c>
      <c r="EM172" s="140" t="n">
        <f aca="false">IF(EM$2&lt;=$A172,IF(EM$3&gt;=$A172,(EM$4),0),0)*($AI173-$AI172)/10000</f>
        <v>-0</v>
      </c>
      <c r="EN172" s="140" t="n">
        <f aca="false">IF(EN$2&lt;=$A172,IF(EN$3&gt;=$A172,(EN$4),0),0)*($AI173-$AI172)/10000</f>
        <v>-0</v>
      </c>
      <c r="EO172" s="17"/>
      <c r="EP172" s="128" t="n">
        <f aca="false">SUM(EI172:EN172)</f>
        <v>0</v>
      </c>
      <c r="EQ172" s="128" t="n">
        <f aca="false">EP172*AM172</f>
        <v>0</v>
      </c>
      <c r="ER172" s="17"/>
      <c r="ES172" s="17"/>
      <c r="ET172" s="17"/>
      <c r="EU172" s="17"/>
      <c r="EV172" s="17"/>
      <c r="EW172" s="140" t="n">
        <f aca="false">IF(EW$2&lt;=$A172,IF(EW$3&gt;=$A172,(EW$4),0),0)*($AI173-$AI172)/10000</f>
        <v>-0</v>
      </c>
      <c r="EX172" s="140" t="n">
        <f aca="false">IF(EX$2&lt;=$A172,IF(EX$3&gt;=$A172,(EX$4),0),0)*($AI173-$AI172)/10000</f>
        <v>-0</v>
      </c>
      <c r="EY172" s="140" t="n">
        <f aca="false">IF(EY$2&lt;=$A172,IF(EY$3&gt;=$A172,(EY$4),0),0)*($AI173-$AI172)/10000</f>
        <v>-0</v>
      </c>
      <c r="EZ172" s="140" t="n">
        <f aca="false">IF(EZ$2&lt;=$A172,IF(EZ$3&gt;=$A172,(EZ$4),0),0)*($AI173-$AI172)/10000</f>
        <v>-0</v>
      </c>
      <c r="FA172" s="140" t="n">
        <f aca="false">IF(FA$2&lt;=$A172,IF(FA$3&gt;=$A172,(FA$4),0),0)*($AI173-$AI172)/10000</f>
        <v>-0</v>
      </c>
      <c r="FB172" s="140" t="n">
        <f aca="false">IF(FB$2&lt;=$A172,IF(FB$3&gt;=$A172,(FB$4),0),0)*($AI173-$AI172)/10000</f>
        <v>-0</v>
      </c>
      <c r="FC172" s="17"/>
      <c r="FD172" s="128" t="n">
        <f aca="false">SUM(EW172:FB172)</f>
        <v>0</v>
      </c>
      <c r="FE172" s="128" t="n">
        <f aca="false">FD172*AM172</f>
        <v>0</v>
      </c>
      <c r="FF172" s="17"/>
      <c r="FG172" s="17"/>
      <c r="FH172" s="17"/>
      <c r="FI172" s="17"/>
      <c r="FJ172" s="17"/>
      <c r="FK172" s="17"/>
      <c r="FL172" s="140" t="n">
        <f aca="false">IF(FL$2&lt;=$A172,IF(FL$3&gt;=$A172,(FL$4),0),0)*($AI173-$AI172)/10000</f>
        <v>-0</v>
      </c>
      <c r="FM172" s="140" t="n">
        <f aca="false">IF(FM$2&lt;=$A172,IF(FM$3&gt;=$A172,(FM$4),0),0)*($AI173-$AI172)/10000</f>
        <v>-0</v>
      </c>
      <c r="FN172" s="140" t="n">
        <f aca="false">IF(FN$2&lt;=$A172,IF(FN$3&gt;=$A172,(FN$4),0),0)*($AI173-$AI172)/10000</f>
        <v>-0</v>
      </c>
      <c r="FO172" s="140" t="n">
        <f aca="false">IF(FO$2&lt;=$A172,IF(FO$3&gt;=$A172,(FO$4),0),0)*($AI173-$AI172)/10000</f>
        <v>-0</v>
      </c>
      <c r="FP172" s="140" t="n">
        <f aca="false">IF(FP$2&lt;=$A172,IF(FP$3&gt;=$A172,(FP$4),0),0)*($AI173-$AI172)/10000</f>
        <v>-0</v>
      </c>
      <c r="FQ172" s="140" t="n">
        <f aca="false">IF(FQ$2&lt;=$A172,IF(FQ$3&gt;=$A172,(FQ$4),0),0)*($AI173-$AI172)/10000</f>
        <v>-0</v>
      </c>
      <c r="FR172" s="17"/>
      <c r="FS172" s="128" t="n">
        <f aca="false">SUM(FL172:FQ172)</f>
        <v>0</v>
      </c>
      <c r="FT172" s="128" t="n">
        <f aca="false">FS172*AM172</f>
        <v>0</v>
      </c>
      <c r="FU172" s="17"/>
      <c r="FV172" s="17"/>
      <c r="FW172" s="17"/>
      <c r="FX172" s="17"/>
      <c r="FY172" s="17"/>
      <c r="FZ172" s="17"/>
      <c r="GA172" s="140" t="n">
        <f aca="false">IF(GA$2&lt;=$A172,IF(GA$3&gt;=$A172,(GA$4),0),0)*($AI173-$AI172)/10000</f>
        <v>-0</v>
      </c>
      <c r="GB172" s="140" t="n">
        <f aca="false">IF(GB$2&lt;=$A172,IF(GB$3&gt;=$A172,(GB$4),0),0)*($AI173-$AI172)/10000</f>
        <v>-0</v>
      </c>
      <c r="GC172" s="140" t="n">
        <f aca="false">IF(GC$2&lt;=$A172,IF(GC$3&gt;=$A172,(GC$4),0),0)*($AI173-$AI172)/10000</f>
        <v>-0</v>
      </c>
      <c r="GD172" s="140" t="n">
        <f aca="false">IF(GD$2&lt;=$A172,IF(GD$3&gt;=$A172,(GD$4),0),0)*($AI173-$AI172)/10000</f>
        <v>-0</v>
      </c>
      <c r="GE172" s="140" t="n">
        <f aca="false">IF(GE$2&lt;=$A172,IF(GE$3&gt;=$A172,(GE$4),0),0)*($AI173-$AI172)/10000</f>
        <v>-0</v>
      </c>
      <c r="GF172" s="140" t="n">
        <f aca="false">IF(GF$2&lt;=$A172,IF(GF$3&gt;=$A172,(GF$4),0),0)*($AI173-$AI172)/10000</f>
        <v>-0</v>
      </c>
      <c r="GG172" s="17"/>
      <c r="GH172" s="128" t="n">
        <f aca="false">SUM(GA172:GF172)</f>
        <v>0</v>
      </c>
      <c r="GI172" s="128" t="n">
        <f aca="false">GH172*AM172</f>
        <v>0</v>
      </c>
    </row>
    <row r="173" customFormat="false" ht="16.5" hidden="false" customHeight="false" outlineLevel="0" collapsed="false">
      <c r="A173" s="133" t="n">
        <v>42005</v>
      </c>
      <c r="B173" s="144" t="e">
        <f aca="false">INDEX(EOLArray,MATCH($A173,EOLColumn,0),MATCH($AF$5,EOLRow,0))+CT173</f>
        <v>#VALUE!</v>
      </c>
      <c r="C173" s="135" t="str">
        <f aca="false">INDEX(M1SHEET,MATCH($A173,M1COLUMN,0),MATCH($AG$5,M1ROW,0))</f>
        <v/>
      </c>
      <c r="D173" s="145" t="n">
        <f aca="false">AVERAGE(C171:C175)</f>
        <v>-0.57</v>
      </c>
      <c r="E173" s="144" t="e">
        <f aca="false">INDEX(EOLArray,MATCH($A173,EOLColumn,0),MATCH($AF$19,EOLRow,0))+EQ173</f>
        <v>#VALUE!</v>
      </c>
      <c r="F173" s="135" t="str">
        <f aca="false">INDEX(M1SHEET,MATCH($A173,M1COLUMN,0),MATCH($AG$14,M1ROW,0))</f>
        <v/>
      </c>
      <c r="G173" s="145" t="n">
        <f aca="false">AVERAGE(F171:F175)</f>
        <v>0</v>
      </c>
      <c r="H173" s="144" t="e">
        <f aca="false">INDEX(EOLArray,MATCH($A173,EOLColumn,0),MATCH($AF$20,EOLRow,0))+GI173</f>
        <v>#VALUE!</v>
      </c>
      <c r="I173" s="135" t="str">
        <f aca="false">INDEX(M1SHEET,MATCH($A173,M1COLUMN,0),MATCH($AG$17,M1ROW,0))</f>
        <v/>
      </c>
      <c r="J173" s="145" t="n">
        <f aca="false">AVERAGE(I171:I175)</f>
        <v>0.12</v>
      </c>
      <c r="K173" s="144" t="e">
        <f aca="false">INDEX(EOLArray,MATCH($A173,EOLColumn,0),MATCH($AF$13,EOLRow,0))+FE173</f>
        <v>#VALUE!</v>
      </c>
      <c r="L173" s="135" t="str">
        <f aca="false">INDEX(M1SHEET,MATCH($A173,M1COLUMN,0),MATCH($AG$13,M1ROW,0))</f>
        <v/>
      </c>
      <c r="M173" s="145" t="n">
        <f aca="false">AVERAGE(L171:L175)</f>
        <v>0</v>
      </c>
      <c r="N173" s="144" t="e">
        <f aca="false">INDEX(EOLArray,MATCH($A173,EOLColumn,0),MATCH($AF$12,EOLRow,0))+EB173+DQ173</f>
        <v>#VALUE!</v>
      </c>
      <c r="O173" s="135" t="str">
        <f aca="false">INDEX(M1SHEET,MATCH($A173,M1COLUMN,0),MATCH($AG$15,M1ROW,0))</f>
        <v/>
      </c>
      <c r="P173" s="145" t="n">
        <f aca="false">AVERAGE(O171:O175)</f>
        <v>0.03</v>
      </c>
      <c r="Q173" s="135" t="str">
        <f aca="false">INDEX(M1SHEET,MATCH($A173,M1COLUMN,0),MATCH($AG$31,M1ROW,0))</f>
        <v/>
      </c>
      <c r="R173" s="145" t="n">
        <f aca="false">AVERAGE(Q171:Q175)</f>
        <v>4.855</v>
      </c>
      <c r="S173" s="144" t="e">
        <f aca="false">INDEX(EOLArray,MATCH($A173,EOLColumn,0),MATCH($AF$2,EOLRow,0))+BE173+DF173</f>
        <v>#VALUE!</v>
      </c>
      <c r="T173" s="135" t="str">
        <f aca="false">INDEX(M1SHEET,MATCH($A173,M1COLUMN,0),MATCH($AG$3,M1ROW,0))</f>
        <v/>
      </c>
      <c r="U173" s="145" t="n">
        <f aca="false">AVERAGE(T171:T175)</f>
        <v>-0.57</v>
      </c>
      <c r="V173" s="135" t="str">
        <f aca="false">INDEX(M1SHEET,MATCH($A173,M1COLUMN,0),MATCH($AG$28,M1ROW,0))</f>
        <v/>
      </c>
      <c r="W173" s="145" t="n">
        <f aca="false">AVERAGE(V171:V175)</f>
        <v>5.9470818052599</v>
      </c>
      <c r="X173" s="144" t="e">
        <f aca="false">INDEX(EOLArray,MATCH($A173,EOLColumn,0),MATCH($AF$18,EOLRow,0))+$BE173+$CK173+$CS173+$DQ173</f>
        <v>#VALUE!</v>
      </c>
      <c r="Y173" s="135" t="n">
        <f aca="false">INDEX(M1SHEET,MATCH($A173,M1COLUMN,0),MATCH($AG$2,M1ROW,0))</f>
        <v>5.0115</v>
      </c>
      <c r="Z173" s="145" t="n">
        <f aca="false">AVERAGE(Y171:Y175)</f>
        <v>4.8597</v>
      </c>
      <c r="AB173" s="150" t="e">
        <f aca="false">B173+E173+H173+K173+N173+S173</f>
        <v>#VALUE!</v>
      </c>
      <c r="AC173" s="58"/>
      <c r="AD173" s="58"/>
      <c r="AQ173" s="37" t="n">
        <v>42005</v>
      </c>
      <c r="AR173" s="17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4"/>
      <c r="BN173" s="14"/>
      <c r="BO173" s="14"/>
      <c r="BP173" s="17"/>
      <c r="BQ173" s="17"/>
      <c r="BR173" s="172"/>
      <c r="BS173" s="172"/>
      <c r="BT173" s="172"/>
      <c r="BU173" s="172"/>
      <c r="BV173" s="172"/>
      <c r="BW173" s="13"/>
      <c r="BX173" s="13"/>
      <c r="BY173" s="13"/>
      <c r="BZ173" s="13"/>
      <c r="CA173" s="13"/>
      <c r="CB173" s="13"/>
      <c r="CC173" s="13"/>
      <c r="CD173" s="13"/>
      <c r="CE173" s="17"/>
      <c r="CF173" s="13"/>
      <c r="CG173" s="13"/>
      <c r="CH173" s="13"/>
      <c r="CI173" s="13"/>
      <c r="CJ173" s="13"/>
      <c r="CK173" s="13"/>
      <c r="CL173" s="13"/>
      <c r="CM173" s="13"/>
      <c r="CN173" s="128" t="n">
        <f aca="false">IF(CN$2&lt;=$A173,IF(CN$3&gt;=$A173,(CN$4),0),0)*($AI174-$AI173)/10000</f>
        <v>0</v>
      </c>
      <c r="CO173" s="128" t="n">
        <f aca="false">IF(CO$2&lt;=$A173,IF(CO$3&gt;=$A173,(CO$4),0),0)*($AI174-$AI173)/10000</f>
        <v>0</v>
      </c>
      <c r="CP173" s="17" t="n">
        <f aca="false">IF(CP$2&lt;=$A173,IF(CP$3&gt;=$A173,(CP$4),0),0)*($AI174-$AI173)/10000</f>
        <v>0</v>
      </c>
      <c r="CQ173" s="17" t="n">
        <f aca="false">IF(CQ$2&lt;=$A173,IF(CQ$3&gt;=$A173,(CQ$4),0),0)*($AI174-$AI173)/10000</f>
        <v>0</v>
      </c>
      <c r="CR173" s="17"/>
      <c r="CS173" s="13"/>
      <c r="CT173" s="13"/>
      <c r="CU173" s="13"/>
      <c r="CV173" s="13"/>
      <c r="CW173" s="13"/>
      <c r="CX173" s="13"/>
      <c r="CY173" s="13"/>
      <c r="CZ173" s="17"/>
      <c r="DA173" s="13"/>
      <c r="DB173" s="17"/>
      <c r="DC173" s="17"/>
      <c r="DD173" s="17"/>
      <c r="DE173" s="17"/>
      <c r="DF173" s="17"/>
      <c r="DG173" s="13"/>
      <c r="DH173" s="13"/>
      <c r="DI173" s="13"/>
      <c r="DJ173" s="13"/>
      <c r="DK173" s="13"/>
      <c r="DL173" s="140" t="n">
        <f aca="false">IF(DL$2&lt;=$A173,IF(DL$3&gt;=$A173,(DL$4),0),0)*($AI174-$AI173)/10000</f>
        <v>0</v>
      </c>
      <c r="DM173" s="13"/>
      <c r="DN173" s="13"/>
      <c r="DO173" s="13"/>
      <c r="DP173" s="13"/>
      <c r="DQ173" s="13"/>
      <c r="DR173" s="13"/>
      <c r="DS173" s="13"/>
      <c r="DT173" s="13"/>
      <c r="DU173" s="13"/>
      <c r="DV173" s="17"/>
      <c r="DW173" s="13"/>
      <c r="DX173" s="17"/>
      <c r="DY173" s="17"/>
      <c r="DZ173" s="17"/>
      <c r="EA173" s="17"/>
      <c r="EB173" s="17"/>
      <c r="EC173" s="17"/>
      <c r="ED173" s="13"/>
      <c r="EE173" s="13"/>
      <c r="EF173" s="13"/>
      <c r="EG173" s="13"/>
      <c r="EH173" s="13"/>
      <c r="EI173" s="13"/>
      <c r="EJ173" s="17"/>
      <c r="EK173" s="13"/>
      <c r="EL173" s="17"/>
      <c r="EM173" s="17"/>
      <c r="EN173" s="17"/>
      <c r="EO173" s="17"/>
      <c r="EP173" s="17"/>
      <c r="EQ173" s="17"/>
      <c r="ER173" s="13"/>
      <c r="ES173" s="13"/>
      <c r="ET173" s="13"/>
      <c r="EU173" s="13"/>
      <c r="EV173" s="13"/>
      <c r="EW173" s="13"/>
      <c r="EX173" s="17"/>
      <c r="EY173" s="13"/>
      <c r="EZ173" s="17"/>
      <c r="FA173" s="17"/>
      <c r="FB173" s="17"/>
      <c r="FC173" s="17"/>
      <c r="FD173" s="17"/>
      <c r="FE173" s="17"/>
      <c r="FF173" s="17"/>
      <c r="FG173" s="13"/>
      <c r="FH173" s="13"/>
      <c r="FI173" s="13"/>
      <c r="FJ173" s="13"/>
      <c r="FK173" s="13"/>
      <c r="FL173" s="13"/>
      <c r="FM173" s="17"/>
      <c r="FN173" s="13"/>
      <c r="FO173" s="17"/>
      <c r="FP173" s="17"/>
      <c r="FQ173" s="17"/>
      <c r="FR173" s="17"/>
      <c r="FS173" s="17"/>
      <c r="FT173" s="17"/>
      <c r="FU173" s="17"/>
      <c r="FV173" s="13"/>
      <c r="FW173" s="13"/>
      <c r="FX173" s="13"/>
      <c r="FY173" s="13"/>
      <c r="FZ173" s="13"/>
      <c r="GA173" s="13"/>
      <c r="GB173" s="17"/>
      <c r="GC173" s="13"/>
      <c r="GD173" s="17"/>
    </row>
    <row r="174" customFormat="false" ht="16.5" hidden="false" customHeight="false" outlineLevel="0" collapsed="false">
      <c r="A174" s="133" t="n">
        <v>42036</v>
      </c>
      <c r="B174" s="144" t="e">
        <f aca="false">INDEX(EOLArray,MATCH($A174,EOLColumn,0),MATCH($AF$5,EOLRow,0))+CT174</f>
        <v>#VALUE!</v>
      </c>
      <c r="C174" s="135" t="str">
        <f aca="false">INDEX(M1SHEET,MATCH($A174,M1COLUMN,0),MATCH($AG$5,M1ROW,0))</f>
        <v/>
      </c>
      <c r="D174" s="152"/>
      <c r="E174" s="144" t="e">
        <f aca="false">INDEX(EOLArray,MATCH($A174,EOLColumn,0),MATCH($AF$19,EOLRow,0))+EQ174</f>
        <v>#VALUE!</v>
      </c>
      <c r="F174" s="135" t="str">
        <f aca="false">INDEX(M1SHEET,MATCH($A174,M1COLUMN,0),MATCH($AG$14,M1ROW,0))</f>
        <v/>
      </c>
      <c r="G174" s="152"/>
      <c r="H174" s="144" t="e">
        <f aca="false">INDEX(EOLArray,MATCH($A174,EOLColumn,0),MATCH($AF$20,EOLRow,0))+GI174</f>
        <v>#VALUE!</v>
      </c>
      <c r="I174" s="135" t="str">
        <f aca="false">INDEX(M1SHEET,MATCH($A174,M1COLUMN,0),MATCH($AG$17,M1ROW,0))</f>
        <v/>
      </c>
      <c r="J174" s="152"/>
      <c r="K174" s="144" t="e">
        <f aca="false">INDEX(EOLArray,MATCH($A174,EOLColumn,0),MATCH($AF$13,EOLRow,0))+FE174</f>
        <v>#VALUE!</v>
      </c>
      <c r="L174" s="135" t="str">
        <f aca="false">INDEX(M1SHEET,MATCH($A174,M1COLUMN,0),MATCH($AG$13,M1ROW,0))</f>
        <v/>
      </c>
      <c r="M174" s="152"/>
      <c r="N174" s="144" t="e">
        <f aca="false">INDEX(EOLArray,MATCH($A174,EOLColumn,0),MATCH($AF$12,EOLRow,0))+EB174+DQ174</f>
        <v>#VALUE!</v>
      </c>
      <c r="O174" s="135" t="str">
        <f aca="false">INDEX(M1SHEET,MATCH($A174,M1COLUMN,0),MATCH($AG$15,M1ROW,0))</f>
        <v/>
      </c>
      <c r="P174" s="152"/>
      <c r="Q174" s="135" t="str">
        <f aca="false">INDEX(M1SHEET,MATCH($A174,M1COLUMN,0),MATCH($AG$31,M1ROW,0))</f>
        <v/>
      </c>
      <c r="R174" s="152"/>
      <c r="S174" s="144" t="e">
        <f aca="false">INDEX(EOLArray,MATCH($A174,EOLColumn,0),MATCH($AF$2,EOLRow,0))+BE174+DF174</f>
        <v>#VALUE!</v>
      </c>
      <c r="T174" s="135" t="str">
        <f aca="false">INDEX(M1SHEET,MATCH($A174,M1COLUMN,0),MATCH($AG$3,M1ROW,0))</f>
        <v/>
      </c>
      <c r="U174" s="152"/>
      <c r="V174" s="135" t="str">
        <f aca="false">INDEX(M1SHEET,MATCH($A174,M1COLUMN,0),MATCH($AG$28,M1ROW,0))</f>
        <v/>
      </c>
      <c r="W174" s="152"/>
      <c r="X174" s="144" t="e">
        <f aca="false">INDEX(EOLArray,MATCH($A174,EOLColumn,0),MATCH($AF$18,EOLRow,0))+$BE174+$CK174+$CS174+$DQ174</f>
        <v>#VALUE!</v>
      </c>
      <c r="Y174" s="135" t="n">
        <f aca="false">INDEX(M1SHEET,MATCH($A174,M1COLUMN,0),MATCH($AG$2,M1ROW,0))</f>
        <v>4.8835</v>
      </c>
      <c r="Z174" s="152"/>
      <c r="AB174" s="150" t="e">
        <f aca="false">B174+E174+H174+K174+N174+S174</f>
        <v>#VALUE!</v>
      </c>
      <c r="AC174" s="58"/>
      <c r="AD174" s="58"/>
    </row>
    <row r="175" customFormat="false" ht="16.5" hidden="false" customHeight="false" outlineLevel="0" collapsed="false">
      <c r="A175" s="143" t="n">
        <v>42064</v>
      </c>
      <c r="B175" s="153" t="e">
        <f aca="false">INDEX(EOLArray,MATCH($A175,EOLColumn,0),MATCH($AF$5,EOLRow,0))+CT175</f>
        <v>#VALUE!</v>
      </c>
      <c r="C175" s="154" t="str">
        <f aca="false">INDEX(M1SHEET,MATCH($A175,M1COLUMN,0),MATCH($AG$5,M1ROW,0))</f>
        <v/>
      </c>
      <c r="D175" s="155"/>
      <c r="E175" s="153" t="e">
        <f aca="false">INDEX(EOLArray,MATCH($A175,EOLColumn,0),MATCH($AF$19,EOLRow,0))+EQ175</f>
        <v>#VALUE!</v>
      </c>
      <c r="F175" s="154" t="str">
        <f aca="false">INDEX(M1SHEET,MATCH($A175,M1COLUMN,0),MATCH($AG$14,M1ROW,0))</f>
        <v/>
      </c>
      <c r="G175" s="155"/>
      <c r="H175" s="153" t="e">
        <f aca="false">INDEX(EOLArray,MATCH($A175,EOLColumn,0),MATCH($AF$20,EOLRow,0))+GI175</f>
        <v>#VALUE!</v>
      </c>
      <c r="I175" s="154" t="str">
        <f aca="false">INDEX(M1SHEET,MATCH($A175,M1COLUMN,0),MATCH($AG$17,M1ROW,0))</f>
        <v/>
      </c>
      <c r="J175" s="155"/>
      <c r="K175" s="153" t="e">
        <f aca="false">INDEX(EOLArray,MATCH($A175,EOLColumn,0),MATCH($AF$13,EOLRow,0))+FE175</f>
        <v>#VALUE!</v>
      </c>
      <c r="L175" s="154" t="str">
        <f aca="false">INDEX(M1SHEET,MATCH($A175,M1COLUMN,0),MATCH($AG$13,M1ROW,0))</f>
        <v/>
      </c>
      <c r="M175" s="155"/>
      <c r="N175" s="153" t="e">
        <f aca="false">INDEX(EOLArray,MATCH($A175,EOLColumn,0),MATCH($AF$12,EOLRow,0))+EB175+DQ175</f>
        <v>#VALUE!</v>
      </c>
      <c r="O175" s="154" t="str">
        <f aca="false">INDEX(M1SHEET,MATCH($A175,M1COLUMN,0),MATCH($AG$15,M1ROW,0))</f>
        <v/>
      </c>
      <c r="P175" s="155"/>
      <c r="Q175" s="154" t="str">
        <f aca="false">INDEX(M1SHEET,MATCH($A175,M1COLUMN,0),MATCH($AG$31,M1ROW,0))</f>
        <v/>
      </c>
      <c r="R175" s="155"/>
      <c r="S175" s="153" t="e">
        <f aca="false">INDEX(EOLArray,MATCH($A175,EOLColumn,0),MATCH($AF$2,EOLRow,0))+BE175+DF175</f>
        <v>#VALUE!</v>
      </c>
      <c r="T175" s="154" t="str">
        <f aca="false">INDEX(M1SHEET,MATCH($A175,M1COLUMN,0),MATCH($AG$3,M1ROW,0))</f>
        <v/>
      </c>
      <c r="U175" s="155"/>
      <c r="V175" s="154" t="str">
        <f aca="false">INDEX(M1SHEET,MATCH($A175,M1COLUMN,0),MATCH($AG$28,M1ROW,0))</f>
        <v/>
      </c>
      <c r="W175" s="155"/>
      <c r="X175" s="153" t="e">
        <f aca="false">INDEX(EOLArray,MATCH($A175,EOLColumn,0),MATCH($AF$18,EOLRow,0))+$BE175+$CK175+$CS175+$DQ175</f>
        <v>#VALUE!</v>
      </c>
      <c r="Y175" s="154" t="n">
        <f aca="false">INDEX(M1SHEET,MATCH($A175,M1COLUMN,0),MATCH($AG$2,M1ROW,0))</f>
        <v>4.7535</v>
      </c>
      <c r="Z175" s="155"/>
      <c r="AB175" s="146" t="e">
        <f aca="false">B175+E175+H175+K175+N175+S175</f>
        <v>#VALUE!</v>
      </c>
      <c r="AC175" s="58"/>
      <c r="AD175" s="58"/>
    </row>
  </sheetData>
  <mergeCells count="16">
    <mergeCell ref="BF1:BG1"/>
    <mergeCell ref="BT1:BU1"/>
    <mergeCell ref="CU1:CV1"/>
    <mergeCell ref="DH1:DJ1"/>
    <mergeCell ref="EE1:EG1"/>
    <mergeCell ref="ES1:EU1"/>
    <mergeCell ref="FH1:FJ1"/>
    <mergeCell ref="FW1:FY1"/>
    <mergeCell ref="BF2:BG2"/>
    <mergeCell ref="BT2:BU2"/>
    <mergeCell ref="CU2:CV2"/>
    <mergeCell ref="DH2:DJ2"/>
    <mergeCell ref="EE2:EG2"/>
    <mergeCell ref="ES2:EU2"/>
    <mergeCell ref="FH2:FJ2"/>
    <mergeCell ref="FW2:FY2"/>
  </mergeCells>
  <printOptions headings="false" gridLines="false" gridLinesSet="true" horizontalCentered="false" verticalCentered="false"/>
  <pageMargins left="0.2" right="0.220138888888889" top="0.429861111111111" bottom="0.279861111111111" header="0.170138888888889" footer="0.511811023622047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>&amp;CPage &amp;P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L175"/>
  <sheetViews>
    <sheetView showFormulas="false" showGridLines="false" showRowColHeaders="true" showZeros="true" rightToLeft="false" tabSelected="false" showOutlineSymbols="true" defaultGridColor="true" view="pageBreakPreview" topLeftCell="A1" colorId="64" zoomScale="75" zoomScaleNormal="75" zoomScalePageLayoutView="75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8.14"/>
    <col collapsed="false" customWidth="true" hidden="false" outlineLevel="0" max="3" min="3" style="0" width="8.85"/>
    <col collapsed="false" customWidth="true" hidden="false" outlineLevel="0" max="4" min="4" style="0" width="8.7"/>
    <col collapsed="false" customWidth="true" hidden="false" outlineLevel="0" max="5" min="5" style="0" width="8.14"/>
    <col collapsed="false" customWidth="true" hidden="false" outlineLevel="0" max="7" min="6" style="0" width="8.7"/>
    <col collapsed="false" customWidth="true" hidden="false" outlineLevel="0" max="8" min="8" style="0" width="8.99"/>
    <col collapsed="false" customWidth="true" hidden="false" outlineLevel="0" max="9" min="9" style="0" width="10.99"/>
    <col collapsed="false" customWidth="true" hidden="false" outlineLevel="0" max="10" min="10" style="0" width="9.56"/>
    <col collapsed="false" customWidth="true" hidden="false" outlineLevel="0" max="11" min="11" style="0" width="8.14"/>
    <col collapsed="false" customWidth="true" hidden="false" outlineLevel="0" max="12" min="12" style="0" width="9.41"/>
    <col collapsed="false" customWidth="true" hidden="false" outlineLevel="0" max="13" min="13" style="0" width="11.99"/>
    <col collapsed="false" customWidth="true" hidden="false" outlineLevel="0" max="14" min="14" style="0" width="8.7"/>
    <col collapsed="false" customWidth="true" hidden="false" outlineLevel="0" max="15" min="15" style="0" width="11.42"/>
    <col collapsed="false" customWidth="true" hidden="false" outlineLevel="0" max="17" min="16" style="0" width="8.7"/>
    <col collapsed="false" customWidth="true" hidden="false" outlineLevel="0" max="19" min="18" style="0" width="9.56"/>
    <col collapsed="false" customWidth="true" hidden="false" outlineLevel="0" max="20" min="20" style="0" width="12.85"/>
    <col collapsed="false" customWidth="true" hidden="false" outlineLevel="0" max="21" min="21" style="0" width="12.42"/>
    <col collapsed="false" customWidth="true" hidden="false" outlineLevel="0" max="22" min="22" style="0" width="7.99"/>
    <col collapsed="false" customWidth="true" hidden="false" outlineLevel="0" max="23" min="23" style="0" width="9.41"/>
    <col collapsed="false" customWidth="true" hidden="false" outlineLevel="0" max="24" min="24" style="0" width="8.7"/>
    <col collapsed="false" customWidth="true" hidden="false" outlineLevel="0" max="26" min="26" style="0" width="8.7"/>
    <col collapsed="false" customWidth="true" hidden="false" outlineLevel="0" max="30" min="30" style="0" width="12.56"/>
    <col collapsed="false" customWidth="true" hidden="false" outlineLevel="0" max="31" min="31" style="0" width="19.7"/>
    <col collapsed="false" customWidth="true" hidden="false" outlineLevel="0" max="32" min="32" style="0" width="12.7"/>
    <col collapsed="false" customWidth="true" hidden="false" outlineLevel="0" max="34" min="34" style="0" width="13.7"/>
    <col collapsed="false" customWidth="true" hidden="false" outlineLevel="0" max="35" min="35" style="0" width="9.41"/>
    <col collapsed="false" customWidth="true" hidden="false" outlineLevel="0" max="36" min="36" style="0" width="12.7"/>
    <col collapsed="false" customWidth="true" hidden="false" outlineLevel="0" max="37" min="37" style="0" width="7.56"/>
    <col collapsed="false" customWidth="true" hidden="false" outlineLevel="0" max="38" min="38" style="0" width="13.85"/>
    <col collapsed="false" customWidth="true" hidden="false" outlineLevel="0" max="39" min="39" style="0" width="7.56"/>
    <col collapsed="false" customWidth="true" hidden="false" outlineLevel="0" max="40" min="40" style="0" width="11.13"/>
    <col collapsed="false" customWidth="true" hidden="false" outlineLevel="0" max="41" min="41" style="0" width="6.41"/>
    <col collapsed="false" customWidth="true" hidden="false" outlineLevel="0" max="43" min="43" style="0" width="7.99"/>
    <col collapsed="false" customWidth="true" hidden="false" outlineLevel="0" max="47" min="47" style="0" width="8.7"/>
    <col collapsed="false" customWidth="true" hidden="false" outlineLevel="0" max="48" min="48" style="0" width="14.85"/>
    <col collapsed="false" customWidth="true" hidden="false" outlineLevel="0" max="52" min="50" style="0" width="8.56"/>
    <col collapsed="false" customWidth="true" hidden="false" outlineLevel="0" max="54" min="53" style="0" width="7.99"/>
    <col collapsed="false" customWidth="true" hidden="false" outlineLevel="0" max="55" min="55" style="0" width="8.14"/>
    <col collapsed="false" customWidth="true" hidden="false" outlineLevel="0" max="57" min="57" style="0" width="25.13"/>
    <col collapsed="false" customWidth="true" hidden="false" outlineLevel="0" max="59" min="59" style="0" width="14.85"/>
    <col collapsed="false" customWidth="true" hidden="false" outlineLevel="0" max="62" min="60" style="0" width="8.56"/>
    <col collapsed="false" customWidth="true" hidden="false" outlineLevel="0" max="63" min="63" style="0" width="8.14"/>
    <col collapsed="false" customWidth="true" hidden="false" outlineLevel="0" max="64" min="64" style="0" width="8.56"/>
    <col collapsed="false" customWidth="true" hidden="false" outlineLevel="0" max="67" min="65" style="0" width="7.99"/>
    <col collapsed="false" customWidth="true" hidden="false" outlineLevel="0" max="69" min="69" style="0" width="13.41"/>
    <col collapsed="false" customWidth="true" hidden="false" outlineLevel="0" max="70" min="70" style="0" width="9.28"/>
    <col collapsed="false" customWidth="true" hidden="false" outlineLevel="0" max="73" min="73" style="0" width="14.85"/>
    <col collapsed="false" customWidth="true" hidden="false" outlineLevel="0" max="76" min="74" style="0" width="8.56"/>
    <col collapsed="false" customWidth="true" hidden="false" outlineLevel="0" max="78" min="77" style="0" width="8.14"/>
    <col collapsed="false" customWidth="true" hidden="false" outlineLevel="0" max="86" min="79" style="0" width="7.99"/>
    <col collapsed="false" customWidth="true" hidden="false" outlineLevel="0" max="88" min="88" style="0" width="10.99"/>
    <col collapsed="false" customWidth="true" hidden="false" outlineLevel="0" max="90" min="90" style="0" width="16.7"/>
    <col collapsed="false" customWidth="true" hidden="false" outlineLevel="0" max="94" min="91" style="0" width="8.56"/>
    <col collapsed="false" customWidth="true" hidden="false" outlineLevel="0" max="96" min="96" style="0" width="11.42"/>
    <col collapsed="false" customWidth="true" hidden="false" outlineLevel="0" max="97" min="97" style="0" width="5.85"/>
    <col collapsed="false" customWidth="true" hidden="false" outlineLevel="0" max="100" min="100" style="0" width="14.85"/>
    <col collapsed="false" customWidth="true" hidden="false" outlineLevel="0" max="107" min="101" style="0" width="8.56"/>
    <col collapsed="false" customWidth="true" hidden="false" outlineLevel="0" max="109" min="109" style="0" width="16.7"/>
    <col collapsed="false" customWidth="true" hidden="false" outlineLevel="0" max="114" min="114" style="0" width="14.85"/>
    <col collapsed="false" customWidth="true" hidden="false" outlineLevel="0" max="116" min="115" style="0" width="8.56"/>
    <col collapsed="false" customWidth="true" hidden="false" outlineLevel="0" max="118" min="117" style="0" width="7.99"/>
    <col collapsed="false" customWidth="true" hidden="false" outlineLevel="0" max="120" min="120" style="0" width="12.7"/>
    <col collapsed="false" customWidth="true" hidden="false" outlineLevel="0" max="129" min="122" style="0" width="8.56"/>
    <col collapsed="false" customWidth="true" hidden="false" outlineLevel="0" max="131" min="131" style="0" width="10.99"/>
    <col collapsed="false" customWidth="true" hidden="false" outlineLevel="0" max="132" min="132" style="0" width="5.85"/>
    <col collapsed="false" customWidth="true" hidden="false" outlineLevel="0" max="137" min="137" style="0" width="14.85"/>
    <col collapsed="false" customWidth="true" hidden="false" outlineLevel="0" max="138" min="138" style="0" width="7.99"/>
    <col collapsed="false" customWidth="true" hidden="false" outlineLevel="0" max="143" min="139" style="0" width="8.56"/>
    <col collapsed="false" customWidth="true" hidden="false" outlineLevel="0" max="145" min="145" style="0" width="10.28"/>
    <col collapsed="false" customWidth="true" hidden="false" outlineLevel="0" max="146" min="146" style="0" width="5.85"/>
    <col collapsed="false" customWidth="true" hidden="false" outlineLevel="0" max="151" min="151" style="0" width="14.85"/>
    <col collapsed="false" customWidth="true" hidden="false" outlineLevel="0" max="157" min="152" style="0" width="8.56"/>
    <col collapsed="false" customWidth="true" hidden="false" outlineLevel="0" max="159" min="159" style="0" width="13.28"/>
    <col collapsed="false" customWidth="true" hidden="false" outlineLevel="0" max="160" min="160" style="0" width="5.85"/>
    <col collapsed="false" customWidth="true" hidden="false" outlineLevel="0" max="166" min="166" style="0" width="14.85"/>
    <col collapsed="false" customWidth="true" hidden="false" outlineLevel="0" max="172" min="167" style="0" width="8.56"/>
    <col collapsed="false" customWidth="true" hidden="false" outlineLevel="0" max="174" min="174" style="0" width="13.28"/>
    <col collapsed="false" customWidth="true" hidden="false" outlineLevel="0" max="175" min="175" style="0" width="5.85"/>
    <col collapsed="false" customWidth="true" hidden="false" outlineLevel="0" max="181" min="181" style="0" width="14.85"/>
    <col collapsed="false" customWidth="true" hidden="false" outlineLevel="0" max="187" min="182" style="0" width="8.56"/>
    <col collapsed="false" customWidth="true" hidden="false" outlineLevel="0" max="189" min="189" style="0" width="13.28"/>
    <col collapsed="false" customWidth="true" hidden="false" outlineLevel="0" max="190" min="190" style="0" width="5.85"/>
    <col collapsed="false" customWidth="true" hidden="false" outlineLevel="0" max="196" min="196" style="0" width="14.85"/>
    <col collapsed="false" customWidth="true" hidden="false" outlineLevel="0" max="202" min="197" style="0" width="8.56"/>
    <col collapsed="false" customWidth="true" hidden="false" outlineLevel="0" max="204" min="204" style="0" width="13.28"/>
    <col collapsed="false" customWidth="true" hidden="false" outlineLevel="0" max="205" min="205" style="0" width="5.85"/>
    <col collapsed="false" customWidth="true" hidden="false" outlineLevel="0" max="211" min="211" style="0" width="14.85"/>
    <col collapsed="false" customWidth="true" hidden="false" outlineLevel="0" max="217" min="212" style="0" width="8.56"/>
    <col collapsed="false" customWidth="true" hidden="false" outlineLevel="0" max="219" min="219" style="0" width="13.28"/>
    <col collapsed="false" customWidth="true" hidden="false" outlineLevel="0" max="220" min="220" style="0" width="5.85"/>
  </cols>
  <sheetData>
    <row r="1" customFormat="false" ht="21" hidden="false" customHeight="false" outlineLevel="0" collapsed="false">
      <c r="A1" s="173" t="n">
        <f aca="true">NOW()</f>
        <v>45926.9379262112</v>
      </c>
      <c r="B1" s="173"/>
      <c r="C1" s="173"/>
      <c r="D1" s="173"/>
      <c r="E1" s="173"/>
      <c r="F1" s="173"/>
      <c r="G1" s="173"/>
      <c r="H1" s="2" t="s">
        <v>147</v>
      </c>
      <c r="I1" s="174"/>
      <c r="J1" s="174"/>
      <c r="K1" s="174"/>
      <c r="L1" s="174"/>
      <c r="M1" s="4" t="s">
        <v>148</v>
      </c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E1" s="5" t="s">
        <v>2</v>
      </c>
      <c r="AO1" s="6"/>
      <c r="AP1" s="7"/>
      <c r="AQ1" s="8"/>
      <c r="AR1" s="9"/>
      <c r="AS1" s="9"/>
      <c r="AT1" s="6" t="s">
        <v>149</v>
      </c>
      <c r="AU1" s="6"/>
      <c r="AV1" s="8" t="s">
        <v>4</v>
      </c>
      <c r="AW1" s="9" t="s">
        <v>5</v>
      </c>
      <c r="AX1" s="9"/>
      <c r="AY1" s="9"/>
      <c r="AZ1" s="9"/>
      <c r="BA1" s="9"/>
      <c r="BB1" s="9"/>
      <c r="BC1" s="9"/>
      <c r="BD1" s="10"/>
      <c r="BE1" s="11" t="s">
        <v>6</v>
      </c>
      <c r="BF1" s="11"/>
      <c r="BG1" s="8" t="s">
        <v>4</v>
      </c>
      <c r="BH1" s="12"/>
      <c r="BI1" s="12"/>
      <c r="BJ1" s="12"/>
      <c r="BK1" s="12"/>
      <c r="BL1" s="12"/>
      <c r="BM1" s="12"/>
      <c r="BN1" s="12"/>
      <c r="BO1" s="10"/>
      <c r="BP1" s="13"/>
      <c r="BQ1" s="14"/>
      <c r="BR1" s="14"/>
      <c r="BS1" s="15" t="s">
        <v>7</v>
      </c>
      <c r="BT1" s="15"/>
      <c r="BU1" s="8" t="s">
        <v>4</v>
      </c>
      <c r="BV1" s="16" t="s">
        <v>8</v>
      </c>
      <c r="BW1" s="16" t="s">
        <v>8</v>
      </c>
      <c r="BX1" s="16" t="s">
        <v>8</v>
      </c>
      <c r="BY1" s="16" t="s">
        <v>9</v>
      </c>
      <c r="BZ1" s="16"/>
      <c r="CA1" s="9"/>
      <c r="CB1" s="9"/>
      <c r="CC1" s="9"/>
      <c r="CD1" s="9"/>
      <c r="CE1" s="9"/>
      <c r="CF1" s="9"/>
      <c r="CG1" s="9"/>
      <c r="CH1" s="9"/>
      <c r="CI1" s="17"/>
      <c r="CJ1" s="9"/>
      <c r="CK1" s="18"/>
      <c r="CL1" s="18" t="s">
        <v>10</v>
      </c>
      <c r="CM1" s="9"/>
      <c r="CN1" s="9"/>
      <c r="CO1" s="9"/>
      <c r="CP1" s="9"/>
      <c r="CQ1" s="9"/>
      <c r="CR1" s="9"/>
      <c r="CS1" s="9"/>
      <c r="CT1" s="19" t="s">
        <v>11</v>
      </c>
      <c r="CU1" s="19"/>
      <c r="CV1" s="8" t="s">
        <v>4</v>
      </c>
      <c r="CW1" s="9" t="s">
        <v>8</v>
      </c>
      <c r="CX1" s="9" t="s">
        <v>12</v>
      </c>
      <c r="CY1" s="9" t="s">
        <v>13</v>
      </c>
      <c r="CZ1" s="9" t="s">
        <v>14</v>
      </c>
      <c r="DA1" s="9" t="s">
        <v>15</v>
      </c>
      <c r="DB1" s="9" t="s">
        <v>16</v>
      </c>
      <c r="DC1" s="9" t="s">
        <v>17</v>
      </c>
      <c r="DD1" s="17"/>
      <c r="DE1" s="9"/>
      <c r="DF1" s="17"/>
      <c r="DG1" s="20" t="s">
        <v>18</v>
      </c>
      <c r="DH1" s="20"/>
      <c r="DI1" s="20"/>
      <c r="DJ1" s="8" t="s">
        <v>4</v>
      </c>
      <c r="DK1" s="9"/>
      <c r="DL1" s="9"/>
      <c r="DM1" s="9"/>
      <c r="DN1" s="9"/>
      <c r="DO1" s="9"/>
      <c r="DP1" s="9"/>
      <c r="DQ1" s="9"/>
      <c r="DR1" s="21" t="s">
        <v>8</v>
      </c>
      <c r="DS1" s="22" t="s">
        <v>8</v>
      </c>
      <c r="DT1" s="22" t="s">
        <v>8</v>
      </c>
      <c r="DU1" s="22"/>
      <c r="DV1" s="22"/>
      <c r="DW1" s="22"/>
      <c r="DX1" s="22"/>
      <c r="DY1" s="175"/>
      <c r="DZ1" s="17"/>
      <c r="EA1" s="9"/>
      <c r="EB1" s="17"/>
      <c r="EC1" s="17"/>
      <c r="ED1" s="24" t="s">
        <v>19</v>
      </c>
      <c r="EE1" s="24"/>
      <c r="EF1" s="24"/>
      <c r="EG1" s="8" t="s">
        <v>4</v>
      </c>
      <c r="EH1" s="9" t="s">
        <v>8</v>
      </c>
      <c r="EI1" s="9" t="s">
        <v>8</v>
      </c>
      <c r="EJ1" s="9"/>
      <c r="EK1" s="9"/>
      <c r="EL1" s="9"/>
      <c r="EM1" s="9"/>
      <c r="EN1" s="17"/>
      <c r="EO1" s="9"/>
      <c r="EP1" s="17"/>
      <c r="EQ1" s="17"/>
      <c r="ER1" s="25" t="s">
        <v>20</v>
      </c>
      <c r="ES1" s="25"/>
      <c r="ET1" s="25"/>
      <c r="EU1" s="8" t="s">
        <v>4</v>
      </c>
      <c r="EV1" s="9" t="s">
        <v>8</v>
      </c>
      <c r="EW1" s="9" t="s">
        <v>8</v>
      </c>
      <c r="EX1" s="9" t="s">
        <v>8</v>
      </c>
      <c r="EY1" s="9"/>
      <c r="EZ1" s="9"/>
      <c r="FA1" s="9"/>
      <c r="FB1" s="17"/>
      <c r="FC1" s="9"/>
      <c r="FD1" s="17"/>
      <c r="FE1" s="17"/>
      <c r="FF1" s="17"/>
      <c r="FG1" s="25" t="s">
        <v>21</v>
      </c>
      <c r="FH1" s="25"/>
      <c r="FI1" s="25"/>
      <c r="FJ1" s="8" t="s">
        <v>4</v>
      </c>
      <c r="FK1" s="9" t="s">
        <v>8</v>
      </c>
      <c r="FL1" s="9" t="s">
        <v>8</v>
      </c>
      <c r="FM1" s="9" t="s">
        <v>8</v>
      </c>
      <c r="FN1" s="9"/>
      <c r="FO1" s="9"/>
      <c r="FP1" s="9"/>
      <c r="FQ1" s="17"/>
      <c r="FR1" s="9"/>
      <c r="FS1" s="17"/>
      <c r="FT1" s="17"/>
      <c r="FU1" s="17"/>
      <c r="FV1" s="25" t="s">
        <v>22</v>
      </c>
      <c r="FW1" s="25"/>
      <c r="FX1" s="25"/>
      <c r="FY1" s="8" t="s">
        <v>4</v>
      </c>
      <c r="FZ1" s="9" t="s">
        <v>8</v>
      </c>
      <c r="GA1" s="9" t="s">
        <v>8</v>
      </c>
      <c r="GB1" s="9" t="s">
        <v>8</v>
      </c>
      <c r="GC1" s="9"/>
      <c r="GD1" s="9"/>
      <c r="GE1" s="9"/>
      <c r="GF1" s="17"/>
      <c r="GG1" s="9"/>
      <c r="GH1" s="17"/>
      <c r="GK1" s="25" t="s">
        <v>150</v>
      </c>
      <c r="GL1" s="25"/>
      <c r="GM1" s="25"/>
      <c r="GN1" s="8" t="s">
        <v>4</v>
      </c>
      <c r="GO1" s="9" t="s">
        <v>8</v>
      </c>
      <c r="GP1" s="9" t="s">
        <v>8</v>
      </c>
      <c r="GQ1" s="9" t="s">
        <v>8</v>
      </c>
      <c r="GR1" s="9"/>
      <c r="GS1" s="9"/>
      <c r="GT1" s="9"/>
      <c r="GU1" s="17"/>
      <c r="GV1" s="9"/>
      <c r="GW1" s="17"/>
      <c r="GZ1" s="25" t="s">
        <v>151</v>
      </c>
      <c r="HA1" s="25"/>
      <c r="HB1" s="25"/>
      <c r="HC1" s="8" t="s">
        <v>4</v>
      </c>
      <c r="HD1" s="9" t="s">
        <v>8</v>
      </c>
      <c r="HE1" s="9" t="s">
        <v>8</v>
      </c>
      <c r="HF1" s="9" t="s">
        <v>8</v>
      </c>
      <c r="HG1" s="9"/>
      <c r="HH1" s="9"/>
      <c r="HI1" s="9"/>
      <c r="HJ1" s="17"/>
      <c r="HK1" s="9"/>
      <c r="HL1" s="17"/>
    </row>
    <row r="2" customFormat="false" ht="16.5" hidden="false" customHeight="false" outlineLevel="0" collapsed="false">
      <c r="AE2" s="26" t="s">
        <v>23</v>
      </c>
      <c r="AF2" s="27" t="s">
        <v>24</v>
      </c>
      <c r="AH2" s="28" t="s">
        <v>25</v>
      </c>
      <c r="AI2" s="29"/>
      <c r="AJ2" s="29"/>
      <c r="AO2" s="6"/>
      <c r="AP2" s="30"/>
      <c r="AQ2" s="8"/>
      <c r="AR2" s="31"/>
      <c r="AS2" s="31"/>
      <c r="AT2" s="6"/>
      <c r="AU2" s="30"/>
      <c r="AV2" s="8" t="s">
        <v>26</v>
      </c>
      <c r="AW2" s="31" t="n">
        <v>36951</v>
      </c>
      <c r="AX2" s="31" t="n">
        <v>36831</v>
      </c>
      <c r="AY2" s="31" t="n">
        <v>36831</v>
      </c>
      <c r="AZ2" s="31" t="n">
        <v>36831</v>
      </c>
      <c r="BA2" s="31" t="n">
        <v>36982</v>
      </c>
      <c r="BB2" s="31" t="n">
        <v>36982</v>
      </c>
      <c r="BC2" s="31" t="n">
        <v>36831</v>
      </c>
      <c r="BD2" s="31"/>
      <c r="BE2" s="32" t="s">
        <v>27</v>
      </c>
      <c r="BF2" s="32"/>
      <c r="BG2" s="33" t="s">
        <v>26</v>
      </c>
      <c r="BH2" s="31" t="n">
        <v>36951</v>
      </c>
      <c r="BI2" s="31" t="n">
        <v>36831</v>
      </c>
      <c r="BJ2" s="31" t="n">
        <v>36831</v>
      </c>
      <c r="BK2" s="31" t="n">
        <v>36831</v>
      </c>
      <c r="BL2" s="31" t="n">
        <v>36831</v>
      </c>
      <c r="BM2" s="31" t="n">
        <v>36708</v>
      </c>
      <c r="BN2" s="31" t="n">
        <v>36708</v>
      </c>
      <c r="BO2" s="31" t="n">
        <v>36708</v>
      </c>
      <c r="BP2" s="31"/>
      <c r="BQ2" s="34" t="s">
        <v>28</v>
      </c>
      <c r="BR2" s="34"/>
      <c r="BS2" s="35" t="s">
        <v>29</v>
      </c>
      <c r="BT2" s="35"/>
      <c r="BU2" s="33" t="s">
        <v>26</v>
      </c>
      <c r="BV2" s="36" t="n">
        <v>36831</v>
      </c>
      <c r="BW2" s="36" t="n">
        <v>36831</v>
      </c>
      <c r="BX2" s="36" t="n">
        <v>36831</v>
      </c>
      <c r="BY2" s="36" t="n">
        <v>36831</v>
      </c>
      <c r="BZ2" s="36" t="n">
        <v>36831</v>
      </c>
      <c r="CA2" s="36" t="n">
        <v>36982</v>
      </c>
      <c r="CB2" s="36" t="n">
        <v>36982</v>
      </c>
      <c r="CC2" s="36" t="n">
        <v>36982</v>
      </c>
      <c r="CD2" s="36" t="n">
        <v>36982</v>
      </c>
      <c r="CE2" s="36" t="n">
        <v>36982</v>
      </c>
      <c r="CF2" s="36" t="n">
        <v>36982</v>
      </c>
      <c r="CG2" s="36" t="n">
        <v>36982</v>
      </c>
      <c r="CH2" s="36" t="n">
        <v>36982</v>
      </c>
      <c r="CI2" s="37"/>
      <c r="CJ2" s="34" t="s">
        <v>28</v>
      </c>
      <c r="CK2" s="38"/>
      <c r="CL2" s="38" t="s">
        <v>30</v>
      </c>
      <c r="CM2" s="34" t="n">
        <v>36831</v>
      </c>
      <c r="CN2" s="34" t="n">
        <v>36831</v>
      </c>
      <c r="CO2" s="34" t="n">
        <v>36831</v>
      </c>
      <c r="CP2" s="34" t="n">
        <v>36831</v>
      </c>
      <c r="CQ2" s="34"/>
      <c r="CR2" s="34" t="s">
        <v>28</v>
      </c>
      <c r="CS2" s="34"/>
      <c r="CT2" s="39" t="s">
        <v>29</v>
      </c>
      <c r="CU2" s="39"/>
      <c r="CV2" s="33" t="s">
        <v>26</v>
      </c>
      <c r="CW2" s="40" t="n">
        <v>36923</v>
      </c>
      <c r="CX2" s="40" t="n">
        <v>36951</v>
      </c>
      <c r="CY2" s="40" t="n">
        <v>36951</v>
      </c>
      <c r="CZ2" s="40" t="n">
        <v>36951</v>
      </c>
      <c r="DA2" s="40" t="n">
        <v>36951</v>
      </c>
      <c r="DB2" s="40" t="n">
        <v>36951</v>
      </c>
      <c r="DC2" s="40" t="n">
        <v>36951</v>
      </c>
      <c r="DD2" s="37"/>
      <c r="DE2" s="34" t="s">
        <v>28</v>
      </c>
      <c r="DF2" s="37"/>
      <c r="DG2" s="41" t="s">
        <v>29</v>
      </c>
      <c r="DH2" s="41"/>
      <c r="DI2" s="41"/>
      <c r="DJ2" s="33" t="s">
        <v>26</v>
      </c>
      <c r="DK2" s="42" t="n">
        <v>36831</v>
      </c>
      <c r="DL2" s="42" t="n">
        <v>36831</v>
      </c>
      <c r="DM2" s="42" t="n">
        <v>36982</v>
      </c>
      <c r="DN2" s="42" t="n">
        <v>36982</v>
      </c>
      <c r="DO2" s="42"/>
      <c r="DP2" s="37" t="s">
        <v>28</v>
      </c>
      <c r="DQ2" s="42"/>
      <c r="DR2" s="43" t="n">
        <v>36951</v>
      </c>
      <c r="DS2" s="44" t="n">
        <v>36831</v>
      </c>
      <c r="DT2" s="44" t="n">
        <v>36831</v>
      </c>
      <c r="DU2" s="44" t="n">
        <v>36831</v>
      </c>
      <c r="DV2" s="44" t="n">
        <v>36831</v>
      </c>
      <c r="DW2" s="44" t="n">
        <v>36831</v>
      </c>
      <c r="DX2" s="44" t="n">
        <v>36831</v>
      </c>
      <c r="DY2" s="45" t="n">
        <v>36831</v>
      </c>
      <c r="DZ2" s="37"/>
      <c r="EA2" s="46" t="s">
        <v>28</v>
      </c>
      <c r="EB2" s="37"/>
      <c r="EC2" s="37"/>
      <c r="ED2" s="47" t="s">
        <v>29</v>
      </c>
      <c r="EE2" s="47"/>
      <c r="EF2" s="47"/>
      <c r="EG2" s="33" t="s">
        <v>26</v>
      </c>
      <c r="EH2" s="48" t="n">
        <v>36923</v>
      </c>
      <c r="EI2" s="48" t="n">
        <v>36951</v>
      </c>
      <c r="EJ2" s="48" t="n">
        <v>36831</v>
      </c>
      <c r="EK2" s="48" t="n">
        <v>36831</v>
      </c>
      <c r="EL2" s="48" t="n">
        <v>36831</v>
      </c>
      <c r="EM2" s="48" t="n">
        <v>36831</v>
      </c>
      <c r="EN2" s="37"/>
      <c r="EO2" s="46" t="s">
        <v>28</v>
      </c>
      <c r="EP2" s="37"/>
      <c r="EQ2" s="37"/>
      <c r="ER2" s="49" t="s">
        <v>29</v>
      </c>
      <c r="ES2" s="49"/>
      <c r="ET2" s="49"/>
      <c r="EU2" s="33" t="s">
        <v>26</v>
      </c>
      <c r="EV2" s="50" t="n">
        <v>36831</v>
      </c>
      <c r="EW2" s="50" t="n">
        <v>36831</v>
      </c>
      <c r="EX2" s="50" t="n">
        <v>36831</v>
      </c>
      <c r="EY2" s="50" t="n">
        <v>36831</v>
      </c>
      <c r="EZ2" s="50" t="n">
        <v>36831</v>
      </c>
      <c r="FA2" s="50" t="n">
        <v>36831</v>
      </c>
      <c r="FB2" s="17"/>
      <c r="FC2" s="51" t="s">
        <v>28</v>
      </c>
      <c r="FD2" s="17"/>
      <c r="FE2" s="17"/>
      <c r="FF2" s="17"/>
      <c r="FG2" s="49" t="s">
        <v>29</v>
      </c>
      <c r="FH2" s="49"/>
      <c r="FI2" s="49"/>
      <c r="FJ2" s="33" t="s">
        <v>26</v>
      </c>
      <c r="FK2" s="50" t="n">
        <v>36831</v>
      </c>
      <c r="FL2" s="50" t="n">
        <v>36831</v>
      </c>
      <c r="FM2" s="50" t="n">
        <v>36831</v>
      </c>
      <c r="FN2" s="50" t="n">
        <v>36831</v>
      </c>
      <c r="FO2" s="50" t="n">
        <v>36831</v>
      </c>
      <c r="FP2" s="50" t="n">
        <v>36831</v>
      </c>
      <c r="FQ2" s="17"/>
      <c r="FR2" s="51" t="s">
        <v>28</v>
      </c>
      <c r="FS2" s="17"/>
      <c r="FT2" s="17"/>
      <c r="FU2" s="17"/>
      <c r="FV2" s="49" t="s">
        <v>29</v>
      </c>
      <c r="FW2" s="49"/>
      <c r="FX2" s="49"/>
      <c r="FY2" s="33" t="s">
        <v>26</v>
      </c>
      <c r="FZ2" s="50" t="n">
        <v>36831</v>
      </c>
      <c r="GA2" s="50" t="n">
        <v>36831</v>
      </c>
      <c r="GB2" s="50" t="n">
        <v>36831</v>
      </c>
      <c r="GC2" s="50" t="n">
        <v>36831</v>
      </c>
      <c r="GD2" s="50" t="n">
        <v>36831</v>
      </c>
      <c r="GE2" s="50" t="n">
        <v>36831</v>
      </c>
      <c r="GF2" s="17"/>
      <c r="GG2" s="51" t="s">
        <v>28</v>
      </c>
      <c r="GH2" s="17"/>
      <c r="GK2" s="49" t="s">
        <v>29</v>
      </c>
      <c r="GL2" s="49"/>
      <c r="GM2" s="49"/>
      <c r="GN2" s="33" t="s">
        <v>26</v>
      </c>
      <c r="GO2" s="50" t="n">
        <v>36831</v>
      </c>
      <c r="GP2" s="50" t="n">
        <v>36831</v>
      </c>
      <c r="GQ2" s="50" t="n">
        <v>36831</v>
      </c>
      <c r="GR2" s="50" t="n">
        <v>36831</v>
      </c>
      <c r="GS2" s="50" t="n">
        <v>36831</v>
      </c>
      <c r="GT2" s="50" t="n">
        <v>36831</v>
      </c>
      <c r="GU2" s="17"/>
      <c r="GV2" s="51" t="s">
        <v>28</v>
      </c>
      <c r="GW2" s="17"/>
      <c r="GZ2" s="49" t="s">
        <v>29</v>
      </c>
      <c r="HA2" s="49"/>
      <c r="HB2" s="49"/>
      <c r="HC2" s="33" t="s">
        <v>26</v>
      </c>
      <c r="HD2" s="50" t="n">
        <v>36831</v>
      </c>
      <c r="HE2" s="50" t="n">
        <v>36831</v>
      </c>
      <c r="HF2" s="50" t="n">
        <v>36831</v>
      </c>
      <c r="HG2" s="50" t="n">
        <v>36831</v>
      </c>
      <c r="HH2" s="50" t="n">
        <v>36831</v>
      </c>
      <c r="HI2" s="50" t="n">
        <v>36831</v>
      </c>
      <c r="HJ2" s="17"/>
      <c r="HK2" s="51" t="s">
        <v>28</v>
      </c>
      <c r="HL2" s="17"/>
    </row>
    <row r="3" customFormat="false" ht="15.75" hidden="false" customHeight="false" outlineLevel="0" collapsed="false">
      <c r="B3" s="176"/>
      <c r="C3" s="177" t="s">
        <v>32</v>
      </c>
      <c r="D3" s="178"/>
      <c r="E3" s="176"/>
      <c r="F3" s="177" t="s">
        <v>152</v>
      </c>
      <c r="G3" s="178"/>
      <c r="H3" s="176"/>
      <c r="I3" s="177" t="s">
        <v>153</v>
      </c>
      <c r="J3" s="178"/>
      <c r="K3" s="179"/>
      <c r="L3" s="180" t="s">
        <v>154</v>
      </c>
      <c r="M3" s="181"/>
      <c r="N3" s="182"/>
      <c r="O3" s="180" t="s">
        <v>155</v>
      </c>
      <c r="P3" s="183"/>
      <c r="Q3" s="184"/>
      <c r="R3" s="180" t="s">
        <v>37</v>
      </c>
      <c r="S3" s="185"/>
      <c r="T3" s="56" t="s">
        <v>38</v>
      </c>
      <c r="U3" s="55"/>
      <c r="V3" s="52"/>
      <c r="W3" s="53" t="s">
        <v>39</v>
      </c>
      <c r="X3" s="55"/>
      <c r="Z3" s="57" t="s">
        <v>156</v>
      </c>
      <c r="AA3" s="58"/>
      <c r="AB3" s="59"/>
      <c r="AE3" s="60" t="s">
        <v>41</v>
      </c>
      <c r="AF3" s="61" t="s">
        <v>42</v>
      </c>
      <c r="AH3" s="62"/>
      <c r="AI3" s="63" t="s">
        <v>39</v>
      </c>
      <c r="AJ3" s="64" t="s">
        <v>43</v>
      </c>
      <c r="AK3" s="65" t="s">
        <v>44</v>
      </c>
      <c r="AL3" s="66" t="s">
        <v>45</v>
      </c>
      <c r="AM3" s="67" t="s">
        <v>44</v>
      </c>
      <c r="AN3" s="67" t="s">
        <v>46</v>
      </c>
      <c r="AO3" s="68" t="s">
        <v>47</v>
      </c>
      <c r="AP3" s="69"/>
      <c r="AQ3" s="70"/>
      <c r="AR3" s="71"/>
      <c r="AS3" s="71"/>
      <c r="AT3" s="72"/>
      <c r="AU3" s="69"/>
      <c r="AV3" s="70" t="s">
        <v>48</v>
      </c>
      <c r="AW3" s="71" t="n">
        <v>36981</v>
      </c>
      <c r="AX3" s="71" t="n">
        <v>36981</v>
      </c>
      <c r="AY3" s="71" t="n">
        <v>36951</v>
      </c>
      <c r="AZ3" s="71" t="n">
        <v>36951</v>
      </c>
      <c r="BA3" s="71" t="n">
        <v>37165</v>
      </c>
      <c r="BB3" s="71" t="n">
        <v>36982</v>
      </c>
      <c r="BC3" s="71" t="n">
        <v>36860</v>
      </c>
      <c r="BD3" s="71"/>
      <c r="BE3" s="71"/>
      <c r="BF3" s="73"/>
      <c r="BG3" s="74" t="s">
        <v>48</v>
      </c>
      <c r="BH3" s="71" t="n">
        <v>36981</v>
      </c>
      <c r="BI3" s="71" t="n">
        <v>36981</v>
      </c>
      <c r="BJ3" s="71" t="n">
        <v>36981</v>
      </c>
      <c r="BK3" s="71" t="n">
        <v>36831</v>
      </c>
      <c r="BL3" s="71" t="n">
        <v>36981</v>
      </c>
      <c r="BM3" s="71" t="n">
        <v>36830</v>
      </c>
      <c r="BN3" s="71" t="n">
        <v>36830</v>
      </c>
      <c r="BO3" s="71" t="n">
        <v>36830</v>
      </c>
      <c r="BP3" s="75"/>
      <c r="BQ3" s="76" t="s">
        <v>49</v>
      </c>
      <c r="BR3" s="76"/>
      <c r="BS3" s="76"/>
      <c r="BT3" s="72"/>
      <c r="BU3" s="74" t="s">
        <v>48</v>
      </c>
      <c r="BV3" s="77" t="n">
        <v>36981</v>
      </c>
      <c r="BW3" s="77" t="n">
        <v>36951</v>
      </c>
      <c r="BX3" s="77" t="n">
        <v>36981</v>
      </c>
      <c r="BY3" s="77" t="n">
        <v>36831</v>
      </c>
      <c r="BZ3" s="77" t="n">
        <v>36831</v>
      </c>
      <c r="CA3" s="77" t="n">
        <v>36982</v>
      </c>
      <c r="CB3" s="77" t="n">
        <v>36982</v>
      </c>
      <c r="CC3" s="77" t="n">
        <v>36982</v>
      </c>
      <c r="CD3" s="77" t="n">
        <v>36982</v>
      </c>
      <c r="CE3" s="77" t="n">
        <v>36982</v>
      </c>
      <c r="CF3" s="77" t="n">
        <v>36982</v>
      </c>
      <c r="CG3" s="77" t="n">
        <v>36982</v>
      </c>
      <c r="CH3" s="77" t="n">
        <v>36982</v>
      </c>
      <c r="CI3" s="72"/>
      <c r="CJ3" s="76" t="s">
        <v>39</v>
      </c>
      <c r="CK3" s="76"/>
      <c r="CL3" s="76"/>
      <c r="CM3" s="78" t="n">
        <v>36981</v>
      </c>
      <c r="CN3" s="78" t="n">
        <v>36981</v>
      </c>
      <c r="CO3" s="78" t="n">
        <v>36981</v>
      </c>
      <c r="CP3" s="78" t="n">
        <v>36981</v>
      </c>
      <c r="CQ3" s="79"/>
      <c r="CR3" s="76" t="s">
        <v>50</v>
      </c>
      <c r="CS3" s="76"/>
      <c r="CT3" s="72"/>
      <c r="CU3" s="72"/>
      <c r="CV3" s="74" t="s">
        <v>48</v>
      </c>
      <c r="CW3" s="80" t="n">
        <v>36981</v>
      </c>
      <c r="CX3" s="80" t="n">
        <v>36981</v>
      </c>
      <c r="CY3" s="80" t="n">
        <v>36981</v>
      </c>
      <c r="CZ3" s="80" t="n">
        <v>36981</v>
      </c>
      <c r="DA3" s="80" t="n">
        <v>36981</v>
      </c>
      <c r="DB3" s="80" t="n">
        <v>36981</v>
      </c>
      <c r="DC3" s="80" t="n">
        <v>36981</v>
      </c>
      <c r="DD3" s="72"/>
      <c r="DE3" s="76" t="s">
        <v>11</v>
      </c>
      <c r="DF3" s="72"/>
      <c r="DG3" s="72"/>
      <c r="DH3" s="72"/>
      <c r="DI3" s="72"/>
      <c r="DJ3" s="74" t="s">
        <v>48</v>
      </c>
      <c r="DK3" s="81" t="n">
        <v>36981</v>
      </c>
      <c r="DL3" s="81" t="n">
        <v>36981</v>
      </c>
      <c r="DM3" s="81" t="n">
        <v>37195</v>
      </c>
      <c r="DN3" s="81" t="n">
        <v>37195</v>
      </c>
      <c r="DO3" s="81"/>
      <c r="DP3" s="82" t="s">
        <v>51</v>
      </c>
      <c r="DQ3" s="81"/>
      <c r="DR3" s="83" t="n">
        <v>36981</v>
      </c>
      <c r="DS3" s="84" t="n">
        <v>36951</v>
      </c>
      <c r="DT3" s="84" t="n">
        <v>36951</v>
      </c>
      <c r="DU3" s="84" t="n">
        <v>36951</v>
      </c>
      <c r="DV3" s="84" t="n">
        <v>36951</v>
      </c>
      <c r="DW3" s="84" t="n">
        <v>36951</v>
      </c>
      <c r="DX3" s="84" t="n">
        <v>36951</v>
      </c>
      <c r="DY3" s="85" t="n">
        <v>36951</v>
      </c>
      <c r="DZ3" s="72"/>
      <c r="EA3" s="86" t="s">
        <v>52</v>
      </c>
      <c r="EB3" s="72"/>
      <c r="EC3" s="72"/>
      <c r="ED3" s="72"/>
      <c r="EE3" s="72"/>
      <c r="EF3" s="72"/>
      <c r="EG3" s="74" t="s">
        <v>48</v>
      </c>
      <c r="EH3" s="87" t="n">
        <v>36950</v>
      </c>
      <c r="EI3" s="87" t="n">
        <v>36981</v>
      </c>
      <c r="EJ3" s="87" t="n">
        <v>36981</v>
      </c>
      <c r="EK3" s="87" t="n">
        <v>36981</v>
      </c>
      <c r="EL3" s="87" t="n">
        <v>36981</v>
      </c>
      <c r="EM3" s="87" t="n">
        <v>36981</v>
      </c>
      <c r="EN3" s="72"/>
      <c r="EO3" s="86" t="s">
        <v>53</v>
      </c>
      <c r="EP3" s="72"/>
      <c r="EQ3" s="72"/>
      <c r="ER3" s="72"/>
      <c r="ES3" s="72"/>
      <c r="ET3" s="72"/>
      <c r="EU3" s="74" t="s">
        <v>48</v>
      </c>
      <c r="EV3" s="88" t="n">
        <v>36981</v>
      </c>
      <c r="EW3" s="88" t="n">
        <v>36981</v>
      </c>
      <c r="EX3" s="88" t="n">
        <v>36981</v>
      </c>
      <c r="EY3" s="88" t="n">
        <v>36981</v>
      </c>
      <c r="EZ3" s="88" t="n">
        <v>36981</v>
      </c>
      <c r="FA3" s="88" t="n">
        <v>36981</v>
      </c>
      <c r="FB3" s="72"/>
      <c r="FC3" s="86" t="s">
        <v>54</v>
      </c>
      <c r="FD3" s="72"/>
      <c r="FE3" s="72"/>
      <c r="FF3" s="72"/>
      <c r="FG3" s="72"/>
      <c r="FH3" s="72"/>
      <c r="FI3" s="72"/>
      <c r="FJ3" s="74" t="s">
        <v>48</v>
      </c>
      <c r="FK3" s="88" t="n">
        <v>36981</v>
      </c>
      <c r="FL3" s="88" t="n">
        <v>36981</v>
      </c>
      <c r="FM3" s="88" t="n">
        <v>36981</v>
      </c>
      <c r="FN3" s="88" t="n">
        <v>36981</v>
      </c>
      <c r="FO3" s="88" t="n">
        <v>36981</v>
      </c>
      <c r="FP3" s="88" t="n">
        <v>36981</v>
      </c>
      <c r="FQ3" s="72"/>
      <c r="FR3" s="86" t="s">
        <v>54</v>
      </c>
      <c r="FS3" s="72"/>
      <c r="FT3" s="72"/>
      <c r="FU3" s="72"/>
      <c r="FV3" s="72"/>
      <c r="FW3" s="72"/>
      <c r="FX3" s="72"/>
      <c r="FY3" s="74" t="s">
        <v>48</v>
      </c>
      <c r="FZ3" s="88" t="n">
        <v>36981</v>
      </c>
      <c r="GA3" s="88" t="n">
        <v>36981</v>
      </c>
      <c r="GB3" s="88" t="n">
        <v>36981</v>
      </c>
      <c r="GC3" s="88" t="n">
        <v>36981</v>
      </c>
      <c r="GD3" s="88" t="n">
        <v>36981</v>
      </c>
      <c r="GE3" s="88" t="n">
        <v>36981</v>
      </c>
      <c r="GF3" s="72"/>
      <c r="GG3" s="86" t="s">
        <v>54</v>
      </c>
      <c r="GH3" s="72"/>
      <c r="GK3" s="72"/>
      <c r="GL3" s="72"/>
      <c r="GM3" s="72"/>
      <c r="GN3" s="74" t="s">
        <v>48</v>
      </c>
      <c r="GO3" s="88" t="n">
        <v>36981</v>
      </c>
      <c r="GP3" s="88" t="n">
        <v>36981</v>
      </c>
      <c r="GQ3" s="88" t="n">
        <v>36981</v>
      </c>
      <c r="GR3" s="88" t="n">
        <v>36981</v>
      </c>
      <c r="GS3" s="88" t="n">
        <v>36981</v>
      </c>
      <c r="GT3" s="88" t="n">
        <v>36981</v>
      </c>
      <c r="GU3" s="72"/>
      <c r="GV3" s="86" t="s">
        <v>54</v>
      </c>
      <c r="GW3" s="72"/>
      <c r="GZ3" s="72"/>
      <c r="HA3" s="72"/>
      <c r="HB3" s="72"/>
      <c r="HC3" s="74" t="s">
        <v>48</v>
      </c>
      <c r="HD3" s="88" t="n">
        <v>36981</v>
      </c>
      <c r="HE3" s="88" t="n">
        <v>36981</v>
      </c>
      <c r="HF3" s="88" t="n">
        <v>36981</v>
      </c>
      <c r="HG3" s="88" t="n">
        <v>36981</v>
      </c>
      <c r="HH3" s="88" t="n">
        <v>36981</v>
      </c>
      <c r="HI3" s="88" t="n">
        <v>36981</v>
      </c>
      <c r="HJ3" s="72"/>
      <c r="HK3" s="86" t="s">
        <v>54</v>
      </c>
      <c r="HL3" s="72"/>
    </row>
    <row r="4" customFormat="false" ht="16.5" hidden="false" customHeight="false" outlineLevel="0" collapsed="false">
      <c r="B4" s="89" t="s">
        <v>57</v>
      </c>
      <c r="C4" s="90" t="s">
        <v>56</v>
      </c>
      <c r="D4" s="90"/>
      <c r="E4" s="89" t="s">
        <v>57</v>
      </c>
      <c r="F4" s="90" t="s">
        <v>56</v>
      </c>
      <c r="G4" s="90"/>
      <c r="H4" s="89" t="s">
        <v>57</v>
      </c>
      <c r="I4" s="90" t="s">
        <v>56</v>
      </c>
      <c r="J4" s="90"/>
      <c r="K4" s="89" t="s">
        <v>57</v>
      </c>
      <c r="L4" s="90" t="s">
        <v>56</v>
      </c>
      <c r="M4" s="91" t="s">
        <v>56</v>
      </c>
      <c r="N4" s="90" t="s">
        <v>57</v>
      </c>
      <c r="O4" s="90" t="s">
        <v>56</v>
      </c>
      <c r="P4" s="91" t="s">
        <v>56</v>
      </c>
      <c r="Q4" s="89" t="s">
        <v>57</v>
      </c>
      <c r="R4" s="90" t="s">
        <v>56</v>
      </c>
      <c r="S4" s="91" t="s">
        <v>56</v>
      </c>
      <c r="T4" s="92" t="s">
        <v>58</v>
      </c>
      <c r="U4" s="93" t="s">
        <v>58</v>
      </c>
      <c r="V4" s="89" t="s">
        <v>59</v>
      </c>
      <c r="W4" s="90" t="s">
        <v>56</v>
      </c>
      <c r="X4" s="91" t="s">
        <v>56</v>
      </c>
      <c r="Z4" s="186" t="s">
        <v>57</v>
      </c>
      <c r="AA4" s="90"/>
      <c r="AB4" s="90"/>
      <c r="AE4" s="60" t="s">
        <v>60</v>
      </c>
      <c r="AF4" s="61" t="s">
        <v>61</v>
      </c>
      <c r="AH4" s="95"/>
      <c r="AI4" s="96" t="n">
        <f aca="false">SUM(AI5:AI172)</f>
        <v>0</v>
      </c>
      <c r="AJ4" s="97" t="n">
        <f aca="false">SUM(AJ5:AJ172)</f>
        <v>0</v>
      </c>
      <c r="AK4" s="97" t="n">
        <f aca="false">SUM(AK5:AK172)</f>
        <v>0</v>
      </c>
      <c r="AL4" s="98"/>
      <c r="AM4" s="99"/>
      <c r="AN4" s="99"/>
      <c r="AO4" s="100"/>
      <c r="AP4" s="37"/>
      <c r="AQ4" s="101"/>
      <c r="AR4" s="102"/>
      <c r="AS4" s="102"/>
      <c r="AT4" s="103"/>
      <c r="AU4" s="37"/>
      <c r="AV4" s="101" t="s">
        <v>62</v>
      </c>
      <c r="AW4" s="102" t="n">
        <v>0</v>
      </c>
      <c r="AX4" s="102"/>
      <c r="AY4" s="102"/>
      <c r="AZ4" s="102"/>
      <c r="BA4" s="102"/>
      <c r="BB4" s="102"/>
      <c r="BC4" s="102"/>
      <c r="BD4" s="104"/>
      <c r="BE4" s="6" t="s">
        <v>63</v>
      </c>
      <c r="BF4" s="104"/>
      <c r="BG4" s="105" t="s">
        <v>64</v>
      </c>
      <c r="BH4" s="106" t="n">
        <v>0</v>
      </c>
      <c r="BI4" s="106" t="n">
        <v>0</v>
      </c>
      <c r="BJ4" s="106"/>
      <c r="BK4" s="106"/>
      <c r="BL4" s="106"/>
      <c r="BM4" s="106"/>
      <c r="BN4" s="106"/>
      <c r="BO4" s="106"/>
      <c r="BP4" s="104"/>
      <c r="BQ4" s="14"/>
      <c r="BR4" s="14"/>
      <c r="BS4" s="14"/>
      <c r="BT4" s="17"/>
      <c r="BU4" s="105" t="s">
        <v>64</v>
      </c>
      <c r="BV4" s="107" t="n">
        <v>0</v>
      </c>
      <c r="BW4" s="107" t="n">
        <v>0</v>
      </c>
      <c r="BX4" s="107"/>
      <c r="BY4" s="107"/>
      <c r="BZ4" s="107"/>
      <c r="CA4" s="102"/>
      <c r="CB4" s="102"/>
      <c r="CC4" s="102"/>
      <c r="CD4" s="102"/>
      <c r="CE4" s="102"/>
      <c r="CF4" s="102"/>
      <c r="CG4" s="102"/>
      <c r="CH4" s="102"/>
      <c r="CI4" s="103"/>
      <c r="CJ4" s="102"/>
      <c r="CK4" s="102"/>
      <c r="CL4" s="102"/>
      <c r="CM4" s="107" t="n">
        <v>0</v>
      </c>
      <c r="CN4" s="107"/>
      <c r="CO4" s="107"/>
      <c r="CP4" s="107"/>
      <c r="CQ4" s="102"/>
      <c r="CR4" s="102"/>
      <c r="CS4" s="108"/>
      <c r="CT4" s="103"/>
      <c r="CU4" s="17"/>
      <c r="CV4" s="105" t="s">
        <v>64</v>
      </c>
      <c r="CW4" s="102" t="n">
        <v>0</v>
      </c>
      <c r="CX4" s="102" t="n">
        <v>0</v>
      </c>
      <c r="CY4" s="102" t="n">
        <v>0</v>
      </c>
      <c r="CZ4" s="102" t="n">
        <v>0</v>
      </c>
      <c r="DA4" s="102" t="n">
        <v>0</v>
      </c>
      <c r="DB4" s="102" t="n">
        <v>0</v>
      </c>
      <c r="DC4" s="102" t="n">
        <v>0</v>
      </c>
      <c r="DD4" s="103"/>
      <c r="DE4" s="102"/>
      <c r="DF4" s="103"/>
      <c r="DG4" s="103"/>
      <c r="DH4" s="103"/>
      <c r="DI4" s="17"/>
      <c r="DJ4" s="105" t="s">
        <v>64</v>
      </c>
      <c r="DK4" s="102"/>
      <c r="DL4" s="102"/>
      <c r="DM4" s="102"/>
      <c r="DN4" s="102"/>
      <c r="DO4" s="102"/>
      <c r="DP4" s="102"/>
      <c r="DQ4" s="102"/>
      <c r="DR4" s="109" t="n">
        <v>0</v>
      </c>
      <c r="DS4" s="110"/>
      <c r="DT4" s="110"/>
      <c r="DU4" s="110"/>
      <c r="DV4" s="110"/>
      <c r="DW4" s="110"/>
      <c r="DX4" s="110"/>
      <c r="DY4" s="187"/>
      <c r="DZ4" s="103"/>
      <c r="EA4" s="86" t="s">
        <v>65</v>
      </c>
      <c r="EB4" s="86" t="s">
        <v>66</v>
      </c>
      <c r="EC4" s="103"/>
      <c r="ED4" s="103"/>
      <c r="EE4" s="103"/>
      <c r="EF4" s="17"/>
      <c r="EG4" s="105" t="s">
        <v>64</v>
      </c>
      <c r="EH4" s="102" t="n">
        <v>0</v>
      </c>
      <c r="EI4" s="102" t="n">
        <v>0</v>
      </c>
      <c r="EJ4" s="102"/>
      <c r="EK4" s="102"/>
      <c r="EL4" s="102"/>
      <c r="EM4" s="102"/>
      <c r="EN4" s="103"/>
      <c r="EO4" s="86" t="s">
        <v>65</v>
      </c>
      <c r="EP4" s="86" t="s">
        <v>66</v>
      </c>
      <c r="EQ4" s="103"/>
      <c r="ER4" s="103"/>
      <c r="ES4" s="103"/>
      <c r="ET4" s="17"/>
      <c r="EU4" s="105" t="s">
        <v>64</v>
      </c>
      <c r="EV4" s="102"/>
      <c r="EW4" s="102"/>
      <c r="EX4" s="102"/>
      <c r="EY4" s="102"/>
      <c r="EZ4" s="102"/>
      <c r="FA4" s="102"/>
      <c r="FB4" s="103"/>
      <c r="FC4" s="86" t="s">
        <v>65</v>
      </c>
      <c r="FD4" s="86" t="s">
        <v>66</v>
      </c>
      <c r="FE4" s="103"/>
      <c r="FF4" s="103"/>
      <c r="FG4" s="103"/>
      <c r="FH4" s="103"/>
      <c r="FI4" s="17"/>
      <c r="FJ4" s="105" t="s">
        <v>64</v>
      </c>
      <c r="FK4" s="102"/>
      <c r="FL4" s="102"/>
      <c r="FM4" s="102"/>
      <c r="FN4" s="102"/>
      <c r="FO4" s="102"/>
      <c r="FP4" s="102"/>
      <c r="FQ4" s="103"/>
      <c r="FR4" s="86" t="s">
        <v>65</v>
      </c>
      <c r="FS4" s="86" t="s">
        <v>66</v>
      </c>
      <c r="FT4" s="103"/>
      <c r="FU4" s="103"/>
      <c r="FV4" s="103"/>
      <c r="FW4" s="103"/>
      <c r="FX4" s="17"/>
      <c r="FY4" s="105" t="s">
        <v>64</v>
      </c>
      <c r="FZ4" s="102"/>
      <c r="GA4" s="102"/>
      <c r="GB4" s="102"/>
      <c r="GC4" s="102"/>
      <c r="GD4" s="102"/>
      <c r="GE4" s="102"/>
      <c r="GF4" s="103"/>
      <c r="GG4" s="86" t="s">
        <v>65</v>
      </c>
      <c r="GH4" s="86" t="s">
        <v>66</v>
      </c>
      <c r="GK4" s="103"/>
      <c r="GL4" s="103"/>
      <c r="GM4" s="17"/>
      <c r="GN4" s="105" t="s">
        <v>64</v>
      </c>
      <c r="GO4" s="102"/>
      <c r="GP4" s="102"/>
      <c r="GQ4" s="102"/>
      <c r="GR4" s="102"/>
      <c r="GS4" s="102"/>
      <c r="GT4" s="102"/>
      <c r="GU4" s="103"/>
      <c r="GV4" s="86" t="s">
        <v>65</v>
      </c>
      <c r="GW4" s="86" t="s">
        <v>66</v>
      </c>
      <c r="GZ4" s="103"/>
      <c r="HA4" s="103"/>
      <c r="HB4" s="17"/>
      <c r="HC4" s="105" t="s">
        <v>64</v>
      </c>
      <c r="HD4" s="102"/>
      <c r="HE4" s="102"/>
      <c r="HF4" s="102"/>
      <c r="HG4" s="102"/>
      <c r="HH4" s="102"/>
      <c r="HI4" s="102"/>
      <c r="HJ4" s="103"/>
      <c r="HK4" s="86" t="s">
        <v>65</v>
      </c>
      <c r="HL4" s="86" t="s">
        <v>66</v>
      </c>
    </row>
    <row r="5" customFormat="false" ht="15.75" hidden="false" customHeight="false" outlineLevel="0" collapsed="false">
      <c r="A5" s="112" t="s">
        <v>67</v>
      </c>
      <c r="B5" s="113" t="e">
        <f aca="false">SUM(B6:B175)</f>
        <v>#VALUE!</v>
      </c>
      <c r="C5" s="188"/>
      <c r="D5" s="188"/>
      <c r="E5" s="113" t="e">
        <f aca="false">SUM(E6:E175)</f>
        <v>#VALUE!</v>
      </c>
      <c r="F5" s="188"/>
      <c r="G5" s="188"/>
      <c r="H5" s="113" t="n">
        <f aca="false">SUM(H6:H175)</f>
        <v>0</v>
      </c>
      <c r="I5" s="188"/>
      <c r="J5" s="188"/>
      <c r="K5" s="113" t="e">
        <f aca="false">SUM(K6:K175)</f>
        <v>#VALUE!</v>
      </c>
      <c r="L5" s="189"/>
      <c r="M5" s="190"/>
      <c r="N5" s="113" t="e">
        <f aca="false">SUM(N6:N175)</f>
        <v>#VALUE!</v>
      </c>
      <c r="O5" s="189"/>
      <c r="P5" s="190"/>
      <c r="Q5" s="113" t="e">
        <f aca="false">SUM(Q6:Q175)</f>
        <v>#VALUE!</v>
      </c>
      <c r="R5" s="189"/>
      <c r="S5" s="190"/>
      <c r="T5" s="116"/>
      <c r="U5" s="115"/>
      <c r="V5" s="113" t="e">
        <f aca="false">SUM(V6:V175)</f>
        <v>#VALUE!</v>
      </c>
      <c r="W5" s="114"/>
      <c r="X5" s="115"/>
      <c r="Z5" s="191" t="e">
        <f aca="false">SUM(Z6:Z175)</f>
        <v>#VALUE!</v>
      </c>
      <c r="AA5" s="119"/>
      <c r="AB5" s="119"/>
      <c r="AE5" s="60" t="s">
        <v>68</v>
      </c>
      <c r="AF5" s="61" t="s">
        <v>69</v>
      </c>
      <c r="AH5" s="120"/>
      <c r="AI5" s="121"/>
      <c r="AJ5" s="122"/>
      <c r="AK5" s="122"/>
      <c r="AL5" s="123"/>
      <c r="AM5" s="122"/>
      <c r="AN5" s="124"/>
      <c r="AO5" s="125"/>
      <c r="AP5" s="126"/>
      <c r="AQ5" s="127"/>
      <c r="AR5" s="128"/>
      <c r="AS5" s="128"/>
      <c r="AT5" s="129"/>
      <c r="AU5" s="126"/>
      <c r="AV5" s="127"/>
      <c r="AW5" s="128" t="n">
        <f aca="false">SUM(AW6:AW172)</f>
        <v>0</v>
      </c>
      <c r="AX5" s="128" t="n">
        <f aca="false">SUM(AX6:AX172)</f>
        <v>0</v>
      </c>
      <c r="AY5" s="128" t="n">
        <f aca="false">SUM(AY6:AY172)</f>
        <v>0</v>
      </c>
      <c r="AZ5" s="128" t="n">
        <f aca="false">SUM(AZ6:AZ172)</f>
        <v>0</v>
      </c>
      <c r="BA5" s="128" t="n">
        <f aca="false">SUM(BA6:BA172)</f>
        <v>0</v>
      </c>
      <c r="BB5" s="128" t="n">
        <f aca="false">SUM(BB6:BB172)</f>
        <v>0</v>
      </c>
      <c r="BC5" s="128" t="n">
        <f aca="false">SUM(BC6:BC172)</f>
        <v>0</v>
      </c>
      <c r="BD5" s="128"/>
      <c r="BE5" s="128" t="n">
        <f aca="false">SUM(BE6:BE172)</f>
        <v>0</v>
      </c>
      <c r="BF5" s="130"/>
      <c r="BG5" s="130"/>
      <c r="BH5" s="128" t="n">
        <f aca="false">SUM(BH6:BH172)</f>
        <v>0</v>
      </c>
      <c r="BI5" s="128" t="n">
        <f aca="false">SUM(BI6:BI172)</f>
        <v>0</v>
      </c>
      <c r="BJ5" s="128" t="n">
        <f aca="false">SUM(BJ6:BJ172)</f>
        <v>0</v>
      </c>
      <c r="BK5" s="128" t="n">
        <f aca="false">SUM(BK6:BK172)</f>
        <v>0</v>
      </c>
      <c r="BL5" s="128" t="n">
        <f aca="false">SUM(BL6:BL172)</f>
        <v>0</v>
      </c>
      <c r="BM5" s="128" t="n">
        <f aca="false">SUM(BM6:BM172)</f>
        <v>0</v>
      </c>
      <c r="BN5" s="128" t="n">
        <f aca="false">SUM(BN6:BN172)</f>
        <v>0</v>
      </c>
      <c r="BO5" s="128" t="n">
        <f aca="false">SUM(BO6:BO172)</f>
        <v>0</v>
      </c>
      <c r="BP5" s="131"/>
      <c r="BQ5" s="128" t="n">
        <f aca="false">SUM(BQ6:BQ172)</f>
        <v>0</v>
      </c>
      <c r="BR5" s="128"/>
      <c r="BS5" s="128"/>
      <c r="BT5" s="129"/>
      <c r="BU5" s="129"/>
      <c r="BV5" s="132" t="n">
        <f aca="false">SUM(BV6:BV172)</f>
        <v>0</v>
      </c>
      <c r="BW5" s="132" t="n">
        <f aca="false">SUM(BW6:BW172)</f>
        <v>0</v>
      </c>
      <c r="BX5" s="132" t="n">
        <f aca="false">SUM(BX6:BX172)</f>
        <v>0</v>
      </c>
      <c r="BY5" s="132" t="n">
        <f aca="false">SUM(BY6:BY172)</f>
        <v>0</v>
      </c>
      <c r="BZ5" s="132" t="n">
        <f aca="false">SUM(BZ6:BZ172)</f>
        <v>0</v>
      </c>
      <c r="CA5" s="128" t="n">
        <f aca="false">SUM(CA6:CA172)</f>
        <v>0</v>
      </c>
      <c r="CB5" s="128" t="n">
        <f aca="false">SUM(CB6:CB172)</f>
        <v>0</v>
      </c>
      <c r="CC5" s="128" t="n">
        <f aca="false">SUM(CC6:CC172)</f>
        <v>0</v>
      </c>
      <c r="CD5" s="128" t="n">
        <f aca="false">SUM(CD6:CD172)</f>
        <v>0</v>
      </c>
      <c r="CE5" s="128" t="n">
        <f aca="false">SUM(CE6:CE172)</f>
        <v>0</v>
      </c>
      <c r="CF5" s="128" t="n">
        <f aca="false">SUM(CF6:CF172)</f>
        <v>0</v>
      </c>
      <c r="CG5" s="128" t="n">
        <f aca="false">SUM(CG6:CG172)</f>
        <v>0</v>
      </c>
      <c r="CH5" s="128" t="n">
        <f aca="false">SUM(CH6:CH172)</f>
        <v>0</v>
      </c>
      <c r="CI5" s="129"/>
      <c r="CJ5" s="128" t="n">
        <f aca="false">SUM(CJ6:CJ172)</f>
        <v>0</v>
      </c>
      <c r="CK5" s="128"/>
      <c r="CL5" s="128"/>
      <c r="CM5" s="132" t="n">
        <f aca="false">SUM(CM6:CM172)</f>
        <v>0</v>
      </c>
      <c r="CN5" s="132" t="n">
        <f aca="false">SUM(CN6:CN172)</f>
        <v>0</v>
      </c>
      <c r="CO5" s="132" t="n">
        <f aca="false">SUM(CO6:CO172)</f>
        <v>0</v>
      </c>
      <c r="CP5" s="132" t="n">
        <f aca="false">SUM(CP6:CP172)</f>
        <v>0</v>
      </c>
      <c r="CQ5" s="128"/>
      <c r="CR5" s="128" t="n">
        <f aca="false">SUM(CR6:CR5314)</f>
        <v>0</v>
      </c>
      <c r="CS5" s="128"/>
      <c r="CT5" s="129"/>
      <c r="CU5" s="129"/>
      <c r="CV5" s="129"/>
      <c r="CW5" s="128" t="n">
        <f aca="false">SUM(CW6:CW172)</f>
        <v>0</v>
      </c>
      <c r="CX5" s="128" t="n">
        <f aca="false">SUM(CX6:CX172)</f>
        <v>0</v>
      </c>
      <c r="CY5" s="128" t="n">
        <f aca="false">SUM(CY6:CY172)</f>
        <v>0</v>
      </c>
      <c r="CZ5" s="128" t="n">
        <f aca="false">SUM(CZ6:CZ172)</f>
        <v>0</v>
      </c>
      <c r="DA5" s="128" t="n">
        <f aca="false">SUM(DA6:DA172)</f>
        <v>0</v>
      </c>
      <c r="DB5" s="128" t="n">
        <f aca="false">SUM(DB6:DB172)</f>
        <v>0</v>
      </c>
      <c r="DC5" s="128" t="n">
        <f aca="false">SUM(DC6:DC172)</f>
        <v>0</v>
      </c>
      <c r="DD5" s="129"/>
      <c r="DE5" s="128" t="n">
        <f aca="false">SUM(DE6:DE172)</f>
        <v>0</v>
      </c>
      <c r="DF5" s="129"/>
      <c r="DG5" s="129"/>
      <c r="DH5" s="129"/>
      <c r="DI5" s="129"/>
      <c r="DJ5" s="129"/>
      <c r="DK5" s="128" t="n">
        <f aca="false">SUM(DK6:DK172)</f>
        <v>0</v>
      </c>
      <c r="DL5" s="128" t="n">
        <f aca="false">SUM(DL6:DL172)</f>
        <v>0</v>
      </c>
      <c r="DM5" s="128" t="n">
        <f aca="false">SUM(DM6:DM172)</f>
        <v>0</v>
      </c>
      <c r="DN5" s="128" t="n">
        <f aca="false">SUM(DN6:DN172)</f>
        <v>0</v>
      </c>
      <c r="DO5" s="128"/>
      <c r="DP5" s="128" t="n">
        <f aca="false">SUM(DP6:DP5186)</f>
        <v>0</v>
      </c>
      <c r="DQ5" s="128"/>
      <c r="DR5" s="128" t="n">
        <f aca="false">SUM(DR6:DR172)</f>
        <v>0</v>
      </c>
      <c r="DS5" s="128" t="n">
        <f aca="false">SUM(DS6:DS172)</f>
        <v>0</v>
      </c>
      <c r="DT5" s="128" t="n">
        <f aca="false">SUM(DT6:DT172)</f>
        <v>0</v>
      </c>
      <c r="DU5" s="128" t="n">
        <f aca="false">SUM(DU6:DU172)</f>
        <v>0</v>
      </c>
      <c r="DV5" s="128" t="n">
        <f aca="false">SUM(DV6:DV172)</f>
        <v>0</v>
      </c>
      <c r="DW5" s="128" t="n">
        <f aca="false">SUM(DW6:DW172)</f>
        <v>0</v>
      </c>
      <c r="DX5" s="128" t="n">
        <f aca="false">SUM(DX6:DX172)</f>
        <v>0</v>
      </c>
      <c r="DY5" s="128" t="n">
        <f aca="false">SUM(DY6:DY172)</f>
        <v>0</v>
      </c>
      <c r="DZ5" s="129"/>
      <c r="EA5" s="128" t="n">
        <f aca="false">SUM(EA6:EA172)</f>
        <v>0</v>
      </c>
      <c r="EB5" s="128" t="n">
        <f aca="false">SUM(EB6:EB172)</f>
        <v>0</v>
      </c>
      <c r="EC5" s="129"/>
      <c r="ED5" s="129"/>
      <c r="EE5" s="129"/>
      <c r="EF5" s="129"/>
      <c r="EG5" s="129"/>
      <c r="EH5" s="128" t="n">
        <f aca="false">SUM(EH6:EH172)</f>
        <v>0</v>
      </c>
      <c r="EI5" s="128" t="n">
        <f aca="false">SUM(EI6:EI172)</f>
        <v>0</v>
      </c>
      <c r="EJ5" s="128" t="n">
        <f aca="false">SUM(EJ6:EJ172)</f>
        <v>0</v>
      </c>
      <c r="EK5" s="128" t="n">
        <f aca="false">SUM(EK6:EK172)</f>
        <v>0</v>
      </c>
      <c r="EL5" s="128" t="n">
        <f aca="false">SUM(EL6:EL172)</f>
        <v>0</v>
      </c>
      <c r="EM5" s="128" t="n">
        <f aca="false">SUM(EM6:EM172)</f>
        <v>0</v>
      </c>
      <c r="EN5" s="129"/>
      <c r="EO5" s="128" t="n">
        <f aca="false">SUM(EO6:EO172)</f>
        <v>0</v>
      </c>
      <c r="EP5" s="128" t="n">
        <f aca="false">SUM(EP6:EP172)</f>
        <v>0</v>
      </c>
      <c r="EQ5" s="129"/>
      <c r="ER5" s="129"/>
      <c r="ES5" s="129"/>
      <c r="ET5" s="129"/>
      <c r="EU5" s="129"/>
      <c r="EV5" s="128" t="n">
        <f aca="false">SUM(EV6:EV172)</f>
        <v>0</v>
      </c>
      <c r="EW5" s="128" t="n">
        <f aca="false">SUM(EW6:EW172)</f>
        <v>0</v>
      </c>
      <c r="EX5" s="128" t="n">
        <f aca="false">SUM(EX6:EX172)</f>
        <v>0</v>
      </c>
      <c r="EY5" s="128" t="n">
        <f aca="false">SUM(EY6:EY172)</f>
        <v>0</v>
      </c>
      <c r="EZ5" s="128" t="n">
        <f aca="false">SUM(EZ6:EZ172)</f>
        <v>0</v>
      </c>
      <c r="FA5" s="128" t="n">
        <f aca="false">SUM(FA6:FA172)</f>
        <v>0</v>
      </c>
      <c r="FB5" s="129"/>
      <c r="FC5" s="128" t="n">
        <f aca="false">SUM(FC6:FC172)</f>
        <v>0</v>
      </c>
      <c r="FD5" s="128" t="n">
        <f aca="false">SUM(FD6:FD172)</f>
        <v>0</v>
      </c>
      <c r="FE5" s="129"/>
      <c r="FF5" s="129"/>
      <c r="FG5" s="129"/>
      <c r="FH5" s="129"/>
      <c r="FI5" s="129"/>
      <c r="FJ5" s="129"/>
      <c r="FK5" s="128" t="n">
        <f aca="false">SUM(FK6:FK172)</f>
        <v>0</v>
      </c>
      <c r="FL5" s="128" t="n">
        <f aca="false">SUM(FL6:FL172)</f>
        <v>0</v>
      </c>
      <c r="FM5" s="128" t="n">
        <f aca="false">SUM(FM6:FM172)</f>
        <v>0</v>
      </c>
      <c r="FN5" s="128" t="n">
        <f aca="false">SUM(FN6:FN172)</f>
        <v>0</v>
      </c>
      <c r="FO5" s="128" t="n">
        <f aca="false">SUM(FO6:FO172)</f>
        <v>0</v>
      </c>
      <c r="FP5" s="128" t="n">
        <f aca="false">SUM(FP6:FP172)</f>
        <v>0</v>
      </c>
      <c r="FQ5" s="129"/>
      <c r="FR5" s="128" t="n">
        <f aca="false">SUM(FR6:FR172)</f>
        <v>0</v>
      </c>
      <c r="FS5" s="128" t="n">
        <f aca="false">SUM(FS6:FS172)</f>
        <v>0</v>
      </c>
      <c r="FT5" s="129"/>
      <c r="FU5" s="129"/>
      <c r="FV5" s="129"/>
      <c r="FW5" s="129"/>
      <c r="FX5" s="129"/>
      <c r="FY5" s="129"/>
      <c r="FZ5" s="128" t="n">
        <f aca="false">SUM(FZ6:FZ172)</f>
        <v>0</v>
      </c>
      <c r="GA5" s="128" t="n">
        <f aca="false">SUM(GA6:GA172)</f>
        <v>0</v>
      </c>
      <c r="GB5" s="128" t="n">
        <f aca="false">SUM(GB6:GB172)</f>
        <v>0</v>
      </c>
      <c r="GC5" s="128" t="n">
        <f aca="false">SUM(GC6:GC172)</f>
        <v>0</v>
      </c>
      <c r="GD5" s="128" t="n">
        <f aca="false">SUM(GD6:GD172)</f>
        <v>0</v>
      </c>
      <c r="GE5" s="128" t="n">
        <f aca="false">SUM(GE6:GE172)</f>
        <v>0</v>
      </c>
      <c r="GF5" s="129"/>
      <c r="GG5" s="128" t="n">
        <f aca="false">SUM(GG6:GG172)</f>
        <v>0</v>
      </c>
      <c r="GH5" s="128" t="n">
        <f aca="false">SUM(GH6:GH172)</f>
        <v>0</v>
      </c>
      <c r="GK5" s="129"/>
      <c r="GL5" s="129"/>
      <c r="GM5" s="129"/>
      <c r="GN5" s="129"/>
      <c r="GO5" s="128" t="n">
        <f aca="false">SUM(GO6:GO172)</f>
        <v>0</v>
      </c>
      <c r="GP5" s="128" t="n">
        <f aca="false">SUM(GP6:GP172)</f>
        <v>0</v>
      </c>
      <c r="GQ5" s="128" t="n">
        <f aca="false">SUM(GQ6:GQ172)</f>
        <v>0</v>
      </c>
      <c r="GR5" s="128" t="n">
        <f aca="false">SUM(GR6:GR172)</f>
        <v>0</v>
      </c>
      <c r="GS5" s="128" t="n">
        <f aca="false">SUM(GS6:GS172)</f>
        <v>0</v>
      </c>
      <c r="GT5" s="128" t="n">
        <f aca="false">SUM(GT6:GT172)</f>
        <v>0</v>
      </c>
      <c r="GU5" s="129"/>
      <c r="GV5" s="128" t="n">
        <f aca="false">SUM(GV6:GV172)</f>
        <v>0</v>
      </c>
      <c r="GW5" s="128" t="n">
        <f aca="false">SUM(GW6:GW172)</f>
        <v>0</v>
      </c>
      <c r="GZ5" s="129"/>
      <c r="HA5" s="129"/>
      <c r="HB5" s="129"/>
      <c r="HC5" s="129"/>
      <c r="HD5" s="128" t="n">
        <f aca="false">SUM(HD6:HD172)</f>
        <v>0</v>
      </c>
      <c r="HE5" s="128" t="n">
        <f aca="false">SUM(HE6:HE172)</f>
        <v>0</v>
      </c>
      <c r="HF5" s="128" t="n">
        <f aca="false">SUM(HF6:HF172)</f>
        <v>0</v>
      </c>
      <c r="HG5" s="128" t="n">
        <f aca="false">SUM(HG6:HG172)</f>
        <v>0</v>
      </c>
      <c r="HH5" s="128" t="n">
        <f aca="false">SUM(HH6:HH172)</f>
        <v>0</v>
      </c>
      <c r="HI5" s="128" t="n">
        <f aca="false">SUM(HI6:HI172)</f>
        <v>0</v>
      </c>
      <c r="HJ5" s="129"/>
      <c r="HK5" s="128" t="n">
        <f aca="false">SUM(HK6:HK172)</f>
        <v>0</v>
      </c>
      <c r="HL5" s="128" t="n">
        <f aca="false">SUM(HL6:HL172)</f>
        <v>0</v>
      </c>
    </row>
    <row r="6" customFormat="false" ht="17.25" hidden="false" customHeight="false" outlineLevel="0" collapsed="false">
      <c r="A6" s="133" t="n">
        <v>36923</v>
      </c>
      <c r="B6" s="134" t="n">
        <f aca="false">INDEX(PrnArray,MATCH($A6,PrnColumn,0),MATCH($AE$19,PrnRow,0))+EP6</f>
        <v>0</v>
      </c>
      <c r="C6" s="135" t="n">
        <f aca="false">INDEX(M1SHEET,MATCH($A6,M1COLUMN,0),MATCH($AF$14,M1ROW,0))</f>
        <v>3.5</v>
      </c>
      <c r="D6" s="136" t="n">
        <f aca="false">AVERAGE(C6:C14)</f>
        <v>1.76555555555556</v>
      </c>
      <c r="E6" s="134" t="n">
        <f aca="false">INDEX(PrnArray,MATCH($A6,PrnColumn,0),MATCH($AF$47,PrnRow,0))+HL6</f>
        <v>0</v>
      </c>
      <c r="F6" s="135" t="n">
        <f aca="false">INDEX(M1SHEET,MATCH($A6,M1COLUMN,0),MATCH($AF$6,M1ROW,0))</f>
        <v>0.33</v>
      </c>
      <c r="G6" s="136" t="n">
        <f aca="false">AVERAGE(F6:F14)</f>
        <v>0.275</v>
      </c>
      <c r="H6" s="134" t="n">
        <f aca="false">INDEX(PrnArray,MATCH($A6,PrnColumn,0),MATCH($AE$11,PrnRow,0))</f>
        <v>0</v>
      </c>
      <c r="I6" s="135" t="n">
        <f aca="false">INDEX(M1SHEET,MATCH($A6,M1COLUMN,0),MATCH($AF$20,M1ROW,0))</f>
        <v>0.18</v>
      </c>
      <c r="J6" s="136" t="n">
        <f aca="false">AVERAGE(I6:I14)</f>
        <v>0.0577777777777778</v>
      </c>
      <c r="K6" s="134" t="n">
        <f aca="false">INDEX(PrnArray,MATCH($A6,PrnColumn,0),MATCH($AE$21,PrnRow,0))+FS6</f>
        <v>-3.64</v>
      </c>
      <c r="L6" s="135" t="n">
        <f aca="false">INDEX(M1SHEET,MATCH($A6,M1COLUMN,0),MATCH($AF$10,M1ROW,0))</f>
        <v>0.25</v>
      </c>
      <c r="M6" s="136" t="n">
        <f aca="false">AVERAGE(L6:L14)</f>
        <v>0.181666666666667</v>
      </c>
      <c r="N6" s="134" t="n">
        <f aca="false">INDEX(PrnArray,MATCH($A6,PrnColumn,0),MATCH($AE$40,PrnRow,0))+AJ6</f>
        <v>20.3</v>
      </c>
      <c r="O6" s="135" t="n">
        <f aca="false">INDEX(M1SHEET,MATCH($A6,M1COLUMN,0),MATCH($AF$26,M1ROW,0))</f>
        <v>0</v>
      </c>
      <c r="P6" s="136" t="n">
        <f aca="false">AVERAGE(O6:O14)</f>
        <v>0</v>
      </c>
      <c r="Q6" s="134" t="n">
        <f aca="false">INDEX(PrnArray,MATCH($A6,PrnColumn,0),MATCH($AE$2,PrnRow,0))+$BE6+$DE6</f>
        <v>-3.53</v>
      </c>
      <c r="R6" s="135" t="n">
        <f aca="false">INDEX(M1SHEET,MATCH($A6,M1COLUMN,0),MATCH($AF$3,M1ROW,0))</f>
        <v>0.97057105109943</v>
      </c>
      <c r="S6" s="136" t="n">
        <f aca="false">AVERAGE(R6:R14)</f>
        <v>-0.154380994322286</v>
      </c>
      <c r="T6" s="135" t="n">
        <f aca="false">INDEX(M1SHEET,MATCH($A6,M1COLUMN,0),MATCH($AF$28,M1ROW,0))</f>
        <v>11.325</v>
      </c>
      <c r="U6" s="136" t="n">
        <f aca="false">AVERAGE(T6:T14)</f>
        <v>8.02149857775862</v>
      </c>
      <c r="V6" s="134" t="n">
        <f aca="false">INDEX(PrnArray,MATCH($A6,PrnColumn,0),MATCH($AE$18,PrnRow,0))+INDEX(optsArray,MATCH($A6,optsColumn,0),MATCH($AE$18,optsRow,0))+$BE6+$CJ6+$CR6+$DP6</f>
        <v>-160.87</v>
      </c>
      <c r="W6" s="135" t="n">
        <f aca="false">INDEX(M1SHEET,MATCH($A6,M1COLUMN,0),MATCH($AF$2,M1ROW,0))</f>
        <v>6.946</v>
      </c>
      <c r="X6" s="136" t="n">
        <f aca="false">AVERAGE(W6:W14)</f>
        <v>5.76555555555556</v>
      </c>
      <c r="Z6" s="137" t="n">
        <f aca="false">H6+K6+Q6</f>
        <v>-7.17</v>
      </c>
      <c r="AA6" s="58"/>
      <c r="AB6" s="58"/>
      <c r="AE6" s="60" t="s">
        <v>70</v>
      </c>
      <c r="AF6" s="61" t="s">
        <v>71</v>
      </c>
      <c r="AH6" s="138" t="n">
        <v>36923</v>
      </c>
      <c r="AI6" s="96" t="n">
        <f aca="false">(BE6+BQ6+CJ6+DP6)*AL6</f>
        <v>0</v>
      </c>
      <c r="AJ6" s="97" t="n">
        <f aca="false">(AN6)*(AL6)</f>
        <v>0</v>
      </c>
      <c r="AK6" s="97" t="n">
        <f aca="false">(AM6+AN6)*(AL6)</f>
        <v>0</v>
      </c>
      <c r="AL6" s="139" t="n">
        <f aca="false">INDEX(M1SHEET,MATCH($AH6,M1COLUMN,0),MATCH($AF$38,M1ROW,0))</f>
        <v>0.998634428234514</v>
      </c>
      <c r="AM6" s="122" t="n">
        <f aca="false">BR6</f>
        <v>0</v>
      </c>
      <c r="AN6" s="97" t="n">
        <f aca="false">BQ6</f>
        <v>0</v>
      </c>
      <c r="AO6" s="125"/>
      <c r="AP6" s="108"/>
      <c r="AQ6" s="128" t="n">
        <f aca="false">SUM(AW6:BD6)+SUM(BH6:BO6)+SUM(DT6:DY6)+SUM(BV6:CH6)</f>
        <v>0</v>
      </c>
      <c r="AR6" s="108"/>
      <c r="AS6" s="17"/>
      <c r="AT6" s="17"/>
      <c r="AU6" s="37" t="n">
        <v>36923</v>
      </c>
      <c r="AV6" s="17"/>
      <c r="AW6" s="128" t="n">
        <f aca="false">IF(AW$2&lt;=$A6,IF(AW$3&gt;=$A6,(AW$4/1.055056),0),0)*($AH7-$AH6)/10000</f>
        <v>0</v>
      </c>
      <c r="AX6" s="140" t="n">
        <f aca="false">IF(AX$2&lt;=$A6,IF(AX$3&gt;=$A6,(AX$4/1.055056),0),0)*($AH7-$AH6)/10000</f>
        <v>0</v>
      </c>
      <c r="AY6" s="140" t="n">
        <f aca="false">IF(AY$2&lt;=$A6,IF(AY$3&gt;=$A6,(AY$4/1.055056),0),0)*($AH7-$AH6)/10000</f>
        <v>0</v>
      </c>
      <c r="AZ6" s="140" t="n">
        <f aca="false">IF(AZ$2&lt;=$A6,IF(AZ$3&gt;=$A6,(AZ$4/1.055056),0),0)*($AH7-$AH6)/10000</f>
        <v>0</v>
      </c>
      <c r="BA6" s="140" t="n">
        <f aca="false">IF(BA$2&lt;=$A6,IF(BA$3&gt;=$A6,(BA$4/1.055056),0),0)*($AH7-$AH6)/10000</f>
        <v>0</v>
      </c>
      <c r="BB6" s="140" t="n">
        <f aca="false">IF(BB$2&lt;=$A6,IF(BB$3&gt;=$A6,(BB$4/1.055056),0),0)*($AH7-$AH6)/10000</f>
        <v>0</v>
      </c>
      <c r="BC6" s="140" t="n">
        <f aca="false">IF(BC$2&lt;=$A6,IF(BC$3&gt;=$A6,(BC$4/1.055056),0),0)*($AH7-$AH6)/10000</f>
        <v>0</v>
      </c>
      <c r="BD6" s="140"/>
      <c r="BE6" s="140" t="n">
        <f aca="false">SUM(AW6:BD6)*AL6</f>
        <v>0</v>
      </c>
      <c r="BF6" s="13"/>
      <c r="BG6" s="13"/>
      <c r="BH6" s="141" t="n">
        <f aca="false">IF(BH$2&lt;=$A6,IF(BH$3&gt;=$A6,(BH$4/1.055056),0),0)*($AH7-$AH6)/10000</f>
        <v>0</v>
      </c>
      <c r="BI6" s="141" t="n">
        <f aca="false">IF(BI$2&lt;=$A6,IF(BI$3&gt;=$A6,(BI$4/1.055056),0),0)*($AH7-$AH6)/10000</f>
        <v>0</v>
      </c>
      <c r="BJ6" s="141" t="n">
        <f aca="false">IF(BJ$2&lt;=$A6,IF(BJ$3&gt;=$A6,(BJ$4/1.055056),0),0)*($AH7-$AH6)/10000</f>
        <v>0</v>
      </c>
      <c r="BK6" s="141" t="n">
        <f aca="false">IF(BK$2&lt;=$A6,IF(BK$3&gt;=$A6,(BK$4/1.055056),0),0)*($AH7-$AH6)/10000</f>
        <v>0</v>
      </c>
      <c r="BL6" s="141" t="n">
        <f aca="false">IF(BL$2&lt;=$A6,IF(BL$3&gt;=$A6,(BL$4/1.055056),0),0)*($AH7-$AH6)/10000</f>
        <v>0</v>
      </c>
      <c r="BM6" s="141" t="n">
        <f aca="false">IF(BM$2&lt;=$A6,IF(BM$3&gt;=$A6,(BM$4/1.055056),0),0)*($AH7-$AH6)/10000</f>
        <v>0</v>
      </c>
      <c r="BN6" s="141" t="n">
        <f aca="false">IF(BN$2&lt;=$A6,IF(BN$3&gt;=$A6,(BN$4/1.055056),0),0)*($AH7-$AH6)/10000</f>
        <v>0</v>
      </c>
      <c r="BO6" s="141" t="n">
        <f aca="false">IF(BO$2&lt;=$A6,IF(BO$3&gt;=$A6,(BO$4/1.055056),0),0)*($AH7-$AH6)/10000</f>
        <v>0</v>
      </c>
      <c r="BP6" s="13"/>
      <c r="BQ6" s="14" t="n">
        <f aca="false">SUM(BH6:BO6)</f>
        <v>0</v>
      </c>
      <c r="BR6" s="14"/>
      <c r="BS6" s="14"/>
      <c r="BT6" s="17"/>
      <c r="BU6" s="17"/>
      <c r="BV6" s="142" t="n">
        <f aca="false">IF(BV$2&lt;=$A6,IF(BV$3&gt;=$A6,(BV$4),0),0)*($AH7-$AH6)/10000</f>
        <v>0</v>
      </c>
      <c r="BW6" s="142" t="n">
        <f aca="false">IF(BW$2&lt;=$A6,IF(BW$3&gt;=$A6,(BW$4),0),0)*($AH7-$AH6)/10000</f>
        <v>0</v>
      </c>
      <c r="BX6" s="142" t="n">
        <f aca="false">IF(BX$2&lt;=$A6,IF(BX$3&gt;=$A6,(BX$4),0),0)*($AH7-$AH6)/10000</f>
        <v>0</v>
      </c>
      <c r="BY6" s="142" t="n">
        <f aca="false">IF(BY$2&lt;=$A6,IF(BY$3&gt;=$A6,(BY$4),0),0)*($AH7-$AH6)/10000</f>
        <v>0</v>
      </c>
      <c r="BZ6" s="142" t="n">
        <f aca="false">IF(BZ$2&lt;=$A6,IF(BZ$3&gt;=$A6,(BZ$4),0),0)*($AH7-$AH6)/10000</f>
        <v>0</v>
      </c>
      <c r="CA6" s="140" t="n">
        <f aca="false">IF(CA$2&lt;=$A6,IF(CA$3&gt;=$A6,(CA$4),0),0)*($AH7-$AH6)/10000</f>
        <v>0</v>
      </c>
      <c r="CB6" s="140" t="n">
        <f aca="false">IF(CB$2&lt;=$A6,IF(CB$3&gt;=$A6,(CB$4),0),0)*($AH7-$AH6)/10000</f>
        <v>0</v>
      </c>
      <c r="CC6" s="140" t="n">
        <f aca="false">IF(CC$2&lt;=$A6,IF(CC$3&gt;=$A6,(CC$4),0),0)*($AH7-$AH6)/10000</f>
        <v>0</v>
      </c>
      <c r="CD6" s="140" t="n">
        <f aca="false">IF(CD$2&lt;=$A6,IF(CD$3&gt;=$A6,(CD$4),0),0)*($AH7-$AH6)/10000</f>
        <v>0</v>
      </c>
      <c r="CE6" s="140" t="n">
        <f aca="false">IF(CE$2&lt;=$A6,IF(CE$3&gt;=$A6,(CE$4),0),0)*($AH7-$AH6)/10000</f>
        <v>0</v>
      </c>
      <c r="CF6" s="140" t="n">
        <f aca="false">IF(CF$2&lt;=$A6,IF(CF$3&gt;=$A6,(CF$4),0),0)*($AH7-$AH6)/10000</f>
        <v>0</v>
      </c>
      <c r="CG6" s="140" t="n">
        <f aca="false">IF(CG$2&lt;=$A6,IF(CG$3&gt;=$A6,(CG$4),0),0)*($AH7-$AH6)/10000</f>
        <v>0</v>
      </c>
      <c r="CH6" s="140" t="n">
        <f aca="false">IF(CH$2&lt;=$A6,IF(CH$3&gt;=$A6,(CH$4),0),0)*($AH7-$AH6)/10000</f>
        <v>0</v>
      </c>
      <c r="CI6" s="17"/>
      <c r="CJ6" s="128" t="n">
        <f aca="false">SUM(BV6:CH6)*$AL6</f>
        <v>0</v>
      </c>
      <c r="CK6" s="128"/>
      <c r="CL6" s="128"/>
      <c r="CM6" s="142" t="n">
        <f aca="false">IF(CM$2&lt;=$A6,IF(CM$3&gt;=$A6,(CM$4),0),0)*($AH7-$AH6)/10000</f>
        <v>0</v>
      </c>
      <c r="CN6" s="142" t="n">
        <f aca="false">IF(CN$2&lt;=$A6,IF(CN$3&gt;=$A6,(CN$4),0),0)*($AH7-$AH6)/10000</f>
        <v>0</v>
      </c>
      <c r="CO6" s="142" t="n">
        <f aca="false">IF(CO$2&lt;=$A6,IF(CO$3&gt;=$A6,(CO$4),0),0)*($AH7-$AH6)/10000</f>
        <v>0</v>
      </c>
      <c r="CP6" s="142" t="n">
        <f aca="false">IF(CP$2&lt;=$A6,IF(CP$3&gt;=$A6,(CP$4),0),0)*($AH7-$AH6)/10000</f>
        <v>0</v>
      </c>
      <c r="CQ6" s="128"/>
      <c r="CR6" s="128" t="n">
        <f aca="false">SUM(CM6:CP6)*AL6</f>
        <v>0</v>
      </c>
      <c r="CS6" s="128"/>
      <c r="CT6" s="17"/>
      <c r="CU6" s="17"/>
      <c r="CV6" s="17"/>
      <c r="CW6" s="140" t="n">
        <f aca="false">IF(CW$2&lt;=$A6,IF(CW$3&gt;=$A6,(CW$4),0),0)*($AH7-$AH6)/10000</f>
        <v>0</v>
      </c>
      <c r="CX6" s="140" t="n">
        <f aca="false">IF(CX$2&lt;=$A6,IF(CX$3&gt;=$A6,(CX$4),0),0)*($AH7-$AH6)/10000</f>
        <v>0</v>
      </c>
      <c r="CY6" s="140" t="n">
        <f aca="false">IF(CY$2&lt;=$A6,IF(CY$3&gt;=$A6,(CY$4),0),0)*($AH7-$AH6)/10000</f>
        <v>0</v>
      </c>
      <c r="CZ6" s="140" t="n">
        <f aca="false">IF(CZ$2&lt;=$A6,IF(CZ$3&gt;=$A6,(CZ$4),0),0)*($AH7-$AH6)/10000</f>
        <v>0</v>
      </c>
      <c r="DA6" s="140" t="n">
        <f aca="false">IF(DA$2&lt;=$A6,IF(DA$3&gt;=$A6,(DA$4),0),0)*($AH7-$AH6)/10000</f>
        <v>0</v>
      </c>
      <c r="DB6" s="140" t="n">
        <f aca="false">IF(DB$2&lt;=$A6,IF(DB$3&gt;=$A6,(DB$4),0),0)*($AH7-$AH6)/10000</f>
        <v>0</v>
      </c>
      <c r="DC6" s="140" t="n">
        <f aca="false">IF(DC$2&lt;=$A6,IF(DC$3&gt;=$A6,(DC$4),0),0)*($AH7-$AH6)/10000</f>
        <v>0</v>
      </c>
      <c r="DD6" s="17"/>
      <c r="DE6" s="128" t="n">
        <f aca="false">SUM(CW6:DC6)*$AL6</f>
        <v>0</v>
      </c>
      <c r="DF6" s="17"/>
      <c r="DG6" s="17"/>
      <c r="DH6" s="17"/>
      <c r="DI6" s="17"/>
      <c r="DJ6" s="17"/>
      <c r="DK6" s="140" t="n">
        <f aca="false">IF(DK$2&lt;=$A6,IF(DK$3&gt;=$A6,(DK$4),0),0)*($AH7-$AH6)/10000</f>
        <v>0</v>
      </c>
      <c r="DL6" s="140" t="n">
        <f aca="false">IF(DL$2&lt;=$A6,IF(DL$3&gt;=$A6,(DL$4),0),0)*($AH7-$AH6)/10000</f>
        <v>0</v>
      </c>
      <c r="DM6" s="140" t="n">
        <f aca="false">IF(DM$2&lt;=$A6,IF(DM$3&gt;=$A6,(DM$4),0),0)*($AH7-$AH6)/10000</f>
        <v>0</v>
      </c>
      <c r="DN6" s="140" t="n">
        <f aca="false">IF(DN$2&lt;=$A6,IF(DN$3&gt;=$A6,(DN$4),0),0)*($AH7-$AH6)/10000</f>
        <v>0</v>
      </c>
      <c r="DO6" s="140"/>
      <c r="DP6" s="140" t="n">
        <f aca="false">SUM(DK6:DN6)*AL6</f>
        <v>0</v>
      </c>
      <c r="DQ6" s="140"/>
      <c r="DR6" s="140" t="n">
        <f aca="false">IF(DR$2&lt;=$A6,IF(DR$3&gt;=$A6,(DR$4),0),0)*($AH7-$AH6)/10000</f>
        <v>0</v>
      </c>
      <c r="DS6" s="140" t="n">
        <f aca="false">IF(DS$2&lt;=$A6,IF(DS$3&gt;=$A6,(DS$4),0),0)*($AH7-$AH6)/10000</f>
        <v>0</v>
      </c>
      <c r="DT6" s="140" t="n">
        <f aca="false">IF(DT$2&lt;=$A6,IF(DT$3&gt;=$A6,(DT$4),0),0)*($AH7-$AH6)/10000</f>
        <v>0</v>
      </c>
      <c r="DU6" s="140" t="n">
        <f aca="false">IF(DU$2&lt;=$A6,IF(DU$3&gt;=$A6,(DU$4),0),0)*($AH7-$AH6)/10000</f>
        <v>0</v>
      </c>
      <c r="DV6" s="140" t="n">
        <f aca="false">IF(DV$2&lt;=$A6,IF(DV$3&gt;=$A6,(DV$4),0),0)*($AH7-$AH6)/10000</f>
        <v>0</v>
      </c>
      <c r="DW6" s="140" t="n">
        <f aca="false">IF(DW$2&lt;=$A6,IF(DW$3&gt;=$A6,(DW$4),0),0)*($AH7-$AH6)/10000</f>
        <v>0</v>
      </c>
      <c r="DX6" s="140" t="n">
        <f aca="false">IF(DX$2&lt;=$A6,IF(DX$3&gt;=$A6,(DX$4),0),0)*($AH7-$AH6)/10000</f>
        <v>0</v>
      </c>
      <c r="DY6" s="140" t="n">
        <f aca="false">IF(DY$2&lt;=$A6,IF(DY$3&gt;=$A6,(DY$4),0),0)*($AH7-$AH6)/10000</f>
        <v>0</v>
      </c>
      <c r="DZ6" s="17"/>
      <c r="EA6" s="128" t="n">
        <f aca="false">DP6+((SUM(DR6:DY6)))</f>
        <v>0</v>
      </c>
      <c r="EB6" s="128" t="n">
        <f aca="false">EA6*AL6</f>
        <v>0</v>
      </c>
      <c r="EC6" s="17"/>
      <c r="ED6" s="17"/>
      <c r="EE6" s="17"/>
      <c r="EF6" s="17"/>
      <c r="EG6" s="17"/>
      <c r="EH6" s="140" t="n">
        <f aca="false">IF(EH$2&lt;=$A6,IF(EH$3&gt;=$A6,(EH$4),0),0)*($AH7-$AH6)/10000</f>
        <v>0</v>
      </c>
      <c r="EI6" s="140" t="n">
        <f aca="false">IF(EI$2&lt;=$A6,IF(EI$3&gt;=$A6,(EI$4),0),0)*($AH7-$AH6)/10000</f>
        <v>0</v>
      </c>
      <c r="EJ6" s="140" t="n">
        <f aca="false">IF(EJ$2&lt;=$A6,IF(EJ$3&gt;=$A6,(EJ$4),0),0)*($AH7-$AH6)/10000</f>
        <v>0</v>
      </c>
      <c r="EK6" s="140" t="n">
        <f aca="false">IF(EK$2&lt;=$A6,IF(EK$3&gt;=$A6,(EK$4),0),0)*($AH7-$AH6)/10000</f>
        <v>0</v>
      </c>
      <c r="EL6" s="140" t="n">
        <f aca="false">IF(EL$2&lt;=$A6,IF(EL$3&gt;=$A6,(EL$4),0),0)*($AH7-$AH6)/10000</f>
        <v>0</v>
      </c>
      <c r="EM6" s="140" t="n">
        <f aca="false">IF(EM$2&lt;=$A6,IF(EM$3&gt;=$A6,(EM$4),0),0)*($AH7-$AH6)/10000</f>
        <v>0</v>
      </c>
      <c r="EN6" s="17"/>
      <c r="EO6" s="128" t="n">
        <f aca="false">SUM(EH6:EM6)</f>
        <v>0</v>
      </c>
      <c r="EP6" s="128" t="n">
        <f aca="false">EO6*AL6</f>
        <v>0</v>
      </c>
      <c r="EQ6" s="17"/>
      <c r="ER6" s="17"/>
      <c r="ES6" s="17"/>
      <c r="ET6" s="17"/>
      <c r="EU6" s="17"/>
      <c r="EV6" s="140" t="n">
        <f aca="false">IF(EV$2&lt;=$A6,IF(EV$3&gt;=$A6,(EV$4),0),0)*($AH7-$AH6)/10000</f>
        <v>0</v>
      </c>
      <c r="EW6" s="140" t="n">
        <f aca="false">IF(EW$2&lt;=$A6,IF(EW$3&gt;=$A6,(EW$4),0),0)*($AH7-$AH6)/10000</f>
        <v>0</v>
      </c>
      <c r="EX6" s="140" t="n">
        <f aca="false">IF(EX$2&lt;=$A6,IF(EX$3&gt;=$A6,(EX$4),0),0)*($AH7-$AH6)/10000</f>
        <v>0</v>
      </c>
      <c r="EY6" s="140" t="n">
        <f aca="false">IF(EY$2&lt;=$A6,IF(EY$3&gt;=$A6,(EY$4),0),0)*($AH7-$AH6)/10000</f>
        <v>0</v>
      </c>
      <c r="EZ6" s="140" t="n">
        <f aca="false">IF(EZ$2&lt;=$A6,IF(EZ$3&gt;=$A6,(EZ$4),0),0)*($AH7-$AH6)/10000</f>
        <v>0</v>
      </c>
      <c r="FA6" s="140" t="n">
        <f aca="false">IF(FA$2&lt;=$A6,IF(FA$3&gt;=$A6,(FA$4),0),0)*($AH7-$AH6)/10000</f>
        <v>0</v>
      </c>
      <c r="FB6" s="17"/>
      <c r="FC6" s="128" t="n">
        <f aca="false">SUM(EV6:FA6)</f>
        <v>0</v>
      </c>
      <c r="FD6" s="128" t="n">
        <f aca="false">FC6*AL6</f>
        <v>0</v>
      </c>
      <c r="FE6" s="17"/>
      <c r="FF6" s="17"/>
      <c r="FG6" s="17"/>
      <c r="FH6" s="17"/>
      <c r="FI6" s="17"/>
      <c r="FJ6" s="17"/>
      <c r="FK6" s="140" t="n">
        <f aca="false">IF(FK$2&lt;=$A6,IF(FK$3&gt;=$A6,(FK$4),0),0)*($AH7-$AH6)/10000</f>
        <v>0</v>
      </c>
      <c r="FL6" s="140" t="n">
        <f aca="false">IF(FL$2&lt;=$A6,IF(FL$3&gt;=$A6,(FL$4),0),0)*($AH7-$AH6)/10000</f>
        <v>0</v>
      </c>
      <c r="FM6" s="140" t="n">
        <f aca="false">IF(FM$2&lt;=$A6,IF(FM$3&gt;=$A6,(FM$4),0),0)*($AH7-$AH6)/10000</f>
        <v>0</v>
      </c>
      <c r="FN6" s="140" t="n">
        <f aca="false">IF(FN$2&lt;=$A6,IF(FN$3&gt;=$A6,(FN$4),0),0)*($AH7-$AH6)/10000</f>
        <v>0</v>
      </c>
      <c r="FO6" s="140" t="n">
        <f aca="false">IF(FO$2&lt;=$A6,IF(FO$3&gt;=$A6,(FO$4),0),0)*($AH7-$AH6)/10000</f>
        <v>0</v>
      </c>
      <c r="FP6" s="140" t="n">
        <f aca="false">IF(FP$2&lt;=$A6,IF(FP$3&gt;=$A6,(FP$4),0),0)*($AH7-$AH6)/10000</f>
        <v>0</v>
      </c>
      <c r="FQ6" s="17"/>
      <c r="FR6" s="128" t="n">
        <f aca="false">SUM(FK6:FP6)</f>
        <v>0</v>
      </c>
      <c r="FS6" s="128" t="n">
        <f aca="false">FR6*AL6</f>
        <v>0</v>
      </c>
      <c r="FT6" s="17"/>
      <c r="FU6" s="17"/>
      <c r="FV6" s="17"/>
      <c r="FW6" s="17"/>
      <c r="FX6" s="17"/>
      <c r="FY6" s="17"/>
      <c r="FZ6" s="140" t="n">
        <f aca="false">IF(FZ$2&lt;=$A6,IF(FZ$3&gt;=$A6,(FZ$4),0),0)*($AH7-$AH6)/10000</f>
        <v>0</v>
      </c>
      <c r="GA6" s="140" t="n">
        <f aca="false">IF(GA$2&lt;=$A6,IF(GA$3&gt;=$A6,(GA$4),0),0)*($AH7-$AH6)/10000</f>
        <v>0</v>
      </c>
      <c r="GB6" s="140" t="n">
        <f aca="false">IF(GB$2&lt;=$A6,IF(GB$3&gt;=$A6,(GB$4),0),0)*($AH7-$AH6)/10000</f>
        <v>0</v>
      </c>
      <c r="GC6" s="140" t="n">
        <f aca="false">IF(GC$2&lt;=$A6,IF(GC$3&gt;=$A6,(GC$4),0),0)*($AH7-$AH6)/10000</f>
        <v>0</v>
      </c>
      <c r="GD6" s="140" t="n">
        <f aca="false">IF(GD$2&lt;=$A6,IF(GD$3&gt;=$A6,(GD$4),0),0)*($AH7-$AH6)/10000</f>
        <v>0</v>
      </c>
      <c r="GE6" s="140" t="n">
        <f aca="false">IF(GE$2&lt;=$A6,IF(GE$3&gt;=$A6,(GE$4),0),0)*($AH7-$AH6)/10000</f>
        <v>0</v>
      </c>
      <c r="GF6" s="17"/>
      <c r="GG6" s="128" t="n">
        <f aca="false">SUM(FZ6:GE6)</f>
        <v>0</v>
      </c>
      <c r="GH6" s="128" t="n">
        <f aca="false">GG6*AL6</f>
        <v>0</v>
      </c>
      <c r="GK6" s="17"/>
      <c r="GL6" s="17"/>
      <c r="GM6" s="17"/>
      <c r="GN6" s="17"/>
      <c r="GO6" s="140" t="n">
        <f aca="false">IF(GO$2&lt;=$A6,IF(GO$3&gt;=$A6,(GO$4),0),0)*($AH7-$AH6)/10000</f>
        <v>0</v>
      </c>
      <c r="GP6" s="140" t="n">
        <f aca="false">IF(GP$2&lt;=$A6,IF(GP$3&gt;=$A6,(GP$4),0),0)*($AH7-$AH6)/10000</f>
        <v>0</v>
      </c>
      <c r="GQ6" s="140" t="n">
        <f aca="false">IF(GQ$2&lt;=$A6,IF(GQ$3&gt;=$A6,(GQ$4),0),0)*($AH7-$AH6)/10000</f>
        <v>0</v>
      </c>
      <c r="GR6" s="140" t="n">
        <f aca="false">IF(GR$2&lt;=$A6,IF(GR$3&gt;=$A6,(GR$4),0),0)*($AH7-$AH6)/10000</f>
        <v>0</v>
      </c>
      <c r="GS6" s="140" t="n">
        <f aca="false">IF(GS$2&lt;=$A6,IF(GS$3&gt;=$A6,(GS$4),0),0)*($AH7-$AH6)/10000</f>
        <v>0</v>
      </c>
      <c r="GT6" s="140" t="n">
        <f aca="false">IF(GT$2&lt;=$A6,IF(GT$3&gt;=$A6,(GT$4),0),0)*($AH7-$AH6)/10000</f>
        <v>0</v>
      </c>
      <c r="GU6" s="17"/>
      <c r="GV6" s="128" t="n">
        <f aca="false">SUM(GO6:GT6)</f>
        <v>0</v>
      </c>
      <c r="GW6" s="128" t="n">
        <f aca="false">GV6*AL6</f>
        <v>0</v>
      </c>
      <c r="GZ6" s="17"/>
      <c r="HA6" s="17"/>
      <c r="HB6" s="17"/>
      <c r="HC6" s="17"/>
      <c r="HD6" s="140" t="n">
        <f aca="false">IF(HD$2&lt;=$A6,IF(HD$3&gt;=$A6,(HD$4),0),0)*($AH7-$AH6)/10000</f>
        <v>0</v>
      </c>
      <c r="HE6" s="140" t="n">
        <f aca="false">IF(HE$2&lt;=$A6,IF(HE$3&gt;=$A6,(HE$4),0),0)*($AH7-$AH6)/10000</f>
        <v>0</v>
      </c>
      <c r="HF6" s="140" t="n">
        <f aca="false">IF(HF$2&lt;=$A6,IF(HF$3&gt;=$A6,(HF$4),0),0)*($AH7-$AH6)/10000</f>
        <v>0</v>
      </c>
      <c r="HG6" s="140" t="n">
        <f aca="false">IF(HG$2&lt;=$A6,IF(HG$3&gt;=$A6,(HG$4),0),0)*($AH7-$AH6)/10000</f>
        <v>0</v>
      </c>
      <c r="HH6" s="140" t="n">
        <f aca="false">IF(HH$2&lt;=$A6,IF(HH$3&gt;=$A6,(HH$4),0),0)*($AH7-$AH6)/10000</f>
        <v>0</v>
      </c>
      <c r="HI6" s="140" t="n">
        <f aca="false">IF(HI$2&lt;=$A6,IF(HI$3&gt;=$A6,(HI$4),0),0)*($AH7-$AH6)/10000</f>
        <v>0</v>
      </c>
      <c r="HJ6" s="17"/>
      <c r="HK6" s="128" t="n">
        <f aca="false">SUM(HD6:HI6)</f>
        <v>0</v>
      </c>
      <c r="HL6" s="128" t="n">
        <f aca="false">HK6*AL6</f>
        <v>0</v>
      </c>
    </row>
    <row r="7" customFormat="false" ht="16.5" hidden="false" customHeight="false" outlineLevel="0" collapsed="false">
      <c r="A7" s="143" t="n">
        <v>36951</v>
      </c>
      <c r="B7" s="144" t="n">
        <f aca="false">INDEX(PrnArray,MATCH($A7,PrnColumn,0),MATCH($AE$19,PrnRow,0))+EP7</f>
        <v>0</v>
      </c>
      <c r="C7" s="135" t="n">
        <f aca="false">INDEX(M1SHEET,MATCH($A7,M1COLUMN,0),MATCH($AF$14,M1ROW,0))</f>
        <v>1.2</v>
      </c>
      <c r="D7" s="145" t="n">
        <f aca="false">AVERAGE(C6:C7)</f>
        <v>2.35</v>
      </c>
      <c r="E7" s="144" t="n">
        <f aca="false">INDEX(PrnArray,MATCH($A7,PrnColumn,0),MATCH($AF$47,PrnRow,0))+HL7</f>
        <v>215.79</v>
      </c>
      <c r="F7" s="135" t="n">
        <f aca="false">INDEX(M1SHEET,MATCH($A7,M1COLUMN,0),MATCH($AF$6,M1ROW,0))</f>
        <v>0.43</v>
      </c>
      <c r="G7" s="145" t="n">
        <f aca="false">AVERAGE(F6:F7)</f>
        <v>0.38</v>
      </c>
      <c r="H7" s="144" t="n">
        <f aca="false">INDEX(PrnArray,MATCH($A7,PrnColumn,0),MATCH($AE$11,PrnRow,0))</f>
        <v>0</v>
      </c>
      <c r="I7" s="135" t="n">
        <f aca="false">INDEX(M1SHEET,MATCH($A7,M1COLUMN,0),MATCH($AF$20,M1ROW,0))</f>
        <v>0.2</v>
      </c>
      <c r="J7" s="145" t="n">
        <f aca="false">AVERAGE(I6:I7)</f>
        <v>0.19</v>
      </c>
      <c r="K7" s="144" t="n">
        <f aca="false">INDEX(PrnArray,MATCH($A7,PrnColumn,0),MATCH($AE$21,PrnRow,0))+FS7</f>
        <v>4.62</v>
      </c>
      <c r="L7" s="135" t="n">
        <f aca="false">INDEX(M1SHEET,MATCH($A7,M1COLUMN,0),MATCH($AF$10,M1ROW,0))</f>
        <v>0.3</v>
      </c>
      <c r="M7" s="145" t="n">
        <f aca="false">AVERAGE(L6:L7)</f>
        <v>0.275</v>
      </c>
      <c r="N7" s="144" t="n">
        <f aca="false">INDEX(PrnArray,MATCH($A7,PrnColumn,0),MATCH($AE$40,PrnRow,0))+AJ7</f>
        <v>81.71</v>
      </c>
      <c r="O7" s="135" t="n">
        <f aca="false">INDEX(M1SHEET,MATCH($A7,M1COLUMN,0),MATCH($AF$26,M1ROW,0))</f>
        <v>0</v>
      </c>
      <c r="P7" s="145" t="n">
        <f aca="false">AVERAGE(O6:O7)</f>
        <v>0</v>
      </c>
      <c r="Q7" s="144" t="n">
        <f aca="false">INDEX(PrnArray,MATCH($A7,PrnColumn,0),MATCH($AE$2,PrnRow,0))+$BE7+$DE7</f>
        <v>-433.24</v>
      </c>
      <c r="R7" s="135" t="n">
        <f aca="false">INDEX(M1SHEET,MATCH($A7,M1COLUMN,0),MATCH($AF$3,M1ROW,0))</f>
        <v>-0.225</v>
      </c>
      <c r="S7" s="145" t="n">
        <f aca="false">AVERAGE(R6:R7)</f>
        <v>0.372785525549715</v>
      </c>
      <c r="T7" s="135" t="n">
        <f aca="false">INDEX(M1SHEET,MATCH($A7,M1COLUMN,0),MATCH($AF$28,M1ROW,0))</f>
        <v>9.18851369734965</v>
      </c>
      <c r="U7" s="145" t="n">
        <f aca="false">AVERAGE(T6:T7)</f>
        <v>10.2567568486748</v>
      </c>
      <c r="V7" s="144" t="n">
        <f aca="false">INDEX(PrnArray,MATCH($A7,PrnColumn,0),MATCH($AE$18,PrnRow,0))+INDEX(optsArray,MATCH($A7,optsColumn,0),MATCH($AE$18,optsRow,0))+$BE7+$CJ7+$CR7+$DP7</f>
        <v>124.16</v>
      </c>
      <c r="W7" s="135" t="n">
        <f aca="false">INDEX(M1SHEET,MATCH($A7,M1COLUMN,0),MATCH($AF$2,M1ROW,0))</f>
        <v>6.649</v>
      </c>
      <c r="X7" s="145" t="n">
        <f aca="false">AVERAGE(W6:W7)</f>
        <v>6.7975</v>
      </c>
      <c r="Z7" s="146" t="n">
        <f aca="false">H7+K7+Q7</f>
        <v>-428.62</v>
      </c>
      <c r="AA7" s="58"/>
      <c r="AB7" s="58"/>
      <c r="AE7" s="147" t="s">
        <v>72</v>
      </c>
      <c r="AF7" s="61" t="s">
        <v>73</v>
      </c>
      <c r="AH7" s="138" t="n">
        <v>36951</v>
      </c>
      <c r="AI7" s="96" t="n">
        <f aca="false">(BE7+BQ7+CJ7+DP7)*AL7</f>
        <v>0</v>
      </c>
      <c r="AJ7" s="97" t="n">
        <f aca="false">(AN7)*(AL7)</f>
        <v>0</v>
      </c>
      <c r="AK7" s="97" t="n">
        <f aca="false">(AM7+AN7)*(AL7)</f>
        <v>0</v>
      </c>
      <c r="AL7" s="139" t="n">
        <f aca="false">INDEX(M1SHEET,MATCH($AH7,M1COLUMN,0),MATCH($AF$38,M1ROW,0))</f>
        <v>0.994419548571542</v>
      </c>
      <c r="AM7" s="122" t="n">
        <f aca="false">BR7</f>
        <v>0</v>
      </c>
      <c r="AN7" s="97" t="n">
        <f aca="false">BQ7</f>
        <v>0</v>
      </c>
      <c r="AO7" s="125"/>
      <c r="AP7" s="108"/>
      <c r="AQ7" s="128" t="n">
        <f aca="false">SUM(AW7:BD7)+SUM(BH7:BO7)+SUM(DT7:DY7)+SUM(BV7:CH7)</f>
        <v>0</v>
      </c>
      <c r="AR7" s="108"/>
      <c r="AS7" s="17"/>
      <c r="AT7" s="17"/>
      <c r="AU7" s="37" t="n">
        <v>36951</v>
      </c>
      <c r="AV7" s="17"/>
      <c r="AW7" s="128" t="n">
        <f aca="false">IF(AW$2&lt;=$A7,IF(AW$3&gt;=$A7,(AW$4/1.055056),0),0)*($AH8-$AH7)/10000</f>
        <v>0</v>
      </c>
      <c r="AX7" s="140" t="n">
        <f aca="false">IF(AX$2&lt;=$A7,IF(AX$3&gt;=$A7,(AX$4/1.055056),0),0)*($AH8-$AH7)/10000</f>
        <v>0</v>
      </c>
      <c r="AY7" s="140" t="n">
        <f aca="false">IF(AY$2&lt;=$A7,IF(AY$3&gt;=$A7,(AY$4/1.055056),0),0)*($AH8-$AH7)/10000</f>
        <v>0</v>
      </c>
      <c r="AZ7" s="140" t="n">
        <f aca="false">IF(AZ$2&lt;=$A7,IF(AZ$3&gt;=$A7,(AZ$4/1.055056),0),0)*($AH8-$AH7)/10000</f>
        <v>0</v>
      </c>
      <c r="BA7" s="140" t="n">
        <f aca="false">IF(BA$2&lt;=$A7,IF(BA$3&gt;=$A7,(BA$4/1.055056),0),0)*($AH8-$AH7)/10000</f>
        <v>0</v>
      </c>
      <c r="BB7" s="140" t="n">
        <f aca="false">IF(BB$2&lt;=$A7,IF(BB$3&gt;=$A7,(BB$4/1.055056),0),0)*($AH8-$AH7)/10000</f>
        <v>0</v>
      </c>
      <c r="BC7" s="140" t="n">
        <f aca="false">IF(BC$2&lt;=$A7,IF(BC$3&gt;=$A7,(BC$4/1.055056),0),0)*($AH8-$AH7)/10000</f>
        <v>0</v>
      </c>
      <c r="BD7" s="140"/>
      <c r="BE7" s="140" t="n">
        <f aca="false">SUM(AW7:BD7)*AL7</f>
        <v>0</v>
      </c>
      <c r="BF7" s="13"/>
      <c r="BG7" s="13"/>
      <c r="BH7" s="141" t="n">
        <f aca="false">IF(BH$2&lt;=$A7,IF(BH$3&gt;=$A7,(BH$4/1.055056),0),0)*($AH8-$AH7)/10000</f>
        <v>0</v>
      </c>
      <c r="BI7" s="141" t="n">
        <f aca="false">IF(BI$2&lt;=$A7,IF(BI$3&gt;=$A7,(BI$4/1.055056),0),0)*($AH8-$AH7)/10000</f>
        <v>0</v>
      </c>
      <c r="BJ7" s="141" t="n">
        <f aca="false">IF(BJ$2&lt;=$A7,IF(BJ$3&gt;=$A7,(BJ$4/1.055056),0),0)*($AH8-$AH7)/10000</f>
        <v>0</v>
      </c>
      <c r="BK7" s="141" t="n">
        <f aca="false">IF(BK$2&lt;=$A7,IF(BK$3&gt;=$A7,(BK$4/1.055056),0),0)*($AH8-$AH7)/10000</f>
        <v>0</v>
      </c>
      <c r="BL7" s="141" t="n">
        <f aca="false">IF(BL$2&lt;=$A7,IF(BL$3&gt;=$A7,(BL$4/1.055056),0),0)*($AH8-$AH7)/10000</f>
        <v>0</v>
      </c>
      <c r="BM7" s="141" t="n">
        <f aca="false">IF(BM$2&lt;=$A7,IF(BM$3&gt;=$A7,(BM$4/1.055056),0),0)*($AH8-$AH7)/10000</f>
        <v>0</v>
      </c>
      <c r="BN7" s="141" t="n">
        <f aca="false">IF(BN$2&lt;=$A7,IF(BN$3&gt;=$A7,(BN$4/1.055056),0),0)*($AH8-$AH7)/10000</f>
        <v>0</v>
      </c>
      <c r="BO7" s="141" t="n">
        <f aca="false">IF(BO$2&lt;=$A7,IF(BO$3&gt;=$A7,(BO$4/1.055056),0),0)*($AH8-$AH7)/10000</f>
        <v>0</v>
      </c>
      <c r="BP7" s="13"/>
      <c r="BQ7" s="14" t="n">
        <f aca="false">SUM(BH7:BO7)</f>
        <v>0</v>
      </c>
      <c r="BR7" s="14"/>
      <c r="BS7" s="14"/>
      <c r="BT7" s="17"/>
      <c r="BU7" s="17"/>
      <c r="BV7" s="142" t="n">
        <f aca="false">IF(BV$2&lt;=$A7,IF(BV$3&gt;=$A7,(BV$4),0),0)*($AH8-$AH7)/10000</f>
        <v>0</v>
      </c>
      <c r="BW7" s="142" t="n">
        <f aca="false">IF(BW$2&lt;=$A7,IF(BW$3&gt;=$A7,(BW$4),0),0)*($AH8-$AH7)/10000</f>
        <v>0</v>
      </c>
      <c r="BX7" s="142" t="n">
        <f aca="false">IF(BX$2&lt;=$A7,IF(BX$3&gt;=$A7,(BX$4),0),0)*($AH8-$AH7)/10000</f>
        <v>0</v>
      </c>
      <c r="BY7" s="142" t="n">
        <f aca="false">IF(BY$2&lt;=$A7,IF(BY$3&gt;=$A7,(BY$4),0),0)*($AH8-$AH7)/10000</f>
        <v>0</v>
      </c>
      <c r="BZ7" s="142" t="n">
        <f aca="false">IF(BZ$2&lt;=$A7,IF(BZ$3&gt;=$A7,(BZ$4),0),0)*($AH8-$AH7)/10000</f>
        <v>0</v>
      </c>
      <c r="CA7" s="140" t="n">
        <f aca="false">IF(CA$2&lt;=$A7,IF(CA$3&gt;=$A7,(CA$4),0),0)*($AH8-$AH7)/10000</f>
        <v>0</v>
      </c>
      <c r="CB7" s="140" t="n">
        <f aca="false">IF(CB$2&lt;=$A7,IF(CB$3&gt;=$A7,(CB$4),0),0)*($AH8-$AH7)/10000</f>
        <v>0</v>
      </c>
      <c r="CC7" s="140" t="n">
        <f aca="false">IF(CC$2&lt;=$A7,IF(CC$3&gt;=$A7,(CC$4),0),0)*($AH8-$AH7)/10000</f>
        <v>0</v>
      </c>
      <c r="CD7" s="140" t="n">
        <f aca="false">IF(CD$2&lt;=$A7,IF(CD$3&gt;=$A7,(CD$4),0),0)*($AH8-$AH7)/10000</f>
        <v>0</v>
      </c>
      <c r="CE7" s="140" t="n">
        <f aca="false">IF(CE$2&lt;=$A7,IF(CE$3&gt;=$A7,(CE$4),0),0)*($AH8-$AH7)/10000</f>
        <v>0</v>
      </c>
      <c r="CF7" s="140" t="n">
        <f aca="false">IF(CF$2&lt;=$A7,IF(CF$3&gt;=$A7,(CF$4),0),0)*($AH8-$AH7)/10000</f>
        <v>0</v>
      </c>
      <c r="CG7" s="140" t="n">
        <f aca="false">IF(CG$2&lt;=$A7,IF(CG$3&gt;=$A7,(CG$4),0),0)*($AH8-$AH7)/10000</f>
        <v>0</v>
      </c>
      <c r="CH7" s="140" t="n">
        <f aca="false">IF(CH$2&lt;=$A7,IF(CH$3&gt;=$A7,(CH$4),0),0)*($AH8-$AH7)/10000</f>
        <v>0</v>
      </c>
      <c r="CI7" s="17"/>
      <c r="CJ7" s="128" t="n">
        <f aca="false">SUM(BV7:CH7)*$AL7</f>
        <v>0</v>
      </c>
      <c r="CK7" s="128"/>
      <c r="CL7" s="128"/>
      <c r="CM7" s="142" t="n">
        <f aca="false">IF(CM$2&lt;=$A7,IF(CM$3&gt;=$A7,(CM$4),0),0)*($AH8-$AH7)/10000</f>
        <v>0</v>
      </c>
      <c r="CN7" s="142" t="n">
        <f aca="false">IF(CN$2&lt;=$A7,IF(CN$3&gt;=$A7,(CN$4),0),0)*($AH8-$AH7)/10000</f>
        <v>0</v>
      </c>
      <c r="CO7" s="142" t="n">
        <f aca="false">IF(CO$2&lt;=$A7,IF(CO$3&gt;=$A7,(CO$4),0),0)*($AH8-$AH7)/10000</f>
        <v>0</v>
      </c>
      <c r="CP7" s="142" t="n">
        <f aca="false">IF(CP$2&lt;=$A7,IF(CP$3&gt;=$A7,(CP$4),0),0)*($AH8-$AH7)/10000</f>
        <v>0</v>
      </c>
      <c r="CQ7" s="128"/>
      <c r="CR7" s="128" t="n">
        <f aca="false">SUM(CM7:CP7)*AL7</f>
        <v>0</v>
      </c>
      <c r="CS7" s="128"/>
      <c r="CT7" s="17"/>
      <c r="CU7" s="17"/>
      <c r="CV7" s="17"/>
      <c r="CW7" s="140" t="n">
        <f aca="false">IF(CW$2&lt;=$A7,IF(CW$3&gt;=$A7,(CW$4),0),0)*($AH8-$AH7)/10000</f>
        <v>0</v>
      </c>
      <c r="CX7" s="140" t="n">
        <f aca="false">IF(CX$2&lt;=$A7,IF(CX$3&gt;=$A7,(CX$4),0),0)*($AH8-$AH7)/10000</f>
        <v>0</v>
      </c>
      <c r="CY7" s="140" t="n">
        <f aca="false">IF(CY$2&lt;=$A7,IF(CY$3&gt;=$A7,(CY$4),0),0)*($AH8-$AH7)/10000</f>
        <v>0</v>
      </c>
      <c r="CZ7" s="140" t="n">
        <f aca="false">IF(CZ$2&lt;=$A7,IF(CZ$3&gt;=$A7,(CZ$4),0),0)*($AH8-$AH7)/10000</f>
        <v>0</v>
      </c>
      <c r="DA7" s="140" t="n">
        <f aca="false">IF(DA$2&lt;=$A7,IF(DA$3&gt;=$A7,(DA$4),0),0)*($AH8-$AH7)/10000</f>
        <v>0</v>
      </c>
      <c r="DB7" s="140" t="n">
        <f aca="false">IF(DB$2&lt;=$A7,IF(DB$3&gt;=$A7,(DB$4),0),0)*($AH8-$AH7)/10000</f>
        <v>0</v>
      </c>
      <c r="DC7" s="140" t="n">
        <f aca="false">IF(DC$2&lt;=$A7,IF(DC$3&gt;=$A7,(DC$4),0),0)*($AH8-$AH7)/10000</f>
        <v>0</v>
      </c>
      <c r="DD7" s="17"/>
      <c r="DE7" s="128" t="n">
        <f aca="false">SUM(CW7:DC7)*$AL7</f>
        <v>0</v>
      </c>
      <c r="DF7" s="17"/>
      <c r="DG7" s="17"/>
      <c r="DH7" s="17"/>
      <c r="DI7" s="17"/>
      <c r="DJ7" s="17"/>
      <c r="DK7" s="140" t="n">
        <f aca="false">IF(DK$2&lt;=$A7,IF(DK$3&gt;=$A7,(DK$4),0),0)*($AH8-$AH7)/10000</f>
        <v>0</v>
      </c>
      <c r="DL7" s="140" t="n">
        <f aca="false">IF(DL$2&lt;=$A7,IF(DL$3&gt;=$A7,(DL$4),0),0)*($AH8-$AH7)/10000</f>
        <v>0</v>
      </c>
      <c r="DM7" s="140" t="n">
        <f aca="false">IF(DM$2&lt;=$A7,IF(DM$3&gt;=$A7,(DM$4),0),0)*($AH8-$AH7)/10000</f>
        <v>0</v>
      </c>
      <c r="DN7" s="140" t="n">
        <f aca="false">IF(DN$2&lt;=$A7,IF(DN$3&gt;=$A7,(DN$4),0),0)*($AH8-$AH7)/10000</f>
        <v>0</v>
      </c>
      <c r="DO7" s="140"/>
      <c r="DP7" s="140" t="n">
        <f aca="false">SUM(DK7:DN7)*AL7</f>
        <v>0</v>
      </c>
      <c r="DQ7" s="140"/>
      <c r="DR7" s="140" t="n">
        <f aca="false">IF(DR$2&lt;=$A7,IF(DR$3&gt;=$A7,(DR$4),0),0)*($AH8-$AH7)/10000</f>
        <v>0</v>
      </c>
      <c r="DS7" s="140" t="n">
        <f aca="false">IF(DS$2&lt;=$A7,IF(DS$3&gt;=$A7,(DS$4),0),0)*($AH8-$AH7)/10000</f>
        <v>0</v>
      </c>
      <c r="DT7" s="140" t="n">
        <f aca="false">IF(DT$2&lt;=$A7,IF(DT$3&gt;=$A7,(DT$4),0),0)*($AH8-$AH7)/10000</f>
        <v>0</v>
      </c>
      <c r="DU7" s="140" t="n">
        <f aca="false">IF(DU$2&lt;=$A7,IF(DU$3&gt;=$A7,(DU$4),0),0)*($AH8-$AH7)/10000</f>
        <v>0</v>
      </c>
      <c r="DV7" s="140" t="n">
        <f aca="false">IF(DV$2&lt;=$A7,IF(DV$3&gt;=$A7,(DV$4),0),0)*($AH8-$AH7)/10000</f>
        <v>0</v>
      </c>
      <c r="DW7" s="140" t="n">
        <f aca="false">IF(DW$2&lt;=$A7,IF(DW$3&gt;=$A7,(DW$4),0),0)*($AH8-$AH7)/10000</f>
        <v>0</v>
      </c>
      <c r="DX7" s="140" t="n">
        <f aca="false">IF(DX$2&lt;=$A7,IF(DX$3&gt;=$A7,(DX$4),0),0)*($AH8-$AH7)/10000</f>
        <v>0</v>
      </c>
      <c r="DY7" s="140" t="n">
        <f aca="false">IF(DY$2&lt;=$A7,IF(DY$3&gt;=$A7,(DY$4),0),0)*($AH8-$AH7)/10000</f>
        <v>0</v>
      </c>
      <c r="DZ7" s="17"/>
      <c r="EA7" s="128" t="n">
        <f aca="false">DP7+((SUM(DR7:DY7)))</f>
        <v>0</v>
      </c>
      <c r="EB7" s="128" t="n">
        <f aca="false">EA7*AL7</f>
        <v>0</v>
      </c>
      <c r="EC7" s="17"/>
      <c r="ED7" s="17"/>
      <c r="EE7" s="17"/>
      <c r="EF7" s="17"/>
      <c r="EG7" s="17"/>
      <c r="EH7" s="140" t="n">
        <f aca="false">IF(EH$2&lt;=$A7,IF(EH$3&gt;=$A7,(EH$4),0),0)*($AH8-$AH7)/10000</f>
        <v>0</v>
      </c>
      <c r="EI7" s="140" t="n">
        <f aca="false">IF(EI$2&lt;=$A7,IF(EI$3&gt;=$A7,(EI$4),0),0)*($AH8-$AH7)/10000</f>
        <v>0</v>
      </c>
      <c r="EJ7" s="140" t="n">
        <f aca="false">IF(EJ$2&lt;=$A7,IF(EJ$3&gt;=$A7,(EJ$4),0),0)*($AH8-$AH7)/10000</f>
        <v>0</v>
      </c>
      <c r="EK7" s="140" t="n">
        <f aca="false">IF(EK$2&lt;=$A7,IF(EK$3&gt;=$A7,(EK$4),0),0)*($AH8-$AH7)/10000</f>
        <v>0</v>
      </c>
      <c r="EL7" s="140" t="n">
        <f aca="false">IF(EL$2&lt;=$A7,IF(EL$3&gt;=$A7,(EL$4),0),0)*($AH8-$AH7)/10000</f>
        <v>0</v>
      </c>
      <c r="EM7" s="140" t="n">
        <f aca="false">IF(EM$2&lt;=$A7,IF(EM$3&gt;=$A7,(EM$4),0),0)*($AH8-$AH7)/10000</f>
        <v>0</v>
      </c>
      <c r="EN7" s="17"/>
      <c r="EO7" s="128" t="n">
        <f aca="false">SUM(EH7:EM7)</f>
        <v>0</v>
      </c>
      <c r="EP7" s="128" t="n">
        <f aca="false">EO7*AL7</f>
        <v>0</v>
      </c>
      <c r="EQ7" s="17"/>
      <c r="ER7" s="17"/>
      <c r="ES7" s="17"/>
      <c r="ET7" s="17"/>
      <c r="EU7" s="17"/>
      <c r="EV7" s="140" t="n">
        <f aca="false">IF(EV$2&lt;=$A7,IF(EV$3&gt;=$A7,(EV$4),0),0)*($AH8-$AH7)/10000</f>
        <v>0</v>
      </c>
      <c r="EW7" s="140" t="n">
        <f aca="false">IF(EW$2&lt;=$A7,IF(EW$3&gt;=$A7,(EW$4),0),0)*($AH8-$AH7)/10000</f>
        <v>0</v>
      </c>
      <c r="EX7" s="140" t="n">
        <f aca="false">IF(EX$2&lt;=$A7,IF(EX$3&gt;=$A7,(EX$4),0),0)*($AH8-$AH7)/10000</f>
        <v>0</v>
      </c>
      <c r="EY7" s="140" t="n">
        <f aca="false">IF(EY$2&lt;=$A7,IF(EY$3&gt;=$A7,(EY$4),0),0)*($AH8-$AH7)/10000</f>
        <v>0</v>
      </c>
      <c r="EZ7" s="140" t="n">
        <f aca="false">IF(EZ$2&lt;=$A7,IF(EZ$3&gt;=$A7,(EZ$4),0),0)*($AH8-$AH7)/10000</f>
        <v>0</v>
      </c>
      <c r="FA7" s="140" t="n">
        <f aca="false">IF(FA$2&lt;=$A7,IF(FA$3&gt;=$A7,(FA$4),0),0)*($AH8-$AH7)/10000</f>
        <v>0</v>
      </c>
      <c r="FB7" s="17"/>
      <c r="FC7" s="128" t="n">
        <f aca="false">SUM(EV7:FA7)</f>
        <v>0</v>
      </c>
      <c r="FD7" s="128" t="n">
        <f aca="false">FC7*AL7</f>
        <v>0</v>
      </c>
      <c r="FE7" s="17"/>
      <c r="FF7" s="17"/>
      <c r="FG7" s="17"/>
      <c r="FH7" s="17"/>
      <c r="FI7" s="17"/>
      <c r="FJ7" s="17"/>
      <c r="FK7" s="140" t="n">
        <f aca="false">IF(FK$2&lt;=$A7,IF(FK$3&gt;=$A7,(FK$4),0),0)*($AH8-$AH7)/10000</f>
        <v>0</v>
      </c>
      <c r="FL7" s="140" t="n">
        <f aca="false">IF(FL$2&lt;=$A7,IF(FL$3&gt;=$A7,(FL$4),0),0)*($AH8-$AH7)/10000</f>
        <v>0</v>
      </c>
      <c r="FM7" s="140" t="n">
        <f aca="false">IF(FM$2&lt;=$A7,IF(FM$3&gt;=$A7,(FM$4),0),0)*($AH8-$AH7)/10000</f>
        <v>0</v>
      </c>
      <c r="FN7" s="140" t="n">
        <f aca="false">IF(FN$2&lt;=$A7,IF(FN$3&gt;=$A7,(FN$4),0),0)*($AH8-$AH7)/10000</f>
        <v>0</v>
      </c>
      <c r="FO7" s="140" t="n">
        <f aca="false">IF(FO$2&lt;=$A7,IF(FO$3&gt;=$A7,(FO$4),0),0)*($AH8-$AH7)/10000</f>
        <v>0</v>
      </c>
      <c r="FP7" s="140" t="n">
        <f aca="false">IF(FP$2&lt;=$A7,IF(FP$3&gt;=$A7,(FP$4),0),0)*($AH8-$AH7)/10000</f>
        <v>0</v>
      </c>
      <c r="FQ7" s="17"/>
      <c r="FR7" s="128" t="n">
        <f aca="false">SUM(FK7:FP7)</f>
        <v>0</v>
      </c>
      <c r="FS7" s="128" t="n">
        <f aca="false">FR7*AL7</f>
        <v>0</v>
      </c>
      <c r="FT7" s="17"/>
      <c r="FU7" s="17"/>
      <c r="FV7" s="17"/>
      <c r="FW7" s="17"/>
      <c r="FX7" s="17"/>
      <c r="FY7" s="17"/>
      <c r="FZ7" s="140" t="n">
        <f aca="false">IF(FZ$2&lt;=$A7,IF(FZ$3&gt;=$A7,(FZ$4),0),0)*($AH8-$AH7)/10000</f>
        <v>0</v>
      </c>
      <c r="GA7" s="140" t="n">
        <f aca="false">IF(GA$2&lt;=$A7,IF(GA$3&gt;=$A7,(GA$4),0),0)*($AH8-$AH7)/10000</f>
        <v>0</v>
      </c>
      <c r="GB7" s="140" t="n">
        <f aca="false">IF(GB$2&lt;=$A7,IF(GB$3&gt;=$A7,(GB$4),0),0)*($AH8-$AH7)/10000</f>
        <v>0</v>
      </c>
      <c r="GC7" s="140" t="n">
        <f aca="false">IF(GC$2&lt;=$A7,IF(GC$3&gt;=$A7,(GC$4),0),0)*($AH8-$AH7)/10000</f>
        <v>0</v>
      </c>
      <c r="GD7" s="140" t="n">
        <f aca="false">IF(GD$2&lt;=$A7,IF(GD$3&gt;=$A7,(GD$4),0),0)*($AH8-$AH7)/10000</f>
        <v>0</v>
      </c>
      <c r="GE7" s="140" t="n">
        <f aca="false">IF(GE$2&lt;=$A7,IF(GE$3&gt;=$A7,(GE$4),0),0)*($AH8-$AH7)/10000</f>
        <v>0</v>
      </c>
      <c r="GF7" s="17"/>
      <c r="GG7" s="128" t="n">
        <f aca="false">SUM(FZ7:GE7)</f>
        <v>0</v>
      </c>
      <c r="GH7" s="128" t="n">
        <f aca="false">GG7*AL7</f>
        <v>0</v>
      </c>
      <c r="GK7" s="17"/>
      <c r="GL7" s="17"/>
      <c r="GM7" s="17"/>
      <c r="GN7" s="17"/>
      <c r="GO7" s="140" t="n">
        <f aca="false">IF(GO$2&lt;=$A7,IF(GO$3&gt;=$A7,(GO$4),0),0)*($AH8-$AH7)/10000</f>
        <v>0</v>
      </c>
      <c r="GP7" s="140" t="n">
        <f aca="false">IF(GP$2&lt;=$A7,IF(GP$3&gt;=$A7,(GP$4),0),0)*($AH8-$AH7)/10000</f>
        <v>0</v>
      </c>
      <c r="GQ7" s="140" t="n">
        <f aca="false">IF(GQ$2&lt;=$A7,IF(GQ$3&gt;=$A7,(GQ$4),0),0)*($AH8-$AH7)/10000</f>
        <v>0</v>
      </c>
      <c r="GR7" s="140" t="n">
        <f aca="false">IF(GR$2&lt;=$A7,IF(GR$3&gt;=$A7,(GR$4),0),0)*($AH8-$AH7)/10000</f>
        <v>0</v>
      </c>
      <c r="GS7" s="140" t="n">
        <f aca="false">IF(GS$2&lt;=$A7,IF(GS$3&gt;=$A7,(GS$4),0),0)*($AH8-$AH7)/10000</f>
        <v>0</v>
      </c>
      <c r="GT7" s="140" t="n">
        <f aca="false">IF(GT$2&lt;=$A7,IF(GT$3&gt;=$A7,(GT$4),0),0)*($AH8-$AH7)/10000</f>
        <v>0</v>
      </c>
      <c r="GU7" s="17"/>
      <c r="GV7" s="128" t="n">
        <f aca="false">SUM(GO7:GT7)</f>
        <v>0</v>
      </c>
      <c r="GW7" s="128" t="n">
        <f aca="false">GV7*AL7</f>
        <v>0</v>
      </c>
      <c r="GZ7" s="17"/>
      <c r="HA7" s="17"/>
      <c r="HB7" s="17"/>
      <c r="HC7" s="17"/>
      <c r="HD7" s="140" t="n">
        <f aca="false">IF(HD$2&lt;=$A7,IF(HD$3&gt;=$A7,(HD$4),0),0)*($AH8-$AH7)/10000</f>
        <v>0</v>
      </c>
      <c r="HE7" s="140" t="n">
        <f aca="false">IF(HE$2&lt;=$A7,IF(HE$3&gt;=$A7,(HE$4),0),0)*($AH8-$AH7)/10000</f>
        <v>0</v>
      </c>
      <c r="HF7" s="140" t="n">
        <f aca="false">IF(HF$2&lt;=$A7,IF(HF$3&gt;=$A7,(HF$4),0),0)*($AH8-$AH7)/10000</f>
        <v>0</v>
      </c>
      <c r="HG7" s="140" t="n">
        <f aca="false">IF(HG$2&lt;=$A7,IF(HG$3&gt;=$A7,(HG$4),0),0)*($AH8-$AH7)/10000</f>
        <v>0</v>
      </c>
      <c r="HH7" s="140" t="n">
        <f aca="false">IF(HH$2&lt;=$A7,IF(HH$3&gt;=$A7,(HH$4),0),0)*($AH8-$AH7)/10000</f>
        <v>0</v>
      </c>
      <c r="HI7" s="140" t="n">
        <f aca="false">IF(HI$2&lt;=$A7,IF(HI$3&gt;=$A7,(HI$4),0),0)*($AH8-$AH7)/10000</f>
        <v>0</v>
      </c>
      <c r="HJ7" s="17"/>
      <c r="HK7" s="128" t="n">
        <f aca="false">SUM(HD7:HI7)</f>
        <v>0</v>
      </c>
      <c r="HL7" s="128" t="n">
        <f aca="false">HK7*AL7</f>
        <v>0</v>
      </c>
    </row>
    <row r="8" customFormat="false" ht="16.5" hidden="false" customHeight="false" outlineLevel="0" collapsed="false">
      <c r="A8" s="133" t="n">
        <v>36982</v>
      </c>
      <c r="B8" s="134" t="n">
        <f aca="false">INDEX(PrnArray,MATCH($A8,PrnColumn,0),MATCH($AE$19,PrnRow,0))+EP8</f>
        <v>0</v>
      </c>
      <c r="C8" s="148" t="n">
        <f aca="false">INDEX(M1SHEET,MATCH($A8,M1COLUMN,0),MATCH($AF$14,M1ROW,0))</f>
        <v>0.8</v>
      </c>
      <c r="D8" s="149"/>
      <c r="E8" s="134" t="n">
        <f aca="false">INDEX(PrnArray,MATCH($A8,PrnColumn,0),MATCH($AF$47,PrnRow,0))+HL8</f>
        <v>0</v>
      </c>
      <c r="F8" s="148" t="n">
        <f aca="false">INDEX(M1SHEET,MATCH($A8,M1COLUMN,0),MATCH($AF$6,M1ROW,0))</f>
        <v>0.245</v>
      </c>
      <c r="G8" s="149"/>
      <c r="H8" s="134" t="n">
        <f aca="false">INDEX(PrnArray,MATCH($A8,PrnColumn,0),MATCH($AE$11,PrnRow,0))</f>
        <v>0</v>
      </c>
      <c r="I8" s="148" t="n">
        <f aca="false">INDEX(M1SHEET,MATCH($A8,M1COLUMN,0),MATCH($AF$20,M1ROW,0))</f>
        <v>0.01</v>
      </c>
      <c r="J8" s="149"/>
      <c r="K8" s="134" t="n">
        <f aca="false">INDEX(PrnArray,MATCH($A8,PrnColumn,0),MATCH($AE$21,PrnRow,0))+FS8</f>
        <v>4.45</v>
      </c>
      <c r="L8" s="148" t="n">
        <f aca="false">INDEX(M1SHEET,MATCH($A8,M1COLUMN,0),MATCH($AF$10,M1ROW,0))</f>
        <v>0.155</v>
      </c>
      <c r="M8" s="149"/>
      <c r="N8" s="134" t="n">
        <f aca="false">INDEX(PrnArray,MATCH($A8,PrnColumn,0),MATCH($AE$40,PrnRow,0))+AJ8</f>
        <v>15.23</v>
      </c>
      <c r="O8" s="148" t="n">
        <f aca="false">INDEX(M1SHEET,MATCH($A8,M1COLUMN,0),MATCH($AF$26,M1ROW,0))</f>
        <v>0</v>
      </c>
      <c r="P8" s="149"/>
      <c r="Q8" s="134" t="n">
        <f aca="false">INDEX(PrnArray,MATCH($A8,PrnColumn,0),MATCH($AE$2,PrnRow,0))+$BE8+$DE8</f>
        <v>115.22</v>
      </c>
      <c r="R8" s="148" t="n">
        <f aca="false">INDEX(M1SHEET,MATCH($A8,M1COLUMN,0),MATCH($AF$3,M1ROW,0))</f>
        <v>-0.305</v>
      </c>
      <c r="S8" s="149"/>
      <c r="T8" s="148" t="n">
        <f aca="false">INDEX(M1SHEET,MATCH($A8,M1COLUMN,0),MATCH($AF$28,M1ROW,0))</f>
        <v>7.77201605433851</v>
      </c>
      <c r="U8" s="149"/>
      <c r="V8" s="134" t="n">
        <f aca="false">INDEX(PrnArray,MATCH($A8,PrnColumn,0),MATCH($AE$18,PrnRow,0))+INDEX(optsArray,MATCH($A8,optsColumn,0),MATCH($AE$18,optsRow,0))+$BE8+$CJ8+$CR8+$DP8</f>
        <v>5.09</v>
      </c>
      <c r="W8" s="148" t="n">
        <f aca="false">INDEX(M1SHEET,MATCH($A8,M1COLUMN,0),MATCH($AF$2,M1ROW,0))</f>
        <v>5.74</v>
      </c>
      <c r="X8" s="149"/>
      <c r="Z8" s="150" t="n">
        <f aca="false">H8+K8+Q8</f>
        <v>119.67</v>
      </c>
      <c r="AA8" s="58"/>
      <c r="AB8" s="58"/>
      <c r="AE8" s="147" t="s">
        <v>74</v>
      </c>
      <c r="AF8" s="61" t="s">
        <v>75</v>
      </c>
      <c r="AH8" s="138" t="n">
        <v>36982</v>
      </c>
      <c r="AI8" s="96" t="n">
        <f aca="false">(BE8+BQ8+CJ8+DP8)*AL8</f>
        <v>0</v>
      </c>
      <c r="AJ8" s="97" t="n">
        <f aca="false">(AN8)*(AL8)</f>
        <v>0</v>
      </c>
      <c r="AK8" s="97" t="n">
        <f aca="false">(AM8+AN8)*(AL8)</f>
        <v>0</v>
      </c>
      <c r="AL8" s="151" t="n">
        <f aca="false">INDEX(M1SHEET,MATCH($AH8,M1COLUMN,0),MATCH($AF$38,M1ROW,0))</f>
        <v>0.989952927315404</v>
      </c>
      <c r="AM8" s="122" t="n">
        <f aca="false">BR8</f>
        <v>0</v>
      </c>
      <c r="AN8" s="97" t="n">
        <f aca="false">BQ8</f>
        <v>0</v>
      </c>
      <c r="AO8" s="125"/>
      <c r="AP8" s="108"/>
      <c r="AQ8" s="128" t="n">
        <f aca="false">SUM(AW8:BD8)+SUM(BH8:BO8)+SUM(DT8:DY8)+SUM(BV8:CH8)</f>
        <v>0</v>
      </c>
      <c r="AR8" s="108"/>
      <c r="AS8" s="17"/>
      <c r="AT8" s="17"/>
      <c r="AU8" s="37" t="n">
        <v>36982</v>
      </c>
      <c r="AV8" s="17"/>
      <c r="AW8" s="128" t="n">
        <f aca="false">IF(AW$2&lt;=$A8,IF(AW$3&gt;=$A8,(AW$4/1.055056),0),0)*($AH9-$AH8)/10000</f>
        <v>0</v>
      </c>
      <c r="AX8" s="140" t="n">
        <f aca="false">IF(AX$2&lt;=$A8,IF(AX$3&gt;=$A8,(AX$4/1.055056),0),0)*($AH9-$AH8)/10000</f>
        <v>0</v>
      </c>
      <c r="AY8" s="140" t="n">
        <f aca="false">IF(AY$2&lt;=$A8,IF(AY$3&gt;=$A8,(AY$4/1.055056),0),0)*($AH9-$AH8)/10000</f>
        <v>0</v>
      </c>
      <c r="AZ8" s="140" t="n">
        <f aca="false">IF(AZ$2&lt;=$A8,IF(AZ$3&gt;=$A8,(AZ$4/1.055056),0),0)*($AH9-$AH8)/10000</f>
        <v>0</v>
      </c>
      <c r="BA8" s="140" t="n">
        <f aca="false">IF(BA$2&lt;=$A8,IF(BA$3&gt;=$A8,(BA$4/1.055056),0),0)*($AH9-$AH8)/10000</f>
        <v>0</v>
      </c>
      <c r="BB8" s="140" t="n">
        <f aca="false">IF(BB$2&lt;=$A8,IF(BB$3&gt;=$A8,(BB$4/1.055056),0),0)*($AH9-$AH8)/10000</f>
        <v>0</v>
      </c>
      <c r="BC8" s="140" t="n">
        <f aca="false">IF(BC$2&lt;=$A8,IF(BC$3&gt;=$A8,(BC$4/1.055056),0),0)*($AH9-$AH8)/10000</f>
        <v>0</v>
      </c>
      <c r="BD8" s="140"/>
      <c r="BE8" s="140" t="n">
        <f aca="false">SUM(AW8:BD8)*AL8</f>
        <v>0</v>
      </c>
      <c r="BF8" s="13"/>
      <c r="BG8" s="13"/>
      <c r="BH8" s="141" t="n">
        <f aca="false">IF(BH$2&lt;=$A8,IF(BH$3&gt;=$A8,(BH$4/1.055056),0),0)*($AH9-$AH8)/10000</f>
        <v>0</v>
      </c>
      <c r="BI8" s="141" t="n">
        <f aca="false">IF(BI$2&lt;=$A8,IF(BI$3&gt;=$A8,(BI$4/1.055056),0),0)*($AH9-$AH8)/10000</f>
        <v>0</v>
      </c>
      <c r="BJ8" s="141" t="n">
        <f aca="false">IF(BJ$2&lt;=$A8,IF(BJ$3&gt;=$A8,(BJ$4/1.055056),0),0)*($AH9-$AH8)/10000</f>
        <v>0</v>
      </c>
      <c r="BK8" s="141" t="n">
        <f aca="false">IF(BK$2&lt;=$A8,IF(BK$3&gt;=$A8,(BK$4/1.055056),0),0)*($AH9-$AH8)/10000</f>
        <v>0</v>
      </c>
      <c r="BL8" s="141" t="n">
        <f aca="false">IF(BL$2&lt;=$A8,IF(BL$3&gt;=$A8,(BL$4/1.055056),0),0)*($AH9-$AH8)/10000</f>
        <v>0</v>
      </c>
      <c r="BM8" s="141" t="n">
        <f aca="false">IF(BM$2&lt;=$A8,IF(BM$3&gt;=$A8,(BM$4/1.055056),0),0)*($AH9-$AH8)/10000</f>
        <v>0</v>
      </c>
      <c r="BN8" s="141" t="n">
        <f aca="false">IF(BN$2&lt;=$A8,IF(BN$3&gt;=$A8,(BN$4/1.055056),0),0)*($AH9-$AH8)/10000</f>
        <v>0</v>
      </c>
      <c r="BO8" s="141" t="n">
        <f aca="false">IF(BO$2&lt;=$A8,IF(BO$3&gt;=$A8,(BO$4/1.055056),0),0)*($AH9-$AH8)/10000</f>
        <v>0</v>
      </c>
      <c r="BP8" s="13"/>
      <c r="BQ8" s="14" t="n">
        <f aca="false">SUM(BH8:BO8)</f>
        <v>0</v>
      </c>
      <c r="BR8" s="14"/>
      <c r="BS8" s="14"/>
      <c r="BT8" s="17"/>
      <c r="BU8" s="17"/>
      <c r="BV8" s="142" t="n">
        <f aca="false">IF(BV$2&lt;=$A8,IF(BV$3&gt;=$A8,(BV$4),0),0)*($AH9-$AH8)/10000</f>
        <v>0</v>
      </c>
      <c r="BW8" s="142" t="n">
        <f aca="false">IF(BW$2&lt;=$A8,IF(BW$3&gt;=$A8,(BW$4),0),0)*($AH9-$AH8)/10000</f>
        <v>0</v>
      </c>
      <c r="BX8" s="142" t="n">
        <f aca="false">IF(BX$2&lt;=$A8,IF(BX$3&gt;=$A8,(BX$4),0),0)*($AH9-$AH8)/10000</f>
        <v>0</v>
      </c>
      <c r="BY8" s="142" t="n">
        <f aca="false">IF(BY$2&lt;=$A8,IF(BY$3&gt;=$A8,(BY$4),0),0)*($AH9-$AH8)/10000</f>
        <v>0</v>
      </c>
      <c r="BZ8" s="142" t="n">
        <f aca="false">IF(BZ$2&lt;=$A8,IF(BZ$3&gt;=$A8,(BZ$4),0),0)*($AH9-$AH8)/10000</f>
        <v>0</v>
      </c>
      <c r="CA8" s="140" t="n">
        <f aca="false">IF(CA$2&lt;=$A8,IF(CA$3&gt;=$A8,(CA$4),0),0)*($AH9-$AH8)/10000</f>
        <v>0</v>
      </c>
      <c r="CB8" s="140" t="n">
        <f aca="false">IF(CB$2&lt;=$A8,IF(CB$3&gt;=$A8,(CB$4),0),0)*($AH9-$AH8)/10000</f>
        <v>0</v>
      </c>
      <c r="CC8" s="140" t="n">
        <f aca="false">IF(CC$2&lt;=$A8,IF(CC$3&gt;=$A8,(CC$4),0),0)*($AH9-$AH8)/10000</f>
        <v>0</v>
      </c>
      <c r="CD8" s="140" t="n">
        <f aca="false">IF(CD$2&lt;=$A8,IF(CD$3&gt;=$A8,(CD$4),0),0)*($AH9-$AH8)/10000</f>
        <v>0</v>
      </c>
      <c r="CE8" s="140" t="n">
        <f aca="false">IF(CE$2&lt;=$A8,IF(CE$3&gt;=$A8,(CE$4),0),0)*($AH9-$AH8)/10000</f>
        <v>0</v>
      </c>
      <c r="CF8" s="140" t="n">
        <f aca="false">IF(CF$2&lt;=$A8,IF(CF$3&gt;=$A8,(CF$4),0),0)*($AH9-$AH8)/10000</f>
        <v>0</v>
      </c>
      <c r="CG8" s="140" t="n">
        <f aca="false">IF(CG$2&lt;=$A8,IF(CG$3&gt;=$A8,(CG$4),0),0)*($AH9-$AH8)/10000</f>
        <v>0</v>
      </c>
      <c r="CH8" s="140" t="n">
        <f aca="false">IF(CH$2&lt;=$A8,IF(CH$3&gt;=$A8,(CH$4),0),0)*($AH9-$AH8)/10000</f>
        <v>0</v>
      </c>
      <c r="CI8" s="17"/>
      <c r="CJ8" s="128" t="n">
        <f aca="false">SUM(BV8:CH8)*$AL8</f>
        <v>0</v>
      </c>
      <c r="CK8" s="128"/>
      <c r="CL8" s="128"/>
      <c r="CM8" s="142" t="n">
        <f aca="false">IF(CM$2&lt;=$A8,IF(CM$3&gt;=$A8,(CM$4),0),0)*($AH9-$AH8)/10000</f>
        <v>0</v>
      </c>
      <c r="CN8" s="142" t="n">
        <f aca="false">IF(CN$2&lt;=$A8,IF(CN$3&gt;=$A8,(CN$4),0),0)*($AH9-$AH8)/10000</f>
        <v>0</v>
      </c>
      <c r="CO8" s="142" t="n">
        <f aca="false">IF(CO$2&lt;=$A8,IF(CO$3&gt;=$A8,(CO$4),0),0)*($AH9-$AH8)/10000</f>
        <v>0</v>
      </c>
      <c r="CP8" s="142" t="n">
        <f aca="false">IF(CP$2&lt;=$A8,IF(CP$3&gt;=$A8,(CP$4),0),0)*($AH9-$AH8)/10000</f>
        <v>0</v>
      </c>
      <c r="CQ8" s="128"/>
      <c r="CR8" s="128" t="n">
        <f aca="false">SUM(CM8:CP8)*AL8</f>
        <v>0</v>
      </c>
      <c r="CS8" s="128"/>
      <c r="CT8" s="17"/>
      <c r="CU8" s="17"/>
      <c r="CV8" s="17"/>
      <c r="CW8" s="140" t="n">
        <f aca="false">IF(CW$2&lt;=$A8,IF(CW$3&gt;=$A8,(CW$4),0),0)*($AH9-$AH8)/10000</f>
        <v>0</v>
      </c>
      <c r="CX8" s="140" t="n">
        <f aca="false">IF(CX$2&lt;=$A8,IF(CX$3&gt;=$A8,(CX$4),0),0)*($AH9-$AH8)/10000</f>
        <v>0</v>
      </c>
      <c r="CY8" s="140" t="n">
        <f aca="false">IF(CY$2&lt;=$A8,IF(CY$3&gt;=$A8,(CY$4),0),0)*($AH9-$AH8)/10000</f>
        <v>0</v>
      </c>
      <c r="CZ8" s="140" t="n">
        <f aca="false">IF(CZ$2&lt;=$A8,IF(CZ$3&gt;=$A8,(CZ$4),0),0)*($AH9-$AH8)/10000</f>
        <v>0</v>
      </c>
      <c r="DA8" s="140" t="n">
        <f aca="false">IF(DA$2&lt;=$A8,IF(DA$3&gt;=$A8,(DA$4),0),0)*($AH9-$AH8)/10000</f>
        <v>0</v>
      </c>
      <c r="DB8" s="140" t="n">
        <f aca="false">IF(DB$2&lt;=$A8,IF(DB$3&gt;=$A8,(DB$4),0),0)*($AH9-$AH8)/10000</f>
        <v>0</v>
      </c>
      <c r="DC8" s="140" t="n">
        <f aca="false">IF(DC$2&lt;=$A8,IF(DC$3&gt;=$A8,(DC$4),0),0)*($AH9-$AH8)/10000</f>
        <v>0</v>
      </c>
      <c r="DD8" s="17"/>
      <c r="DE8" s="128" t="n">
        <f aca="false">SUM(CW8:DC8)*$AL8</f>
        <v>0</v>
      </c>
      <c r="DF8" s="17"/>
      <c r="DG8" s="17"/>
      <c r="DH8" s="17"/>
      <c r="DI8" s="17"/>
      <c r="DJ8" s="17"/>
      <c r="DK8" s="140" t="n">
        <f aca="false">IF(DK$2&lt;=$A8,IF(DK$3&gt;=$A8,(DK$4),0),0)*($AH9-$AH8)/10000</f>
        <v>0</v>
      </c>
      <c r="DL8" s="140" t="n">
        <f aca="false">IF(DL$2&lt;=$A8,IF(DL$3&gt;=$A8,(DL$4),0),0)*($AH9-$AH8)/10000</f>
        <v>0</v>
      </c>
      <c r="DM8" s="140" t="n">
        <f aca="false">IF(DM$2&lt;=$A8,IF(DM$3&gt;=$A8,(DM$4),0),0)*($AH9-$AH8)/10000</f>
        <v>0</v>
      </c>
      <c r="DN8" s="140" t="n">
        <f aca="false">IF(DN$2&lt;=$A8,IF(DN$3&gt;=$A8,(DN$4),0),0)*($AH9-$AH8)/10000</f>
        <v>0</v>
      </c>
      <c r="DO8" s="140"/>
      <c r="DP8" s="140" t="n">
        <f aca="false">SUM(DK8:DN8)*AL8</f>
        <v>0</v>
      </c>
      <c r="DQ8" s="140"/>
      <c r="DR8" s="140" t="n">
        <f aca="false">IF(DR$2&lt;=$A8,IF(DR$3&gt;=$A8,(DR$4),0),0)*($AH9-$AH8)/10000</f>
        <v>0</v>
      </c>
      <c r="DS8" s="140" t="n">
        <f aca="false">IF(DS$2&lt;=$A8,IF(DS$3&gt;=$A8,(DS$4),0),0)*($AH9-$AH8)/10000</f>
        <v>0</v>
      </c>
      <c r="DT8" s="140" t="n">
        <f aca="false">IF(DT$2&lt;=$A8,IF(DT$3&gt;=$A8,(DT$4),0),0)*($AH9-$AH8)/10000</f>
        <v>0</v>
      </c>
      <c r="DU8" s="140" t="n">
        <f aca="false">IF(DU$2&lt;=$A8,IF(DU$3&gt;=$A8,(DU$4),0),0)*($AH9-$AH8)/10000</f>
        <v>0</v>
      </c>
      <c r="DV8" s="140" t="n">
        <f aca="false">IF(DV$2&lt;=$A8,IF(DV$3&gt;=$A8,(DV$4),0),0)*($AH9-$AH8)/10000</f>
        <v>0</v>
      </c>
      <c r="DW8" s="140" t="n">
        <f aca="false">IF(DW$2&lt;=$A8,IF(DW$3&gt;=$A8,(DW$4),0),0)*($AH9-$AH8)/10000</f>
        <v>0</v>
      </c>
      <c r="DX8" s="140" t="n">
        <f aca="false">IF(DX$2&lt;=$A8,IF(DX$3&gt;=$A8,(DX$4),0),0)*($AH9-$AH8)/10000</f>
        <v>0</v>
      </c>
      <c r="DY8" s="140" t="n">
        <f aca="false">IF(DY$2&lt;=$A8,IF(DY$3&gt;=$A8,(DY$4),0),0)*($AH9-$AH8)/10000</f>
        <v>0</v>
      </c>
      <c r="DZ8" s="17"/>
      <c r="EA8" s="128" t="n">
        <f aca="false">DP8+((SUM(DR8:DY8)))</f>
        <v>0</v>
      </c>
      <c r="EB8" s="128" t="n">
        <f aca="false">EA8*AL8</f>
        <v>0</v>
      </c>
      <c r="EC8" s="17"/>
      <c r="ED8" s="17"/>
      <c r="EE8" s="17"/>
      <c r="EF8" s="17"/>
      <c r="EG8" s="17"/>
      <c r="EH8" s="140" t="n">
        <f aca="false">IF(EH$2&lt;=$A8,IF(EH$3&gt;=$A8,(EH$4),0),0)*($AH9-$AH8)/10000</f>
        <v>0</v>
      </c>
      <c r="EI8" s="140" t="n">
        <f aca="false">IF(EI$2&lt;=$A8,IF(EI$3&gt;=$A8,(EI$4),0),0)*($AH9-$AH8)/10000</f>
        <v>0</v>
      </c>
      <c r="EJ8" s="140" t="n">
        <f aca="false">IF(EJ$2&lt;=$A8,IF(EJ$3&gt;=$A8,(EJ$4),0),0)*($AH9-$AH8)/10000</f>
        <v>0</v>
      </c>
      <c r="EK8" s="140" t="n">
        <f aca="false">IF(EK$2&lt;=$A8,IF(EK$3&gt;=$A8,(EK$4),0),0)*($AH9-$AH8)/10000</f>
        <v>0</v>
      </c>
      <c r="EL8" s="140" t="n">
        <f aca="false">IF(EL$2&lt;=$A8,IF(EL$3&gt;=$A8,(EL$4),0),0)*($AH9-$AH8)/10000</f>
        <v>0</v>
      </c>
      <c r="EM8" s="140" t="n">
        <f aca="false">IF(EM$2&lt;=$A8,IF(EM$3&gt;=$A8,(EM$4),0),0)*($AH9-$AH8)/10000</f>
        <v>0</v>
      </c>
      <c r="EN8" s="17"/>
      <c r="EO8" s="128" t="n">
        <f aca="false">SUM(EH8:EM8)</f>
        <v>0</v>
      </c>
      <c r="EP8" s="128" t="n">
        <f aca="false">EO8*AL8</f>
        <v>0</v>
      </c>
      <c r="EQ8" s="17"/>
      <c r="ER8" s="17"/>
      <c r="ES8" s="17"/>
      <c r="ET8" s="17"/>
      <c r="EU8" s="17"/>
      <c r="EV8" s="140" t="n">
        <f aca="false">IF(EV$2&lt;=$A8,IF(EV$3&gt;=$A8,(EV$4),0),0)*($AH9-$AH8)/10000</f>
        <v>0</v>
      </c>
      <c r="EW8" s="140" t="n">
        <f aca="false">IF(EW$2&lt;=$A8,IF(EW$3&gt;=$A8,(EW$4),0),0)*($AH9-$AH8)/10000</f>
        <v>0</v>
      </c>
      <c r="EX8" s="140" t="n">
        <f aca="false">IF(EX$2&lt;=$A8,IF(EX$3&gt;=$A8,(EX$4),0),0)*($AH9-$AH8)/10000</f>
        <v>0</v>
      </c>
      <c r="EY8" s="140" t="n">
        <f aca="false">IF(EY$2&lt;=$A8,IF(EY$3&gt;=$A8,(EY$4),0),0)*($AH9-$AH8)/10000</f>
        <v>0</v>
      </c>
      <c r="EZ8" s="140" t="n">
        <f aca="false">IF(EZ$2&lt;=$A8,IF(EZ$3&gt;=$A8,(EZ$4),0),0)*($AH9-$AH8)/10000</f>
        <v>0</v>
      </c>
      <c r="FA8" s="140" t="n">
        <f aca="false">IF(FA$2&lt;=$A8,IF(FA$3&gt;=$A8,(FA$4),0),0)*($AH9-$AH8)/10000</f>
        <v>0</v>
      </c>
      <c r="FB8" s="17"/>
      <c r="FC8" s="128" t="n">
        <f aca="false">SUM(EV8:FA8)</f>
        <v>0</v>
      </c>
      <c r="FD8" s="128" t="n">
        <f aca="false">FC8*AL8</f>
        <v>0</v>
      </c>
      <c r="FE8" s="17"/>
      <c r="FF8" s="17"/>
      <c r="FG8" s="17"/>
      <c r="FH8" s="17"/>
      <c r="FI8" s="17"/>
      <c r="FJ8" s="17"/>
      <c r="FK8" s="140" t="n">
        <f aca="false">IF(FK$2&lt;=$A8,IF(FK$3&gt;=$A8,(FK$4),0),0)*($AH9-$AH8)/10000</f>
        <v>0</v>
      </c>
      <c r="FL8" s="140" t="n">
        <f aca="false">IF(FL$2&lt;=$A8,IF(FL$3&gt;=$A8,(FL$4),0),0)*($AH9-$AH8)/10000</f>
        <v>0</v>
      </c>
      <c r="FM8" s="140" t="n">
        <f aca="false">IF(FM$2&lt;=$A8,IF(FM$3&gt;=$A8,(FM$4),0),0)*($AH9-$AH8)/10000</f>
        <v>0</v>
      </c>
      <c r="FN8" s="140" t="n">
        <f aca="false">IF(FN$2&lt;=$A8,IF(FN$3&gt;=$A8,(FN$4),0),0)*($AH9-$AH8)/10000</f>
        <v>0</v>
      </c>
      <c r="FO8" s="140" t="n">
        <f aca="false">IF(FO$2&lt;=$A8,IF(FO$3&gt;=$A8,(FO$4),0),0)*($AH9-$AH8)/10000</f>
        <v>0</v>
      </c>
      <c r="FP8" s="140" t="n">
        <f aca="false">IF(FP$2&lt;=$A8,IF(FP$3&gt;=$A8,(FP$4),0),0)*($AH9-$AH8)/10000</f>
        <v>0</v>
      </c>
      <c r="FQ8" s="17"/>
      <c r="FR8" s="128" t="n">
        <f aca="false">SUM(FK8:FP8)</f>
        <v>0</v>
      </c>
      <c r="FS8" s="128" t="n">
        <f aca="false">FR8*AL8</f>
        <v>0</v>
      </c>
      <c r="FT8" s="17"/>
      <c r="FU8" s="17"/>
      <c r="FV8" s="17"/>
      <c r="FW8" s="17"/>
      <c r="FX8" s="17"/>
      <c r="FY8" s="17"/>
      <c r="FZ8" s="140" t="n">
        <f aca="false">IF(FZ$2&lt;=$A8,IF(FZ$3&gt;=$A8,(FZ$4),0),0)*($AH9-$AH8)/10000</f>
        <v>0</v>
      </c>
      <c r="GA8" s="140" t="n">
        <f aca="false">IF(GA$2&lt;=$A8,IF(GA$3&gt;=$A8,(GA$4),0),0)*($AH9-$AH8)/10000</f>
        <v>0</v>
      </c>
      <c r="GB8" s="140" t="n">
        <f aca="false">IF(GB$2&lt;=$A8,IF(GB$3&gt;=$A8,(GB$4),0),0)*($AH9-$AH8)/10000</f>
        <v>0</v>
      </c>
      <c r="GC8" s="140" t="n">
        <f aca="false">IF(GC$2&lt;=$A8,IF(GC$3&gt;=$A8,(GC$4),0),0)*($AH9-$AH8)/10000</f>
        <v>0</v>
      </c>
      <c r="GD8" s="140" t="n">
        <f aca="false">IF(GD$2&lt;=$A8,IF(GD$3&gt;=$A8,(GD$4),0),0)*($AH9-$AH8)/10000</f>
        <v>0</v>
      </c>
      <c r="GE8" s="140" t="n">
        <f aca="false">IF(GE$2&lt;=$A8,IF(GE$3&gt;=$A8,(GE$4),0),0)*($AH9-$AH8)/10000</f>
        <v>0</v>
      </c>
      <c r="GF8" s="17"/>
      <c r="GG8" s="128" t="n">
        <f aca="false">SUM(FZ8:GE8)</f>
        <v>0</v>
      </c>
      <c r="GH8" s="128" t="n">
        <f aca="false">GG8*AL8</f>
        <v>0</v>
      </c>
      <c r="GK8" s="17"/>
      <c r="GL8" s="17"/>
      <c r="GM8" s="17"/>
      <c r="GN8" s="17"/>
      <c r="GO8" s="140" t="n">
        <f aca="false">IF(GO$2&lt;=$A8,IF(GO$3&gt;=$A8,(GO$4),0),0)*($AH9-$AH8)/10000</f>
        <v>0</v>
      </c>
      <c r="GP8" s="140" t="n">
        <f aca="false">IF(GP$2&lt;=$A8,IF(GP$3&gt;=$A8,(GP$4),0),0)*($AH9-$AH8)/10000</f>
        <v>0</v>
      </c>
      <c r="GQ8" s="140" t="n">
        <f aca="false">IF(GQ$2&lt;=$A8,IF(GQ$3&gt;=$A8,(GQ$4),0),0)*($AH9-$AH8)/10000</f>
        <v>0</v>
      </c>
      <c r="GR8" s="140" t="n">
        <f aca="false">IF(GR$2&lt;=$A8,IF(GR$3&gt;=$A8,(GR$4),0),0)*($AH9-$AH8)/10000</f>
        <v>0</v>
      </c>
      <c r="GS8" s="140" t="n">
        <f aca="false">IF(GS$2&lt;=$A8,IF(GS$3&gt;=$A8,(GS$4),0),0)*($AH9-$AH8)/10000</f>
        <v>0</v>
      </c>
      <c r="GT8" s="140" t="n">
        <f aca="false">IF(GT$2&lt;=$A8,IF(GT$3&gt;=$A8,(GT$4),0),0)*($AH9-$AH8)/10000</f>
        <v>0</v>
      </c>
      <c r="GU8" s="17"/>
      <c r="GV8" s="128" t="n">
        <f aca="false">SUM(GO8:GT8)</f>
        <v>0</v>
      </c>
      <c r="GW8" s="128" t="n">
        <f aca="false">GV8*AL8</f>
        <v>0</v>
      </c>
      <c r="GZ8" s="17"/>
      <c r="HA8" s="17"/>
      <c r="HB8" s="17"/>
      <c r="HC8" s="17"/>
      <c r="HD8" s="140" t="n">
        <f aca="false">IF(HD$2&lt;=$A8,IF(HD$3&gt;=$A8,(HD$4),0),0)*($AH9-$AH8)/10000</f>
        <v>0</v>
      </c>
      <c r="HE8" s="140" t="n">
        <f aca="false">IF(HE$2&lt;=$A8,IF(HE$3&gt;=$A8,(HE$4),0),0)*($AH9-$AH8)/10000</f>
        <v>0</v>
      </c>
      <c r="HF8" s="140" t="n">
        <f aca="false">IF(HF$2&lt;=$A8,IF(HF$3&gt;=$A8,(HF$4),0),0)*($AH9-$AH8)/10000</f>
        <v>0</v>
      </c>
      <c r="HG8" s="140" t="n">
        <f aca="false">IF(HG$2&lt;=$A8,IF(HG$3&gt;=$A8,(HG$4),0),0)*($AH9-$AH8)/10000</f>
        <v>0</v>
      </c>
      <c r="HH8" s="140" t="n">
        <f aca="false">IF(HH$2&lt;=$A8,IF(HH$3&gt;=$A8,(HH$4),0),0)*($AH9-$AH8)/10000</f>
        <v>0</v>
      </c>
      <c r="HI8" s="140" t="n">
        <f aca="false">IF(HI$2&lt;=$A8,IF(HI$3&gt;=$A8,(HI$4),0),0)*($AH9-$AH8)/10000</f>
        <v>0</v>
      </c>
      <c r="HJ8" s="17"/>
      <c r="HK8" s="128" t="n">
        <f aca="false">SUM(HD8:HI8)</f>
        <v>0</v>
      </c>
      <c r="HL8" s="128" t="n">
        <f aca="false">HK8*AL8</f>
        <v>0</v>
      </c>
    </row>
    <row r="9" customFormat="false" ht="16.5" hidden="false" customHeight="false" outlineLevel="0" collapsed="false">
      <c r="A9" s="133" t="n">
        <v>37012</v>
      </c>
      <c r="B9" s="144" t="n">
        <f aca="false">INDEX(PrnArray,MATCH($A9,PrnColumn,0),MATCH($AE$19,PrnRow,0))+EP9</f>
        <v>0</v>
      </c>
      <c r="C9" s="135" t="n">
        <f aca="false">INDEX(M1SHEET,MATCH($A9,M1COLUMN,0),MATCH($AF$14,M1ROW,0))</f>
        <v>1.3</v>
      </c>
      <c r="D9" s="152"/>
      <c r="E9" s="144" t="n">
        <f aca="false">INDEX(PrnArray,MATCH($A9,PrnColumn,0),MATCH($AF$47,PrnRow,0))+HL9</f>
        <v>0</v>
      </c>
      <c r="F9" s="135" t="n">
        <f aca="false">INDEX(M1SHEET,MATCH($A9,M1COLUMN,0),MATCH($AF$6,M1ROW,0))</f>
        <v>0.245</v>
      </c>
      <c r="G9" s="152"/>
      <c r="H9" s="144" t="n">
        <f aca="false">INDEX(PrnArray,MATCH($A9,PrnColumn,0),MATCH($AE$11,PrnRow,0))</f>
        <v>0</v>
      </c>
      <c r="I9" s="135" t="n">
        <f aca="false">INDEX(M1SHEET,MATCH($A9,M1COLUMN,0),MATCH($AF$20,M1ROW,0))</f>
        <v>0.015</v>
      </c>
      <c r="J9" s="152"/>
      <c r="K9" s="144" t="n">
        <f aca="false">INDEX(PrnArray,MATCH($A9,PrnColumn,0),MATCH($AE$21,PrnRow,0))+FS9</f>
        <v>4.58</v>
      </c>
      <c r="L9" s="135" t="n">
        <f aca="false">INDEX(M1SHEET,MATCH($A9,M1COLUMN,0),MATCH($AF$10,M1ROW,0))</f>
        <v>0.155</v>
      </c>
      <c r="M9" s="152"/>
      <c r="N9" s="144" t="n">
        <f aca="false">INDEX(PrnArray,MATCH($A9,PrnColumn,0),MATCH($AE$40,PrnRow,0))+AJ9</f>
        <v>-22.78</v>
      </c>
      <c r="O9" s="135" t="n">
        <f aca="false">INDEX(M1SHEET,MATCH($A9,M1COLUMN,0),MATCH($AF$26,M1ROW,0))</f>
        <v>0</v>
      </c>
      <c r="P9" s="152"/>
      <c r="Q9" s="144" t="n">
        <f aca="false">INDEX(PrnArray,MATCH($A9,PrnColumn,0),MATCH($AE$2,PrnRow,0))+$BE9+$DE9</f>
        <v>128.76</v>
      </c>
      <c r="R9" s="135" t="n">
        <f aca="false">INDEX(M1SHEET,MATCH($A9,M1COLUMN,0),MATCH($AF$3,M1ROW,0))</f>
        <v>-0.305</v>
      </c>
      <c r="S9" s="152"/>
      <c r="T9" s="135" t="n">
        <f aca="false">INDEX(M1SHEET,MATCH($A9,M1COLUMN,0),MATCH($AF$28,M1ROW,0))</f>
        <v>7.34888284881906</v>
      </c>
      <c r="U9" s="152"/>
      <c r="V9" s="144" t="n">
        <f aca="false">INDEX(PrnArray,MATCH($A9,PrnColumn,0),MATCH($AE$18,PrnRow,0))+INDEX(optsArray,MATCH($A9,optsColumn,0),MATCH($AE$18,optsRow,0))+$BE9+$CJ9+$CR9+$DP9</f>
        <v>-8.8</v>
      </c>
      <c r="W9" s="135" t="n">
        <f aca="false">INDEX(M1SHEET,MATCH($A9,M1COLUMN,0),MATCH($AF$2,M1ROW,0))</f>
        <v>5.445</v>
      </c>
      <c r="X9" s="152"/>
      <c r="Z9" s="150" t="n">
        <f aca="false">H9+K9+Q9</f>
        <v>133.34</v>
      </c>
      <c r="AA9" s="58"/>
      <c r="AB9" s="58"/>
      <c r="AE9" s="60" t="s">
        <v>76</v>
      </c>
      <c r="AF9" s="61" t="s">
        <v>77</v>
      </c>
      <c r="AH9" s="138" t="n">
        <v>37012</v>
      </c>
      <c r="AI9" s="96" t="n">
        <f aca="false">(BE9+BQ9+CJ9+DP9)*AL9</f>
        <v>0</v>
      </c>
      <c r="AJ9" s="97" t="n">
        <f aca="false">(AN9)*(AL9)</f>
        <v>0</v>
      </c>
      <c r="AK9" s="97" t="n">
        <f aca="false">(AM9+AN9)*(AL9)</f>
        <v>0</v>
      </c>
      <c r="AL9" s="139" t="n">
        <f aca="false">INDEX(M1SHEET,MATCH($AH9,M1COLUMN,0),MATCH($AF$38,M1ROW,0))</f>
        <v>0.985729345110087</v>
      </c>
      <c r="AM9" s="122" t="n">
        <f aca="false">BR9</f>
        <v>0</v>
      </c>
      <c r="AN9" s="97" t="n">
        <f aca="false">BQ9</f>
        <v>0</v>
      </c>
      <c r="AO9" s="125"/>
      <c r="AP9" s="108"/>
      <c r="AQ9" s="128" t="n">
        <f aca="false">SUM(AW9:BD9)+SUM(BH9:BO9)+SUM(DT9:DY9)+SUM(BV9:CH9)</f>
        <v>0</v>
      </c>
      <c r="AR9" s="108"/>
      <c r="AS9" s="17"/>
      <c r="AT9" s="17"/>
      <c r="AU9" s="37" t="n">
        <v>37012</v>
      </c>
      <c r="AV9" s="17"/>
      <c r="AW9" s="128" t="n">
        <f aca="false">IF(AW$2&lt;=$A9,IF(AW$3&gt;=$A9,(AW$4/1.055056),0),0)*($AH10-$AH9)/10000</f>
        <v>0</v>
      </c>
      <c r="AX9" s="140" t="n">
        <f aca="false">IF(AX$2&lt;=$A9,IF(AX$3&gt;=$A9,(AX$4/1.055056),0),0)*($AH10-$AH9)/10000</f>
        <v>0</v>
      </c>
      <c r="AY9" s="140" t="n">
        <f aca="false">IF(AY$2&lt;=$A9,IF(AY$3&gt;=$A9,(AY$4/1.055056),0),0)*($AH10-$AH9)/10000</f>
        <v>0</v>
      </c>
      <c r="AZ9" s="140" t="n">
        <f aca="false">IF(AZ$2&lt;=$A9,IF(AZ$3&gt;=$A9,(AZ$4/1.055056),0),0)*($AH10-$AH9)/10000</f>
        <v>0</v>
      </c>
      <c r="BA9" s="140" t="n">
        <f aca="false">IF(BA$2&lt;=$A9,IF(BA$3&gt;=$A9,(BA$4/1.055056),0),0)*($AH10-$AH9)/10000</f>
        <v>0</v>
      </c>
      <c r="BB9" s="140" t="n">
        <f aca="false">IF(BB$2&lt;=$A9,IF(BB$3&gt;=$A9,(BB$4/1.055056),0),0)*($AH10-$AH9)/10000</f>
        <v>0</v>
      </c>
      <c r="BC9" s="140" t="n">
        <f aca="false">IF(BC$2&lt;=$A9,IF(BC$3&gt;=$A9,(BC$4/1.055056),0),0)*($AH10-$AH9)/10000</f>
        <v>0</v>
      </c>
      <c r="BD9" s="140"/>
      <c r="BE9" s="140" t="n">
        <f aca="false">SUM(AW9:BD9)*AL9</f>
        <v>0</v>
      </c>
      <c r="BF9" s="13"/>
      <c r="BG9" s="13"/>
      <c r="BH9" s="141" t="n">
        <f aca="false">IF(BH$2&lt;=$A9,IF(BH$3&gt;=$A9,(BH$4/1.055056),0),0)*($AH10-$AH9)/10000</f>
        <v>0</v>
      </c>
      <c r="BI9" s="141" t="n">
        <f aca="false">IF(BI$2&lt;=$A9,IF(BI$3&gt;=$A9,(BI$4/1.055056),0),0)*($AH10-$AH9)/10000</f>
        <v>0</v>
      </c>
      <c r="BJ9" s="141" t="n">
        <f aca="false">IF(BJ$2&lt;=$A9,IF(BJ$3&gt;=$A9,(BJ$4/1.055056),0),0)*($AH10-$AH9)/10000</f>
        <v>0</v>
      </c>
      <c r="BK9" s="141" t="n">
        <f aca="false">IF(BK$2&lt;=$A9,IF(BK$3&gt;=$A9,(BK$4/1.055056),0),0)*($AH10-$AH9)/10000</f>
        <v>0</v>
      </c>
      <c r="BL9" s="141" t="n">
        <f aca="false">IF(BL$2&lt;=$A9,IF(BL$3&gt;=$A9,(BL$4/1.055056),0),0)*($AH10-$AH9)/10000</f>
        <v>0</v>
      </c>
      <c r="BM9" s="141" t="n">
        <f aca="false">IF(BM$2&lt;=$A9,IF(BM$3&gt;=$A9,(BM$4/1.055056),0),0)*($AH10-$AH9)/10000</f>
        <v>0</v>
      </c>
      <c r="BN9" s="141" t="n">
        <f aca="false">IF(BN$2&lt;=$A9,IF(BN$3&gt;=$A9,(BN$4/1.055056),0),0)*($AH10-$AH9)/10000</f>
        <v>0</v>
      </c>
      <c r="BO9" s="141" t="n">
        <f aca="false">IF(BO$2&lt;=$A9,IF(BO$3&gt;=$A9,(BO$4/1.055056),0),0)*($AH10-$AH9)/10000</f>
        <v>0</v>
      </c>
      <c r="BP9" s="13"/>
      <c r="BQ9" s="14" t="n">
        <f aca="false">SUM(BH9:BO9)</f>
        <v>0</v>
      </c>
      <c r="BR9" s="14"/>
      <c r="BS9" s="14"/>
      <c r="BT9" s="17"/>
      <c r="BU9" s="17"/>
      <c r="BV9" s="142" t="n">
        <f aca="false">IF(BV$2&lt;=$A9,IF(BV$3&gt;=$A9,(BV$4),0),0)*($AH10-$AH9)/10000</f>
        <v>0</v>
      </c>
      <c r="BW9" s="142" t="n">
        <f aca="false">IF(BW$2&lt;=$A9,IF(BW$3&gt;=$A9,(BW$4),0),0)*($AH10-$AH9)/10000</f>
        <v>0</v>
      </c>
      <c r="BX9" s="142" t="n">
        <f aca="false">IF(BX$2&lt;=$A9,IF(BX$3&gt;=$A9,(BX$4),0),0)*($AH10-$AH9)/10000</f>
        <v>0</v>
      </c>
      <c r="BY9" s="142" t="n">
        <f aca="false">IF(BY$2&lt;=$A9,IF(BY$3&gt;=$A9,(BY$4),0),0)*($AH10-$AH9)/10000</f>
        <v>0</v>
      </c>
      <c r="BZ9" s="142" t="n">
        <f aca="false">IF(BZ$2&lt;=$A9,IF(BZ$3&gt;=$A9,(BZ$4),0),0)*($AH10-$AH9)/10000</f>
        <v>0</v>
      </c>
      <c r="CA9" s="140" t="n">
        <f aca="false">IF(CA$2&lt;=$A9,IF(CA$3&gt;=$A9,(CA$4),0),0)*($AH10-$AH9)/10000</f>
        <v>0</v>
      </c>
      <c r="CB9" s="140" t="n">
        <f aca="false">IF(CB$2&lt;=$A9,IF(CB$3&gt;=$A9,(CB$4),0),0)*($AH10-$AH9)/10000</f>
        <v>0</v>
      </c>
      <c r="CC9" s="140" t="n">
        <f aca="false">IF(CC$2&lt;=$A9,IF(CC$3&gt;=$A9,(CC$4),0),0)*($AH10-$AH9)/10000</f>
        <v>0</v>
      </c>
      <c r="CD9" s="140" t="n">
        <f aca="false">IF(CD$2&lt;=$A9,IF(CD$3&gt;=$A9,(CD$4),0),0)*($AH10-$AH9)/10000</f>
        <v>0</v>
      </c>
      <c r="CE9" s="140" t="n">
        <f aca="false">IF(CE$2&lt;=$A9,IF(CE$3&gt;=$A9,(CE$4),0),0)*($AH10-$AH9)/10000</f>
        <v>0</v>
      </c>
      <c r="CF9" s="140" t="n">
        <f aca="false">IF(CF$2&lt;=$A9,IF(CF$3&gt;=$A9,(CF$4),0),0)*($AH10-$AH9)/10000</f>
        <v>0</v>
      </c>
      <c r="CG9" s="140" t="n">
        <f aca="false">IF(CG$2&lt;=$A9,IF(CG$3&gt;=$A9,(CG$4),0),0)*($AH10-$AH9)/10000</f>
        <v>0</v>
      </c>
      <c r="CH9" s="140" t="n">
        <f aca="false">IF(CH$2&lt;=$A9,IF(CH$3&gt;=$A9,(CH$4),0),0)*($AH10-$AH9)/10000</f>
        <v>0</v>
      </c>
      <c r="CI9" s="17"/>
      <c r="CJ9" s="128" t="n">
        <f aca="false">SUM(BV9:CH9)*$AL9</f>
        <v>0</v>
      </c>
      <c r="CK9" s="128"/>
      <c r="CL9" s="128"/>
      <c r="CM9" s="142" t="n">
        <f aca="false">IF(CM$2&lt;=$A9,IF(CM$3&gt;=$A9,(CM$4),0),0)*($AH10-$AH9)/10000</f>
        <v>0</v>
      </c>
      <c r="CN9" s="142" t="n">
        <f aca="false">IF(CN$2&lt;=$A9,IF(CN$3&gt;=$A9,(CN$4),0),0)*($AH10-$AH9)/10000</f>
        <v>0</v>
      </c>
      <c r="CO9" s="142" t="n">
        <f aca="false">IF(CO$2&lt;=$A9,IF(CO$3&gt;=$A9,(CO$4),0),0)*($AH10-$AH9)/10000</f>
        <v>0</v>
      </c>
      <c r="CP9" s="142" t="n">
        <f aca="false">IF(CP$2&lt;=$A9,IF(CP$3&gt;=$A9,(CP$4),0),0)*($AH10-$AH9)/10000</f>
        <v>0</v>
      </c>
      <c r="CQ9" s="128"/>
      <c r="CR9" s="128" t="n">
        <f aca="false">SUM(CM9:CP9)*AL9</f>
        <v>0</v>
      </c>
      <c r="CS9" s="128"/>
      <c r="CT9" s="17"/>
      <c r="CU9" s="17"/>
      <c r="CV9" s="17"/>
      <c r="CW9" s="140" t="n">
        <f aca="false">IF(CW$2&lt;=$A9,IF(CW$3&gt;=$A9,(CW$4),0),0)*($AH10-$AH9)/10000</f>
        <v>0</v>
      </c>
      <c r="CX9" s="140" t="n">
        <f aca="false">IF(CX$2&lt;=$A9,IF(CX$3&gt;=$A9,(CX$4),0),0)*($AH10-$AH9)/10000</f>
        <v>0</v>
      </c>
      <c r="CY9" s="140" t="n">
        <f aca="false">IF(CY$2&lt;=$A9,IF(CY$3&gt;=$A9,(CY$4),0),0)*($AH10-$AH9)/10000</f>
        <v>0</v>
      </c>
      <c r="CZ9" s="140" t="n">
        <f aca="false">IF(CZ$2&lt;=$A9,IF(CZ$3&gt;=$A9,(CZ$4),0),0)*($AH10-$AH9)/10000</f>
        <v>0</v>
      </c>
      <c r="DA9" s="140" t="n">
        <f aca="false">IF(DA$2&lt;=$A9,IF(DA$3&gt;=$A9,(DA$4),0),0)*($AH10-$AH9)/10000</f>
        <v>0</v>
      </c>
      <c r="DB9" s="140" t="n">
        <f aca="false">IF(DB$2&lt;=$A9,IF(DB$3&gt;=$A9,(DB$4),0),0)*($AH10-$AH9)/10000</f>
        <v>0</v>
      </c>
      <c r="DC9" s="140" t="n">
        <f aca="false">IF(DC$2&lt;=$A9,IF(DC$3&gt;=$A9,(DC$4),0),0)*($AH10-$AH9)/10000</f>
        <v>0</v>
      </c>
      <c r="DD9" s="17"/>
      <c r="DE9" s="128" t="n">
        <f aca="false">SUM(CW9:DC9)*$AL9</f>
        <v>0</v>
      </c>
      <c r="DF9" s="17"/>
      <c r="DG9" s="17"/>
      <c r="DH9" s="17"/>
      <c r="DI9" s="17"/>
      <c r="DJ9" s="17"/>
      <c r="DK9" s="140" t="n">
        <f aca="false">IF(DK$2&lt;=$A9,IF(DK$3&gt;=$A9,(DK$4),0),0)*($AH10-$AH9)/10000</f>
        <v>0</v>
      </c>
      <c r="DL9" s="140" t="n">
        <f aca="false">IF(DL$2&lt;=$A9,IF(DL$3&gt;=$A9,(DL$4),0),0)*($AH10-$AH9)/10000</f>
        <v>0</v>
      </c>
      <c r="DM9" s="140" t="n">
        <f aca="false">IF(DM$2&lt;=$A9,IF(DM$3&gt;=$A9,(DM$4),0),0)*($AH10-$AH9)/10000</f>
        <v>0</v>
      </c>
      <c r="DN9" s="140" t="n">
        <f aca="false">IF(DN$2&lt;=$A9,IF(DN$3&gt;=$A9,(DN$4),0),0)*($AH10-$AH9)/10000</f>
        <v>0</v>
      </c>
      <c r="DO9" s="140"/>
      <c r="DP9" s="140" t="n">
        <f aca="false">SUM(DK9:DN9)*AL9</f>
        <v>0</v>
      </c>
      <c r="DQ9" s="140"/>
      <c r="DR9" s="140" t="n">
        <f aca="false">IF(DR$2&lt;=$A9,IF(DR$3&gt;=$A9,(DR$4),0),0)*($AH10-$AH9)/10000</f>
        <v>0</v>
      </c>
      <c r="DS9" s="140" t="n">
        <f aca="false">IF(DS$2&lt;=$A9,IF(DS$3&gt;=$A9,(DS$4),0),0)*($AH10-$AH9)/10000</f>
        <v>0</v>
      </c>
      <c r="DT9" s="140" t="n">
        <f aca="false">IF(DT$2&lt;=$A9,IF(DT$3&gt;=$A9,(DT$4),0),0)*($AH10-$AH9)/10000</f>
        <v>0</v>
      </c>
      <c r="DU9" s="140" t="n">
        <f aca="false">IF(DU$2&lt;=$A9,IF(DU$3&gt;=$A9,(DU$4),0),0)*($AH10-$AH9)/10000</f>
        <v>0</v>
      </c>
      <c r="DV9" s="140" t="n">
        <f aca="false">IF(DV$2&lt;=$A9,IF(DV$3&gt;=$A9,(DV$4),0),0)*($AH10-$AH9)/10000</f>
        <v>0</v>
      </c>
      <c r="DW9" s="140" t="n">
        <f aca="false">IF(DW$2&lt;=$A9,IF(DW$3&gt;=$A9,(DW$4),0),0)*($AH10-$AH9)/10000</f>
        <v>0</v>
      </c>
      <c r="DX9" s="140" t="n">
        <f aca="false">IF(DX$2&lt;=$A9,IF(DX$3&gt;=$A9,(DX$4),0),0)*($AH10-$AH9)/10000</f>
        <v>0</v>
      </c>
      <c r="DY9" s="140" t="n">
        <f aca="false">IF(DY$2&lt;=$A9,IF(DY$3&gt;=$A9,(DY$4),0),0)*($AH10-$AH9)/10000</f>
        <v>0</v>
      </c>
      <c r="DZ9" s="17"/>
      <c r="EA9" s="128" t="n">
        <f aca="false">DP9+((SUM(DR9:DY9)))</f>
        <v>0</v>
      </c>
      <c r="EB9" s="128" t="n">
        <f aca="false">EA9*AL9</f>
        <v>0</v>
      </c>
      <c r="EC9" s="17"/>
      <c r="ED9" s="17"/>
      <c r="EE9" s="17"/>
      <c r="EF9" s="17"/>
      <c r="EG9" s="17"/>
      <c r="EH9" s="140" t="n">
        <f aca="false">IF(EH$2&lt;=$A9,IF(EH$3&gt;=$A9,(EH$4),0),0)*($AH10-$AH9)/10000</f>
        <v>0</v>
      </c>
      <c r="EI9" s="140" t="n">
        <f aca="false">IF(EI$2&lt;=$A9,IF(EI$3&gt;=$A9,(EI$4),0),0)*($AH10-$AH9)/10000</f>
        <v>0</v>
      </c>
      <c r="EJ9" s="140" t="n">
        <f aca="false">IF(EJ$2&lt;=$A9,IF(EJ$3&gt;=$A9,(EJ$4),0),0)*($AH10-$AH9)/10000</f>
        <v>0</v>
      </c>
      <c r="EK9" s="140" t="n">
        <f aca="false">IF(EK$2&lt;=$A9,IF(EK$3&gt;=$A9,(EK$4),0),0)*($AH10-$AH9)/10000</f>
        <v>0</v>
      </c>
      <c r="EL9" s="140" t="n">
        <f aca="false">IF(EL$2&lt;=$A9,IF(EL$3&gt;=$A9,(EL$4),0),0)*($AH10-$AH9)/10000</f>
        <v>0</v>
      </c>
      <c r="EM9" s="140" t="n">
        <f aca="false">IF(EM$2&lt;=$A9,IF(EM$3&gt;=$A9,(EM$4),0),0)*($AH10-$AH9)/10000</f>
        <v>0</v>
      </c>
      <c r="EN9" s="17"/>
      <c r="EO9" s="128" t="n">
        <f aca="false">SUM(EH9:EM9)</f>
        <v>0</v>
      </c>
      <c r="EP9" s="128" t="n">
        <f aca="false">EO9*AL9</f>
        <v>0</v>
      </c>
      <c r="EQ9" s="17"/>
      <c r="ER9" s="17"/>
      <c r="ES9" s="17"/>
      <c r="ET9" s="17"/>
      <c r="EU9" s="17"/>
      <c r="EV9" s="140" t="n">
        <f aca="false">IF(EV$2&lt;=$A9,IF(EV$3&gt;=$A9,(EV$4),0),0)*($AH10-$AH9)/10000</f>
        <v>0</v>
      </c>
      <c r="EW9" s="140" t="n">
        <f aca="false">IF(EW$2&lt;=$A9,IF(EW$3&gt;=$A9,(EW$4),0),0)*($AH10-$AH9)/10000</f>
        <v>0</v>
      </c>
      <c r="EX9" s="140" t="n">
        <f aca="false">IF(EX$2&lt;=$A9,IF(EX$3&gt;=$A9,(EX$4),0),0)*($AH10-$AH9)/10000</f>
        <v>0</v>
      </c>
      <c r="EY9" s="140" t="n">
        <f aca="false">IF(EY$2&lt;=$A9,IF(EY$3&gt;=$A9,(EY$4),0),0)*($AH10-$AH9)/10000</f>
        <v>0</v>
      </c>
      <c r="EZ9" s="140" t="n">
        <f aca="false">IF(EZ$2&lt;=$A9,IF(EZ$3&gt;=$A9,(EZ$4),0),0)*($AH10-$AH9)/10000</f>
        <v>0</v>
      </c>
      <c r="FA9" s="140" t="n">
        <f aca="false">IF(FA$2&lt;=$A9,IF(FA$3&gt;=$A9,(FA$4),0),0)*($AH10-$AH9)/10000</f>
        <v>0</v>
      </c>
      <c r="FB9" s="17"/>
      <c r="FC9" s="128" t="n">
        <f aca="false">SUM(EV9:FA9)</f>
        <v>0</v>
      </c>
      <c r="FD9" s="128" t="n">
        <f aca="false">FC9*AL9</f>
        <v>0</v>
      </c>
      <c r="FE9" s="17"/>
      <c r="FF9" s="17"/>
      <c r="FG9" s="17"/>
      <c r="FH9" s="17"/>
      <c r="FI9" s="17"/>
      <c r="FJ9" s="17"/>
      <c r="FK9" s="140" t="n">
        <f aca="false">IF(FK$2&lt;=$A9,IF(FK$3&gt;=$A9,(FK$4),0),0)*($AH10-$AH9)/10000</f>
        <v>0</v>
      </c>
      <c r="FL9" s="140" t="n">
        <f aca="false">IF(FL$2&lt;=$A9,IF(FL$3&gt;=$A9,(FL$4),0),0)*($AH10-$AH9)/10000</f>
        <v>0</v>
      </c>
      <c r="FM9" s="140" t="n">
        <f aca="false">IF(FM$2&lt;=$A9,IF(FM$3&gt;=$A9,(FM$4),0),0)*($AH10-$AH9)/10000</f>
        <v>0</v>
      </c>
      <c r="FN9" s="140" t="n">
        <f aca="false">IF(FN$2&lt;=$A9,IF(FN$3&gt;=$A9,(FN$4),0),0)*($AH10-$AH9)/10000</f>
        <v>0</v>
      </c>
      <c r="FO9" s="140" t="n">
        <f aca="false">IF(FO$2&lt;=$A9,IF(FO$3&gt;=$A9,(FO$4),0),0)*($AH10-$AH9)/10000</f>
        <v>0</v>
      </c>
      <c r="FP9" s="140" t="n">
        <f aca="false">IF(FP$2&lt;=$A9,IF(FP$3&gt;=$A9,(FP$4),0),0)*($AH10-$AH9)/10000</f>
        <v>0</v>
      </c>
      <c r="FQ9" s="17"/>
      <c r="FR9" s="128" t="n">
        <f aca="false">SUM(FK9:FP9)</f>
        <v>0</v>
      </c>
      <c r="FS9" s="128" t="n">
        <f aca="false">FR9*AL9</f>
        <v>0</v>
      </c>
      <c r="FT9" s="17"/>
      <c r="FU9" s="17"/>
      <c r="FV9" s="17"/>
      <c r="FW9" s="17"/>
      <c r="FX9" s="17"/>
      <c r="FY9" s="17"/>
      <c r="FZ9" s="140" t="n">
        <f aca="false">IF(FZ$2&lt;=$A9,IF(FZ$3&gt;=$A9,(FZ$4),0),0)*($AH10-$AH9)/10000</f>
        <v>0</v>
      </c>
      <c r="GA9" s="140" t="n">
        <f aca="false">IF(GA$2&lt;=$A9,IF(GA$3&gt;=$A9,(GA$4),0),0)*($AH10-$AH9)/10000</f>
        <v>0</v>
      </c>
      <c r="GB9" s="140" t="n">
        <f aca="false">IF(GB$2&lt;=$A9,IF(GB$3&gt;=$A9,(GB$4),0),0)*($AH10-$AH9)/10000</f>
        <v>0</v>
      </c>
      <c r="GC9" s="140" t="n">
        <f aca="false">IF(GC$2&lt;=$A9,IF(GC$3&gt;=$A9,(GC$4),0),0)*($AH10-$AH9)/10000</f>
        <v>0</v>
      </c>
      <c r="GD9" s="140" t="n">
        <f aca="false">IF(GD$2&lt;=$A9,IF(GD$3&gt;=$A9,(GD$4),0),0)*($AH10-$AH9)/10000</f>
        <v>0</v>
      </c>
      <c r="GE9" s="140" t="n">
        <f aca="false">IF(GE$2&lt;=$A9,IF(GE$3&gt;=$A9,(GE$4),0),0)*($AH10-$AH9)/10000</f>
        <v>0</v>
      </c>
      <c r="GF9" s="17"/>
      <c r="GG9" s="128" t="n">
        <f aca="false">SUM(FZ9:GE9)</f>
        <v>0</v>
      </c>
      <c r="GH9" s="128" t="n">
        <f aca="false">GG9*AL9</f>
        <v>0</v>
      </c>
      <c r="GK9" s="17"/>
      <c r="GL9" s="17"/>
      <c r="GM9" s="17"/>
      <c r="GN9" s="17"/>
      <c r="GO9" s="140" t="n">
        <f aca="false">IF(GO$2&lt;=$A9,IF(GO$3&gt;=$A9,(GO$4),0),0)*($AH10-$AH9)/10000</f>
        <v>0</v>
      </c>
      <c r="GP9" s="140" t="n">
        <f aca="false">IF(GP$2&lt;=$A9,IF(GP$3&gt;=$A9,(GP$4),0),0)*($AH10-$AH9)/10000</f>
        <v>0</v>
      </c>
      <c r="GQ9" s="140" t="n">
        <f aca="false">IF(GQ$2&lt;=$A9,IF(GQ$3&gt;=$A9,(GQ$4),0),0)*($AH10-$AH9)/10000</f>
        <v>0</v>
      </c>
      <c r="GR9" s="140" t="n">
        <f aca="false">IF(GR$2&lt;=$A9,IF(GR$3&gt;=$A9,(GR$4),0),0)*($AH10-$AH9)/10000</f>
        <v>0</v>
      </c>
      <c r="GS9" s="140" t="n">
        <f aca="false">IF(GS$2&lt;=$A9,IF(GS$3&gt;=$A9,(GS$4),0),0)*($AH10-$AH9)/10000</f>
        <v>0</v>
      </c>
      <c r="GT9" s="140" t="n">
        <f aca="false">IF(GT$2&lt;=$A9,IF(GT$3&gt;=$A9,(GT$4),0),0)*($AH10-$AH9)/10000</f>
        <v>0</v>
      </c>
      <c r="GU9" s="17"/>
      <c r="GV9" s="128" t="n">
        <f aca="false">SUM(GO9:GT9)</f>
        <v>0</v>
      </c>
      <c r="GW9" s="128" t="n">
        <f aca="false">GV9*AL9</f>
        <v>0</v>
      </c>
      <c r="GZ9" s="17"/>
      <c r="HA9" s="17"/>
      <c r="HB9" s="17"/>
      <c r="HC9" s="17"/>
      <c r="HD9" s="140" t="n">
        <f aca="false">IF(HD$2&lt;=$A9,IF(HD$3&gt;=$A9,(HD$4),0),0)*($AH10-$AH9)/10000</f>
        <v>0</v>
      </c>
      <c r="HE9" s="140" t="n">
        <f aca="false">IF(HE$2&lt;=$A9,IF(HE$3&gt;=$A9,(HE$4),0),0)*($AH10-$AH9)/10000</f>
        <v>0</v>
      </c>
      <c r="HF9" s="140" t="n">
        <f aca="false">IF(HF$2&lt;=$A9,IF(HF$3&gt;=$A9,(HF$4),0),0)*($AH10-$AH9)/10000</f>
        <v>0</v>
      </c>
      <c r="HG9" s="140" t="n">
        <f aca="false">IF(HG$2&lt;=$A9,IF(HG$3&gt;=$A9,(HG$4),0),0)*($AH10-$AH9)/10000</f>
        <v>0</v>
      </c>
      <c r="HH9" s="140" t="n">
        <f aca="false">IF(HH$2&lt;=$A9,IF(HH$3&gt;=$A9,(HH$4),0),0)*($AH10-$AH9)/10000</f>
        <v>0</v>
      </c>
      <c r="HI9" s="140" t="n">
        <f aca="false">IF(HI$2&lt;=$A9,IF(HI$3&gt;=$A9,(HI$4),0),0)*($AH10-$AH9)/10000</f>
        <v>0</v>
      </c>
      <c r="HJ9" s="17"/>
      <c r="HK9" s="128" t="n">
        <f aca="false">SUM(HD9:HI9)</f>
        <v>0</v>
      </c>
      <c r="HL9" s="128" t="n">
        <f aca="false">HK9*AL9</f>
        <v>0</v>
      </c>
    </row>
    <row r="10" customFormat="false" ht="16.5" hidden="false" customHeight="false" outlineLevel="0" collapsed="false">
      <c r="A10" s="133" t="n">
        <v>37043</v>
      </c>
      <c r="B10" s="144" t="n">
        <f aca="false">INDEX(PrnArray,MATCH($A10,PrnColumn,0),MATCH($AE$19,PrnRow,0))+EP10</f>
        <v>0</v>
      </c>
      <c r="C10" s="135" t="n">
        <f aca="false">INDEX(M1SHEET,MATCH($A10,M1COLUMN,0),MATCH($AF$14,M1ROW,0))</f>
        <v>1.5</v>
      </c>
      <c r="D10" s="152"/>
      <c r="E10" s="144" t="n">
        <f aca="false">INDEX(PrnArray,MATCH($A10,PrnColumn,0),MATCH($AF$47,PrnRow,0))+HL10</f>
        <v>0</v>
      </c>
      <c r="F10" s="135" t="n">
        <f aca="false">INDEX(M1SHEET,MATCH($A10,M1COLUMN,0),MATCH($AF$6,M1ROW,0))</f>
        <v>0.245</v>
      </c>
      <c r="G10" s="152"/>
      <c r="H10" s="144" t="n">
        <f aca="false">INDEX(PrnArray,MATCH($A10,PrnColumn,0),MATCH($AE$11,PrnRow,0))</f>
        <v>0</v>
      </c>
      <c r="I10" s="135" t="n">
        <f aca="false">INDEX(M1SHEET,MATCH($A10,M1COLUMN,0),MATCH($AF$20,M1ROW,0))</f>
        <v>0.02</v>
      </c>
      <c r="J10" s="152"/>
      <c r="K10" s="144" t="n">
        <f aca="false">INDEX(PrnArray,MATCH($A10,PrnColumn,0),MATCH($AE$21,PrnRow,0))+FS10</f>
        <v>4.42</v>
      </c>
      <c r="L10" s="135" t="n">
        <f aca="false">INDEX(M1SHEET,MATCH($A10,M1COLUMN,0),MATCH($AF$10,M1ROW,0))</f>
        <v>0.155</v>
      </c>
      <c r="M10" s="152"/>
      <c r="N10" s="144" t="n">
        <f aca="false">INDEX(PrnArray,MATCH($A10,PrnColumn,0),MATCH($AE$40,PrnRow,0))+AJ10</f>
        <v>-22.2</v>
      </c>
      <c r="O10" s="135" t="n">
        <f aca="false">INDEX(M1SHEET,MATCH($A10,M1COLUMN,0),MATCH($AF$26,M1ROW,0))</f>
        <v>0</v>
      </c>
      <c r="P10" s="152"/>
      <c r="Q10" s="144" t="n">
        <f aca="false">INDEX(PrnArray,MATCH($A10,PrnColumn,0),MATCH($AE$2,PrnRow,0))+$BE10+$DE10</f>
        <v>66.14</v>
      </c>
      <c r="R10" s="135" t="n">
        <f aca="false">INDEX(M1SHEET,MATCH($A10,M1COLUMN,0),MATCH($AF$3,M1ROW,0))</f>
        <v>-0.305</v>
      </c>
      <c r="S10" s="152"/>
      <c r="T10" s="135" t="n">
        <f aca="false">INDEX(M1SHEET,MATCH($A10,M1COLUMN,0),MATCH($AF$28,M1ROW,0))</f>
        <v>7.31856842626712</v>
      </c>
      <c r="U10" s="152"/>
      <c r="V10" s="144" t="n">
        <f aca="false">INDEX(PrnArray,MATCH($A10,PrnColumn,0),MATCH($AE$18,PrnRow,0))+INDEX(optsArray,MATCH($A10,optsColumn,0),MATCH($AE$18,optsRow,0))+$BE10+$CJ10+$CR10+$DP10</f>
        <v>-7.51</v>
      </c>
      <c r="W10" s="135" t="n">
        <f aca="false">INDEX(M1SHEET,MATCH($A10,M1COLUMN,0),MATCH($AF$2,M1ROW,0))</f>
        <v>5.425</v>
      </c>
      <c r="X10" s="152"/>
      <c r="Z10" s="150" t="n">
        <f aca="false">H10+K10+Q10</f>
        <v>70.56</v>
      </c>
      <c r="AA10" s="58"/>
      <c r="AB10" s="58"/>
      <c r="AE10" s="60" t="s">
        <v>78</v>
      </c>
      <c r="AF10" s="61" t="s">
        <v>79</v>
      </c>
      <c r="AH10" s="138" t="n">
        <v>37043</v>
      </c>
      <c r="AI10" s="96" t="n">
        <f aca="false">(BE10+BQ10+CJ10+DP10)*AL10</f>
        <v>0</v>
      </c>
      <c r="AJ10" s="97" t="n">
        <f aca="false">(AN10)*(AL10)</f>
        <v>0</v>
      </c>
      <c r="AK10" s="97" t="n">
        <f aca="false">(AM10+AN10)*(AL10)</f>
        <v>0</v>
      </c>
      <c r="AL10" s="139" t="n">
        <f aca="false">INDEX(M1SHEET,MATCH($AH10,M1COLUMN,0),MATCH($AF$38,M1ROW,0))</f>
        <v>0.981471689960812</v>
      </c>
      <c r="AM10" s="122" t="n">
        <f aca="false">BR10</f>
        <v>0</v>
      </c>
      <c r="AN10" s="97" t="n">
        <f aca="false">BQ10</f>
        <v>0</v>
      </c>
      <c r="AO10" s="125"/>
      <c r="AP10" s="108"/>
      <c r="AQ10" s="128" t="n">
        <f aca="false">SUM(AW10:BD10)+SUM(BH10:BO10)+SUM(DT10:DY10)+SUM(BV10:CH10)</f>
        <v>0</v>
      </c>
      <c r="AR10" s="108"/>
      <c r="AS10" s="17"/>
      <c r="AT10" s="17"/>
      <c r="AU10" s="37" t="n">
        <v>37043</v>
      </c>
      <c r="AV10" s="17"/>
      <c r="AW10" s="128" t="n">
        <f aca="false">IF(AW$2&lt;=$A10,IF(AW$3&gt;=$A10,(AW$4/1.055056),0),0)*($AH11-$AH10)/10000</f>
        <v>0</v>
      </c>
      <c r="AX10" s="140" t="n">
        <f aca="false">IF(AX$2&lt;=$A10,IF(AX$3&gt;=$A10,(AX$4/1.055056),0),0)*($AH11-$AH10)/10000</f>
        <v>0</v>
      </c>
      <c r="AY10" s="140" t="n">
        <f aca="false">IF(AY$2&lt;=$A10,IF(AY$3&gt;=$A10,(AY$4/1.055056),0),0)*($AH11-$AH10)/10000</f>
        <v>0</v>
      </c>
      <c r="AZ10" s="140" t="n">
        <f aca="false">IF(AZ$2&lt;=$A10,IF(AZ$3&gt;=$A10,(AZ$4/1.055056),0),0)*($AH11-$AH10)/10000</f>
        <v>0</v>
      </c>
      <c r="BA10" s="140" t="n">
        <f aca="false">IF(BA$2&lt;=$A10,IF(BA$3&gt;=$A10,(BA$4/1.055056),0),0)*($AH11-$AH10)/10000</f>
        <v>0</v>
      </c>
      <c r="BB10" s="140" t="n">
        <f aca="false">IF(BB$2&lt;=$A10,IF(BB$3&gt;=$A10,(BB$4/1.055056),0),0)*($AH11-$AH10)/10000</f>
        <v>0</v>
      </c>
      <c r="BC10" s="140" t="n">
        <f aca="false">IF(BC$2&lt;=$A10,IF(BC$3&gt;=$A10,(BC$4/1.055056),0),0)*($AH11-$AH10)/10000</f>
        <v>0</v>
      </c>
      <c r="BD10" s="140"/>
      <c r="BE10" s="140" t="n">
        <f aca="false">SUM(AW10:BD10)*AL10</f>
        <v>0</v>
      </c>
      <c r="BF10" s="13"/>
      <c r="BG10" s="13"/>
      <c r="BH10" s="141" t="n">
        <f aca="false">IF(BH$2&lt;=$A10,IF(BH$3&gt;=$A10,(BH$4/1.055056),0),0)*($AH11-$AH10)/10000</f>
        <v>0</v>
      </c>
      <c r="BI10" s="141" t="n">
        <f aca="false">IF(BI$2&lt;=$A10,IF(BI$3&gt;=$A10,(BI$4/1.055056),0),0)*($AH11-$AH10)/10000</f>
        <v>0</v>
      </c>
      <c r="BJ10" s="141" t="n">
        <f aca="false">IF(BJ$2&lt;=$A10,IF(BJ$3&gt;=$A10,(BJ$4/1.055056),0),0)*($AH11-$AH10)/10000</f>
        <v>0</v>
      </c>
      <c r="BK10" s="141" t="n">
        <f aca="false">IF(BK$2&lt;=$A10,IF(BK$3&gt;=$A10,(BK$4/1.055056),0),0)*($AH11-$AH10)/10000</f>
        <v>0</v>
      </c>
      <c r="BL10" s="141" t="n">
        <f aca="false">IF(BL$2&lt;=$A10,IF(BL$3&gt;=$A10,(BL$4/1.055056),0),0)*($AH11-$AH10)/10000</f>
        <v>0</v>
      </c>
      <c r="BM10" s="141" t="n">
        <f aca="false">IF(BM$2&lt;=$A10,IF(BM$3&gt;=$A10,(BM$4/1.055056),0),0)*($AH11-$AH10)/10000</f>
        <v>0</v>
      </c>
      <c r="BN10" s="141" t="n">
        <f aca="false">IF(BN$2&lt;=$A10,IF(BN$3&gt;=$A10,(BN$4/1.055056),0),0)*($AH11-$AH10)/10000</f>
        <v>0</v>
      </c>
      <c r="BO10" s="141" t="n">
        <f aca="false">IF(BO$2&lt;=$A10,IF(BO$3&gt;=$A10,(BO$4/1.055056),0),0)*($AH11-$AH10)/10000</f>
        <v>0</v>
      </c>
      <c r="BP10" s="13"/>
      <c r="BQ10" s="14" t="n">
        <f aca="false">SUM(BH10:BO10)</f>
        <v>0</v>
      </c>
      <c r="BR10" s="14"/>
      <c r="BS10" s="14"/>
      <c r="BT10" s="17"/>
      <c r="BU10" s="17"/>
      <c r="BV10" s="142" t="n">
        <f aca="false">IF(BV$2&lt;=$A10,IF(BV$3&gt;=$A10,(BV$4),0),0)*($AH11-$AH10)/10000</f>
        <v>0</v>
      </c>
      <c r="BW10" s="142" t="n">
        <f aca="false">IF(BW$2&lt;=$A10,IF(BW$3&gt;=$A10,(BW$4),0),0)*($AH11-$AH10)/10000</f>
        <v>0</v>
      </c>
      <c r="BX10" s="142" t="n">
        <f aca="false">IF(BX$2&lt;=$A10,IF(BX$3&gt;=$A10,(BX$4),0),0)*($AH11-$AH10)/10000</f>
        <v>0</v>
      </c>
      <c r="BY10" s="142" t="n">
        <f aca="false">IF(BY$2&lt;=$A10,IF(BY$3&gt;=$A10,(BY$4),0),0)*($AH11-$AH10)/10000</f>
        <v>0</v>
      </c>
      <c r="BZ10" s="142" t="n">
        <f aca="false">IF(BZ$2&lt;=$A10,IF(BZ$3&gt;=$A10,(BZ$4),0),0)*($AH11-$AH10)/10000</f>
        <v>0</v>
      </c>
      <c r="CA10" s="140" t="n">
        <f aca="false">IF(CA$2&lt;=$A10,IF(CA$3&gt;=$A10,(CA$4),0),0)*($AH11-$AH10)/10000</f>
        <v>0</v>
      </c>
      <c r="CB10" s="140" t="n">
        <f aca="false">IF(CB$2&lt;=$A10,IF(CB$3&gt;=$A10,(CB$4),0),0)*($AH11-$AH10)/10000</f>
        <v>0</v>
      </c>
      <c r="CC10" s="140" t="n">
        <f aca="false">IF(CC$2&lt;=$A10,IF(CC$3&gt;=$A10,(CC$4),0),0)*($AH11-$AH10)/10000</f>
        <v>0</v>
      </c>
      <c r="CD10" s="140" t="n">
        <f aca="false">IF(CD$2&lt;=$A10,IF(CD$3&gt;=$A10,(CD$4),0),0)*($AH11-$AH10)/10000</f>
        <v>0</v>
      </c>
      <c r="CE10" s="140" t="n">
        <f aca="false">IF(CE$2&lt;=$A10,IF(CE$3&gt;=$A10,(CE$4),0),0)*($AH11-$AH10)/10000</f>
        <v>0</v>
      </c>
      <c r="CF10" s="140" t="n">
        <f aca="false">IF(CF$2&lt;=$A10,IF(CF$3&gt;=$A10,(CF$4),0),0)*($AH11-$AH10)/10000</f>
        <v>0</v>
      </c>
      <c r="CG10" s="140" t="n">
        <f aca="false">IF(CG$2&lt;=$A10,IF(CG$3&gt;=$A10,(CG$4),0),0)*($AH11-$AH10)/10000</f>
        <v>0</v>
      </c>
      <c r="CH10" s="140" t="n">
        <f aca="false">IF(CH$2&lt;=$A10,IF(CH$3&gt;=$A10,(CH$4),0),0)*($AH11-$AH10)/10000</f>
        <v>0</v>
      </c>
      <c r="CI10" s="17"/>
      <c r="CJ10" s="128" t="n">
        <f aca="false">SUM(BV10:CH10)*$AL10</f>
        <v>0</v>
      </c>
      <c r="CK10" s="128"/>
      <c r="CL10" s="128"/>
      <c r="CM10" s="142" t="n">
        <f aca="false">IF(CM$2&lt;=$A10,IF(CM$3&gt;=$A10,(CM$4),0),0)*($AH11-$AH10)/10000</f>
        <v>0</v>
      </c>
      <c r="CN10" s="142" t="n">
        <f aca="false">IF(CN$2&lt;=$A10,IF(CN$3&gt;=$A10,(CN$4),0),0)*($AH11-$AH10)/10000</f>
        <v>0</v>
      </c>
      <c r="CO10" s="142" t="n">
        <f aca="false">IF(CO$2&lt;=$A10,IF(CO$3&gt;=$A10,(CO$4),0),0)*($AH11-$AH10)/10000</f>
        <v>0</v>
      </c>
      <c r="CP10" s="142" t="n">
        <f aca="false">IF(CP$2&lt;=$A10,IF(CP$3&gt;=$A10,(CP$4),0),0)*($AH11-$AH10)/10000</f>
        <v>0</v>
      </c>
      <c r="CQ10" s="128"/>
      <c r="CR10" s="128" t="n">
        <f aca="false">SUM(CM10:CP10)*AL10</f>
        <v>0</v>
      </c>
      <c r="CS10" s="128"/>
      <c r="CT10" s="17"/>
      <c r="CU10" s="17"/>
      <c r="CV10" s="17"/>
      <c r="CW10" s="140" t="n">
        <f aca="false">IF(CW$2&lt;=$A10,IF(CW$3&gt;=$A10,(CW$4),0),0)*($AH11-$AH10)/10000</f>
        <v>0</v>
      </c>
      <c r="CX10" s="140" t="n">
        <f aca="false">IF(CX$2&lt;=$A10,IF(CX$3&gt;=$A10,(CX$4),0),0)*($AH11-$AH10)/10000</f>
        <v>0</v>
      </c>
      <c r="CY10" s="140" t="n">
        <f aca="false">IF(CY$2&lt;=$A10,IF(CY$3&gt;=$A10,(CY$4),0),0)*($AH11-$AH10)/10000</f>
        <v>0</v>
      </c>
      <c r="CZ10" s="140" t="n">
        <f aca="false">IF(CZ$2&lt;=$A10,IF(CZ$3&gt;=$A10,(CZ$4),0),0)*($AH11-$AH10)/10000</f>
        <v>0</v>
      </c>
      <c r="DA10" s="140" t="n">
        <f aca="false">IF(DA$2&lt;=$A10,IF(DA$3&gt;=$A10,(DA$4),0),0)*($AH11-$AH10)/10000</f>
        <v>0</v>
      </c>
      <c r="DB10" s="140" t="n">
        <f aca="false">IF(DB$2&lt;=$A10,IF(DB$3&gt;=$A10,(DB$4),0),0)*($AH11-$AH10)/10000</f>
        <v>0</v>
      </c>
      <c r="DC10" s="140" t="n">
        <f aca="false">IF(DC$2&lt;=$A10,IF(DC$3&gt;=$A10,(DC$4),0),0)*($AH11-$AH10)/10000</f>
        <v>0</v>
      </c>
      <c r="DD10" s="17"/>
      <c r="DE10" s="128" t="n">
        <f aca="false">SUM(CW10:DC10)*$AL10</f>
        <v>0</v>
      </c>
      <c r="DF10" s="17"/>
      <c r="DG10" s="17"/>
      <c r="DH10" s="17"/>
      <c r="DI10" s="17"/>
      <c r="DJ10" s="17"/>
      <c r="DK10" s="140" t="n">
        <f aca="false">IF(DK$2&lt;=$A10,IF(DK$3&gt;=$A10,(DK$4),0),0)*($AH11-$AH10)/10000</f>
        <v>0</v>
      </c>
      <c r="DL10" s="140" t="n">
        <f aca="false">IF(DL$2&lt;=$A10,IF(DL$3&gt;=$A10,(DL$4),0),0)*($AH11-$AH10)/10000</f>
        <v>0</v>
      </c>
      <c r="DM10" s="140" t="n">
        <f aca="false">IF(DM$2&lt;=$A10,IF(DM$3&gt;=$A10,(DM$4),0),0)*($AH11-$AH10)/10000</f>
        <v>0</v>
      </c>
      <c r="DN10" s="140" t="n">
        <f aca="false">IF(DN$2&lt;=$A10,IF(DN$3&gt;=$A10,(DN$4),0),0)*($AH11-$AH10)/10000</f>
        <v>0</v>
      </c>
      <c r="DO10" s="140"/>
      <c r="DP10" s="140" t="n">
        <f aca="false">SUM(DK10:DN10)*AL10</f>
        <v>0</v>
      </c>
      <c r="DQ10" s="140"/>
      <c r="DR10" s="140" t="n">
        <f aca="false">IF(DR$2&lt;=$A10,IF(DR$3&gt;=$A10,(DR$4),0),0)*($AH11-$AH10)/10000</f>
        <v>0</v>
      </c>
      <c r="DS10" s="140" t="n">
        <f aca="false">IF(DS$2&lt;=$A10,IF(DS$3&gt;=$A10,(DS$4),0),0)*($AH11-$AH10)/10000</f>
        <v>0</v>
      </c>
      <c r="DT10" s="140" t="n">
        <f aca="false">IF(DT$2&lt;=$A10,IF(DT$3&gt;=$A10,(DT$4),0),0)*($AH11-$AH10)/10000</f>
        <v>0</v>
      </c>
      <c r="DU10" s="140" t="n">
        <f aca="false">IF(DU$2&lt;=$A10,IF(DU$3&gt;=$A10,(DU$4),0),0)*($AH11-$AH10)/10000</f>
        <v>0</v>
      </c>
      <c r="DV10" s="140" t="n">
        <f aca="false">IF(DV$2&lt;=$A10,IF(DV$3&gt;=$A10,(DV$4),0),0)*($AH11-$AH10)/10000</f>
        <v>0</v>
      </c>
      <c r="DW10" s="140" t="n">
        <f aca="false">IF(DW$2&lt;=$A10,IF(DW$3&gt;=$A10,(DW$4),0),0)*($AH11-$AH10)/10000</f>
        <v>0</v>
      </c>
      <c r="DX10" s="140" t="n">
        <f aca="false">IF(DX$2&lt;=$A10,IF(DX$3&gt;=$A10,(DX$4),0),0)*($AH11-$AH10)/10000</f>
        <v>0</v>
      </c>
      <c r="DY10" s="140" t="n">
        <f aca="false">IF(DY$2&lt;=$A10,IF(DY$3&gt;=$A10,(DY$4),0),0)*($AH11-$AH10)/10000</f>
        <v>0</v>
      </c>
      <c r="DZ10" s="17"/>
      <c r="EA10" s="128" t="n">
        <f aca="false">DP10+((SUM(DR10:DY10)))</f>
        <v>0</v>
      </c>
      <c r="EB10" s="128" t="n">
        <f aca="false">EA10*AL10</f>
        <v>0</v>
      </c>
      <c r="EC10" s="17"/>
      <c r="ED10" s="17"/>
      <c r="EE10" s="17"/>
      <c r="EF10" s="17"/>
      <c r="EG10" s="17"/>
      <c r="EH10" s="140" t="n">
        <f aca="false">IF(EH$2&lt;=$A10,IF(EH$3&gt;=$A10,(EH$4),0),0)*($AH11-$AH10)/10000</f>
        <v>0</v>
      </c>
      <c r="EI10" s="140" t="n">
        <f aca="false">IF(EI$2&lt;=$A10,IF(EI$3&gt;=$A10,(EI$4),0),0)*($AH11-$AH10)/10000</f>
        <v>0</v>
      </c>
      <c r="EJ10" s="140" t="n">
        <f aca="false">IF(EJ$2&lt;=$A10,IF(EJ$3&gt;=$A10,(EJ$4),0),0)*($AH11-$AH10)/10000</f>
        <v>0</v>
      </c>
      <c r="EK10" s="140" t="n">
        <f aca="false">IF(EK$2&lt;=$A10,IF(EK$3&gt;=$A10,(EK$4),0),0)*($AH11-$AH10)/10000</f>
        <v>0</v>
      </c>
      <c r="EL10" s="140" t="n">
        <f aca="false">IF(EL$2&lt;=$A10,IF(EL$3&gt;=$A10,(EL$4),0),0)*($AH11-$AH10)/10000</f>
        <v>0</v>
      </c>
      <c r="EM10" s="140" t="n">
        <f aca="false">IF(EM$2&lt;=$A10,IF(EM$3&gt;=$A10,(EM$4),0),0)*($AH11-$AH10)/10000</f>
        <v>0</v>
      </c>
      <c r="EN10" s="17"/>
      <c r="EO10" s="128" t="n">
        <f aca="false">SUM(EH10:EM10)</f>
        <v>0</v>
      </c>
      <c r="EP10" s="128" t="n">
        <f aca="false">EO10*AL10</f>
        <v>0</v>
      </c>
      <c r="EQ10" s="17"/>
      <c r="ER10" s="17"/>
      <c r="ES10" s="17"/>
      <c r="ET10" s="17"/>
      <c r="EU10" s="17"/>
      <c r="EV10" s="140" t="n">
        <f aca="false">IF(EV$2&lt;=$A10,IF(EV$3&gt;=$A10,(EV$4),0),0)*($AH11-$AH10)/10000</f>
        <v>0</v>
      </c>
      <c r="EW10" s="140" t="n">
        <f aca="false">IF(EW$2&lt;=$A10,IF(EW$3&gt;=$A10,(EW$4),0),0)*($AH11-$AH10)/10000</f>
        <v>0</v>
      </c>
      <c r="EX10" s="140" t="n">
        <f aca="false">IF(EX$2&lt;=$A10,IF(EX$3&gt;=$A10,(EX$4),0),0)*($AH11-$AH10)/10000</f>
        <v>0</v>
      </c>
      <c r="EY10" s="140" t="n">
        <f aca="false">IF(EY$2&lt;=$A10,IF(EY$3&gt;=$A10,(EY$4),0),0)*($AH11-$AH10)/10000</f>
        <v>0</v>
      </c>
      <c r="EZ10" s="140" t="n">
        <f aca="false">IF(EZ$2&lt;=$A10,IF(EZ$3&gt;=$A10,(EZ$4),0),0)*($AH11-$AH10)/10000</f>
        <v>0</v>
      </c>
      <c r="FA10" s="140" t="n">
        <f aca="false">IF(FA$2&lt;=$A10,IF(FA$3&gt;=$A10,(FA$4),0),0)*($AH11-$AH10)/10000</f>
        <v>0</v>
      </c>
      <c r="FB10" s="17"/>
      <c r="FC10" s="128" t="n">
        <f aca="false">SUM(EV10:FA10)</f>
        <v>0</v>
      </c>
      <c r="FD10" s="128" t="n">
        <f aca="false">FC10*AL10</f>
        <v>0</v>
      </c>
      <c r="FE10" s="17"/>
      <c r="FF10" s="17"/>
      <c r="FG10" s="17"/>
      <c r="FH10" s="17"/>
      <c r="FI10" s="17"/>
      <c r="FJ10" s="17"/>
      <c r="FK10" s="140" t="n">
        <f aca="false">IF(FK$2&lt;=$A10,IF(FK$3&gt;=$A10,(FK$4),0),0)*($AH11-$AH10)/10000</f>
        <v>0</v>
      </c>
      <c r="FL10" s="140" t="n">
        <f aca="false">IF(FL$2&lt;=$A10,IF(FL$3&gt;=$A10,(FL$4),0),0)*($AH11-$AH10)/10000</f>
        <v>0</v>
      </c>
      <c r="FM10" s="140" t="n">
        <f aca="false">IF(FM$2&lt;=$A10,IF(FM$3&gt;=$A10,(FM$4),0),0)*($AH11-$AH10)/10000</f>
        <v>0</v>
      </c>
      <c r="FN10" s="140" t="n">
        <f aca="false">IF(FN$2&lt;=$A10,IF(FN$3&gt;=$A10,(FN$4),0),0)*($AH11-$AH10)/10000</f>
        <v>0</v>
      </c>
      <c r="FO10" s="140" t="n">
        <f aca="false">IF(FO$2&lt;=$A10,IF(FO$3&gt;=$A10,(FO$4),0),0)*($AH11-$AH10)/10000</f>
        <v>0</v>
      </c>
      <c r="FP10" s="140" t="n">
        <f aca="false">IF(FP$2&lt;=$A10,IF(FP$3&gt;=$A10,(FP$4),0),0)*($AH11-$AH10)/10000</f>
        <v>0</v>
      </c>
      <c r="FQ10" s="17"/>
      <c r="FR10" s="128" t="n">
        <f aca="false">SUM(FK10:FP10)</f>
        <v>0</v>
      </c>
      <c r="FS10" s="128" t="n">
        <f aca="false">FR10*AL10</f>
        <v>0</v>
      </c>
      <c r="FT10" s="17"/>
      <c r="FU10" s="17"/>
      <c r="FV10" s="17"/>
      <c r="FW10" s="17"/>
      <c r="FX10" s="17"/>
      <c r="FY10" s="17"/>
      <c r="FZ10" s="140" t="n">
        <f aca="false">IF(FZ$2&lt;=$A10,IF(FZ$3&gt;=$A10,(FZ$4),0),0)*($AH11-$AH10)/10000</f>
        <v>0</v>
      </c>
      <c r="GA10" s="140" t="n">
        <f aca="false">IF(GA$2&lt;=$A10,IF(GA$3&gt;=$A10,(GA$4),0),0)*($AH11-$AH10)/10000</f>
        <v>0</v>
      </c>
      <c r="GB10" s="140" t="n">
        <f aca="false">IF(GB$2&lt;=$A10,IF(GB$3&gt;=$A10,(GB$4),0),0)*($AH11-$AH10)/10000</f>
        <v>0</v>
      </c>
      <c r="GC10" s="140" t="n">
        <f aca="false">IF(GC$2&lt;=$A10,IF(GC$3&gt;=$A10,(GC$4),0),0)*($AH11-$AH10)/10000</f>
        <v>0</v>
      </c>
      <c r="GD10" s="140" t="n">
        <f aca="false">IF(GD$2&lt;=$A10,IF(GD$3&gt;=$A10,(GD$4),0),0)*($AH11-$AH10)/10000</f>
        <v>0</v>
      </c>
      <c r="GE10" s="140" t="n">
        <f aca="false">IF(GE$2&lt;=$A10,IF(GE$3&gt;=$A10,(GE$4),0),0)*($AH11-$AH10)/10000</f>
        <v>0</v>
      </c>
      <c r="GF10" s="17"/>
      <c r="GG10" s="128" t="n">
        <f aca="false">SUM(FZ10:GE10)</f>
        <v>0</v>
      </c>
      <c r="GH10" s="128" t="n">
        <f aca="false">GG10*AL10</f>
        <v>0</v>
      </c>
      <c r="GK10" s="17"/>
      <c r="GL10" s="17"/>
      <c r="GM10" s="17"/>
      <c r="GN10" s="17"/>
      <c r="GO10" s="140" t="n">
        <f aca="false">IF(GO$2&lt;=$A10,IF(GO$3&gt;=$A10,(GO$4),0),0)*($AH11-$AH10)/10000</f>
        <v>0</v>
      </c>
      <c r="GP10" s="140" t="n">
        <f aca="false">IF(GP$2&lt;=$A10,IF(GP$3&gt;=$A10,(GP$4),0),0)*($AH11-$AH10)/10000</f>
        <v>0</v>
      </c>
      <c r="GQ10" s="140" t="n">
        <f aca="false">IF(GQ$2&lt;=$A10,IF(GQ$3&gt;=$A10,(GQ$4),0),0)*($AH11-$AH10)/10000</f>
        <v>0</v>
      </c>
      <c r="GR10" s="140" t="n">
        <f aca="false">IF(GR$2&lt;=$A10,IF(GR$3&gt;=$A10,(GR$4),0),0)*($AH11-$AH10)/10000</f>
        <v>0</v>
      </c>
      <c r="GS10" s="140" t="n">
        <f aca="false">IF(GS$2&lt;=$A10,IF(GS$3&gt;=$A10,(GS$4),0),0)*($AH11-$AH10)/10000</f>
        <v>0</v>
      </c>
      <c r="GT10" s="140" t="n">
        <f aca="false">IF(GT$2&lt;=$A10,IF(GT$3&gt;=$A10,(GT$4),0),0)*($AH11-$AH10)/10000</f>
        <v>0</v>
      </c>
      <c r="GU10" s="17"/>
      <c r="GV10" s="128" t="n">
        <f aca="false">SUM(GO10:GT10)</f>
        <v>0</v>
      </c>
      <c r="GW10" s="128" t="n">
        <f aca="false">GV10*AL10</f>
        <v>0</v>
      </c>
      <c r="GZ10" s="17"/>
      <c r="HA10" s="17"/>
      <c r="HB10" s="17"/>
      <c r="HC10" s="17"/>
      <c r="HD10" s="140" t="n">
        <f aca="false">IF(HD$2&lt;=$A10,IF(HD$3&gt;=$A10,(HD$4),0),0)*($AH11-$AH10)/10000</f>
        <v>0</v>
      </c>
      <c r="HE10" s="140" t="n">
        <f aca="false">IF(HE$2&lt;=$A10,IF(HE$3&gt;=$A10,(HE$4),0),0)*($AH11-$AH10)/10000</f>
        <v>0</v>
      </c>
      <c r="HF10" s="140" t="n">
        <f aca="false">IF(HF$2&lt;=$A10,IF(HF$3&gt;=$A10,(HF$4),0),0)*($AH11-$AH10)/10000</f>
        <v>0</v>
      </c>
      <c r="HG10" s="140" t="n">
        <f aca="false">IF(HG$2&lt;=$A10,IF(HG$3&gt;=$A10,(HG$4),0),0)*($AH11-$AH10)/10000</f>
        <v>0</v>
      </c>
      <c r="HH10" s="140" t="n">
        <f aca="false">IF(HH$2&lt;=$A10,IF(HH$3&gt;=$A10,(HH$4),0),0)*($AH11-$AH10)/10000</f>
        <v>0</v>
      </c>
      <c r="HI10" s="140" t="n">
        <f aca="false">IF(HI$2&lt;=$A10,IF(HI$3&gt;=$A10,(HI$4),0),0)*($AH11-$AH10)/10000</f>
        <v>0</v>
      </c>
      <c r="HJ10" s="17"/>
      <c r="HK10" s="128" t="n">
        <f aca="false">SUM(HD10:HI10)</f>
        <v>0</v>
      </c>
      <c r="HL10" s="128" t="n">
        <f aca="false">HK10*AL10</f>
        <v>0</v>
      </c>
    </row>
    <row r="11" customFormat="false" ht="16.5" hidden="false" customHeight="false" outlineLevel="0" collapsed="false">
      <c r="A11" s="133" t="n">
        <v>37073</v>
      </c>
      <c r="B11" s="144" t="n">
        <f aca="false">INDEX(PrnArray,MATCH($A11,PrnColumn,0),MATCH($AE$19,PrnRow,0))+EP11</f>
        <v>0</v>
      </c>
      <c r="C11" s="135" t="n">
        <f aca="false">INDEX(M1SHEET,MATCH($A11,M1COLUMN,0),MATCH($AF$14,M1ROW,0))</f>
        <v>2.06</v>
      </c>
      <c r="D11" s="145" t="n">
        <f aca="false">AVERAGE(C8:C14)</f>
        <v>1.59857142857143</v>
      </c>
      <c r="E11" s="144" t="n">
        <f aca="false">INDEX(PrnArray,MATCH($A11,PrnColumn,0),MATCH($AF$47,PrnRow,0))+HL11</f>
        <v>0</v>
      </c>
      <c r="F11" s="135" t="n">
        <f aca="false">INDEX(M1SHEET,MATCH($A11,M1COLUMN,0),MATCH($AF$6,M1ROW,0))</f>
        <v>0.245</v>
      </c>
      <c r="G11" s="145" t="n">
        <f aca="false">AVERAGE(F8:F14)</f>
        <v>0.245</v>
      </c>
      <c r="H11" s="144" t="n">
        <f aca="false">INDEX(PrnArray,MATCH($A11,PrnColumn,0),MATCH($AE$11,PrnRow,0))</f>
        <v>0</v>
      </c>
      <c r="I11" s="135" t="n">
        <f aca="false">INDEX(M1SHEET,MATCH($A11,M1COLUMN,0),MATCH($AF$20,M1ROW,0))</f>
        <v>0.02</v>
      </c>
      <c r="J11" s="145" t="n">
        <f aca="false">AVERAGE(I8:I14)</f>
        <v>0.02</v>
      </c>
      <c r="K11" s="144" t="n">
        <f aca="false">INDEX(PrnArray,MATCH($A11,PrnColumn,0),MATCH($AE$21,PrnRow,0))+FS11</f>
        <v>4.55</v>
      </c>
      <c r="L11" s="135" t="n">
        <f aca="false">INDEX(M1SHEET,MATCH($A11,M1COLUMN,0),MATCH($AF$10,M1ROW,0))</f>
        <v>0.155</v>
      </c>
      <c r="M11" s="145" t="n">
        <f aca="false">AVERAGE(L8:L14)</f>
        <v>0.155</v>
      </c>
      <c r="N11" s="144" t="n">
        <f aca="false">INDEX(PrnArray,MATCH($A11,PrnColumn,0),MATCH($AE$40,PrnRow,0))+AJ11</f>
        <v>-27.47</v>
      </c>
      <c r="O11" s="135" t="n">
        <f aca="false">INDEX(M1SHEET,MATCH($A11,M1COLUMN,0),MATCH($AF$26,M1ROW,0))</f>
        <v>0</v>
      </c>
      <c r="P11" s="145" t="n">
        <f aca="false">AVERAGE(O8:O14)</f>
        <v>0</v>
      </c>
      <c r="Q11" s="144" t="n">
        <f aca="false">INDEX(PrnArray,MATCH($A11,PrnColumn,0),MATCH($AE$2,PrnRow,0))+$BE11+$DE11</f>
        <v>143.08</v>
      </c>
      <c r="R11" s="135" t="n">
        <f aca="false">INDEX(M1SHEET,MATCH($A11,M1COLUMN,0),MATCH($AF$3,M1ROW,0))</f>
        <v>-0.305</v>
      </c>
      <c r="S11" s="145" t="n">
        <f aca="false">AVERAGE(R8:R14)</f>
        <v>-0.305</v>
      </c>
      <c r="T11" s="135" t="n">
        <f aca="false">INDEX(M1SHEET,MATCH($A11,M1COLUMN,0),MATCH($AF$28,M1ROW,0))</f>
        <v>7.33850854354809</v>
      </c>
      <c r="U11" s="145" t="n">
        <f aca="false">AVERAGE(T8:T14)</f>
        <v>7.38285335749684</v>
      </c>
      <c r="V11" s="144" t="n">
        <f aca="false">INDEX(PrnArray,MATCH($A11,PrnColumn,0),MATCH($AE$18,PrnRow,0))+INDEX(optsArray,MATCH($A11,optsColumn,0),MATCH($AE$18,optsRow,0))+$BE11+$CJ11+$CR11+$DP11</f>
        <v>-13.42</v>
      </c>
      <c r="W11" s="135" t="n">
        <f aca="false">INDEX(M1SHEET,MATCH($A11,M1COLUMN,0),MATCH($AF$2,M1ROW,0))</f>
        <v>5.44</v>
      </c>
      <c r="X11" s="145" t="n">
        <f aca="false">AVERAGE(W8:W14)</f>
        <v>5.47071428571429</v>
      </c>
      <c r="Z11" s="150" t="n">
        <f aca="false">H11+K11+Q11</f>
        <v>147.63</v>
      </c>
      <c r="AA11" s="58"/>
      <c r="AB11" s="58"/>
      <c r="AE11" s="60" t="s">
        <v>80</v>
      </c>
      <c r="AF11" s="61" t="s">
        <v>81</v>
      </c>
      <c r="AH11" s="138" t="n">
        <v>37073</v>
      </c>
      <c r="AI11" s="96" t="n">
        <f aca="false">(BE11+BQ11+CJ11+DP11)*AL11</f>
        <v>0</v>
      </c>
      <c r="AJ11" s="97" t="n">
        <f aca="false">(AN11)*(AL11)</f>
        <v>0</v>
      </c>
      <c r="AK11" s="97" t="n">
        <f aca="false">(AM11+AN11)*(AL11)</f>
        <v>0</v>
      </c>
      <c r="AL11" s="139" t="n">
        <f aca="false">INDEX(M1SHEET,MATCH($AH11,M1COLUMN,0),MATCH($AF$38,M1ROW,0))</f>
        <v>0.977434238639905</v>
      </c>
      <c r="AM11" s="122" t="n">
        <f aca="false">BR11</f>
        <v>0</v>
      </c>
      <c r="AN11" s="97" t="n">
        <f aca="false">BQ11</f>
        <v>0</v>
      </c>
      <c r="AO11" s="125"/>
      <c r="AP11" s="108"/>
      <c r="AQ11" s="128" t="n">
        <f aca="false">SUM(AW11:BD11)+SUM(BH11:BO11)+SUM(DT11:DY11)+SUM(BV11:CH11)</f>
        <v>0</v>
      </c>
      <c r="AR11" s="108"/>
      <c r="AS11" s="17"/>
      <c r="AT11" s="17"/>
      <c r="AU11" s="37" t="n">
        <v>37073</v>
      </c>
      <c r="AV11" s="17"/>
      <c r="AW11" s="128" t="n">
        <f aca="false">IF(AW$2&lt;=$A11,IF(AW$3&gt;=$A11,(AW$4/1.055056),0),0)*($AH12-$AH11)/10000</f>
        <v>0</v>
      </c>
      <c r="AX11" s="140" t="n">
        <f aca="false">IF(AX$2&lt;=$A11,IF(AX$3&gt;=$A11,(AX$4/1.055056),0),0)*($AH12-$AH11)/10000</f>
        <v>0</v>
      </c>
      <c r="AY11" s="140" t="n">
        <f aca="false">IF(AY$2&lt;=$A11,IF(AY$3&gt;=$A11,(AY$4/1.055056),0),0)*($AH12-$AH11)/10000</f>
        <v>0</v>
      </c>
      <c r="AZ11" s="140" t="n">
        <f aca="false">IF(AZ$2&lt;=$A11,IF(AZ$3&gt;=$A11,(AZ$4/1.055056),0),0)*($AH12-$AH11)/10000</f>
        <v>0</v>
      </c>
      <c r="BA11" s="140" t="n">
        <f aca="false">IF(BA$2&lt;=$A11,IF(BA$3&gt;=$A11,(BA$4/1.055056),0),0)*($AH12-$AH11)/10000</f>
        <v>0</v>
      </c>
      <c r="BB11" s="140" t="n">
        <f aca="false">IF(BB$2&lt;=$A11,IF(BB$3&gt;=$A11,(BB$4/1.055056),0),0)*($AH12-$AH11)/10000</f>
        <v>0</v>
      </c>
      <c r="BC11" s="140" t="n">
        <f aca="false">IF(BC$2&lt;=$A11,IF(BC$3&gt;=$A11,(BC$4/1.055056),0),0)*($AH12-$AH11)/10000</f>
        <v>0</v>
      </c>
      <c r="BD11" s="140"/>
      <c r="BE11" s="140" t="n">
        <f aca="false">SUM(AW11:BD11)*AL11</f>
        <v>0</v>
      </c>
      <c r="BF11" s="13"/>
      <c r="BG11" s="13"/>
      <c r="BH11" s="141" t="n">
        <f aca="false">IF(BH$2&lt;=$A11,IF(BH$3&gt;=$A11,(BH$4/1.055056),0),0)*($AH12-$AH11)/10000</f>
        <v>0</v>
      </c>
      <c r="BI11" s="141" t="n">
        <f aca="false">IF(BI$2&lt;=$A11,IF(BI$3&gt;=$A11,(BI$4/1.055056),0),0)*($AH12-$AH11)/10000</f>
        <v>0</v>
      </c>
      <c r="BJ11" s="141" t="n">
        <f aca="false">IF(BJ$2&lt;=$A11,IF(BJ$3&gt;=$A11,(BJ$4/1.055056),0),0)*($AH12-$AH11)/10000</f>
        <v>0</v>
      </c>
      <c r="BK11" s="141" t="n">
        <f aca="false">IF(BK$2&lt;=$A11,IF(BK$3&gt;=$A11,(BK$4/1.055056),0),0)*($AH12-$AH11)/10000</f>
        <v>0</v>
      </c>
      <c r="BL11" s="141" t="n">
        <f aca="false">IF(BL$2&lt;=$A11,IF(BL$3&gt;=$A11,(BL$4/1.055056),0),0)*($AH12-$AH11)/10000</f>
        <v>0</v>
      </c>
      <c r="BM11" s="141" t="n">
        <f aca="false">IF(BM$2&lt;=$A11,IF(BM$3&gt;=$A11,(BM$4/1.055056),0),0)*($AH12-$AH11)/10000</f>
        <v>0</v>
      </c>
      <c r="BN11" s="141" t="n">
        <f aca="false">IF(BN$2&lt;=$A11,IF(BN$3&gt;=$A11,(BN$4/1.055056),0),0)*($AH12-$AH11)/10000</f>
        <v>0</v>
      </c>
      <c r="BO11" s="141" t="n">
        <f aca="false">IF(BO$2&lt;=$A11,IF(BO$3&gt;=$A11,(BO$4/1.055056),0),0)*($AH12-$AH11)/10000</f>
        <v>0</v>
      </c>
      <c r="BP11" s="13"/>
      <c r="BQ11" s="14" t="n">
        <f aca="false">SUM(BH11:BO11)</f>
        <v>0</v>
      </c>
      <c r="BR11" s="14"/>
      <c r="BS11" s="14"/>
      <c r="BT11" s="17"/>
      <c r="BU11" s="17"/>
      <c r="BV11" s="142" t="n">
        <f aca="false">IF(BV$2&lt;=$A11,IF(BV$3&gt;=$A11,(BV$4),0),0)*($AH12-$AH11)/10000</f>
        <v>0</v>
      </c>
      <c r="BW11" s="142" t="n">
        <f aca="false">IF(BW$2&lt;=$A11,IF(BW$3&gt;=$A11,(BW$4),0),0)*($AH12-$AH11)/10000</f>
        <v>0</v>
      </c>
      <c r="BX11" s="142" t="n">
        <f aca="false">IF(BX$2&lt;=$A11,IF(BX$3&gt;=$A11,(BX$4),0),0)*($AH12-$AH11)/10000</f>
        <v>0</v>
      </c>
      <c r="BY11" s="142" t="n">
        <f aca="false">IF(BY$2&lt;=$A11,IF(BY$3&gt;=$A11,(BY$4),0),0)*($AH12-$AH11)/10000</f>
        <v>0</v>
      </c>
      <c r="BZ11" s="142" t="n">
        <f aca="false">IF(BZ$2&lt;=$A11,IF(BZ$3&gt;=$A11,(BZ$4),0),0)*($AH12-$AH11)/10000</f>
        <v>0</v>
      </c>
      <c r="CA11" s="140" t="n">
        <f aca="false">IF(CA$2&lt;=$A11,IF(CA$3&gt;=$A11,(CA$4),0),0)*($AH12-$AH11)/10000</f>
        <v>0</v>
      </c>
      <c r="CB11" s="140" t="n">
        <f aca="false">IF(CB$2&lt;=$A11,IF(CB$3&gt;=$A11,(CB$4),0),0)*($AH12-$AH11)/10000</f>
        <v>0</v>
      </c>
      <c r="CC11" s="140" t="n">
        <f aca="false">IF(CC$2&lt;=$A11,IF(CC$3&gt;=$A11,(CC$4),0),0)*($AH12-$AH11)/10000</f>
        <v>0</v>
      </c>
      <c r="CD11" s="140" t="n">
        <f aca="false">IF(CD$2&lt;=$A11,IF(CD$3&gt;=$A11,(CD$4),0),0)*($AH12-$AH11)/10000</f>
        <v>0</v>
      </c>
      <c r="CE11" s="140" t="n">
        <f aca="false">IF(CE$2&lt;=$A11,IF(CE$3&gt;=$A11,(CE$4),0),0)*($AH12-$AH11)/10000</f>
        <v>0</v>
      </c>
      <c r="CF11" s="140" t="n">
        <f aca="false">IF(CF$2&lt;=$A11,IF(CF$3&gt;=$A11,(CF$4),0),0)*($AH12-$AH11)/10000</f>
        <v>0</v>
      </c>
      <c r="CG11" s="140" t="n">
        <f aca="false">IF(CG$2&lt;=$A11,IF(CG$3&gt;=$A11,(CG$4),0),0)*($AH12-$AH11)/10000</f>
        <v>0</v>
      </c>
      <c r="CH11" s="140" t="n">
        <f aca="false">IF(CH$2&lt;=$A11,IF(CH$3&gt;=$A11,(CH$4),0),0)*($AH12-$AH11)/10000</f>
        <v>0</v>
      </c>
      <c r="CI11" s="17"/>
      <c r="CJ11" s="128" t="n">
        <f aca="false">SUM(BV11:CH11)*$AL11</f>
        <v>0</v>
      </c>
      <c r="CK11" s="128"/>
      <c r="CL11" s="128"/>
      <c r="CM11" s="142" t="n">
        <f aca="false">IF(CM$2&lt;=$A11,IF(CM$3&gt;=$A11,(CM$4),0),0)*($AH12-$AH11)/10000</f>
        <v>0</v>
      </c>
      <c r="CN11" s="142" t="n">
        <f aca="false">IF(CN$2&lt;=$A11,IF(CN$3&gt;=$A11,(CN$4),0),0)*($AH12-$AH11)/10000</f>
        <v>0</v>
      </c>
      <c r="CO11" s="142" t="n">
        <f aca="false">IF(CO$2&lt;=$A11,IF(CO$3&gt;=$A11,(CO$4),0),0)*($AH12-$AH11)/10000</f>
        <v>0</v>
      </c>
      <c r="CP11" s="142" t="n">
        <f aca="false">IF(CP$2&lt;=$A11,IF(CP$3&gt;=$A11,(CP$4),0),0)*($AH12-$AH11)/10000</f>
        <v>0</v>
      </c>
      <c r="CQ11" s="128"/>
      <c r="CR11" s="128" t="n">
        <f aca="false">SUM(CM11:CP11)*AL11</f>
        <v>0</v>
      </c>
      <c r="CS11" s="128"/>
      <c r="CT11" s="17"/>
      <c r="CU11" s="17"/>
      <c r="CV11" s="17"/>
      <c r="CW11" s="140" t="n">
        <f aca="false">IF(CW$2&lt;=$A11,IF(CW$3&gt;=$A11,(CW$4),0),0)*($AH12-$AH11)/10000</f>
        <v>0</v>
      </c>
      <c r="CX11" s="140" t="n">
        <f aca="false">IF(CX$2&lt;=$A11,IF(CX$3&gt;=$A11,(CX$4),0),0)*($AH12-$AH11)/10000</f>
        <v>0</v>
      </c>
      <c r="CY11" s="140" t="n">
        <f aca="false">IF(CY$2&lt;=$A11,IF(CY$3&gt;=$A11,(CY$4),0),0)*($AH12-$AH11)/10000</f>
        <v>0</v>
      </c>
      <c r="CZ11" s="140" t="n">
        <f aca="false">IF(CZ$2&lt;=$A11,IF(CZ$3&gt;=$A11,(CZ$4),0),0)*($AH12-$AH11)/10000</f>
        <v>0</v>
      </c>
      <c r="DA11" s="140" t="n">
        <f aca="false">IF(DA$2&lt;=$A11,IF(DA$3&gt;=$A11,(DA$4),0),0)*($AH12-$AH11)/10000</f>
        <v>0</v>
      </c>
      <c r="DB11" s="140" t="n">
        <f aca="false">IF(DB$2&lt;=$A11,IF(DB$3&gt;=$A11,(DB$4),0),0)*($AH12-$AH11)/10000</f>
        <v>0</v>
      </c>
      <c r="DC11" s="140" t="n">
        <f aca="false">IF(DC$2&lt;=$A11,IF(DC$3&gt;=$A11,(DC$4),0),0)*($AH12-$AH11)/10000</f>
        <v>0</v>
      </c>
      <c r="DD11" s="17"/>
      <c r="DE11" s="128" t="n">
        <f aca="false">SUM(CW11:DC11)*$AL11</f>
        <v>0</v>
      </c>
      <c r="DF11" s="17"/>
      <c r="DG11" s="17"/>
      <c r="DH11" s="17"/>
      <c r="DI11" s="17"/>
      <c r="DJ11" s="17"/>
      <c r="DK11" s="140" t="n">
        <f aca="false">IF(DK$2&lt;=$A11,IF(DK$3&gt;=$A11,(DK$4),0),0)*($AH12-$AH11)/10000</f>
        <v>0</v>
      </c>
      <c r="DL11" s="140" t="n">
        <f aca="false">IF(DL$2&lt;=$A11,IF(DL$3&gt;=$A11,(DL$4),0),0)*($AH12-$AH11)/10000</f>
        <v>0</v>
      </c>
      <c r="DM11" s="140" t="n">
        <f aca="false">IF(DM$2&lt;=$A11,IF(DM$3&gt;=$A11,(DM$4),0),0)*($AH12-$AH11)/10000</f>
        <v>0</v>
      </c>
      <c r="DN11" s="140" t="n">
        <f aca="false">IF(DN$2&lt;=$A11,IF(DN$3&gt;=$A11,(DN$4),0),0)*($AH12-$AH11)/10000</f>
        <v>0</v>
      </c>
      <c r="DO11" s="140"/>
      <c r="DP11" s="140" t="n">
        <f aca="false">SUM(DK11:DN11)*AL11</f>
        <v>0</v>
      </c>
      <c r="DQ11" s="140"/>
      <c r="DR11" s="140" t="n">
        <f aca="false">IF(DR$2&lt;=$A11,IF(DR$3&gt;=$A11,(DR$4),0),0)*($AH12-$AH11)/10000</f>
        <v>0</v>
      </c>
      <c r="DS11" s="140" t="n">
        <f aca="false">IF(DS$2&lt;=$A11,IF(DS$3&gt;=$A11,(DS$4),0),0)*($AH12-$AH11)/10000</f>
        <v>0</v>
      </c>
      <c r="DT11" s="140" t="n">
        <f aca="false">IF(DT$2&lt;=$A11,IF(DT$3&gt;=$A11,(DT$4),0),0)*($AH12-$AH11)/10000</f>
        <v>0</v>
      </c>
      <c r="DU11" s="140" t="n">
        <f aca="false">IF(DU$2&lt;=$A11,IF(DU$3&gt;=$A11,(DU$4),0),0)*($AH12-$AH11)/10000</f>
        <v>0</v>
      </c>
      <c r="DV11" s="140" t="n">
        <f aca="false">IF(DV$2&lt;=$A11,IF(DV$3&gt;=$A11,(DV$4),0),0)*($AH12-$AH11)/10000</f>
        <v>0</v>
      </c>
      <c r="DW11" s="140" t="n">
        <f aca="false">IF(DW$2&lt;=$A11,IF(DW$3&gt;=$A11,(DW$4),0),0)*($AH12-$AH11)/10000</f>
        <v>0</v>
      </c>
      <c r="DX11" s="140" t="n">
        <f aca="false">IF(DX$2&lt;=$A11,IF(DX$3&gt;=$A11,(DX$4),0),0)*($AH12-$AH11)/10000</f>
        <v>0</v>
      </c>
      <c r="DY11" s="140" t="n">
        <f aca="false">IF(DY$2&lt;=$A11,IF(DY$3&gt;=$A11,(DY$4),0),0)*($AH12-$AH11)/10000</f>
        <v>0</v>
      </c>
      <c r="DZ11" s="17"/>
      <c r="EA11" s="128" t="n">
        <f aca="false">DP11+((SUM(DR11:DY11)))</f>
        <v>0</v>
      </c>
      <c r="EB11" s="128" t="n">
        <f aca="false">EA11*AL11</f>
        <v>0</v>
      </c>
      <c r="EC11" s="17"/>
      <c r="ED11" s="17"/>
      <c r="EE11" s="17"/>
      <c r="EF11" s="17"/>
      <c r="EG11" s="17"/>
      <c r="EH11" s="140" t="n">
        <f aca="false">IF(EH$2&lt;=$A11,IF(EH$3&gt;=$A11,(EH$4),0),0)*($AH12-$AH11)/10000</f>
        <v>0</v>
      </c>
      <c r="EI11" s="140" t="n">
        <f aca="false">IF(EI$2&lt;=$A11,IF(EI$3&gt;=$A11,(EI$4),0),0)*($AH12-$AH11)/10000</f>
        <v>0</v>
      </c>
      <c r="EJ11" s="140" t="n">
        <f aca="false">IF(EJ$2&lt;=$A11,IF(EJ$3&gt;=$A11,(EJ$4),0),0)*($AH12-$AH11)/10000</f>
        <v>0</v>
      </c>
      <c r="EK11" s="140" t="n">
        <f aca="false">IF(EK$2&lt;=$A11,IF(EK$3&gt;=$A11,(EK$4),0),0)*($AH12-$AH11)/10000</f>
        <v>0</v>
      </c>
      <c r="EL11" s="140" t="n">
        <f aca="false">IF(EL$2&lt;=$A11,IF(EL$3&gt;=$A11,(EL$4),0),0)*($AH12-$AH11)/10000</f>
        <v>0</v>
      </c>
      <c r="EM11" s="140" t="n">
        <f aca="false">IF(EM$2&lt;=$A11,IF(EM$3&gt;=$A11,(EM$4),0),0)*($AH12-$AH11)/10000</f>
        <v>0</v>
      </c>
      <c r="EN11" s="17"/>
      <c r="EO11" s="128" t="n">
        <f aca="false">SUM(EH11:EM11)</f>
        <v>0</v>
      </c>
      <c r="EP11" s="128" t="n">
        <f aca="false">EO11*AL11</f>
        <v>0</v>
      </c>
      <c r="EQ11" s="17"/>
      <c r="ER11" s="17"/>
      <c r="ES11" s="17"/>
      <c r="ET11" s="17"/>
      <c r="EU11" s="17"/>
      <c r="EV11" s="140" t="n">
        <f aca="false">IF(EV$2&lt;=$A11,IF(EV$3&gt;=$A11,(EV$4),0),0)*($AH12-$AH11)/10000</f>
        <v>0</v>
      </c>
      <c r="EW11" s="140" t="n">
        <f aca="false">IF(EW$2&lt;=$A11,IF(EW$3&gt;=$A11,(EW$4),0),0)*($AH12-$AH11)/10000</f>
        <v>0</v>
      </c>
      <c r="EX11" s="140" t="n">
        <f aca="false">IF(EX$2&lt;=$A11,IF(EX$3&gt;=$A11,(EX$4),0),0)*($AH12-$AH11)/10000</f>
        <v>0</v>
      </c>
      <c r="EY11" s="140" t="n">
        <f aca="false">IF(EY$2&lt;=$A11,IF(EY$3&gt;=$A11,(EY$4),0),0)*($AH12-$AH11)/10000</f>
        <v>0</v>
      </c>
      <c r="EZ11" s="140" t="n">
        <f aca="false">IF(EZ$2&lt;=$A11,IF(EZ$3&gt;=$A11,(EZ$4),0),0)*($AH12-$AH11)/10000</f>
        <v>0</v>
      </c>
      <c r="FA11" s="140" t="n">
        <f aca="false">IF(FA$2&lt;=$A11,IF(FA$3&gt;=$A11,(FA$4),0),0)*($AH12-$AH11)/10000</f>
        <v>0</v>
      </c>
      <c r="FB11" s="17"/>
      <c r="FC11" s="128" t="n">
        <f aca="false">SUM(EV11:FA11)</f>
        <v>0</v>
      </c>
      <c r="FD11" s="128" t="n">
        <f aca="false">FC11*AL11</f>
        <v>0</v>
      </c>
      <c r="FE11" s="17"/>
      <c r="FF11" s="17"/>
      <c r="FG11" s="17"/>
      <c r="FH11" s="17"/>
      <c r="FI11" s="17"/>
      <c r="FJ11" s="17"/>
      <c r="FK11" s="140" t="n">
        <f aca="false">IF(FK$2&lt;=$A11,IF(FK$3&gt;=$A11,(FK$4),0),0)*($AH12-$AH11)/10000</f>
        <v>0</v>
      </c>
      <c r="FL11" s="140" t="n">
        <f aca="false">IF(FL$2&lt;=$A11,IF(FL$3&gt;=$A11,(FL$4),0),0)*($AH12-$AH11)/10000</f>
        <v>0</v>
      </c>
      <c r="FM11" s="140" t="n">
        <f aca="false">IF(FM$2&lt;=$A11,IF(FM$3&gt;=$A11,(FM$4),0),0)*($AH12-$AH11)/10000</f>
        <v>0</v>
      </c>
      <c r="FN11" s="140" t="n">
        <f aca="false">IF(FN$2&lt;=$A11,IF(FN$3&gt;=$A11,(FN$4),0),0)*($AH12-$AH11)/10000</f>
        <v>0</v>
      </c>
      <c r="FO11" s="140" t="n">
        <f aca="false">IF(FO$2&lt;=$A11,IF(FO$3&gt;=$A11,(FO$4),0),0)*($AH12-$AH11)/10000</f>
        <v>0</v>
      </c>
      <c r="FP11" s="140" t="n">
        <f aca="false">IF(FP$2&lt;=$A11,IF(FP$3&gt;=$A11,(FP$4),0),0)*($AH12-$AH11)/10000</f>
        <v>0</v>
      </c>
      <c r="FQ11" s="17"/>
      <c r="FR11" s="128" t="n">
        <f aca="false">SUM(FK11:FP11)</f>
        <v>0</v>
      </c>
      <c r="FS11" s="128" t="n">
        <f aca="false">FR11*AL11</f>
        <v>0</v>
      </c>
      <c r="FT11" s="17"/>
      <c r="FU11" s="17"/>
      <c r="FV11" s="17"/>
      <c r="FW11" s="17"/>
      <c r="FX11" s="17"/>
      <c r="FY11" s="17"/>
      <c r="FZ11" s="140" t="n">
        <f aca="false">IF(FZ$2&lt;=$A11,IF(FZ$3&gt;=$A11,(FZ$4),0),0)*($AH12-$AH11)/10000</f>
        <v>0</v>
      </c>
      <c r="GA11" s="140" t="n">
        <f aca="false">IF(GA$2&lt;=$A11,IF(GA$3&gt;=$A11,(GA$4),0),0)*($AH12-$AH11)/10000</f>
        <v>0</v>
      </c>
      <c r="GB11" s="140" t="n">
        <f aca="false">IF(GB$2&lt;=$A11,IF(GB$3&gt;=$A11,(GB$4),0),0)*($AH12-$AH11)/10000</f>
        <v>0</v>
      </c>
      <c r="GC11" s="140" t="n">
        <f aca="false">IF(GC$2&lt;=$A11,IF(GC$3&gt;=$A11,(GC$4),0),0)*($AH12-$AH11)/10000</f>
        <v>0</v>
      </c>
      <c r="GD11" s="140" t="n">
        <f aca="false">IF(GD$2&lt;=$A11,IF(GD$3&gt;=$A11,(GD$4),0),0)*($AH12-$AH11)/10000</f>
        <v>0</v>
      </c>
      <c r="GE11" s="140" t="n">
        <f aca="false">IF(GE$2&lt;=$A11,IF(GE$3&gt;=$A11,(GE$4),0),0)*($AH12-$AH11)/10000</f>
        <v>0</v>
      </c>
      <c r="GF11" s="17"/>
      <c r="GG11" s="128" t="n">
        <f aca="false">SUM(FZ11:GE11)</f>
        <v>0</v>
      </c>
      <c r="GH11" s="128" t="n">
        <f aca="false">GG11*AL11</f>
        <v>0</v>
      </c>
      <c r="GK11" s="17"/>
      <c r="GL11" s="17"/>
      <c r="GM11" s="17"/>
      <c r="GN11" s="17"/>
      <c r="GO11" s="140" t="n">
        <f aca="false">IF(GO$2&lt;=$A11,IF(GO$3&gt;=$A11,(GO$4),0),0)*($AH12-$AH11)/10000</f>
        <v>0</v>
      </c>
      <c r="GP11" s="140" t="n">
        <f aca="false">IF(GP$2&lt;=$A11,IF(GP$3&gt;=$A11,(GP$4),0),0)*($AH12-$AH11)/10000</f>
        <v>0</v>
      </c>
      <c r="GQ11" s="140" t="n">
        <f aca="false">IF(GQ$2&lt;=$A11,IF(GQ$3&gt;=$A11,(GQ$4),0),0)*($AH12-$AH11)/10000</f>
        <v>0</v>
      </c>
      <c r="GR11" s="140" t="n">
        <f aca="false">IF(GR$2&lt;=$A11,IF(GR$3&gt;=$A11,(GR$4),0),0)*($AH12-$AH11)/10000</f>
        <v>0</v>
      </c>
      <c r="GS11" s="140" t="n">
        <f aca="false">IF(GS$2&lt;=$A11,IF(GS$3&gt;=$A11,(GS$4),0),0)*($AH12-$AH11)/10000</f>
        <v>0</v>
      </c>
      <c r="GT11" s="140" t="n">
        <f aca="false">IF(GT$2&lt;=$A11,IF(GT$3&gt;=$A11,(GT$4),0),0)*($AH12-$AH11)/10000</f>
        <v>0</v>
      </c>
      <c r="GU11" s="17"/>
      <c r="GV11" s="128" t="n">
        <f aca="false">SUM(GO11:GT11)</f>
        <v>0</v>
      </c>
      <c r="GW11" s="128" t="n">
        <f aca="false">GV11*AL11</f>
        <v>0</v>
      </c>
      <c r="GZ11" s="17"/>
      <c r="HA11" s="17"/>
      <c r="HB11" s="17"/>
      <c r="HC11" s="17"/>
      <c r="HD11" s="140" t="n">
        <f aca="false">IF(HD$2&lt;=$A11,IF(HD$3&gt;=$A11,(HD$4),0),0)*($AH12-$AH11)/10000</f>
        <v>0</v>
      </c>
      <c r="HE11" s="140" t="n">
        <f aca="false">IF(HE$2&lt;=$A11,IF(HE$3&gt;=$A11,(HE$4),0),0)*($AH12-$AH11)/10000</f>
        <v>0</v>
      </c>
      <c r="HF11" s="140" t="n">
        <f aca="false">IF(HF$2&lt;=$A11,IF(HF$3&gt;=$A11,(HF$4),0),0)*($AH12-$AH11)/10000</f>
        <v>0</v>
      </c>
      <c r="HG11" s="140" t="n">
        <f aca="false">IF(HG$2&lt;=$A11,IF(HG$3&gt;=$A11,(HG$4),0),0)*($AH12-$AH11)/10000</f>
        <v>0</v>
      </c>
      <c r="HH11" s="140" t="n">
        <f aca="false">IF(HH$2&lt;=$A11,IF(HH$3&gt;=$A11,(HH$4),0),0)*($AH12-$AH11)/10000</f>
        <v>0</v>
      </c>
      <c r="HI11" s="140" t="n">
        <f aca="false">IF(HI$2&lt;=$A11,IF(HI$3&gt;=$A11,(HI$4),0),0)*($AH12-$AH11)/10000</f>
        <v>0</v>
      </c>
      <c r="HJ11" s="17"/>
      <c r="HK11" s="128" t="n">
        <f aca="false">SUM(HD11:HI11)</f>
        <v>0</v>
      </c>
      <c r="HL11" s="128" t="n">
        <f aca="false">HK11*AL11</f>
        <v>0</v>
      </c>
    </row>
    <row r="12" customFormat="false" ht="16.5" hidden="false" customHeight="false" outlineLevel="0" collapsed="false">
      <c r="A12" s="133" t="n">
        <v>37104</v>
      </c>
      <c r="B12" s="144" t="n">
        <f aca="false">INDEX(PrnArray,MATCH($A12,PrnColumn,0),MATCH($AE$19,PrnRow,0))+EP12</f>
        <v>0</v>
      </c>
      <c r="C12" s="135" t="n">
        <f aca="false">INDEX(M1SHEET,MATCH($A12,M1COLUMN,0),MATCH($AF$14,M1ROW,0))</f>
        <v>2.16</v>
      </c>
      <c r="D12" s="152"/>
      <c r="E12" s="144" t="n">
        <f aca="false">INDEX(PrnArray,MATCH($A12,PrnColumn,0),MATCH($AF$47,PrnRow,0))+HL12</f>
        <v>0</v>
      </c>
      <c r="F12" s="135" t="n">
        <f aca="false">INDEX(M1SHEET,MATCH($A12,M1COLUMN,0),MATCH($AF$6,M1ROW,0))</f>
        <v>0.245</v>
      </c>
      <c r="G12" s="152"/>
      <c r="H12" s="144" t="n">
        <f aca="false">INDEX(PrnArray,MATCH($A12,PrnColumn,0),MATCH($AE$11,PrnRow,0))</f>
        <v>0</v>
      </c>
      <c r="I12" s="135" t="n">
        <f aca="false">INDEX(M1SHEET,MATCH($A12,M1COLUMN,0),MATCH($AF$20,M1ROW,0))</f>
        <v>0.02</v>
      </c>
      <c r="J12" s="152"/>
      <c r="K12" s="144" t="n">
        <f aca="false">INDEX(PrnArray,MATCH($A12,PrnColumn,0),MATCH($AE$21,PrnRow,0))+FS12</f>
        <v>4.53</v>
      </c>
      <c r="L12" s="135" t="n">
        <f aca="false">INDEX(M1SHEET,MATCH($A12,M1COLUMN,0),MATCH($AF$10,M1ROW,0))</f>
        <v>0.155</v>
      </c>
      <c r="M12" s="152"/>
      <c r="N12" s="144" t="n">
        <f aca="false">INDEX(PrnArray,MATCH($A12,PrnColumn,0),MATCH($AE$40,PrnRow,0))+AJ12</f>
        <v>-27.35</v>
      </c>
      <c r="O12" s="135" t="n">
        <f aca="false">INDEX(M1SHEET,MATCH($A12,M1COLUMN,0),MATCH($AF$26,M1ROW,0))</f>
        <v>0</v>
      </c>
      <c r="P12" s="152"/>
      <c r="Q12" s="144" t="n">
        <f aca="false">INDEX(PrnArray,MATCH($A12,PrnColumn,0),MATCH($AE$2,PrnRow,0))+$BE12+$DE12</f>
        <v>145.89</v>
      </c>
      <c r="R12" s="135" t="n">
        <f aca="false">INDEX(M1SHEET,MATCH($A12,M1COLUMN,0),MATCH($AF$3,M1ROW,0))</f>
        <v>-0.305</v>
      </c>
      <c r="S12" s="152"/>
      <c r="T12" s="135" t="n">
        <f aca="false">INDEX(M1SHEET,MATCH($A12,M1COLUMN,0),MATCH($AF$28,M1ROW,0))</f>
        <v>7.33734839665362</v>
      </c>
      <c r="U12" s="152"/>
      <c r="V12" s="144" t="n">
        <f aca="false">INDEX(PrnArray,MATCH($A12,PrnColumn,0),MATCH($AE$18,PrnRow,0))+INDEX(optsArray,MATCH($A12,optsColumn,0),MATCH($AE$18,optsRow,0))+$BE12+$CJ12+$CR12+$DP12</f>
        <v>-14.04</v>
      </c>
      <c r="W12" s="135" t="n">
        <f aca="false">INDEX(M1SHEET,MATCH($A12,M1COLUMN,0),MATCH($AF$2,M1ROW,0))</f>
        <v>5.44</v>
      </c>
      <c r="X12" s="152"/>
      <c r="Z12" s="150" t="n">
        <f aca="false">H12+K12+Q12</f>
        <v>150.42</v>
      </c>
      <c r="AA12" s="58"/>
      <c r="AB12" s="58"/>
      <c r="AE12" s="60" t="s">
        <v>82</v>
      </c>
      <c r="AF12" s="61" t="s">
        <v>83</v>
      </c>
      <c r="AH12" s="138" t="n">
        <v>37104</v>
      </c>
      <c r="AI12" s="96" t="n">
        <f aca="false">(BE12+BQ12+CJ12+DP12)*AL12</f>
        <v>0</v>
      </c>
      <c r="AJ12" s="97" t="n">
        <f aca="false">(AN12)*(AL12)</f>
        <v>0</v>
      </c>
      <c r="AK12" s="97" t="n">
        <f aca="false">(AM12+AN12)*(AL12)</f>
        <v>0</v>
      </c>
      <c r="AL12" s="139" t="n">
        <f aca="false">INDEX(M1SHEET,MATCH($AH12,M1COLUMN,0),MATCH($AF$38,M1ROW,0))</f>
        <v>0.973311266557923</v>
      </c>
      <c r="AM12" s="122" t="n">
        <f aca="false">BR12</f>
        <v>0</v>
      </c>
      <c r="AN12" s="97" t="n">
        <f aca="false">BQ12</f>
        <v>0</v>
      </c>
      <c r="AO12" s="125"/>
      <c r="AP12" s="108"/>
      <c r="AQ12" s="128" t="n">
        <f aca="false">SUM(AW12:BD12)+SUM(BH12:BO12)+SUM(DT12:DY12)+SUM(BV12:CH12)</f>
        <v>0</v>
      </c>
      <c r="AR12" s="108"/>
      <c r="AS12" s="17"/>
      <c r="AT12" s="17"/>
      <c r="AU12" s="37" t="n">
        <v>37104</v>
      </c>
      <c r="AV12" s="17"/>
      <c r="AW12" s="128" t="n">
        <f aca="false">IF(AW$2&lt;=$A12,IF(AW$3&gt;=$A12,(AW$4/1.055056),0),0)*($AH13-$AH12)/10000</f>
        <v>0</v>
      </c>
      <c r="AX12" s="140" t="n">
        <f aca="false">IF(AX$2&lt;=$A12,IF(AX$3&gt;=$A12,(AX$4/1.055056),0),0)*($AH13-$AH12)/10000</f>
        <v>0</v>
      </c>
      <c r="AY12" s="140" t="n">
        <f aca="false">IF(AY$2&lt;=$A12,IF(AY$3&gt;=$A12,(AY$4/1.055056),0),0)*($AH13-$AH12)/10000</f>
        <v>0</v>
      </c>
      <c r="AZ12" s="140" t="n">
        <f aca="false">IF(AZ$2&lt;=$A12,IF(AZ$3&gt;=$A12,(AZ$4/1.055056),0),0)*($AH13-$AH12)/10000</f>
        <v>0</v>
      </c>
      <c r="BA12" s="140" t="n">
        <f aca="false">IF(BA$2&lt;=$A12,IF(BA$3&gt;=$A12,(BA$4/1.055056),0),0)*($AH13-$AH12)/10000</f>
        <v>0</v>
      </c>
      <c r="BB12" s="140" t="n">
        <f aca="false">IF(BB$2&lt;=$A12,IF(BB$3&gt;=$A12,(BB$4/1.055056),0),0)*($AH13-$AH12)/10000</f>
        <v>0</v>
      </c>
      <c r="BC12" s="140" t="n">
        <f aca="false">IF(BC$2&lt;=$A12,IF(BC$3&gt;=$A12,(BC$4/1.055056),0),0)*($AH13-$AH12)/10000</f>
        <v>0</v>
      </c>
      <c r="BD12" s="140"/>
      <c r="BE12" s="140" t="n">
        <f aca="false">SUM(AW12:BD12)*AL12</f>
        <v>0</v>
      </c>
      <c r="BF12" s="13"/>
      <c r="BG12" s="13"/>
      <c r="BH12" s="141" t="n">
        <f aca="false">IF(BH$2&lt;=$A12,IF(BH$3&gt;=$A12,(BH$4/1.055056),0),0)*($AH13-$AH12)/10000</f>
        <v>0</v>
      </c>
      <c r="BI12" s="141" t="n">
        <f aca="false">IF(BI$2&lt;=$A12,IF(BI$3&gt;=$A12,(BI$4/1.055056),0),0)*($AH13-$AH12)/10000</f>
        <v>0</v>
      </c>
      <c r="BJ12" s="141" t="n">
        <f aca="false">IF(BJ$2&lt;=$A12,IF(BJ$3&gt;=$A12,(BJ$4/1.055056),0),0)*($AH13-$AH12)/10000</f>
        <v>0</v>
      </c>
      <c r="BK12" s="141" t="n">
        <f aca="false">IF(BK$2&lt;=$A12,IF(BK$3&gt;=$A12,(BK$4/1.055056),0),0)*($AH13-$AH12)/10000</f>
        <v>0</v>
      </c>
      <c r="BL12" s="141" t="n">
        <f aca="false">IF(BL$2&lt;=$A12,IF(BL$3&gt;=$A12,(BL$4/1.055056),0),0)*($AH13-$AH12)/10000</f>
        <v>0</v>
      </c>
      <c r="BM12" s="141" t="n">
        <f aca="false">IF(BM$2&lt;=$A12,IF(BM$3&gt;=$A12,(BM$4/1.055056),0),0)*($AH13-$AH12)/10000</f>
        <v>0</v>
      </c>
      <c r="BN12" s="141" t="n">
        <f aca="false">IF(BN$2&lt;=$A12,IF(BN$3&gt;=$A12,(BN$4/1.055056),0),0)*($AH13-$AH12)/10000</f>
        <v>0</v>
      </c>
      <c r="BO12" s="141" t="n">
        <f aca="false">IF(BO$2&lt;=$A12,IF(BO$3&gt;=$A12,(BO$4/1.055056),0),0)*($AH13-$AH12)/10000</f>
        <v>0</v>
      </c>
      <c r="BP12" s="13"/>
      <c r="BQ12" s="14" t="n">
        <f aca="false">SUM(BH12:BO12)</f>
        <v>0</v>
      </c>
      <c r="BR12" s="14"/>
      <c r="BS12" s="14"/>
      <c r="BT12" s="17"/>
      <c r="BU12" s="17"/>
      <c r="BV12" s="142" t="n">
        <f aca="false">IF(BV$2&lt;=$A12,IF(BV$3&gt;=$A12,(BV$4),0),0)*($AH13-$AH12)/10000</f>
        <v>0</v>
      </c>
      <c r="BW12" s="142" t="n">
        <f aca="false">IF(BW$2&lt;=$A12,IF(BW$3&gt;=$A12,(BW$4),0),0)*($AH13-$AH12)/10000</f>
        <v>0</v>
      </c>
      <c r="BX12" s="142" t="n">
        <f aca="false">IF(BX$2&lt;=$A12,IF(BX$3&gt;=$A12,(BX$4),0),0)*($AH13-$AH12)/10000</f>
        <v>0</v>
      </c>
      <c r="BY12" s="142" t="n">
        <f aca="false">IF(BY$2&lt;=$A12,IF(BY$3&gt;=$A12,(BY$4),0),0)*($AH13-$AH12)/10000</f>
        <v>0</v>
      </c>
      <c r="BZ12" s="142" t="n">
        <f aca="false">IF(BZ$2&lt;=$A12,IF(BZ$3&gt;=$A12,(BZ$4),0),0)*($AH13-$AH12)/10000</f>
        <v>0</v>
      </c>
      <c r="CA12" s="140" t="n">
        <f aca="false">IF(CA$2&lt;=$A12,IF(CA$3&gt;=$A12,(CA$4),0),0)*($AH13-$AH12)/10000</f>
        <v>0</v>
      </c>
      <c r="CB12" s="140" t="n">
        <f aca="false">IF(CB$2&lt;=$A12,IF(CB$3&gt;=$A12,(CB$4),0),0)*($AH13-$AH12)/10000</f>
        <v>0</v>
      </c>
      <c r="CC12" s="140" t="n">
        <f aca="false">IF(CC$2&lt;=$A12,IF(CC$3&gt;=$A12,(CC$4),0),0)*($AH13-$AH12)/10000</f>
        <v>0</v>
      </c>
      <c r="CD12" s="140" t="n">
        <f aca="false">IF(CD$2&lt;=$A12,IF(CD$3&gt;=$A12,(CD$4),0),0)*($AH13-$AH12)/10000</f>
        <v>0</v>
      </c>
      <c r="CE12" s="140" t="n">
        <f aca="false">IF(CE$2&lt;=$A12,IF(CE$3&gt;=$A12,(CE$4),0),0)*($AH13-$AH12)/10000</f>
        <v>0</v>
      </c>
      <c r="CF12" s="140" t="n">
        <f aca="false">IF(CF$2&lt;=$A12,IF(CF$3&gt;=$A12,(CF$4),0),0)*($AH13-$AH12)/10000</f>
        <v>0</v>
      </c>
      <c r="CG12" s="140" t="n">
        <f aca="false">IF(CG$2&lt;=$A12,IF(CG$3&gt;=$A12,(CG$4),0),0)*($AH13-$AH12)/10000</f>
        <v>0</v>
      </c>
      <c r="CH12" s="140" t="n">
        <f aca="false">IF(CH$2&lt;=$A12,IF(CH$3&gt;=$A12,(CH$4),0),0)*($AH13-$AH12)/10000</f>
        <v>0</v>
      </c>
      <c r="CI12" s="17"/>
      <c r="CJ12" s="128" t="n">
        <f aca="false">SUM(BV12:CH12)*$AL12</f>
        <v>0</v>
      </c>
      <c r="CK12" s="128"/>
      <c r="CL12" s="128"/>
      <c r="CM12" s="142" t="n">
        <f aca="false">IF(CM$2&lt;=$A12,IF(CM$3&gt;=$A12,(CM$4),0),0)*($AH13-$AH12)/10000</f>
        <v>0</v>
      </c>
      <c r="CN12" s="142" t="n">
        <f aca="false">IF(CN$2&lt;=$A12,IF(CN$3&gt;=$A12,(CN$4),0),0)*($AH13-$AH12)/10000</f>
        <v>0</v>
      </c>
      <c r="CO12" s="142" t="n">
        <f aca="false">IF(CO$2&lt;=$A12,IF(CO$3&gt;=$A12,(CO$4),0),0)*($AH13-$AH12)/10000</f>
        <v>0</v>
      </c>
      <c r="CP12" s="142" t="n">
        <f aca="false">IF(CP$2&lt;=$A12,IF(CP$3&gt;=$A12,(CP$4),0),0)*($AH13-$AH12)/10000</f>
        <v>0</v>
      </c>
      <c r="CQ12" s="128"/>
      <c r="CR12" s="128" t="n">
        <f aca="false">SUM(CM12:CP12)*AL12</f>
        <v>0</v>
      </c>
      <c r="CS12" s="128"/>
      <c r="CT12" s="17"/>
      <c r="CU12" s="17"/>
      <c r="CV12" s="17"/>
      <c r="CW12" s="140" t="n">
        <f aca="false">IF(CW$2&lt;=$A12,IF(CW$3&gt;=$A12,(CW$4),0),0)*($AH13-$AH12)/10000</f>
        <v>0</v>
      </c>
      <c r="CX12" s="140" t="n">
        <f aca="false">IF(CX$2&lt;=$A12,IF(CX$3&gt;=$A12,(CX$4),0),0)*($AH13-$AH12)/10000</f>
        <v>0</v>
      </c>
      <c r="CY12" s="140" t="n">
        <f aca="false">IF(CY$2&lt;=$A12,IF(CY$3&gt;=$A12,(CY$4),0),0)*($AH13-$AH12)/10000</f>
        <v>0</v>
      </c>
      <c r="CZ12" s="140" t="n">
        <f aca="false">IF(CZ$2&lt;=$A12,IF(CZ$3&gt;=$A12,(CZ$4),0),0)*($AH13-$AH12)/10000</f>
        <v>0</v>
      </c>
      <c r="DA12" s="140" t="n">
        <f aca="false">IF(DA$2&lt;=$A12,IF(DA$3&gt;=$A12,(DA$4),0),0)*($AH13-$AH12)/10000</f>
        <v>0</v>
      </c>
      <c r="DB12" s="140" t="n">
        <f aca="false">IF(DB$2&lt;=$A12,IF(DB$3&gt;=$A12,(DB$4),0),0)*($AH13-$AH12)/10000</f>
        <v>0</v>
      </c>
      <c r="DC12" s="140" t="n">
        <f aca="false">IF(DC$2&lt;=$A12,IF(DC$3&gt;=$A12,(DC$4),0),0)*($AH13-$AH12)/10000</f>
        <v>0</v>
      </c>
      <c r="DD12" s="17"/>
      <c r="DE12" s="128" t="n">
        <f aca="false">SUM(CW12:DC12)*$AL12</f>
        <v>0</v>
      </c>
      <c r="DF12" s="17"/>
      <c r="DG12" s="17"/>
      <c r="DH12" s="17"/>
      <c r="DI12" s="17"/>
      <c r="DJ12" s="17"/>
      <c r="DK12" s="140" t="n">
        <f aca="false">IF(DK$2&lt;=$A12,IF(DK$3&gt;=$A12,(DK$4),0),0)*($AH13-$AH12)/10000</f>
        <v>0</v>
      </c>
      <c r="DL12" s="140" t="n">
        <f aca="false">IF(DL$2&lt;=$A12,IF(DL$3&gt;=$A12,(DL$4),0),0)*($AH13-$AH12)/10000</f>
        <v>0</v>
      </c>
      <c r="DM12" s="140" t="n">
        <f aca="false">IF(DM$2&lt;=$A12,IF(DM$3&gt;=$A12,(DM$4),0),0)*($AH13-$AH12)/10000</f>
        <v>0</v>
      </c>
      <c r="DN12" s="140" t="n">
        <f aca="false">IF(DN$2&lt;=$A12,IF(DN$3&gt;=$A12,(DN$4),0),0)*($AH13-$AH12)/10000</f>
        <v>0</v>
      </c>
      <c r="DO12" s="140"/>
      <c r="DP12" s="140" t="n">
        <f aca="false">SUM(DK12:DN12)*AL12</f>
        <v>0</v>
      </c>
      <c r="DQ12" s="140"/>
      <c r="DR12" s="140" t="n">
        <f aca="false">IF(DR$2&lt;=$A12,IF(DR$3&gt;=$A12,(DR$4),0),0)*($AH13-$AH12)/10000</f>
        <v>0</v>
      </c>
      <c r="DS12" s="140" t="n">
        <f aca="false">IF(DS$2&lt;=$A12,IF(DS$3&gt;=$A12,(DS$4),0),0)*($AH13-$AH12)/10000</f>
        <v>0</v>
      </c>
      <c r="DT12" s="140" t="n">
        <f aca="false">IF(DT$2&lt;=$A12,IF(DT$3&gt;=$A12,(DT$4),0),0)*($AH13-$AH12)/10000</f>
        <v>0</v>
      </c>
      <c r="DU12" s="140" t="n">
        <f aca="false">IF(DU$2&lt;=$A12,IF(DU$3&gt;=$A12,(DU$4),0),0)*($AH13-$AH12)/10000</f>
        <v>0</v>
      </c>
      <c r="DV12" s="140" t="n">
        <f aca="false">IF(DV$2&lt;=$A12,IF(DV$3&gt;=$A12,(DV$4),0),0)*($AH13-$AH12)/10000</f>
        <v>0</v>
      </c>
      <c r="DW12" s="140" t="n">
        <f aca="false">IF(DW$2&lt;=$A12,IF(DW$3&gt;=$A12,(DW$4),0),0)*($AH13-$AH12)/10000</f>
        <v>0</v>
      </c>
      <c r="DX12" s="140" t="n">
        <f aca="false">IF(DX$2&lt;=$A12,IF(DX$3&gt;=$A12,(DX$4),0),0)*($AH13-$AH12)/10000</f>
        <v>0</v>
      </c>
      <c r="DY12" s="140" t="n">
        <f aca="false">IF(DY$2&lt;=$A12,IF(DY$3&gt;=$A12,(DY$4),0),0)*($AH13-$AH12)/10000</f>
        <v>0</v>
      </c>
      <c r="DZ12" s="17"/>
      <c r="EA12" s="128" t="n">
        <f aca="false">DP12+((SUM(DR12:DY12)))</f>
        <v>0</v>
      </c>
      <c r="EB12" s="128" t="n">
        <f aca="false">EA12*AL12</f>
        <v>0</v>
      </c>
      <c r="EC12" s="17"/>
      <c r="ED12" s="17"/>
      <c r="EE12" s="17"/>
      <c r="EF12" s="17"/>
      <c r="EG12" s="17"/>
      <c r="EH12" s="140" t="n">
        <f aca="false">IF(EH$2&lt;=$A12,IF(EH$3&gt;=$A12,(EH$4),0),0)*($AH13-$AH12)/10000</f>
        <v>0</v>
      </c>
      <c r="EI12" s="140" t="n">
        <f aca="false">IF(EI$2&lt;=$A12,IF(EI$3&gt;=$A12,(EI$4),0),0)*($AH13-$AH12)/10000</f>
        <v>0</v>
      </c>
      <c r="EJ12" s="140" t="n">
        <f aca="false">IF(EJ$2&lt;=$A12,IF(EJ$3&gt;=$A12,(EJ$4),0),0)*($AH13-$AH12)/10000</f>
        <v>0</v>
      </c>
      <c r="EK12" s="140" t="n">
        <f aca="false">IF(EK$2&lt;=$A12,IF(EK$3&gt;=$A12,(EK$4),0),0)*($AH13-$AH12)/10000</f>
        <v>0</v>
      </c>
      <c r="EL12" s="140" t="n">
        <f aca="false">IF(EL$2&lt;=$A12,IF(EL$3&gt;=$A12,(EL$4),0),0)*($AH13-$AH12)/10000</f>
        <v>0</v>
      </c>
      <c r="EM12" s="140" t="n">
        <f aca="false">IF(EM$2&lt;=$A12,IF(EM$3&gt;=$A12,(EM$4),0),0)*($AH13-$AH12)/10000</f>
        <v>0</v>
      </c>
      <c r="EN12" s="17"/>
      <c r="EO12" s="128" t="n">
        <f aca="false">SUM(EH12:EM12)</f>
        <v>0</v>
      </c>
      <c r="EP12" s="128" t="n">
        <f aca="false">EO12*AL12</f>
        <v>0</v>
      </c>
      <c r="EQ12" s="17"/>
      <c r="ER12" s="17"/>
      <c r="ES12" s="17"/>
      <c r="ET12" s="17"/>
      <c r="EU12" s="17"/>
      <c r="EV12" s="140" t="n">
        <f aca="false">IF(EV$2&lt;=$A12,IF(EV$3&gt;=$A12,(EV$4),0),0)*($AH13-$AH12)/10000</f>
        <v>0</v>
      </c>
      <c r="EW12" s="140" t="n">
        <f aca="false">IF(EW$2&lt;=$A12,IF(EW$3&gt;=$A12,(EW$4),0),0)*($AH13-$AH12)/10000</f>
        <v>0</v>
      </c>
      <c r="EX12" s="140" t="n">
        <f aca="false">IF(EX$2&lt;=$A12,IF(EX$3&gt;=$A12,(EX$4),0),0)*($AH13-$AH12)/10000</f>
        <v>0</v>
      </c>
      <c r="EY12" s="140" t="n">
        <f aca="false">IF(EY$2&lt;=$A12,IF(EY$3&gt;=$A12,(EY$4),0),0)*($AH13-$AH12)/10000</f>
        <v>0</v>
      </c>
      <c r="EZ12" s="140" t="n">
        <f aca="false">IF(EZ$2&lt;=$A12,IF(EZ$3&gt;=$A12,(EZ$4),0),0)*($AH13-$AH12)/10000</f>
        <v>0</v>
      </c>
      <c r="FA12" s="140" t="n">
        <f aca="false">IF(FA$2&lt;=$A12,IF(FA$3&gt;=$A12,(FA$4),0),0)*($AH13-$AH12)/10000</f>
        <v>0</v>
      </c>
      <c r="FB12" s="17"/>
      <c r="FC12" s="128" t="n">
        <f aca="false">SUM(EV12:FA12)</f>
        <v>0</v>
      </c>
      <c r="FD12" s="128" t="n">
        <f aca="false">FC12*AL12</f>
        <v>0</v>
      </c>
      <c r="FE12" s="17"/>
      <c r="FF12" s="17"/>
      <c r="FG12" s="17"/>
      <c r="FH12" s="17"/>
      <c r="FI12" s="17"/>
      <c r="FJ12" s="17"/>
      <c r="FK12" s="140" t="n">
        <f aca="false">IF(FK$2&lt;=$A12,IF(FK$3&gt;=$A12,(FK$4),0),0)*($AH13-$AH12)/10000</f>
        <v>0</v>
      </c>
      <c r="FL12" s="140" t="n">
        <f aca="false">IF(FL$2&lt;=$A12,IF(FL$3&gt;=$A12,(FL$4),0),0)*($AH13-$AH12)/10000</f>
        <v>0</v>
      </c>
      <c r="FM12" s="140" t="n">
        <f aca="false">IF(FM$2&lt;=$A12,IF(FM$3&gt;=$A12,(FM$4),0),0)*($AH13-$AH12)/10000</f>
        <v>0</v>
      </c>
      <c r="FN12" s="140" t="n">
        <f aca="false">IF(FN$2&lt;=$A12,IF(FN$3&gt;=$A12,(FN$4),0),0)*($AH13-$AH12)/10000</f>
        <v>0</v>
      </c>
      <c r="FO12" s="140" t="n">
        <f aca="false">IF(FO$2&lt;=$A12,IF(FO$3&gt;=$A12,(FO$4),0),0)*($AH13-$AH12)/10000</f>
        <v>0</v>
      </c>
      <c r="FP12" s="140" t="n">
        <f aca="false">IF(FP$2&lt;=$A12,IF(FP$3&gt;=$A12,(FP$4),0),0)*($AH13-$AH12)/10000</f>
        <v>0</v>
      </c>
      <c r="FQ12" s="17"/>
      <c r="FR12" s="128" t="n">
        <f aca="false">SUM(FK12:FP12)</f>
        <v>0</v>
      </c>
      <c r="FS12" s="128" t="n">
        <f aca="false">FR12*AL12</f>
        <v>0</v>
      </c>
      <c r="FT12" s="17"/>
      <c r="FU12" s="17"/>
      <c r="FV12" s="17"/>
      <c r="FW12" s="17"/>
      <c r="FX12" s="17"/>
      <c r="FY12" s="17"/>
      <c r="FZ12" s="140" t="n">
        <f aca="false">IF(FZ$2&lt;=$A12,IF(FZ$3&gt;=$A12,(FZ$4),0),0)*($AH13-$AH12)/10000</f>
        <v>0</v>
      </c>
      <c r="GA12" s="140" t="n">
        <f aca="false">IF(GA$2&lt;=$A12,IF(GA$3&gt;=$A12,(GA$4),0),0)*($AH13-$AH12)/10000</f>
        <v>0</v>
      </c>
      <c r="GB12" s="140" t="n">
        <f aca="false">IF(GB$2&lt;=$A12,IF(GB$3&gt;=$A12,(GB$4),0),0)*($AH13-$AH12)/10000</f>
        <v>0</v>
      </c>
      <c r="GC12" s="140" t="n">
        <f aca="false">IF(GC$2&lt;=$A12,IF(GC$3&gt;=$A12,(GC$4),0),0)*($AH13-$AH12)/10000</f>
        <v>0</v>
      </c>
      <c r="GD12" s="140" t="n">
        <f aca="false">IF(GD$2&lt;=$A12,IF(GD$3&gt;=$A12,(GD$4),0),0)*($AH13-$AH12)/10000</f>
        <v>0</v>
      </c>
      <c r="GE12" s="140" t="n">
        <f aca="false">IF(GE$2&lt;=$A12,IF(GE$3&gt;=$A12,(GE$4),0),0)*($AH13-$AH12)/10000</f>
        <v>0</v>
      </c>
      <c r="GF12" s="17"/>
      <c r="GG12" s="128" t="n">
        <f aca="false">SUM(FZ12:GE12)</f>
        <v>0</v>
      </c>
      <c r="GH12" s="128" t="n">
        <f aca="false">GG12*AL12</f>
        <v>0</v>
      </c>
      <c r="GK12" s="17"/>
      <c r="GL12" s="17"/>
      <c r="GM12" s="17"/>
      <c r="GN12" s="17"/>
      <c r="GO12" s="140" t="n">
        <f aca="false">IF(GO$2&lt;=$A12,IF(GO$3&gt;=$A12,(GO$4),0),0)*($AH13-$AH12)/10000</f>
        <v>0</v>
      </c>
      <c r="GP12" s="140" t="n">
        <f aca="false">IF(GP$2&lt;=$A12,IF(GP$3&gt;=$A12,(GP$4),0),0)*($AH13-$AH12)/10000</f>
        <v>0</v>
      </c>
      <c r="GQ12" s="140" t="n">
        <f aca="false">IF(GQ$2&lt;=$A12,IF(GQ$3&gt;=$A12,(GQ$4),0),0)*($AH13-$AH12)/10000</f>
        <v>0</v>
      </c>
      <c r="GR12" s="140" t="n">
        <f aca="false">IF(GR$2&lt;=$A12,IF(GR$3&gt;=$A12,(GR$4),0),0)*($AH13-$AH12)/10000</f>
        <v>0</v>
      </c>
      <c r="GS12" s="140" t="n">
        <f aca="false">IF(GS$2&lt;=$A12,IF(GS$3&gt;=$A12,(GS$4),0),0)*($AH13-$AH12)/10000</f>
        <v>0</v>
      </c>
      <c r="GT12" s="140" t="n">
        <f aca="false">IF(GT$2&lt;=$A12,IF(GT$3&gt;=$A12,(GT$4),0),0)*($AH13-$AH12)/10000</f>
        <v>0</v>
      </c>
      <c r="GU12" s="17"/>
      <c r="GV12" s="128" t="n">
        <f aca="false">SUM(GO12:GT12)</f>
        <v>0</v>
      </c>
      <c r="GW12" s="128" t="n">
        <f aca="false">GV12*AL12</f>
        <v>0</v>
      </c>
      <c r="GZ12" s="17"/>
      <c r="HA12" s="17"/>
      <c r="HB12" s="17"/>
      <c r="HC12" s="17"/>
      <c r="HD12" s="140" t="n">
        <f aca="false">IF(HD$2&lt;=$A12,IF(HD$3&gt;=$A12,(HD$4),0),0)*($AH13-$AH12)/10000</f>
        <v>0</v>
      </c>
      <c r="HE12" s="140" t="n">
        <f aca="false">IF(HE$2&lt;=$A12,IF(HE$3&gt;=$A12,(HE$4),0),0)*($AH13-$AH12)/10000</f>
        <v>0</v>
      </c>
      <c r="HF12" s="140" t="n">
        <f aca="false">IF(HF$2&lt;=$A12,IF(HF$3&gt;=$A12,(HF$4),0),0)*($AH13-$AH12)/10000</f>
        <v>0</v>
      </c>
      <c r="HG12" s="140" t="n">
        <f aca="false">IF(HG$2&lt;=$A12,IF(HG$3&gt;=$A12,(HG$4),0),0)*($AH13-$AH12)/10000</f>
        <v>0</v>
      </c>
      <c r="HH12" s="140" t="n">
        <f aca="false">IF(HH$2&lt;=$A12,IF(HH$3&gt;=$A12,(HH$4),0),0)*($AH13-$AH12)/10000</f>
        <v>0</v>
      </c>
      <c r="HI12" s="140" t="n">
        <f aca="false">IF(HI$2&lt;=$A12,IF(HI$3&gt;=$A12,(HI$4),0),0)*($AH13-$AH12)/10000</f>
        <v>0</v>
      </c>
      <c r="HJ12" s="17"/>
      <c r="HK12" s="128" t="n">
        <f aca="false">SUM(HD12:HI12)</f>
        <v>0</v>
      </c>
      <c r="HL12" s="128" t="n">
        <f aca="false">HK12*AL12</f>
        <v>0</v>
      </c>
    </row>
    <row r="13" customFormat="false" ht="16.5" hidden="false" customHeight="false" outlineLevel="0" collapsed="false">
      <c r="A13" s="133" t="n">
        <v>37135</v>
      </c>
      <c r="B13" s="144" t="n">
        <f aca="false">INDEX(PrnArray,MATCH($A13,PrnColumn,0),MATCH($AE$19,PrnRow,0))+EP13</f>
        <v>0</v>
      </c>
      <c r="C13" s="135" t="n">
        <f aca="false">INDEX(M1SHEET,MATCH($A13,M1COLUMN,0),MATCH($AF$14,M1ROW,0))</f>
        <v>2.07</v>
      </c>
      <c r="D13" s="152"/>
      <c r="E13" s="144" t="n">
        <f aca="false">INDEX(PrnArray,MATCH($A13,PrnColumn,0),MATCH($AF$47,PrnRow,0))+HL13</f>
        <v>0</v>
      </c>
      <c r="F13" s="135" t="n">
        <f aca="false">INDEX(M1SHEET,MATCH($A13,M1COLUMN,0),MATCH($AF$6,M1ROW,0))</f>
        <v>0.245</v>
      </c>
      <c r="G13" s="152"/>
      <c r="H13" s="144" t="n">
        <f aca="false">INDEX(PrnArray,MATCH($A13,PrnColumn,0),MATCH($AE$11,PrnRow,0))</f>
        <v>0</v>
      </c>
      <c r="I13" s="135" t="n">
        <f aca="false">INDEX(M1SHEET,MATCH($A13,M1COLUMN,0),MATCH($AF$20,M1ROW,0))</f>
        <v>0.025</v>
      </c>
      <c r="J13" s="152"/>
      <c r="K13" s="144" t="n">
        <f aca="false">INDEX(PrnArray,MATCH($A13,PrnColumn,0),MATCH($AE$21,PrnRow,0))+FS13</f>
        <v>4.36</v>
      </c>
      <c r="L13" s="135" t="n">
        <f aca="false">INDEX(M1SHEET,MATCH($A13,M1COLUMN,0),MATCH($AF$10,M1ROW,0))</f>
        <v>0.155</v>
      </c>
      <c r="M13" s="152"/>
      <c r="N13" s="144" t="n">
        <f aca="false">INDEX(PrnArray,MATCH($A13,PrnColumn,0),MATCH($AE$40,PrnRow,0))+AJ13</f>
        <v>16.39</v>
      </c>
      <c r="O13" s="135" t="n">
        <f aca="false">INDEX(M1SHEET,MATCH($A13,M1COLUMN,0),MATCH($AF$26,M1ROW,0))</f>
        <v>0</v>
      </c>
      <c r="P13" s="152"/>
      <c r="Q13" s="144" t="n">
        <f aca="false">INDEX(PrnArray,MATCH($A13,PrnColumn,0),MATCH($AE$2,PrnRow,0))+$BE13+$DE13</f>
        <v>241.66</v>
      </c>
      <c r="R13" s="135" t="n">
        <f aca="false">INDEX(M1SHEET,MATCH($A13,M1COLUMN,0),MATCH($AF$3,M1ROW,0))</f>
        <v>-0.305</v>
      </c>
      <c r="S13" s="152"/>
      <c r="T13" s="135" t="n">
        <f aca="false">INDEX(M1SHEET,MATCH($A13,M1COLUMN,0),MATCH($AF$28,M1ROW,0))</f>
        <v>7.28633283639703</v>
      </c>
      <c r="U13" s="152"/>
      <c r="V13" s="144" t="n">
        <f aca="false">INDEX(PrnArray,MATCH($A13,PrnColumn,0),MATCH($AE$18,PrnRow,0))+INDEX(optsArray,MATCH($A13,optsColumn,0),MATCH($AE$18,optsRow,0))+$BE13+$CJ13+$CR13+$DP13</f>
        <v>-29.12</v>
      </c>
      <c r="W13" s="135" t="n">
        <f aca="false">INDEX(M1SHEET,MATCH($A13,M1COLUMN,0),MATCH($AF$2,M1ROW,0))</f>
        <v>5.405</v>
      </c>
      <c r="X13" s="152"/>
      <c r="Z13" s="150" t="n">
        <f aca="false">H13+K13+Q13</f>
        <v>246.02</v>
      </c>
      <c r="AA13" s="58"/>
      <c r="AB13" s="58"/>
      <c r="AE13" s="60" t="s">
        <v>84</v>
      </c>
      <c r="AF13" s="61" t="s">
        <v>85</v>
      </c>
      <c r="AH13" s="138" t="n">
        <v>37135</v>
      </c>
      <c r="AI13" s="96" t="n">
        <f aca="false">(BE13+BQ13+CJ13+DP13)*AL13</f>
        <v>0</v>
      </c>
      <c r="AJ13" s="97" t="n">
        <f aca="false">(AN13)*(AL13)</f>
        <v>0</v>
      </c>
      <c r="AK13" s="97" t="n">
        <f aca="false">(AM13+AN13)*(AL13)</f>
        <v>0</v>
      </c>
      <c r="AL13" s="139" t="n">
        <f aca="false">INDEX(M1SHEET,MATCH($AH13,M1COLUMN,0),MATCH($AF$38,M1ROW,0))</f>
        <v>0.969276248998315</v>
      </c>
      <c r="AM13" s="122" t="n">
        <f aca="false">BR13</f>
        <v>0</v>
      </c>
      <c r="AN13" s="97" t="n">
        <f aca="false">BQ13</f>
        <v>0</v>
      </c>
      <c r="AO13" s="125"/>
      <c r="AP13" s="108"/>
      <c r="AQ13" s="128" t="n">
        <f aca="false">SUM(AW13:BD13)+SUM(BH13:BO13)+SUM(DT13:DY13)+SUM(BV13:CH13)</f>
        <v>0</v>
      </c>
      <c r="AR13" s="108"/>
      <c r="AS13" s="17"/>
      <c r="AT13" s="17"/>
      <c r="AU13" s="37" t="n">
        <v>37135</v>
      </c>
      <c r="AV13" s="17"/>
      <c r="AW13" s="128" t="n">
        <f aca="false">IF(AW$2&lt;=$A13,IF(AW$3&gt;=$A13,(AW$4/1.055056),0),0)*($AH14-$AH13)/10000</f>
        <v>0</v>
      </c>
      <c r="AX13" s="140" t="n">
        <f aca="false">IF(AX$2&lt;=$A13,IF(AX$3&gt;=$A13,(AX$4/1.055056),0),0)*($AH14-$AH13)/10000</f>
        <v>0</v>
      </c>
      <c r="AY13" s="140" t="n">
        <f aca="false">IF(AY$2&lt;=$A13,IF(AY$3&gt;=$A13,(AY$4/1.055056),0),0)*($AH14-$AH13)/10000</f>
        <v>0</v>
      </c>
      <c r="AZ13" s="140" t="n">
        <f aca="false">IF(AZ$2&lt;=$A13,IF(AZ$3&gt;=$A13,(AZ$4/1.055056),0),0)*($AH14-$AH13)/10000</f>
        <v>0</v>
      </c>
      <c r="BA13" s="140" t="n">
        <f aca="false">IF(BA$2&lt;=$A13,IF(BA$3&gt;=$A13,(BA$4/1.055056),0),0)*($AH14-$AH13)/10000</f>
        <v>0</v>
      </c>
      <c r="BB13" s="140" t="n">
        <f aca="false">IF(BB$2&lt;=$A13,IF(BB$3&gt;=$A13,(BB$4/1.055056),0),0)*($AH14-$AH13)/10000</f>
        <v>0</v>
      </c>
      <c r="BC13" s="140" t="n">
        <f aca="false">IF(BC$2&lt;=$A13,IF(BC$3&gt;=$A13,(BC$4/1.055056),0),0)*($AH14-$AH13)/10000</f>
        <v>0</v>
      </c>
      <c r="BD13" s="140"/>
      <c r="BE13" s="140" t="n">
        <f aca="false">SUM(AW13:BD13)*AL13</f>
        <v>0</v>
      </c>
      <c r="BF13" s="13"/>
      <c r="BG13" s="13"/>
      <c r="BH13" s="141" t="n">
        <f aca="false">IF(BH$2&lt;=$A13,IF(BH$3&gt;=$A13,(BH$4/1.055056),0),0)*($AH14-$AH13)/10000</f>
        <v>0</v>
      </c>
      <c r="BI13" s="141" t="n">
        <f aca="false">IF(BI$2&lt;=$A13,IF(BI$3&gt;=$A13,(BI$4/1.055056),0),0)*($AH14-$AH13)/10000</f>
        <v>0</v>
      </c>
      <c r="BJ13" s="141" t="n">
        <f aca="false">IF(BJ$2&lt;=$A13,IF(BJ$3&gt;=$A13,(BJ$4/1.055056),0),0)*($AH14-$AH13)/10000</f>
        <v>0</v>
      </c>
      <c r="BK13" s="141" t="n">
        <f aca="false">IF(BK$2&lt;=$A13,IF(BK$3&gt;=$A13,(BK$4/1.055056),0),0)*($AH14-$AH13)/10000</f>
        <v>0</v>
      </c>
      <c r="BL13" s="141" t="n">
        <f aca="false">IF(BL$2&lt;=$A13,IF(BL$3&gt;=$A13,(BL$4/1.055056),0),0)*($AH14-$AH13)/10000</f>
        <v>0</v>
      </c>
      <c r="BM13" s="141" t="n">
        <f aca="false">IF(BM$2&lt;=$A13,IF(BM$3&gt;=$A13,(BM$4/1.055056),0),0)*($AH14-$AH13)/10000</f>
        <v>0</v>
      </c>
      <c r="BN13" s="141" t="n">
        <f aca="false">IF(BN$2&lt;=$A13,IF(BN$3&gt;=$A13,(BN$4/1.055056),0),0)*($AH14-$AH13)/10000</f>
        <v>0</v>
      </c>
      <c r="BO13" s="141" t="n">
        <f aca="false">IF(BO$2&lt;=$A13,IF(BO$3&gt;=$A13,(BO$4/1.055056),0),0)*($AH14-$AH13)/10000</f>
        <v>0</v>
      </c>
      <c r="BP13" s="13"/>
      <c r="BQ13" s="14" t="n">
        <f aca="false">SUM(BH13:BO13)</f>
        <v>0</v>
      </c>
      <c r="BR13" s="14"/>
      <c r="BS13" s="14"/>
      <c r="BT13" s="17"/>
      <c r="BU13" s="17"/>
      <c r="BV13" s="142" t="n">
        <f aca="false">IF(BV$2&lt;=$A13,IF(BV$3&gt;=$A13,(BV$4),0),0)*($AH14-$AH13)/10000</f>
        <v>0</v>
      </c>
      <c r="BW13" s="142" t="n">
        <f aca="false">IF(BW$2&lt;=$A13,IF(BW$3&gt;=$A13,(BW$4),0),0)*($AH14-$AH13)/10000</f>
        <v>0</v>
      </c>
      <c r="BX13" s="142" t="n">
        <f aca="false">IF(BX$2&lt;=$A13,IF(BX$3&gt;=$A13,(BX$4),0),0)*($AH14-$AH13)/10000</f>
        <v>0</v>
      </c>
      <c r="BY13" s="142" t="n">
        <f aca="false">IF(BY$2&lt;=$A13,IF(BY$3&gt;=$A13,(BY$4),0),0)*($AH14-$AH13)/10000</f>
        <v>0</v>
      </c>
      <c r="BZ13" s="142" t="n">
        <f aca="false">IF(BZ$2&lt;=$A13,IF(BZ$3&gt;=$A13,(BZ$4),0),0)*($AH14-$AH13)/10000</f>
        <v>0</v>
      </c>
      <c r="CA13" s="140" t="n">
        <f aca="false">IF(CA$2&lt;=$A13,IF(CA$3&gt;=$A13,(CA$4),0),0)*($AH14-$AH13)/10000</f>
        <v>0</v>
      </c>
      <c r="CB13" s="140" t="n">
        <f aca="false">IF(CB$2&lt;=$A13,IF(CB$3&gt;=$A13,(CB$4),0),0)*($AH14-$AH13)/10000</f>
        <v>0</v>
      </c>
      <c r="CC13" s="140" t="n">
        <f aca="false">IF(CC$2&lt;=$A13,IF(CC$3&gt;=$A13,(CC$4),0),0)*($AH14-$AH13)/10000</f>
        <v>0</v>
      </c>
      <c r="CD13" s="140" t="n">
        <f aca="false">IF(CD$2&lt;=$A13,IF(CD$3&gt;=$A13,(CD$4),0),0)*($AH14-$AH13)/10000</f>
        <v>0</v>
      </c>
      <c r="CE13" s="140" t="n">
        <f aca="false">IF(CE$2&lt;=$A13,IF(CE$3&gt;=$A13,(CE$4),0),0)*($AH14-$AH13)/10000</f>
        <v>0</v>
      </c>
      <c r="CF13" s="140" t="n">
        <f aca="false">IF(CF$2&lt;=$A13,IF(CF$3&gt;=$A13,(CF$4),0),0)*($AH14-$AH13)/10000</f>
        <v>0</v>
      </c>
      <c r="CG13" s="140" t="n">
        <f aca="false">IF(CG$2&lt;=$A13,IF(CG$3&gt;=$A13,(CG$4),0),0)*($AH14-$AH13)/10000</f>
        <v>0</v>
      </c>
      <c r="CH13" s="140" t="n">
        <f aca="false">IF(CH$2&lt;=$A13,IF(CH$3&gt;=$A13,(CH$4),0),0)*($AH14-$AH13)/10000</f>
        <v>0</v>
      </c>
      <c r="CI13" s="17"/>
      <c r="CJ13" s="128" t="n">
        <f aca="false">SUM(BV13:CH13)*$AL13</f>
        <v>0</v>
      </c>
      <c r="CK13" s="128"/>
      <c r="CL13" s="128"/>
      <c r="CM13" s="142" t="n">
        <f aca="false">IF(CM$2&lt;=$A13,IF(CM$3&gt;=$A13,(CM$4),0),0)*($AH14-$AH13)/10000</f>
        <v>0</v>
      </c>
      <c r="CN13" s="142" t="n">
        <f aca="false">IF(CN$2&lt;=$A13,IF(CN$3&gt;=$A13,(CN$4),0),0)*($AH14-$AH13)/10000</f>
        <v>0</v>
      </c>
      <c r="CO13" s="142" t="n">
        <f aca="false">IF(CO$2&lt;=$A13,IF(CO$3&gt;=$A13,(CO$4),0),0)*($AH14-$AH13)/10000</f>
        <v>0</v>
      </c>
      <c r="CP13" s="142" t="n">
        <f aca="false">IF(CP$2&lt;=$A13,IF(CP$3&gt;=$A13,(CP$4),0),0)*($AH14-$AH13)/10000</f>
        <v>0</v>
      </c>
      <c r="CQ13" s="128"/>
      <c r="CR13" s="128" t="n">
        <f aca="false">SUM(CM13:CP13)*AL13</f>
        <v>0</v>
      </c>
      <c r="CS13" s="128"/>
      <c r="CT13" s="17"/>
      <c r="CU13" s="17"/>
      <c r="CV13" s="17"/>
      <c r="CW13" s="140" t="n">
        <f aca="false">IF(CW$2&lt;=$A13,IF(CW$3&gt;=$A13,(CW$4),0),0)*($AH14-$AH13)/10000</f>
        <v>0</v>
      </c>
      <c r="CX13" s="140" t="n">
        <f aca="false">IF(CX$2&lt;=$A13,IF(CX$3&gt;=$A13,(CX$4),0),0)*($AH14-$AH13)/10000</f>
        <v>0</v>
      </c>
      <c r="CY13" s="140" t="n">
        <f aca="false">IF(CY$2&lt;=$A13,IF(CY$3&gt;=$A13,(CY$4),0),0)*($AH14-$AH13)/10000</f>
        <v>0</v>
      </c>
      <c r="CZ13" s="140" t="n">
        <f aca="false">IF(CZ$2&lt;=$A13,IF(CZ$3&gt;=$A13,(CZ$4),0),0)*($AH14-$AH13)/10000</f>
        <v>0</v>
      </c>
      <c r="DA13" s="140" t="n">
        <f aca="false">IF(DA$2&lt;=$A13,IF(DA$3&gt;=$A13,(DA$4),0),0)*($AH14-$AH13)/10000</f>
        <v>0</v>
      </c>
      <c r="DB13" s="140" t="n">
        <f aca="false">IF(DB$2&lt;=$A13,IF(DB$3&gt;=$A13,(DB$4),0),0)*($AH14-$AH13)/10000</f>
        <v>0</v>
      </c>
      <c r="DC13" s="140" t="n">
        <f aca="false">IF(DC$2&lt;=$A13,IF(DC$3&gt;=$A13,(DC$4),0),0)*($AH14-$AH13)/10000</f>
        <v>0</v>
      </c>
      <c r="DD13" s="17"/>
      <c r="DE13" s="128" t="n">
        <f aca="false">SUM(CW13:DC13)*$AL13</f>
        <v>0</v>
      </c>
      <c r="DF13" s="17"/>
      <c r="DG13" s="17"/>
      <c r="DH13" s="17"/>
      <c r="DI13" s="17"/>
      <c r="DJ13" s="17"/>
      <c r="DK13" s="140" t="n">
        <f aca="false">IF(DK$2&lt;=$A13,IF(DK$3&gt;=$A13,(DK$4),0),0)*($AH14-$AH13)/10000</f>
        <v>0</v>
      </c>
      <c r="DL13" s="140" t="n">
        <f aca="false">IF(DL$2&lt;=$A13,IF(DL$3&gt;=$A13,(DL$4),0),0)*($AH14-$AH13)/10000</f>
        <v>0</v>
      </c>
      <c r="DM13" s="140" t="n">
        <f aca="false">IF(DM$2&lt;=$A13,IF(DM$3&gt;=$A13,(DM$4),0),0)*($AH14-$AH13)/10000</f>
        <v>0</v>
      </c>
      <c r="DN13" s="140" t="n">
        <f aca="false">IF(DN$2&lt;=$A13,IF(DN$3&gt;=$A13,(DN$4),0),0)*($AH14-$AH13)/10000</f>
        <v>0</v>
      </c>
      <c r="DO13" s="140"/>
      <c r="DP13" s="140" t="n">
        <f aca="false">SUM(DK13:DN13)*AL13</f>
        <v>0</v>
      </c>
      <c r="DQ13" s="140"/>
      <c r="DR13" s="140" t="n">
        <f aca="false">IF(DR$2&lt;=$A13,IF(DR$3&gt;=$A13,(DR$4),0),0)*($AH14-$AH13)/10000</f>
        <v>0</v>
      </c>
      <c r="DS13" s="140" t="n">
        <f aca="false">IF(DS$2&lt;=$A13,IF(DS$3&gt;=$A13,(DS$4),0),0)*($AH14-$AH13)/10000</f>
        <v>0</v>
      </c>
      <c r="DT13" s="140" t="n">
        <f aca="false">IF(DT$2&lt;=$A13,IF(DT$3&gt;=$A13,(DT$4),0),0)*($AH14-$AH13)/10000</f>
        <v>0</v>
      </c>
      <c r="DU13" s="140" t="n">
        <f aca="false">IF(DU$2&lt;=$A13,IF(DU$3&gt;=$A13,(DU$4),0),0)*($AH14-$AH13)/10000</f>
        <v>0</v>
      </c>
      <c r="DV13" s="140" t="n">
        <f aca="false">IF(DV$2&lt;=$A13,IF(DV$3&gt;=$A13,(DV$4),0),0)*($AH14-$AH13)/10000</f>
        <v>0</v>
      </c>
      <c r="DW13" s="140" t="n">
        <f aca="false">IF(DW$2&lt;=$A13,IF(DW$3&gt;=$A13,(DW$4),0),0)*($AH14-$AH13)/10000</f>
        <v>0</v>
      </c>
      <c r="DX13" s="140" t="n">
        <f aca="false">IF(DX$2&lt;=$A13,IF(DX$3&gt;=$A13,(DX$4),0),0)*($AH14-$AH13)/10000</f>
        <v>0</v>
      </c>
      <c r="DY13" s="140" t="n">
        <f aca="false">IF(DY$2&lt;=$A13,IF(DY$3&gt;=$A13,(DY$4),0),0)*($AH14-$AH13)/10000</f>
        <v>0</v>
      </c>
      <c r="DZ13" s="17"/>
      <c r="EA13" s="128" t="n">
        <f aca="false">DP13+((SUM(DR13:DY13)))</f>
        <v>0</v>
      </c>
      <c r="EB13" s="128" t="n">
        <f aca="false">EA13*AL13</f>
        <v>0</v>
      </c>
      <c r="EC13" s="17"/>
      <c r="ED13" s="17"/>
      <c r="EE13" s="17"/>
      <c r="EF13" s="17"/>
      <c r="EG13" s="17"/>
      <c r="EH13" s="140" t="n">
        <f aca="false">IF(EH$2&lt;=$A13,IF(EH$3&gt;=$A13,(EH$4),0),0)*($AH14-$AH13)/10000</f>
        <v>0</v>
      </c>
      <c r="EI13" s="140" t="n">
        <f aca="false">IF(EI$2&lt;=$A13,IF(EI$3&gt;=$A13,(EI$4),0),0)*($AH14-$AH13)/10000</f>
        <v>0</v>
      </c>
      <c r="EJ13" s="140" t="n">
        <f aca="false">IF(EJ$2&lt;=$A13,IF(EJ$3&gt;=$A13,(EJ$4),0),0)*($AH14-$AH13)/10000</f>
        <v>0</v>
      </c>
      <c r="EK13" s="140" t="n">
        <f aca="false">IF(EK$2&lt;=$A13,IF(EK$3&gt;=$A13,(EK$4),0),0)*($AH14-$AH13)/10000</f>
        <v>0</v>
      </c>
      <c r="EL13" s="140" t="n">
        <f aca="false">IF(EL$2&lt;=$A13,IF(EL$3&gt;=$A13,(EL$4),0),0)*($AH14-$AH13)/10000</f>
        <v>0</v>
      </c>
      <c r="EM13" s="140" t="n">
        <f aca="false">IF(EM$2&lt;=$A13,IF(EM$3&gt;=$A13,(EM$4),0),0)*($AH14-$AH13)/10000</f>
        <v>0</v>
      </c>
      <c r="EN13" s="17"/>
      <c r="EO13" s="128" t="n">
        <f aca="false">SUM(EH13:EM13)</f>
        <v>0</v>
      </c>
      <c r="EP13" s="128" t="n">
        <f aca="false">EO13*AL13</f>
        <v>0</v>
      </c>
      <c r="EQ13" s="17"/>
      <c r="ER13" s="17"/>
      <c r="ES13" s="17"/>
      <c r="ET13" s="17"/>
      <c r="EU13" s="17"/>
      <c r="EV13" s="140" t="n">
        <f aca="false">IF(EV$2&lt;=$A13,IF(EV$3&gt;=$A13,(EV$4),0),0)*($AH14-$AH13)/10000</f>
        <v>0</v>
      </c>
      <c r="EW13" s="140" t="n">
        <f aca="false">IF(EW$2&lt;=$A13,IF(EW$3&gt;=$A13,(EW$4),0),0)*($AH14-$AH13)/10000</f>
        <v>0</v>
      </c>
      <c r="EX13" s="140" t="n">
        <f aca="false">IF(EX$2&lt;=$A13,IF(EX$3&gt;=$A13,(EX$4),0),0)*($AH14-$AH13)/10000</f>
        <v>0</v>
      </c>
      <c r="EY13" s="140" t="n">
        <f aca="false">IF(EY$2&lt;=$A13,IF(EY$3&gt;=$A13,(EY$4),0),0)*($AH14-$AH13)/10000</f>
        <v>0</v>
      </c>
      <c r="EZ13" s="140" t="n">
        <f aca="false">IF(EZ$2&lt;=$A13,IF(EZ$3&gt;=$A13,(EZ$4),0),0)*($AH14-$AH13)/10000</f>
        <v>0</v>
      </c>
      <c r="FA13" s="140" t="n">
        <f aca="false">IF(FA$2&lt;=$A13,IF(FA$3&gt;=$A13,(FA$4),0),0)*($AH14-$AH13)/10000</f>
        <v>0</v>
      </c>
      <c r="FB13" s="17"/>
      <c r="FC13" s="128" t="n">
        <f aca="false">SUM(EV13:FA13)</f>
        <v>0</v>
      </c>
      <c r="FD13" s="128" t="n">
        <f aca="false">FC13*AL13</f>
        <v>0</v>
      </c>
      <c r="FE13" s="17"/>
      <c r="FF13" s="17"/>
      <c r="FG13" s="17"/>
      <c r="FH13" s="17"/>
      <c r="FI13" s="17"/>
      <c r="FJ13" s="17"/>
      <c r="FK13" s="140" t="n">
        <f aca="false">IF(FK$2&lt;=$A13,IF(FK$3&gt;=$A13,(FK$4),0),0)*($AH14-$AH13)/10000</f>
        <v>0</v>
      </c>
      <c r="FL13" s="140" t="n">
        <f aca="false">IF(FL$2&lt;=$A13,IF(FL$3&gt;=$A13,(FL$4),0),0)*($AH14-$AH13)/10000</f>
        <v>0</v>
      </c>
      <c r="FM13" s="140" t="n">
        <f aca="false">IF(FM$2&lt;=$A13,IF(FM$3&gt;=$A13,(FM$4),0),0)*($AH14-$AH13)/10000</f>
        <v>0</v>
      </c>
      <c r="FN13" s="140" t="n">
        <f aca="false">IF(FN$2&lt;=$A13,IF(FN$3&gt;=$A13,(FN$4),0),0)*($AH14-$AH13)/10000</f>
        <v>0</v>
      </c>
      <c r="FO13" s="140" t="n">
        <f aca="false">IF(FO$2&lt;=$A13,IF(FO$3&gt;=$A13,(FO$4),0),0)*($AH14-$AH13)/10000</f>
        <v>0</v>
      </c>
      <c r="FP13" s="140" t="n">
        <f aca="false">IF(FP$2&lt;=$A13,IF(FP$3&gt;=$A13,(FP$4),0),0)*($AH14-$AH13)/10000</f>
        <v>0</v>
      </c>
      <c r="FQ13" s="17"/>
      <c r="FR13" s="128" t="n">
        <f aca="false">SUM(FK13:FP13)</f>
        <v>0</v>
      </c>
      <c r="FS13" s="128" t="n">
        <f aca="false">FR13*AL13</f>
        <v>0</v>
      </c>
      <c r="FT13" s="17"/>
      <c r="FU13" s="17"/>
      <c r="FV13" s="17"/>
      <c r="FW13" s="17"/>
      <c r="FX13" s="17"/>
      <c r="FY13" s="17"/>
      <c r="FZ13" s="140" t="n">
        <f aca="false">IF(FZ$2&lt;=$A13,IF(FZ$3&gt;=$A13,(FZ$4),0),0)*($AH14-$AH13)/10000</f>
        <v>0</v>
      </c>
      <c r="GA13" s="140" t="n">
        <f aca="false">IF(GA$2&lt;=$A13,IF(GA$3&gt;=$A13,(GA$4),0),0)*($AH14-$AH13)/10000</f>
        <v>0</v>
      </c>
      <c r="GB13" s="140" t="n">
        <f aca="false">IF(GB$2&lt;=$A13,IF(GB$3&gt;=$A13,(GB$4),0),0)*($AH14-$AH13)/10000</f>
        <v>0</v>
      </c>
      <c r="GC13" s="140" t="n">
        <f aca="false">IF(GC$2&lt;=$A13,IF(GC$3&gt;=$A13,(GC$4),0),0)*($AH14-$AH13)/10000</f>
        <v>0</v>
      </c>
      <c r="GD13" s="140" t="n">
        <f aca="false">IF(GD$2&lt;=$A13,IF(GD$3&gt;=$A13,(GD$4),0),0)*($AH14-$AH13)/10000</f>
        <v>0</v>
      </c>
      <c r="GE13" s="140" t="n">
        <f aca="false">IF(GE$2&lt;=$A13,IF(GE$3&gt;=$A13,(GE$4),0),0)*($AH14-$AH13)/10000</f>
        <v>0</v>
      </c>
      <c r="GF13" s="17"/>
      <c r="GG13" s="128" t="n">
        <f aca="false">SUM(FZ13:GE13)</f>
        <v>0</v>
      </c>
      <c r="GH13" s="128" t="n">
        <f aca="false">GG13*AL13</f>
        <v>0</v>
      </c>
      <c r="GK13" s="17"/>
      <c r="GL13" s="17"/>
      <c r="GM13" s="17"/>
      <c r="GN13" s="17"/>
      <c r="GO13" s="140" t="n">
        <f aca="false">IF(GO$2&lt;=$A13,IF(GO$3&gt;=$A13,(GO$4),0),0)*($AH14-$AH13)/10000</f>
        <v>0</v>
      </c>
      <c r="GP13" s="140" t="n">
        <f aca="false">IF(GP$2&lt;=$A13,IF(GP$3&gt;=$A13,(GP$4),0),0)*($AH14-$AH13)/10000</f>
        <v>0</v>
      </c>
      <c r="GQ13" s="140" t="n">
        <f aca="false">IF(GQ$2&lt;=$A13,IF(GQ$3&gt;=$A13,(GQ$4),0),0)*($AH14-$AH13)/10000</f>
        <v>0</v>
      </c>
      <c r="GR13" s="140" t="n">
        <f aca="false">IF(GR$2&lt;=$A13,IF(GR$3&gt;=$A13,(GR$4),0),0)*($AH14-$AH13)/10000</f>
        <v>0</v>
      </c>
      <c r="GS13" s="140" t="n">
        <f aca="false">IF(GS$2&lt;=$A13,IF(GS$3&gt;=$A13,(GS$4),0),0)*($AH14-$AH13)/10000</f>
        <v>0</v>
      </c>
      <c r="GT13" s="140" t="n">
        <f aca="false">IF(GT$2&lt;=$A13,IF(GT$3&gt;=$A13,(GT$4),0),0)*($AH14-$AH13)/10000</f>
        <v>0</v>
      </c>
      <c r="GU13" s="17"/>
      <c r="GV13" s="128" t="n">
        <f aca="false">SUM(GO13:GT13)</f>
        <v>0</v>
      </c>
      <c r="GW13" s="128" t="n">
        <f aca="false">GV13*AL13</f>
        <v>0</v>
      </c>
      <c r="GZ13" s="17"/>
      <c r="HA13" s="17"/>
      <c r="HB13" s="17"/>
      <c r="HC13" s="17"/>
      <c r="HD13" s="140" t="n">
        <f aca="false">IF(HD$2&lt;=$A13,IF(HD$3&gt;=$A13,(HD$4),0),0)*($AH14-$AH13)/10000</f>
        <v>0</v>
      </c>
      <c r="HE13" s="140" t="n">
        <f aca="false">IF(HE$2&lt;=$A13,IF(HE$3&gt;=$A13,(HE$4),0),0)*($AH14-$AH13)/10000</f>
        <v>0</v>
      </c>
      <c r="HF13" s="140" t="n">
        <f aca="false">IF(HF$2&lt;=$A13,IF(HF$3&gt;=$A13,(HF$4),0),0)*($AH14-$AH13)/10000</f>
        <v>0</v>
      </c>
      <c r="HG13" s="140" t="n">
        <f aca="false">IF(HG$2&lt;=$A13,IF(HG$3&gt;=$A13,(HG$4),0),0)*($AH14-$AH13)/10000</f>
        <v>0</v>
      </c>
      <c r="HH13" s="140" t="n">
        <f aca="false">IF(HH$2&lt;=$A13,IF(HH$3&gt;=$A13,(HH$4),0),0)*($AH14-$AH13)/10000</f>
        <v>0</v>
      </c>
      <c r="HI13" s="140" t="n">
        <f aca="false">IF(HI$2&lt;=$A13,IF(HI$3&gt;=$A13,(HI$4),0),0)*($AH14-$AH13)/10000</f>
        <v>0</v>
      </c>
      <c r="HJ13" s="17"/>
      <c r="HK13" s="128" t="n">
        <f aca="false">SUM(HD13:HI13)</f>
        <v>0</v>
      </c>
      <c r="HL13" s="128" t="n">
        <f aca="false">HK13*AL13</f>
        <v>0</v>
      </c>
    </row>
    <row r="14" customFormat="false" ht="16.5" hidden="false" customHeight="false" outlineLevel="0" collapsed="false">
      <c r="A14" s="143" t="n">
        <v>37165</v>
      </c>
      <c r="B14" s="153" t="n">
        <f aca="false">INDEX(PrnArray,MATCH($A14,PrnColumn,0),MATCH($AE$19,PrnRow,0))+EP14</f>
        <v>0</v>
      </c>
      <c r="C14" s="154" t="n">
        <f aca="false">INDEX(M1SHEET,MATCH($A14,M1COLUMN,0),MATCH($AF$14,M1ROW,0))</f>
        <v>1.3</v>
      </c>
      <c r="D14" s="155"/>
      <c r="E14" s="153" t="n">
        <f aca="false">INDEX(PrnArray,MATCH($A14,PrnColumn,0),MATCH($AF$47,PrnRow,0))+HL14</f>
        <v>0</v>
      </c>
      <c r="F14" s="154" t="n">
        <f aca="false">INDEX(M1SHEET,MATCH($A14,M1COLUMN,0),MATCH($AF$6,M1ROW,0))</f>
        <v>0.245</v>
      </c>
      <c r="G14" s="155"/>
      <c r="H14" s="153" t="n">
        <f aca="false">INDEX(PrnArray,MATCH($A14,PrnColumn,0),MATCH($AE$11,PrnRow,0))</f>
        <v>0</v>
      </c>
      <c r="I14" s="154" t="n">
        <f aca="false">INDEX(M1SHEET,MATCH($A14,M1COLUMN,0),MATCH($AF$20,M1ROW,0))</f>
        <v>0.03</v>
      </c>
      <c r="J14" s="155"/>
      <c r="K14" s="153" t="n">
        <f aca="false">INDEX(PrnArray,MATCH($A14,PrnColumn,0),MATCH($AE$21,PrnRow,0))+FS14</f>
        <v>4.49</v>
      </c>
      <c r="L14" s="154" t="n">
        <f aca="false">INDEX(M1SHEET,MATCH($A14,M1COLUMN,0),MATCH($AF$10,M1ROW,0))</f>
        <v>0.155</v>
      </c>
      <c r="M14" s="155"/>
      <c r="N14" s="153" t="n">
        <f aca="false">INDEX(PrnArray,MATCH($A14,PrnColumn,0),MATCH($AE$40,PrnRow,0))+AJ14</f>
        <v>16.87</v>
      </c>
      <c r="O14" s="154" t="n">
        <f aca="false">INDEX(M1SHEET,MATCH($A14,M1COLUMN,0),MATCH($AF$26,M1ROW,0))</f>
        <v>0</v>
      </c>
      <c r="P14" s="155"/>
      <c r="Q14" s="153" t="n">
        <f aca="false">INDEX(PrnArray,MATCH($A14,PrnColumn,0),MATCH($AE$2,PrnRow,0))+$BE14+$DE14</f>
        <v>251.94</v>
      </c>
      <c r="R14" s="154" t="n">
        <f aca="false">INDEX(M1SHEET,MATCH($A14,M1COLUMN,0),MATCH($AF$3,M1ROW,0))</f>
        <v>-0.305</v>
      </c>
      <c r="S14" s="155"/>
      <c r="T14" s="154" t="n">
        <f aca="false">INDEX(M1SHEET,MATCH($A14,M1COLUMN,0),MATCH($AF$28,M1ROW,0))</f>
        <v>7.27831639645449</v>
      </c>
      <c r="U14" s="155"/>
      <c r="V14" s="153" t="n">
        <f aca="false">INDEX(PrnArray,MATCH($A14,PrnColumn,0),MATCH($AE$18,PrnRow,0))+INDEX(optsArray,MATCH($A14,optsColumn,0),MATCH($AE$18,optsRow,0))+$BE14+$CJ14+$CR14+$DP14</f>
        <v>-30.41</v>
      </c>
      <c r="W14" s="154" t="n">
        <f aca="false">INDEX(M1SHEET,MATCH($A14,M1COLUMN,0),MATCH($AF$2,M1ROW,0))</f>
        <v>5.4</v>
      </c>
      <c r="X14" s="155"/>
      <c r="Z14" s="146" t="n">
        <f aca="false">H14+K14+Q14</f>
        <v>256.43</v>
      </c>
      <c r="AA14" s="58"/>
      <c r="AB14" s="58"/>
      <c r="AE14" s="60" t="s">
        <v>86</v>
      </c>
      <c r="AF14" s="61" t="s">
        <v>87</v>
      </c>
      <c r="AH14" s="138" t="n">
        <v>37165</v>
      </c>
      <c r="AI14" s="96" t="n">
        <f aca="false">(BE14+BQ14+CJ14+DP14)*AL14</f>
        <v>0</v>
      </c>
      <c r="AJ14" s="97" t="n">
        <f aca="false">(AN14)*(AL14)</f>
        <v>0</v>
      </c>
      <c r="AK14" s="97" t="n">
        <f aca="false">(AM14+AN14)*(AL14)</f>
        <v>0</v>
      </c>
      <c r="AL14" s="139" t="n">
        <f aca="false">INDEX(M1SHEET,MATCH($AH14,M1COLUMN,0),MATCH($AF$38,M1ROW,0))</f>
        <v>0.965395399352028</v>
      </c>
      <c r="AM14" s="122" t="n">
        <f aca="false">BR14</f>
        <v>0</v>
      </c>
      <c r="AN14" s="97" t="n">
        <f aca="false">BQ14</f>
        <v>0</v>
      </c>
      <c r="AO14" s="125"/>
      <c r="AP14" s="108"/>
      <c r="AQ14" s="128" t="n">
        <f aca="false">SUM(AW14:BD14)+SUM(BH14:BO14)+SUM(DT14:DY14)+SUM(BV14:CH14)</f>
        <v>0</v>
      </c>
      <c r="AR14" s="108"/>
      <c r="AS14" s="17"/>
      <c r="AT14" s="17"/>
      <c r="AU14" s="37" t="n">
        <v>37165</v>
      </c>
      <c r="AV14" s="17"/>
      <c r="AW14" s="128" t="n">
        <f aca="false">IF(AW$2&lt;=$A14,IF(AW$3&gt;=$A14,(AW$4/1.055056),0),0)*($AH15-$AH14)/10000</f>
        <v>0</v>
      </c>
      <c r="AX14" s="140" t="n">
        <f aca="false">IF(AX$2&lt;=$A14,IF(AX$3&gt;=$A14,(AX$4/1.055056),0),0)*($AH15-$AH14)/10000</f>
        <v>0</v>
      </c>
      <c r="AY14" s="140" t="n">
        <f aca="false">IF(AY$2&lt;=$A14,IF(AY$3&gt;=$A14,(AY$4/1.055056),0),0)*($AH15-$AH14)/10000</f>
        <v>0</v>
      </c>
      <c r="AZ14" s="140" t="n">
        <f aca="false">IF(AZ$2&lt;=$A14,IF(AZ$3&gt;=$A14,(AZ$4/1.055056),0),0)*($AH15-$AH14)/10000</f>
        <v>0</v>
      </c>
      <c r="BA14" s="140" t="n">
        <f aca="false">IF(BA$2&lt;=$A14,IF(BA$3&gt;=$A14,(BA$4/1.055056),0),0)*($AH15-$AH14)/10000</f>
        <v>0</v>
      </c>
      <c r="BB14" s="140" t="n">
        <f aca="false">IF(BB$2&lt;=$A14,IF(BB$3&gt;=$A14,(BB$4/1.055056),0),0)*($AH15-$AH14)/10000</f>
        <v>0</v>
      </c>
      <c r="BC14" s="140" t="n">
        <f aca="false">IF(BC$2&lt;=$A14,IF(BC$3&gt;=$A14,(BC$4/1.055056),0),0)*($AH15-$AH14)/10000</f>
        <v>0</v>
      </c>
      <c r="BD14" s="140"/>
      <c r="BE14" s="140" t="n">
        <f aca="false">SUM(AW14:BD14)*AL14</f>
        <v>0</v>
      </c>
      <c r="BF14" s="13"/>
      <c r="BG14" s="13"/>
      <c r="BH14" s="141" t="n">
        <f aca="false">IF(BH$2&lt;=$A14,IF(BH$3&gt;=$A14,(BH$4/1.055056),0),0)*($AH15-$AH14)/10000</f>
        <v>0</v>
      </c>
      <c r="BI14" s="141" t="n">
        <f aca="false">IF(BI$2&lt;=$A14,IF(BI$3&gt;=$A14,(BI$4/1.055056),0),0)*($AH15-$AH14)/10000</f>
        <v>0</v>
      </c>
      <c r="BJ14" s="141" t="n">
        <f aca="false">IF(BJ$2&lt;=$A14,IF(BJ$3&gt;=$A14,(BJ$4/1.055056),0),0)*($AH15-$AH14)/10000</f>
        <v>0</v>
      </c>
      <c r="BK14" s="141" t="n">
        <f aca="false">IF(BK$2&lt;=$A14,IF(BK$3&gt;=$A14,(BK$4/1.055056),0),0)*($AH15-$AH14)/10000</f>
        <v>0</v>
      </c>
      <c r="BL14" s="141" t="n">
        <f aca="false">IF(BL$2&lt;=$A14,IF(BL$3&gt;=$A14,(BL$4/1.055056),0),0)*($AH15-$AH14)/10000</f>
        <v>0</v>
      </c>
      <c r="BM14" s="141" t="n">
        <f aca="false">IF(BM$2&lt;=$A14,IF(BM$3&gt;=$A14,(BM$4/1.055056),0),0)*($AH15-$AH14)/10000</f>
        <v>0</v>
      </c>
      <c r="BN14" s="141" t="n">
        <f aca="false">IF(BN$2&lt;=$A14,IF(BN$3&gt;=$A14,(BN$4/1.055056),0),0)*($AH15-$AH14)/10000</f>
        <v>0</v>
      </c>
      <c r="BO14" s="141" t="n">
        <f aca="false">IF(BO$2&lt;=$A14,IF(BO$3&gt;=$A14,(BO$4/1.055056),0),0)*($AH15-$AH14)/10000</f>
        <v>0</v>
      </c>
      <c r="BP14" s="13"/>
      <c r="BQ14" s="14" t="n">
        <f aca="false">SUM(BH14:BO14)</f>
        <v>0</v>
      </c>
      <c r="BR14" s="14"/>
      <c r="BS14" s="14"/>
      <c r="BT14" s="17"/>
      <c r="BU14" s="17"/>
      <c r="BV14" s="142" t="n">
        <f aca="false">IF(BV$2&lt;=$A14,IF(BV$3&gt;=$A14,(BV$4),0),0)*($AH15-$AH14)/10000</f>
        <v>0</v>
      </c>
      <c r="BW14" s="142" t="n">
        <f aca="false">IF(BW$2&lt;=$A14,IF(BW$3&gt;=$A14,(BW$4),0),0)*($AH15-$AH14)/10000</f>
        <v>0</v>
      </c>
      <c r="BX14" s="142" t="n">
        <f aca="false">IF(BX$2&lt;=$A14,IF(BX$3&gt;=$A14,(BX$4),0),0)*($AH15-$AH14)/10000</f>
        <v>0</v>
      </c>
      <c r="BY14" s="142" t="n">
        <f aca="false">IF(BY$2&lt;=$A14,IF(BY$3&gt;=$A14,(BY$4),0),0)*($AH15-$AH14)/10000</f>
        <v>0</v>
      </c>
      <c r="BZ14" s="142" t="n">
        <f aca="false">IF(BZ$2&lt;=$A14,IF(BZ$3&gt;=$A14,(BZ$4),0),0)*($AH15-$AH14)/10000</f>
        <v>0</v>
      </c>
      <c r="CA14" s="140" t="n">
        <f aca="false">IF(CA$2&lt;=$A14,IF(CA$3&gt;=$A14,(CA$4),0),0)*($AH15-$AH14)/10000</f>
        <v>0</v>
      </c>
      <c r="CB14" s="140" t="n">
        <f aca="false">IF(CB$2&lt;=$A14,IF(CB$3&gt;=$A14,(CB$4),0),0)*($AH15-$AH14)/10000</f>
        <v>0</v>
      </c>
      <c r="CC14" s="140" t="n">
        <f aca="false">IF(CC$2&lt;=$A14,IF(CC$3&gt;=$A14,(CC$4),0),0)*($AH15-$AH14)/10000</f>
        <v>0</v>
      </c>
      <c r="CD14" s="140" t="n">
        <f aca="false">IF(CD$2&lt;=$A14,IF(CD$3&gt;=$A14,(CD$4),0),0)*($AH15-$AH14)/10000</f>
        <v>0</v>
      </c>
      <c r="CE14" s="140" t="n">
        <f aca="false">IF(CE$2&lt;=$A14,IF(CE$3&gt;=$A14,(CE$4),0),0)*($AH15-$AH14)/10000</f>
        <v>0</v>
      </c>
      <c r="CF14" s="140" t="n">
        <f aca="false">IF(CF$2&lt;=$A14,IF(CF$3&gt;=$A14,(CF$4),0),0)*($AH15-$AH14)/10000</f>
        <v>0</v>
      </c>
      <c r="CG14" s="140" t="n">
        <f aca="false">IF(CG$2&lt;=$A14,IF(CG$3&gt;=$A14,(CG$4),0),0)*($AH15-$AH14)/10000</f>
        <v>0</v>
      </c>
      <c r="CH14" s="140" t="n">
        <f aca="false">IF(CH$2&lt;=$A14,IF(CH$3&gt;=$A14,(CH$4),0),0)*($AH15-$AH14)/10000</f>
        <v>0</v>
      </c>
      <c r="CI14" s="17"/>
      <c r="CJ14" s="128" t="n">
        <f aca="false">SUM(BV14:CH14)*$AL14</f>
        <v>0</v>
      </c>
      <c r="CK14" s="128"/>
      <c r="CL14" s="128"/>
      <c r="CM14" s="142" t="n">
        <f aca="false">IF(CM$2&lt;=$A14,IF(CM$3&gt;=$A14,(CM$4),0),0)*($AH15-$AH14)/10000</f>
        <v>0</v>
      </c>
      <c r="CN14" s="142" t="n">
        <f aca="false">IF(CN$2&lt;=$A14,IF(CN$3&gt;=$A14,(CN$4),0),0)*($AH15-$AH14)/10000</f>
        <v>0</v>
      </c>
      <c r="CO14" s="142" t="n">
        <f aca="false">IF(CO$2&lt;=$A14,IF(CO$3&gt;=$A14,(CO$4),0),0)*($AH15-$AH14)/10000</f>
        <v>0</v>
      </c>
      <c r="CP14" s="142" t="n">
        <f aca="false">IF(CP$2&lt;=$A14,IF(CP$3&gt;=$A14,(CP$4),0),0)*($AH15-$AH14)/10000</f>
        <v>0</v>
      </c>
      <c r="CQ14" s="128"/>
      <c r="CR14" s="128" t="n">
        <f aca="false">SUM(CM14:CP14)*AL14</f>
        <v>0</v>
      </c>
      <c r="CS14" s="128"/>
      <c r="CT14" s="17"/>
      <c r="CU14" s="17"/>
      <c r="CV14" s="17"/>
      <c r="CW14" s="140" t="n">
        <f aca="false">IF(CW$2&lt;=$A14,IF(CW$3&gt;=$A14,(CW$4),0),0)*($AH15-$AH14)/10000</f>
        <v>0</v>
      </c>
      <c r="CX14" s="140" t="n">
        <f aca="false">IF(CX$2&lt;=$A14,IF(CX$3&gt;=$A14,(CX$4),0),0)*($AH15-$AH14)/10000</f>
        <v>0</v>
      </c>
      <c r="CY14" s="140" t="n">
        <f aca="false">IF(CY$2&lt;=$A14,IF(CY$3&gt;=$A14,(CY$4),0),0)*($AH15-$AH14)/10000</f>
        <v>0</v>
      </c>
      <c r="CZ14" s="140" t="n">
        <f aca="false">IF(CZ$2&lt;=$A14,IF(CZ$3&gt;=$A14,(CZ$4),0),0)*($AH15-$AH14)/10000</f>
        <v>0</v>
      </c>
      <c r="DA14" s="140" t="n">
        <f aca="false">IF(DA$2&lt;=$A14,IF(DA$3&gt;=$A14,(DA$4),0),0)*($AH15-$AH14)/10000</f>
        <v>0</v>
      </c>
      <c r="DB14" s="140" t="n">
        <f aca="false">IF(DB$2&lt;=$A14,IF(DB$3&gt;=$A14,(DB$4),0),0)*($AH15-$AH14)/10000</f>
        <v>0</v>
      </c>
      <c r="DC14" s="140" t="n">
        <f aca="false">IF(DC$2&lt;=$A14,IF(DC$3&gt;=$A14,(DC$4),0),0)*($AH15-$AH14)/10000</f>
        <v>0</v>
      </c>
      <c r="DD14" s="17"/>
      <c r="DE14" s="128" t="n">
        <f aca="false">SUM(CW14:DC14)*$AL14</f>
        <v>0</v>
      </c>
      <c r="DF14" s="17"/>
      <c r="DG14" s="17"/>
      <c r="DH14" s="17"/>
      <c r="DI14" s="17"/>
      <c r="DJ14" s="17"/>
      <c r="DK14" s="140" t="n">
        <f aca="false">IF(DK$2&lt;=$A14,IF(DK$3&gt;=$A14,(DK$4),0),0)*($AH15-$AH14)/10000</f>
        <v>0</v>
      </c>
      <c r="DL14" s="140" t="n">
        <f aca="false">IF(DL$2&lt;=$A14,IF(DL$3&gt;=$A14,(DL$4),0),0)*($AH15-$AH14)/10000</f>
        <v>0</v>
      </c>
      <c r="DM14" s="140" t="n">
        <f aca="false">IF(DM$2&lt;=$A14,IF(DM$3&gt;=$A14,(DM$4),0),0)*($AH15-$AH14)/10000</f>
        <v>0</v>
      </c>
      <c r="DN14" s="140" t="n">
        <f aca="false">IF(DN$2&lt;=$A14,IF(DN$3&gt;=$A14,(DN$4),0),0)*($AH15-$AH14)/10000</f>
        <v>0</v>
      </c>
      <c r="DO14" s="140"/>
      <c r="DP14" s="140" t="n">
        <f aca="false">SUM(DK14:DN14)*AL14</f>
        <v>0</v>
      </c>
      <c r="DQ14" s="140"/>
      <c r="DR14" s="140" t="n">
        <f aca="false">IF(DR$2&lt;=$A14,IF(DR$3&gt;=$A14,(DR$4),0),0)*($AH15-$AH14)/10000</f>
        <v>0</v>
      </c>
      <c r="DS14" s="140" t="n">
        <f aca="false">IF(DS$2&lt;=$A14,IF(DS$3&gt;=$A14,(DS$4),0),0)*($AH15-$AH14)/10000</f>
        <v>0</v>
      </c>
      <c r="DT14" s="140" t="n">
        <f aca="false">IF(DT$2&lt;=$A14,IF(DT$3&gt;=$A14,(DT$4),0),0)*($AH15-$AH14)/10000</f>
        <v>0</v>
      </c>
      <c r="DU14" s="140" t="n">
        <f aca="false">IF(DU$2&lt;=$A14,IF(DU$3&gt;=$A14,(DU$4),0),0)*($AH15-$AH14)/10000</f>
        <v>0</v>
      </c>
      <c r="DV14" s="140" t="n">
        <f aca="false">IF(DV$2&lt;=$A14,IF(DV$3&gt;=$A14,(DV$4),0),0)*($AH15-$AH14)/10000</f>
        <v>0</v>
      </c>
      <c r="DW14" s="140" t="n">
        <f aca="false">IF(DW$2&lt;=$A14,IF(DW$3&gt;=$A14,(DW$4),0),0)*($AH15-$AH14)/10000</f>
        <v>0</v>
      </c>
      <c r="DX14" s="140" t="n">
        <f aca="false">IF(DX$2&lt;=$A14,IF(DX$3&gt;=$A14,(DX$4),0),0)*($AH15-$AH14)/10000</f>
        <v>0</v>
      </c>
      <c r="DY14" s="140" t="n">
        <f aca="false">IF(DY$2&lt;=$A14,IF(DY$3&gt;=$A14,(DY$4),0),0)*($AH15-$AH14)/10000</f>
        <v>0</v>
      </c>
      <c r="DZ14" s="17"/>
      <c r="EA14" s="128" t="n">
        <f aca="false">DP14+((SUM(DR14:DY14)))</f>
        <v>0</v>
      </c>
      <c r="EB14" s="128" t="n">
        <f aca="false">EA14*AL14</f>
        <v>0</v>
      </c>
      <c r="EC14" s="17"/>
      <c r="ED14" s="17"/>
      <c r="EE14" s="17"/>
      <c r="EF14" s="17"/>
      <c r="EG14" s="17"/>
      <c r="EH14" s="140" t="n">
        <f aca="false">IF(EH$2&lt;=$A14,IF(EH$3&gt;=$A14,(EH$4),0),0)*($AH15-$AH14)/10000</f>
        <v>0</v>
      </c>
      <c r="EI14" s="140" t="n">
        <f aca="false">IF(EI$2&lt;=$A14,IF(EI$3&gt;=$A14,(EI$4),0),0)*($AH15-$AH14)/10000</f>
        <v>0</v>
      </c>
      <c r="EJ14" s="140" t="n">
        <f aca="false">IF(EJ$2&lt;=$A14,IF(EJ$3&gt;=$A14,(EJ$4),0),0)*($AH15-$AH14)/10000</f>
        <v>0</v>
      </c>
      <c r="EK14" s="140" t="n">
        <f aca="false">IF(EK$2&lt;=$A14,IF(EK$3&gt;=$A14,(EK$4),0),0)*($AH15-$AH14)/10000</f>
        <v>0</v>
      </c>
      <c r="EL14" s="140" t="n">
        <f aca="false">IF(EL$2&lt;=$A14,IF(EL$3&gt;=$A14,(EL$4),0),0)*($AH15-$AH14)/10000</f>
        <v>0</v>
      </c>
      <c r="EM14" s="140" t="n">
        <f aca="false">IF(EM$2&lt;=$A14,IF(EM$3&gt;=$A14,(EM$4),0),0)*($AH15-$AH14)/10000</f>
        <v>0</v>
      </c>
      <c r="EN14" s="17"/>
      <c r="EO14" s="128" t="n">
        <f aca="false">SUM(EH14:EM14)</f>
        <v>0</v>
      </c>
      <c r="EP14" s="128" t="n">
        <f aca="false">EO14*AL14</f>
        <v>0</v>
      </c>
      <c r="EQ14" s="17"/>
      <c r="ER14" s="17"/>
      <c r="ES14" s="17"/>
      <c r="ET14" s="17"/>
      <c r="EU14" s="17"/>
      <c r="EV14" s="140" t="n">
        <f aca="false">IF(EV$2&lt;=$A14,IF(EV$3&gt;=$A14,(EV$4),0),0)*($AH15-$AH14)/10000</f>
        <v>0</v>
      </c>
      <c r="EW14" s="140" t="n">
        <f aca="false">IF(EW$2&lt;=$A14,IF(EW$3&gt;=$A14,(EW$4),0),0)*($AH15-$AH14)/10000</f>
        <v>0</v>
      </c>
      <c r="EX14" s="140" t="n">
        <f aca="false">IF(EX$2&lt;=$A14,IF(EX$3&gt;=$A14,(EX$4),0),0)*($AH15-$AH14)/10000</f>
        <v>0</v>
      </c>
      <c r="EY14" s="140" t="n">
        <f aca="false">IF(EY$2&lt;=$A14,IF(EY$3&gt;=$A14,(EY$4),0),0)*($AH15-$AH14)/10000</f>
        <v>0</v>
      </c>
      <c r="EZ14" s="140" t="n">
        <f aca="false">IF(EZ$2&lt;=$A14,IF(EZ$3&gt;=$A14,(EZ$4),0),0)*($AH15-$AH14)/10000</f>
        <v>0</v>
      </c>
      <c r="FA14" s="140" t="n">
        <f aca="false">IF(FA$2&lt;=$A14,IF(FA$3&gt;=$A14,(FA$4),0),0)*($AH15-$AH14)/10000</f>
        <v>0</v>
      </c>
      <c r="FB14" s="17"/>
      <c r="FC14" s="128" t="n">
        <f aca="false">SUM(EV14:FA14)</f>
        <v>0</v>
      </c>
      <c r="FD14" s="128" t="n">
        <f aca="false">FC14*AL14</f>
        <v>0</v>
      </c>
      <c r="FE14" s="17"/>
      <c r="FF14" s="17"/>
      <c r="FG14" s="17"/>
      <c r="FH14" s="17"/>
      <c r="FI14" s="17"/>
      <c r="FJ14" s="17"/>
      <c r="FK14" s="140" t="n">
        <f aca="false">IF(FK$2&lt;=$A14,IF(FK$3&gt;=$A14,(FK$4),0),0)*($AH15-$AH14)/10000</f>
        <v>0</v>
      </c>
      <c r="FL14" s="140" t="n">
        <f aca="false">IF(FL$2&lt;=$A14,IF(FL$3&gt;=$A14,(FL$4),0),0)*($AH15-$AH14)/10000</f>
        <v>0</v>
      </c>
      <c r="FM14" s="140" t="n">
        <f aca="false">IF(FM$2&lt;=$A14,IF(FM$3&gt;=$A14,(FM$4),0),0)*($AH15-$AH14)/10000</f>
        <v>0</v>
      </c>
      <c r="FN14" s="140" t="n">
        <f aca="false">IF(FN$2&lt;=$A14,IF(FN$3&gt;=$A14,(FN$4),0),0)*($AH15-$AH14)/10000</f>
        <v>0</v>
      </c>
      <c r="FO14" s="140" t="n">
        <f aca="false">IF(FO$2&lt;=$A14,IF(FO$3&gt;=$A14,(FO$4),0),0)*($AH15-$AH14)/10000</f>
        <v>0</v>
      </c>
      <c r="FP14" s="140" t="n">
        <f aca="false">IF(FP$2&lt;=$A14,IF(FP$3&gt;=$A14,(FP$4),0),0)*($AH15-$AH14)/10000</f>
        <v>0</v>
      </c>
      <c r="FQ14" s="17"/>
      <c r="FR14" s="128" t="n">
        <f aca="false">SUM(FK14:FP14)</f>
        <v>0</v>
      </c>
      <c r="FS14" s="128" t="n">
        <f aca="false">FR14*AL14</f>
        <v>0</v>
      </c>
      <c r="FT14" s="17"/>
      <c r="FU14" s="17"/>
      <c r="FV14" s="17"/>
      <c r="FW14" s="17"/>
      <c r="FX14" s="17"/>
      <c r="FY14" s="17"/>
      <c r="FZ14" s="140" t="n">
        <f aca="false">IF(FZ$2&lt;=$A14,IF(FZ$3&gt;=$A14,(FZ$4),0),0)*($AH15-$AH14)/10000</f>
        <v>0</v>
      </c>
      <c r="GA14" s="140" t="n">
        <f aca="false">IF(GA$2&lt;=$A14,IF(GA$3&gt;=$A14,(GA$4),0),0)*($AH15-$AH14)/10000</f>
        <v>0</v>
      </c>
      <c r="GB14" s="140" t="n">
        <f aca="false">IF(GB$2&lt;=$A14,IF(GB$3&gt;=$A14,(GB$4),0),0)*($AH15-$AH14)/10000</f>
        <v>0</v>
      </c>
      <c r="GC14" s="140" t="n">
        <f aca="false">IF(GC$2&lt;=$A14,IF(GC$3&gt;=$A14,(GC$4),0),0)*($AH15-$AH14)/10000</f>
        <v>0</v>
      </c>
      <c r="GD14" s="140" t="n">
        <f aca="false">IF(GD$2&lt;=$A14,IF(GD$3&gt;=$A14,(GD$4),0),0)*($AH15-$AH14)/10000</f>
        <v>0</v>
      </c>
      <c r="GE14" s="140" t="n">
        <f aca="false">IF(GE$2&lt;=$A14,IF(GE$3&gt;=$A14,(GE$4),0),0)*($AH15-$AH14)/10000</f>
        <v>0</v>
      </c>
      <c r="GF14" s="17"/>
      <c r="GG14" s="128" t="n">
        <f aca="false">SUM(FZ14:GE14)</f>
        <v>0</v>
      </c>
      <c r="GH14" s="128" t="n">
        <f aca="false">GG14*AL14</f>
        <v>0</v>
      </c>
      <c r="GK14" s="17"/>
      <c r="GL14" s="17"/>
      <c r="GM14" s="17"/>
      <c r="GN14" s="17"/>
      <c r="GO14" s="140" t="n">
        <f aca="false">IF(GO$2&lt;=$A14,IF(GO$3&gt;=$A14,(GO$4),0),0)*($AH15-$AH14)/10000</f>
        <v>0</v>
      </c>
      <c r="GP14" s="140" t="n">
        <f aca="false">IF(GP$2&lt;=$A14,IF(GP$3&gt;=$A14,(GP$4),0),0)*($AH15-$AH14)/10000</f>
        <v>0</v>
      </c>
      <c r="GQ14" s="140" t="n">
        <f aca="false">IF(GQ$2&lt;=$A14,IF(GQ$3&gt;=$A14,(GQ$4),0),0)*($AH15-$AH14)/10000</f>
        <v>0</v>
      </c>
      <c r="GR14" s="140" t="n">
        <f aca="false">IF(GR$2&lt;=$A14,IF(GR$3&gt;=$A14,(GR$4),0),0)*($AH15-$AH14)/10000</f>
        <v>0</v>
      </c>
      <c r="GS14" s="140" t="n">
        <f aca="false">IF(GS$2&lt;=$A14,IF(GS$3&gt;=$A14,(GS$4),0),0)*($AH15-$AH14)/10000</f>
        <v>0</v>
      </c>
      <c r="GT14" s="140" t="n">
        <f aca="false">IF(GT$2&lt;=$A14,IF(GT$3&gt;=$A14,(GT$4),0),0)*($AH15-$AH14)/10000</f>
        <v>0</v>
      </c>
      <c r="GU14" s="17"/>
      <c r="GV14" s="128" t="n">
        <f aca="false">SUM(GO14:GT14)</f>
        <v>0</v>
      </c>
      <c r="GW14" s="128" t="n">
        <f aca="false">GV14*AL14</f>
        <v>0</v>
      </c>
      <c r="GZ14" s="17"/>
      <c r="HA14" s="17"/>
      <c r="HB14" s="17"/>
      <c r="HC14" s="17"/>
      <c r="HD14" s="140" t="n">
        <f aca="false">IF(HD$2&lt;=$A14,IF(HD$3&gt;=$A14,(HD$4),0),0)*($AH15-$AH14)/10000</f>
        <v>0</v>
      </c>
      <c r="HE14" s="140" t="n">
        <f aca="false">IF(HE$2&lt;=$A14,IF(HE$3&gt;=$A14,(HE$4),0),0)*($AH15-$AH14)/10000</f>
        <v>0</v>
      </c>
      <c r="HF14" s="140" t="n">
        <f aca="false">IF(HF$2&lt;=$A14,IF(HF$3&gt;=$A14,(HF$4),0),0)*($AH15-$AH14)/10000</f>
        <v>0</v>
      </c>
      <c r="HG14" s="140" t="n">
        <f aca="false">IF(HG$2&lt;=$A14,IF(HG$3&gt;=$A14,(HG$4),0),0)*($AH15-$AH14)/10000</f>
        <v>0</v>
      </c>
      <c r="HH14" s="140" t="n">
        <f aca="false">IF(HH$2&lt;=$A14,IF(HH$3&gt;=$A14,(HH$4),0),0)*($AH15-$AH14)/10000</f>
        <v>0</v>
      </c>
      <c r="HI14" s="140" t="n">
        <f aca="false">IF(HI$2&lt;=$A14,IF(HI$3&gt;=$A14,(HI$4),0),0)*($AH15-$AH14)/10000</f>
        <v>0</v>
      </c>
      <c r="HJ14" s="17"/>
      <c r="HK14" s="128" t="n">
        <f aca="false">SUM(HD14:HI14)</f>
        <v>0</v>
      </c>
      <c r="HL14" s="128" t="n">
        <f aca="false">HK14*AL14</f>
        <v>0</v>
      </c>
    </row>
    <row r="15" customFormat="false" ht="17.25" hidden="false" customHeight="false" outlineLevel="0" collapsed="false">
      <c r="A15" s="133" t="n">
        <v>37196</v>
      </c>
      <c r="B15" s="144" t="n">
        <f aca="false">INDEX(PrnArray,MATCH($A15,PrnColumn,0),MATCH($AE$19,PrnRow,0))+EP15</f>
        <v>0</v>
      </c>
      <c r="C15" s="135" t="n">
        <f aca="false">INDEX(M1SHEET,MATCH($A15,M1COLUMN,0),MATCH($AF$14,M1ROW,0))</f>
        <v>1.39</v>
      </c>
      <c r="D15" s="136" t="n">
        <f aca="false">AVERAGE(C15:C26)</f>
        <v>1.10291666666667</v>
      </c>
      <c r="E15" s="144" t="n">
        <f aca="false">INDEX(PrnArray,MATCH($A15,PrnColumn,0),MATCH($AF$47,PrnRow,0))+HL15</f>
        <v>28.84</v>
      </c>
      <c r="F15" s="135" t="n">
        <f aca="false">INDEX(M1SHEET,MATCH($A15,M1COLUMN,0),MATCH($AF$6,M1ROW,0))</f>
        <v>0.28</v>
      </c>
      <c r="G15" s="136" t="n">
        <f aca="false">AVERAGE(F15:F26)</f>
        <v>0.255416666666667</v>
      </c>
      <c r="H15" s="144" t="n">
        <f aca="false">INDEX(PrnArray,MATCH($A15,PrnColumn,0),MATCH($AE$11,PrnRow,0))</f>
        <v>0</v>
      </c>
      <c r="I15" s="135" t="n">
        <f aca="false">INDEX(M1SHEET,MATCH($A15,M1COLUMN,0),MATCH($AF$20,M1ROW,0))</f>
        <v>0.075</v>
      </c>
      <c r="J15" s="136" t="n">
        <f aca="false">AVERAGE(I15:I26)</f>
        <v>0.0416666666666667</v>
      </c>
      <c r="K15" s="144" t="n">
        <f aca="false">INDEX(PrnArray,MATCH($A15,PrnColumn,0),MATCH($AE$21,PrnRow,0))+FS15</f>
        <v>14.42</v>
      </c>
      <c r="L15" s="135" t="n">
        <f aca="false">INDEX(M1SHEET,MATCH($A15,M1COLUMN,0),MATCH($AF$10,M1ROW,0))</f>
        <v>0.21</v>
      </c>
      <c r="M15" s="136" t="n">
        <f aca="false">AVERAGE(L15:L26)</f>
        <v>0.151666666666667</v>
      </c>
      <c r="N15" s="144" t="n">
        <f aca="false">INDEX(PrnArray,MATCH($A15,PrnColumn,0),MATCH($AE$40,PrnRow,0))+AJ15</f>
        <v>179.37</v>
      </c>
      <c r="O15" s="135" t="n">
        <f aca="false">INDEX(M1SHEET,MATCH($A15,M1COLUMN,0),MATCH($AF$26,M1ROW,0))</f>
        <v>0.15</v>
      </c>
      <c r="P15" s="136" t="n">
        <f aca="false">AVERAGE(O15:O26)</f>
        <v>0.15</v>
      </c>
      <c r="Q15" s="144" t="n">
        <f aca="false">INDEX(PrnArray,MATCH($A15,PrnColumn,0),MATCH($AE$2,PrnRow,0))+$BE15+$DE15</f>
        <v>-4.31</v>
      </c>
      <c r="R15" s="135" t="n">
        <f aca="false">INDEX(M1SHEET,MATCH($A15,M1COLUMN,0),MATCH($AF$3,M1ROW,0))</f>
        <v>-0.185</v>
      </c>
      <c r="S15" s="136" t="n">
        <f aca="false">AVERAGE(R15:R26)</f>
        <v>-0.318</v>
      </c>
      <c r="T15" s="135" t="n">
        <f aca="false">INDEX(M1SHEET,MATCH($A15,M1COLUMN,0),MATCH($AF$28,M1ROW,0))</f>
        <v>7.57008331731103</v>
      </c>
      <c r="U15" s="136" t="n">
        <f aca="false">AVERAGE(T15:T26)</f>
        <v>6.36376649970231</v>
      </c>
      <c r="V15" s="144" t="n">
        <f aca="false">INDEX(PrnArray,MATCH($A15,PrnColumn,0),MATCH($AE$18,PrnRow,0))+INDEX(optsArray,MATCH($A15,optsColumn,0),MATCH($AE$18,optsRow,0))+$BE15+$CJ15+$CR15+$DP15</f>
        <v>-16.92</v>
      </c>
      <c r="W15" s="135" t="n">
        <f aca="false">INDEX(M1SHEET,MATCH($A15,M1COLUMN,0),MATCH($AF$2,M1ROW,0))</f>
        <v>5.485</v>
      </c>
      <c r="X15" s="136" t="n">
        <f aca="false">AVERAGE(W15:W26)</f>
        <v>4.7775</v>
      </c>
      <c r="Z15" s="150" t="n">
        <f aca="false">H15+K15+Q15</f>
        <v>10.11</v>
      </c>
      <c r="AA15" s="58"/>
      <c r="AB15" s="58"/>
      <c r="AE15" s="60" t="s">
        <v>88</v>
      </c>
      <c r="AF15" s="61" t="s">
        <v>89</v>
      </c>
      <c r="AH15" s="138" t="n">
        <v>37196</v>
      </c>
      <c r="AI15" s="96" t="n">
        <f aca="false">(BE15+BQ15+CJ15+DP15)*AL15</f>
        <v>0</v>
      </c>
      <c r="AJ15" s="97" t="n">
        <f aca="false">(AN15)*(AL15)</f>
        <v>0</v>
      </c>
      <c r="AK15" s="97" t="n">
        <f aca="false">(AM15+AN15)*(AL15)</f>
        <v>0</v>
      </c>
      <c r="AL15" s="139" t="n">
        <f aca="false">INDEX(M1SHEET,MATCH($AH15,M1COLUMN,0),MATCH($AF$38,M1ROW,0))</f>
        <v>0.961374591900512</v>
      </c>
      <c r="AM15" s="122" t="n">
        <f aca="false">BR15</f>
        <v>0</v>
      </c>
      <c r="AN15" s="97" t="n">
        <f aca="false">BQ15</f>
        <v>0</v>
      </c>
      <c r="AO15" s="125"/>
      <c r="AP15" s="108"/>
      <c r="AQ15" s="128" t="n">
        <f aca="false">SUM(AW15:BD15)+SUM(BH15:BO15)+SUM(DT15:DY15)+SUM(BV15:CH15)</f>
        <v>0</v>
      </c>
      <c r="AR15" s="108"/>
      <c r="AS15" s="17"/>
      <c r="AT15" s="17"/>
      <c r="AU15" s="37" t="n">
        <v>37196</v>
      </c>
      <c r="AV15" s="17"/>
      <c r="AW15" s="128" t="n">
        <f aca="false">IF(AW$2&lt;=$A15,IF(AW$3&gt;=$A15,(AW$4/1.055056),0),0)*($AH16-$AH15)/10000</f>
        <v>0</v>
      </c>
      <c r="AX15" s="140" t="n">
        <f aca="false">IF(AX$2&lt;=$A15,IF(AX$3&gt;=$A15,(AX$4/1.055056),0),0)*($AH16-$AH15)/10000</f>
        <v>0</v>
      </c>
      <c r="AY15" s="140" t="n">
        <f aca="false">IF(AY$2&lt;=$A15,IF(AY$3&gt;=$A15,(AY$4/1.055056),0),0)*($AH16-$AH15)/10000</f>
        <v>0</v>
      </c>
      <c r="AZ15" s="140" t="n">
        <f aca="false">IF(AZ$2&lt;=$A15,IF(AZ$3&gt;=$A15,(AZ$4/1.055056),0),0)*($AH16-$AH15)/10000</f>
        <v>0</v>
      </c>
      <c r="BA15" s="140" t="n">
        <f aca="false">IF(BA$2&lt;=$A15,IF(BA$3&gt;=$A15,(BA$4/1.055056),0),0)*($AH16-$AH15)/10000</f>
        <v>0</v>
      </c>
      <c r="BB15" s="140" t="n">
        <f aca="false">IF(BB$2&lt;=$A15,IF(BB$3&gt;=$A15,(BB$4/1.055056),0),0)*($AH16-$AH15)/10000</f>
        <v>0</v>
      </c>
      <c r="BC15" s="140" t="n">
        <f aca="false">IF(BC$2&lt;=$A15,IF(BC$3&gt;=$A15,(BC$4/1.055056),0),0)*($AH16-$AH15)/10000</f>
        <v>0</v>
      </c>
      <c r="BD15" s="140"/>
      <c r="BE15" s="140" t="n">
        <f aca="false">SUM(AW15:BD15)*AL15</f>
        <v>0</v>
      </c>
      <c r="BF15" s="13"/>
      <c r="BG15" s="13"/>
      <c r="BH15" s="141" t="n">
        <f aca="false">IF(BH$2&lt;=$A15,IF(BH$3&gt;=$A15,(BH$4/1.055056),0),0)*($AH16-$AH15)/10000</f>
        <v>0</v>
      </c>
      <c r="BI15" s="141" t="n">
        <f aca="false">IF(BI$2&lt;=$A15,IF(BI$3&gt;=$A15,(BI$4/1.055056),0),0)*($AH16-$AH15)/10000</f>
        <v>0</v>
      </c>
      <c r="BJ15" s="141" t="n">
        <f aca="false">IF(BJ$2&lt;=$A15,IF(BJ$3&gt;=$A15,(BJ$4/1.055056),0),0)*($AH16-$AH15)/10000</f>
        <v>0</v>
      </c>
      <c r="BK15" s="141" t="n">
        <f aca="false">IF(BK$2&lt;=$A15,IF(BK$3&gt;=$A15,(BK$4/1.055056),0),0)*($AH16-$AH15)/10000</f>
        <v>0</v>
      </c>
      <c r="BL15" s="141" t="n">
        <f aca="false">IF(BL$2&lt;=$A15,IF(BL$3&gt;=$A15,(BL$4/1.055056),0),0)*($AH16-$AH15)/10000</f>
        <v>0</v>
      </c>
      <c r="BM15" s="141" t="n">
        <f aca="false">IF(BM$2&lt;=$A15,IF(BM$3&gt;=$A15,(BM$4/1.055056),0),0)*($AH16-$AH15)/10000</f>
        <v>0</v>
      </c>
      <c r="BN15" s="141" t="n">
        <f aca="false">IF(BN$2&lt;=$A15,IF(BN$3&gt;=$A15,(BN$4/1.055056),0),0)*($AH16-$AH15)/10000</f>
        <v>0</v>
      </c>
      <c r="BO15" s="141" t="n">
        <f aca="false">IF(BO$2&lt;=$A15,IF(BO$3&gt;=$A15,(BO$4/1.055056),0),0)*($AH16-$AH15)/10000</f>
        <v>0</v>
      </c>
      <c r="BP15" s="13"/>
      <c r="BQ15" s="14" t="n">
        <f aca="false">SUM(BH15:BO15)</f>
        <v>0</v>
      </c>
      <c r="BR15" s="14"/>
      <c r="BS15" s="14"/>
      <c r="BT15" s="17"/>
      <c r="BU15" s="17"/>
      <c r="BV15" s="142" t="n">
        <f aca="false">IF(BV$2&lt;=$A15,IF(BV$3&gt;=$A15,(BV$4),0),0)*($AH16-$AH15)/10000</f>
        <v>0</v>
      </c>
      <c r="BW15" s="142" t="n">
        <f aca="false">IF(BW$2&lt;=$A15,IF(BW$3&gt;=$A15,(BW$4),0),0)*($AH16-$AH15)/10000</f>
        <v>0</v>
      </c>
      <c r="BX15" s="142" t="n">
        <f aca="false">IF(BX$2&lt;=$A15,IF(BX$3&gt;=$A15,(BX$4),0),0)*($AH16-$AH15)/10000</f>
        <v>0</v>
      </c>
      <c r="BY15" s="142" t="n">
        <f aca="false">IF(BY$2&lt;=$A15,IF(BY$3&gt;=$A15,(BY$4),0),0)*($AH16-$AH15)/10000</f>
        <v>0</v>
      </c>
      <c r="BZ15" s="142" t="n">
        <f aca="false">IF(BZ$2&lt;=$A15,IF(BZ$3&gt;=$A15,(BZ$4),0),0)*($AH16-$AH15)/10000</f>
        <v>0</v>
      </c>
      <c r="CA15" s="140" t="n">
        <f aca="false">IF(CA$2&lt;=$A15,IF(CA$3&gt;=$A15,(CA$4),0),0)*($AH16-$AH15)/10000</f>
        <v>0</v>
      </c>
      <c r="CB15" s="140" t="n">
        <f aca="false">IF(CB$2&lt;=$A15,IF(CB$3&gt;=$A15,(CB$4),0),0)*($AH16-$AH15)/10000</f>
        <v>0</v>
      </c>
      <c r="CC15" s="140" t="n">
        <f aca="false">IF(CC$2&lt;=$A15,IF(CC$3&gt;=$A15,(CC$4),0),0)*($AH16-$AH15)/10000</f>
        <v>0</v>
      </c>
      <c r="CD15" s="140" t="n">
        <f aca="false">IF(CD$2&lt;=$A15,IF(CD$3&gt;=$A15,(CD$4),0),0)*($AH16-$AH15)/10000</f>
        <v>0</v>
      </c>
      <c r="CE15" s="140" t="n">
        <f aca="false">IF(CE$2&lt;=$A15,IF(CE$3&gt;=$A15,(CE$4),0),0)*($AH16-$AH15)/10000</f>
        <v>0</v>
      </c>
      <c r="CF15" s="140" t="n">
        <f aca="false">IF(CF$2&lt;=$A15,IF(CF$3&gt;=$A15,(CF$4),0),0)*($AH16-$AH15)/10000</f>
        <v>0</v>
      </c>
      <c r="CG15" s="140" t="n">
        <f aca="false">IF(CG$2&lt;=$A15,IF(CG$3&gt;=$A15,(CG$4),0),0)*($AH16-$AH15)/10000</f>
        <v>0</v>
      </c>
      <c r="CH15" s="140" t="n">
        <f aca="false">IF(CH$2&lt;=$A15,IF(CH$3&gt;=$A15,(CH$4),0),0)*($AH16-$AH15)/10000</f>
        <v>0</v>
      </c>
      <c r="CI15" s="17"/>
      <c r="CJ15" s="128" t="n">
        <f aca="false">SUM(BV15:CH15)*$AL15</f>
        <v>0</v>
      </c>
      <c r="CK15" s="128"/>
      <c r="CL15" s="128"/>
      <c r="CM15" s="142" t="n">
        <f aca="false">IF(CM$2&lt;=$A15,IF(CM$3&gt;=$A15,(CM$4),0),0)*($AH16-$AH15)/10000</f>
        <v>0</v>
      </c>
      <c r="CN15" s="142" t="n">
        <f aca="false">IF(CN$2&lt;=$A15,IF(CN$3&gt;=$A15,(CN$4),0),0)*($AH16-$AH15)/10000</f>
        <v>0</v>
      </c>
      <c r="CO15" s="142" t="n">
        <f aca="false">IF(CO$2&lt;=$A15,IF(CO$3&gt;=$A15,(CO$4),0),0)*($AH16-$AH15)/10000</f>
        <v>0</v>
      </c>
      <c r="CP15" s="142" t="n">
        <f aca="false">IF(CP$2&lt;=$A15,IF(CP$3&gt;=$A15,(CP$4),0),0)*($AH16-$AH15)/10000</f>
        <v>0</v>
      </c>
      <c r="CQ15" s="128"/>
      <c r="CR15" s="128" t="n">
        <f aca="false">SUM(CM15:CP15)*AL15</f>
        <v>0</v>
      </c>
      <c r="CS15" s="128"/>
      <c r="CT15" s="17"/>
      <c r="CU15" s="17"/>
      <c r="CV15" s="17"/>
      <c r="CW15" s="140" t="n">
        <f aca="false">IF(CW$2&lt;=$A15,IF(CW$3&gt;=$A15,(CW$4),0),0)*($AH16-$AH15)/10000</f>
        <v>0</v>
      </c>
      <c r="CX15" s="140" t="n">
        <f aca="false">IF(CX$2&lt;=$A15,IF(CX$3&gt;=$A15,(CX$4),0),0)*($AH16-$AH15)/10000</f>
        <v>0</v>
      </c>
      <c r="CY15" s="140" t="n">
        <f aca="false">IF(CY$2&lt;=$A15,IF(CY$3&gt;=$A15,(CY$4),0),0)*($AH16-$AH15)/10000</f>
        <v>0</v>
      </c>
      <c r="CZ15" s="140" t="n">
        <f aca="false">IF(CZ$2&lt;=$A15,IF(CZ$3&gt;=$A15,(CZ$4),0),0)*($AH16-$AH15)/10000</f>
        <v>0</v>
      </c>
      <c r="DA15" s="140" t="n">
        <f aca="false">IF(DA$2&lt;=$A15,IF(DA$3&gt;=$A15,(DA$4),0),0)*($AH16-$AH15)/10000</f>
        <v>0</v>
      </c>
      <c r="DB15" s="140" t="n">
        <f aca="false">IF(DB$2&lt;=$A15,IF(DB$3&gt;=$A15,(DB$4),0),0)*($AH16-$AH15)/10000</f>
        <v>0</v>
      </c>
      <c r="DC15" s="140" t="n">
        <f aca="false">IF(DC$2&lt;=$A15,IF(DC$3&gt;=$A15,(DC$4),0),0)*($AH16-$AH15)/10000</f>
        <v>0</v>
      </c>
      <c r="DD15" s="17"/>
      <c r="DE15" s="128" t="n">
        <f aca="false">SUM(CW15:DC15)*$AL15</f>
        <v>0</v>
      </c>
      <c r="DF15" s="17"/>
      <c r="DG15" s="17"/>
      <c r="DH15" s="17"/>
      <c r="DI15" s="17"/>
      <c r="DJ15" s="17"/>
      <c r="DK15" s="140" t="n">
        <f aca="false">IF(DK$2&lt;=$A15,IF(DK$3&gt;=$A15,(DK$4),0),0)*($AH16-$AH15)/10000</f>
        <v>0</v>
      </c>
      <c r="DL15" s="140" t="n">
        <f aca="false">IF(DL$2&lt;=$A15,IF(DL$3&gt;=$A15,(DL$4),0),0)*($AH16-$AH15)/10000</f>
        <v>0</v>
      </c>
      <c r="DM15" s="140" t="n">
        <f aca="false">IF(DM$2&lt;=$A15,IF(DM$3&gt;=$A15,(DM$4),0),0)*($AH16-$AH15)/10000</f>
        <v>0</v>
      </c>
      <c r="DN15" s="140" t="n">
        <f aca="false">IF(DN$2&lt;=$A15,IF(DN$3&gt;=$A15,(DN$4),0),0)*($AH16-$AH15)/10000</f>
        <v>0</v>
      </c>
      <c r="DO15" s="140"/>
      <c r="DP15" s="140" t="n">
        <f aca="false">SUM(DK15:DN15)*AL15</f>
        <v>0</v>
      </c>
      <c r="DQ15" s="140"/>
      <c r="DR15" s="140" t="n">
        <f aca="false">IF(DR$2&lt;=$A15,IF(DR$3&gt;=$A15,(DR$4),0),0)*($AH16-$AH15)/10000</f>
        <v>0</v>
      </c>
      <c r="DS15" s="140" t="n">
        <f aca="false">IF(DS$2&lt;=$A15,IF(DS$3&gt;=$A15,(DS$4),0),0)*($AH16-$AH15)/10000</f>
        <v>0</v>
      </c>
      <c r="DT15" s="140" t="n">
        <f aca="false">IF(DT$2&lt;=$A15,IF(DT$3&gt;=$A15,(DT$4),0),0)*($AH16-$AH15)/10000</f>
        <v>0</v>
      </c>
      <c r="DU15" s="140" t="n">
        <f aca="false">IF(DU$2&lt;=$A15,IF(DU$3&gt;=$A15,(DU$4),0),0)*($AH16-$AH15)/10000</f>
        <v>0</v>
      </c>
      <c r="DV15" s="140" t="n">
        <f aca="false">IF(DV$2&lt;=$A15,IF(DV$3&gt;=$A15,(DV$4),0),0)*($AH16-$AH15)/10000</f>
        <v>0</v>
      </c>
      <c r="DW15" s="140" t="n">
        <f aca="false">IF(DW$2&lt;=$A15,IF(DW$3&gt;=$A15,(DW$4),0),0)*($AH16-$AH15)/10000</f>
        <v>0</v>
      </c>
      <c r="DX15" s="140" t="n">
        <f aca="false">IF(DX$2&lt;=$A15,IF(DX$3&gt;=$A15,(DX$4),0),0)*($AH16-$AH15)/10000</f>
        <v>0</v>
      </c>
      <c r="DY15" s="140" t="n">
        <f aca="false">IF(DY$2&lt;=$A15,IF(DY$3&gt;=$A15,(DY$4),0),0)*($AH16-$AH15)/10000</f>
        <v>0</v>
      </c>
      <c r="DZ15" s="17"/>
      <c r="EA15" s="128" t="n">
        <f aca="false">DP15+((SUM(DR15:DY15)))</f>
        <v>0</v>
      </c>
      <c r="EB15" s="128" t="n">
        <f aca="false">EA15*AL15</f>
        <v>0</v>
      </c>
      <c r="EC15" s="17"/>
      <c r="ED15" s="17"/>
      <c r="EE15" s="17"/>
      <c r="EF15" s="17"/>
      <c r="EG15" s="17"/>
      <c r="EH15" s="140" t="n">
        <f aca="false">IF(EH$2&lt;=$A15,IF(EH$3&gt;=$A15,(EH$4),0),0)*($AH16-$AH15)/10000</f>
        <v>0</v>
      </c>
      <c r="EI15" s="140" t="n">
        <f aca="false">IF(EI$2&lt;=$A15,IF(EI$3&gt;=$A15,(EI$4),0),0)*($AH16-$AH15)/10000</f>
        <v>0</v>
      </c>
      <c r="EJ15" s="140" t="n">
        <f aca="false">IF(EJ$2&lt;=$A15,IF(EJ$3&gt;=$A15,(EJ$4),0),0)*($AH16-$AH15)/10000</f>
        <v>0</v>
      </c>
      <c r="EK15" s="140" t="n">
        <f aca="false">IF(EK$2&lt;=$A15,IF(EK$3&gt;=$A15,(EK$4),0),0)*($AH16-$AH15)/10000</f>
        <v>0</v>
      </c>
      <c r="EL15" s="140" t="n">
        <f aca="false">IF(EL$2&lt;=$A15,IF(EL$3&gt;=$A15,(EL$4),0),0)*($AH16-$AH15)/10000</f>
        <v>0</v>
      </c>
      <c r="EM15" s="140" t="n">
        <f aca="false">IF(EM$2&lt;=$A15,IF(EM$3&gt;=$A15,(EM$4),0),0)*($AH16-$AH15)/10000</f>
        <v>0</v>
      </c>
      <c r="EN15" s="17"/>
      <c r="EO15" s="128" t="n">
        <f aca="false">SUM(EH15:EM15)</f>
        <v>0</v>
      </c>
      <c r="EP15" s="128" t="n">
        <f aca="false">EO15*AL15</f>
        <v>0</v>
      </c>
      <c r="EQ15" s="17"/>
      <c r="ER15" s="17"/>
      <c r="ES15" s="17"/>
      <c r="ET15" s="17"/>
      <c r="EU15" s="17"/>
      <c r="EV15" s="140" t="n">
        <f aca="false">IF(EV$2&lt;=$A15,IF(EV$3&gt;=$A15,(EV$4),0),0)*($AH16-$AH15)/10000</f>
        <v>0</v>
      </c>
      <c r="EW15" s="140" t="n">
        <f aca="false">IF(EW$2&lt;=$A15,IF(EW$3&gt;=$A15,(EW$4),0),0)*($AH16-$AH15)/10000</f>
        <v>0</v>
      </c>
      <c r="EX15" s="140" t="n">
        <f aca="false">IF(EX$2&lt;=$A15,IF(EX$3&gt;=$A15,(EX$4),0),0)*($AH16-$AH15)/10000</f>
        <v>0</v>
      </c>
      <c r="EY15" s="140" t="n">
        <f aca="false">IF(EY$2&lt;=$A15,IF(EY$3&gt;=$A15,(EY$4),0),0)*($AH16-$AH15)/10000</f>
        <v>0</v>
      </c>
      <c r="EZ15" s="140" t="n">
        <f aca="false">IF(EZ$2&lt;=$A15,IF(EZ$3&gt;=$A15,(EZ$4),0),0)*($AH16-$AH15)/10000</f>
        <v>0</v>
      </c>
      <c r="FA15" s="140" t="n">
        <f aca="false">IF(FA$2&lt;=$A15,IF(FA$3&gt;=$A15,(FA$4),0),0)*($AH16-$AH15)/10000</f>
        <v>0</v>
      </c>
      <c r="FB15" s="17"/>
      <c r="FC15" s="128" t="n">
        <f aca="false">SUM(EV15:FA15)</f>
        <v>0</v>
      </c>
      <c r="FD15" s="128" t="n">
        <f aca="false">FC15*AL15</f>
        <v>0</v>
      </c>
      <c r="FE15" s="17"/>
      <c r="FF15" s="17"/>
      <c r="FG15" s="17"/>
      <c r="FH15" s="17"/>
      <c r="FI15" s="17"/>
      <c r="FJ15" s="17"/>
      <c r="FK15" s="140" t="n">
        <f aca="false">IF(FK$2&lt;=$A15,IF(FK$3&gt;=$A15,(FK$4),0),0)*($AH16-$AH15)/10000</f>
        <v>0</v>
      </c>
      <c r="FL15" s="140" t="n">
        <f aca="false">IF(FL$2&lt;=$A15,IF(FL$3&gt;=$A15,(FL$4),0),0)*($AH16-$AH15)/10000</f>
        <v>0</v>
      </c>
      <c r="FM15" s="140" t="n">
        <f aca="false">IF(FM$2&lt;=$A15,IF(FM$3&gt;=$A15,(FM$4),0),0)*($AH16-$AH15)/10000</f>
        <v>0</v>
      </c>
      <c r="FN15" s="140" t="n">
        <f aca="false">IF(FN$2&lt;=$A15,IF(FN$3&gt;=$A15,(FN$4),0),0)*($AH16-$AH15)/10000</f>
        <v>0</v>
      </c>
      <c r="FO15" s="140" t="n">
        <f aca="false">IF(FO$2&lt;=$A15,IF(FO$3&gt;=$A15,(FO$4),0),0)*($AH16-$AH15)/10000</f>
        <v>0</v>
      </c>
      <c r="FP15" s="140" t="n">
        <f aca="false">IF(FP$2&lt;=$A15,IF(FP$3&gt;=$A15,(FP$4),0),0)*($AH16-$AH15)/10000</f>
        <v>0</v>
      </c>
      <c r="FQ15" s="17"/>
      <c r="FR15" s="128" t="n">
        <f aca="false">SUM(FK15:FP15)</f>
        <v>0</v>
      </c>
      <c r="FS15" s="128" t="n">
        <f aca="false">FR15*AL15</f>
        <v>0</v>
      </c>
      <c r="FT15" s="17"/>
      <c r="FU15" s="17"/>
      <c r="FV15" s="17"/>
      <c r="FW15" s="17"/>
      <c r="FX15" s="17"/>
      <c r="FY15" s="17"/>
      <c r="FZ15" s="140" t="n">
        <f aca="false">IF(FZ$2&lt;=$A15,IF(FZ$3&gt;=$A15,(FZ$4),0),0)*($AH16-$AH15)/10000</f>
        <v>0</v>
      </c>
      <c r="GA15" s="140" t="n">
        <f aca="false">IF(GA$2&lt;=$A15,IF(GA$3&gt;=$A15,(GA$4),0),0)*($AH16-$AH15)/10000</f>
        <v>0</v>
      </c>
      <c r="GB15" s="140" t="n">
        <f aca="false">IF(GB$2&lt;=$A15,IF(GB$3&gt;=$A15,(GB$4),0),0)*($AH16-$AH15)/10000</f>
        <v>0</v>
      </c>
      <c r="GC15" s="140" t="n">
        <f aca="false">IF(GC$2&lt;=$A15,IF(GC$3&gt;=$A15,(GC$4),0),0)*($AH16-$AH15)/10000</f>
        <v>0</v>
      </c>
      <c r="GD15" s="140" t="n">
        <f aca="false">IF(GD$2&lt;=$A15,IF(GD$3&gt;=$A15,(GD$4),0),0)*($AH16-$AH15)/10000</f>
        <v>0</v>
      </c>
      <c r="GE15" s="140" t="n">
        <f aca="false">IF(GE$2&lt;=$A15,IF(GE$3&gt;=$A15,(GE$4),0),0)*($AH16-$AH15)/10000</f>
        <v>0</v>
      </c>
      <c r="GF15" s="17"/>
      <c r="GG15" s="128" t="n">
        <f aca="false">SUM(FZ15:GE15)</f>
        <v>0</v>
      </c>
      <c r="GH15" s="128" t="n">
        <f aca="false">GG15*AL15</f>
        <v>0</v>
      </c>
      <c r="GK15" s="17"/>
      <c r="GL15" s="17"/>
      <c r="GM15" s="17"/>
      <c r="GN15" s="17"/>
      <c r="GO15" s="140" t="n">
        <f aca="false">IF(GO$2&lt;=$A15,IF(GO$3&gt;=$A15,(GO$4),0),0)*($AH16-$AH15)/10000</f>
        <v>0</v>
      </c>
      <c r="GP15" s="140" t="n">
        <f aca="false">IF(GP$2&lt;=$A15,IF(GP$3&gt;=$A15,(GP$4),0),0)*($AH16-$AH15)/10000</f>
        <v>0</v>
      </c>
      <c r="GQ15" s="140" t="n">
        <f aca="false">IF(GQ$2&lt;=$A15,IF(GQ$3&gt;=$A15,(GQ$4),0),0)*($AH16-$AH15)/10000</f>
        <v>0</v>
      </c>
      <c r="GR15" s="140" t="n">
        <f aca="false">IF(GR$2&lt;=$A15,IF(GR$3&gt;=$A15,(GR$4),0),0)*($AH16-$AH15)/10000</f>
        <v>0</v>
      </c>
      <c r="GS15" s="140" t="n">
        <f aca="false">IF(GS$2&lt;=$A15,IF(GS$3&gt;=$A15,(GS$4),0),0)*($AH16-$AH15)/10000</f>
        <v>0</v>
      </c>
      <c r="GT15" s="140" t="n">
        <f aca="false">IF(GT$2&lt;=$A15,IF(GT$3&gt;=$A15,(GT$4),0),0)*($AH16-$AH15)/10000</f>
        <v>0</v>
      </c>
      <c r="GU15" s="17"/>
      <c r="GV15" s="128" t="n">
        <f aca="false">SUM(GO15:GT15)</f>
        <v>0</v>
      </c>
      <c r="GW15" s="128" t="n">
        <f aca="false">GV15*AL15</f>
        <v>0</v>
      </c>
      <c r="GZ15" s="17"/>
      <c r="HA15" s="17"/>
      <c r="HB15" s="17"/>
      <c r="HC15" s="17"/>
      <c r="HD15" s="140" t="n">
        <f aca="false">IF(HD$2&lt;=$A15,IF(HD$3&gt;=$A15,(HD$4),0),0)*($AH16-$AH15)/10000</f>
        <v>0</v>
      </c>
      <c r="HE15" s="140" t="n">
        <f aca="false">IF(HE$2&lt;=$A15,IF(HE$3&gt;=$A15,(HE$4),0),0)*($AH16-$AH15)/10000</f>
        <v>0</v>
      </c>
      <c r="HF15" s="140" t="n">
        <f aca="false">IF(HF$2&lt;=$A15,IF(HF$3&gt;=$A15,(HF$4),0),0)*($AH16-$AH15)/10000</f>
        <v>0</v>
      </c>
      <c r="HG15" s="140" t="n">
        <f aca="false">IF(HG$2&lt;=$A15,IF(HG$3&gt;=$A15,(HG$4),0),0)*($AH16-$AH15)/10000</f>
        <v>0</v>
      </c>
      <c r="HH15" s="140" t="n">
        <f aca="false">IF(HH$2&lt;=$A15,IF(HH$3&gt;=$A15,(HH$4),0),0)*($AH16-$AH15)/10000</f>
        <v>0</v>
      </c>
      <c r="HI15" s="140" t="n">
        <f aca="false">IF(HI$2&lt;=$A15,IF(HI$3&gt;=$A15,(HI$4),0),0)*($AH16-$AH15)/10000</f>
        <v>0</v>
      </c>
      <c r="HJ15" s="17"/>
      <c r="HK15" s="128" t="n">
        <f aca="false">SUM(HD15:HI15)</f>
        <v>0</v>
      </c>
      <c r="HL15" s="128" t="n">
        <f aca="false">HK15*AL15</f>
        <v>0</v>
      </c>
    </row>
    <row r="16" customFormat="false" ht="16.5" hidden="false" customHeight="false" outlineLevel="0" collapsed="false">
      <c r="A16" s="133" t="n">
        <v>37226</v>
      </c>
      <c r="B16" s="144" t="n">
        <f aca="false">INDEX(PrnArray,MATCH($A16,PrnColumn,0),MATCH($AE$19,PrnRow,0))+EP16</f>
        <v>0</v>
      </c>
      <c r="C16" s="135" t="n">
        <f aca="false">INDEX(M1SHEET,MATCH($A16,M1COLUMN,0),MATCH($AF$14,M1ROW,0))</f>
        <v>1.39</v>
      </c>
      <c r="D16" s="152"/>
      <c r="E16" s="144" t="n">
        <f aca="false">INDEX(PrnArray,MATCH($A16,PrnColumn,0),MATCH($AF$47,PrnRow,0))+HL16</f>
        <v>29.68</v>
      </c>
      <c r="F16" s="135" t="n">
        <f aca="false">INDEX(M1SHEET,MATCH($A16,M1COLUMN,0),MATCH($AF$6,M1ROW,0))</f>
        <v>0.29</v>
      </c>
      <c r="G16" s="152"/>
      <c r="H16" s="144" t="n">
        <f aca="false">INDEX(PrnArray,MATCH($A16,PrnColumn,0),MATCH($AE$11,PrnRow,0))</f>
        <v>0</v>
      </c>
      <c r="I16" s="135" t="n">
        <f aca="false">INDEX(M1SHEET,MATCH($A16,M1COLUMN,0),MATCH($AF$20,M1ROW,0))</f>
        <v>0.095</v>
      </c>
      <c r="J16" s="152"/>
      <c r="K16" s="144" t="n">
        <f aca="false">INDEX(PrnArray,MATCH($A16,PrnColumn,0),MATCH($AE$21,PrnRow,0))+FS16</f>
        <v>16.28</v>
      </c>
      <c r="L16" s="135" t="n">
        <f aca="false">INDEX(M1SHEET,MATCH($A16,M1COLUMN,0),MATCH($AF$10,M1ROW,0))</f>
        <v>0.21</v>
      </c>
      <c r="M16" s="152"/>
      <c r="N16" s="144" t="n">
        <f aca="false">INDEX(PrnArray,MATCH($A16,PrnColumn,0),MATCH($AE$40,PrnRow,0))+AJ16</f>
        <v>184.61</v>
      </c>
      <c r="O16" s="135" t="n">
        <f aca="false">INDEX(M1SHEET,MATCH($A16,M1COLUMN,0),MATCH($AF$26,M1ROW,0))</f>
        <v>0.15</v>
      </c>
      <c r="P16" s="152"/>
      <c r="Q16" s="144" t="n">
        <f aca="false">INDEX(PrnArray,MATCH($A16,PrnColumn,0),MATCH($AE$2,PrnRow,0))+$BE16+$DE16</f>
        <v>-2.9</v>
      </c>
      <c r="R16" s="135" t="n">
        <f aca="false">INDEX(M1SHEET,MATCH($A16,M1COLUMN,0),MATCH($AF$3,M1ROW,0))</f>
        <v>-0.185</v>
      </c>
      <c r="S16" s="152"/>
      <c r="T16" s="135" t="n">
        <f aca="false">INDEX(M1SHEET,MATCH($A16,M1COLUMN,0),MATCH($AF$28,M1ROW,0))</f>
        <v>7.75477223191485</v>
      </c>
      <c r="U16" s="152"/>
      <c r="V16" s="144" t="n">
        <f aca="false">INDEX(PrnArray,MATCH($A16,PrnColumn,0),MATCH($AE$18,PrnRow,0))+INDEX(optsArray,MATCH($A16,optsColumn,0),MATCH($AE$18,optsRow,0))+$BE16+$CJ16+$CR16+$DP16</f>
        <v>-17.33</v>
      </c>
      <c r="W16" s="135" t="n">
        <f aca="false">INDEX(M1SHEET,MATCH($A16,M1COLUMN,0),MATCH($AF$2,M1ROW,0))</f>
        <v>5.615</v>
      </c>
      <c r="X16" s="152"/>
      <c r="Z16" s="150" t="n">
        <f aca="false">H16+K16+Q16</f>
        <v>13.38</v>
      </c>
      <c r="AA16" s="58"/>
      <c r="AB16" s="58"/>
      <c r="AE16" s="60" t="s">
        <v>90</v>
      </c>
      <c r="AF16" s="61" t="s">
        <v>91</v>
      </c>
      <c r="AH16" s="138" t="n">
        <v>37226</v>
      </c>
      <c r="AI16" s="96" t="n">
        <f aca="false">(BE16+BQ16+CJ16+DP16)*AL16</f>
        <v>0</v>
      </c>
      <c r="AJ16" s="97" t="n">
        <f aca="false">(AN16)*(AL16)</f>
        <v>0</v>
      </c>
      <c r="AK16" s="97" t="n">
        <f aca="false">(AM16+AN16)*(AL16)</f>
        <v>0</v>
      </c>
      <c r="AL16" s="139" t="n">
        <f aca="false">INDEX(M1SHEET,MATCH($AH16,M1COLUMN,0),MATCH($AF$38,M1ROW,0))</f>
        <v>0.95753471995912</v>
      </c>
      <c r="AM16" s="122" t="n">
        <f aca="false">BR16</f>
        <v>0</v>
      </c>
      <c r="AN16" s="97" t="n">
        <f aca="false">BQ16</f>
        <v>0</v>
      </c>
      <c r="AO16" s="125"/>
      <c r="AP16" s="108"/>
      <c r="AQ16" s="128" t="n">
        <f aca="false">SUM(AW16:BD16)+SUM(BH16:BO16)+SUM(DT16:DY16)+SUM(BV16:CH16)</f>
        <v>0</v>
      </c>
      <c r="AR16" s="108"/>
      <c r="AS16" s="17"/>
      <c r="AT16" s="17"/>
      <c r="AU16" s="37" t="n">
        <v>37226</v>
      </c>
      <c r="AV16" s="17"/>
      <c r="AW16" s="128" t="n">
        <f aca="false">IF(AW$2&lt;=$A16,IF(AW$3&gt;=$A16,(AW$4/1.055056),0),0)*($AH17-$AH16)/10000</f>
        <v>0</v>
      </c>
      <c r="AX16" s="140" t="n">
        <f aca="false">IF(AX$2&lt;=$A16,IF(AX$3&gt;=$A16,(AX$4/1.055056),0),0)*($AH17-$AH16)/10000</f>
        <v>0</v>
      </c>
      <c r="AY16" s="140" t="n">
        <f aca="false">IF(AY$2&lt;=$A16,IF(AY$3&gt;=$A16,(AY$4/1.055056),0),0)*($AH17-$AH16)/10000</f>
        <v>0</v>
      </c>
      <c r="AZ16" s="140" t="n">
        <f aca="false">IF(AZ$2&lt;=$A16,IF(AZ$3&gt;=$A16,(AZ$4/1.055056),0),0)*($AH17-$AH16)/10000</f>
        <v>0</v>
      </c>
      <c r="BA16" s="140" t="n">
        <f aca="false">IF(BA$2&lt;=$A16,IF(BA$3&gt;=$A16,(BA$4/1.055056),0),0)*($AH17-$AH16)/10000</f>
        <v>0</v>
      </c>
      <c r="BB16" s="140" t="n">
        <f aca="false">IF(BB$2&lt;=$A16,IF(BB$3&gt;=$A16,(BB$4/1.055056),0),0)*($AH17-$AH16)/10000</f>
        <v>0</v>
      </c>
      <c r="BC16" s="140" t="n">
        <f aca="false">IF(BC$2&lt;=$A16,IF(BC$3&gt;=$A16,(BC$4/1.055056),0),0)*($AH17-$AH16)/10000</f>
        <v>0</v>
      </c>
      <c r="BD16" s="140"/>
      <c r="BE16" s="140" t="n">
        <f aca="false">SUM(AW16:BD16)*AL16</f>
        <v>0</v>
      </c>
      <c r="BF16" s="13"/>
      <c r="BG16" s="13"/>
      <c r="BH16" s="141" t="n">
        <f aca="false">IF(BH$2&lt;=$A16,IF(BH$3&gt;=$A16,(BH$4/1.055056),0),0)*($AH17-$AH16)/10000</f>
        <v>0</v>
      </c>
      <c r="BI16" s="141" t="n">
        <f aca="false">IF(BI$2&lt;=$A16,IF(BI$3&gt;=$A16,(BI$4/1.055056),0),0)*($AH17-$AH16)/10000</f>
        <v>0</v>
      </c>
      <c r="BJ16" s="141" t="n">
        <f aca="false">IF(BJ$2&lt;=$A16,IF(BJ$3&gt;=$A16,(BJ$4/1.055056),0),0)*($AH17-$AH16)/10000</f>
        <v>0</v>
      </c>
      <c r="BK16" s="141" t="n">
        <f aca="false">IF(BK$2&lt;=$A16,IF(BK$3&gt;=$A16,(BK$4/1.055056),0),0)*($AH17-$AH16)/10000</f>
        <v>0</v>
      </c>
      <c r="BL16" s="141" t="n">
        <f aca="false">IF(BL$2&lt;=$A16,IF(BL$3&gt;=$A16,(BL$4/1.055056),0),0)*($AH17-$AH16)/10000</f>
        <v>0</v>
      </c>
      <c r="BM16" s="141" t="n">
        <f aca="false">IF(BM$2&lt;=$A16,IF(BM$3&gt;=$A16,(BM$4/1.055056),0),0)*($AH17-$AH16)/10000</f>
        <v>0</v>
      </c>
      <c r="BN16" s="141" t="n">
        <f aca="false">IF(BN$2&lt;=$A16,IF(BN$3&gt;=$A16,(BN$4/1.055056),0),0)*($AH17-$AH16)/10000</f>
        <v>0</v>
      </c>
      <c r="BO16" s="141" t="n">
        <f aca="false">IF(BO$2&lt;=$A16,IF(BO$3&gt;=$A16,(BO$4/1.055056),0),0)*($AH17-$AH16)/10000</f>
        <v>0</v>
      </c>
      <c r="BP16" s="13"/>
      <c r="BQ16" s="14" t="n">
        <f aca="false">SUM(BH16:BO16)</f>
        <v>0</v>
      </c>
      <c r="BR16" s="14"/>
      <c r="BS16" s="14"/>
      <c r="BT16" s="17"/>
      <c r="BU16" s="17"/>
      <c r="BV16" s="142" t="n">
        <f aca="false">IF(BV$2&lt;=$A16,IF(BV$3&gt;=$A16,(BV$4),0),0)*($AH17-$AH16)/10000</f>
        <v>0</v>
      </c>
      <c r="BW16" s="142" t="n">
        <f aca="false">IF(BW$2&lt;=$A16,IF(BW$3&gt;=$A16,(BW$4),0),0)*($AH17-$AH16)/10000</f>
        <v>0</v>
      </c>
      <c r="BX16" s="142" t="n">
        <f aca="false">IF(BX$2&lt;=$A16,IF(BX$3&gt;=$A16,(BX$4),0),0)*($AH17-$AH16)/10000</f>
        <v>0</v>
      </c>
      <c r="BY16" s="142" t="n">
        <f aca="false">IF(BY$2&lt;=$A16,IF(BY$3&gt;=$A16,(BY$4),0),0)*($AH17-$AH16)/10000</f>
        <v>0</v>
      </c>
      <c r="BZ16" s="142" t="n">
        <f aca="false">IF(BZ$2&lt;=$A16,IF(BZ$3&gt;=$A16,(BZ$4),0),0)*($AH17-$AH16)/10000</f>
        <v>0</v>
      </c>
      <c r="CA16" s="140" t="n">
        <f aca="false">IF(CA$2&lt;=$A16,IF(CA$3&gt;=$A16,(CA$4),0),0)*($AH17-$AH16)/10000</f>
        <v>0</v>
      </c>
      <c r="CB16" s="140" t="n">
        <f aca="false">IF(CB$2&lt;=$A16,IF(CB$3&gt;=$A16,(CB$4),0),0)*($AH17-$AH16)/10000</f>
        <v>0</v>
      </c>
      <c r="CC16" s="140" t="n">
        <f aca="false">IF(CC$2&lt;=$A16,IF(CC$3&gt;=$A16,(CC$4),0),0)*($AH17-$AH16)/10000</f>
        <v>0</v>
      </c>
      <c r="CD16" s="140" t="n">
        <f aca="false">IF(CD$2&lt;=$A16,IF(CD$3&gt;=$A16,(CD$4),0),0)*($AH17-$AH16)/10000</f>
        <v>0</v>
      </c>
      <c r="CE16" s="140" t="n">
        <f aca="false">IF(CE$2&lt;=$A16,IF(CE$3&gt;=$A16,(CE$4),0),0)*($AH17-$AH16)/10000</f>
        <v>0</v>
      </c>
      <c r="CF16" s="140" t="n">
        <f aca="false">IF(CF$2&lt;=$A16,IF(CF$3&gt;=$A16,(CF$4),0),0)*($AH17-$AH16)/10000</f>
        <v>0</v>
      </c>
      <c r="CG16" s="140" t="n">
        <f aca="false">IF(CG$2&lt;=$A16,IF(CG$3&gt;=$A16,(CG$4),0),0)*($AH17-$AH16)/10000</f>
        <v>0</v>
      </c>
      <c r="CH16" s="140" t="n">
        <f aca="false">IF(CH$2&lt;=$A16,IF(CH$3&gt;=$A16,(CH$4),0),0)*($AH17-$AH16)/10000</f>
        <v>0</v>
      </c>
      <c r="CI16" s="17"/>
      <c r="CJ16" s="128" t="n">
        <f aca="false">SUM(BV16:CH16)*$AL16</f>
        <v>0</v>
      </c>
      <c r="CK16" s="128"/>
      <c r="CL16" s="128"/>
      <c r="CM16" s="142" t="n">
        <f aca="false">IF(CM$2&lt;=$A16,IF(CM$3&gt;=$A16,(CM$4),0),0)*($AH17-$AH16)/10000</f>
        <v>0</v>
      </c>
      <c r="CN16" s="142" t="n">
        <f aca="false">IF(CN$2&lt;=$A16,IF(CN$3&gt;=$A16,(CN$4),0),0)*($AH17-$AH16)/10000</f>
        <v>0</v>
      </c>
      <c r="CO16" s="142" t="n">
        <f aca="false">IF(CO$2&lt;=$A16,IF(CO$3&gt;=$A16,(CO$4),0),0)*($AH17-$AH16)/10000</f>
        <v>0</v>
      </c>
      <c r="CP16" s="142" t="n">
        <f aca="false">IF(CP$2&lt;=$A16,IF(CP$3&gt;=$A16,(CP$4),0),0)*($AH17-$AH16)/10000</f>
        <v>0</v>
      </c>
      <c r="CQ16" s="128"/>
      <c r="CR16" s="128" t="n">
        <f aca="false">SUM(CM16:CP16)*AL16</f>
        <v>0</v>
      </c>
      <c r="CS16" s="128"/>
      <c r="CT16" s="17"/>
      <c r="CU16" s="17"/>
      <c r="CV16" s="17"/>
      <c r="CW16" s="140" t="n">
        <f aca="false">IF(CW$2&lt;=$A16,IF(CW$3&gt;=$A16,(CW$4),0),0)*($AH17-$AH16)/10000</f>
        <v>0</v>
      </c>
      <c r="CX16" s="140" t="n">
        <f aca="false">IF(CX$2&lt;=$A16,IF(CX$3&gt;=$A16,(CX$4),0),0)*($AH17-$AH16)/10000</f>
        <v>0</v>
      </c>
      <c r="CY16" s="140" t="n">
        <f aca="false">IF(CY$2&lt;=$A16,IF(CY$3&gt;=$A16,(CY$4),0),0)*($AH17-$AH16)/10000</f>
        <v>0</v>
      </c>
      <c r="CZ16" s="140" t="n">
        <f aca="false">IF(CZ$2&lt;=$A16,IF(CZ$3&gt;=$A16,(CZ$4),0),0)*($AH17-$AH16)/10000</f>
        <v>0</v>
      </c>
      <c r="DA16" s="140" t="n">
        <f aca="false">IF(DA$2&lt;=$A16,IF(DA$3&gt;=$A16,(DA$4),0),0)*($AH17-$AH16)/10000</f>
        <v>0</v>
      </c>
      <c r="DB16" s="140" t="n">
        <f aca="false">IF(DB$2&lt;=$A16,IF(DB$3&gt;=$A16,(DB$4),0),0)*($AH17-$AH16)/10000</f>
        <v>0</v>
      </c>
      <c r="DC16" s="140" t="n">
        <f aca="false">IF(DC$2&lt;=$A16,IF(DC$3&gt;=$A16,(DC$4),0),0)*($AH17-$AH16)/10000</f>
        <v>0</v>
      </c>
      <c r="DD16" s="17"/>
      <c r="DE16" s="128" t="n">
        <f aca="false">SUM(CW16:DC16)*$AL16</f>
        <v>0</v>
      </c>
      <c r="DF16" s="17"/>
      <c r="DG16" s="17"/>
      <c r="DH16" s="17"/>
      <c r="DI16" s="17"/>
      <c r="DJ16" s="17"/>
      <c r="DK16" s="140" t="n">
        <f aca="false">IF(DK$2&lt;=$A16,IF(DK$3&gt;=$A16,(DK$4),0),0)*($AH17-$AH16)/10000</f>
        <v>0</v>
      </c>
      <c r="DL16" s="140" t="n">
        <f aca="false">IF(DL$2&lt;=$A16,IF(DL$3&gt;=$A16,(DL$4),0),0)*($AH17-$AH16)/10000</f>
        <v>0</v>
      </c>
      <c r="DM16" s="140" t="n">
        <f aca="false">IF(DM$2&lt;=$A16,IF(DM$3&gt;=$A16,(DM$4),0),0)*($AH17-$AH16)/10000</f>
        <v>0</v>
      </c>
      <c r="DN16" s="140" t="n">
        <f aca="false">IF(DN$2&lt;=$A16,IF(DN$3&gt;=$A16,(DN$4),0),0)*($AH17-$AH16)/10000</f>
        <v>0</v>
      </c>
      <c r="DO16" s="140"/>
      <c r="DP16" s="140" t="n">
        <f aca="false">SUM(DK16:DN16)*AL16</f>
        <v>0</v>
      </c>
      <c r="DQ16" s="140"/>
      <c r="DR16" s="140" t="n">
        <f aca="false">IF(DR$2&lt;=$A16,IF(DR$3&gt;=$A16,(DR$4),0),0)*($AH17-$AH16)/10000</f>
        <v>0</v>
      </c>
      <c r="DS16" s="140" t="n">
        <f aca="false">IF(DS$2&lt;=$A16,IF(DS$3&gt;=$A16,(DS$4),0),0)*($AH17-$AH16)/10000</f>
        <v>0</v>
      </c>
      <c r="DT16" s="140" t="n">
        <f aca="false">IF(DT$2&lt;=$A16,IF(DT$3&gt;=$A16,(DT$4),0),0)*($AH17-$AH16)/10000</f>
        <v>0</v>
      </c>
      <c r="DU16" s="140" t="n">
        <f aca="false">IF(DU$2&lt;=$A16,IF(DU$3&gt;=$A16,(DU$4),0),0)*($AH17-$AH16)/10000</f>
        <v>0</v>
      </c>
      <c r="DV16" s="140" t="n">
        <f aca="false">IF(DV$2&lt;=$A16,IF(DV$3&gt;=$A16,(DV$4),0),0)*($AH17-$AH16)/10000</f>
        <v>0</v>
      </c>
      <c r="DW16" s="140" t="n">
        <f aca="false">IF(DW$2&lt;=$A16,IF(DW$3&gt;=$A16,(DW$4),0),0)*($AH17-$AH16)/10000</f>
        <v>0</v>
      </c>
      <c r="DX16" s="140" t="n">
        <f aca="false">IF(DX$2&lt;=$A16,IF(DX$3&gt;=$A16,(DX$4),0),0)*($AH17-$AH16)/10000</f>
        <v>0</v>
      </c>
      <c r="DY16" s="140" t="n">
        <f aca="false">IF(DY$2&lt;=$A16,IF(DY$3&gt;=$A16,(DY$4),0),0)*($AH17-$AH16)/10000</f>
        <v>0</v>
      </c>
      <c r="DZ16" s="17"/>
      <c r="EA16" s="128" t="n">
        <f aca="false">DP16+((SUM(DR16:DY16)))</f>
        <v>0</v>
      </c>
      <c r="EB16" s="128" t="n">
        <f aca="false">EA16*AL16</f>
        <v>0</v>
      </c>
      <c r="EC16" s="17"/>
      <c r="ED16" s="17"/>
      <c r="EE16" s="17"/>
      <c r="EF16" s="17"/>
      <c r="EG16" s="17"/>
      <c r="EH16" s="140" t="n">
        <f aca="false">IF(EH$2&lt;=$A16,IF(EH$3&gt;=$A16,(EH$4),0),0)*($AH17-$AH16)/10000</f>
        <v>0</v>
      </c>
      <c r="EI16" s="140" t="n">
        <f aca="false">IF(EI$2&lt;=$A16,IF(EI$3&gt;=$A16,(EI$4),0),0)*($AH17-$AH16)/10000</f>
        <v>0</v>
      </c>
      <c r="EJ16" s="140" t="n">
        <f aca="false">IF(EJ$2&lt;=$A16,IF(EJ$3&gt;=$A16,(EJ$4),0),0)*($AH17-$AH16)/10000</f>
        <v>0</v>
      </c>
      <c r="EK16" s="140" t="n">
        <f aca="false">IF(EK$2&lt;=$A16,IF(EK$3&gt;=$A16,(EK$4),0),0)*($AH17-$AH16)/10000</f>
        <v>0</v>
      </c>
      <c r="EL16" s="140" t="n">
        <f aca="false">IF(EL$2&lt;=$A16,IF(EL$3&gt;=$A16,(EL$4),0),0)*($AH17-$AH16)/10000</f>
        <v>0</v>
      </c>
      <c r="EM16" s="140" t="n">
        <f aca="false">IF(EM$2&lt;=$A16,IF(EM$3&gt;=$A16,(EM$4),0),0)*($AH17-$AH16)/10000</f>
        <v>0</v>
      </c>
      <c r="EN16" s="17"/>
      <c r="EO16" s="128" t="n">
        <f aca="false">SUM(EH16:EM16)</f>
        <v>0</v>
      </c>
      <c r="EP16" s="128" t="n">
        <f aca="false">EO16*AL16</f>
        <v>0</v>
      </c>
      <c r="EQ16" s="17"/>
      <c r="ER16" s="17"/>
      <c r="ES16" s="17"/>
      <c r="ET16" s="17"/>
      <c r="EU16" s="17"/>
      <c r="EV16" s="140" t="n">
        <f aca="false">IF(EV$2&lt;=$A16,IF(EV$3&gt;=$A16,(EV$4),0),0)*($AH17-$AH16)/10000</f>
        <v>0</v>
      </c>
      <c r="EW16" s="140" t="n">
        <f aca="false">IF(EW$2&lt;=$A16,IF(EW$3&gt;=$A16,(EW$4),0),0)*($AH17-$AH16)/10000</f>
        <v>0</v>
      </c>
      <c r="EX16" s="140" t="n">
        <f aca="false">IF(EX$2&lt;=$A16,IF(EX$3&gt;=$A16,(EX$4),0),0)*($AH17-$AH16)/10000</f>
        <v>0</v>
      </c>
      <c r="EY16" s="140" t="n">
        <f aca="false">IF(EY$2&lt;=$A16,IF(EY$3&gt;=$A16,(EY$4),0),0)*($AH17-$AH16)/10000</f>
        <v>0</v>
      </c>
      <c r="EZ16" s="140" t="n">
        <f aca="false">IF(EZ$2&lt;=$A16,IF(EZ$3&gt;=$A16,(EZ$4),0),0)*($AH17-$AH16)/10000</f>
        <v>0</v>
      </c>
      <c r="FA16" s="140" t="n">
        <f aca="false">IF(FA$2&lt;=$A16,IF(FA$3&gt;=$A16,(FA$4),0),0)*($AH17-$AH16)/10000</f>
        <v>0</v>
      </c>
      <c r="FB16" s="17"/>
      <c r="FC16" s="128" t="n">
        <f aca="false">SUM(EV16:FA16)</f>
        <v>0</v>
      </c>
      <c r="FD16" s="128" t="n">
        <f aca="false">FC16*AL16</f>
        <v>0</v>
      </c>
      <c r="FE16" s="17"/>
      <c r="FF16" s="17"/>
      <c r="FG16" s="17"/>
      <c r="FH16" s="17"/>
      <c r="FI16" s="17"/>
      <c r="FJ16" s="17"/>
      <c r="FK16" s="140" t="n">
        <f aca="false">IF(FK$2&lt;=$A16,IF(FK$3&gt;=$A16,(FK$4),0),0)*($AH17-$AH16)/10000</f>
        <v>0</v>
      </c>
      <c r="FL16" s="140" t="n">
        <f aca="false">IF(FL$2&lt;=$A16,IF(FL$3&gt;=$A16,(FL$4),0),0)*($AH17-$AH16)/10000</f>
        <v>0</v>
      </c>
      <c r="FM16" s="140" t="n">
        <f aca="false">IF(FM$2&lt;=$A16,IF(FM$3&gt;=$A16,(FM$4),0),0)*($AH17-$AH16)/10000</f>
        <v>0</v>
      </c>
      <c r="FN16" s="140" t="n">
        <f aca="false">IF(FN$2&lt;=$A16,IF(FN$3&gt;=$A16,(FN$4),0),0)*($AH17-$AH16)/10000</f>
        <v>0</v>
      </c>
      <c r="FO16" s="140" t="n">
        <f aca="false">IF(FO$2&lt;=$A16,IF(FO$3&gt;=$A16,(FO$4),0),0)*($AH17-$AH16)/10000</f>
        <v>0</v>
      </c>
      <c r="FP16" s="140" t="n">
        <f aca="false">IF(FP$2&lt;=$A16,IF(FP$3&gt;=$A16,(FP$4),0),0)*($AH17-$AH16)/10000</f>
        <v>0</v>
      </c>
      <c r="FQ16" s="17"/>
      <c r="FR16" s="128" t="n">
        <f aca="false">SUM(FK16:FP16)</f>
        <v>0</v>
      </c>
      <c r="FS16" s="128" t="n">
        <f aca="false">FR16*AL16</f>
        <v>0</v>
      </c>
      <c r="FT16" s="17"/>
      <c r="FU16" s="17"/>
      <c r="FV16" s="17"/>
      <c r="FW16" s="17"/>
      <c r="FX16" s="17"/>
      <c r="FY16" s="17"/>
      <c r="FZ16" s="140" t="n">
        <f aca="false">IF(FZ$2&lt;=$A16,IF(FZ$3&gt;=$A16,(FZ$4),0),0)*($AH17-$AH16)/10000</f>
        <v>0</v>
      </c>
      <c r="GA16" s="140" t="n">
        <f aca="false">IF(GA$2&lt;=$A16,IF(GA$3&gt;=$A16,(GA$4),0),0)*($AH17-$AH16)/10000</f>
        <v>0</v>
      </c>
      <c r="GB16" s="140" t="n">
        <f aca="false">IF(GB$2&lt;=$A16,IF(GB$3&gt;=$A16,(GB$4),0),0)*($AH17-$AH16)/10000</f>
        <v>0</v>
      </c>
      <c r="GC16" s="140" t="n">
        <f aca="false">IF(GC$2&lt;=$A16,IF(GC$3&gt;=$A16,(GC$4),0),0)*($AH17-$AH16)/10000</f>
        <v>0</v>
      </c>
      <c r="GD16" s="140" t="n">
        <f aca="false">IF(GD$2&lt;=$A16,IF(GD$3&gt;=$A16,(GD$4),0),0)*($AH17-$AH16)/10000</f>
        <v>0</v>
      </c>
      <c r="GE16" s="140" t="n">
        <f aca="false">IF(GE$2&lt;=$A16,IF(GE$3&gt;=$A16,(GE$4),0),0)*($AH17-$AH16)/10000</f>
        <v>0</v>
      </c>
      <c r="GF16" s="17"/>
      <c r="GG16" s="128" t="n">
        <f aca="false">SUM(FZ16:GE16)</f>
        <v>0</v>
      </c>
      <c r="GH16" s="128" t="n">
        <f aca="false">GG16*AL16</f>
        <v>0</v>
      </c>
      <c r="GK16" s="17"/>
      <c r="GL16" s="17"/>
      <c r="GM16" s="17"/>
      <c r="GN16" s="17"/>
      <c r="GO16" s="140" t="n">
        <f aca="false">IF(GO$2&lt;=$A16,IF(GO$3&gt;=$A16,(GO$4),0),0)*($AH17-$AH16)/10000</f>
        <v>0</v>
      </c>
      <c r="GP16" s="140" t="n">
        <f aca="false">IF(GP$2&lt;=$A16,IF(GP$3&gt;=$A16,(GP$4),0),0)*($AH17-$AH16)/10000</f>
        <v>0</v>
      </c>
      <c r="GQ16" s="140" t="n">
        <f aca="false">IF(GQ$2&lt;=$A16,IF(GQ$3&gt;=$A16,(GQ$4),0),0)*($AH17-$AH16)/10000</f>
        <v>0</v>
      </c>
      <c r="GR16" s="140" t="n">
        <f aca="false">IF(GR$2&lt;=$A16,IF(GR$3&gt;=$A16,(GR$4),0),0)*($AH17-$AH16)/10000</f>
        <v>0</v>
      </c>
      <c r="GS16" s="140" t="n">
        <f aca="false">IF(GS$2&lt;=$A16,IF(GS$3&gt;=$A16,(GS$4),0),0)*($AH17-$AH16)/10000</f>
        <v>0</v>
      </c>
      <c r="GT16" s="140" t="n">
        <f aca="false">IF(GT$2&lt;=$A16,IF(GT$3&gt;=$A16,(GT$4),0),0)*($AH17-$AH16)/10000</f>
        <v>0</v>
      </c>
      <c r="GU16" s="17"/>
      <c r="GV16" s="128" t="n">
        <f aca="false">SUM(GO16:GT16)</f>
        <v>0</v>
      </c>
      <c r="GW16" s="128" t="n">
        <f aca="false">GV16*AL16</f>
        <v>0</v>
      </c>
      <c r="GZ16" s="17"/>
      <c r="HA16" s="17"/>
      <c r="HB16" s="17"/>
      <c r="HC16" s="17"/>
      <c r="HD16" s="140" t="n">
        <f aca="false">IF(HD$2&lt;=$A16,IF(HD$3&gt;=$A16,(HD$4),0),0)*($AH17-$AH16)/10000</f>
        <v>0</v>
      </c>
      <c r="HE16" s="140" t="n">
        <f aca="false">IF(HE$2&lt;=$A16,IF(HE$3&gt;=$A16,(HE$4),0),0)*($AH17-$AH16)/10000</f>
        <v>0</v>
      </c>
      <c r="HF16" s="140" t="n">
        <f aca="false">IF(HF$2&lt;=$A16,IF(HF$3&gt;=$A16,(HF$4),0),0)*($AH17-$AH16)/10000</f>
        <v>0</v>
      </c>
      <c r="HG16" s="140" t="n">
        <f aca="false">IF(HG$2&lt;=$A16,IF(HG$3&gt;=$A16,(HG$4),0),0)*($AH17-$AH16)/10000</f>
        <v>0</v>
      </c>
      <c r="HH16" s="140" t="n">
        <f aca="false">IF(HH$2&lt;=$A16,IF(HH$3&gt;=$A16,(HH$4),0),0)*($AH17-$AH16)/10000</f>
        <v>0</v>
      </c>
      <c r="HI16" s="140" t="n">
        <f aca="false">IF(HI$2&lt;=$A16,IF(HI$3&gt;=$A16,(HI$4),0),0)*($AH17-$AH16)/10000</f>
        <v>0</v>
      </c>
      <c r="HJ16" s="17"/>
      <c r="HK16" s="128" t="n">
        <f aca="false">SUM(HD16:HI16)</f>
        <v>0</v>
      </c>
      <c r="HL16" s="128" t="n">
        <f aca="false">HK16*AL16</f>
        <v>0</v>
      </c>
    </row>
    <row r="17" customFormat="false" ht="16.5" hidden="false" customHeight="false" outlineLevel="0" collapsed="false">
      <c r="A17" s="133" t="n">
        <v>37257</v>
      </c>
      <c r="B17" s="144" t="n">
        <f aca="false">INDEX(PrnArray,MATCH($A17,PrnColumn,0),MATCH($AE$19,PrnRow,0))+EP17</f>
        <v>0</v>
      </c>
      <c r="C17" s="135" t="n">
        <f aca="false">INDEX(M1SHEET,MATCH($A17,M1COLUMN,0),MATCH($AF$14,M1ROW,0))</f>
        <v>1.39</v>
      </c>
      <c r="D17" s="145" t="n">
        <f aca="false">AVERAGE(C15:C19)</f>
        <v>1.26</v>
      </c>
      <c r="E17" s="144" t="n">
        <f aca="false">INDEX(PrnArray,MATCH($A17,PrnColumn,0),MATCH($AF$47,PrnRow,0))+HL17</f>
        <v>29.56</v>
      </c>
      <c r="F17" s="135" t="n">
        <f aca="false">INDEX(M1SHEET,MATCH($A17,M1COLUMN,0),MATCH($AF$6,M1ROW,0))</f>
        <v>0.33</v>
      </c>
      <c r="G17" s="145" t="n">
        <f aca="false">AVERAGE(F15:F19)</f>
        <v>0.34</v>
      </c>
      <c r="H17" s="144" t="n">
        <f aca="false">INDEX(PrnArray,MATCH($A17,PrnColumn,0),MATCH($AE$11,PrnRow,0))</f>
        <v>0</v>
      </c>
      <c r="I17" s="135" t="n">
        <f aca="false">INDEX(M1SHEET,MATCH($A17,M1COLUMN,0),MATCH($AF$20,M1ROW,0))</f>
        <v>0.1075</v>
      </c>
      <c r="J17" s="145" t="n">
        <f aca="false">AVERAGE(I15:I19)</f>
        <v>0.1</v>
      </c>
      <c r="K17" s="144" t="n">
        <f aca="false">INDEX(PrnArray,MATCH($A17,PrnColumn,0),MATCH($AE$21,PrnRow,0))+FS17</f>
        <v>14.78</v>
      </c>
      <c r="L17" s="135" t="n">
        <f aca="false">INDEX(M1SHEET,MATCH($A17,M1COLUMN,0),MATCH($AF$10,M1ROW,0))</f>
        <v>0.21</v>
      </c>
      <c r="M17" s="145" t="n">
        <f aca="false">AVERAGE(L15:L19)</f>
        <v>0.21</v>
      </c>
      <c r="N17" s="144" t="n">
        <f aca="false">INDEX(PrnArray,MATCH($A17,PrnColumn,0),MATCH($AE$40,PrnRow,0))+AJ17</f>
        <v>183.84</v>
      </c>
      <c r="O17" s="135" t="n">
        <f aca="false">INDEX(M1SHEET,MATCH($A17,M1COLUMN,0),MATCH($AF$26,M1ROW,0))</f>
        <v>0.15</v>
      </c>
      <c r="P17" s="145" t="n">
        <f aca="false">AVERAGE(O15:O19)</f>
        <v>0.15</v>
      </c>
      <c r="Q17" s="144" t="n">
        <f aca="false">INDEX(PrnArray,MATCH($A17,PrnColumn,0),MATCH($AE$2,PrnRow,0))+$BE17+$DE17</f>
        <v>-26.18</v>
      </c>
      <c r="R17" s="135" t="n">
        <f aca="false">INDEX(M1SHEET,MATCH($A17,M1COLUMN,0),MATCH($AF$3,M1ROW,0))</f>
        <v>-0.185</v>
      </c>
      <c r="S17" s="145" t="n">
        <f aca="false">AVERAGE(R15:R19)</f>
        <v>-0.185</v>
      </c>
      <c r="T17" s="135" t="n">
        <f aca="false">INDEX(M1SHEET,MATCH($A17,M1COLUMN,0),MATCH($AF$28,M1ROW,0))</f>
        <v>7.78923038195403</v>
      </c>
      <c r="U17" s="145" t="n">
        <f aca="false">AVERAGE(T15:T19)</f>
        <v>7.52046205650668</v>
      </c>
      <c r="V17" s="144" t="e">
        <f aca="false">INDEX(PrnArray,MATCH($A17,PrnColumn,0),MATCH($AE$18,PrnRow,0))+INDEX(optsArray,MATCH($A17,optsColumn,0),MATCH($AE$18,optsRow,0))+$BE17+$CJ17+$CR17+$DP17</f>
        <v>#VALUE!</v>
      </c>
      <c r="W17" s="135" t="n">
        <f aca="false">INDEX(M1SHEET,MATCH($A17,M1COLUMN,0),MATCH($AF$2,M1ROW,0))</f>
        <v>5.64</v>
      </c>
      <c r="X17" s="145" t="n">
        <f aca="false">AVERAGE(W15:W19)</f>
        <v>5.452</v>
      </c>
      <c r="Z17" s="150" t="n">
        <f aca="false">H17+K17+Q17</f>
        <v>-11.4</v>
      </c>
      <c r="AA17" s="58"/>
      <c r="AB17" s="58"/>
      <c r="AE17" s="60" t="s">
        <v>92</v>
      </c>
      <c r="AF17" s="61" t="s">
        <v>93</v>
      </c>
      <c r="AH17" s="138" t="n">
        <v>37257</v>
      </c>
      <c r="AI17" s="96" t="n">
        <f aca="false">(BE17+BQ17+CJ17+DP17)*AL17</f>
        <v>0</v>
      </c>
      <c r="AJ17" s="97" t="n">
        <f aca="false">(AN17)*(AL17)</f>
        <v>0</v>
      </c>
      <c r="AK17" s="97" t="n">
        <f aca="false">(AM17+AN17)*(AL17)</f>
        <v>0</v>
      </c>
      <c r="AL17" s="139" t="n">
        <f aca="false">INDEX(M1SHEET,MATCH($AH17,M1COLUMN,0),MATCH($AF$38,M1ROW,0))</f>
        <v>0.953551186451025</v>
      </c>
      <c r="AM17" s="122" t="n">
        <f aca="false">BR17</f>
        <v>0</v>
      </c>
      <c r="AN17" s="97" t="n">
        <f aca="false">BQ17</f>
        <v>0</v>
      </c>
      <c r="AO17" s="125"/>
      <c r="AP17" s="108"/>
      <c r="AQ17" s="128" t="n">
        <f aca="false">SUM(AW17:BD17)+SUM(BH17:BO17)+SUM(DT17:DY17)+SUM(BV17:CH17)</f>
        <v>0</v>
      </c>
      <c r="AR17" s="108"/>
      <c r="AS17" s="17"/>
      <c r="AT17" s="17"/>
      <c r="AU17" s="37" t="n">
        <v>37257</v>
      </c>
      <c r="AV17" s="17"/>
      <c r="AW17" s="128" t="n">
        <f aca="false">IF(AW$2&lt;=$A17,IF(AW$3&gt;=$A17,(AW$4/1.055056),0),0)*($AH18-$AH17)/10000</f>
        <v>0</v>
      </c>
      <c r="AX17" s="140" t="n">
        <f aca="false">IF(AX$2&lt;=$A17,IF(AX$3&gt;=$A17,(AX$4/1.055056),0),0)*($AH18-$AH17)/10000</f>
        <v>0</v>
      </c>
      <c r="AY17" s="140" t="n">
        <f aca="false">IF(AY$2&lt;=$A17,IF(AY$3&gt;=$A17,(AY$4/1.055056),0),0)*($AH18-$AH17)/10000</f>
        <v>0</v>
      </c>
      <c r="AZ17" s="140" t="n">
        <f aca="false">IF(AZ$2&lt;=$A17,IF(AZ$3&gt;=$A17,(AZ$4/1.055056),0),0)*($AH18-$AH17)/10000</f>
        <v>0</v>
      </c>
      <c r="BA17" s="140" t="n">
        <f aca="false">IF(BA$2&lt;=$A17,IF(BA$3&gt;=$A17,(BA$4/1.055056),0),0)*($AH18-$AH17)/10000</f>
        <v>0</v>
      </c>
      <c r="BB17" s="140" t="n">
        <f aca="false">IF(BB$2&lt;=$A17,IF(BB$3&gt;=$A17,(BB$4/1.055056),0),0)*($AH18-$AH17)/10000</f>
        <v>0</v>
      </c>
      <c r="BC17" s="140" t="n">
        <f aca="false">IF(BC$2&lt;=$A17,IF(BC$3&gt;=$A17,(BC$4/1.055056),0),0)*($AH18-$AH17)/10000</f>
        <v>0</v>
      </c>
      <c r="BD17" s="140"/>
      <c r="BE17" s="140" t="n">
        <f aca="false">SUM(AW17:BD17)*AL17</f>
        <v>0</v>
      </c>
      <c r="BF17" s="13"/>
      <c r="BG17" s="13"/>
      <c r="BH17" s="141" t="n">
        <f aca="false">IF(BH$2&lt;=$A17,IF(BH$3&gt;=$A17,(BH$4/1.055056),0),0)*($AH18-$AH17)/10000</f>
        <v>0</v>
      </c>
      <c r="BI17" s="141" t="n">
        <f aca="false">IF(BI$2&lt;=$A17,IF(BI$3&gt;=$A17,(BI$4/1.055056),0),0)*($AH18-$AH17)/10000</f>
        <v>0</v>
      </c>
      <c r="BJ17" s="141" t="n">
        <f aca="false">IF(BJ$2&lt;=$A17,IF(BJ$3&gt;=$A17,(BJ$4/1.055056),0),0)*($AH18-$AH17)/10000</f>
        <v>0</v>
      </c>
      <c r="BK17" s="141" t="n">
        <f aca="false">IF(BK$2&lt;=$A17,IF(BK$3&gt;=$A17,(BK$4/1.055056),0),0)*($AH18-$AH17)/10000</f>
        <v>0</v>
      </c>
      <c r="BL17" s="141" t="n">
        <f aca="false">IF(BL$2&lt;=$A17,IF(BL$3&gt;=$A17,(BL$4/1.055056),0),0)*($AH18-$AH17)/10000</f>
        <v>0</v>
      </c>
      <c r="BM17" s="141" t="n">
        <f aca="false">IF(BM$2&lt;=$A17,IF(BM$3&gt;=$A17,(BM$4/1.055056),0),0)*($AH18-$AH17)/10000</f>
        <v>0</v>
      </c>
      <c r="BN17" s="141" t="n">
        <f aca="false">IF(BN$2&lt;=$A17,IF(BN$3&gt;=$A17,(BN$4/1.055056),0),0)*($AH18-$AH17)/10000</f>
        <v>0</v>
      </c>
      <c r="BO17" s="141" t="n">
        <f aca="false">IF(BO$2&lt;=$A17,IF(BO$3&gt;=$A17,(BO$4/1.055056),0),0)*($AH18-$AH17)/10000</f>
        <v>0</v>
      </c>
      <c r="BP17" s="13"/>
      <c r="BQ17" s="14" t="n">
        <f aca="false">SUM(BH17:BO17)</f>
        <v>0</v>
      </c>
      <c r="BR17" s="14"/>
      <c r="BS17" s="14"/>
      <c r="BT17" s="17"/>
      <c r="BU17" s="17"/>
      <c r="BV17" s="142" t="n">
        <f aca="false">IF(BV$2&lt;=$A17,IF(BV$3&gt;=$A17,(BV$4),0),0)*($AH18-$AH17)/10000</f>
        <v>0</v>
      </c>
      <c r="BW17" s="142" t="n">
        <f aca="false">IF(BW$2&lt;=$A17,IF(BW$3&gt;=$A17,(BW$4),0),0)*($AH18-$AH17)/10000</f>
        <v>0</v>
      </c>
      <c r="BX17" s="142" t="n">
        <f aca="false">IF(BX$2&lt;=$A17,IF(BX$3&gt;=$A17,(BX$4),0),0)*($AH18-$AH17)/10000</f>
        <v>0</v>
      </c>
      <c r="BY17" s="142" t="n">
        <f aca="false">IF(BY$2&lt;=$A17,IF(BY$3&gt;=$A17,(BY$4),0),0)*($AH18-$AH17)/10000</f>
        <v>0</v>
      </c>
      <c r="BZ17" s="142" t="n">
        <f aca="false">IF(BZ$2&lt;=$A17,IF(BZ$3&gt;=$A17,(BZ$4),0),0)*($AH18-$AH17)/10000</f>
        <v>0</v>
      </c>
      <c r="CA17" s="140" t="n">
        <f aca="false">IF(CA$2&lt;=$A17,IF(CA$3&gt;=$A17,(CA$4),0),0)*($AH18-$AH17)/10000</f>
        <v>0</v>
      </c>
      <c r="CB17" s="140" t="n">
        <f aca="false">IF(CB$2&lt;=$A17,IF(CB$3&gt;=$A17,(CB$4),0),0)*($AH18-$AH17)/10000</f>
        <v>0</v>
      </c>
      <c r="CC17" s="140" t="n">
        <f aca="false">IF(CC$2&lt;=$A17,IF(CC$3&gt;=$A17,(CC$4),0),0)*($AH18-$AH17)/10000</f>
        <v>0</v>
      </c>
      <c r="CD17" s="140" t="n">
        <f aca="false">IF(CD$2&lt;=$A17,IF(CD$3&gt;=$A17,(CD$4),0),0)*($AH18-$AH17)/10000</f>
        <v>0</v>
      </c>
      <c r="CE17" s="140" t="n">
        <f aca="false">IF(CE$2&lt;=$A17,IF(CE$3&gt;=$A17,(CE$4),0),0)*($AH18-$AH17)/10000</f>
        <v>0</v>
      </c>
      <c r="CF17" s="140" t="n">
        <f aca="false">IF(CF$2&lt;=$A17,IF(CF$3&gt;=$A17,(CF$4),0),0)*($AH18-$AH17)/10000</f>
        <v>0</v>
      </c>
      <c r="CG17" s="140" t="n">
        <f aca="false">IF(CG$2&lt;=$A17,IF(CG$3&gt;=$A17,(CG$4),0),0)*($AH18-$AH17)/10000</f>
        <v>0</v>
      </c>
      <c r="CH17" s="140" t="n">
        <f aca="false">IF(CH$2&lt;=$A17,IF(CH$3&gt;=$A17,(CH$4),0),0)*($AH18-$AH17)/10000</f>
        <v>0</v>
      </c>
      <c r="CI17" s="17"/>
      <c r="CJ17" s="128" t="n">
        <f aca="false">SUM(BV17:CH17)*$AL17</f>
        <v>0</v>
      </c>
      <c r="CK17" s="128"/>
      <c r="CL17" s="128"/>
      <c r="CM17" s="142" t="n">
        <f aca="false">IF(CM$2&lt;=$A17,IF(CM$3&gt;=$A17,(CM$4),0),0)*($AH18-$AH17)/10000</f>
        <v>0</v>
      </c>
      <c r="CN17" s="142" t="n">
        <f aca="false">IF(CN$2&lt;=$A17,IF(CN$3&gt;=$A17,(CN$4),0),0)*($AH18-$AH17)/10000</f>
        <v>0</v>
      </c>
      <c r="CO17" s="142" t="n">
        <f aca="false">IF(CO$2&lt;=$A17,IF(CO$3&gt;=$A17,(CO$4),0),0)*($AH18-$AH17)/10000</f>
        <v>0</v>
      </c>
      <c r="CP17" s="142" t="n">
        <f aca="false">IF(CP$2&lt;=$A17,IF(CP$3&gt;=$A17,(CP$4),0),0)*($AH18-$AH17)/10000</f>
        <v>0</v>
      </c>
      <c r="CQ17" s="128"/>
      <c r="CR17" s="128" t="n">
        <f aca="false">SUM(CM17:CP17)*AL17</f>
        <v>0</v>
      </c>
      <c r="CS17" s="128"/>
      <c r="CT17" s="17"/>
      <c r="CU17" s="17"/>
      <c r="CV17" s="17"/>
      <c r="CW17" s="140" t="n">
        <f aca="false">IF(CW$2&lt;=$A17,IF(CW$3&gt;=$A17,(CW$4),0),0)*($AH18-$AH17)/10000</f>
        <v>0</v>
      </c>
      <c r="CX17" s="140" t="n">
        <f aca="false">IF(CX$2&lt;=$A17,IF(CX$3&gt;=$A17,(CX$4),0),0)*($AH18-$AH17)/10000</f>
        <v>0</v>
      </c>
      <c r="CY17" s="140" t="n">
        <f aca="false">IF(CY$2&lt;=$A17,IF(CY$3&gt;=$A17,(CY$4),0),0)*($AH18-$AH17)/10000</f>
        <v>0</v>
      </c>
      <c r="CZ17" s="140" t="n">
        <f aca="false">IF(CZ$2&lt;=$A17,IF(CZ$3&gt;=$A17,(CZ$4),0),0)*($AH18-$AH17)/10000</f>
        <v>0</v>
      </c>
      <c r="DA17" s="140" t="n">
        <f aca="false">IF(DA$2&lt;=$A17,IF(DA$3&gt;=$A17,(DA$4),0),0)*($AH18-$AH17)/10000</f>
        <v>0</v>
      </c>
      <c r="DB17" s="140" t="n">
        <f aca="false">IF(DB$2&lt;=$A17,IF(DB$3&gt;=$A17,(DB$4),0),0)*($AH18-$AH17)/10000</f>
        <v>0</v>
      </c>
      <c r="DC17" s="140" t="n">
        <f aca="false">IF(DC$2&lt;=$A17,IF(DC$3&gt;=$A17,(DC$4),0),0)*($AH18-$AH17)/10000</f>
        <v>0</v>
      </c>
      <c r="DD17" s="17"/>
      <c r="DE17" s="128" t="n">
        <f aca="false">SUM(CW17:DC17)*$AL17</f>
        <v>0</v>
      </c>
      <c r="DF17" s="17"/>
      <c r="DG17" s="17"/>
      <c r="DH17" s="17"/>
      <c r="DI17" s="17"/>
      <c r="DJ17" s="17"/>
      <c r="DK17" s="140" t="n">
        <f aca="false">IF(DK$2&lt;=$A17,IF(DK$3&gt;=$A17,(DK$4),0),0)*($AH18-$AH17)/10000</f>
        <v>0</v>
      </c>
      <c r="DL17" s="140" t="n">
        <f aca="false">IF(DL$2&lt;=$A17,IF(DL$3&gt;=$A17,(DL$4),0),0)*($AH18-$AH17)/10000</f>
        <v>0</v>
      </c>
      <c r="DM17" s="140" t="n">
        <f aca="false">IF(DM$2&lt;=$A17,IF(DM$3&gt;=$A17,(DM$4),0),0)*($AH18-$AH17)/10000</f>
        <v>0</v>
      </c>
      <c r="DN17" s="140" t="n">
        <f aca="false">IF(DN$2&lt;=$A17,IF(DN$3&gt;=$A17,(DN$4),0),0)*($AH18-$AH17)/10000</f>
        <v>0</v>
      </c>
      <c r="DO17" s="140"/>
      <c r="DP17" s="140" t="n">
        <f aca="false">SUM(DK17:DN17)*AL17</f>
        <v>0</v>
      </c>
      <c r="DQ17" s="140"/>
      <c r="DR17" s="140" t="n">
        <f aca="false">IF(DR$2&lt;=$A17,IF(DR$3&gt;=$A17,(DR$4),0),0)*($AH18-$AH17)/10000</f>
        <v>0</v>
      </c>
      <c r="DS17" s="140" t="n">
        <f aca="false">IF(DS$2&lt;=$A17,IF(DS$3&gt;=$A17,(DS$4),0),0)*($AH18-$AH17)/10000</f>
        <v>0</v>
      </c>
      <c r="DT17" s="140" t="n">
        <f aca="false">IF(DT$2&lt;=$A17,IF(DT$3&gt;=$A17,(DT$4),0),0)*($AH18-$AH17)/10000</f>
        <v>0</v>
      </c>
      <c r="DU17" s="140" t="n">
        <f aca="false">IF(DU$2&lt;=$A17,IF(DU$3&gt;=$A17,(DU$4),0),0)*($AH18-$AH17)/10000</f>
        <v>0</v>
      </c>
      <c r="DV17" s="140" t="n">
        <f aca="false">IF(DV$2&lt;=$A17,IF(DV$3&gt;=$A17,(DV$4),0),0)*($AH18-$AH17)/10000</f>
        <v>0</v>
      </c>
      <c r="DW17" s="140" t="n">
        <f aca="false">IF(DW$2&lt;=$A17,IF(DW$3&gt;=$A17,(DW$4),0),0)*($AH18-$AH17)/10000</f>
        <v>0</v>
      </c>
      <c r="DX17" s="140" t="n">
        <f aca="false">IF(DX$2&lt;=$A17,IF(DX$3&gt;=$A17,(DX$4),0),0)*($AH18-$AH17)/10000</f>
        <v>0</v>
      </c>
      <c r="DY17" s="140" t="n">
        <f aca="false">IF(DY$2&lt;=$A17,IF(DY$3&gt;=$A17,(DY$4),0),0)*($AH18-$AH17)/10000</f>
        <v>0</v>
      </c>
      <c r="DZ17" s="17"/>
      <c r="EA17" s="128" t="n">
        <f aca="false">DP17+((SUM(DR17:DY17)))</f>
        <v>0</v>
      </c>
      <c r="EB17" s="128" t="n">
        <f aca="false">EA17*AL17</f>
        <v>0</v>
      </c>
      <c r="EC17" s="17"/>
      <c r="ED17" s="17"/>
      <c r="EE17" s="17"/>
      <c r="EF17" s="17"/>
      <c r="EG17" s="17"/>
      <c r="EH17" s="140" t="n">
        <f aca="false">IF(EH$2&lt;=$A17,IF(EH$3&gt;=$A17,(EH$4),0),0)*($AH18-$AH17)/10000</f>
        <v>0</v>
      </c>
      <c r="EI17" s="140" t="n">
        <f aca="false">IF(EI$2&lt;=$A17,IF(EI$3&gt;=$A17,(EI$4),0),0)*($AH18-$AH17)/10000</f>
        <v>0</v>
      </c>
      <c r="EJ17" s="140" t="n">
        <f aca="false">IF(EJ$2&lt;=$A17,IF(EJ$3&gt;=$A17,(EJ$4),0),0)*($AH18-$AH17)/10000</f>
        <v>0</v>
      </c>
      <c r="EK17" s="140" t="n">
        <f aca="false">IF(EK$2&lt;=$A17,IF(EK$3&gt;=$A17,(EK$4),0),0)*($AH18-$AH17)/10000</f>
        <v>0</v>
      </c>
      <c r="EL17" s="140" t="n">
        <f aca="false">IF(EL$2&lt;=$A17,IF(EL$3&gt;=$A17,(EL$4),0),0)*($AH18-$AH17)/10000</f>
        <v>0</v>
      </c>
      <c r="EM17" s="140" t="n">
        <f aca="false">IF(EM$2&lt;=$A17,IF(EM$3&gt;=$A17,(EM$4),0),0)*($AH18-$AH17)/10000</f>
        <v>0</v>
      </c>
      <c r="EN17" s="17"/>
      <c r="EO17" s="128" t="n">
        <f aca="false">SUM(EH17:EM17)</f>
        <v>0</v>
      </c>
      <c r="EP17" s="128" t="n">
        <f aca="false">EO17*AL17</f>
        <v>0</v>
      </c>
      <c r="EQ17" s="17"/>
      <c r="ER17" s="17"/>
      <c r="ES17" s="17"/>
      <c r="ET17" s="17"/>
      <c r="EU17" s="17"/>
      <c r="EV17" s="140" t="n">
        <f aca="false">IF(EV$2&lt;=$A17,IF(EV$3&gt;=$A17,(EV$4),0),0)*($AH18-$AH17)/10000</f>
        <v>0</v>
      </c>
      <c r="EW17" s="140" t="n">
        <f aca="false">IF(EW$2&lt;=$A17,IF(EW$3&gt;=$A17,(EW$4),0),0)*($AH18-$AH17)/10000</f>
        <v>0</v>
      </c>
      <c r="EX17" s="140" t="n">
        <f aca="false">IF(EX$2&lt;=$A17,IF(EX$3&gt;=$A17,(EX$4),0),0)*($AH18-$AH17)/10000</f>
        <v>0</v>
      </c>
      <c r="EY17" s="140" t="n">
        <f aca="false">IF(EY$2&lt;=$A17,IF(EY$3&gt;=$A17,(EY$4),0),0)*($AH18-$AH17)/10000</f>
        <v>0</v>
      </c>
      <c r="EZ17" s="140" t="n">
        <f aca="false">IF(EZ$2&lt;=$A17,IF(EZ$3&gt;=$A17,(EZ$4),0),0)*($AH18-$AH17)/10000</f>
        <v>0</v>
      </c>
      <c r="FA17" s="140" t="n">
        <f aca="false">IF(FA$2&lt;=$A17,IF(FA$3&gt;=$A17,(FA$4),0),0)*($AH18-$AH17)/10000</f>
        <v>0</v>
      </c>
      <c r="FB17" s="17"/>
      <c r="FC17" s="128" t="n">
        <f aca="false">SUM(EV17:FA17)</f>
        <v>0</v>
      </c>
      <c r="FD17" s="128" t="n">
        <f aca="false">FC17*AL17</f>
        <v>0</v>
      </c>
      <c r="FE17" s="17"/>
      <c r="FF17" s="17"/>
      <c r="FG17" s="17"/>
      <c r="FH17" s="17"/>
      <c r="FI17" s="17"/>
      <c r="FJ17" s="17"/>
      <c r="FK17" s="140" t="n">
        <f aca="false">IF(FK$2&lt;=$A17,IF(FK$3&gt;=$A17,(FK$4),0),0)*($AH18-$AH17)/10000</f>
        <v>0</v>
      </c>
      <c r="FL17" s="140" t="n">
        <f aca="false">IF(FL$2&lt;=$A17,IF(FL$3&gt;=$A17,(FL$4),0),0)*($AH18-$AH17)/10000</f>
        <v>0</v>
      </c>
      <c r="FM17" s="140" t="n">
        <f aca="false">IF(FM$2&lt;=$A17,IF(FM$3&gt;=$A17,(FM$4),0),0)*($AH18-$AH17)/10000</f>
        <v>0</v>
      </c>
      <c r="FN17" s="140" t="n">
        <f aca="false">IF(FN$2&lt;=$A17,IF(FN$3&gt;=$A17,(FN$4),0),0)*($AH18-$AH17)/10000</f>
        <v>0</v>
      </c>
      <c r="FO17" s="140" t="n">
        <f aca="false">IF(FO$2&lt;=$A17,IF(FO$3&gt;=$A17,(FO$4),0),0)*($AH18-$AH17)/10000</f>
        <v>0</v>
      </c>
      <c r="FP17" s="140" t="n">
        <f aca="false">IF(FP$2&lt;=$A17,IF(FP$3&gt;=$A17,(FP$4),0),0)*($AH18-$AH17)/10000</f>
        <v>0</v>
      </c>
      <c r="FQ17" s="17"/>
      <c r="FR17" s="128" t="n">
        <f aca="false">SUM(FK17:FP17)</f>
        <v>0</v>
      </c>
      <c r="FS17" s="128" t="n">
        <f aca="false">FR17*AL17</f>
        <v>0</v>
      </c>
      <c r="FT17" s="17"/>
      <c r="FU17" s="17"/>
      <c r="FV17" s="17"/>
      <c r="FW17" s="17"/>
      <c r="FX17" s="17"/>
      <c r="FY17" s="17"/>
      <c r="FZ17" s="140" t="n">
        <f aca="false">IF(FZ$2&lt;=$A17,IF(FZ$3&gt;=$A17,(FZ$4),0),0)*($AH18-$AH17)/10000</f>
        <v>0</v>
      </c>
      <c r="GA17" s="140" t="n">
        <f aca="false">IF(GA$2&lt;=$A17,IF(GA$3&gt;=$A17,(GA$4),0),0)*($AH18-$AH17)/10000</f>
        <v>0</v>
      </c>
      <c r="GB17" s="140" t="n">
        <f aca="false">IF(GB$2&lt;=$A17,IF(GB$3&gt;=$A17,(GB$4),0),0)*($AH18-$AH17)/10000</f>
        <v>0</v>
      </c>
      <c r="GC17" s="140" t="n">
        <f aca="false">IF(GC$2&lt;=$A17,IF(GC$3&gt;=$A17,(GC$4),0),0)*($AH18-$AH17)/10000</f>
        <v>0</v>
      </c>
      <c r="GD17" s="140" t="n">
        <f aca="false">IF(GD$2&lt;=$A17,IF(GD$3&gt;=$A17,(GD$4),0),0)*($AH18-$AH17)/10000</f>
        <v>0</v>
      </c>
      <c r="GE17" s="140" t="n">
        <f aca="false">IF(GE$2&lt;=$A17,IF(GE$3&gt;=$A17,(GE$4),0),0)*($AH18-$AH17)/10000</f>
        <v>0</v>
      </c>
      <c r="GF17" s="17"/>
      <c r="GG17" s="128" t="n">
        <f aca="false">SUM(FZ17:GE17)</f>
        <v>0</v>
      </c>
      <c r="GH17" s="128" t="n">
        <f aca="false">GG17*AL17</f>
        <v>0</v>
      </c>
      <c r="GK17" s="17"/>
      <c r="GL17" s="17"/>
      <c r="GM17" s="17"/>
      <c r="GN17" s="17"/>
      <c r="GO17" s="140" t="n">
        <f aca="false">IF(GO$2&lt;=$A17,IF(GO$3&gt;=$A17,(GO$4),0),0)*($AH18-$AH17)/10000</f>
        <v>0</v>
      </c>
      <c r="GP17" s="140" t="n">
        <f aca="false">IF(GP$2&lt;=$A17,IF(GP$3&gt;=$A17,(GP$4),0),0)*($AH18-$AH17)/10000</f>
        <v>0</v>
      </c>
      <c r="GQ17" s="140" t="n">
        <f aca="false">IF(GQ$2&lt;=$A17,IF(GQ$3&gt;=$A17,(GQ$4),0),0)*($AH18-$AH17)/10000</f>
        <v>0</v>
      </c>
      <c r="GR17" s="140" t="n">
        <f aca="false">IF(GR$2&lt;=$A17,IF(GR$3&gt;=$A17,(GR$4),0),0)*($AH18-$AH17)/10000</f>
        <v>0</v>
      </c>
      <c r="GS17" s="140" t="n">
        <f aca="false">IF(GS$2&lt;=$A17,IF(GS$3&gt;=$A17,(GS$4),0),0)*($AH18-$AH17)/10000</f>
        <v>0</v>
      </c>
      <c r="GT17" s="140" t="n">
        <f aca="false">IF(GT$2&lt;=$A17,IF(GT$3&gt;=$A17,(GT$4),0),0)*($AH18-$AH17)/10000</f>
        <v>0</v>
      </c>
      <c r="GU17" s="17"/>
      <c r="GV17" s="128" t="n">
        <f aca="false">SUM(GO17:GT17)</f>
        <v>0</v>
      </c>
      <c r="GW17" s="128" t="n">
        <f aca="false">GV17*AL17</f>
        <v>0</v>
      </c>
      <c r="GZ17" s="17"/>
      <c r="HA17" s="17"/>
      <c r="HB17" s="17"/>
      <c r="HC17" s="17"/>
      <c r="HD17" s="140" t="n">
        <f aca="false">IF(HD$2&lt;=$A17,IF(HD$3&gt;=$A17,(HD$4),0),0)*($AH18-$AH17)/10000</f>
        <v>0</v>
      </c>
      <c r="HE17" s="140" t="n">
        <f aca="false">IF(HE$2&lt;=$A17,IF(HE$3&gt;=$A17,(HE$4),0),0)*($AH18-$AH17)/10000</f>
        <v>0</v>
      </c>
      <c r="HF17" s="140" t="n">
        <f aca="false">IF(HF$2&lt;=$A17,IF(HF$3&gt;=$A17,(HF$4),0),0)*($AH18-$AH17)/10000</f>
        <v>0</v>
      </c>
      <c r="HG17" s="140" t="n">
        <f aca="false">IF(HG$2&lt;=$A17,IF(HG$3&gt;=$A17,(HG$4),0),0)*($AH18-$AH17)/10000</f>
        <v>0</v>
      </c>
      <c r="HH17" s="140" t="n">
        <f aca="false">IF(HH$2&lt;=$A17,IF(HH$3&gt;=$A17,(HH$4),0),0)*($AH18-$AH17)/10000</f>
        <v>0</v>
      </c>
      <c r="HI17" s="140" t="n">
        <f aca="false">IF(HI$2&lt;=$A17,IF(HI$3&gt;=$A17,(HI$4),0),0)*($AH18-$AH17)/10000</f>
        <v>0</v>
      </c>
      <c r="HJ17" s="17"/>
      <c r="HK17" s="128" t="n">
        <f aca="false">SUM(HD17:HI17)</f>
        <v>0</v>
      </c>
      <c r="HL17" s="128" t="n">
        <f aca="false">HK17*AL17</f>
        <v>0</v>
      </c>
    </row>
    <row r="18" customFormat="false" ht="16.5" hidden="false" customHeight="false" outlineLevel="0" collapsed="false">
      <c r="A18" s="133" t="n">
        <v>37288</v>
      </c>
      <c r="B18" s="144" t="n">
        <f aca="false">INDEX(PrnArray,MATCH($A18,PrnColumn,0),MATCH($AE$19,PrnRow,0))+EP18</f>
        <v>0</v>
      </c>
      <c r="C18" s="135" t="n">
        <f aca="false">INDEX(M1SHEET,MATCH($A18,M1COLUMN,0),MATCH($AF$14,M1ROW,0))</f>
        <v>1.29</v>
      </c>
      <c r="D18" s="152"/>
      <c r="E18" s="144" t="n">
        <f aca="false">INDEX(PrnArray,MATCH($A18,PrnColumn,0),MATCH($AF$47,PrnRow,0))+HL18</f>
        <v>26.59</v>
      </c>
      <c r="F18" s="135" t="n">
        <f aca="false">INDEX(M1SHEET,MATCH($A18,M1COLUMN,0),MATCH($AF$6,M1ROW,0))</f>
        <v>0.4</v>
      </c>
      <c r="G18" s="152"/>
      <c r="H18" s="144" t="n">
        <f aca="false">INDEX(PrnArray,MATCH($A18,PrnColumn,0),MATCH($AE$11,PrnRow,0))</f>
        <v>0</v>
      </c>
      <c r="I18" s="135" t="n">
        <f aca="false">INDEX(M1SHEET,MATCH($A18,M1COLUMN,0),MATCH($AF$20,M1ROW,0))</f>
        <v>0.1125</v>
      </c>
      <c r="J18" s="152"/>
      <c r="K18" s="144" t="n">
        <f aca="false">INDEX(PrnArray,MATCH($A18,PrnColumn,0),MATCH($AE$21,PrnRow,0))+FS18</f>
        <v>13.29</v>
      </c>
      <c r="L18" s="135" t="n">
        <f aca="false">INDEX(M1SHEET,MATCH($A18,M1COLUMN,0),MATCH($AF$10,M1ROW,0))</f>
        <v>0.21</v>
      </c>
      <c r="M18" s="152"/>
      <c r="N18" s="144" t="n">
        <f aca="false">INDEX(PrnArray,MATCH($A18,PrnColumn,0),MATCH($AE$40,PrnRow,0))+AJ18</f>
        <v>165.35</v>
      </c>
      <c r="O18" s="135" t="n">
        <f aca="false">INDEX(M1SHEET,MATCH($A18,M1COLUMN,0),MATCH($AF$26,M1ROW,0))</f>
        <v>0.15</v>
      </c>
      <c r="P18" s="152"/>
      <c r="Q18" s="144" t="n">
        <f aca="false">INDEX(PrnArray,MATCH($A18,PrnColumn,0),MATCH($AE$2,PrnRow,0))+$BE18+$DE18</f>
        <v>-21.73</v>
      </c>
      <c r="R18" s="135" t="n">
        <f aca="false">INDEX(M1SHEET,MATCH($A18,M1COLUMN,0),MATCH($AF$3,M1ROW,0))</f>
        <v>-0.185</v>
      </c>
      <c r="S18" s="152"/>
      <c r="T18" s="135" t="n">
        <f aca="false">INDEX(M1SHEET,MATCH($A18,M1COLUMN,0),MATCH($AF$28,M1ROW,0))</f>
        <v>7.45903380803934</v>
      </c>
      <c r="U18" s="152"/>
      <c r="V18" s="144" t="e">
        <f aca="false">INDEX(PrnArray,MATCH($A18,PrnColumn,0),MATCH($AE$18,PrnRow,0))+INDEX(optsArray,MATCH($A18,optsColumn,0),MATCH($AE$18,optsRow,0))+$BE18+$CJ18+$CR18+$DP18</f>
        <v>#VALUE!</v>
      </c>
      <c r="W18" s="135" t="n">
        <f aca="false">INDEX(M1SHEET,MATCH($A18,M1COLUMN,0),MATCH($AF$2,M1ROW,0))</f>
        <v>5.41</v>
      </c>
      <c r="X18" s="152"/>
      <c r="Z18" s="150" t="n">
        <f aca="false">H18+K18+Q18</f>
        <v>-8.44</v>
      </c>
      <c r="AA18" s="58"/>
      <c r="AB18" s="58"/>
      <c r="AE18" s="60" t="s">
        <v>94</v>
      </c>
      <c r="AF18" s="61" t="s">
        <v>95</v>
      </c>
      <c r="AH18" s="138" t="n">
        <v>37288</v>
      </c>
      <c r="AI18" s="96" t="n">
        <f aca="false">(BE18+BQ18+CJ18+DP18)*AL18</f>
        <v>0</v>
      </c>
      <c r="AJ18" s="97" t="n">
        <f aca="false">(AN18)*(AL18)</f>
        <v>0</v>
      </c>
      <c r="AK18" s="97" t="n">
        <f aca="false">(AM18+AN18)*(AL18)</f>
        <v>0</v>
      </c>
      <c r="AL18" s="139" t="n">
        <f aca="false">INDEX(M1SHEET,MATCH($AH18,M1COLUMN,0),MATCH($AF$38,M1ROW,0))</f>
        <v>0.949529848620677</v>
      </c>
      <c r="AM18" s="122" t="n">
        <f aca="false">BR18</f>
        <v>0</v>
      </c>
      <c r="AN18" s="97" t="n">
        <f aca="false">BQ18</f>
        <v>0</v>
      </c>
      <c r="AO18" s="125"/>
      <c r="AP18" s="108"/>
      <c r="AQ18" s="128" t="n">
        <f aca="false">SUM(AW18:BD18)+SUM(BH18:BO18)+SUM(DT18:DY18)+SUM(BV18:CH18)</f>
        <v>0</v>
      </c>
      <c r="AR18" s="108"/>
      <c r="AS18" s="17"/>
      <c r="AT18" s="17"/>
      <c r="AU18" s="37" t="n">
        <v>37288</v>
      </c>
      <c r="AV18" s="17"/>
      <c r="AW18" s="128" t="n">
        <f aca="false">IF(AW$2&lt;=$A18,IF(AW$3&gt;=$A18,(AW$4/1.055056),0),0)*($AH19-$AH18)/10000</f>
        <v>0</v>
      </c>
      <c r="AX18" s="140" t="n">
        <f aca="false">IF(AX$2&lt;=$A18,IF(AX$3&gt;=$A18,(AX$4/1.055056),0),0)*($AH19-$AH18)/10000</f>
        <v>0</v>
      </c>
      <c r="AY18" s="140" t="n">
        <f aca="false">IF(AY$2&lt;=$A18,IF(AY$3&gt;=$A18,(AY$4/1.055056),0),0)*($AH19-$AH18)/10000</f>
        <v>0</v>
      </c>
      <c r="AZ18" s="140" t="n">
        <f aca="false">IF(AZ$2&lt;=$A18,IF(AZ$3&gt;=$A18,(AZ$4/1.055056),0),0)*($AH19-$AH18)/10000</f>
        <v>0</v>
      </c>
      <c r="BA18" s="140" t="n">
        <f aca="false">IF(BA$2&lt;=$A18,IF(BA$3&gt;=$A18,(BA$4/1.055056),0),0)*($AH19-$AH18)/10000</f>
        <v>0</v>
      </c>
      <c r="BB18" s="140" t="n">
        <f aca="false">IF(BB$2&lt;=$A18,IF(BB$3&gt;=$A18,(BB$4/1.055056),0),0)*($AH19-$AH18)/10000</f>
        <v>0</v>
      </c>
      <c r="BC18" s="140" t="n">
        <f aca="false">IF(BC$2&lt;=$A18,IF(BC$3&gt;=$A18,(BC$4/1.055056),0),0)*($AH19-$AH18)/10000</f>
        <v>0</v>
      </c>
      <c r="BD18" s="140"/>
      <c r="BE18" s="140" t="n">
        <f aca="false">SUM(AW18:BD18)*AL18</f>
        <v>0</v>
      </c>
      <c r="BF18" s="13"/>
      <c r="BG18" s="13"/>
      <c r="BH18" s="141" t="n">
        <f aca="false">IF(BH$2&lt;=$A18,IF(BH$3&gt;=$A18,(BH$4/1.055056),0),0)*($AH19-$AH18)/10000</f>
        <v>0</v>
      </c>
      <c r="BI18" s="141" t="n">
        <f aca="false">IF(BI$2&lt;=$A18,IF(BI$3&gt;=$A18,(BI$4/1.055056),0),0)*($AH19-$AH18)/10000</f>
        <v>0</v>
      </c>
      <c r="BJ18" s="141" t="n">
        <f aca="false">IF(BJ$2&lt;=$A18,IF(BJ$3&gt;=$A18,(BJ$4/1.055056),0),0)*($AH19-$AH18)/10000</f>
        <v>0</v>
      </c>
      <c r="BK18" s="141" t="n">
        <f aca="false">IF(BK$2&lt;=$A18,IF(BK$3&gt;=$A18,(BK$4/1.055056),0),0)*($AH19-$AH18)/10000</f>
        <v>0</v>
      </c>
      <c r="BL18" s="141" t="n">
        <f aca="false">IF(BL$2&lt;=$A18,IF(BL$3&gt;=$A18,(BL$4/1.055056),0),0)*($AH19-$AH18)/10000</f>
        <v>0</v>
      </c>
      <c r="BM18" s="141" t="n">
        <f aca="false">IF(BM$2&lt;=$A18,IF(BM$3&gt;=$A18,(BM$4/1.055056),0),0)*($AH19-$AH18)/10000</f>
        <v>0</v>
      </c>
      <c r="BN18" s="141" t="n">
        <f aca="false">IF(BN$2&lt;=$A18,IF(BN$3&gt;=$A18,(BN$4/1.055056),0),0)*($AH19-$AH18)/10000</f>
        <v>0</v>
      </c>
      <c r="BO18" s="141" t="n">
        <f aca="false">IF(BO$2&lt;=$A18,IF(BO$3&gt;=$A18,(BO$4/1.055056),0),0)*($AH19-$AH18)/10000</f>
        <v>0</v>
      </c>
      <c r="BP18" s="13"/>
      <c r="BQ18" s="14" t="n">
        <f aca="false">SUM(BH18:BO18)</f>
        <v>0</v>
      </c>
      <c r="BR18" s="14"/>
      <c r="BS18" s="14"/>
      <c r="BT18" s="17"/>
      <c r="BU18" s="17"/>
      <c r="BV18" s="142" t="n">
        <f aca="false">IF(BV$2&lt;=$A18,IF(BV$3&gt;=$A18,(BV$4),0),0)*($AH19-$AH18)/10000</f>
        <v>0</v>
      </c>
      <c r="BW18" s="142" t="n">
        <f aca="false">IF(BW$2&lt;=$A18,IF(BW$3&gt;=$A18,(BW$4),0),0)*($AH19-$AH18)/10000</f>
        <v>0</v>
      </c>
      <c r="BX18" s="142" t="n">
        <f aca="false">IF(BX$2&lt;=$A18,IF(BX$3&gt;=$A18,(BX$4),0),0)*($AH19-$AH18)/10000</f>
        <v>0</v>
      </c>
      <c r="BY18" s="142" t="n">
        <f aca="false">IF(BY$2&lt;=$A18,IF(BY$3&gt;=$A18,(BY$4),0),0)*($AH19-$AH18)/10000</f>
        <v>0</v>
      </c>
      <c r="BZ18" s="142" t="n">
        <f aca="false">IF(BZ$2&lt;=$A18,IF(BZ$3&gt;=$A18,(BZ$4),0),0)*($AH19-$AH18)/10000</f>
        <v>0</v>
      </c>
      <c r="CA18" s="140" t="n">
        <f aca="false">IF(CA$2&lt;=$A18,IF(CA$3&gt;=$A18,(CA$4),0),0)*($AH19-$AH18)/10000</f>
        <v>0</v>
      </c>
      <c r="CB18" s="140" t="n">
        <f aca="false">IF(CB$2&lt;=$A18,IF(CB$3&gt;=$A18,(CB$4),0),0)*($AH19-$AH18)/10000</f>
        <v>0</v>
      </c>
      <c r="CC18" s="140" t="n">
        <f aca="false">IF(CC$2&lt;=$A18,IF(CC$3&gt;=$A18,(CC$4),0),0)*($AH19-$AH18)/10000</f>
        <v>0</v>
      </c>
      <c r="CD18" s="140" t="n">
        <f aca="false">IF(CD$2&lt;=$A18,IF(CD$3&gt;=$A18,(CD$4),0),0)*($AH19-$AH18)/10000</f>
        <v>0</v>
      </c>
      <c r="CE18" s="140" t="n">
        <f aca="false">IF(CE$2&lt;=$A18,IF(CE$3&gt;=$A18,(CE$4),0),0)*($AH19-$AH18)/10000</f>
        <v>0</v>
      </c>
      <c r="CF18" s="140" t="n">
        <f aca="false">IF(CF$2&lt;=$A18,IF(CF$3&gt;=$A18,(CF$4),0),0)*($AH19-$AH18)/10000</f>
        <v>0</v>
      </c>
      <c r="CG18" s="140" t="n">
        <f aca="false">IF(CG$2&lt;=$A18,IF(CG$3&gt;=$A18,(CG$4),0),0)*($AH19-$AH18)/10000</f>
        <v>0</v>
      </c>
      <c r="CH18" s="140" t="n">
        <f aca="false">IF(CH$2&lt;=$A18,IF(CH$3&gt;=$A18,(CH$4),0),0)*($AH19-$AH18)/10000</f>
        <v>0</v>
      </c>
      <c r="CI18" s="17"/>
      <c r="CJ18" s="128" t="n">
        <f aca="false">SUM(BV18:CH18)*$AL18</f>
        <v>0</v>
      </c>
      <c r="CK18" s="128"/>
      <c r="CL18" s="128"/>
      <c r="CM18" s="142" t="n">
        <f aca="false">IF(CM$2&lt;=$A18,IF(CM$3&gt;=$A18,(CM$4),0),0)*($AH19-$AH18)/10000</f>
        <v>0</v>
      </c>
      <c r="CN18" s="142" t="n">
        <f aca="false">IF(CN$2&lt;=$A18,IF(CN$3&gt;=$A18,(CN$4),0),0)*($AH19-$AH18)/10000</f>
        <v>0</v>
      </c>
      <c r="CO18" s="142" t="n">
        <f aca="false">IF(CO$2&lt;=$A18,IF(CO$3&gt;=$A18,(CO$4),0),0)*($AH19-$AH18)/10000</f>
        <v>0</v>
      </c>
      <c r="CP18" s="142" t="n">
        <f aca="false">IF(CP$2&lt;=$A18,IF(CP$3&gt;=$A18,(CP$4),0),0)*($AH19-$AH18)/10000</f>
        <v>0</v>
      </c>
      <c r="CQ18" s="128"/>
      <c r="CR18" s="128" t="n">
        <f aca="false">SUM(CM18:CP18)*AL18</f>
        <v>0</v>
      </c>
      <c r="CS18" s="128"/>
      <c r="CT18" s="17"/>
      <c r="CU18" s="17"/>
      <c r="CV18" s="17"/>
      <c r="CW18" s="140" t="n">
        <f aca="false">IF(CW$2&lt;=$A18,IF(CW$3&gt;=$A18,(CW$4),0),0)*($AH19-$AH18)/10000</f>
        <v>0</v>
      </c>
      <c r="CX18" s="140" t="n">
        <f aca="false">IF(CX$2&lt;=$A18,IF(CX$3&gt;=$A18,(CX$4),0),0)*($AH19-$AH18)/10000</f>
        <v>0</v>
      </c>
      <c r="CY18" s="140" t="n">
        <f aca="false">IF(CY$2&lt;=$A18,IF(CY$3&gt;=$A18,(CY$4),0),0)*($AH19-$AH18)/10000</f>
        <v>0</v>
      </c>
      <c r="CZ18" s="140" t="n">
        <f aca="false">IF(CZ$2&lt;=$A18,IF(CZ$3&gt;=$A18,(CZ$4),0),0)*($AH19-$AH18)/10000</f>
        <v>0</v>
      </c>
      <c r="DA18" s="140" t="n">
        <f aca="false">IF(DA$2&lt;=$A18,IF(DA$3&gt;=$A18,(DA$4),0),0)*($AH19-$AH18)/10000</f>
        <v>0</v>
      </c>
      <c r="DB18" s="140" t="n">
        <f aca="false">IF(DB$2&lt;=$A18,IF(DB$3&gt;=$A18,(DB$4),0),0)*($AH19-$AH18)/10000</f>
        <v>0</v>
      </c>
      <c r="DC18" s="140" t="n">
        <f aca="false">IF(DC$2&lt;=$A18,IF(DC$3&gt;=$A18,(DC$4),0),0)*($AH19-$AH18)/10000</f>
        <v>0</v>
      </c>
      <c r="DD18" s="17"/>
      <c r="DE18" s="128" t="n">
        <f aca="false">SUM(CW18:DC18)*$AL18</f>
        <v>0</v>
      </c>
      <c r="DF18" s="17"/>
      <c r="DG18" s="17"/>
      <c r="DH18" s="17"/>
      <c r="DI18" s="17"/>
      <c r="DJ18" s="17"/>
      <c r="DK18" s="140" t="n">
        <f aca="false">IF(DK$2&lt;=$A18,IF(DK$3&gt;=$A18,(DK$4),0),0)*($AH19-$AH18)/10000</f>
        <v>0</v>
      </c>
      <c r="DL18" s="140" t="n">
        <f aca="false">IF(DL$2&lt;=$A18,IF(DL$3&gt;=$A18,(DL$4),0),0)*($AH19-$AH18)/10000</f>
        <v>0</v>
      </c>
      <c r="DM18" s="140" t="n">
        <f aca="false">IF(DM$2&lt;=$A18,IF(DM$3&gt;=$A18,(DM$4),0),0)*($AH19-$AH18)/10000</f>
        <v>0</v>
      </c>
      <c r="DN18" s="140" t="n">
        <f aca="false">IF(DN$2&lt;=$A18,IF(DN$3&gt;=$A18,(DN$4),0),0)*($AH19-$AH18)/10000</f>
        <v>0</v>
      </c>
      <c r="DO18" s="140"/>
      <c r="DP18" s="140" t="n">
        <f aca="false">SUM(DK18:DN18)*AL18</f>
        <v>0</v>
      </c>
      <c r="DQ18" s="140"/>
      <c r="DR18" s="140" t="n">
        <f aca="false">IF(DR$2&lt;=$A18,IF(DR$3&gt;=$A18,(DR$4),0),0)*($AH19-$AH18)/10000</f>
        <v>0</v>
      </c>
      <c r="DS18" s="140" t="n">
        <f aca="false">IF(DS$2&lt;=$A18,IF(DS$3&gt;=$A18,(DS$4),0),0)*($AH19-$AH18)/10000</f>
        <v>0</v>
      </c>
      <c r="DT18" s="140" t="n">
        <f aca="false">IF(DT$2&lt;=$A18,IF(DT$3&gt;=$A18,(DT$4),0),0)*($AH19-$AH18)/10000</f>
        <v>0</v>
      </c>
      <c r="DU18" s="140" t="n">
        <f aca="false">IF(DU$2&lt;=$A18,IF(DU$3&gt;=$A18,(DU$4),0),0)*($AH19-$AH18)/10000</f>
        <v>0</v>
      </c>
      <c r="DV18" s="140" t="n">
        <f aca="false">IF(DV$2&lt;=$A18,IF(DV$3&gt;=$A18,(DV$4),0),0)*($AH19-$AH18)/10000</f>
        <v>0</v>
      </c>
      <c r="DW18" s="140" t="n">
        <f aca="false">IF(DW$2&lt;=$A18,IF(DW$3&gt;=$A18,(DW$4),0),0)*($AH19-$AH18)/10000</f>
        <v>0</v>
      </c>
      <c r="DX18" s="140" t="n">
        <f aca="false">IF(DX$2&lt;=$A18,IF(DX$3&gt;=$A18,(DX$4),0),0)*($AH19-$AH18)/10000</f>
        <v>0</v>
      </c>
      <c r="DY18" s="140" t="n">
        <f aca="false">IF(DY$2&lt;=$A18,IF(DY$3&gt;=$A18,(DY$4),0),0)*($AH19-$AH18)/10000</f>
        <v>0</v>
      </c>
      <c r="DZ18" s="17"/>
      <c r="EA18" s="128" t="n">
        <f aca="false">DP18+((SUM(DR18:DY18)))</f>
        <v>0</v>
      </c>
      <c r="EB18" s="128" t="n">
        <f aca="false">EA18*AL18</f>
        <v>0</v>
      </c>
      <c r="EC18" s="17"/>
      <c r="ED18" s="17"/>
      <c r="EE18" s="17"/>
      <c r="EF18" s="17"/>
      <c r="EG18" s="17"/>
      <c r="EH18" s="140" t="n">
        <f aca="false">IF(EH$2&lt;=$A18,IF(EH$3&gt;=$A18,(EH$4),0),0)*($AH19-$AH18)/10000</f>
        <v>0</v>
      </c>
      <c r="EI18" s="140" t="n">
        <f aca="false">IF(EI$2&lt;=$A18,IF(EI$3&gt;=$A18,(EI$4),0),0)*($AH19-$AH18)/10000</f>
        <v>0</v>
      </c>
      <c r="EJ18" s="140" t="n">
        <f aca="false">IF(EJ$2&lt;=$A18,IF(EJ$3&gt;=$A18,(EJ$4),0),0)*($AH19-$AH18)/10000</f>
        <v>0</v>
      </c>
      <c r="EK18" s="140" t="n">
        <f aca="false">IF(EK$2&lt;=$A18,IF(EK$3&gt;=$A18,(EK$4),0),0)*($AH19-$AH18)/10000</f>
        <v>0</v>
      </c>
      <c r="EL18" s="140" t="n">
        <f aca="false">IF(EL$2&lt;=$A18,IF(EL$3&gt;=$A18,(EL$4),0),0)*($AH19-$AH18)/10000</f>
        <v>0</v>
      </c>
      <c r="EM18" s="140" t="n">
        <f aca="false">IF(EM$2&lt;=$A18,IF(EM$3&gt;=$A18,(EM$4),0),0)*($AH19-$AH18)/10000</f>
        <v>0</v>
      </c>
      <c r="EN18" s="17"/>
      <c r="EO18" s="128" t="n">
        <f aca="false">SUM(EH18:EM18)</f>
        <v>0</v>
      </c>
      <c r="EP18" s="128" t="n">
        <f aca="false">EO18*AL18</f>
        <v>0</v>
      </c>
      <c r="EQ18" s="17"/>
      <c r="ER18" s="17"/>
      <c r="ES18" s="17"/>
      <c r="ET18" s="17"/>
      <c r="EU18" s="17"/>
      <c r="EV18" s="140" t="n">
        <f aca="false">IF(EV$2&lt;=$A18,IF(EV$3&gt;=$A18,(EV$4),0),0)*($AH19-$AH18)/10000</f>
        <v>0</v>
      </c>
      <c r="EW18" s="140" t="n">
        <f aca="false">IF(EW$2&lt;=$A18,IF(EW$3&gt;=$A18,(EW$4),0),0)*($AH19-$AH18)/10000</f>
        <v>0</v>
      </c>
      <c r="EX18" s="140" t="n">
        <f aca="false">IF(EX$2&lt;=$A18,IF(EX$3&gt;=$A18,(EX$4),0),0)*($AH19-$AH18)/10000</f>
        <v>0</v>
      </c>
      <c r="EY18" s="140" t="n">
        <f aca="false">IF(EY$2&lt;=$A18,IF(EY$3&gt;=$A18,(EY$4),0),0)*($AH19-$AH18)/10000</f>
        <v>0</v>
      </c>
      <c r="EZ18" s="140" t="n">
        <f aca="false">IF(EZ$2&lt;=$A18,IF(EZ$3&gt;=$A18,(EZ$4),0),0)*($AH19-$AH18)/10000</f>
        <v>0</v>
      </c>
      <c r="FA18" s="140" t="n">
        <f aca="false">IF(FA$2&lt;=$A18,IF(FA$3&gt;=$A18,(FA$4),0),0)*($AH19-$AH18)/10000</f>
        <v>0</v>
      </c>
      <c r="FB18" s="17"/>
      <c r="FC18" s="128" t="n">
        <f aca="false">SUM(EV18:FA18)</f>
        <v>0</v>
      </c>
      <c r="FD18" s="128" t="n">
        <f aca="false">FC18*AL18</f>
        <v>0</v>
      </c>
      <c r="FE18" s="17"/>
      <c r="FF18" s="17"/>
      <c r="FG18" s="17"/>
      <c r="FH18" s="17"/>
      <c r="FI18" s="17"/>
      <c r="FJ18" s="17"/>
      <c r="FK18" s="140" t="n">
        <f aca="false">IF(FK$2&lt;=$A18,IF(FK$3&gt;=$A18,(FK$4),0),0)*($AH19-$AH18)/10000</f>
        <v>0</v>
      </c>
      <c r="FL18" s="140" t="n">
        <f aca="false">IF(FL$2&lt;=$A18,IF(FL$3&gt;=$A18,(FL$4),0),0)*($AH19-$AH18)/10000</f>
        <v>0</v>
      </c>
      <c r="FM18" s="140" t="n">
        <f aca="false">IF(FM$2&lt;=$A18,IF(FM$3&gt;=$A18,(FM$4),0),0)*($AH19-$AH18)/10000</f>
        <v>0</v>
      </c>
      <c r="FN18" s="140" t="n">
        <f aca="false">IF(FN$2&lt;=$A18,IF(FN$3&gt;=$A18,(FN$4),0),0)*($AH19-$AH18)/10000</f>
        <v>0</v>
      </c>
      <c r="FO18" s="140" t="n">
        <f aca="false">IF(FO$2&lt;=$A18,IF(FO$3&gt;=$A18,(FO$4),0),0)*($AH19-$AH18)/10000</f>
        <v>0</v>
      </c>
      <c r="FP18" s="140" t="n">
        <f aca="false">IF(FP$2&lt;=$A18,IF(FP$3&gt;=$A18,(FP$4),0),0)*($AH19-$AH18)/10000</f>
        <v>0</v>
      </c>
      <c r="FQ18" s="17"/>
      <c r="FR18" s="128" t="n">
        <f aca="false">SUM(FK18:FP18)</f>
        <v>0</v>
      </c>
      <c r="FS18" s="128" t="n">
        <f aca="false">FR18*AL18</f>
        <v>0</v>
      </c>
      <c r="FT18" s="17"/>
      <c r="FU18" s="17"/>
      <c r="FV18" s="17"/>
      <c r="FW18" s="17"/>
      <c r="FX18" s="17"/>
      <c r="FY18" s="17"/>
      <c r="FZ18" s="140" t="n">
        <f aca="false">IF(FZ$2&lt;=$A18,IF(FZ$3&gt;=$A18,(FZ$4),0),0)*($AH19-$AH18)/10000</f>
        <v>0</v>
      </c>
      <c r="GA18" s="140" t="n">
        <f aca="false">IF(GA$2&lt;=$A18,IF(GA$3&gt;=$A18,(GA$4),0),0)*($AH19-$AH18)/10000</f>
        <v>0</v>
      </c>
      <c r="GB18" s="140" t="n">
        <f aca="false">IF(GB$2&lt;=$A18,IF(GB$3&gt;=$A18,(GB$4),0),0)*($AH19-$AH18)/10000</f>
        <v>0</v>
      </c>
      <c r="GC18" s="140" t="n">
        <f aca="false">IF(GC$2&lt;=$A18,IF(GC$3&gt;=$A18,(GC$4),0),0)*($AH19-$AH18)/10000</f>
        <v>0</v>
      </c>
      <c r="GD18" s="140" t="n">
        <f aca="false">IF(GD$2&lt;=$A18,IF(GD$3&gt;=$A18,(GD$4),0),0)*($AH19-$AH18)/10000</f>
        <v>0</v>
      </c>
      <c r="GE18" s="140" t="n">
        <f aca="false">IF(GE$2&lt;=$A18,IF(GE$3&gt;=$A18,(GE$4),0),0)*($AH19-$AH18)/10000</f>
        <v>0</v>
      </c>
      <c r="GF18" s="17"/>
      <c r="GG18" s="128" t="n">
        <f aca="false">SUM(FZ18:GE18)</f>
        <v>0</v>
      </c>
      <c r="GH18" s="128" t="n">
        <f aca="false">GG18*AL18</f>
        <v>0</v>
      </c>
      <c r="GK18" s="17"/>
      <c r="GL18" s="17"/>
      <c r="GM18" s="17"/>
      <c r="GN18" s="17"/>
      <c r="GO18" s="140" t="n">
        <f aca="false">IF(GO$2&lt;=$A18,IF(GO$3&gt;=$A18,(GO$4),0),0)*($AH19-$AH18)/10000</f>
        <v>0</v>
      </c>
      <c r="GP18" s="140" t="n">
        <f aca="false">IF(GP$2&lt;=$A18,IF(GP$3&gt;=$A18,(GP$4),0),0)*($AH19-$AH18)/10000</f>
        <v>0</v>
      </c>
      <c r="GQ18" s="140" t="n">
        <f aca="false">IF(GQ$2&lt;=$A18,IF(GQ$3&gt;=$A18,(GQ$4),0),0)*($AH19-$AH18)/10000</f>
        <v>0</v>
      </c>
      <c r="GR18" s="140" t="n">
        <f aca="false">IF(GR$2&lt;=$A18,IF(GR$3&gt;=$A18,(GR$4),0),0)*($AH19-$AH18)/10000</f>
        <v>0</v>
      </c>
      <c r="GS18" s="140" t="n">
        <f aca="false">IF(GS$2&lt;=$A18,IF(GS$3&gt;=$A18,(GS$4),0),0)*($AH19-$AH18)/10000</f>
        <v>0</v>
      </c>
      <c r="GT18" s="140" t="n">
        <f aca="false">IF(GT$2&lt;=$A18,IF(GT$3&gt;=$A18,(GT$4),0),0)*($AH19-$AH18)/10000</f>
        <v>0</v>
      </c>
      <c r="GU18" s="17"/>
      <c r="GV18" s="128" t="n">
        <f aca="false">SUM(GO18:GT18)</f>
        <v>0</v>
      </c>
      <c r="GW18" s="128" t="n">
        <f aca="false">GV18*AL18</f>
        <v>0</v>
      </c>
      <c r="GZ18" s="17"/>
      <c r="HA18" s="17"/>
      <c r="HB18" s="17"/>
      <c r="HC18" s="17"/>
      <c r="HD18" s="140" t="n">
        <f aca="false">IF(HD$2&lt;=$A18,IF(HD$3&gt;=$A18,(HD$4),0),0)*($AH19-$AH18)/10000</f>
        <v>0</v>
      </c>
      <c r="HE18" s="140" t="n">
        <f aca="false">IF(HE$2&lt;=$A18,IF(HE$3&gt;=$A18,(HE$4),0),0)*($AH19-$AH18)/10000</f>
        <v>0</v>
      </c>
      <c r="HF18" s="140" t="n">
        <f aca="false">IF(HF$2&lt;=$A18,IF(HF$3&gt;=$A18,(HF$4),0),0)*($AH19-$AH18)/10000</f>
        <v>0</v>
      </c>
      <c r="HG18" s="140" t="n">
        <f aca="false">IF(HG$2&lt;=$A18,IF(HG$3&gt;=$A18,(HG$4),0),0)*($AH19-$AH18)/10000</f>
        <v>0</v>
      </c>
      <c r="HH18" s="140" t="n">
        <f aca="false">IF(HH$2&lt;=$A18,IF(HH$3&gt;=$A18,(HH$4),0),0)*($AH19-$AH18)/10000</f>
        <v>0</v>
      </c>
      <c r="HI18" s="140" t="n">
        <f aca="false">IF(HI$2&lt;=$A18,IF(HI$3&gt;=$A18,(HI$4),0),0)*($AH19-$AH18)/10000</f>
        <v>0</v>
      </c>
      <c r="HJ18" s="17"/>
      <c r="HK18" s="128" t="n">
        <f aca="false">SUM(HD18:HI18)</f>
        <v>0</v>
      </c>
      <c r="HL18" s="128" t="n">
        <f aca="false">HK18*AL18</f>
        <v>0</v>
      </c>
    </row>
    <row r="19" customFormat="false" ht="16.5" hidden="false" customHeight="false" outlineLevel="0" collapsed="false">
      <c r="A19" s="143" t="n">
        <v>37316</v>
      </c>
      <c r="B19" s="144" t="n">
        <f aca="false">INDEX(PrnArray,MATCH($A19,PrnColumn,0),MATCH($AE$19,PrnRow,0))+EP19</f>
        <v>0</v>
      </c>
      <c r="C19" s="135" t="n">
        <f aca="false">INDEX(M1SHEET,MATCH($A19,M1COLUMN,0),MATCH($AF$14,M1ROW,0))</f>
        <v>0.84</v>
      </c>
      <c r="D19" s="152"/>
      <c r="E19" s="144" t="n">
        <f aca="false">INDEX(PrnArray,MATCH($A19,PrnColumn,0),MATCH($AF$47,PrnRow,0))+HL19</f>
        <v>29.32</v>
      </c>
      <c r="F19" s="135" t="n">
        <f aca="false">INDEX(M1SHEET,MATCH($A19,M1COLUMN,0),MATCH($AF$6,M1ROW,0))</f>
        <v>0.4</v>
      </c>
      <c r="G19" s="152"/>
      <c r="H19" s="144" t="n">
        <f aca="false">INDEX(PrnArray,MATCH($A19,PrnColumn,0),MATCH($AE$11,PrnRow,0))</f>
        <v>0</v>
      </c>
      <c r="I19" s="135" t="n">
        <f aca="false">INDEX(M1SHEET,MATCH($A19,M1COLUMN,0),MATCH($AF$20,M1ROW,0))</f>
        <v>0.11</v>
      </c>
      <c r="J19" s="152"/>
      <c r="K19" s="144" t="n">
        <f aca="false">INDEX(PrnArray,MATCH($A19,PrnColumn,0),MATCH($AE$21,PrnRow,0))+FS19</f>
        <v>14.66</v>
      </c>
      <c r="L19" s="135" t="n">
        <f aca="false">INDEX(M1SHEET,MATCH($A19,M1COLUMN,0),MATCH($AF$10,M1ROW,0))</f>
        <v>0.21</v>
      </c>
      <c r="M19" s="152"/>
      <c r="N19" s="144" t="n">
        <f aca="false">INDEX(PrnArray,MATCH($A19,PrnColumn,0),MATCH($AE$40,PrnRow,0))+AJ19</f>
        <v>182.37</v>
      </c>
      <c r="O19" s="135" t="n">
        <f aca="false">INDEX(M1SHEET,MATCH($A19,M1COLUMN,0),MATCH($AF$26,M1ROW,0))</f>
        <v>0.15</v>
      </c>
      <c r="P19" s="152"/>
      <c r="Q19" s="144" t="n">
        <f aca="false">INDEX(PrnArray,MATCH($A19,PrnColumn,0),MATCH($AE$2,PrnRow,0))+$BE19+$DE19</f>
        <v>-23.46</v>
      </c>
      <c r="R19" s="135" t="n">
        <f aca="false">INDEX(M1SHEET,MATCH($A19,M1COLUMN,0),MATCH($AF$3,M1ROW,0))</f>
        <v>-0.185</v>
      </c>
      <c r="S19" s="152"/>
      <c r="T19" s="135" t="n">
        <f aca="false">INDEX(M1SHEET,MATCH($A19,M1COLUMN,0),MATCH($AF$28,M1ROW,0))</f>
        <v>7.02919054331415</v>
      </c>
      <c r="U19" s="152"/>
      <c r="V19" s="144" t="e">
        <f aca="false">INDEX(PrnArray,MATCH($A19,PrnColumn,0),MATCH($AE$18,PrnRow,0))+INDEX(optsArray,MATCH($A19,optsColumn,0),MATCH($AE$18,optsRow,0))+$BE19+$CJ19+$CR19+$DP19</f>
        <v>#VALUE!</v>
      </c>
      <c r="W19" s="135" t="n">
        <f aca="false">INDEX(M1SHEET,MATCH($A19,M1COLUMN,0),MATCH($AF$2,M1ROW,0))</f>
        <v>5.11</v>
      </c>
      <c r="X19" s="152"/>
      <c r="Z19" s="146" t="n">
        <f aca="false">H19+K19+Q19</f>
        <v>-8.8</v>
      </c>
      <c r="AA19" s="58"/>
      <c r="AB19" s="58"/>
      <c r="AE19" s="60" t="s">
        <v>96</v>
      </c>
      <c r="AF19" s="156" t="s">
        <v>97</v>
      </c>
      <c r="AH19" s="138" t="n">
        <v>37316</v>
      </c>
      <c r="AI19" s="96" t="n">
        <f aca="false">(BE19+BQ19+CJ19+DP19)*AL19</f>
        <v>0</v>
      </c>
      <c r="AJ19" s="97" t="n">
        <f aca="false">(AN19)*(AL19)</f>
        <v>0</v>
      </c>
      <c r="AK19" s="97" t="n">
        <f aca="false">(AM19+AN19)*(AL19)</f>
        <v>0</v>
      </c>
      <c r="AL19" s="139" t="n">
        <f aca="false">INDEX(M1SHEET,MATCH($AH19,M1COLUMN,0),MATCH($AF$38,M1ROW,0))</f>
        <v>0.945922022431404</v>
      </c>
      <c r="AM19" s="122" t="n">
        <f aca="false">BR19</f>
        <v>0</v>
      </c>
      <c r="AN19" s="97" t="n">
        <f aca="false">BQ19</f>
        <v>0</v>
      </c>
      <c r="AO19" s="125"/>
      <c r="AP19" s="108"/>
      <c r="AQ19" s="128" t="n">
        <f aca="false">SUM(AW19:BD19)+SUM(BH19:BO19)+SUM(DT19:DY19)+SUM(BV19:CH19)</f>
        <v>0</v>
      </c>
      <c r="AR19" s="108"/>
      <c r="AS19" s="17"/>
      <c r="AT19" s="17"/>
      <c r="AU19" s="37" t="n">
        <v>37316</v>
      </c>
      <c r="AV19" s="17"/>
      <c r="AW19" s="128" t="n">
        <f aca="false">IF(AW$2&lt;=$A19,IF(AW$3&gt;=$A19,(AW$4/1.055056),0),0)*($AH20-$AH19)/10000</f>
        <v>0</v>
      </c>
      <c r="AX19" s="140" t="n">
        <f aca="false">IF(AX$2&lt;=$A19,IF(AX$3&gt;=$A19,(AX$4/1.055056),0),0)*($AH20-$AH19)/10000</f>
        <v>0</v>
      </c>
      <c r="AY19" s="140" t="n">
        <f aca="false">IF(AY$2&lt;=$A19,IF(AY$3&gt;=$A19,(AY$4/1.055056),0),0)*($AH20-$AH19)/10000</f>
        <v>0</v>
      </c>
      <c r="AZ19" s="140" t="n">
        <f aca="false">IF(AZ$2&lt;=$A19,IF(AZ$3&gt;=$A19,(AZ$4/1.055056),0),0)*($AH20-$AH19)/10000</f>
        <v>0</v>
      </c>
      <c r="BA19" s="140" t="n">
        <f aca="false">IF(BA$2&lt;=$A19,IF(BA$3&gt;=$A19,(BA$4/1.055056),0),0)*($AH20-$AH19)/10000</f>
        <v>0</v>
      </c>
      <c r="BB19" s="140" t="n">
        <f aca="false">IF(BB$2&lt;=$A19,IF(BB$3&gt;=$A19,(BB$4/1.055056),0),0)*($AH20-$AH19)/10000</f>
        <v>0</v>
      </c>
      <c r="BC19" s="140" t="n">
        <f aca="false">IF(BC$2&lt;=$A19,IF(BC$3&gt;=$A19,(BC$4/1.055056),0),0)*($AH20-$AH19)/10000</f>
        <v>0</v>
      </c>
      <c r="BD19" s="140"/>
      <c r="BE19" s="140" t="n">
        <f aca="false">SUM(AW19:BD19)*AL19</f>
        <v>0</v>
      </c>
      <c r="BF19" s="13"/>
      <c r="BG19" s="13"/>
      <c r="BH19" s="141" t="n">
        <f aca="false">IF(BH$2&lt;=$A19,IF(BH$3&gt;=$A19,(BH$4/1.055056),0),0)*($AH20-$AH19)/10000</f>
        <v>0</v>
      </c>
      <c r="BI19" s="141" t="n">
        <f aca="false">IF(BI$2&lt;=$A19,IF(BI$3&gt;=$A19,(BI$4/1.055056),0),0)*($AH20-$AH19)/10000</f>
        <v>0</v>
      </c>
      <c r="BJ19" s="141" t="n">
        <f aca="false">IF(BJ$2&lt;=$A19,IF(BJ$3&gt;=$A19,(BJ$4/1.055056),0),0)*($AH20-$AH19)/10000</f>
        <v>0</v>
      </c>
      <c r="BK19" s="141" t="n">
        <f aca="false">IF(BK$2&lt;=$A19,IF(BK$3&gt;=$A19,(BK$4/1.055056),0),0)*($AH20-$AH19)/10000</f>
        <v>0</v>
      </c>
      <c r="BL19" s="141" t="n">
        <f aca="false">IF(BL$2&lt;=$A19,IF(BL$3&gt;=$A19,(BL$4/1.055056),0),0)*($AH20-$AH19)/10000</f>
        <v>0</v>
      </c>
      <c r="BM19" s="141" t="n">
        <f aca="false">IF(BM$2&lt;=$A19,IF(BM$3&gt;=$A19,(BM$4/1.055056),0),0)*($AH20-$AH19)/10000</f>
        <v>0</v>
      </c>
      <c r="BN19" s="141" t="n">
        <f aca="false">IF(BN$2&lt;=$A19,IF(BN$3&gt;=$A19,(BN$4/1.055056),0),0)*($AH20-$AH19)/10000</f>
        <v>0</v>
      </c>
      <c r="BO19" s="141" t="n">
        <f aca="false">IF(BO$2&lt;=$A19,IF(BO$3&gt;=$A19,(BO$4/1.055056),0),0)*($AH20-$AH19)/10000</f>
        <v>0</v>
      </c>
      <c r="BP19" s="13"/>
      <c r="BQ19" s="14" t="n">
        <f aca="false">SUM(BH19:BO19)</f>
        <v>0</v>
      </c>
      <c r="BR19" s="14"/>
      <c r="BS19" s="14"/>
      <c r="BT19" s="17"/>
      <c r="BU19" s="17"/>
      <c r="BV19" s="142" t="n">
        <f aca="false">IF(BV$2&lt;=$A19,IF(BV$3&gt;=$A19,(BV$4),0),0)*($AH20-$AH19)/10000</f>
        <v>0</v>
      </c>
      <c r="BW19" s="142" t="n">
        <f aca="false">IF(BW$2&lt;=$A19,IF(BW$3&gt;=$A19,(BW$4),0),0)*($AH20-$AH19)/10000</f>
        <v>0</v>
      </c>
      <c r="BX19" s="142" t="n">
        <f aca="false">IF(BX$2&lt;=$A19,IF(BX$3&gt;=$A19,(BX$4),0),0)*($AH20-$AH19)/10000</f>
        <v>0</v>
      </c>
      <c r="BY19" s="142" t="n">
        <f aca="false">IF(BY$2&lt;=$A19,IF(BY$3&gt;=$A19,(BY$4),0),0)*($AH20-$AH19)/10000</f>
        <v>0</v>
      </c>
      <c r="BZ19" s="142" t="n">
        <f aca="false">IF(BZ$2&lt;=$A19,IF(BZ$3&gt;=$A19,(BZ$4),0),0)*($AH20-$AH19)/10000</f>
        <v>0</v>
      </c>
      <c r="CA19" s="140" t="n">
        <f aca="false">IF(CA$2&lt;=$A19,IF(CA$3&gt;=$A19,(CA$4),0),0)*($AH20-$AH19)/10000</f>
        <v>0</v>
      </c>
      <c r="CB19" s="140" t="n">
        <f aca="false">IF(CB$2&lt;=$A19,IF(CB$3&gt;=$A19,(CB$4),0),0)*($AH20-$AH19)/10000</f>
        <v>0</v>
      </c>
      <c r="CC19" s="140" t="n">
        <f aca="false">IF(CC$2&lt;=$A19,IF(CC$3&gt;=$A19,(CC$4),0),0)*($AH20-$AH19)/10000</f>
        <v>0</v>
      </c>
      <c r="CD19" s="140" t="n">
        <f aca="false">IF(CD$2&lt;=$A19,IF(CD$3&gt;=$A19,(CD$4),0),0)*($AH20-$AH19)/10000</f>
        <v>0</v>
      </c>
      <c r="CE19" s="140" t="n">
        <f aca="false">IF(CE$2&lt;=$A19,IF(CE$3&gt;=$A19,(CE$4),0),0)*($AH20-$AH19)/10000</f>
        <v>0</v>
      </c>
      <c r="CF19" s="140" t="n">
        <f aca="false">IF(CF$2&lt;=$A19,IF(CF$3&gt;=$A19,(CF$4),0),0)*($AH20-$AH19)/10000</f>
        <v>0</v>
      </c>
      <c r="CG19" s="140" t="n">
        <f aca="false">IF(CG$2&lt;=$A19,IF(CG$3&gt;=$A19,(CG$4),0),0)*($AH20-$AH19)/10000</f>
        <v>0</v>
      </c>
      <c r="CH19" s="140" t="n">
        <f aca="false">IF(CH$2&lt;=$A19,IF(CH$3&gt;=$A19,(CH$4),0),0)*($AH20-$AH19)/10000</f>
        <v>0</v>
      </c>
      <c r="CI19" s="17"/>
      <c r="CJ19" s="128" t="n">
        <f aca="false">SUM(BV19:CH19)*$AL19</f>
        <v>0</v>
      </c>
      <c r="CK19" s="128"/>
      <c r="CL19" s="128"/>
      <c r="CM19" s="142" t="n">
        <f aca="false">IF(CM$2&lt;=$A19,IF(CM$3&gt;=$A19,(CM$4),0),0)*($AH20-$AH19)/10000</f>
        <v>0</v>
      </c>
      <c r="CN19" s="142" t="n">
        <f aca="false">IF(CN$2&lt;=$A19,IF(CN$3&gt;=$A19,(CN$4),0),0)*($AH20-$AH19)/10000</f>
        <v>0</v>
      </c>
      <c r="CO19" s="142" t="n">
        <f aca="false">IF(CO$2&lt;=$A19,IF(CO$3&gt;=$A19,(CO$4),0),0)*($AH20-$AH19)/10000</f>
        <v>0</v>
      </c>
      <c r="CP19" s="142" t="n">
        <f aca="false">IF(CP$2&lt;=$A19,IF(CP$3&gt;=$A19,(CP$4),0),0)*($AH20-$AH19)/10000</f>
        <v>0</v>
      </c>
      <c r="CQ19" s="128"/>
      <c r="CR19" s="128" t="n">
        <f aca="false">SUM(CM19:CP19)*AL19</f>
        <v>0</v>
      </c>
      <c r="CS19" s="128"/>
      <c r="CT19" s="17"/>
      <c r="CU19" s="17"/>
      <c r="CV19" s="17"/>
      <c r="CW19" s="140" t="n">
        <f aca="false">IF(CW$2&lt;=$A19,IF(CW$3&gt;=$A19,(CW$4),0),0)*($AH20-$AH19)/10000</f>
        <v>0</v>
      </c>
      <c r="CX19" s="140" t="n">
        <f aca="false">IF(CX$2&lt;=$A19,IF(CX$3&gt;=$A19,(CX$4),0),0)*($AH20-$AH19)/10000</f>
        <v>0</v>
      </c>
      <c r="CY19" s="140" t="n">
        <f aca="false">IF(CY$2&lt;=$A19,IF(CY$3&gt;=$A19,(CY$4),0),0)*($AH20-$AH19)/10000</f>
        <v>0</v>
      </c>
      <c r="CZ19" s="140" t="n">
        <f aca="false">IF(CZ$2&lt;=$A19,IF(CZ$3&gt;=$A19,(CZ$4),0),0)*($AH20-$AH19)/10000</f>
        <v>0</v>
      </c>
      <c r="DA19" s="140" t="n">
        <f aca="false">IF(DA$2&lt;=$A19,IF(DA$3&gt;=$A19,(DA$4),0),0)*($AH20-$AH19)/10000</f>
        <v>0</v>
      </c>
      <c r="DB19" s="140" t="n">
        <f aca="false">IF(DB$2&lt;=$A19,IF(DB$3&gt;=$A19,(DB$4),0),0)*($AH20-$AH19)/10000</f>
        <v>0</v>
      </c>
      <c r="DC19" s="140" t="n">
        <f aca="false">IF(DC$2&lt;=$A19,IF(DC$3&gt;=$A19,(DC$4),0),0)*($AH20-$AH19)/10000</f>
        <v>0</v>
      </c>
      <c r="DD19" s="17"/>
      <c r="DE19" s="128" t="n">
        <f aca="false">SUM(CW19:DC19)*$AL19</f>
        <v>0</v>
      </c>
      <c r="DF19" s="17"/>
      <c r="DG19" s="17"/>
      <c r="DH19" s="17"/>
      <c r="DI19" s="17"/>
      <c r="DJ19" s="17"/>
      <c r="DK19" s="140" t="n">
        <f aca="false">IF(DK$2&lt;=$A19,IF(DK$3&gt;=$A19,(DK$4),0),0)*($AH20-$AH19)/10000</f>
        <v>0</v>
      </c>
      <c r="DL19" s="140" t="n">
        <f aca="false">IF(DL$2&lt;=$A19,IF(DL$3&gt;=$A19,(DL$4),0),0)*($AH20-$AH19)/10000</f>
        <v>0</v>
      </c>
      <c r="DM19" s="140" t="n">
        <f aca="false">IF(DM$2&lt;=$A19,IF(DM$3&gt;=$A19,(DM$4),0),0)*($AH20-$AH19)/10000</f>
        <v>0</v>
      </c>
      <c r="DN19" s="140" t="n">
        <f aca="false">IF(DN$2&lt;=$A19,IF(DN$3&gt;=$A19,(DN$4),0),0)*($AH20-$AH19)/10000</f>
        <v>0</v>
      </c>
      <c r="DO19" s="140"/>
      <c r="DP19" s="140" t="n">
        <f aca="false">SUM(DK19:DN19)*AL19</f>
        <v>0</v>
      </c>
      <c r="DQ19" s="140"/>
      <c r="DR19" s="140" t="n">
        <f aca="false">IF(DR$2&lt;=$A19,IF(DR$3&gt;=$A19,(DR$4),0),0)*($AH20-$AH19)/10000</f>
        <v>0</v>
      </c>
      <c r="DS19" s="140" t="n">
        <f aca="false">IF(DS$2&lt;=$A19,IF(DS$3&gt;=$A19,(DS$4),0),0)*($AH20-$AH19)/10000</f>
        <v>0</v>
      </c>
      <c r="DT19" s="140" t="n">
        <f aca="false">IF(DT$2&lt;=$A19,IF(DT$3&gt;=$A19,(DT$4),0),0)*($AH20-$AH19)/10000</f>
        <v>0</v>
      </c>
      <c r="DU19" s="140" t="n">
        <f aca="false">IF(DU$2&lt;=$A19,IF(DU$3&gt;=$A19,(DU$4),0),0)*($AH20-$AH19)/10000</f>
        <v>0</v>
      </c>
      <c r="DV19" s="140" t="n">
        <f aca="false">IF(DV$2&lt;=$A19,IF(DV$3&gt;=$A19,(DV$4),0),0)*($AH20-$AH19)/10000</f>
        <v>0</v>
      </c>
      <c r="DW19" s="140" t="n">
        <f aca="false">IF(DW$2&lt;=$A19,IF(DW$3&gt;=$A19,(DW$4),0),0)*($AH20-$AH19)/10000</f>
        <v>0</v>
      </c>
      <c r="DX19" s="140" t="n">
        <f aca="false">IF(DX$2&lt;=$A19,IF(DX$3&gt;=$A19,(DX$4),0),0)*($AH20-$AH19)/10000</f>
        <v>0</v>
      </c>
      <c r="DY19" s="140" t="n">
        <f aca="false">IF(DY$2&lt;=$A19,IF(DY$3&gt;=$A19,(DY$4),0),0)*($AH20-$AH19)/10000</f>
        <v>0</v>
      </c>
      <c r="DZ19" s="17"/>
      <c r="EA19" s="128" t="n">
        <f aca="false">DP19+((SUM(DR19:DY19)))</f>
        <v>0</v>
      </c>
      <c r="EB19" s="128" t="n">
        <f aca="false">EA19*AL19</f>
        <v>0</v>
      </c>
      <c r="EC19" s="17"/>
      <c r="ED19" s="17"/>
      <c r="EE19" s="17"/>
      <c r="EF19" s="17"/>
      <c r="EG19" s="17"/>
      <c r="EH19" s="140" t="n">
        <f aca="false">IF(EH$2&lt;=$A19,IF(EH$3&gt;=$A19,(EH$4),0),0)*($AH20-$AH19)/10000</f>
        <v>0</v>
      </c>
      <c r="EI19" s="140" t="n">
        <f aca="false">IF(EI$2&lt;=$A19,IF(EI$3&gt;=$A19,(EI$4),0),0)*($AH20-$AH19)/10000</f>
        <v>0</v>
      </c>
      <c r="EJ19" s="140" t="n">
        <f aca="false">IF(EJ$2&lt;=$A19,IF(EJ$3&gt;=$A19,(EJ$4),0),0)*($AH20-$AH19)/10000</f>
        <v>0</v>
      </c>
      <c r="EK19" s="140" t="n">
        <f aca="false">IF(EK$2&lt;=$A19,IF(EK$3&gt;=$A19,(EK$4),0),0)*($AH20-$AH19)/10000</f>
        <v>0</v>
      </c>
      <c r="EL19" s="140" t="n">
        <f aca="false">IF(EL$2&lt;=$A19,IF(EL$3&gt;=$A19,(EL$4),0),0)*($AH20-$AH19)/10000</f>
        <v>0</v>
      </c>
      <c r="EM19" s="140" t="n">
        <f aca="false">IF(EM$2&lt;=$A19,IF(EM$3&gt;=$A19,(EM$4),0),0)*($AH20-$AH19)/10000</f>
        <v>0</v>
      </c>
      <c r="EN19" s="17"/>
      <c r="EO19" s="128" t="n">
        <f aca="false">SUM(EH19:EM19)</f>
        <v>0</v>
      </c>
      <c r="EP19" s="128" t="n">
        <f aca="false">EO19*AL19</f>
        <v>0</v>
      </c>
      <c r="EQ19" s="17"/>
      <c r="ER19" s="17"/>
      <c r="ES19" s="17"/>
      <c r="ET19" s="17"/>
      <c r="EU19" s="17"/>
      <c r="EV19" s="140" t="n">
        <f aca="false">IF(EV$2&lt;=$A19,IF(EV$3&gt;=$A19,(EV$4),0),0)*($AH20-$AH19)/10000</f>
        <v>0</v>
      </c>
      <c r="EW19" s="140" t="n">
        <f aca="false">IF(EW$2&lt;=$A19,IF(EW$3&gt;=$A19,(EW$4),0),0)*($AH20-$AH19)/10000</f>
        <v>0</v>
      </c>
      <c r="EX19" s="140" t="n">
        <f aca="false">IF(EX$2&lt;=$A19,IF(EX$3&gt;=$A19,(EX$4),0),0)*($AH20-$AH19)/10000</f>
        <v>0</v>
      </c>
      <c r="EY19" s="140" t="n">
        <f aca="false">IF(EY$2&lt;=$A19,IF(EY$3&gt;=$A19,(EY$4),0),0)*($AH20-$AH19)/10000</f>
        <v>0</v>
      </c>
      <c r="EZ19" s="140" t="n">
        <f aca="false">IF(EZ$2&lt;=$A19,IF(EZ$3&gt;=$A19,(EZ$4),0),0)*($AH20-$AH19)/10000</f>
        <v>0</v>
      </c>
      <c r="FA19" s="140" t="n">
        <f aca="false">IF(FA$2&lt;=$A19,IF(FA$3&gt;=$A19,(FA$4),0),0)*($AH20-$AH19)/10000</f>
        <v>0</v>
      </c>
      <c r="FB19" s="17"/>
      <c r="FC19" s="128" t="n">
        <f aca="false">SUM(EV19:FA19)</f>
        <v>0</v>
      </c>
      <c r="FD19" s="128" t="n">
        <f aca="false">FC19*AL19</f>
        <v>0</v>
      </c>
      <c r="FE19" s="17"/>
      <c r="FF19" s="17"/>
      <c r="FG19" s="17"/>
      <c r="FH19" s="17"/>
      <c r="FI19" s="17"/>
      <c r="FJ19" s="17"/>
      <c r="FK19" s="140" t="n">
        <f aca="false">IF(FK$2&lt;=$A19,IF(FK$3&gt;=$A19,(FK$4),0),0)*($AH20-$AH19)/10000</f>
        <v>0</v>
      </c>
      <c r="FL19" s="140" t="n">
        <f aca="false">IF(FL$2&lt;=$A19,IF(FL$3&gt;=$A19,(FL$4),0),0)*($AH20-$AH19)/10000</f>
        <v>0</v>
      </c>
      <c r="FM19" s="140" t="n">
        <f aca="false">IF(FM$2&lt;=$A19,IF(FM$3&gt;=$A19,(FM$4),0),0)*($AH20-$AH19)/10000</f>
        <v>0</v>
      </c>
      <c r="FN19" s="140" t="n">
        <f aca="false">IF(FN$2&lt;=$A19,IF(FN$3&gt;=$A19,(FN$4),0),0)*($AH20-$AH19)/10000</f>
        <v>0</v>
      </c>
      <c r="FO19" s="140" t="n">
        <f aca="false">IF(FO$2&lt;=$A19,IF(FO$3&gt;=$A19,(FO$4),0),0)*($AH20-$AH19)/10000</f>
        <v>0</v>
      </c>
      <c r="FP19" s="140" t="n">
        <f aca="false">IF(FP$2&lt;=$A19,IF(FP$3&gt;=$A19,(FP$4),0),0)*($AH20-$AH19)/10000</f>
        <v>0</v>
      </c>
      <c r="FQ19" s="17"/>
      <c r="FR19" s="128" t="n">
        <f aca="false">SUM(FK19:FP19)</f>
        <v>0</v>
      </c>
      <c r="FS19" s="128" t="n">
        <f aca="false">FR19*AL19</f>
        <v>0</v>
      </c>
      <c r="FT19" s="17"/>
      <c r="FU19" s="17"/>
      <c r="FV19" s="17"/>
      <c r="FW19" s="17"/>
      <c r="FX19" s="17"/>
      <c r="FY19" s="17"/>
      <c r="FZ19" s="140" t="n">
        <f aca="false">IF(FZ$2&lt;=$A19,IF(FZ$3&gt;=$A19,(FZ$4),0),0)*($AH20-$AH19)/10000</f>
        <v>0</v>
      </c>
      <c r="GA19" s="140" t="n">
        <f aca="false">IF(GA$2&lt;=$A19,IF(GA$3&gt;=$A19,(GA$4),0),0)*($AH20-$AH19)/10000</f>
        <v>0</v>
      </c>
      <c r="GB19" s="140" t="n">
        <f aca="false">IF(GB$2&lt;=$A19,IF(GB$3&gt;=$A19,(GB$4),0),0)*($AH20-$AH19)/10000</f>
        <v>0</v>
      </c>
      <c r="GC19" s="140" t="n">
        <f aca="false">IF(GC$2&lt;=$A19,IF(GC$3&gt;=$A19,(GC$4),0),0)*($AH20-$AH19)/10000</f>
        <v>0</v>
      </c>
      <c r="GD19" s="140" t="n">
        <f aca="false">IF(GD$2&lt;=$A19,IF(GD$3&gt;=$A19,(GD$4),0),0)*($AH20-$AH19)/10000</f>
        <v>0</v>
      </c>
      <c r="GE19" s="140" t="n">
        <f aca="false">IF(GE$2&lt;=$A19,IF(GE$3&gt;=$A19,(GE$4),0),0)*($AH20-$AH19)/10000</f>
        <v>0</v>
      </c>
      <c r="GF19" s="17"/>
      <c r="GG19" s="128" t="n">
        <f aca="false">SUM(FZ19:GE19)</f>
        <v>0</v>
      </c>
      <c r="GH19" s="128" t="n">
        <f aca="false">GG19*AL19</f>
        <v>0</v>
      </c>
      <c r="GK19" s="17"/>
      <c r="GL19" s="17"/>
      <c r="GM19" s="17"/>
      <c r="GN19" s="17"/>
      <c r="GO19" s="140" t="n">
        <f aca="false">IF(GO$2&lt;=$A19,IF(GO$3&gt;=$A19,(GO$4),0),0)*($AH20-$AH19)/10000</f>
        <v>0</v>
      </c>
      <c r="GP19" s="140" t="n">
        <f aca="false">IF(GP$2&lt;=$A19,IF(GP$3&gt;=$A19,(GP$4),0),0)*($AH20-$AH19)/10000</f>
        <v>0</v>
      </c>
      <c r="GQ19" s="140" t="n">
        <f aca="false">IF(GQ$2&lt;=$A19,IF(GQ$3&gt;=$A19,(GQ$4),0),0)*($AH20-$AH19)/10000</f>
        <v>0</v>
      </c>
      <c r="GR19" s="140" t="n">
        <f aca="false">IF(GR$2&lt;=$A19,IF(GR$3&gt;=$A19,(GR$4),0),0)*($AH20-$AH19)/10000</f>
        <v>0</v>
      </c>
      <c r="GS19" s="140" t="n">
        <f aca="false">IF(GS$2&lt;=$A19,IF(GS$3&gt;=$A19,(GS$4),0),0)*($AH20-$AH19)/10000</f>
        <v>0</v>
      </c>
      <c r="GT19" s="140" t="n">
        <f aca="false">IF(GT$2&lt;=$A19,IF(GT$3&gt;=$A19,(GT$4),0),0)*($AH20-$AH19)/10000</f>
        <v>0</v>
      </c>
      <c r="GU19" s="17"/>
      <c r="GV19" s="128" t="n">
        <f aca="false">SUM(GO19:GT19)</f>
        <v>0</v>
      </c>
      <c r="GW19" s="128" t="n">
        <f aca="false">GV19*AL19</f>
        <v>0</v>
      </c>
      <c r="GZ19" s="17"/>
      <c r="HA19" s="17"/>
      <c r="HB19" s="17"/>
      <c r="HC19" s="17"/>
      <c r="HD19" s="140" t="n">
        <f aca="false">IF(HD$2&lt;=$A19,IF(HD$3&gt;=$A19,(HD$4),0),0)*($AH20-$AH19)/10000</f>
        <v>0</v>
      </c>
      <c r="HE19" s="140" t="n">
        <f aca="false">IF(HE$2&lt;=$A19,IF(HE$3&gt;=$A19,(HE$4),0),0)*($AH20-$AH19)/10000</f>
        <v>0</v>
      </c>
      <c r="HF19" s="140" t="n">
        <f aca="false">IF(HF$2&lt;=$A19,IF(HF$3&gt;=$A19,(HF$4),0),0)*($AH20-$AH19)/10000</f>
        <v>0</v>
      </c>
      <c r="HG19" s="140" t="n">
        <f aca="false">IF(HG$2&lt;=$A19,IF(HG$3&gt;=$A19,(HG$4),0),0)*($AH20-$AH19)/10000</f>
        <v>0</v>
      </c>
      <c r="HH19" s="140" t="n">
        <f aca="false">IF(HH$2&lt;=$A19,IF(HH$3&gt;=$A19,(HH$4),0),0)*($AH20-$AH19)/10000</f>
        <v>0</v>
      </c>
      <c r="HI19" s="140" t="n">
        <f aca="false">IF(HI$2&lt;=$A19,IF(HI$3&gt;=$A19,(HI$4),0),0)*($AH20-$AH19)/10000</f>
        <v>0</v>
      </c>
      <c r="HJ19" s="17"/>
      <c r="HK19" s="128" t="n">
        <f aca="false">SUM(HD19:HI19)</f>
        <v>0</v>
      </c>
      <c r="HL19" s="128" t="n">
        <f aca="false">HK19*AL19</f>
        <v>0</v>
      </c>
    </row>
    <row r="20" customFormat="false" ht="16.5" hidden="false" customHeight="false" outlineLevel="0" collapsed="false">
      <c r="A20" s="133" t="n">
        <v>37347</v>
      </c>
      <c r="B20" s="134" t="n">
        <f aca="false">INDEX(PrnArray,MATCH($A20,PrnColumn,0),MATCH($AE$19,PrnRow,0))+EP20</f>
        <v>0</v>
      </c>
      <c r="C20" s="148" t="n">
        <f aca="false">INDEX(M1SHEET,MATCH($A20,M1COLUMN,0),MATCH($AF$14,M1ROW,0))</f>
        <v>0.655</v>
      </c>
      <c r="D20" s="149"/>
      <c r="E20" s="134" t="n">
        <f aca="false">INDEX(PrnArray,MATCH($A20,PrnColumn,0),MATCH($AF$47,PrnRow,0))+HL20</f>
        <v>0</v>
      </c>
      <c r="F20" s="148" t="n">
        <f aca="false">INDEX(M1SHEET,MATCH($A20,M1COLUMN,0),MATCH($AF$6,M1ROW,0))</f>
        <v>0.195</v>
      </c>
      <c r="G20" s="149"/>
      <c r="H20" s="134" t="n">
        <f aca="false">INDEX(PrnArray,MATCH($A20,PrnColumn,0),MATCH($AE$11,PrnRow,0))</f>
        <v>0</v>
      </c>
      <c r="I20" s="148" t="n">
        <f aca="false">INDEX(M1SHEET,MATCH($A20,M1COLUMN,0),MATCH($AF$20,M1ROW,0))</f>
        <v>0</v>
      </c>
      <c r="J20" s="149"/>
      <c r="K20" s="134" t="n">
        <f aca="false">INDEX(PrnArray,MATCH($A20,PrnColumn,0),MATCH($AE$21,PrnRow,0))+FS20</f>
        <v>14.13</v>
      </c>
      <c r="L20" s="148" t="n">
        <f aca="false">INDEX(M1SHEET,MATCH($A20,M1COLUMN,0),MATCH($AF$10,M1ROW,0))</f>
        <v>0.11</v>
      </c>
      <c r="M20" s="149"/>
      <c r="N20" s="134" t="n">
        <f aca="false">INDEX(PrnArray,MATCH($A20,PrnColumn,0),MATCH($AE$40,PrnRow,0))+AJ20</f>
        <v>175.73</v>
      </c>
      <c r="O20" s="148" t="n">
        <f aca="false">INDEX(M1SHEET,MATCH($A20,M1COLUMN,0),MATCH($AF$26,M1ROW,0))</f>
        <v>0.15</v>
      </c>
      <c r="P20" s="149"/>
      <c r="Q20" s="134" t="n">
        <f aca="false">INDEX(PrnArray,MATCH($A20,PrnColumn,0),MATCH($AE$2,PrnRow,0))+$BE20+$DE20</f>
        <v>-378.83</v>
      </c>
      <c r="R20" s="148" t="n">
        <f aca="false">INDEX(M1SHEET,MATCH($A20,M1COLUMN,0),MATCH($AF$3,M1ROW,0))</f>
        <v>-0.413</v>
      </c>
      <c r="S20" s="149"/>
      <c r="T20" s="148" t="n">
        <f aca="false">INDEX(M1SHEET,MATCH($A20,M1COLUMN,0),MATCH($AF$28,M1ROW,0))</f>
        <v>5.67499518533796</v>
      </c>
      <c r="U20" s="149"/>
      <c r="V20" s="134" t="e">
        <f aca="false">INDEX(PrnArray,MATCH($A20,PrnColumn,0),MATCH($AE$18,PrnRow,0))+INDEX(optsArray,MATCH($A20,optsColumn,0),MATCH($AE$18,optsRow,0))+$BE20+$CJ20+$CR20+$DP20</f>
        <v>#VALUE!</v>
      </c>
      <c r="W20" s="148" t="n">
        <f aca="false">INDEX(M1SHEET,MATCH($A20,M1COLUMN,0),MATCH($AF$2,M1ROW,0))</f>
        <v>4.39</v>
      </c>
      <c r="X20" s="149"/>
      <c r="Z20" s="150" t="n">
        <f aca="false">H20+K20+Q20</f>
        <v>-364.7</v>
      </c>
      <c r="AA20" s="58"/>
      <c r="AB20" s="58"/>
      <c r="AE20" s="60" t="s">
        <v>98</v>
      </c>
      <c r="AF20" s="61" t="s">
        <v>99</v>
      </c>
      <c r="AH20" s="138" t="n">
        <v>37347</v>
      </c>
      <c r="AI20" s="96" t="n">
        <f aca="false">(BE20+BQ20+CJ20+DP20)*AL20</f>
        <v>0</v>
      </c>
      <c r="AJ20" s="97" t="n">
        <f aca="false">(AN20)*(AL20)</f>
        <v>0</v>
      </c>
      <c r="AK20" s="97" t="n">
        <f aca="false">(AM20+AN20)*(AL20)</f>
        <v>0</v>
      </c>
      <c r="AL20" s="139" t="n">
        <f aca="false">INDEX(M1SHEET,MATCH($AH20,M1COLUMN,0),MATCH($AF$38,M1ROW,0))</f>
        <v>0.941876891884256</v>
      </c>
      <c r="AM20" s="122" t="n">
        <f aca="false">BR20</f>
        <v>0</v>
      </c>
      <c r="AN20" s="97" t="n">
        <f aca="false">BQ20</f>
        <v>0</v>
      </c>
      <c r="AO20" s="125"/>
      <c r="AP20" s="108"/>
      <c r="AQ20" s="128" t="n">
        <f aca="false">SUM(AW20:BD20)+SUM(BH20:BO20)+SUM(DT20:DY20)+SUM(BV20:CH20)</f>
        <v>0</v>
      </c>
      <c r="AR20" s="108"/>
      <c r="AS20" s="17"/>
      <c r="AT20" s="17"/>
      <c r="AU20" s="37" t="n">
        <v>37347</v>
      </c>
      <c r="AV20" s="17"/>
      <c r="AW20" s="128" t="n">
        <f aca="false">IF(AW$2&lt;=$A20,IF(AW$3&gt;=$A20,(AW$4/1.055056),0),0)*($AH21-$AH20)/10000</f>
        <v>0</v>
      </c>
      <c r="AX20" s="140" t="n">
        <f aca="false">IF(AX$2&lt;=$A20,IF(AX$3&gt;=$A20,(AX$4/1.055056),0),0)*($AH21-$AH20)/10000</f>
        <v>0</v>
      </c>
      <c r="AY20" s="140" t="n">
        <f aca="false">IF(AY$2&lt;=$A20,IF(AY$3&gt;=$A20,(AY$4/1.055056),0),0)*($AH21-$AH20)/10000</f>
        <v>0</v>
      </c>
      <c r="AZ20" s="140" t="n">
        <f aca="false">IF(AZ$2&lt;=$A20,IF(AZ$3&gt;=$A20,(AZ$4/1.055056),0),0)*($AH21-$AH20)/10000</f>
        <v>0</v>
      </c>
      <c r="BA20" s="140" t="n">
        <f aca="false">IF(BA$2&lt;=$A20,IF(BA$3&gt;=$A20,(BA$4/1.055056),0),0)*($AH21-$AH20)/10000</f>
        <v>0</v>
      </c>
      <c r="BB20" s="140" t="n">
        <f aca="false">IF(BB$2&lt;=$A20,IF(BB$3&gt;=$A20,(BB$4/1.055056),0),0)*($AH21-$AH20)/10000</f>
        <v>0</v>
      </c>
      <c r="BC20" s="140" t="n">
        <f aca="false">IF(BC$2&lt;=$A20,IF(BC$3&gt;=$A20,(BC$4/1.055056),0),0)*($AH21-$AH20)/10000</f>
        <v>0</v>
      </c>
      <c r="BD20" s="140"/>
      <c r="BE20" s="140" t="n">
        <f aca="false">SUM(AW20:BD20)*AL20</f>
        <v>0</v>
      </c>
      <c r="BF20" s="13"/>
      <c r="BG20" s="13"/>
      <c r="BH20" s="141" t="n">
        <f aca="false">IF(BH$2&lt;=$A20,IF(BH$3&gt;=$A20,(BH$4/1.055056),0),0)*($AH21-$AH20)/10000</f>
        <v>0</v>
      </c>
      <c r="BI20" s="141" t="n">
        <f aca="false">IF(BI$2&lt;=$A20,IF(BI$3&gt;=$A20,(BI$4/1.055056),0),0)*($AH21-$AH20)/10000</f>
        <v>0</v>
      </c>
      <c r="BJ20" s="141" t="n">
        <f aca="false">IF(BJ$2&lt;=$A20,IF(BJ$3&gt;=$A20,(BJ$4/1.055056),0),0)*($AH21-$AH20)/10000</f>
        <v>0</v>
      </c>
      <c r="BK20" s="141" t="n">
        <f aca="false">IF(BK$2&lt;=$A20,IF(BK$3&gt;=$A20,(BK$4/1.055056),0),0)*($AH21-$AH20)/10000</f>
        <v>0</v>
      </c>
      <c r="BL20" s="141" t="n">
        <f aca="false">IF(BL$2&lt;=$A20,IF(BL$3&gt;=$A20,(BL$4/1.055056),0),0)*($AH21-$AH20)/10000</f>
        <v>0</v>
      </c>
      <c r="BM20" s="141" t="n">
        <f aca="false">IF(BM$2&lt;=$A20,IF(BM$3&gt;=$A20,(BM$4/1.055056),0),0)*($AH21-$AH20)/10000</f>
        <v>0</v>
      </c>
      <c r="BN20" s="141" t="n">
        <f aca="false">IF(BN$2&lt;=$A20,IF(BN$3&gt;=$A20,(BN$4/1.055056),0),0)*($AH21-$AH20)/10000</f>
        <v>0</v>
      </c>
      <c r="BO20" s="141" t="n">
        <f aca="false">IF(BO$2&lt;=$A20,IF(BO$3&gt;=$A20,(BO$4/1.055056),0),0)*($AH21-$AH20)/10000</f>
        <v>0</v>
      </c>
      <c r="BP20" s="13"/>
      <c r="BQ20" s="14" t="n">
        <f aca="false">SUM(BH20:BO20)</f>
        <v>0</v>
      </c>
      <c r="BR20" s="14"/>
      <c r="BS20" s="14"/>
      <c r="BT20" s="17"/>
      <c r="BU20" s="17"/>
      <c r="BV20" s="142" t="n">
        <f aca="false">IF(BV$2&lt;=$A20,IF(BV$3&gt;=$A20,(BV$4),0),0)*($AH21-$AH20)/10000</f>
        <v>0</v>
      </c>
      <c r="BW20" s="142" t="n">
        <f aca="false">IF(BW$2&lt;=$A20,IF(BW$3&gt;=$A20,(BW$4),0),0)*($AH21-$AH20)/10000</f>
        <v>0</v>
      </c>
      <c r="BX20" s="142" t="n">
        <f aca="false">IF(BX$2&lt;=$A20,IF(BX$3&gt;=$A20,(BX$4),0),0)*($AH21-$AH20)/10000</f>
        <v>0</v>
      </c>
      <c r="BY20" s="142" t="n">
        <f aca="false">IF(BY$2&lt;=$A20,IF(BY$3&gt;=$A20,(BY$4),0),0)*($AH21-$AH20)/10000</f>
        <v>0</v>
      </c>
      <c r="BZ20" s="142" t="n">
        <f aca="false">IF(BZ$2&lt;=$A20,IF(BZ$3&gt;=$A20,(BZ$4),0),0)*($AH21-$AH20)/10000</f>
        <v>0</v>
      </c>
      <c r="CA20" s="140" t="n">
        <f aca="false">IF(CA$2&lt;=$A20,IF(CA$3&gt;=$A20,(CA$4),0),0)*($AH21-$AH20)/10000</f>
        <v>0</v>
      </c>
      <c r="CB20" s="140" t="n">
        <f aca="false">IF(CB$2&lt;=$A20,IF(CB$3&gt;=$A20,(CB$4),0),0)*($AH21-$AH20)/10000</f>
        <v>0</v>
      </c>
      <c r="CC20" s="140" t="n">
        <f aca="false">IF(CC$2&lt;=$A20,IF(CC$3&gt;=$A20,(CC$4),0),0)*($AH21-$AH20)/10000</f>
        <v>0</v>
      </c>
      <c r="CD20" s="140" t="n">
        <f aca="false">IF(CD$2&lt;=$A20,IF(CD$3&gt;=$A20,(CD$4),0),0)*($AH21-$AH20)/10000</f>
        <v>0</v>
      </c>
      <c r="CE20" s="140" t="n">
        <f aca="false">IF(CE$2&lt;=$A20,IF(CE$3&gt;=$A20,(CE$4),0),0)*($AH21-$AH20)/10000</f>
        <v>0</v>
      </c>
      <c r="CF20" s="140" t="n">
        <f aca="false">IF(CF$2&lt;=$A20,IF(CF$3&gt;=$A20,(CF$4),0),0)*($AH21-$AH20)/10000</f>
        <v>0</v>
      </c>
      <c r="CG20" s="140" t="n">
        <f aca="false">IF(CG$2&lt;=$A20,IF(CG$3&gt;=$A20,(CG$4),0),0)*($AH21-$AH20)/10000</f>
        <v>0</v>
      </c>
      <c r="CH20" s="140" t="n">
        <f aca="false">IF(CH$2&lt;=$A20,IF(CH$3&gt;=$A20,(CH$4),0),0)*($AH21-$AH20)/10000</f>
        <v>0</v>
      </c>
      <c r="CI20" s="17"/>
      <c r="CJ20" s="128" t="n">
        <f aca="false">SUM(BV20:CH20)*$AL20</f>
        <v>0</v>
      </c>
      <c r="CK20" s="128"/>
      <c r="CL20" s="128"/>
      <c r="CM20" s="142" t="n">
        <f aca="false">IF(CM$2&lt;=$A20,IF(CM$3&gt;=$A20,(CM$4),0),0)*($AH21-$AH20)/10000</f>
        <v>0</v>
      </c>
      <c r="CN20" s="142" t="n">
        <f aca="false">IF(CN$2&lt;=$A20,IF(CN$3&gt;=$A20,(CN$4),0),0)*($AH21-$AH20)/10000</f>
        <v>0</v>
      </c>
      <c r="CO20" s="142" t="n">
        <f aca="false">IF(CO$2&lt;=$A20,IF(CO$3&gt;=$A20,(CO$4),0),0)*($AH21-$AH20)/10000</f>
        <v>0</v>
      </c>
      <c r="CP20" s="142" t="n">
        <f aca="false">IF(CP$2&lt;=$A20,IF(CP$3&gt;=$A20,(CP$4),0),0)*($AH21-$AH20)/10000</f>
        <v>0</v>
      </c>
      <c r="CQ20" s="128"/>
      <c r="CR20" s="128" t="n">
        <f aca="false">SUM(CM20:CP20)*AL20</f>
        <v>0</v>
      </c>
      <c r="CS20" s="128"/>
      <c r="CT20" s="17"/>
      <c r="CU20" s="17"/>
      <c r="CV20" s="17"/>
      <c r="CW20" s="140" t="n">
        <f aca="false">IF(CW$2&lt;=$A20,IF(CW$3&gt;=$A20,(CW$4),0),0)*($AH21-$AH20)/10000</f>
        <v>0</v>
      </c>
      <c r="CX20" s="140" t="n">
        <f aca="false">IF(CX$2&lt;=$A20,IF(CX$3&gt;=$A20,(CX$4),0),0)*($AH21-$AH20)/10000</f>
        <v>0</v>
      </c>
      <c r="CY20" s="140" t="n">
        <f aca="false">IF(CY$2&lt;=$A20,IF(CY$3&gt;=$A20,(CY$4),0),0)*($AH21-$AH20)/10000</f>
        <v>0</v>
      </c>
      <c r="CZ20" s="140" t="n">
        <f aca="false">IF(CZ$2&lt;=$A20,IF(CZ$3&gt;=$A20,(CZ$4),0),0)*($AH21-$AH20)/10000</f>
        <v>0</v>
      </c>
      <c r="DA20" s="140" t="n">
        <f aca="false">IF(DA$2&lt;=$A20,IF(DA$3&gt;=$A20,(DA$4),0),0)*($AH21-$AH20)/10000</f>
        <v>0</v>
      </c>
      <c r="DB20" s="140" t="n">
        <f aca="false">IF(DB$2&lt;=$A20,IF(DB$3&gt;=$A20,(DB$4),0),0)*($AH21-$AH20)/10000</f>
        <v>0</v>
      </c>
      <c r="DC20" s="140" t="n">
        <f aca="false">IF(DC$2&lt;=$A20,IF(DC$3&gt;=$A20,(DC$4),0),0)*($AH21-$AH20)/10000</f>
        <v>0</v>
      </c>
      <c r="DD20" s="17"/>
      <c r="DE20" s="128" t="n">
        <f aca="false">SUM(CW20:DC20)*$AL20</f>
        <v>0</v>
      </c>
      <c r="DF20" s="17"/>
      <c r="DG20" s="17"/>
      <c r="DH20" s="17"/>
      <c r="DI20" s="17"/>
      <c r="DJ20" s="17"/>
      <c r="DK20" s="140" t="n">
        <f aca="false">IF(DK$2&lt;=$A20,IF(DK$3&gt;=$A20,(DK$4),0),0)*($AH21-$AH20)/10000</f>
        <v>0</v>
      </c>
      <c r="DL20" s="140" t="n">
        <f aca="false">IF(DL$2&lt;=$A20,IF(DL$3&gt;=$A20,(DL$4),0),0)*($AH21-$AH20)/10000</f>
        <v>0</v>
      </c>
      <c r="DM20" s="140" t="n">
        <f aca="false">IF(DM$2&lt;=$A20,IF(DM$3&gt;=$A20,(DM$4),0),0)*($AH21-$AH20)/10000</f>
        <v>0</v>
      </c>
      <c r="DN20" s="140" t="n">
        <f aca="false">IF(DN$2&lt;=$A20,IF(DN$3&gt;=$A20,(DN$4),0),0)*($AH21-$AH20)/10000</f>
        <v>0</v>
      </c>
      <c r="DO20" s="140"/>
      <c r="DP20" s="140" t="n">
        <f aca="false">SUM(DK20:DN20)*AL20</f>
        <v>0</v>
      </c>
      <c r="DQ20" s="140"/>
      <c r="DR20" s="140" t="n">
        <f aca="false">IF(DR$2&lt;=$A20,IF(DR$3&gt;=$A20,(DR$4),0),0)*($AH21-$AH20)/10000</f>
        <v>0</v>
      </c>
      <c r="DS20" s="140" t="n">
        <f aca="false">IF(DS$2&lt;=$A20,IF(DS$3&gt;=$A20,(DS$4),0),0)*($AH21-$AH20)/10000</f>
        <v>0</v>
      </c>
      <c r="DT20" s="140" t="n">
        <f aca="false">IF(DT$2&lt;=$A20,IF(DT$3&gt;=$A20,(DT$4),0),0)*($AH21-$AH20)/10000</f>
        <v>0</v>
      </c>
      <c r="DU20" s="140" t="n">
        <f aca="false">IF(DU$2&lt;=$A20,IF(DU$3&gt;=$A20,(DU$4),0),0)*($AH21-$AH20)/10000</f>
        <v>0</v>
      </c>
      <c r="DV20" s="140" t="n">
        <f aca="false">IF(DV$2&lt;=$A20,IF(DV$3&gt;=$A20,(DV$4),0),0)*($AH21-$AH20)/10000</f>
        <v>0</v>
      </c>
      <c r="DW20" s="140" t="n">
        <f aca="false">IF(DW$2&lt;=$A20,IF(DW$3&gt;=$A20,(DW$4),0),0)*($AH21-$AH20)/10000</f>
        <v>0</v>
      </c>
      <c r="DX20" s="140" t="n">
        <f aca="false">IF(DX$2&lt;=$A20,IF(DX$3&gt;=$A20,(DX$4),0),0)*($AH21-$AH20)/10000</f>
        <v>0</v>
      </c>
      <c r="DY20" s="140" t="n">
        <f aca="false">IF(DY$2&lt;=$A20,IF(DY$3&gt;=$A20,(DY$4),0),0)*($AH21-$AH20)/10000</f>
        <v>0</v>
      </c>
      <c r="DZ20" s="17"/>
      <c r="EA20" s="128" t="n">
        <f aca="false">DP20+((SUM(DR20:DY20)))</f>
        <v>0</v>
      </c>
      <c r="EB20" s="128" t="n">
        <f aca="false">EA20*AL20</f>
        <v>0</v>
      </c>
      <c r="EC20" s="17"/>
      <c r="ED20" s="17"/>
      <c r="EE20" s="17"/>
      <c r="EF20" s="17"/>
      <c r="EG20" s="17"/>
      <c r="EH20" s="140" t="n">
        <f aca="false">IF(EH$2&lt;=$A20,IF(EH$3&gt;=$A20,(EH$4),0),0)*($AH21-$AH20)/10000</f>
        <v>0</v>
      </c>
      <c r="EI20" s="140" t="n">
        <f aca="false">IF(EI$2&lt;=$A20,IF(EI$3&gt;=$A20,(EI$4),0),0)*($AH21-$AH20)/10000</f>
        <v>0</v>
      </c>
      <c r="EJ20" s="140" t="n">
        <f aca="false">IF(EJ$2&lt;=$A20,IF(EJ$3&gt;=$A20,(EJ$4),0),0)*($AH21-$AH20)/10000</f>
        <v>0</v>
      </c>
      <c r="EK20" s="140" t="n">
        <f aca="false">IF(EK$2&lt;=$A20,IF(EK$3&gt;=$A20,(EK$4),0),0)*($AH21-$AH20)/10000</f>
        <v>0</v>
      </c>
      <c r="EL20" s="140" t="n">
        <f aca="false">IF(EL$2&lt;=$A20,IF(EL$3&gt;=$A20,(EL$4),0),0)*($AH21-$AH20)/10000</f>
        <v>0</v>
      </c>
      <c r="EM20" s="140" t="n">
        <f aca="false">IF(EM$2&lt;=$A20,IF(EM$3&gt;=$A20,(EM$4),0),0)*($AH21-$AH20)/10000</f>
        <v>0</v>
      </c>
      <c r="EN20" s="17"/>
      <c r="EO20" s="128" t="n">
        <f aca="false">SUM(EH20:EM20)</f>
        <v>0</v>
      </c>
      <c r="EP20" s="128" t="n">
        <f aca="false">EO20*AL20</f>
        <v>0</v>
      </c>
      <c r="EQ20" s="17"/>
      <c r="ER20" s="17"/>
      <c r="ES20" s="17"/>
      <c r="ET20" s="17"/>
      <c r="EU20" s="17"/>
      <c r="EV20" s="140" t="n">
        <f aca="false">IF(EV$2&lt;=$A20,IF(EV$3&gt;=$A20,(EV$4),0),0)*($AH21-$AH20)/10000</f>
        <v>0</v>
      </c>
      <c r="EW20" s="140" t="n">
        <f aca="false">IF(EW$2&lt;=$A20,IF(EW$3&gt;=$A20,(EW$4),0),0)*($AH21-$AH20)/10000</f>
        <v>0</v>
      </c>
      <c r="EX20" s="140" t="n">
        <f aca="false">IF(EX$2&lt;=$A20,IF(EX$3&gt;=$A20,(EX$4),0),0)*($AH21-$AH20)/10000</f>
        <v>0</v>
      </c>
      <c r="EY20" s="140" t="n">
        <f aca="false">IF(EY$2&lt;=$A20,IF(EY$3&gt;=$A20,(EY$4),0),0)*($AH21-$AH20)/10000</f>
        <v>0</v>
      </c>
      <c r="EZ20" s="140" t="n">
        <f aca="false">IF(EZ$2&lt;=$A20,IF(EZ$3&gt;=$A20,(EZ$4),0),0)*($AH21-$AH20)/10000</f>
        <v>0</v>
      </c>
      <c r="FA20" s="140" t="n">
        <f aca="false">IF(FA$2&lt;=$A20,IF(FA$3&gt;=$A20,(FA$4),0),0)*($AH21-$AH20)/10000</f>
        <v>0</v>
      </c>
      <c r="FB20" s="17"/>
      <c r="FC20" s="128" t="n">
        <f aca="false">SUM(EV20:FA20)</f>
        <v>0</v>
      </c>
      <c r="FD20" s="128" t="n">
        <f aca="false">FC20*AL20</f>
        <v>0</v>
      </c>
      <c r="FE20" s="17"/>
      <c r="FF20" s="17"/>
      <c r="FG20" s="17"/>
      <c r="FH20" s="17"/>
      <c r="FI20" s="17"/>
      <c r="FJ20" s="17"/>
      <c r="FK20" s="140" t="n">
        <f aca="false">IF(FK$2&lt;=$A20,IF(FK$3&gt;=$A20,(FK$4),0),0)*($AH21-$AH20)/10000</f>
        <v>0</v>
      </c>
      <c r="FL20" s="140" t="n">
        <f aca="false">IF(FL$2&lt;=$A20,IF(FL$3&gt;=$A20,(FL$4),0),0)*($AH21-$AH20)/10000</f>
        <v>0</v>
      </c>
      <c r="FM20" s="140" t="n">
        <f aca="false">IF(FM$2&lt;=$A20,IF(FM$3&gt;=$A20,(FM$4),0),0)*($AH21-$AH20)/10000</f>
        <v>0</v>
      </c>
      <c r="FN20" s="140" t="n">
        <f aca="false">IF(FN$2&lt;=$A20,IF(FN$3&gt;=$A20,(FN$4),0),0)*($AH21-$AH20)/10000</f>
        <v>0</v>
      </c>
      <c r="FO20" s="140" t="n">
        <f aca="false">IF(FO$2&lt;=$A20,IF(FO$3&gt;=$A20,(FO$4),0),0)*($AH21-$AH20)/10000</f>
        <v>0</v>
      </c>
      <c r="FP20" s="140" t="n">
        <f aca="false">IF(FP$2&lt;=$A20,IF(FP$3&gt;=$A20,(FP$4),0),0)*($AH21-$AH20)/10000</f>
        <v>0</v>
      </c>
      <c r="FQ20" s="17"/>
      <c r="FR20" s="128" t="n">
        <f aca="false">SUM(FK20:FP20)</f>
        <v>0</v>
      </c>
      <c r="FS20" s="128" t="n">
        <f aca="false">FR20*AL20</f>
        <v>0</v>
      </c>
      <c r="FT20" s="17"/>
      <c r="FU20" s="17"/>
      <c r="FV20" s="17"/>
      <c r="FW20" s="17"/>
      <c r="FX20" s="17"/>
      <c r="FY20" s="17"/>
      <c r="FZ20" s="140" t="n">
        <f aca="false">IF(FZ$2&lt;=$A20,IF(FZ$3&gt;=$A20,(FZ$4),0),0)*($AH21-$AH20)/10000</f>
        <v>0</v>
      </c>
      <c r="GA20" s="140" t="n">
        <f aca="false">IF(GA$2&lt;=$A20,IF(GA$3&gt;=$A20,(GA$4),0),0)*($AH21-$AH20)/10000</f>
        <v>0</v>
      </c>
      <c r="GB20" s="140" t="n">
        <f aca="false">IF(GB$2&lt;=$A20,IF(GB$3&gt;=$A20,(GB$4),0),0)*($AH21-$AH20)/10000</f>
        <v>0</v>
      </c>
      <c r="GC20" s="140" t="n">
        <f aca="false">IF(GC$2&lt;=$A20,IF(GC$3&gt;=$A20,(GC$4),0),0)*($AH21-$AH20)/10000</f>
        <v>0</v>
      </c>
      <c r="GD20" s="140" t="n">
        <f aca="false">IF(GD$2&lt;=$A20,IF(GD$3&gt;=$A20,(GD$4),0),0)*($AH21-$AH20)/10000</f>
        <v>0</v>
      </c>
      <c r="GE20" s="140" t="n">
        <f aca="false">IF(GE$2&lt;=$A20,IF(GE$3&gt;=$A20,(GE$4),0),0)*($AH21-$AH20)/10000</f>
        <v>0</v>
      </c>
      <c r="GF20" s="17"/>
      <c r="GG20" s="128" t="n">
        <f aca="false">SUM(FZ20:GE20)</f>
        <v>0</v>
      </c>
      <c r="GH20" s="128" t="n">
        <f aca="false">GG20*AL20</f>
        <v>0</v>
      </c>
      <c r="GK20" s="17"/>
      <c r="GL20" s="17"/>
      <c r="GM20" s="17"/>
      <c r="GN20" s="17"/>
      <c r="GO20" s="140" t="n">
        <f aca="false">IF(GO$2&lt;=$A20,IF(GO$3&gt;=$A20,(GO$4),0),0)*($AH21-$AH20)/10000</f>
        <v>0</v>
      </c>
      <c r="GP20" s="140" t="n">
        <f aca="false">IF(GP$2&lt;=$A20,IF(GP$3&gt;=$A20,(GP$4),0),0)*($AH21-$AH20)/10000</f>
        <v>0</v>
      </c>
      <c r="GQ20" s="140" t="n">
        <f aca="false">IF(GQ$2&lt;=$A20,IF(GQ$3&gt;=$A20,(GQ$4),0),0)*($AH21-$AH20)/10000</f>
        <v>0</v>
      </c>
      <c r="GR20" s="140" t="n">
        <f aca="false">IF(GR$2&lt;=$A20,IF(GR$3&gt;=$A20,(GR$4),0),0)*($AH21-$AH20)/10000</f>
        <v>0</v>
      </c>
      <c r="GS20" s="140" t="n">
        <f aca="false">IF(GS$2&lt;=$A20,IF(GS$3&gt;=$A20,(GS$4),0),0)*($AH21-$AH20)/10000</f>
        <v>0</v>
      </c>
      <c r="GT20" s="140" t="n">
        <f aca="false">IF(GT$2&lt;=$A20,IF(GT$3&gt;=$A20,(GT$4),0),0)*($AH21-$AH20)/10000</f>
        <v>0</v>
      </c>
      <c r="GU20" s="17"/>
      <c r="GV20" s="128" t="n">
        <f aca="false">SUM(GO20:GT20)</f>
        <v>0</v>
      </c>
      <c r="GW20" s="128" t="n">
        <f aca="false">GV20*AL20</f>
        <v>0</v>
      </c>
      <c r="GZ20" s="17"/>
      <c r="HA20" s="17"/>
      <c r="HB20" s="17"/>
      <c r="HC20" s="17"/>
      <c r="HD20" s="140" t="n">
        <f aca="false">IF(HD$2&lt;=$A20,IF(HD$3&gt;=$A20,(HD$4),0),0)*($AH21-$AH20)/10000</f>
        <v>0</v>
      </c>
      <c r="HE20" s="140" t="n">
        <f aca="false">IF(HE$2&lt;=$A20,IF(HE$3&gt;=$A20,(HE$4),0),0)*($AH21-$AH20)/10000</f>
        <v>0</v>
      </c>
      <c r="HF20" s="140" t="n">
        <f aca="false">IF(HF$2&lt;=$A20,IF(HF$3&gt;=$A20,(HF$4),0),0)*($AH21-$AH20)/10000</f>
        <v>0</v>
      </c>
      <c r="HG20" s="140" t="n">
        <f aca="false">IF(HG$2&lt;=$A20,IF(HG$3&gt;=$A20,(HG$4),0),0)*($AH21-$AH20)/10000</f>
        <v>0</v>
      </c>
      <c r="HH20" s="140" t="n">
        <f aca="false">IF(HH$2&lt;=$A20,IF(HH$3&gt;=$A20,(HH$4),0),0)*($AH21-$AH20)/10000</f>
        <v>0</v>
      </c>
      <c r="HI20" s="140" t="n">
        <f aca="false">IF(HI$2&lt;=$A20,IF(HI$3&gt;=$A20,(HI$4),0),0)*($AH21-$AH20)/10000</f>
        <v>0</v>
      </c>
      <c r="HJ20" s="17"/>
      <c r="HK20" s="128" t="n">
        <f aca="false">SUM(HD20:HI20)</f>
        <v>0</v>
      </c>
      <c r="HL20" s="128" t="n">
        <f aca="false">HK20*AL20</f>
        <v>0</v>
      </c>
    </row>
    <row r="21" customFormat="false" ht="16.5" hidden="false" customHeight="false" outlineLevel="0" collapsed="false">
      <c r="A21" s="133" t="n">
        <v>37377</v>
      </c>
      <c r="B21" s="144" t="n">
        <f aca="false">INDEX(PrnArray,MATCH($A21,PrnColumn,0),MATCH($AE$19,PrnRow,0))+EP21</f>
        <v>0</v>
      </c>
      <c r="C21" s="135" t="n">
        <f aca="false">INDEX(M1SHEET,MATCH($A21,M1COLUMN,0),MATCH($AF$14,M1ROW,0))</f>
        <v>0.655</v>
      </c>
      <c r="D21" s="152"/>
      <c r="E21" s="144" t="n">
        <f aca="false">INDEX(PrnArray,MATCH($A21,PrnColumn,0),MATCH($AF$47,PrnRow,0))+HL21</f>
        <v>0</v>
      </c>
      <c r="F21" s="135" t="n">
        <f aca="false">INDEX(M1SHEET,MATCH($A21,M1COLUMN,0),MATCH($AF$6,M1ROW,0))</f>
        <v>0.195</v>
      </c>
      <c r="G21" s="152"/>
      <c r="H21" s="144" t="n">
        <f aca="false">INDEX(PrnArray,MATCH($A21,PrnColumn,0),MATCH($AE$11,PrnRow,0))</f>
        <v>0</v>
      </c>
      <c r="I21" s="135" t="n">
        <f aca="false">INDEX(M1SHEET,MATCH($A21,M1COLUMN,0),MATCH($AF$20,M1ROW,0))</f>
        <v>0</v>
      </c>
      <c r="J21" s="152"/>
      <c r="K21" s="144" t="n">
        <f aca="false">INDEX(PrnArray,MATCH($A21,PrnColumn,0),MATCH($AE$21,PrnRow,0))+FS21</f>
        <v>14.54</v>
      </c>
      <c r="L21" s="135" t="n">
        <f aca="false">INDEX(M1SHEET,MATCH($A21,M1COLUMN,0),MATCH($AF$10,M1ROW,0))</f>
        <v>0.11</v>
      </c>
      <c r="M21" s="152"/>
      <c r="N21" s="144" t="n">
        <f aca="false">INDEX(PrnArray,MATCH($A21,PrnColumn,0),MATCH($AE$40,PrnRow,0))+AJ21</f>
        <v>180.82</v>
      </c>
      <c r="O21" s="135" t="n">
        <f aca="false">INDEX(M1SHEET,MATCH($A21,M1COLUMN,0),MATCH($AF$26,M1ROW,0))</f>
        <v>0.15</v>
      </c>
      <c r="P21" s="152"/>
      <c r="Q21" s="144" t="n">
        <f aca="false">INDEX(PrnArray,MATCH($A21,PrnColumn,0),MATCH($AE$2,PrnRow,0))+$BE21+$DE21</f>
        <v>-388.88</v>
      </c>
      <c r="R21" s="135" t="n">
        <f aca="false">INDEX(M1SHEET,MATCH($A21,M1COLUMN,0),MATCH($AF$3,M1ROW,0))</f>
        <v>-0.413</v>
      </c>
      <c r="S21" s="152"/>
      <c r="T21" s="135" t="n">
        <f aca="false">INDEX(M1SHEET,MATCH($A21,M1COLUMN,0),MATCH($AF$28,M1ROW,0))</f>
        <v>5.50300231543345</v>
      </c>
      <c r="U21" s="152"/>
      <c r="V21" s="144" t="e">
        <f aca="false">INDEX(PrnArray,MATCH($A21,PrnColumn,0),MATCH($AE$18,PrnRow,0))+INDEX(optsArray,MATCH($A21,optsColumn,0),MATCH($AE$18,optsRow,0))+$BE21+$CJ21+$CR21+$DP21</f>
        <v>#VALUE!</v>
      </c>
      <c r="W21" s="135" t="n">
        <f aca="false">INDEX(M1SHEET,MATCH($A21,M1COLUMN,0),MATCH($AF$2,M1ROW,0))</f>
        <v>4.27</v>
      </c>
      <c r="X21" s="152"/>
      <c r="Z21" s="150" t="n">
        <f aca="false">H21+K21+Q21</f>
        <v>-374.34</v>
      </c>
      <c r="AA21" s="58"/>
      <c r="AB21" s="58"/>
      <c r="AE21" s="60" t="s">
        <v>100</v>
      </c>
      <c r="AF21" s="61" t="s">
        <v>101</v>
      </c>
      <c r="AH21" s="138" t="n">
        <v>37377</v>
      </c>
      <c r="AI21" s="96" t="n">
        <f aca="false">(BE21+BQ21+CJ21+DP21)*AL21</f>
        <v>0</v>
      </c>
      <c r="AJ21" s="97" t="n">
        <f aca="false">(AN21)*(AL21)</f>
        <v>0</v>
      </c>
      <c r="AK21" s="97" t="n">
        <f aca="false">(AM21+AN21)*(AL21)</f>
        <v>0</v>
      </c>
      <c r="AL21" s="139" t="n">
        <f aca="false">INDEX(M1SHEET,MATCH($AH21,M1COLUMN,0),MATCH($AF$38,M1ROW,0))</f>
        <v>0.937881947131577</v>
      </c>
      <c r="AM21" s="122" t="n">
        <f aca="false">BR21</f>
        <v>0</v>
      </c>
      <c r="AN21" s="97" t="n">
        <f aca="false">BQ21</f>
        <v>0</v>
      </c>
      <c r="AO21" s="125"/>
      <c r="AP21" s="108"/>
      <c r="AQ21" s="128" t="n">
        <f aca="false">SUM(AW21:BD21)+SUM(BH21:BO21)+SUM(DT21:DY21)+SUM(BV21:CH21)</f>
        <v>0</v>
      </c>
      <c r="AR21" s="108"/>
      <c r="AS21" s="17"/>
      <c r="AT21" s="17"/>
      <c r="AU21" s="37" t="n">
        <v>37377</v>
      </c>
      <c r="AV21" s="17"/>
      <c r="AW21" s="128" t="n">
        <f aca="false">IF(AW$2&lt;=$A21,IF(AW$3&gt;=$A21,(AW$4/1.055056),0),0)*($AH22-$AH21)/10000</f>
        <v>0</v>
      </c>
      <c r="AX21" s="140" t="n">
        <f aca="false">IF(AX$2&lt;=$A21,IF(AX$3&gt;=$A21,(AX$4/1.055056),0),0)*($AH22-$AH21)/10000</f>
        <v>0</v>
      </c>
      <c r="AY21" s="140" t="n">
        <f aca="false">IF(AY$2&lt;=$A21,IF(AY$3&gt;=$A21,(AY$4/1.055056),0),0)*($AH22-$AH21)/10000</f>
        <v>0</v>
      </c>
      <c r="AZ21" s="140" t="n">
        <f aca="false">IF(AZ$2&lt;=$A21,IF(AZ$3&gt;=$A21,(AZ$4/1.055056),0),0)*($AH22-$AH21)/10000</f>
        <v>0</v>
      </c>
      <c r="BA21" s="140" t="n">
        <f aca="false">IF(BA$2&lt;=$A21,IF(BA$3&gt;=$A21,(BA$4/1.055056),0),0)*($AH22-$AH21)/10000</f>
        <v>0</v>
      </c>
      <c r="BB21" s="140" t="n">
        <f aca="false">IF(BB$2&lt;=$A21,IF(BB$3&gt;=$A21,(BB$4/1.055056),0),0)*($AH22-$AH21)/10000</f>
        <v>0</v>
      </c>
      <c r="BC21" s="140" t="n">
        <f aca="false">IF(BC$2&lt;=$A21,IF(BC$3&gt;=$A21,(BC$4/1.055056),0),0)*($AH22-$AH21)/10000</f>
        <v>0</v>
      </c>
      <c r="BD21" s="140"/>
      <c r="BE21" s="140" t="n">
        <f aca="false">SUM(AW21:BD21)*AL21</f>
        <v>0</v>
      </c>
      <c r="BF21" s="13"/>
      <c r="BG21" s="13"/>
      <c r="BH21" s="141" t="n">
        <f aca="false">IF(BH$2&lt;=$A21,IF(BH$3&gt;=$A21,(BH$4/1.055056),0),0)*($AH22-$AH21)/10000</f>
        <v>0</v>
      </c>
      <c r="BI21" s="141" t="n">
        <f aca="false">IF(BI$2&lt;=$A21,IF(BI$3&gt;=$A21,(BI$4/1.055056),0),0)*($AH22-$AH21)/10000</f>
        <v>0</v>
      </c>
      <c r="BJ21" s="141" t="n">
        <f aca="false">IF(BJ$2&lt;=$A21,IF(BJ$3&gt;=$A21,(BJ$4/1.055056),0),0)*($AH22-$AH21)/10000</f>
        <v>0</v>
      </c>
      <c r="BK21" s="141" t="n">
        <f aca="false">IF(BK$2&lt;=$A21,IF(BK$3&gt;=$A21,(BK$4/1.055056),0),0)*($AH22-$AH21)/10000</f>
        <v>0</v>
      </c>
      <c r="BL21" s="141" t="n">
        <f aca="false">IF(BL$2&lt;=$A21,IF(BL$3&gt;=$A21,(BL$4/1.055056),0),0)*($AH22-$AH21)/10000</f>
        <v>0</v>
      </c>
      <c r="BM21" s="141" t="n">
        <f aca="false">IF(BM$2&lt;=$A21,IF(BM$3&gt;=$A21,(BM$4/1.055056),0),0)*($AH22-$AH21)/10000</f>
        <v>0</v>
      </c>
      <c r="BN21" s="141" t="n">
        <f aca="false">IF(BN$2&lt;=$A21,IF(BN$3&gt;=$A21,(BN$4/1.055056),0),0)*($AH22-$AH21)/10000</f>
        <v>0</v>
      </c>
      <c r="BO21" s="141" t="n">
        <f aca="false">IF(BO$2&lt;=$A21,IF(BO$3&gt;=$A21,(BO$4/1.055056),0),0)*($AH22-$AH21)/10000</f>
        <v>0</v>
      </c>
      <c r="BP21" s="13"/>
      <c r="BQ21" s="14" t="n">
        <f aca="false">SUM(BH21:BO21)</f>
        <v>0</v>
      </c>
      <c r="BR21" s="14"/>
      <c r="BS21" s="14"/>
      <c r="BT21" s="17"/>
      <c r="BU21" s="17"/>
      <c r="BV21" s="142" t="n">
        <f aca="false">IF(BV$2&lt;=$A21,IF(BV$3&gt;=$A21,(BV$4),0),0)*($AH22-$AH21)/10000</f>
        <v>0</v>
      </c>
      <c r="BW21" s="142" t="n">
        <f aca="false">IF(BW$2&lt;=$A21,IF(BW$3&gt;=$A21,(BW$4),0),0)*($AH22-$AH21)/10000</f>
        <v>0</v>
      </c>
      <c r="BX21" s="142" t="n">
        <f aca="false">IF(BX$2&lt;=$A21,IF(BX$3&gt;=$A21,(BX$4),0),0)*($AH22-$AH21)/10000</f>
        <v>0</v>
      </c>
      <c r="BY21" s="142" t="n">
        <f aca="false">IF(BY$2&lt;=$A21,IF(BY$3&gt;=$A21,(BY$4),0),0)*($AH22-$AH21)/10000</f>
        <v>0</v>
      </c>
      <c r="BZ21" s="142" t="n">
        <f aca="false">IF(BZ$2&lt;=$A21,IF(BZ$3&gt;=$A21,(BZ$4),0),0)*($AH22-$AH21)/10000</f>
        <v>0</v>
      </c>
      <c r="CA21" s="140" t="n">
        <f aca="false">IF(CA$2&lt;=$A21,IF(CA$3&gt;=$A21,(CA$4),0),0)*($AH22-$AH21)/10000</f>
        <v>0</v>
      </c>
      <c r="CB21" s="140" t="n">
        <f aca="false">IF(CB$2&lt;=$A21,IF(CB$3&gt;=$A21,(CB$4),0),0)*($AH22-$AH21)/10000</f>
        <v>0</v>
      </c>
      <c r="CC21" s="140" t="n">
        <f aca="false">IF(CC$2&lt;=$A21,IF(CC$3&gt;=$A21,(CC$4),0),0)*($AH22-$AH21)/10000</f>
        <v>0</v>
      </c>
      <c r="CD21" s="140" t="n">
        <f aca="false">IF(CD$2&lt;=$A21,IF(CD$3&gt;=$A21,(CD$4),0),0)*($AH22-$AH21)/10000</f>
        <v>0</v>
      </c>
      <c r="CE21" s="140" t="n">
        <f aca="false">IF(CE$2&lt;=$A21,IF(CE$3&gt;=$A21,(CE$4),0),0)*($AH22-$AH21)/10000</f>
        <v>0</v>
      </c>
      <c r="CF21" s="140" t="n">
        <f aca="false">IF(CF$2&lt;=$A21,IF(CF$3&gt;=$A21,(CF$4),0),0)*($AH22-$AH21)/10000</f>
        <v>0</v>
      </c>
      <c r="CG21" s="140" t="n">
        <f aca="false">IF(CG$2&lt;=$A21,IF(CG$3&gt;=$A21,(CG$4),0),0)*($AH22-$AH21)/10000</f>
        <v>0</v>
      </c>
      <c r="CH21" s="140" t="n">
        <f aca="false">IF(CH$2&lt;=$A21,IF(CH$3&gt;=$A21,(CH$4),0),0)*($AH22-$AH21)/10000</f>
        <v>0</v>
      </c>
      <c r="CI21" s="17"/>
      <c r="CJ21" s="128" t="n">
        <f aca="false">SUM(BV21:CH21)*$AL21</f>
        <v>0</v>
      </c>
      <c r="CK21" s="128"/>
      <c r="CL21" s="128"/>
      <c r="CM21" s="142" t="n">
        <f aca="false">IF(CM$2&lt;=$A21,IF(CM$3&gt;=$A21,(CM$4),0),0)*($AH22-$AH21)/10000</f>
        <v>0</v>
      </c>
      <c r="CN21" s="142" t="n">
        <f aca="false">IF(CN$2&lt;=$A21,IF(CN$3&gt;=$A21,(CN$4),0),0)*($AH22-$AH21)/10000</f>
        <v>0</v>
      </c>
      <c r="CO21" s="142" t="n">
        <f aca="false">IF(CO$2&lt;=$A21,IF(CO$3&gt;=$A21,(CO$4),0),0)*($AH22-$AH21)/10000</f>
        <v>0</v>
      </c>
      <c r="CP21" s="142" t="n">
        <f aca="false">IF(CP$2&lt;=$A21,IF(CP$3&gt;=$A21,(CP$4),0),0)*($AH22-$AH21)/10000</f>
        <v>0</v>
      </c>
      <c r="CQ21" s="128"/>
      <c r="CR21" s="128" t="n">
        <f aca="false">SUM(CM21:CP21)*AL21</f>
        <v>0</v>
      </c>
      <c r="CS21" s="128"/>
      <c r="CT21" s="17"/>
      <c r="CU21" s="17"/>
      <c r="CV21" s="17"/>
      <c r="CW21" s="140" t="n">
        <f aca="false">IF(CW$2&lt;=$A21,IF(CW$3&gt;=$A21,(CW$4),0),0)*($AH22-$AH21)/10000</f>
        <v>0</v>
      </c>
      <c r="CX21" s="140" t="n">
        <f aca="false">IF(CX$2&lt;=$A21,IF(CX$3&gt;=$A21,(CX$4),0),0)*($AH22-$AH21)/10000</f>
        <v>0</v>
      </c>
      <c r="CY21" s="140" t="n">
        <f aca="false">IF(CY$2&lt;=$A21,IF(CY$3&gt;=$A21,(CY$4),0),0)*($AH22-$AH21)/10000</f>
        <v>0</v>
      </c>
      <c r="CZ21" s="140" t="n">
        <f aca="false">IF(CZ$2&lt;=$A21,IF(CZ$3&gt;=$A21,(CZ$4),0),0)*($AH22-$AH21)/10000</f>
        <v>0</v>
      </c>
      <c r="DA21" s="140" t="n">
        <f aca="false">IF(DA$2&lt;=$A21,IF(DA$3&gt;=$A21,(DA$4),0),0)*($AH22-$AH21)/10000</f>
        <v>0</v>
      </c>
      <c r="DB21" s="140" t="n">
        <f aca="false">IF(DB$2&lt;=$A21,IF(DB$3&gt;=$A21,(DB$4),0),0)*($AH22-$AH21)/10000</f>
        <v>0</v>
      </c>
      <c r="DC21" s="140" t="n">
        <f aca="false">IF(DC$2&lt;=$A21,IF(DC$3&gt;=$A21,(DC$4),0),0)*($AH22-$AH21)/10000</f>
        <v>0</v>
      </c>
      <c r="DD21" s="17"/>
      <c r="DE21" s="128" t="n">
        <f aca="false">SUM(CW21:DC21)*$AL21</f>
        <v>0</v>
      </c>
      <c r="DF21" s="17"/>
      <c r="DG21" s="17"/>
      <c r="DH21" s="17"/>
      <c r="DI21" s="17"/>
      <c r="DJ21" s="17"/>
      <c r="DK21" s="140" t="n">
        <f aca="false">IF(DK$2&lt;=$A21,IF(DK$3&gt;=$A21,(DK$4),0),0)*($AH22-$AH21)/10000</f>
        <v>0</v>
      </c>
      <c r="DL21" s="140" t="n">
        <f aca="false">IF(DL$2&lt;=$A21,IF(DL$3&gt;=$A21,(DL$4),0),0)*($AH22-$AH21)/10000</f>
        <v>0</v>
      </c>
      <c r="DM21" s="140" t="n">
        <f aca="false">IF(DM$2&lt;=$A21,IF(DM$3&gt;=$A21,(DM$4),0),0)*($AH22-$AH21)/10000</f>
        <v>0</v>
      </c>
      <c r="DN21" s="140" t="n">
        <f aca="false">IF(DN$2&lt;=$A21,IF(DN$3&gt;=$A21,(DN$4),0),0)*($AH22-$AH21)/10000</f>
        <v>0</v>
      </c>
      <c r="DO21" s="140"/>
      <c r="DP21" s="140" t="n">
        <f aca="false">SUM(DK21:DN21)*AL21</f>
        <v>0</v>
      </c>
      <c r="DQ21" s="140"/>
      <c r="DR21" s="140" t="n">
        <f aca="false">IF(DR$2&lt;=$A21,IF(DR$3&gt;=$A21,(DR$4),0),0)*($AH22-$AH21)/10000</f>
        <v>0</v>
      </c>
      <c r="DS21" s="140" t="n">
        <f aca="false">IF(DS$2&lt;=$A21,IF(DS$3&gt;=$A21,(DS$4),0),0)*($AH22-$AH21)/10000</f>
        <v>0</v>
      </c>
      <c r="DT21" s="140" t="n">
        <f aca="false">IF(DT$2&lt;=$A21,IF(DT$3&gt;=$A21,(DT$4),0),0)*($AH22-$AH21)/10000</f>
        <v>0</v>
      </c>
      <c r="DU21" s="140" t="n">
        <f aca="false">IF(DU$2&lt;=$A21,IF(DU$3&gt;=$A21,(DU$4),0),0)*($AH22-$AH21)/10000</f>
        <v>0</v>
      </c>
      <c r="DV21" s="140" t="n">
        <f aca="false">IF(DV$2&lt;=$A21,IF(DV$3&gt;=$A21,(DV$4),0),0)*($AH22-$AH21)/10000</f>
        <v>0</v>
      </c>
      <c r="DW21" s="140" t="n">
        <f aca="false">IF(DW$2&lt;=$A21,IF(DW$3&gt;=$A21,(DW$4),0),0)*($AH22-$AH21)/10000</f>
        <v>0</v>
      </c>
      <c r="DX21" s="140" t="n">
        <f aca="false">IF(DX$2&lt;=$A21,IF(DX$3&gt;=$A21,(DX$4),0),0)*($AH22-$AH21)/10000</f>
        <v>0</v>
      </c>
      <c r="DY21" s="140" t="n">
        <f aca="false">IF(DY$2&lt;=$A21,IF(DY$3&gt;=$A21,(DY$4),0),0)*($AH22-$AH21)/10000</f>
        <v>0</v>
      </c>
      <c r="DZ21" s="17"/>
      <c r="EA21" s="128" t="n">
        <f aca="false">DP21+((SUM(DR21:DY21)))</f>
        <v>0</v>
      </c>
      <c r="EB21" s="128" t="n">
        <f aca="false">EA21*AL21</f>
        <v>0</v>
      </c>
      <c r="EC21" s="17"/>
      <c r="ED21" s="17"/>
      <c r="EE21" s="17"/>
      <c r="EF21" s="17"/>
      <c r="EG21" s="17"/>
      <c r="EH21" s="140" t="n">
        <f aca="false">IF(EH$2&lt;=$A21,IF(EH$3&gt;=$A21,(EH$4),0),0)*($AH22-$AH21)/10000</f>
        <v>0</v>
      </c>
      <c r="EI21" s="140" t="n">
        <f aca="false">IF(EI$2&lt;=$A21,IF(EI$3&gt;=$A21,(EI$4),0),0)*($AH22-$AH21)/10000</f>
        <v>0</v>
      </c>
      <c r="EJ21" s="140" t="n">
        <f aca="false">IF(EJ$2&lt;=$A21,IF(EJ$3&gt;=$A21,(EJ$4),0),0)*($AH22-$AH21)/10000</f>
        <v>0</v>
      </c>
      <c r="EK21" s="140" t="n">
        <f aca="false">IF(EK$2&lt;=$A21,IF(EK$3&gt;=$A21,(EK$4),0),0)*($AH22-$AH21)/10000</f>
        <v>0</v>
      </c>
      <c r="EL21" s="140" t="n">
        <f aca="false">IF(EL$2&lt;=$A21,IF(EL$3&gt;=$A21,(EL$4),0),0)*($AH22-$AH21)/10000</f>
        <v>0</v>
      </c>
      <c r="EM21" s="140" t="n">
        <f aca="false">IF(EM$2&lt;=$A21,IF(EM$3&gt;=$A21,(EM$4),0),0)*($AH22-$AH21)/10000</f>
        <v>0</v>
      </c>
      <c r="EN21" s="17"/>
      <c r="EO21" s="128" t="n">
        <f aca="false">SUM(EH21:EM21)</f>
        <v>0</v>
      </c>
      <c r="EP21" s="128" t="n">
        <f aca="false">EO21*AL21</f>
        <v>0</v>
      </c>
      <c r="EQ21" s="17"/>
      <c r="ER21" s="17"/>
      <c r="ES21" s="17"/>
      <c r="ET21" s="17"/>
      <c r="EU21" s="17"/>
      <c r="EV21" s="140" t="n">
        <f aca="false">IF(EV$2&lt;=$A21,IF(EV$3&gt;=$A21,(EV$4),0),0)*($AH22-$AH21)/10000</f>
        <v>0</v>
      </c>
      <c r="EW21" s="140" t="n">
        <f aca="false">IF(EW$2&lt;=$A21,IF(EW$3&gt;=$A21,(EW$4),0),0)*($AH22-$AH21)/10000</f>
        <v>0</v>
      </c>
      <c r="EX21" s="140" t="n">
        <f aca="false">IF(EX$2&lt;=$A21,IF(EX$3&gt;=$A21,(EX$4),0),0)*($AH22-$AH21)/10000</f>
        <v>0</v>
      </c>
      <c r="EY21" s="140" t="n">
        <f aca="false">IF(EY$2&lt;=$A21,IF(EY$3&gt;=$A21,(EY$4),0),0)*($AH22-$AH21)/10000</f>
        <v>0</v>
      </c>
      <c r="EZ21" s="140" t="n">
        <f aca="false">IF(EZ$2&lt;=$A21,IF(EZ$3&gt;=$A21,(EZ$4),0),0)*($AH22-$AH21)/10000</f>
        <v>0</v>
      </c>
      <c r="FA21" s="140" t="n">
        <f aca="false">IF(FA$2&lt;=$A21,IF(FA$3&gt;=$A21,(FA$4),0),0)*($AH22-$AH21)/10000</f>
        <v>0</v>
      </c>
      <c r="FB21" s="17"/>
      <c r="FC21" s="128" t="n">
        <f aca="false">SUM(EV21:FA21)</f>
        <v>0</v>
      </c>
      <c r="FD21" s="128" t="n">
        <f aca="false">FC21*AL21</f>
        <v>0</v>
      </c>
      <c r="FE21" s="17"/>
      <c r="FF21" s="17"/>
      <c r="FG21" s="17"/>
      <c r="FH21" s="17"/>
      <c r="FI21" s="17"/>
      <c r="FJ21" s="17"/>
      <c r="FK21" s="140" t="n">
        <f aca="false">IF(FK$2&lt;=$A21,IF(FK$3&gt;=$A21,(FK$4),0),0)*($AH22-$AH21)/10000</f>
        <v>0</v>
      </c>
      <c r="FL21" s="140" t="n">
        <f aca="false">IF(FL$2&lt;=$A21,IF(FL$3&gt;=$A21,(FL$4),0),0)*($AH22-$AH21)/10000</f>
        <v>0</v>
      </c>
      <c r="FM21" s="140" t="n">
        <f aca="false">IF(FM$2&lt;=$A21,IF(FM$3&gt;=$A21,(FM$4),0),0)*($AH22-$AH21)/10000</f>
        <v>0</v>
      </c>
      <c r="FN21" s="140" t="n">
        <f aca="false">IF(FN$2&lt;=$A21,IF(FN$3&gt;=$A21,(FN$4),0),0)*($AH22-$AH21)/10000</f>
        <v>0</v>
      </c>
      <c r="FO21" s="140" t="n">
        <f aca="false">IF(FO$2&lt;=$A21,IF(FO$3&gt;=$A21,(FO$4),0),0)*($AH22-$AH21)/10000</f>
        <v>0</v>
      </c>
      <c r="FP21" s="140" t="n">
        <f aca="false">IF(FP$2&lt;=$A21,IF(FP$3&gt;=$A21,(FP$4),0),0)*($AH22-$AH21)/10000</f>
        <v>0</v>
      </c>
      <c r="FQ21" s="17"/>
      <c r="FR21" s="128" t="n">
        <f aca="false">SUM(FK21:FP21)</f>
        <v>0</v>
      </c>
      <c r="FS21" s="128" t="n">
        <f aca="false">FR21*AL21</f>
        <v>0</v>
      </c>
      <c r="FT21" s="17"/>
      <c r="FU21" s="17"/>
      <c r="FV21" s="17"/>
      <c r="FW21" s="17"/>
      <c r="FX21" s="17"/>
      <c r="FY21" s="17"/>
      <c r="FZ21" s="140" t="n">
        <f aca="false">IF(FZ$2&lt;=$A21,IF(FZ$3&gt;=$A21,(FZ$4),0),0)*($AH22-$AH21)/10000</f>
        <v>0</v>
      </c>
      <c r="GA21" s="140" t="n">
        <f aca="false">IF(GA$2&lt;=$A21,IF(GA$3&gt;=$A21,(GA$4),0),0)*($AH22-$AH21)/10000</f>
        <v>0</v>
      </c>
      <c r="GB21" s="140" t="n">
        <f aca="false">IF(GB$2&lt;=$A21,IF(GB$3&gt;=$A21,(GB$4),0),0)*($AH22-$AH21)/10000</f>
        <v>0</v>
      </c>
      <c r="GC21" s="140" t="n">
        <f aca="false">IF(GC$2&lt;=$A21,IF(GC$3&gt;=$A21,(GC$4),0),0)*($AH22-$AH21)/10000</f>
        <v>0</v>
      </c>
      <c r="GD21" s="140" t="n">
        <f aca="false">IF(GD$2&lt;=$A21,IF(GD$3&gt;=$A21,(GD$4),0),0)*($AH22-$AH21)/10000</f>
        <v>0</v>
      </c>
      <c r="GE21" s="140" t="n">
        <f aca="false">IF(GE$2&lt;=$A21,IF(GE$3&gt;=$A21,(GE$4),0),0)*($AH22-$AH21)/10000</f>
        <v>0</v>
      </c>
      <c r="GF21" s="17"/>
      <c r="GG21" s="128" t="n">
        <f aca="false">SUM(FZ21:GE21)</f>
        <v>0</v>
      </c>
      <c r="GH21" s="128" t="n">
        <f aca="false">GG21*AL21</f>
        <v>0</v>
      </c>
      <c r="GK21" s="17"/>
      <c r="GL21" s="17"/>
      <c r="GM21" s="17"/>
      <c r="GN21" s="17"/>
      <c r="GO21" s="140" t="n">
        <f aca="false">IF(GO$2&lt;=$A21,IF(GO$3&gt;=$A21,(GO$4),0),0)*($AH22-$AH21)/10000</f>
        <v>0</v>
      </c>
      <c r="GP21" s="140" t="n">
        <f aca="false">IF(GP$2&lt;=$A21,IF(GP$3&gt;=$A21,(GP$4),0),0)*($AH22-$AH21)/10000</f>
        <v>0</v>
      </c>
      <c r="GQ21" s="140" t="n">
        <f aca="false">IF(GQ$2&lt;=$A21,IF(GQ$3&gt;=$A21,(GQ$4),0),0)*($AH22-$AH21)/10000</f>
        <v>0</v>
      </c>
      <c r="GR21" s="140" t="n">
        <f aca="false">IF(GR$2&lt;=$A21,IF(GR$3&gt;=$A21,(GR$4),0),0)*($AH22-$AH21)/10000</f>
        <v>0</v>
      </c>
      <c r="GS21" s="140" t="n">
        <f aca="false">IF(GS$2&lt;=$A21,IF(GS$3&gt;=$A21,(GS$4),0),0)*($AH22-$AH21)/10000</f>
        <v>0</v>
      </c>
      <c r="GT21" s="140" t="n">
        <f aca="false">IF(GT$2&lt;=$A21,IF(GT$3&gt;=$A21,(GT$4),0),0)*($AH22-$AH21)/10000</f>
        <v>0</v>
      </c>
      <c r="GU21" s="17"/>
      <c r="GV21" s="128" t="n">
        <f aca="false">SUM(GO21:GT21)</f>
        <v>0</v>
      </c>
      <c r="GW21" s="128" t="n">
        <f aca="false">GV21*AL21</f>
        <v>0</v>
      </c>
      <c r="GZ21" s="17"/>
      <c r="HA21" s="17"/>
      <c r="HB21" s="17"/>
      <c r="HC21" s="17"/>
      <c r="HD21" s="140" t="n">
        <f aca="false">IF(HD$2&lt;=$A21,IF(HD$3&gt;=$A21,(HD$4),0),0)*($AH22-$AH21)/10000</f>
        <v>0</v>
      </c>
      <c r="HE21" s="140" t="n">
        <f aca="false">IF(HE$2&lt;=$A21,IF(HE$3&gt;=$A21,(HE$4),0),0)*($AH22-$AH21)/10000</f>
        <v>0</v>
      </c>
      <c r="HF21" s="140" t="n">
        <f aca="false">IF(HF$2&lt;=$A21,IF(HF$3&gt;=$A21,(HF$4),0),0)*($AH22-$AH21)/10000</f>
        <v>0</v>
      </c>
      <c r="HG21" s="140" t="n">
        <f aca="false">IF(HG$2&lt;=$A21,IF(HG$3&gt;=$A21,(HG$4),0),0)*($AH22-$AH21)/10000</f>
        <v>0</v>
      </c>
      <c r="HH21" s="140" t="n">
        <f aca="false">IF(HH$2&lt;=$A21,IF(HH$3&gt;=$A21,(HH$4),0),0)*($AH22-$AH21)/10000</f>
        <v>0</v>
      </c>
      <c r="HI21" s="140" t="n">
        <f aca="false">IF(HI$2&lt;=$A21,IF(HI$3&gt;=$A21,(HI$4),0),0)*($AH22-$AH21)/10000</f>
        <v>0</v>
      </c>
      <c r="HJ21" s="17"/>
      <c r="HK21" s="128" t="n">
        <f aca="false">SUM(HD21:HI21)</f>
        <v>0</v>
      </c>
      <c r="HL21" s="128" t="n">
        <f aca="false">HK21*AL21</f>
        <v>0</v>
      </c>
    </row>
    <row r="22" customFormat="false" ht="16.5" hidden="false" customHeight="false" outlineLevel="0" collapsed="false">
      <c r="A22" s="133" t="n">
        <v>37408</v>
      </c>
      <c r="B22" s="144" t="n">
        <f aca="false">INDEX(PrnArray,MATCH($A22,PrnColumn,0),MATCH($AE$19,PrnRow,0))+EP22</f>
        <v>0</v>
      </c>
      <c r="C22" s="135" t="n">
        <f aca="false">INDEX(M1SHEET,MATCH($A22,M1COLUMN,0),MATCH($AF$14,M1ROW,0))</f>
        <v>0.655</v>
      </c>
      <c r="D22" s="152"/>
      <c r="E22" s="144" t="n">
        <f aca="false">INDEX(PrnArray,MATCH($A22,PrnColumn,0),MATCH($AF$47,PrnRow,0))+HL22</f>
        <v>0</v>
      </c>
      <c r="F22" s="135" t="n">
        <f aca="false">INDEX(M1SHEET,MATCH($A22,M1COLUMN,0),MATCH($AF$6,M1ROW,0))</f>
        <v>0.195</v>
      </c>
      <c r="G22" s="152"/>
      <c r="H22" s="144" t="n">
        <f aca="false">INDEX(PrnArray,MATCH($A22,PrnColumn,0),MATCH($AE$11,PrnRow,0))</f>
        <v>0</v>
      </c>
      <c r="I22" s="135" t="n">
        <f aca="false">INDEX(M1SHEET,MATCH($A22,M1COLUMN,0),MATCH($AF$20,M1ROW,0))</f>
        <v>0</v>
      </c>
      <c r="J22" s="152"/>
      <c r="K22" s="144" t="n">
        <f aca="false">INDEX(PrnArray,MATCH($A22,PrnColumn,0),MATCH($AE$21,PrnRow,0))+FS22</f>
        <v>14.01</v>
      </c>
      <c r="L22" s="135" t="n">
        <f aca="false">INDEX(M1SHEET,MATCH($A22,M1COLUMN,0),MATCH($AF$10,M1ROW,0))</f>
        <v>0.11</v>
      </c>
      <c r="M22" s="152"/>
      <c r="N22" s="144" t="n">
        <f aca="false">INDEX(PrnArray,MATCH($A22,PrnColumn,0),MATCH($AE$40,PrnRow,0))+AJ22</f>
        <v>174.22</v>
      </c>
      <c r="O22" s="135" t="n">
        <f aca="false">INDEX(M1SHEET,MATCH($A22,M1COLUMN,0),MATCH($AF$26,M1ROW,0))</f>
        <v>0.15</v>
      </c>
      <c r="P22" s="152"/>
      <c r="Q22" s="144" t="n">
        <f aca="false">INDEX(PrnArray,MATCH($A22,PrnColumn,0),MATCH($AE$2,PrnRow,0))+$BE22+$DE22</f>
        <v>-399.85</v>
      </c>
      <c r="R22" s="135" t="n">
        <f aca="false">INDEX(M1SHEET,MATCH($A22,M1COLUMN,0),MATCH($AF$3,M1ROW,0))</f>
        <v>-0.413</v>
      </c>
      <c r="S22" s="152"/>
      <c r="T22" s="135" t="n">
        <f aca="false">INDEX(M1SHEET,MATCH($A22,M1COLUMN,0),MATCH($AF$28,M1ROW,0))</f>
        <v>5.50225263401643</v>
      </c>
      <c r="U22" s="152"/>
      <c r="V22" s="144" t="e">
        <f aca="false">INDEX(PrnArray,MATCH($A22,PrnColumn,0),MATCH($AE$18,PrnRow,0))+INDEX(optsArray,MATCH($A22,optsColumn,0),MATCH($AE$18,optsRow,0))+$BE22+$CJ22+$CR22+$DP22</f>
        <v>#VALUE!</v>
      </c>
      <c r="W22" s="135" t="n">
        <f aca="false">INDEX(M1SHEET,MATCH($A22,M1COLUMN,0),MATCH($AF$2,M1ROW,0))</f>
        <v>4.27</v>
      </c>
      <c r="X22" s="152"/>
      <c r="Z22" s="150" t="n">
        <f aca="false">H22+K22+Q22</f>
        <v>-385.84</v>
      </c>
      <c r="AA22" s="58"/>
      <c r="AB22" s="58"/>
      <c r="AE22" s="60" t="s">
        <v>102</v>
      </c>
      <c r="AF22" s="61" t="s">
        <v>103</v>
      </c>
      <c r="AH22" s="138" t="n">
        <v>37408</v>
      </c>
      <c r="AI22" s="96" t="n">
        <f aca="false">(BE22+BQ22+CJ22+DP22)*AL22</f>
        <v>0</v>
      </c>
      <c r="AJ22" s="97" t="n">
        <f aca="false">(AN22)*(AL22)</f>
        <v>0</v>
      </c>
      <c r="AK22" s="97" t="n">
        <f aca="false">(AM22+AN22)*(AL22)</f>
        <v>0</v>
      </c>
      <c r="AL22" s="139" t="n">
        <f aca="false">INDEX(M1SHEET,MATCH($AH22,M1COLUMN,0),MATCH($AF$38,M1ROW,0))</f>
        <v>0.933758711728196</v>
      </c>
      <c r="AM22" s="122" t="n">
        <f aca="false">BR22</f>
        <v>0</v>
      </c>
      <c r="AN22" s="97" t="n">
        <f aca="false">BQ22</f>
        <v>0</v>
      </c>
      <c r="AO22" s="125"/>
      <c r="AP22" s="108"/>
      <c r="AQ22" s="128" t="n">
        <f aca="false">SUM(AW22:BD22)+SUM(BH22:BO22)+SUM(DT22:DY22)+SUM(BV22:CH22)</f>
        <v>0</v>
      </c>
      <c r="AR22" s="108"/>
      <c r="AS22" s="17"/>
      <c r="AT22" s="17"/>
      <c r="AU22" s="37" t="n">
        <v>37408</v>
      </c>
      <c r="AV22" s="17"/>
      <c r="AW22" s="128" t="n">
        <f aca="false">IF(AW$2&lt;=$A22,IF(AW$3&gt;=$A22,(AW$4/1.055056),0),0)*($AH23-$AH22)/10000</f>
        <v>0</v>
      </c>
      <c r="AX22" s="140" t="n">
        <f aca="false">IF(AX$2&lt;=$A22,IF(AX$3&gt;=$A22,(AX$4/1.055056),0),0)*($AH23-$AH22)/10000</f>
        <v>0</v>
      </c>
      <c r="AY22" s="140" t="n">
        <f aca="false">IF(AY$2&lt;=$A22,IF(AY$3&gt;=$A22,(AY$4/1.055056),0),0)*($AH23-$AH22)/10000</f>
        <v>0</v>
      </c>
      <c r="AZ22" s="140" t="n">
        <f aca="false">IF(AZ$2&lt;=$A22,IF(AZ$3&gt;=$A22,(AZ$4/1.055056),0),0)*($AH23-$AH22)/10000</f>
        <v>0</v>
      </c>
      <c r="BA22" s="140" t="n">
        <f aca="false">IF(BA$2&lt;=$A22,IF(BA$3&gt;=$A22,(BA$4/1.055056),0),0)*($AH23-$AH22)/10000</f>
        <v>0</v>
      </c>
      <c r="BB22" s="140" t="n">
        <f aca="false">IF(BB$2&lt;=$A22,IF(BB$3&gt;=$A22,(BB$4/1.055056),0),0)*($AH23-$AH22)/10000</f>
        <v>0</v>
      </c>
      <c r="BC22" s="140" t="n">
        <f aca="false">IF(BC$2&lt;=$A22,IF(BC$3&gt;=$A22,(BC$4/1.055056),0),0)*($AH23-$AH22)/10000</f>
        <v>0</v>
      </c>
      <c r="BD22" s="140"/>
      <c r="BE22" s="140" t="n">
        <f aca="false">SUM(AW22:BD22)*AL22</f>
        <v>0</v>
      </c>
      <c r="BF22" s="13"/>
      <c r="BG22" s="13"/>
      <c r="BH22" s="141" t="n">
        <f aca="false">IF(BH$2&lt;=$A22,IF(BH$3&gt;=$A22,(BH$4/1.055056),0),0)*($AH23-$AH22)/10000</f>
        <v>0</v>
      </c>
      <c r="BI22" s="141" t="n">
        <f aca="false">IF(BI$2&lt;=$A22,IF(BI$3&gt;=$A22,(BI$4/1.055056),0),0)*($AH23-$AH22)/10000</f>
        <v>0</v>
      </c>
      <c r="BJ22" s="141" t="n">
        <f aca="false">IF(BJ$2&lt;=$A22,IF(BJ$3&gt;=$A22,(BJ$4/1.055056),0),0)*($AH23-$AH22)/10000</f>
        <v>0</v>
      </c>
      <c r="BK22" s="141" t="n">
        <f aca="false">IF(BK$2&lt;=$A22,IF(BK$3&gt;=$A22,(BK$4/1.055056),0),0)*($AH23-$AH22)/10000</f>
        <v>0</v>
      </c>
      <c r="BL22" s="141" t="n">
        <f aca="false">IF(BL$2&lt;=$A22,IF(BL$3&gt;=$A22,(BL$4/1.055056),0),0)*($AH23-$AH22)/10000</f>
        <v>0</v>
      </c>
      <c r="BM22" s="141" t="n">
        <f aca="false">IF(BM$2&lt;=$A22,IF(BM$3&gt;=$A22,(BM$4/1.055056),0),0)*($AH23-$AH22)/10000</f>
        <v>0</v>
      </c>
      <c r="BN22" s="141" t="n">
        <f aca="false">IF(BN$2&lt;=$A22,IF(BN$3&gt;=$A22,(BN$4/1.055056),0),0)*($AH23-$AH22)/10000</f>
        <v>0</v>
      </c>
      <c r="BO22" s="141" t="n">
        <f aca="false">IF(BO$2&lt;=$A22,IF(BO$3&gt;=$A22,(BO$4/1.055056),0),0)*($AH23-$AH22)/10000</f>
        <v>0</v>
      </c>
      <c r="BP22" s="13"/>
      <c r="BQ22" s="14" t="n">
        <f aca="false">SUM(BH22:BO22)</f>
        <v>0</v>
      </c>
      <c r="BR22" s="14"/>
      <c r="BS22" s="14"/>
      <c r="BT22" s="17"/>
      <c r="BU22" s="17"/>
      <c r="BV22" s="142" t="n">
        <f aca="false">IF(BV$2&lt;=$A22,IF(BV$3&gt;=$A22,(BV$4),0),0)*($AH23-$AH22)/10000</f>
        <v>0</v>
      </c>
      <c r="BW22" s="142" t="n">
        <f aca="false">IF(BW$2&lt;=$A22,IF(BW$3&gt;=$A22,(BW$4),0),0)*($AH23-$AH22)/10000</f>
        <v>0</v>
      </c>
      <c r="BX22" s="142" t="n">
        <f aca="false">IF(BX$2&lt;=$A22,IF(BX$3&gt;=$A22,(BX$4),0),0)*($AH23-$AH22)/10000</f>
        <v>0</v>
      </c>
      <c r="BY22" s="142" t="n">
        <f aca="false">IF(BY$2&lt;=$A22,IF(BY$3&gt;=$A22,(BY$4),0),0)*($AH23-$AH22)/10000</f>
        <v>0</v>
      </c>
      <c r="BZ22" s="142" t="n">
        <f aca="false">IF(BZ$2&lt;=$A22,IF(BZ$3&gt;=$A22,(BZ$4),0),0)*($AH23-$AH22)/10000</f>
        <v>0</v>
      </c>
      <c r="CA22" s="140" t="n">
        <f aca="false">IF(CA$2&lt;=$A22,IF(CA$3&gt;=$A22,(CA$4),0),0)*($AH23-$AH22)/10000</f>
        <v>0</v>
      </c>
      <c r="CB22" s="140" t="n">
        <f aca="false">IF(CB$2&lt;=$A22,IF(CB$3&gt;=$A22,(CB$4),0),0)*($AH23-$AH22)/10000</f>
        <v>0</v>
      </c>
      <c r="CC22" s="140" t="n">
        <f aca="false">IF(CC$2&lt;=$A22,IF(CC$3&gt;=$A22,(CC$4),0),0)*($AH23-$AH22)/10000</f>
        <v>0</v>
      </c>
      <c r="CD22" s="140" t="n">
        <f aca="false">IF(CD$2&lt;=$A22,IF(CD$3&gt;=$A22,(CD$4),0),0)*($AH23-$AH22)/10000</f>
        <v>0</v>
      </c>
      <c r="CE22" s="140" t="n">
        <f aca="false">IF(CE$2&lt;=$A22,IF(CE$3&gt;=$A22,(CE$4),0),0)*($AH23-$AH22)/10000</f>
        <v>0</v>
      </c>
      <c r="CF22" s="140" t="n">
        <f aca="false">IF(CF$2&lt;=$A22,IF(CF$3&gt;=$A22,(CF$4),0),0)*($AH23-$AH22)/10000</f>
        <v>0</v>
      </c>
      <c r="CG22" s="140" t="n">
        <f aca="false">IF(CG$2&lt;=$A22,IF(CG$3&gt;=$A22,(CG$4),0),0)*($AH23-$AH22)/10000</f>
        <v>0</v>
      </c>
      <c r="CH22" s="140" t="n">
        <f aca="false">IF(CH$2&lt;=$A22,IF(CH$3&gt;=$A22,(CH$4),0),0)*($AH23-$AH22)/10000</f>
        <v>0</v>
      </c>
      <c r="CI22" s="17"/>
      <c r="CJ22" s="128" t="n">
        <f aca="false">SUM(BV22:CH22)*$AL22</f>
        <v>0</v>
      </c>
      <c r="CK22" s="128"/>
      <c r="CL22" s="128"/>
      <c r="CM22" s="142" t="n">
        <f aca="false">IF(CM$2&lt;=$A22,IF(CM$3&gt;=$A22,(CM$4),0),0)*($AH23-$AH22)/10000</f>
        <v>0</v>
      </c>
      <c r="CN22" s="142" t="n">
        <f aca="false">IF(CN$2&lt;=$A22,IF(CN$3&gt;=$A22,(CN$4),0),0)*($AH23-$AH22)/10000</f>
        <v>0</v>
      </c>
      <c r="CO22" s="142" t="n">
        <f aca="false">IF(CO$2&lt;=$A22,IF(CO$3&gt;=$A22,(CO$4),0),0)*($AH23-$AH22)/10000</f>
        <v>0</v>
      </c>
      <c r="CP22" s="142" t="n">
        <f aca="false">IF(CP$2&lt;=$A22,IF(CP$3&gt;=$A22,(CP$4),0),0)*($AH23-$AH22)/10000</f>
        <v>0</v>
      </c>
      <c r="CQ22" s="128"/>
      <c r="CR22" s="128" t="n">
        <f aca="false">SUM(CM22:CP22)*AL22</f>
        <v>0</v>
      </c>
      <c r="CS22" s="128"/>
      <c r="CT22" s="17"/>
      <c r="CU22" s="17"/>
      <c r="CV22" s="17"/>
      <c r="CW22" s="140" t="n">
        <f aca="false">IF(CW$2&lt;=$A22,IF(CW$3&gt;=$A22,(CW$4),0),0)*($AH23-$AH22)/10000</f>
        <v>0</v>
      </c>
      <c r="CX22" s="140" t="n">
        <f aca="false">IF(CX$2&lt;=$A22,IF(CX$3&gt;=$A22,(CX$4),0),0)*($AH23-$AH22)/10000</f>
        <v>0</v>
      </c>
      <c r="CY22" s="140" t="n">
        <f aca="false">IF(CY$2&lt;=$A22,IF(CY$3&gt;=$A22,(CY$4),0),0)*($AH23-$AH22)/10000</f>
        <v>0</v>
      </c>
      <c r="CZ22" s="140" t="n">
        <f aca="false">IF(CZ$2&lt;=$A22,IF(CZ$3&gt;=$A22,(CZ$4),0),0)*($AH23-$AH22)/10000</f>
        <v>0</v>
      </c>
      <c r="DA22" s="140" t="n">
        <f aca="false">IF(DA$2&lt;=$A22,IF(DA$3&gt;=$A22,(DA$4),0),0)*($AH23-$AH22)/10000</f>
        <v>0</v>
      </c>
      <c r="DB22" s="140" t="n">
        <f aca="false">IF(DB$2&lt;=$A22,IF(DB$3&gt;=$A22,(DB$4),0),0)*($AH23-$AH22)/10000</f>
        <v>0</v>
      </c>
      <c r="DC22" s="140" t="n">
        <f aca="false">IF(DC$2&lt;=$A22,IF(DC$3&gt;=$A22,(DC$4),0),0)*($AH23-$AH22)/10000</f>
        <v>0</v>
      </c>
      <c r="DD22" s="17"/>
      <c r="DE22" s="128" t="n">
        <f aca="false">SUM(CW22:DC22)*$AL22</f>
        <v>0</v>
      </c>
      <c r="DF22" s="17"/>
      <c r="DG22" s="17"/>
      <c r="DH22" s="17"/>
      <c r="DI22" s="17"/>
      <c r="DJ22" s="17"/>
      <c r="DK22" s="140" t="n">
        <f aca="false">IF(DK$2&lt;=$A22,IF(DK$3&gt;=$A22,(DK$4),0),0)*($AH23-$AH22)/10000</f>
        <v>0</v>
      </c>
      <c r="DL22" s="140" t="n">
        <f aca="false">IF(DL$2&lt;=$A22,IF(DL$3&gt;=$A22,(DL$4),0),0)*($AH23-$AH22)/10000</f>
        <v>0</v>
      </c>
      <c r="DM22" s="140" t="n">
        <f aca="false">IF(DM$2&lt;=$A22,IF(DM$3&gt;=$A22,(DM$4),0),0)*($AH23-$AH22)/10000</f>
        <v>0</v>
      </c>
      <c r="DN22" s="140" t="n">
        <f aca="false">IF(DN$2&lt;=$A22,IF(DN$3&gt;=$A22,(DN$4),0),0)*($AH23-$AH22)/10000</f>
        <v>0</v>
      </c>
      <c r="DO22" s="140"/>
      <c r="DP22" s="140" t="n">
        <f aca="false">SUM(DK22:DN22)*AL22</f>
        <v>0</v>
      </c>
      <c r="DQ22" s="140"/>
      <c r="DR22" s="140" t="n">
        <f aca="false">IF(DR$2&lt;=$A22,IF(DR$3&gt;=$A22,(DR$4),0),0)*($AH23-$AH22)/10000</f>
        <v>0</v>
      </c>
      <c r="DS22" s="140" t="n">
        <f aca="false">IF(DS$2&lt;=$A22,IF(DS$3&gt;=$A22,(DS$4),0),0)*($AH23-$AH22)/10000</f>
        <v>0</v>
      </c>
      <c r="DT22" s="140" t="n">
        <f aca="false">IF(DT$2&lt;=$A22,IF(DT$3&gt;=$A22,(DT$4),0),0)*($AH23-$AH22)/10000</f>
        <v>0</v>
      </c>
      <c r="DU22" s="140" t="n">
        <f aca="false">IF(DU$2&lt;=$A22,IF(DU$3&gt;=$A22,(DU$4),0),0)*($AH23-$AH22)/10000</f>
        <v>0</v>
      </c>
      <c r="DV22" s="140" t="n">
        <f aca="false">IF(DV$2&lt;=$A22,IF(DV$3&gt;=$A22,(DV$4),0),0)*($AH23-$AH22)/10000</f>
        <v>0</v>
      </c>
      <c r="DW22" s="140" t="n">
        <f aca="false">IF(DW$2&lt;=$A22,IF(DW$3&gt;=$A22,(DW$4),0),0)*($AH23-$AH22)/10000</f>
        <v>0</v>
      </c>
      <c r="DX22" s="140" t="n">
        <f aca="false">IF(DX$2&lt;=$A22,IF(DX$3&gt;=$A22,(DX$4),0),0)*($AH23-$AH22)/10000</f>
        <v>0</v>
      </c>
      <c r="DY22" s="140" t="n">
        <f aca="false">IF(DY$2&lt;=$A22,IF(DY$3&gt;=$A22,(DY$4),0),0)*($AH23-$AH22)/10000</f>
        <v>0</v>
      </c>
      <c r="DZ22" s="17"/>
      <c r="EA22" s="128" t="n">
        <f aca="false">DP22+((SUM(DR22:DY22)))</f>
        <v>0</v>
      </c>
      <c r="EB22" s="128" t="n">
        <f aca="false">EA22*AL22</f>
        <v>0</v>
      </c>
      <c r="EC22" s="17"/>
      <c r="ED22" s="17"/>
      <c r="EE22" s="17"/>
      <c r="EF22" s="17"/>
      <c r="EG22" s="17"/>
      <c r="EH22" s="140" t="n">
        <f aca="false">IF(EH$2&lt;=$A22,IF(EH$3&gt;=$A22,(EH$4),0),0)*($AH23-$AH22)/10000</f>
        <v>0</v>
      </c>
      <c r="EI22" s="140" t="n">
        <f aca="false">IF(EI$2&lt;=$A22,IF(EI$3&gt;=$A22,(EI$4),0),0)*($AH23-$AH22)/10000</f>
        <v>0</v>
      </c>
      <c r="EJ22" s="140" t="n">
        <f aca="false">IF(EJ$2&lt;=$A22,IF(EJ$3&gt;=$A22,(EJ$4),0),0)*($AH23-$AH22)/10000</f>
        <v>0</v>
      </c>
      <c r="EK22" s="140" t="n">
        <f aca="false">IF(EK$2&lt;=$A22,IF(EK$3&gt;=$A22,(EK$4),0),0)*($AH23-$AH22)/10000</f>
        <v>0</v>
      </c>
      <c r="EL22" s="140" t="n">
        <f aca="false">IF(EL$2&lt;=$A22,IF(EL$3&gt;=$A22,(EL$4),0),0)*($AH23-$AH22)/10000</f>
        <v>0</v>
      </c>
      <c r="EM22" s="140" t="n">
        <f aca="false">IF(EM$2&lt;=$A22,IF(EM$3&gt;=$A22,(EM$4),0),0)*($AH23-$AH22)/10000</f>
        <v>0</v>
      </c>
      <c r="EN22" s="17"/>
      <c r="EO22" s="128" t="n">
        <f aca="false">SUM(EH22:EM22)</f>
        <v>0</v>
      </c>
      <c r="EP22" s="128" t="n">
        <f aca="false">EO22*AL22</f>
        <v>0</v>
      </c>
      <c r="EQ22" s="17"/>
      <c r="ER22" s="17"/>
      <c r="ES22" s="17"/>
      <c r="ET22" s="17"/>
      <c r="EU22" s="17"/>
      <c r="EV22" s="140" t="n">
        <f aca="false">IF(EV$2&lt;=$A22,IF(EV$3&gt;=$A22,(EV$4),0),0)*($AH23-$AH22)/10000</f>
        <v>0</v>
      </c>
      <c r="EW22" s="140" t="n">
        <f aca="false">IF(EW$2&lt;=$A22,IF(EW$3&gt;=$A22,(EW$4),0),0)*($AH23-$AH22)/10000</f>
        <v>0</v>
      </c>
      <c r="EX22" s="140" t="n">
        <f aca="false">IF(EX$2&lt;=$A22,IF(EX$3&gt;=$A22,(EX$4),0),0)*($AH23-$AH22)/10000</f>
        <v>0</v>
      </c>
      <c r="EY22" s="140" t="n">
        <f aca="false">IF(EY$2&lt;=$A22,IF(EY$3&gt;=$A22,(EY$4),0),0)*($AH23-$AH22)/10000</f>
        <v>0</v>
      </c>
      <c r="EZ22" s="140" t="n">
        <f aca="false">IF(EZ$2&lt;=$A22,IF(EZ$3&gt;=$A22,(EZ$4),0),0)*($AH23-$AH22)/10000</f>
        <v>0</v>
      </c>
      <c r="FA22" s="140" t="n">
        <f aca="false">IF(FA$2&lt;=$A22,IF(FA$3&gt;=$A22,(FA$4),0),0)*($AH23-$AH22)/10000</f>
        <v>0</v>
      </c>
      <c r="FB22" s="17"/>
      <c r="FC22" s="128" t="n">
        <f aca="false">SUM(EV22:FA22)</f>
        <v>0</v>
      </c>
      <c r="FD22" s="128" t="n">
        <f aca="false">FC22*AL22</f>
        <v>0</v>
      </c>
      <c r="FE22" s="17"/>
      <c r="FF22" s="17"/>
      <c r="FG22" s="17"/>
      <c r="FH22" s="17"/>
      <c r="FI22" s="17"/>
      <c r="FJ22" s="17"/>
      <c r="FK22" s="140" t="n">
        <f aca="false">IF(FK$2&lt;=$A22,IF(FK$3&gt;=$A22,(FK$4),0),0)*($AH23-$AH22)/10000</f>
        <v>0</v>
      </c>
      <c r="FL22" s="140" t="n">
        <f aca="false">IF(FL$2&lt;=$A22,IF(FL$3&gt;=$A22,(FL$4),0),0)*($AH23-$AH22)/10000</f>
        <v>0</v>
      </c>
      <c r="FM22" s="140" t="n">
        <f aca="false">IF(FM$2&lt;=$A22,IF(FM$3&gt;=$A22,(FM$4),0),0)*($AH23-$AH22)/10000</f>
        <v>0</v>
      </c>
      <c r="FN22" s="140" t="n">
        <f aca="false">IF(FN$2&lt;=$A22,IF(FN$3&gt;=$A22,(FN$4),0),0)*($AH23-$AH22)/10000</f>
        <v>0</v>
      </c>
      <c r="FO22" s="140" t="n">
        <f aca="false">IF(FO$2&lt;=$A22,IF(FO$3&gt;=$A22,(FO$4),0),0)*($AH23-$AH22)/10000</f>
        <v>0</v>
      </c>
      <c r="FP22" s="140" t="n">
        <f aca="false">IF(FP$2&lt;=$A22,IF(FP$3&gt;=$A22,(FP$4),0),0)*($AH23-$AH22)/10000</f>
        <v>0</v>
      </c>
      <c r="FQ22" s="17"/>
      <c r="FR22" s="128" t="n">
        <f aca="false">SUM(FK22:FP22)</f>
        <v>0</v>
      </c>
      <c r="FS22" s="128" t="n">
        <f aca="false">FR22*AL22</f>
        <v>0</v>
      </c>
      <c r="FT22" s="17"/>
      <c r="FU22" s="17"/>
      <c r="FV22" s="17"/>
      <c r="FW22" s="17"/>
      <c r="FX22" s="17"/>
      <c r="FY22" s="17"/>
      <c r="FZ22" s="140" t="n">
        <f aca="false">IF(FZ$2&lt;=$A22,IF(FZ$3&gt;=$A22,(FZ$4),0),0)*($AH23-$AH22)/10000</f>
        <v>0</v>
      </c>
      <c r="GA22" s="140" t="n">
        <f aca="false">IF(GA$2&lt;=$A22,IF(GA$3&gt;=$A22,(GA$4),0),0)*($AH23-$AH22)/10000</f>
        <v>0</v>
      </c>
      <c r="GB22" s="140" t="n">
        <f aca="false">IF(GB$2&lt;=$A22,IF(GB$3&gt;=$A22,(GB$4),0),0)*($AH23-$AH22)/10000</f>
        <v>0</v>
      </c>
      <c r="GC22" s="140" t="n">
        <f aca="false">IF(GC$2&lt;=$A22,IF(GC$3&gt;=$A22,(GC$4),0),0)*($AH23-$AH22)/10000</f>
        <v>0</v>
      </c>
      <c r="GD22" s="140" t="n">
        <f aca="false">IF(GD$2&lt;=$A22,IF(GD$3&gt;=$A22,(GD$4),0),0)*($AH23-$AH22)/10000</f>
        <v>0</v>
      </c>
      <c r="GE22" s="140" t="n">
        <f aca="false">IF(GE$2&lt;=$A22,IF(GE$3&gt;=$A22,(GE$4),0),0)*($AH23-$AH22)/10000</f>
        <v>0</v>
      </c>
      <c r="GF22" s="17"/>
      <c r="GG22" s="128" t="n">
        <f aca="false">SUM(FZ22:GE22)</f>
        <v>0</v>
      </c>
      <c r="GH22" s="128" t="n">
        <f aca="false">GG22*AL22</f>
        <v>0</v>
      </c>
      <c r="GK22" s="17"/>
      <c r="GL22" s="17"/>
      <c r="GM22" s="17"/>
      <c r="GN22" s="17"/>
      <c r="GO22" s="140" t="n">
        <f aca="false">IF(GO$2&lt;=$A22,IF(GO$3&gt;=$A22,(GO$4),0),0)*($AH23-$AH22)/10000</f>
        <v>0</v>
      </c>
      <c r="GP22" s="140" t="n">
        <f aca="false">IF(GP$2&lt;=$A22,IF(GP$3&gt;=$A22,(GP$4),0),0)*($AH23-$AH22)/10000</f>
        <v>0</v>
      </c>
      <c r="GQ22" s="140" t="n">
        <f aca="false">IF(GQ$2&lt;=$A22,IF(GQ$3&gt;=$A22,(GQ$4),0),0)*($AH23-$AH22)/10000</f>
        <v>0</v>
      </c>
      <c r="GR22" s="140" t="n">
        <f aca="false">IF(GR$2&lt;=$A22,IF(GR$3&gt;=$A22,(GR$4),0),0)*($AH23-$AH22)/10000</f>
        <v>0</v>
      </c>
      <c r="GS22" s="140" t="n">
        <f aca="false">IF(GS$2&lt;=$A22,IF(GS$3&gt;=$A22,(GS$4),0),0)*($AH23-$AH22)/10000</f>
        <v>0</v>
      </c>
      <c r="GT22" s="140" t="n">
        <f aca="false">IF(GT$2&lt;=$A22,IF(GT$3&gt;=$A22,(GT$4),0),0)*($AH23-$AH22)/10000</f>
        <v>0</v>
      </c>
      <c r="GU22" s="17"/>
      <c r="GV22" s="128" t="n">
        <f aca="false">SUM(GO22:GT22)</f>
        <v>0</v>
      </c>
      <c r="GW22" s="128" t="n">
        <f aca="false">GV22*AL22</f>
        <v>0</v>
      </c>
      <c r="GZ22" s="17"/>
      <c r="HA22" s="17"/>
      <c r="HB22" s="17"/>
      <c r="HC22" s="17"/>
      <c r="HD22" s="140" t="n">
        <f aca="false">IF(HD$2&lt;=$A22,IF(HD$3&gt;=$A22,(HD$4),0),0)*($AH23-$AH22)/10000</f>
        <v>0</v>
      </c>
      <c r="HE22" s="140" t="n">
        <f aca="false">IF(HE$2&lt;=$A22,IF(HE$3&gt;=$A22,(HE$4),0),0)*($AH23-$AH22)/10000</f>
        <v>0</v>
      </c>
      <c r="HF22" s="140" t="n">
        <f aca="false">IF(HF$2&lt;=$A22,IF(HF$3&gt;=$A22,(HF$4),0),0)*($AH23-$AH22)/10000</f>
        <v>0</v>
      </c>
      <c r="HG22" s="140" t="n">
        <f aca="false">IF(HG$2&lt;=$A22,IF(HG$3&gt;=$A22,(HG$4),0),0)*($AH23-$AH22)/10000</f>
        <v>0</v>
      </c>
      <c r="HH22" s="140" t="n">
        <f aca="false">IF(HH$2&lt;=$A22,IF(HH$3&gt;=$A22,(HH$4),0),0)*($AH23-$AH22)/10000</f>
        <v>0</v>
      </c>
      <c r="HI22" s="140" t="n">
        <f aca="false">IF(HI$2&lt;=$A22,IF(HI$3&gt;=$A22,(HI$4),0),0)*($AH23-$AH22)/10000</f>
        <v>0</v>
      </c>
      <c r="HJ22" s="17"/>
      <c r="HK22" s="128" t="n">
        <f aca="false">SUM(HD22:HI22)</f>
        <v>0</v>
      </c>
      <c r="HL22" s="128" t="n">
        <f aca="false">HK22*AL22</f>
        <v>0</v>
      </c>
    </row>
    <row r="23" customFormat="false" ht="16.5" hidden="false" customHeight="false" outlineLevel="0" collapsed="false">
      <c r="A23" s="133" t="n">
        <v>37438</v>
      </c>
      <c r="B23" s="144" t="n">
        <f aca="false">INDEX(PrnArray,MATCH($A23,PrnColumn,0),MATCH($AE$19,PrnRow,0))+EP23</f>
        <v>0</v>
      </c>
      <c r="C23" s="135" t="n">
        <f aca="false">INDEX(M1SHEET,MATCH($A23,M1COLUMN,0),MATCH($AF$14,M1ROW,0))</f>
        <v>1.4</v>
      </c>
      <c r="D23" s="145" t="n">
        <f aca="false">AVERAGE(C20:C26)</f>
        <v>0.990714285714286</v>
      </c>
      <c r="E23" s="144" t="n">
        <f aca="false">INDEX(PrnArray,MATCH($A23,PrnColumn,0),MATCH($AF$47,PrnRow,0))+HL23</f>
        <v>0</v>
      </c>
      <c r="F23" s="135" t="n">
        <f aca="false">INDEX(M1SHEET,MATCH($A23,M1COLUMN,0),MATCH($AF$6,M1ROW,0))</f>
        <v>0.195</v>
      </c>
      <c r="G23" s="145" t="n">
        <f aca="false">AVERAGE(F20:F26)</f>
        <v>0.195</v>
      </c>
      <c r="H23" s="144" t="n">
        <f aca="false">INDEX(PrnArray,MATCH($A23,PrnColumn,0),MATCH($AE$11,PrnRow,0))</f>
        <v>0</v>
      </c>
      <c r="I23" s="135" t="n">
        <f aca="false">INDEX(M1SHEET,MATCH($A23,M1COLUMN,0),MATCH($AF$20,M1ROW,0))</f>
        <v>0</v>
      </c>
      <c r="J23" s="145" t="n">
        <f aca="false">AVERAGE(I20:I26)</f>
        <v>0</v>
      </c>
      <c r="K23" s="144" t="n">
        <f aca="false">INDEX(PrnArray,MATCH($A23,PrnColumn,0),MATCH($AE$21,PrnRow,0))+FS23</f>
        <v>14.41</v>
      </c>
      <c r="L23" s="135" t="n">
        <f aca="false">INDEX(M1SHEET,MATCH($A23,M1COLUMN,0),MATCH($AF$10,M1ROW,0))</f>
        <v>0.11</v>
      </c>
      <c r="M23" s="145" t="n">
        <f aca="false">AVERAGE(L20:L26)</f>
        <v>0.11</v>
      </c>
      <c r="N23" s="144" t="n">
        <f aca="false">INDEX(PrnArray,MATCH($A23,PrnColumn,0),MATCH($AE$40,PrnRow,0))+AJ23</f>
        <v>179.25</v>
      </c>
      <c r="O23" s="135" t="n">
        <f aca="false">INDEX(M1SHEET,MATCH($A23,M1COLUMN,0),MATCH($AF$26,M1ROW,0))</f>
        <v>0.15</v>
      </c>
      <c r="P23" s="145" t="n">
        <f aca="false">AVERAGE(O20:O26)</f>
        <v>0.15</v>
      </c>
      <c r="Q23" s="144" t="n">
        <f aca="false">INDEX(PrnArray,MATCH($A23,PrnColumn,0),MATCH($AE$2,PrnRow,0))+$BE23+$DE23</f>
        <v>-407.58</v>
      </c>
      <c r="R23" s="135" t="n">
        <f aca="false">INDEX(M1SHEET,MATCH($A23,M1COLUMN,0),MATCH($AF$3,M1ROW,0))</f>
        <v>-0.413</v>
      </c>
      <c r="S23" s="145" t="n">
        <f aca="false">AVERAGE(R20:R26)</f>
        <v>-0.413</v>
      </c>
      <c r="T23" s="135" t="n">
        <f aca="false">INDEX(M1SHEET,MATCH($A23,M1COLUMN,0),MATCH($AF$28,M1ROW,0))</f>
        <v>5.50846557721352</v>
      </c>
      <c r="U23" s="145" t="n">
        <f aca="false">AVERAGE(T20:T26)</f>
        <v>5.53755538769919</v>
      </c>
      <c r="V23" s="144" t="e">
        <f aca="false">INDEX(PrnArray,MATCH($A23,PrnColumn,0),MATCH($AE$18,PrnRow,0))+INDEX(optsArray,MATCH($A23,optsColumn,0),MATCH($AE$18,optsRow,0))+$BE23+$CJ23+$CR23+$DP23</f>
        <v>#VALUE!</v>
      </c>
      <c r="W23" s="135" t="n">
        <f aca="false">INDEX(M1SHEET,MATCH($A23,M1COLUMN,0),MATCH($AF$2,M1ROW,0))</f>
        <v>4.275</v>
      </c>
      <c r="X23" s="145" t="n">
        <f aca="false">AVERAGE(W20:W26)</f>
        <v>4.29571428571429</v>
      </c>
      <c r="Z23" s="150" t="n">
        <f aca="false">H23+K23+Q23</f>
        <v>-393.17</v>
      </c>
      <c r="AA23" s="58"/>
      <c r="AB23" s="58"/>
      <c r="AE23" s="60" t="s">
        <v>104</v>
      </c>
      <c r="AF23" s="61" t="s">
        <v>105</v>
      </c>
      <c r="AH23" s="138" t="n">
        <v>37438</v>
      </c>
      <c r="AI23" s="96" t="n">
        <f aca="false">(BE23+BQ23+CJ23+DP23)*AL23</f>
        <v>0</v>
      </c>
      <c r="AJ23" s="97" t="n">
        <f aca="false">(AN23)*(AL23)</f>
        <v>0</v>
      </c>
      <c r="AK23" s="97" t="n">
        <f aca="false">(AM23+AN23)*(AL23)</f>
        <v>0</v>
      </c>
      <c r="AL23" s="139" t="n">
        <f aca="false">INDEX(M1SHEET,MATCH($AH23,M1COLUMN,0),MATCH($AF$38,M1ROW,0))</f>
        <v>0.929773289190544</v>
      </c>
      <c r="AM23" s="122" t="n">
        <f aca="false">BR23</f>
        <v>0</v>
      </c>
      <c r="AN23" s="97" t="n">
        <f aca="false">BQ23</f>
        <v>0</v>
      </c>
      <c r="AO23" s="125"/>
      <c r="AP23" s="108"/>
      <c r="AQ23" s="128" t="n">
        <f aca="false">SUM(AW23:BD23)+SUM(BH23:BO23)+SUM(DT23:DY23)+SUM(BV23:CH23)</f>
        <v>0</v>
      </c>
      <c r="AR23" s="108"/>
      <c r="AS23" s="17"/>
      <c r="AT23" s="17"/>
      <c r="AU23" s="37" t="n">
        <v>37438</v>
      </c>
      <c r="AV23" s="17"/>
      <c r="AW23" s="128" t="n">
        <f aca="false">IF(AW$2&lt;=$A23,IF(AW$3&gt;=$A23,(AW$4/1.055056),0),0)*($AH24-$AH23)/10000</f>
        <v>0</v>
      </c>
      <c r="AX23" s="140" t="n">
        <f aca="false">IF(AX$2&lt;=$A23,IF(AX$3&gt;=$A23,(AX$4/1.055056),0),0)*($AH24-$AH23)/10000</f>
        <v>0</v>
      </c>
      <c r="AY23" s="140" t="n">
        <f aca="false">IF(AY$2&lt;=$A23,IF(AY$3&gt;=$A23,(AY$4/1.055056),0),0)*($AH24-$AH23)/10000</f>
        <v>0</v>
      </c>
      <c r="AZ23" s="140" t="n">
        <f aca="false">IF(AZ$2&lt;=$A23,IF(AZ$3&gt;=$A23,(AZ$4/1.055056),0),0)*($AH24-$AH23)/10000</f>
        <v>0</v>
      </c>
      <c r="BA23" s="140" t="n">
        <f aca="false">IF(BA$2&lt;=$A23,IF(BA$3&gt;=$A23,(BA$4/1.055056),0),0)*($AH24-$AH23)/10000</f>
        <v>0</v>
      </c>
      <c r="BB23" s="140" t="n">
        <f aca="false">IF(BB$2&lt;=$A23,IF(BB$3&gt;=$A23,(BB$4/1.055056),0),0)*($AH24-$AH23)/10000</f>
        <v>0</v>
      </c>
      <c r="BC23" s="140" t="n">
        <f aca="false">IF(BC$2&lt;=$A23,IF(BC$3&gt;=$A23,(BC$4/1.055056),0),0)*($AH24-$AH23)/10000</f>
        <v>0</v>
      </c>
      <c r="BD23" s="140"/>
      <c r="BE23" s="140" t="n">
        <f aca="false">SUM(AW23:BD23)*AL23</f>
        <v>0</v>
      </c>
      <c r="BF23" s="13"/>
      <c r="BG23" s="13"/>
      <c r="BH23" s="141" t="n">
        <f aca="false">IF(BH$2&lt;=$A23,IF(BH$3&gt;=$A23,(BH$4/1.055056),0),0)*($AH24-$AH23)/10000</f>
        <v>0</v>
      </c>
      <c r="BI23" s="141" t="n">
        <f aca="false">IF(BI$2&lt;=$A23,IF(BI$3&gt;=$A23,(BI$4/1.055056),0),0)*($AH24-$AH23)/10000</f>
        <v>0</v>
      </c>
      <c r="BJ23" s="141" t="n">
        <f aca="false">IF(BJ$2&lt;=$A23,IF(BJ$3&gt;=$A23,(BJ$4/1.055056),0),0)*($AH24-$AH23)/10000</f>
        <v>0</v>
      </c>
      <c r="BK23" s="141" t="n">
        <f aca="false">IF(BK$2&lt;=$A23,IF(BK$3&gt;=$A23,(BK$4/1.055056),0),0)*($AH24-$AH23)/10000</f>
        <v>0</v>
      </c>
      <c r="BL23" s="141" t="n">
        <f aca="false">IF(BL$2&lt;=$A23,IF(BL$3&gt;=$A23,(BL$4/1.055056),0),0)*($AH24-$AH23)/10000</f>
        <v>0</v>
      </c>
      <c r="BM23" s="141" t="n">
        <f aca="false">IF(BM$2&lt;=$A23,IF(BM$3&gt;=$A23,(BM$4/1.055056),0),0)*($AH24-$AH23)/10000</f>
        <v>0</v>
      </c>
      <c r="BN23" s="141" t="n">
        <f aca="false">IF(BN$2&lt;=$A23,IF(BN$3&gt;=$A23,(BN$4/1.055056),0),0)*($AH24-$AH23)/10000</f>
        <v>0</v>
      </c>
      <c r="BO23" s="141" t="n">
        <f aca="false">IF(BO$2&lt;=$A23,IF(BO$3&gt;=$A23,(BO$4/1.055056),0),0)*($AH24-$AH23)/10000</f>
        <v>0</v>
      </c>
      <c r="BP23" s="13"/>
      <c r="BQ23" s="14" t="n">
        <f aca="false">SUM(BH23:BO23)</f>
        <v>0</v>
      </c>
      <c r="BR23" s="14"/>
      <c r="BS23" s="14"/>
      <c r="BT23" s="17"/>
      <c r="BU23" s="17"/>
      <c r="BV23" s="142" t="n">
        <f aca="false">IF(BV$2&lt;=$A23,IF(BV$3&gt;=$A23,(BV$4),0),0)*($AH24-$AH23)/10000</f>
        <v>0</v>
      </c>
      <c r="BW23" s="142" t="n">
        <f aca="false">IF(BW$2&lt;=$A23,IF(BW$3&gt;=$A23,(BW$4),0),0)*($AH24-$AH23)/10000</f>
        <v>0</v>
      </c>
      <c r="BX23" s="142" t="n">
        <f aca="false">IF(BX$2&lt;=$A23,IF(BX$3&gt;=$A23,(BX$4),0),0)*($AH24-$AH23)/10000</f>
        <v>0</v>
      </c>
      <c r="BY23" s="142" t="n">
        <f aca="false">IF(BY$2&lt;=$A23,IF(BY$3&gt;=$A23,(BY$4),0),0)*($AH24-$AH23)/10000</f>
        <v>0</v>
      </c>
      <c r="BZ23" s="142" t="n">
        <f aca="false">IF(BZ$2&lt;=$A23,IF(BZ$3&gt;=$A23,(BZ$4),0),0)*($AH24-$AH23)/10000</f>
        <v>0</v>
      </c>
      <c r="CA23" s="140" t="n">
        <f aca="false">IF(CA$2&lt;=$A23,IF(CA$3&gt;=$A23,(CA$4),0),0)*($AH24-$AH23)/10000</f>
        <v>0</v>
      </c>
      <c r="CB23" s="140" t="n">
        <f aca="false">IF(CB$2&lt;=$A23,IF(CB$3&gt;=$A23,(CB$4),0),0)*($AH24-$AH23)/10000</f>
        <v>0</v>
      </c>
      <c r="CC23" s="140" t="n">
        <f aca="false">IF(CC$2&lt;=$A23,IF(CC$3&gt;=$A23,(CC$4),0),0)*($AH24-$AH23)/10000</f>
        <v>0</v>
      </c>
      <c r="CD23" s="140" t="n">
        <f aca="false">IF(CD$2&lt;=$A23,IF(CD$3&gt;=$A23,(CD$4),0),0)*($AH24-$AH23)/10000</f>
        <v>0</v>
      </c>
      <c r="CE23" s="140" t="n">
        <f aca="false">IF(CE$2&lt;=$A23,IF(CE$3&gt;=$A23,(CE$4),0),0)*($AH24-$AH23)/10000</f>
        <v>0</v>
      </c>
      <c r="CF23" s="140" t="n">
        <f aca="false">IF(CF$2&lt;=$A23,IF(CF$3&gt;=$A23,(CF$4),0),0)*($AH24-$AH23)/10000</f>
        <v>0</v>
      </c>
      <c r="CG23" s="140" t="n">
        <f aca="false">IF(CG$2&lt;=$A23,IF(CG$3&gt;=$A23,(CG$4),0),0)*($AH24-$AH23)/10000</f>
        <v>0</v>
      </c>
      <c r="CH23" s="140" t="n">
        <f aca="false">IF(CH$2&lt;=$A23,IF(CH$3&gt;=$A23,(CH$4),0),0)*($AH24-$AH23)/10000</f>
        <v>0</v>
      </c>
      <c r="CI23" s="17"/>
      <c r="CJ23" s="128" t="n">
        <f aca="false">SUM(BV23:CH23)*$AL23</f>
        <v>0</v>
      </c>
      <c r="CK23" s="128"/>
      <c r="CL23" s="128"/>
      <c r="CM23" s="142" t="n">
        <f aca="false">IF(CM$2&lt;=$A23,IF(CM$3&gt;=$A23,(CM$4),0),0)*($AH24-$AH23)/10000</f>
        <v>0</v>
      </c>
      <c r="CN23" s="142" t="n">
        <f aca="false">IF(CN$2&lt;=$A23,IF(CN$3&gt;=$A23,(CN$4),0),0)*($AH24-$AH23)/10000</f>
        <v>0</v>
      </c>
      <c r="CO23" s="142" t="n">
        <f aca="false">IF(CO$2&lt;=$A23,IF(CO$3&gt;=$A23,(CO$4),0),0)*($AH24-$AH23)/10000</f>
        <v>0</v>
      </c>
      <c r="CP23" s="142" t="n">
        <f aca="false">IF(CP$2&lt;=$A23,IF(CP$3&gt;=$A23,(CP$4),0),0)*($AH24-$AH23)/10000</f>
        <v>0</v>
      </c>
      <c r="CQ23" s="128"/>
      <c r="CR23" s="128" t="n">
        <f aca="false">SUM(CM23:CP23)*AL23</f>
        <v>0</v>
      </c>
      <c r="CS23" s="128"/>
      <c r="CT23" s="17"/>
      <c r="CU23" s="17"/>
      <c r="CV23" s="17"/>
      <c r="CW23" s="140" t="n">
        <f aca="false">IF(CW$2&lt;=$A23,IF(CW$3&gt;=$A23,(CW$4),0),0)*($AH24-$AH23)/10000</f>
        <v>0</v>
      </c>
      <c r="CX23" s="140" t="n">
        <f aca="false">IF(CX$2&lt;=$A23,IF(CX$3&gt;=$A23,(CX$4),0),0)*($AH24-$AH23)/10000</f>
        <v>0</v>
      </c>
      <c r="CY23" s="140" t="n">
        <f aca="false">IF(CY$2&lt;=$A23,IF(CY$3&gt;=$A23,(CY$4),0),0)*($AH24-$AH23)/10000</f>
        <v>0</v>
      </c>
      <c r="CZ23" s="140" t="n">
        <f aca="false">IF(CZ$2&lt;=$A23,IF(CZ$3&gt;=$A23,(CZ$4),0),0)*($AH24-$AH23)/10000</f>
        <v>0</v>
      </c>
      <c r="DA23" s="140" t="n">
        <f aca="false">IF(DA$2&lt;=$A23,IF(DA$3&gt;=$A23,(DA$4),0),0)*($AH24-$AH23)/10000</f>
        <v>0</v>
      </c>
      <c r="DB23" s="140" t="n">
        <f aca="false">IF(DB$2&lt;=$A23,IF(DB$3&gt;=$A23,(DB$4),0),0)*($AH24-$AH23)/10000</f>
        <v>0</v>
      </c>
      <c r="DC23" s="140" t="n">
        <f aca="false">IF(DC$2&lt;=$A23,IF(DC$3&gt;=$A23,(DC$4),0),0)*($AH24-$AH23)/10000</f>
        <v>0</v>
      </c>
      <c r="DD23" s="17"/>
      <c r="DE23" s="128" t="n">
        <f aca="false">SUM(CW23:DC23)*$AL23</f>
        <v>0</v>
      </c>
      <c r="DF23" s="17"/>
      <c r="DG23" s="17"/>
      <c r="DH23" s="17"/>
      <c r="DI23" s="17"/>
      <c r="DJ23" s="17"/>
      <c r="DK23" s="140" t="n">
        <f aca="false">IF(DK$2&lt;=$A23,IF(DK$3&gt;=$A23,(DK$4),0),0)*($AH24-$AH23)/10000</f>
        <v>0</v>
      </c>
      <c r="DL23" s="140" t="n">
        <f aca="false">IF(DL$2&lt;=$A23,IF(DL$3&gt;=$A23,(DL$4),0),0)*($AH24-$AH23)/10000</f>
        <v>0</v>
      </c>
      <c r="DM23" s="140" t="n">
        <f aca="false">IF(DM$2&lt;=$A23,IF(DM$3&gt;=$A23,(DM$4),0),0)*($AH24-$AH23)/10000</f>
        <v>0</v>
      </c>
      <c r="DN23" s="140" t="n">
        <f aca="false">IF(DN$2&lt;=$A23,IF(DN$3&gt;=$A23,(DN$4),0),0)*($AH24-$AH23)/10000</f>
        <v>0</v>
      </c>
      <c r="DO23" s="140"/>
      <c r="DP23" s="140" t="n">
        <f aca="false">SUM(DK23:DN23)*AL23</f>
        <v>0</v>
      </c>
      <c r="DQ23" s="140"/>
      <c r="DR23" s="140" t="n">
        <f aca="false">IF(DR$2&lt;=$A23,IF(DR$3&gt;=$A23,(DR$4),0),0)*($AH24-$AH23)/10000</f>
        <v>0</v>
      </c>
      <c r="DS23" s="140" t="n">
        <f aca="false">IF(DS$2&lt;=$A23,IF(DS$3&gt;=$A23,(DS$4),0),0)*($AH24-$AH23)/10000</f>
        <v>0</v>
      </c>
      <c r="DT23" s="140" t="n">
        <f aca="false">IF(DT$2&lt;=$A23,IF(DT$3&gt;=$A23,(DT$4),0),0)*($AH24-$AH23)/10000</f>
        <v>0</v>
      </c>
      <c r="DU23" s="140" t="n">
        <f aca="false">IF(DU$2&lt;=$A23,IF(DU$3&gt;=$A23,(DU$4),0),0)*($AH24-$AH23)/10000</f>
        <v>0</v>
      </c>
      <c r="DV23" s="140" t="n">
        <f aca="false">IF(DV$2&lt;=$A23,IF(DV$3&gt;=$A23,(DV$4),0),0)*($AH24-$AH23)/10000</f>
        <v>0</v>
      </c>
      <c r="DW23" s="140" t="n">
        <f aca="false">IF(DW$2&lt;=$A23,IF(DW$3&gt;=$A23,(DW$4),0),0)*($AH24-$AH23)/10000</f>
        <v>0</v>
      </c>
      <c r="DX23" s="140" t="n">
        <f aca="false">IF(DX$2&lt;=$A23,IF(DX$3&gt;=$A23,(DX$4),0),0)*($AH24-$AH23)/10000</f>
        <v>0</v>
      </c>
      <c r="DY23" s="140" t="n">
        <f aca="false">IF(DY$2&lt;=$A23,IF(DY$3&gt;=$A23,(DY$4),0),0)*($AH24-$AH23)/10000</f>
        <v>0</v>
      </c>
      <c r="DZ23" s="17"/>
      <c r="EA23" s="128" t="n">
        <f aca="false">DP23+((SUM(DR23:DY23)))</f>
        <v>0</v>
      </c>
      <c r="EB23" s="128" t="n">
        <f aca="false">EA23*AL23</f>
        <v>0</v>
      </c>
      <c r="EC23" s="17"/>
      <c r="ED23" s="17"/>
      <c r="EE23" s="17"/>
      <c r="EF23" s="17"/>
      <c r="EG23" s="17"/>
      <c r="EH23" s="140" t="n">
        <f aca="false">IF(EH$2&lt;=$A23,IF(EH$3&gt;=$A23,(EH$4),0),0)*($AH24-$AH23)/10000</f>
        <v>0</v>
      </c>
      <c r="EI23" s="140" t="n">
        <f aca="false">IF(EI$2&lt;=$A23,IF(EI$3&gt;=$A23,(EI$4),0),0)*($AH24-$AH23)/10000</f>
        <v>0</v>
      </c>
      <c r="EJ23" s="140" t="n">
        <f aca="false">IF(EJ$2&lt;=$A23,IF(EJ$3&gt;=$A23,(EJ$4),0),0)*($AH24-$AH23)/10000</f>
        <v>0</v>
      </c>
      <c r="EK23" s="140" t="n">
        <f aca="false">IF(EK$2&lt;=$A23,IF(EK$3&gt;=$A23,(EK$4),0),0)*($AH24-$AH23)/10000</f>
        <v>0</v>
      </c>
      <c r="EL23" s="140" t="n">
        <f aca="false">IF(EL$2&lt;=$A23,IF(EL$3&gt;=$A23,(EL$4),0),0)*($AH24-$AH23)/10000</f>
        <v>0</v>
      </c>
      <c r="EM23" s="140" t="n">
        <f aca="false">IF(EM$2&lt;=$A23,IF(EM$3&gt;=$A23,(EM$4),0),0)*($AH24-$AH23)/10000</f>
        <v>0</v>
      </c>
      <c r="EN23" s="17"/>
      <c r="EO23" s="128" t="n">
        <f aca="false">SUM(EH23:EM23)</f>
        <v>0</v>
      </c>
      <c r="EP23" s="128" t="n">
        <f aca="false">EO23*AL23</f>
        <v>0</v>
      </c>
      <c r="EQ23" s="17"/>
      <c r="ER23" s="17"/>
      <c r="ES23" s="17"/>
      <c r="ET23" s="17"/>
      <c r="EU23" s="17"/>
      <c r="EV23" s="140" t="n">
        <f aca="false">IF(EV$2&lt;=$A23,IF(EV$3&gt;=$A23,(EV$4),0),0)*($AH24-$AH23)/10000</f>
        <v>0</v>
      </c>
      <c r="EW23" s="140" t="n">
        <f aca="false">IF(EW$2&lt;=$A23,IF(EW$3&gt;=$A23,(EW$4),0),0)*($AH24-$AH23)/10000</f>
        <v>0</v>
      </c>
      <c r="EX23" s="140" t="n">
        <f aca="false">IF(EX$2&lt;=$A23,IF(EX$3&gt;=$A23,(EX$4),0),0)*($AH24-$AH23)/10000</f>
        <v>0</v>
      </c>
      <c r="EY23" s="140" t="n">
        <f aca="false">IF(EY$2&lt;=$A23,IF(EY$3&gt;=$A23,(EY$4),0),0)*($AH24-$AH23)/10000</f>
        <v>0</v>
      </c>
      <c r="EZ23" s="140" t="n">
        <f aca="false">IF(EZ$2&lt;=$A23,IF(EZ$3&gt;=$A23,(EZ$4),0),0)*($AH24-$AH23)/10000</f>
        <v>0</v>
      </c>
      <c r="FA23" s="140" t="n">
        <f aca="false">IF(FA$2&lt;=$A23,IF(FA$3&gt;=$A23,(FA$4),0),0)*($AH24-$AH23)/10000</f>
        <v>0</v>
      </c>
      <c r="FB23" s="17"/>
      <c r="FC23" s="128" t="n">
        <f aca="false">SUM(EV23:FA23)</f>
        <v>0</v>
      </c>
      <c r="FD23" s="128" t="n">
        <f aca="false">FC23*AL23</f>
        <v>0</v>
      </c>
      <c r="FE23" s="17"/>
      <c r="FF23" s="17"/>
      <c r="FG23" s="17"/>
      <c r="FH23" s="17"/>
      <c r="FI23" s="17"/>
      <c r="FJ23" s="17"/>
      <c r="FK23" s="140" t="n">
        <f aca="false">IF(FK$2&lt;=$A23,IF(FK$3&gt;=$A23,(FK$4),0),0)*($AH24-$AH23)/10000</f>
        <v>0</v>
      </c>
      <c r="FL23" s="140" t="n">
        <f aca="false">IF(FL$2&lt;=$A23,IF(FL$3&gt;=$A23,(FL$4),0),0)*($AH24-$AH23)/10000</f>
        <v>0</v>
      </c>
      <c r="FM23" s="140" t="n">
        <f aca="false">IF(FM$2&lt;=$A23,IF(FM$3&gt;=$A23,(FM$4),0),0)*($AH24-$AH23)/10000</f>
        <v>0</v>
      </c>
      <c r="FN23" s="140" t="n">
        <f aca="false">IF(FN$2&lt;=$A23,IF(FN$3&gt;=$A23,(FN$4),0),0)*($AH24-$AH23)/10000</f>
        <v>0</v>
      </c>
      <c r="FO23" s="140" t="n">
        <f aca="false">IF(FO$2&lt;=$A23,IF(FO$3&gt;=$A23,(FO$4),0),0)*($AH24-$AH23)/10000</f>
        <v>0</v>
      </c>
      <c r="FP23" s="140" t="n">
        <f aca="false">IF(FP$2&lt;=$A23,IF(FP$3&gt;=$A23,(FP$4),0),0)*($AH24-$AH23)/10000</f>
        <v>0</v>
      </c>
      <c r="FQ23" s="17"/>
      <c r="FR23" s="128" t="n">
        <f aca="false">SUM(FK23:FP23)</f>
        <v>0</v>
      </c>
      <c r="FS23" s="128" t="n">
        <f aca="false">FR23*AL23</f>
        <v>0</v>
      </c>
      <c r="FT23" s="17"/>
      <c r="FU23" s="17"/>
      <c r="FV23" s="17"/>
      <c r="FW23" s="17"/>
      <c r="FX23" s="17"/>
      <c r="FY23" s="17"/>
      <c r="FZ23" s="140" t="n">
        <f aca="false">IF(FZ$2&lt;=$A23,IF(FZ$3&gt;=$A23,(FZ$4),0),0)*($AH24-$AH23)/10000</f>
        <v>0</v>
      </c>
      <c r="GA23" s="140" t="n">
        <f aca="false">IF(GA$2&lt;=$A23,IF(GA$3&gt;=$A23,(GA$4),0),0)*($AH24-$AH23)/10000</f>
        <v>0</v>
      </c>
      <c r="GB23" s="140" t="n">
        <f aca="false">IF(GB$2&lt;=$A23,IF(GB$3&gt;=$A23,(GB$4),0),0)*($AH24-$AH23)/10000</f>
        <v>0</v>
      </c>
      <c r="GC23" s="140" t="n">
        <f aca="false">IF(GC$2&lt;=$A23,IF(GC$3&gt;=$A23,(GC$4),0),0)*($AH24-$AH23)/10000</f>
        <v>0</v>
      </c>
      <c r="GD23" s="140" t="n">
        <f aca="false">IF(GD$2&lt;=$A23,IF(GD$3&gt;=$A23,(GD$4),0),0)*($AH24-$AH23)/10000</f>
        <v>0</v>
      </c>
      <c r="GE23" s="140" t="n">
        <f aca="false">IF(GE$2&lt;=$A23,IF(GE$3&gt;=$A23,(GE$4),0),0)*($AH24-$AH23)/10000</f>
        <v>0</v>
      </c>
      <c r="GF23" s="17"/>
      <c r="GG23" s="128" t="n">
        <f aca="false">SUM(FZ23:GE23)</f>
        <v>0</v>
      </c>
      <c r="GH23" s="128" t="n">
        <f aca="false">GG23*AL23</f>
        <v>0</v>
      </c>
      <c r="GK23" s="17"/>
      <c r="GL23" s="17"/>
      <c r="GM23" s="17"/>
      <c r="GN23" s="17"/>
      <c r="GO23" s="140" t="n">
        <f aca="false">IF(GO$2&lt;=$A23,IF(GO$3&gt;=$A23,(GO$4),0),0)*($AH24-$AH23)/10000</f>
        <v>0</v>
      </c>
      <c r="GP23" s="140" t="n">
        <f aca="false">IF(GP$2&lt;=$A23,IF(GP$3&gt;=$A23,(GP$4),0),0)*($AH24-$AH23)/10000</f>
        <v>0</v>
      </c>
      <c r="GQ23" s="140" t="n">
        <f aca="false">IF(GQ$2&lt;=$A23,IF(GQ$3&gt;=$A23,(GQ$4),0),0)*($AH24-$AH23)/10000</f>
        <v>0</v>
      </c>
      <c r="GR23" s="140" t="n">
        <f aca="false">IF(GR$2&lt;=$A23,IF(GR$3&gt;=$A23,(GR$4),0),0)*($AH24-$AH23)/10000</f>
        <v>0</v>
      </c>
      <c r="GS23" s="140" t="n">
        <f aca="false">IF(GS$2&lt;=$A23,IF(GS$3&gt;=$A23,(GS$4),0),0)*($AH24-$AH23)/10000</f>
        <v>0</v>
      </c>
      <c r="GT23" s="140" t="n">
        <f aca="false">IF(GT$2&lt;=$A23,IF(GT$3&gt;=$A23,(GT$4),0),0)*($AH24-$AH23)/10000</f>
        <v>0</v>
      </c>
      <c r="GU23" s="17"/>
      <c r="GV23" s="128" t="n">
        <f aca="false">SUM(GO23:GT23)</f>
        <v>0</v>
      </c>
      <c r="GW23" s="128" t="n">
        <f aca="false">GV23*AL23</f>
        <v>0</v>
      </c>
      <c r="GZ23" s="17"/>
      <c r="HA23" s="17"/>
      <c r="HB23" s="17"/>
      <c r="HC23" s="17"/>
      <c r="HD23" s="140" t="n">
        <f aca="false">IF(HD$2&lt;=$A23,IF(HD$3&gt;=$A23,(HD$4),0),0)*($AH24-$AH23)/10000</f>
        <v>0</v>
      </c>
      <c r="HE23" s="140" t="n">
        <f aca="false">IF(HE$2&lt;=$A23,IF(HE$3&gt;=$A23,(HE$4),0),0)*($AH24-$AH23)/10000</f>
        <v>0</v>
      </c>
      <c r="HF23" s="140" t="n">
        <f aca="false">IF(HF$2&lt;=$A23,IF(HF$3&gt;=$A23,(HF$4),0),0)*($AH24-$AH23)/10000</f>
        <v>0</v>
      </c>
      <c r="HG23" s="140" t="n">
        <f aca="false">IF(HG$2&lt;=$A23,IF(HG$3&gt;=$A23,(HG$4),0),0)*($AH24-$AH23)/10000</f>
        <v>0</v>
      </c>
      <c r="HH23" s="140" t="n">
        <f aca="false">IF(HH$2&lt;=$A23,IF(HH$3&gt;=$A23,(HH$4),0),0)*($AH24-$AH23)/10000</f>
        <v>0</v>
      </c>
      <c r="HI23" s="140" t="n">
        <f aca="false">IF(HI$2&lt;=$A23,IF(HI$3&gt;=$A23,(HI$4),0),0)*($AH24-$AH23)/10000</f>
        <v>0</v>
      </c>
      <c r="HJ23" s="17"/>
      <c r="HK23" s="128" t="n">
        <f aca="false">SUM(HD23:HI23)</f>
        <v>0</v>
      </c>
      <c r="HL23" s="128" t="n">
        <f aca="false">HK23*AL23</f>
        <v>0</v>
      </c>
    </row>
    <row r="24" customFormat="false" ht="16.5" hidden="false" customHeight="false" outlineLevel="0" collapsed="false">
      <c r="A24" s="133" t="n">
        <v>37469</v>
      </c>
      <c r="B24" s="144" t="n">
        <f aca="false">INDEX(PrnArray,MATCH($A24,PrnColumn,0),MATCH($AE$19,PrnRow,0))+EP24</f>
        <v>0</v>
      </c>
      <c r="C24" s="135" t="n">
        <f aca="false">INDEX(M1SHEET,MATCH($A24,M1COLUMN,0),MATCH($AF$14,M1ROW,0))</f>
        <v>1.4</v>
      </c>
      <c r="D24" s="152"/>
      <c r="E24" s="144" t="n">
        <f aca="false">INDEX(PrnArray,MATCH($A24,PrnColumn,0),MATCH($AF$47,PrnRow,0))+HL24</f>
        <v>0</v>
      </c>
      <c r="F24" s="135" t="n">
        <f aca="false">INDEX(M1SHEET,MATCH($A24,M1COLUMN,0),MATCH($AF$6,M1ROW,0))</f>
        <v>0.195</v>
      </c>
      <c r="G24" s="152"/>
      <c r="H24" s="144" t="n">
        <f aca="false">INDEX(PrnArray,MATCH($A24,PrnColumn,0),MATCH($AE$11,PrnRow,0))</f>
        <v>0</v>
      </c>
      <c r="I24" s="135" t="n">
        <f aca="false">INDEX(M1SHEET,MATCH($A24,M1COLUMN,0),MATCH($AF$20,M1ROW,0))</f>
        <v>0</v>
      </c>
      <c r="J24" s="152"/>
      <c r="K24" s="144" t="n">
        <f aca="false">INDEX(PrnArray,MATCH($A24,PrnColumn,0),MATCH($AE$21,PrnRow,0))+FS24</f>
        <v>14.35</v>
      </c>
      <c r="L24" s="135" t="n">
        <f aca="false">INDEX(M1SHEET,MATCH($A24,M1COLUMN,0),MATCH($AF$10,M1ROW,0))</f>
        <v>0.11</v>
      </c>
      <c r="M24" s="152"/>
      <c r="N24" s="144" t="n">
        <f aca="false">INDEX(PrnArray,MATCH($A24,PrnColumn,0),MATCH($AE$40,PrnRow,0))+AJ24</f>
        <v>178.46</v>
      </c>
      <c r="O24" s="135" t="n">
        <f aca="false">INDEX(M1SHEET,MATCH($A24,M1COLUMN,0),MATCH($AF$26,M1ROW,0))</f>
        <v>0.15</v>
      </c>
      <c r="P24" s="152"/>
      <c r="Q24" s="144" t="n">
        <f aca="false">INDEX(PrnArray,MATCH($A24,PrnColumn,0),MATCH($AE$2,PrnRow,0))+$BE24+$DE24</f>
        <v>-397.68</v>
      </c>
      <c r="R24" s="135" t="n">
        <f aca="false">INDEX(M1SHEET,MATCH($A24,M1COLUMN,0),MATCH($AF$3,M1ROW,0))</f>
        <v>-0.413</v>
      </c>
      <c r="S24" s="152"/>
      <c r="T24" s="135" t="n">
        <f aca="false">INDEX(M1SHEET,MATCH($A24,M1COLUMN,0),MATCH($AF$28,M1ROW,0))</f>
        <v>5.50712851861083</v>
      </c>
      <c r="U24" s="152"/>
      <c r="V24" s="144" t="e">
        <f aca="false">INDEX(PrnArray,MATCH($A24,PrnColumn,0),MATCH($AE$18,PrnRow,0))+INDEX(optsArray,MATCH($A24,optsColumn,0),MATCH($AE$18,optsRow,0))+$BE24+$CJ24+$CR24+$DP24</f>
        <v>#VALUE!</v>
      </c>
      <c r="W24" s="135" t="n">
        <f aca="false">INDEX(M1SHEET,MATCH($A24,M1COLUMN,0),MATCH($AF$2,M1ROW,0))</f>
        <v>4.275</v>
      </c>
      <c r="X24" s="152"/>
      <c r="Z24" s="150" t="n">
        <f aca="false">H24+K24+Q24</f>
        <v>-383.33</v>
      </c>
      <c r="AA24" s="58"/>
      <c r="AB24" s="58"/>
      <c r="AE24" s="60" t="s">
        <v>106</v>
      </c>
      <c r="AF24" s="61" t="s">
        <v>107</v>
      </c>
      <c r="AH24" s="138" t="n">
        <v>37469</v>
      </c>
      <c r="AI24" s="96" t="n">
        <f aca="false">(BE24+BQ24+CJ24+DP24)*AL24</f>
        <v>0</v>
      </c>
      <c r="AJ24" s="97" t="n">
        <f aca="false">(AN24)*(AL24)</f>
        <v>0</v>
      </c>
      <c r="AK24" s="97" t="n">
        <f aca="false">(AM24+AN24)*(AL24)</f>
        <v>0</v>
      </c>
      <c r="AL24" s="139" t="n">
        <f aca="false">INDEX(M1SHEET,MATCH($AH24,M1COLUMN,0),MATCH($AF$38,M1ROW,0))</f>
        <v>0.925660076345469</v>
      </c>
      <c r="AM24" s="122" t="n">
        <f aca="false">BR24</f>
        <v>0</v>
      </c>
      <c r="AN24" s="97" t="n">
        <f aca="false">BQ24</f>
        <v>0</v>
      </c>
      <c r="AO24" s="125"/>
      <c r="AP24" s="108"/>
      <c r="AQ24" s="128" t="n">
        <f aca="false">SUM(AW24:BD24)+SUM(BH24:BO24)+SUM(DT24:DY24)+SUM(BV24:CH24)</f>
        <v>0</v>
      </c>
      <c r="AR24" s="108"/>
      <c r="AS24" s="17"/>
      <c r="AT24" s="17"/>
      <c r="AU24" s="37" t="n">
        <v>37469</v>
      </c>
      <c r="AV24" s="17"/>
      <c r="AW24" s="128" t="n">
        <f aca="false">IF(AW$2&lt;=$A24,IF(AW$3&gt;=$A24,(AW$4/1.055056),0),0)*($AH25-$AH24)/10000</f>
        <v>0</v>
      </c>
      <c r="AX24" s="140" t="n">
        <f aca="false">IF(AX$2&lt;=$A24,IF(AX$3&gt;=$A24,(AX$4/1.055056),0),0)*($AH25-$AH24)/10000</f>
        <v>0</v>
      </c>
      <c r="AY24" s="140" t="n">
        <f aca="false">IF(AY$2&lt;=$A24,IF(AY$3&gt;=$A24,(AY$4/1.055056),0),0)*($AH25-$AH24)/10000</f>
        <v>0</v>
      </c>
      <c r="AZ24" s="140" t="n">
        <f aca="false">IF(AZ$2&lt;=$A24,IF(AZ$3&gt;=$A24,(AZ$4/1.055056),0),0)*($AH25-$AH24)/10000</f>
        <v>0</v>
      </c>
      <c r="BA24" s="140" t="n">
        <f aca="false">IF(BA$2&lt;=$A24,IF(BA$3&gt;=$A24,(BA$4/1.055056),0),0)*($AH25-$AH24)/10000</f>
        <v>0</v>
      </c>
      <c r="BB24" s="140" t="n">
        <f aca="false">IF(BB$2&lt;=$A24,IF(BB$3&gt;=$A24,(BB$4/1.055056),0),0)*($AH25-$AH24)/10000</f>
        <v>0</v>
      </c>
      <c r="BC24" s="140" t="n">
        <f aca="false">IF(BC$2&lt;=$A24,IF(BC$3&gt;=$A24,(BC$4/1.055056),0),0)*($AH25-$AH24)/10000</f>
        <v>0</v>
      </c>
      <c r="BD24" s="140"/>
      <c r="BE24" s="140" t="n">
        <f aca="false">SUM(AW24:BD24)*AL24</f>
        <v>0</v>
      </c>
      <c r="BF24" s="13"/>
      <c r="BG24" s="13"/>
      <c r="BH24" s="141" t="n">
        <f aca="false">IF(BH$2&lt;=$A24,IF(BH$3&gt;=$A24,(BH$4/1.055056),0),0)*($AH25-$AH24)/10000</f>
        <v>0</v>
      </c>
      <c r="BI24" s="141" t="n">
        <f aca="false">IF(BI$2&lt;=$A24,IF(BI$3&gt;=$A24,(BI$4/1.055056),0),0)*($AH25-$AH24)/10000</f>
        <v>0</v>
      </c>
      <c r="BJ24" s="141" t="n">
        <f aca="false">IF(BJ$2&lt;=$A24,IF(BJ$3&gt;=$A24,(BJ$4/1.055056),0),0)*($AH25-$AH24)/10000</f>
        <v>0</v>
      </c>
      <c r="BK24" s="141" t="n">
        <f aca="false">IF(BK$2&lt;=$A24,IF(BK$3&gt;=$A24,(BK$4/1.055056),0),0)*($AH25-$AH24)/10000</f>
        <v>0</v>
      </c>
      <c r="BL24" s="141" t="n">
        <f aca="false">IF(BL$2&lt;=$A24,IF(BL$3&gt;=$A24,(BL$4/1.055056),0),0)*($AH25-$AH24)/10000</f>
        <v>0</v>
      </c>
      <c r="BM24" s="141" t="n">
        <f aca="false">IF(BM$2&lt;=$A24,IF(BM$3&gt;=$A24,(BM$4/1.055056),0),0)*($AH25-$AH24)/10000</f>
        <v>0</v>
      </c>
      <c r="BN24" s="141" t="n">
        <f aca="false">IF(BN$2&lt;=$A24,IF(BN$3&gt;=$A24,(BN$4/1.055056),0),0)*($AH25-$AH24)/10000</f>
        <v>0</v>
      </c>
      <c r="BO24" s="141" t="n">
        <f aca="false">IF(BO$2&lt;=$A24,IF(BO$3&gt;=$A24,(BO$4/1.055056),0),0)*($AH25-$AH24)/10000</f>
        <v>0</v>
      </c>
      <c r="BP24" s="13"/>
      <c r="BQ24" s="14" t="n">
        <f aca="false">SUM(BH24:BO24)</f>
        <v>0</v>
      </c>
      <c r="BR24" s="14"/>
      <c r="BS24" s="14"/>
      <c r="BT24" s="17"/>
      <c r="BU24" s="17"/>
      <c r="BV24" s="142" t="n">
        <f aca="false">IF(BV$2&lt;=$A24,IF(BV$3&gt;=$A24,(BV$4),0),0)*($AH25-$AH24)/10000</f>
        <v>0</v>
      </c>
      <c r="BW24" s="142" t="n">
        <f aca="false">IF(BW$2&lt;=$A24,IF(BW$3&gt;=$A24,(BW$4),0),0)*($AH25-$AH24)/10000</f>
        <v>0</v>
      </c>
      <c r="BX24" s="142" t="n">
        <f aca="false">IF(BX$2&lt;=$A24,IF(BX$3&gt;=$A24,(BX$4),0),0)*($AH25-$AH24)/10000</f>
        <v>0</v>
      </c>
      <c r="BY24" s="142" t="n">
        <f aca="false">IF(BY$2&lt;=$A24,IF(BY$3&gt;=$A24,(BY$4),0),0)*($AH25-$AH24)/10000</f>
        <v>0</v>
      </c>
      <c r="BZ24" s="142" t="n">
        <f aca="false">IF(BZ$2&lt;=$A24,IF(BZ$3&gt;=$A24,(BZ$4),0),0)*($AH25-$AH24)/10000</f>
        <v>0</v>
      </c>
      <c r="CA24" s="140" t="n">
        <f aca="false">IF(CA$2&lt;=$A24,IF(CA$3&gt;=$A24,(CA$4),0),0)*($AH25-$AH24)/10000</f>
        <v>0</v>
      </c>
      <c r="CB24" s="140" t="n">
        <f aca="false">IF(CB$2&lt;=$A24,IF(CB$3&gt;=$A24,(CB$4),0),0)*($AH25-$AH24)/10000</f>
        <v>0</v>
      </c>
      <c r="CC24" s="140" t="n">
        <f aca="false">IF(CC$2&lt;=$A24,IF(CC$3&gt;=$A24,(CC$4),0),0)*($AH25-$AH24)/10000</f>
        <v>0</v>
      </c>
      <c r="CD24" s="140" t="n">
        <f aca="false">IF(CD$2&lt;=$A24,IF(CD$3&gt;=$A24,(CD$4),0),0)*($AH25-$AH24)/10000</f>
        <v>0</v>
      </c>
      <c r="CE24" s="140" t="n">
        <f aca="false">IF(CE$2&lt;=$A24,IF(CE$3&gt;=$A24,(CE$4),0),0)*($AH25-$AH24)/10000</f>
        <v>0</v>
      </c>
      <c r="CF24" s="140" t="n">
        <f aca="false">IF(CF$2&lt;=$A24,IF(CF$3&gt;=$A24,(CF$4),0),0)*($AH25-$AH24)/10000</f>
        <v>0</v>
      </c>
      <c r="CG24" s="140" t="n">
        <f aca="false">IF(CG$2&lt;=$A24,IF(CG$3&gt;=$A24,(CG$4),0),0)*($AH25-$AH24)/10000</f>
        <v>0</v>
      </c>
      <c r="CH24" s="140" t="n">
        <f aca="false">IF(CH$2&lt;=$A24,IF(CH$3&gt;=$A24,(CH$4),0),0)*($AH25-$AH24)/10000</f>
        <v>0</v>
      </c>
      <c r="CI24" s="17"/>
      <c r="CJ24" s="128" t="n">
        <f aca="false">SUM(BV24:CH24)*$AL24</f>
        <v>0</v>
      </c>
      <c r="CK24" s="128"/>
      <c r="CL24" s="128"/>
      <c r="CM24" s="142" t="n">
        <f aca="false">IF(CM$2&lt;=$A24,IF(CM$3&gt;=$A24,(CM$4),0),0)*($AH25-$AH24)/10000</f>
        <v>0</v>
      </c>
      <c r="CN24" s="142" t="n">
        <f aca="false">IF(CN$2&lt;=$A24,IF(CN$3&gt;=$A24,(CN$4),0),0)*($AH25-$AH24)/10000</f>
        <v>0</v>
      </c>
      <c r="CO24" s="142" t="n">
        <f aca="false">IF(CO$2&lt;=$A24,IF(CO$3&gt;=$A24,(CO$4),0),0)*($AH25-$AH24)/10000</f>
        <v>0</v>
      </c>
      <c r="CP24" s="142" t="n">
        <f aca="false">IF(CP$2&lt;=$A24,IF(CP$3&gt;=$A24,(CP$4),0),0)*($AH25-$AH24)/10000</f>
        <v>0</v>
      </c>
      <c r="CQ24" s="128"/>
      <c r="CR24" s="128" t="n">
        <f aca="false">SUM(CM24:CP24)*AL24</f>
        <v>0</v>
      </c>
      <c r="CS24" s="128"/>
      <c r="CT24" s="17"/>
      <c r="CU24" s="17"/>
      <c r="CV24" s="17"/>
      <c r="CW24" s="140" t="n">
        <f aca="false">IF(CW$2&lt;=$A24,IF(CW$3&gt;=$A24,(CW$4),0),0)*($AH25-$AH24)/10000</f>
        <v>0</v>
      </c>
      <c r="CX24" s="140" t="n">
        <f aca="false">IF(CX$2&lt;=$A24,IF(CX$3&gt;=$A24,(CX$4),0),0)*($AH25-$AH24)/10000</f>
        <v>0</v>
      </c>
      <c r="CY24" s="140" t="n">
        <f aca="false">IF(CY$2&lt;=$A24,IF(CY$3&gt;=$A24,(CY$4),0),0)*($AH25-$AH24)/10000</f>
        <v>0</v>
      </c>
      <c r="CZ24" s="140" t="n">
        <f aca="false">IF(CZ$2&lt;=$A24,IF(CZ$3&gt;=$A24,(CZ$4),0),0)*($AH25-$AH24)/10000</f>
        <v>0</v>
      </c>
      <c r="DA24" s="140" t="n">
        <f aca="false">IF(DA$2&lt;=$A24,IF(DA$3&gt;=$A24,(DA$4),0),0)*($AH25-$AH24)/10000</f>
        <v>0</v>
      </c>
      <c r="DB24" s="140" t="n">
        <f aca="false">IF(DB$2&lt;=$A24,IF(DB$3&gt;=$A24,(DB$4),0),0)*($AH25-$AH24)/10000</f>
        <v>0</v>
      </c>
      <c r="DC24" s="140" t="n">
        <f aca="false">IF(DC$2&lt;=$A24,IF(DC$3&gt;=$A24,(DC$4),0),0)*($AH25-$AH24)/10000</f>
        <v>0</v>
      </c>
      <c r="DD24" s="17"/>
      <c r="DE24" s="128" t="n">
        <f aca="false">SUM(CW24:DC24)*$AL24</f>
        <v>0</v>
      </c>
      <c r="DF24" s="17"/>
      <c r="DG24" s="17"/>
      <c r="DH24" s="17"/>
      <c r="DI24" s="17"/>
      <c r="DJ24" s="17"/>
      <c r="DK24" s="140" t="n">
        <f aca="false">IF(DK$2&lt;=$A24,IF(DK$3&gt;=$A24,(DK$4),0),0)*($AH25-$AH24)/10000</f>
        <v>0</v>
      </c>
      <c r="DL24" s="140" t="n">
        <f aca="false">IF(DL$2&lt;=$A24,IF(DL$3&gt;=$A24,(DL$4),0),0)*($AH25-$AH24)/10000</f>
        <v>0</v>
      </c>
      <c r="DM24" s="140" t="n">
        <f aca="false">IF(DM$2&lt;=$A24,IF(DM$3&gt;=$A24,(DM$4),0),0)*($AH25-$AH24)/10000</f>
        <v>0</v>
      </c>
      <c r="DN24" s="140" t="n">
        <f aca="false">IF(DN$2&lt;=$A24,IF(DN$3&gt;=$A24,(DN$4),0),0)*($AH25-$AH24)/10000</f>
        <v>0</v>
      </c>
      <c r="DO24" s="140"/>
      <c r="DP24" s="140" t="n">
        <f aca="false">SUM(DK24:DN24)*AL24</f>
        <v>0</v>
      </c>
      <c r="DQ24" s="140"/>
      <c r="DR24" s="140" t="n">
        <f aca="false">IF(DR$2&lt;=$A24,IF(DR$3&gt;=$A24,(DR$4),0),0)*($AH25-$AH24)/10000</f>
        <v>0</v>
      </c>
      <c r="DS24" s="140" t="n">
        <f aca="false">IF(DS$2&lt;=$A24,IF(DS$3&gt;=$A24,(DS$4),0),0)*($AH25-$AH24)/10000</f>
        <v>0</v>
      </c>
      <c r="DT24" s="140" t="n">
        <f aca="false">IF(DT$2&lt;=$A24,IF(DT$3&gt;=$A24,(DT$4),0),0)*($AH25-$AH24)/10000</f>
        <v>0</v>
      </c>
      <c r="DU24" s="140" t="n">
        <f aca="false">IF(DU$2&lt;=$A24,IF(DU$3&gt;=$A24,(DU$4),0),0)*($AH25-$AH24)/10000</f>
        <v>0</v>
      </c>
      <c r="DV24" s="140" t="n">
        <f aca="false">IF(DV$2&lt;=$A24,IF(DV$3&gt;=$A24,(DV$4),0),0)*($AH25-$AH24)/10000</f>
        <v>0</v>
      </c>
      <c r="DW24" s="140" t="n">
        <f aca="false">IF(DW$2&lt;=$A24,IF(DW$3&gt;=$A24,(DW$4),0),0)*($AH25-$AH24)/10000</f>
        <v>0</v>
      </c>
      <c r="DX24" s="140" t="n">
        <f aca="false">IF(DX$2&lt;=$A24,IF(DX$3&gt;=$A24,(DX$4),0),0)*($AH25-$AH24)/10000</f>
        <v>0</v>
      </c>
      <c r="DY24" s="140" t="n">
        <f aca="false">IF(DY$2&lt;=$A24,IF(DY$3&gt;=$A24,(DY$4),0),0)*($AH25-$AH24)/10000</f>
        <v>0</v>
      </c>
      <c r="DZ24" s="17"/>
      <c r="EA24" s="128" t="n">
        <f aca="false">DP24+((SUM(DR24:DY24)))</f>
        <v>0</v>
      </c>
      <c r="EB24" s="128" t="n">
        <f aca="false">EA24*AL24</f>
        <v>0</v>
      </c>
      <c r="EC24" s="17"/>
      <c r="ED24" s="17"/>
      <c r="EE24" s="17"/>
      <c r="EF24" s="17"/>
      <c r="EG24" s="17"/>
      <c r="EH24" s="140" t="n">
        <f aca="false">IF(EH$2&lt;=$A24,IF(EH$3&gt;=$A24,(EH$4),0),0)*($AH25-$AH24)/10000</f>
        <v>0</v>
      </c>
      <c r="EI24" s="140" t="n">
        <f aca="false">IF(EI$2&lt;=$A24,IF(EI$3&gt;=$A24,(EI$4),0),0)*($AH25-$AH24)/10000</f>
        <v>0</v>
      </c>
      <c r="EJ24" s="140" t="n">
        <f aca="false">IF(EJ$2&lt;=$A24,IF(EJ$3&gt;=$A24,(EJ$4),0),0)*($AH25-$AH24)/10000</f>
        <v>0</v>
      </c>
      <c r="EK24" s="140" t="n">
        <f aca="false">IF(EK$2&lt;=$A24,IF(EK$3&gt;=$A24,(EK$4),0),0)*($AH25-$AH24)/10000</f>
        <v>0</v>
      </c>
      <c r="EL24" s="140" t="n">
        <f aca="false">IF(EL$2&lt;=$A24,IF(EL$3&gt;=$A24,(EL$4),0),0)*($AH25-$AH24)/10000</f>
        <v>0</v>
      </c>
      <c r="EM24" s="140" t="n">
        <f aca="false">IF(EM$2&lt;=$A24,IF(EM$3&gt;=$A24,(EM$4),0),0)*($AH25-$AH24)/10000</f>
        <v>0</v>
      </c>
      <c r="EN24" s="17"/>
      <c r="EO24" s="128" t="n">
        <f aca="false">SUM(EH24:EM24)</f>
        <v>0</v>
      </c>
      <c r="EP24" s="128" t="n">
        <f aca="false">EO24*AL24</f>
        <v>0</v>
      </c>
      <c r="EQ24" s="17"/>
      <c r="ER24" s="17"/>
      <c r="ES24" s="17"/>
      <c r="ET24" s="17"/>
      <c r="EU24" s="17"/>
      <c r="EV24" s="140" t="n">
        <f aca="false">IF(EV$2&lt;=$A24,IF(EV$3&gt;=$A24,(EV$4),0),0)*($AH25-$AH24)/10000</f>
        <v>0</v>
      </c>
      <c r="EW24" s="140" t="n">
        <f aca="false">IF(EW$2&lt;=$A24,IF(EW$3&gt;=$A24,(EW$4),0),0)*($AH25-$AH24)/10000</f>
        <v>0</v>
      </c>
      <c r="EX24" s="140" t="n">
        <f aca="false">IF(EX$2&lt;=$A24,IF(EX$3&gt;=$A24,(EX$4),0),0)*($AH25-$AH24)/10000</f>
        <v>0</v>
      </c>
      <c r="EY24" s="140" t="n">
        <f aca="false">IF(EY$2&lt;=$A24,IF(EY$3&gt;=$A24,(EY$4),0),0)*($AH25-$AH24)/10000</f>
        <v>0</v>
      </c>
      <c r="EZ24" s="140" t="n">
        <f aca="false">IF(EZ$2&lt;=$A24,IF(EZ$3&gt;=$A24,(EZ$4),0),0)*($AH25-$AH24)/10000</f>
        <v>0</v>
      </c>
      <c r="FA24" s="140" t="n">
        <f aca="false">IF(FA$2&lt;=$A24,IF(FA$3&gt;=$A24,(FA$4),0),0)*($AH25-$AH24)/10000</f>
        <v>0</v>
      </c>
      <c r="FB24" s="17"/>
      <c r="FC24" s="128" t="n">
        <f aca="false">SUM(EV24:FA24)</f>
        <v>0</v>
      </c>
      <c r="FD24" s="128" t="n">
        <f aca="false">FC24*AL24</f>
        <v>0</v>
      </c>
      <c r="FE24" s="17"/>
      <c r="FF24" s="17"/>
      <c r="FG24" s="17"/>
      <c r="FH24" s="17"/>
      <c r="FI24" s="17"/>
      <c r="FJ24" s="17"/>
      <c r="FK24" s="140" t="n">
        <f aca="false">IF(FK$2&lt;=$A24,IF(FK$3&gt;=$A24,(FK$4),0),0)*($AH25-$AH24)/10000</f>
        <v>0</v>
      </c>
      <c r="FL24" s="140" t="n">
        <f aca="false">IF(FL$2&lt;=$A24,IF(FL$3&gt;=$A24,(FL$4),0),0)*($AH25-$AH24)/10000</f>
        <v>0</v>
      </c>
      <c r="FM24" s="140" t="n">
        <f aca="false">IF(FM$2&lt;=$A24,IF(FM$3&gt;=$A24,(FM$4),0),0)*($AH25-$AH24)/10000</f>
        <v>0</v>
      </c>
      <c r="FN24" s="140" t="n">
        <f aca="false">IF(FN$2&lt;=$A24,IF(FN$3&gt;=$A24,(FN$4),0),0)*($AH25-$AH24)/10000</f>
        <v>0</v>
      </c>
      <c r="FO24" s="140" t="n">
        <f aca="false">IF(FO$2&lt;=$A24,IF(FO$3&gt;=$A24,(FO$4),0),0)*($AH25-$AH24)/10000</f>
        <v>0</v>
      </c>
      <c r="FP24" s="140" t="n">
        <f aca="false">IF(FP$2&lt;=$A24,IF(FP$3&gt;=$A24,(FP$4),0),0)*($AH25-$AH24)/10000</f>
        <v>0</v>
      </c>
      <c r="FQ24" s="17"/>
      <c r="FR24" s="128" t="n">
        <f aca="false">SUM(FK24:FP24)</f>
        <v>0</v>
      </c>
      <c r="FS24" s="128" t="n">
        <f aca="false">FR24*AL24</f>
        <v>0</v>
      </c>
      <c r="FT24" s="17"/>
      <c r="FU24" s="17"/>
      <c r="FV24" s="17"/>
      <c r="FW24" s="17"/>
      <c r="FX24" s="17"/>
      <c r="FY24" s="17"/>
      <c r="FZ24" s="140" t="n">
        <f aca="false">IF(FZ$2&lt;=$A24,IF(FZ$3&gt;=$A24,(FZ$4),0),0)*($AH25-$AH24)/10000</f>
        <v>0</v>
      </c>
      <c r="GA24" s="140" t="n">
        <f aca="false">IF(GA$2&lt;=$A24,IF(GA$3&gt;=$A24,(GA$4),0),0)*($AH25-$AH24)/10000</f>
        <v>0</v>
      </c>
      <c r="GB24" s="140" t="n">
        <f aca="false">IF(GB$2&lt;=$A24,IF(GB$3&gt;=$A24,(GB$4),0),0)*($AH25-$AH24)/10000</f>
        <v>0</v>
      </c>
      <c r="GC24" s="140" t="n">
        <f aca="false">IF(GC$2&lt;=$A24,IF(GC$3&gt;=$A24,(GC$4),0),0)*($AH25-$AH24)/10000</f>
        <v>0</v>
      </c>
      <c r="GD24" s="140" t="n">
        <f aca="false">IF(GD$2&lt;=$A24,IF(GD$3&gt;=$A24,(GD$4),0),0)*($AH25-$AH24)/10000</f>
        <v>0</v>
      </c>
      <c r="GE24" s="140" t="n">
        <f aca="false">IF(GE$2&lt;=$A24,IF(GE$3&gt;=$A24,(GE$4),0),0)*($AH25-$AH24)/10000</f>
        <v>0</v>
      </c>
      <c r="GF24" s="17"/>
      <c r="GG24" s="128" t="n">
        <f aca="false">SUM(FZ24:GE24)</f>
        <v>0</v>
      </c>
      <c r="GH24" s="128" t="n">
        <f aca="false">GG24*AL24</f>
        <v>0</v>
      </c>
      <c r="GK24" s="17"/>
      <c r="GL24" s="17"/>
      <c r="GM24" s="17"/>
      <c r="GN24" s="17"/>
      <c r="GO24" s="140" t="n">
        <f aca="false">IF(GO$2&lt;=$A24,IF(GO$3&gt;=$A24,(GO$4),0),0)*($AH25-$AH24)/10000</f>
        <v>0</v>
      </c>
      <c r="GP24" s="140" t="n">
        <f aca="false">IF(GP$2&lt;=$A24,IF(GP$3&gt;=$A24,(GP$4),0),0)*($AH25-$AH24)/10000</f>
        <v>0</v>
      </c>
      <c r="GQ24" s="140" t="n">
        <f aca="false">IF(GQ$2&lt;=$A24,IF(GQ$3&gt;=$A24,(GQ$4),0),0)*($AH25-$AH24)/10000</f>
        <v>0</v>
      </c>
      <c r="GR24" s="140" t="n">
        <f aca="false">IF(GR$2&lt;=$A24,IF(GR$3&gt;=$A24,(GR$4),0),0)*($AH25-$AH24)/10000</f>
        <v>0</v>
      </c>
      <c r="GS24" s="140" t="n">
        <f aca="false">IF(GS$2&lt;=$A24,IF(GS$3&gt;=$A24,(GS$4),0),0)*($AH25-$AH24)/10000</f>
        <v>0</v>
      </c>
      <c r="GT24" s="140" t="n">
        <f aca="false">IF(GT$2&lt;=$A24,IF(GT$3&gt;=$A24,(GT$4),0),0)*($AH25-$AH24)/10000</f>
        <v>0</v>
      </c>
      <c r="GU24" s="17"/>
      <c r="GV24" s="128" t="n">
        <f aca="false">SUM(GO24:GT24)</f>
        <v>0</v>
      </c>
      <c r="GW24" s="128" t="n">
        <f aca="false">GV24*AL24</f>
        <v>0</v>
      </c>
      <c r="GZ24" s="17"/>
      <c r="HA24" s="17"/>
      <c r="HB24" s="17"/>
      <c r="HC24" s="17"/>
      <c r="HD24" s="140" t="n">
        <f aca="false">IF(HD$2&lt;=$A24,IF(HD$3&gt;=$A24,(HD$4),0),0)*($AH25-$AH24)/10000</f>
        <v>0</v>
      </c>
      <c r="HE24" s="140" t="n">
        <f aca="false">IF(HE$2&lt;=$A24,IF(HE$3&gt;=$A24,(HE$4),0),0)*($AH25-$AH24)/10000</f>
        <v>0</v>
      </c>
      <c r="HF24" s="140" t="n">
        <f aca="false">IF(HF$2&lt;=$A24,IF(HF$3&gt;=$A24,(HF$4),0),0)*($AH25-$AH24)/10000</f>
        <v>0</v>
      </c>
      <c r="HG24" s="140" t="n">
        <f aca="false">IF(HG$2&lt;=$A24,IF(HG$3&gt;=$A24,(HG$4),0),0)*($AH25-$AH24)/10000</f>
        <v>0</v>
      </c>
      <c r="HH24" s="140" t="n">
        <f aca="false">IF(HH$2&lt;=$A24,IF(HH$3&gt;=$A24,(HH$4),0),0)*($AH25-$AH24)/10000</f>
        <v>0</v>
      </c>
      <c r="HI24" s="140" t="n">
        <f aca="false">IF(HI$2&lt;=$A24,IF(HI$3&gt;=$A24,(HI$4),0),0)*($AH25-$AH24)/10000</f>
        <v>0</v>
      </c>
      <c r="HJ24" s="17"/>
      <c r="HK24" s="128" t="n">
        <f aca="false">SUM(HD24:HI24)</f>
        <v>0</v>
      </c>
      <c r="HL24" s="128" t="n">
        <f aca="false">HK24*AL24</f>
        <v>0</v>
      </c>
    </row>
    <row r="25" customFormat="false" ht="16.5" hidden="false" customHeight="false" outlineLevel="0" collapsed="false">
      <c r="A25" s="133" t="n">
        <v>37500</v>
      </c>
      <c r="B25" s="144" t="n">
        <f aca="false">INDEX(PrnArray,MATCH($A25,PrnColumn,0),MATCH($AE$19,PrnRow,0))+EP25</f>
        <v>0</v>
      </c>
      <c r="C25" s="135" t="n">
        <f aca="false">INDEX(M1SHEET,MATCH($A25,M1COLUMN,0),MATCH($AF$14,M1ROW,0))</f>
        <v>1.4</v>
      </c>
      <c r="D25" s="152"/>
      <c r="E25" s="144" t="n">
        <f aca="false">INDEX(PrnArray,MATCH($A25,PrnColumn,0),MATCH($AF$47,PrnRow,0))+HL25</f>
        <v>0</v>
      </c>
      <c r="F25" s="135" t="n">
        <f aca="false">INDEX(M1SHEET,MATCH($A25,M1COLUMN,0),MATCH($AF$6,M1ROW,0))</f>
        <v>0.195</v>
      </c>
      <c r="G25" s="152"/>
      <c r="H25" s="144" t="n">
        <f aca="false">INDEX(PrnArray,MATCH($A25,PrnColumn,0),MATCH($AE$11,PrnRow,0))</f>
        <v>0</v>
      </c>
      <c r="I25" s="135" t="n">
        <f aca="false">INDEX(M1SHEET,MATCH($A25,M1COLUMN,0),MATCH($AF$20,M1ROW,0))</f>
        <v>0</v>
      </c>
      <c r="J25" s="152"/>
      <c r="K25" s="144" t="n">
        <f aca="false">INDEX(PrnArray,MATCH($A25,PrnColumn,0),MATCH($AE$21,PrnRow,0))+FS25</f>
        <v>13.82</v>
      </c>
      <c r="L25" s="135" t="n">
        <f aca="false">INDEX(M1SHEET,MATCH($A25,M1COLUMN,0),MATCH($AF$10,M1ROW,0))</f>
        <v>0.11</v>
      </c>
      <c r="M25" s="152"/>
      <c r="N25" s="144" t="n">
        <f aca="false">INDEX(PrnArray,MATCH($A25,PrnColumn,0),MATCH($AE$40,PrnRow,0))+AJ25</f>
        <v>171.94</v>
      </c>
      <c r="O25" s="135" t="n">
        <f aca="false">INDEX(M1SHEET,MATCH($A25,M1COLUMN,0),MATCH($AF$26,M1ROW,0))</f>
        <v>0.15</v>
      </c>
      <c r="P25" s="152"/>
      <c r="Q25" s="144" t="n">
        <f aca="false">INDEX(PrnArray,MATCH($A25,PrnColumn,0),MATCH($AE$2,PrnRow,0))+$BE25+$DE25</f>
        <v>-378.71</v>
      </c>
      <c r="R25" s="135" t="n">
        <f aca="false">INDEX(M1SHEET,MATCH($A25,M1COLUMN,0),MATCH($AF$3,M1ROW,0))</f>
        <v>-0.413</v>
      </c>
      <c r="S25" s="152"/>
      <c r="T25" s="135" t="n">
        <f aca="false">INDEX(M1SHEET,MATCH($A25,M1COLUMN,0),MATCH($AF$28,M1ROW,0))</f>
        <v>5.50575471735664</v>
      </c>
      <c r="U25" s="152"/>
      <c r="V25" s="144" t="e">
        <f aca="false">INDEX(PrnArray,MATCH($A25,PrnColumn,0),MATCH($AE$18,PrnRow,0))+INDEX(optsArray,MATCH($A25,optsColumn,0),MATCH($AE$18,optsRow,0))+$BE25+$CJ25+$CR25+$DP25</f>
        <v>#VALUE!</v>
      </c>
      <c r="W25" s="135" t="n">
        <f aca="false">INDEX(M1SHEET,MATCH($A25,M1COLUMN,0),MATCH($AF$2,M1ROW,0))</f>
        <v>4.275</v>
      </c>
      <c r="X25" s="152"/>
      <c r="Z25" s="150" t="n">
        <f aca="false">H25+K25+Q25</f>
        <v>-364.89</v>
      </c>
      <c r="AA25" s="58"/>
      <c r="AB25" s="58"/>
      <c r="AE25" s="60" t="s">
        <v>108</v>
      </c>
      <c r="AF25" s="157"/>
      <c r="AH25" s="138" t="n">
        <v>37500</v>
      </c>
      <c r="AI25" s="96" t="n">
        <f aca="false">(BE25+BQ25+CJ25+DP25)*AL25</f>
        <v>0</v>
      </c>
      <c r="AJ25" s="97" t="n">
        <f aca="false">(AN25)*(AL25)</f>
        <v>0</v>
      </c>
      <c r="AK25" s="97" t="n">
        <f aca="false">(AM25+AN25)*(AL25)</f>
        <v>0</v>
      </c>
      <c r="AL25" s="139" t="n">
        <f aca="false">INDEX(M1SHEET,MATCH($AH25,M1COLUMN,0),MATCH($AF$38,M1ROW,0))</f>
        <v>0.921552096048435</v>
      </c>
      <c r="AM25" s="122" t="n">
        <f aca="false">BR25</f>
        <v>0</v>
      </c>
      <c r="AN25" s="97" t="n">
        <f aca="false">BQ25</f>
        <v>0</v>
      </c>
      <c r="AO25" s="125"/>
      <c r="AP25" s="108"/>
      <c r="AQ25" s="128" t="n">
        <f aca="false">SUM(AW25:BD25)+SUM(BH25:BO25)+SUM(DT25:DY25)+SUM(BV25:CH25)</f>
        <v>0</v>
      </c>
      <c r="AR25" s="108"/>
      <c r="AS25" s="17"/>
      <c r="AT25" s="17"/>
      <c r="AU25" s="37" t="n">
        <v>37500</v>
      </c>
      <c r="AV25" s="17"/>
      <c r="AW25" s="128" t="n">
        <f aca="false">IF(AW$2&lt;=$A25,IF(AW$3&gt;=$A25,(AW$4/1.055056),0),0)*($AH26-$AH25)/10000</f>
        <v>0</v>
      </c>
      <c r="AX25" s="140" t="n">
        <f aca="false">IF(AX$2&lt;=$A25,IF(AX$3&gt;=$A25,(AX$4/1.055056),0),0)*($AH26-$AH25)/10000</f>
        <v>0</v>
      </c>
      <c r="AY25" s="140" t="n">
        <f aca="false">IF(AY$2&lt;=$A25,IF(AY$3&gt;=$A25,(AY$4/1.055056),0),0)*($AH26-$AH25)/10000</f>
        <v>0</v>
      </c>
      <c r="AZ25" s="140" t="n">
        <f aca="false">IF(AZ$2&lt;=$A25,IF(AZ$3&gt;=$A25,(AZ$4/1.055056),0),0)*($AH26-$AH25)/10000</f>
        <v>0</v>
      </c>
      <c r="BA25" s="140" t="n">
        <f aca="false">IF(BA$2&lt;=$A25,IF(BA$3&gt;=$A25,(BA$4/1.055056),0),0)*($AH26-$AH25)/10000</f>
        <v>0</v>
      </c>
      <c r="BB25" s="140" t="n">
        <f aca="false">IF(BB$2&lt;=$A25,IF(BB$3&gt;=$A25,(BB$4/1.055056),0),0)*($AH26-$AH25)/10000</f>
        <v>0</v>
      </c>
      <c r="BC25" s="140" t="n">
        <f aca="false">IF(BC$2&lt;=$A25,IF(BC$3&gt;=$A25,(BC$4/1.055056),0),0)*($AH26-$AH25)/10000</f>
        <v>0</v>
      </c>
      <c r="BD25" s="140"/>
      <c r="BE25" s="140" t="n">
        <f aca="false">SUM(AW25:BD25)*AL25</f>
        <v>0</v>
      </c>
      <c r="BF25" s="13"/>
      <c r="BG25" s="13"/>
      <c r="BH25" s="141" t="n">
        <f aca="false">IF(BH$2&lt;=$A25,IF(BH$3&gt;=$A25,(BH$4/1.055056),0),0)*($AH26-$AH25)/10000</f>
        <v>0</v>
      </c>
      <c r="BI25" s="141" t="n">
        <f aca="false">IF(BI$2&lt;=$A25,IF(BI$3&gt;=$A25,(BI$4/1.055056),0),0)*($AH26-$AH25)/10000</f>
        <v>0</v>
      </c>
      <c r="BJ25" s="141" t="n">
        <f aca="false">IF(BJ$2&lt;=$A25,IF(BJ$3&gt;=$A25,(BJ$4/1.055056),0),0)*($AH26-$AH25)/10000</f>
        <v>0</v>
      </c>
      <c r="BK25" s="141" t="n">
        <f aca="false">IF(BK$2&lt;=$A25,IF(BK$3&gt;=$A25,(BK$4/1.055056),0),0)*($AH26-$AH25)/10000</f>
        <v>0</v>
      </c>
      <c r="BL25" s="141" t="n">
        <f aca="false">IF(BL$2&lt;=$A25,IF(BL$3&gt;=$A25,(BL$4/1.055056),0),0)*($AH26-$AH25)/10000</f>
        <v>0</v>
      </c>
      <c r="BM25" s="141" t="n">
        <f aca="false">IF(BM$2&lt;=$A25,IF(BM$3&gt;=$A25,(BM$4/1.055056),0),0)*($AH26-$AH25)/10000</f>
        <v>0</v>
      </c>
      <c r="BN25" s="141" t="n">
        <f aca="false">IF(BN$2&lt;=$A25,IF(BN$3&gt;=$A25,(BN$4/1.055056),0),0)*($AH26-$AH25)/10000</f>
        <v>0</v>
      </c>
      <c r="BO25" s="141" t="n">
        <f aca="false">IF(BO$2&lt;=$A25,IF(BO$3&gt;=$A25,(BO$4/1.055056),0),0)*($AH26-$AH25)/10000</f>
        <v>0</v>
      </c>
      <c r="BP25" s="13"/>
      <c r="BQ25" s="14" t="n">
        <f aca="false">SUM(BH25:BO25)</f>
        <v>0</v>
      </c>
      <c r="BR25" s="14"/>
      <c r="BS25" s="14"/>
      <c r="BT25" s="17"/>
      <c r="BU25" s="17"/>
      <c r="BV25" s="142" t="n">
        <f aca="false">IF(BV$2&lt;=$A25,IF(BV$3&gt;=$A25,(BV$4),0),0)*($AH26-$AH25)/10000</f>
        <v>0</v>
      </c>
      <c r="BW25" s="142" t="n">
        <f aca="false">IF(BW$2&lt;=$A25,IF(BW$3&gt;=$A25,(BW$4),0),0)*($AH26-$AH25)/10000</f>
        <v>0</v>
      </c>
      <c r="BX25" s="142" t="n">
        <f aca="false">IF(BX$2&lt;=$A25,IF(BX$3&gt;=$A25,(BX$4),0),0)*($AH26-$AH25)/10000</f>
        <v>0</v>
      </c>
      <c r="BY25" s="142" t="n">
        <f aca="false">IF(BY$2&lt;=$A25,IF(BY$3&gt;=$A25,(BY$4),0),0)*($AH26-$AH25)/10000</f>
        <v>0</v>
      </c>
      <c r="BZ25" s="142" t="n">
        <f aca="false">IF(BZ$2&lt;=$A25,IF(BZ$3&gt;=$A25,(BZ$4),0),0)*($AH26-$AH25)/10000</f>
        <v>0</v>
      </c>
      <c r="CA25" s="140" t="n">
        <f aca="false">IF(CA$2&lt;=$A25,IF(CA$3&gt;=$A25,(CA$4),0),0)*($AH26-$AH25)/10000</f>
        <v>0</v>
      </c>
      <c r="CB25" s="140" t="n">
        <f aca="false">IF(CB$2&lt;=$A25,IF(CB$3&gt;=$A25,(CB$4),0),0)*($AH26-$AH25)/10000</f>
        <v>0</v>
      </c>
      <c r="CC25" s="140" t="n">
        <f aca="false">IF(CC$2&lt;=$A25,IF(CC$3&gt;=$A25,(CC$4),0),0)*($AH26-$AH25)/10000</f>
        <v>0</v>
      </c>
      <c r="CD25" s="140" t="n">
        <f aca="false">IF(CD$2&lt;=$A25,IF(CD$3&gt;=$A25,(CD$4),0),0)*($AH26-$AH25)/10000</f>
        <v>0</v>
      </c>
      <c r="CE25" s="140" t="n">
        <f aca="false">IF(CE$2&lt;=$A25,IF(CE$3&gt;=$A25,(CE$4),0),0)*($AH26-$AH25)/10000</f>
        <v>0</v>
      </c>
      <c r="CF25" s="140" t="n">
        <f aca="false">IF(CF$2&lt;=$A25,IF(CF$3&gt;=$A25,(CF$4),0),0)*($AH26-$AH25)/10000</f>
        <v>0</v>
      </c>
      <c r="CG25" s="140" t="n">
        <f aca="false">IF(CG$2&lt;=$A25,IF(CG$3&gt;=$A25,(CG$4),0),0)*($AH26-$AH25)/10000</f>
        <v>0</v>
      </c>
      <c r="CH25" s="140" t="n">
        <f aca="false">IF(CH$2&lt;=$A25,IF(CH$3&gt;=$A25,(CH$4),0),0)*($AH26-$AH25)/10000</f>
        <v>0</v>
      </c>
      <c r="CI25" s="17"/>
      <c r="CJ25" s="128" t="n">
        <f aca="false">SUM(BV25:CH25)*$AL25</f>
        <v>0</v>
      </c>
      <c r="CK25" s="128"/>
      <c r="CL25" s="128"/>
      <c r="CM25" s="142" t="n">
        <f aca="false">IF(CM$2&lt;=$A25,IF(CM$3&gt;=$A25,(CM$4),0),0)*($AH26-$AH25)/10000</f>
        <v>0</v>
      </c>
      <c r="CN25" s="142" t="n">
        <f aca="false">IF(CN$2&lt;=$A25,IF(CN$3&gt;=$A25,(CN$4),0),0)*($AH26-$AH25)/10000</f>
        <v>0</v>
      </c>
      <c r="CO25" s="142" t="n">
        <f aca="false">IF(CO$2&lt;=$A25,IF(CO$3&gt;=$A25,(CO$4),0),0)*($AH26-$AH25)/10000</f>
        <v>0</v>
      </c>
      <c r="CP25" s="142" t="n">
        <f aca="false">IF(CP$2&lt;=$A25,IF(CP$3&gt;=$A25,(CP$4),0),0)*($AH26-$AH25)/10000</f>
        <v>0</v>
      </c>
      <c r="CQ25" s="128"/>
      <c r="CR25" s="128" t="n">
        <f aca="false">SUM(CM25:CP25)*AL25</f>
        <v>0</v>
      </c>
      <c r="CS25" s="128"/>
      <c r="CT25" s="17"/>
      <c r="CU25" s="17"/>
      <c r="CV25" s="17"/>
      <c r="CW25" s="140" t="n">
        <f aca="false">IF(CW$2&lt;=$A25,IF(CW$3&gt;=$A25,(CW$4),0),0)*($AH26-$AH25)/10000</f>
        <v>0</v>
      </c>
      <c r="CX25" s="140" t="n">
        <f aca="false">IF(CX$2&lt;=$A25,IF(CX$3&gt;=$A25,(CX$4),0),0)*($AH26-$AH25)/10000</f>
        <v>0</v>
      </c>
      <c r="CY25" s="140" t="n">
        <f aca="false">IF(CY$2&lt;=$A25,IF(CY$3&gt;=$A25,(CY$4),0),0)*($AH26-$AH25)/10000</f>
        <v>0</v>
      </c>
      <c r="CZ25" s="140" t="n">
        <f aca="false">IF(CZ$2&lt;=$A25,IF(CZ$3&gt;=$A25,(CZ$4),0),0)*($AH26-$AH25)/10000</f>
        <v>0</v>
      </c>
      <c r="DA25" s="140" t="n">
        <f aca="false">IF(DA$2&lt;=$A25,IF(DA$3&gt;=$A25,(DA$4),0),0)*($AH26-$AH25)/10000</f>
        <v>0</v>
      </c>
      <c r="DB25" s="140" t="n">
        <f aca="false">IF(DB$2&lt;=$A25,IF(DB$3&gt;=$A25,(DB$4),0),0)*($AH26-$AH25)/10000</f>
        <v>0</v>
      </c>
      <c r="DC25" s="140" t="n">
        <f aca="false">IF(DC$2&lt;=$A25,IF(DC$3&gt;=$A25,(DC$4),0),0)*($AH26-$AH25)/10000</f>
        <v>0</v>
      </c>
      <c r="DD25" s="17"/>
      <c r="DE25" s="128" t="n">
        <f aca="false">SUM(CW25:DC25)*$AL25</f>
        <v>0</v>
      </c>
      <c r="DF25" s="17"/>
      <c r="DG25" s="17"/>
      <c r="DH25" s="17"/>
      <c r="DI25" s="17"/>
      <c r="DJ25" s="17"/>
      <c r="DK25" s="140" t="n">
        <f aca="false">IF(DK$2&lt;=$A25,IF(DK$3&gt;=$A25,(DK$4),0),0)*($AH26-$AH25)/10000</f>
        <v>0</v>
      </c>
      <c r="DL25" s="140" t="n">
        <f aca="false">IF(DL$2&lt;=$A25,IF(DL$3&gt;=$A25,(DL$4),0),0)*($AH26-$AH25)/10000</f>
        <v>0</v>
      </c>
      <c r="DM25" s="140" t="n">
        <f aca="false">IF(DM$2&lt;=$A25,IF(DM$3&gt;=$A25,(DM$4),0),0)*($AH26-$AH25)/10000</f>
        <v>0</v>
      </c>
      <c r="DN25" s="140" t="n">
        <f aca="false">IF(DN$2&lt;=$A25,IF(DN$3&gt;=$A25,(DN$4),0),0)*($AH26-$AH25)/10000</f>
        <v>0</v>
      </c>
      <c r="DO25" s="140"/>
      <c r="DP25" s="140" t="n">
        <f aca="false">SUM(DK25:DN25)*AL25</f>
        <v>0</v>
      </c>
      <c r="DQ25" s="140"/>
      <c r="DR25" s="140" t="n">
        <f aca="false">IF(DR$2&lt;=$A25,IF(DR$3&gt;=$A25,(DR$4),0),0)*($AH26-$AH25)/10000</f>
        <v>0</v>
      </c>
      <c r="DS25" s="140" t="n">
        <f aca="false">IF(DS$2&lt;=$A25,IF(DS$3&gt;=$A25,(DS$4),0),0)*($AH26-$AH25)/10000</f>
        <v>0</v>
      </c>
      <c r="DT25" s="140" t="n">
        <f aca="false">IF(DT$2&lt;=$A25,IF(DT$3&gt;=$A25,(DT$4),0),0)*($AH26-$AH25)/10000</f>
        <v>0</v>
      </c>
      <c r="DU25" s="140" t="n">
        <f aca="false">IF(DU$2&lt;=$A25,IF(DU$3&gt;=$A25,(DU$4),0),0)*($AH26-$AH25)/10000</f>
        <v>0</v>
      </c>
      <c r="DV25" s="140" t="n">
        <f aca="false">IF(DV$2&lt;=$A25,IF(DV$3&gt;=$A25,(DV$4),0),0)*($AH26-$AH25)/10000</f>
        <v>0</v>
      </c>
      <c r="DW25" s="140" t="n">
        <f aca="false">IF(DW$2&lt;=$A25,IF(DW$3&gt;=$A25,(DW$4),0),0)*($AH26-$AH25)/10000</f>
        <v>0</v>
      </c>
      <c r="DX25" s="140" t="n">
        <f aca="false">IF(DX$2&lt;=$A25,IF(DX$3&gt;=$A25,(DX$4),0),0)*($AH26-$AH25)/10000</f>
        <v>0</v>
      </c>
      <c r="DY25" s="140" t="n">
        <f aca="false">IF(DY$2&lt;=$A25,IF(DY$3&gt;=$A25,(DY$4),0),0)*($AH26-$AH25)/10000</f>
        <v>0</v>
      </c>
      <c r="DZ25" s="17"/>
      <c r="EA25" s="128" t="n">
        <f aca="false">DP25+((SUM(DR25:DY25)))</f>
        <v>0</v>
      </c>
      <c r="EB25" s="128" t="n">
        <f aca="false">EA25*AL25</f>
        <v>0</v>
      </c>
      <c r="EC25" s="17"/>
      <c r="ED25" s="17"/>
      <c r="EE25" s="17"/>
      <c r="EF25" s="17"/>
      <c r="EG25" s="17"/>
      <c r="EH25" s="140" t="n">
        <f aca="false">IF(EH$2&lt;=$A25,IF(EH$3&gt;=$A25,(EH$4),0),0)*($AH26-$AH25)/10000</f>
        <v>0</v>
      </c>
      <c r="EI25" s="140" t="n">
        <f aca="false">IF(EI$2&lt;=$A25,IF(EI$3&gt;=$A25,(EI$4),0),0)*($AH26-$AH25)/10000</f>
        <v>0</v>
      </c>
      <c r="EJ25" s="140" t="n">
        <f aca="false">IF(EJ$2&lt;=$A25,IF(EJ$3&gt;=$A25,(EJ$4),0),0)*($AH26-$AH25)/10000</f>
        <v>0</v>
      </c>
      <c r="EK25" s="140" t="n">
        <f aca="false">IF(EK$2&lt;=$A25,IF(EK$3&gt;=$A25,(EK$4),0),0)*($AH26-$AH25)/10000</f>
        <v>0</v>
      </c>
      <c r="EL25" s="140" t="n">
        <f aca="false">IF(EL$2&lt;=$A25,IF(EL$3&gt;=$A25,(EL$4),0),0)*($AH26-$AH25)/10000</f>
        <v>0</v>
      </c>
      <c r="EM25" s="140" t="n">
        <f aca="false">IF(EM$2&lt;=$A25,IF(EM$3&gt;=$A25,(EM$4),0),0)*($AH26-$AH25)/10000</f>
        <v>0</v>
      </c>
      <c r="EN25" s="17"/>
      <c r="EO25" s="128" t="n">
        <f aca="false">SUM(EH25:EM25)</f>
        <v>0</v>
      </c>
      <c r="EP25" s="128" t="n">
        <f aca="false">EO25*AL25</f>
        <v>0</v>
      </c>
      <c r="EQ25" s="17"/>
      <c r="ER25" s="17"/>
      <c r="ES25" s="17"/>
      <c r="ET25" s="17"/>
      <c r="EU25" s="17"/>
      <c r="EV25" s="140" t="n">
        <f aca="false">IF(EV$2&lt;=$A25,IF(EV$3&gt;=$A25,(EV$4),0),0)*($AH26-$AH25)/10000</f>
        <v>0</v>
      </c>
      <c r="EW25" s="140" t="n">
        <f aca="false">IF(EW$2&lt;=$A25,IF(EW$3&gt;=$A25,(EW$4),0),0)*($AH26-$AH25)/10000</f>
        <v>0</v>
      </c>
      <c r="EX25" s="140" t="n">
        <f aca="false">IF(EX$2&lt;=$A25,IF(EX$3&gt;=$A25,(EX$4),0),0)*($AH26-$AH25)/10000</f>
        <v>0</v>
      </c>
      <c r="EY25" s="140" t="n">
        <f aca="false">IF(EY$2&lt;=$A25,IF(EY$3&gt;=$A25,(EY$4),0),0)*($AH26-$AH25)/10000</f>
        <v>0</v>
      </c>
      <c r="EZ25" s="140" t="n">
        <f aca="false">IF(EZ$2&lt;=$A25,IF(EZ$3&gt;=$A25,(EZ$4),0),0)*($AH26-$AH25)/10000</f>
        <v>0</v>
      </c>
      <c r="FA25" s="140" t="n">
        <f aca="false">IF(FA$2&lt;=$A25,IF(FA$3&gt;=$A25,(FA$4),0),0)*($AH26-$AH25)/10000</f>
        <v>0</v>
      </c>
      <c r="FB25" s="17"/>
      <c r="FC25" s="128" t="n">
        <f aca="false">SUM(EV25:FA25)</f>
        <v>0</v>
      </c>
      <c r="FD25" s="128" t="n">
        <f aca="false">FC25*AL25</f>
        <v>0</v>
      </c>
      <c r="FE25" s="17"/>
      <c r="FF25" s="17"/>
      <c r="FG25" s="17"/>
      <c r="FH25" s="17"/>
      <c r="FI25" s="17"/>
      <c r="FJ25" s="17"/>
      <c r="FK25" s="140" t="n">
        <f aca="false">IF(FK$2&lt;=$A25,IF(FK$3&gt;=$A25,(FK$4),0),0)*($AH26-$AH25)/10000</f>
        <v>0</v>
      </c>
      <c r="FL25" s="140" t="n">
        <f aca="false">IF(FL$2&lt;=$A25,IF(FL$3&gt;=$A25,(FL$4),0),0)*($AH26-$AH25)/10000</f>
        <v>0</v>
      </c>
      <c r="FM25" s="140" t="n">
        <f aca="false">IF(FM$2&lt;=$A25,IF(FM$3&gt;=$A25,(FM$4),0),0)*($AH26-$AH25)/10000</f>
        <v>0</v>
      </c>
      <c r="FN25" s="140" t="n">
        <f aca="false">IF(FN$2&lt;=$A25,IF(FN$3&gt;=$A25,(FN$4),0),0)*($AH26-$AH25)/10000</f>
        <v>0</v>
      </c>
      <c r="FO25" s="140" t="n">
        <f aca="false">IF(FO$2&lt;=$A25,IF(FO$3&gt;=$A25,(FO$4),0),0)*($AH26-$AH25)/10000</f>
        <v>0</v>
      </c>
      <c r="FP25" s="140" t="n">
        <f aca="false">IF(FP$2&lt;=$A25,IF(FP$3&gt;=$A25,(FP$4),0),0)*($AH26-$AH25)/10000</f>
        <v>0</v>
      </c>
      <c r="FQ25" s="17"/>
      <c r="FR25" s="128" t="n">
        <f aca="false">SUM(FK25:FP25)</f>
        <v>0</v>
      </c>
      <c r="FS25" s="128" t="n">
        <f aca="false">FR25*AL25</f>
        <v>0</v>
      </c>
      <c r="FT25" s="17"/>
      <c r="FU25" s="17"/>
      <c r="FV25" s="17"/>
      <c r="FW25" s="17"/>
      <c r="FX25" s="17"/>
      <c r="FY25" s="17"/>
      <c r="FZ25" s="140" t="n">
        <f aca="false">IF(FZ$2&lt;=$A25,IF(FZ$3&gt;=$A25,(FZ$4),0),0)*($AH26-$AH25)/10000</f>
        <v>0</v>
      </c>
      <c r="GA25" s="140" t="n">
        <f aca="false">IF(GA$2&lt;=$A25,IF(GA$3&gt;=$A25,(GA$4),0),0)*($AH26-$AH25)/10000</f>
        <v>0</v>
      </c>
      <c r="GB25" s="140" t="n">
        <f aca="false">IF(GB$2&lt;=$A25,IF(GB$3&gt;=$A25,(GB$4),0),0)*($AH26-$AH25)/10000</f>
        <v>0</v>
      </c>
      <c r="GC25" s="140" t="n">
        <f aca="false">IF(GC$2&lt;=$A25,IF(GC$3&gt;=$A25,(GC$4),0),0)*($AH26-$AH25)/10000</f>
        <v>0</v>
      </c>
      <c r="GD25" s="140" t="n">
        <f aca="false">IF(GD$2&lt;=$A25,IF(GD$3&gt;=$A25,(GD$4),0),0)*($AH26-$AH25)/10000</f>
        <v>0</v>
      </c>
      <c r="GE25" s="140" t="n">
        <f aca="false">IF(GE$2&lt;=$A25,IF(GE$3&gt;=$A25,(GE$4),0),0)*($AH26-$AH25)/10000</f>
        <v>0</v>
      </c>
      <c r="GF25" s="17"/>
      <c r="GG25" s="128" t="n">
        <f aca="false">SUM(FZ25:GE25)</f>
        <v>0</v>
      </c>
      <c r="GH25" s="128" t="n">
        <f aca="false">GG25*AL25</f>
        <v>0</v>
      </c>
      <c r="GK25" s="17"/>
      <c r="GL25" s="17"/>
      <c r="GM25" s="17"/>
      <c r="GN25" s="17"/>
      <c r="GO25" s="140" t="n">
        <f aca="false">IF(GO$2&lt;=$A25,IF(GO$3&gt;=$A25,(GO$4),0),0)*($AH26-$AH25)/10000</f>
        <v>0</v>
      </c>
      <c r="GP25" s="140" t="n">
        <f aca="false">IF(GP$2&lt;=$A25,IF(GP$3&gt;=$A25,(GP$4),0),0)*($AH26-$AH25)/10000</f>
        <v>0</v>
      </c>
      <c r="GQ25" s="140" t="n">
        <f aca="false">IF(GQ$2&lt;=$A25,IF(GQ$3&gt;=$A25,(GQ$4),0),0)*($AH26-$AH25)/10000</f>
        <v>0</v>
      </c>
      <c r="GR25" s="140" t="n">
        <f aca="false">IF(GR$2&lt;=$A25,IF(GR$3&gt;=$A25,(GR$4),0),0)*($AH26-$AH25)/10000</f>
        <v>0</v>
      </c>
      <c r="GS25" s="140" t="n">
        <f aca="false">IF(GS$2&lt;=$A25,IF(GS$3&gt;=$A25,(GS$4),0),0)*($AH26-$AH25)/10000</f>
        <v>0</v>
      </c>
      <c r="GT25" s="140" t="n">
        <f aca="false">IF(GT$2&lt;=$A25,IF(GT$3&gt;=$A25,(GT$4),0),0)*($AH26-$AH25)/10000</f>
        <v>0</v>
      </c>
      <c r="GU25" s="17"/>
      <c r="GV25" s="128" t="n">
        <f aca="false">SUM(GO25:GT25)</f>
        <v>0</v>
      </c>
      <c r="GW25" s="128" t="n">
        <f aca="false">GV25*AL25</f>
        <v>0</v>
      </c>
      <c r="GZ25" s="17"/>
      <c r="HA25" s="17"/>
      <c r="HB25" s="17"/>
      <c r="HC25" s="17"/>
      <c r="HD25" s="140" t="n">
        <f aca="false">IF(HD$2&lt;=$A25,IF(HD$3&gt;=$A25,(HD$4),0),0)*($AH26-$AH25)/10000</f>
        <v>0</v>
      </c>
      <c r="HE25" s="140" t="n">
        <f aca="false">IF(HE$2&lt;=$A25,IF(HE$3&gt;=$A25,(HE$4),0),0)*($AH26-$AH25)/10000</f>
        <v>0</v>
      </c>
      <c r="HF25" s="140" t="n">
        <f aca="false">IF(HF$2&lt;=$A25,IF(HF$3&gt;=$A25,(HF$4),0),0)*($AH26-$AH25)/10000</f>
        <v>0</v>
      </c>
      <c r="HG25" s="140" t="n">
        <f aca="false">IF(HG$2&lt;=$A25,IF(HG$3&gt;=$A25,(HG$4),0),0)*($AH26-$AH25)/10000</f>
        <v>0</v>
      </c>
      <c r="HH25" s="140" t="n">
        <f aca="false">IF(HH$2&lt;=$A25,IF(HH$3&gt;=$A25,(HH$4),0),0)*($AH26-$AH25)/10000</f>
        <v>0</v>
      </c>
      <c r="HI25" s="140" t="n">
        <f aca="false">IF(HI$2&lt;=$A25,IF(HI$3&gt;=$A25,(HI$4),0),0)*($AH26-$AH25)/10000</f>
        <v>0</v>
      </c>
      <c r="HJ25" s="17"/>
      <c r="HK25" s="128" t="n">
        <f aca="false">SUM(HD25:HI25)</f>
        <v>0</v>
      </c>
      <c r="HL25" s="128" t="n">
        <f aca="false">HK25*AL25</f>
        <v>0</v>
      </c>
    </row>
    <row r="26" customFormat="false" ht="16.5" hidden="false" customHeight="false" outlineLevel="0" collapsed="false">
      <c r="A26" s="143" t="n">
        <v>37530</v>
      </c>
      <c r="B26" s="153" t="n">
        <f aca="false">INDEX(PrnArray,MATCH($A26,PrnColumn,0),MATCH($AE$19,PrnRow,0))+EP26</f>
        <v>0</v>
      </c>
      <c r="C26" s="154" t="n">
        <f aca="false">INDEX(M1SHEET,MATCH($A26,M1COLUMN,0),MATCH($AF$14,M1ROW,0))</f>
        <v>0.77</v>
      </c>
      <c r="D26" s="155"/>
      <c r="E26" s="153" t="n">
        <f aca="false">INDEX(PrnArray,MATCH($A26,PrnColumn,0),MATCH($AF$47,PrnRow,0))+HL26</f>
        <v>0</v>
      </c>
      <c r="F26" s="154" t="n">
        <f aca="false">INDEX(M1SHEET,MATCH($A26,M1COLUMN,0),MATCH($AF$6,M1ROW,0))</f>
        <v>0.195</v>
      </c>
      <c r="G26" s="155"/>
      <c r="H26" s="153" t="n">
        <f aca="false">INDEX(PrnArray,MATCH($A26,PrnColumn,0),MATCH($AE$11,PrnRow,0))</f>
        <v>0</v>
      </c>
      <c r="I26" s="154" t="n">
        <f aca="false">INDEX(M1SHEET,MATCH($A26,M1COLUMN,0),MATCH($AF$20,M1ROW,0))</f>
        <v>0</v>
      </c>
      <c r="J26" s="155"/>
      <c r="K26" s="153" t="n">
        <f aca="false">INDEX(PrnArray,MATCH($A26,PrnColumn,0),MATCH($AE$21,PrnRow,0))+FS26</f>
        <v>14.22</v>
      </c>
      <c r="L26" s="154" t="n">
        <f aca="false">INDEX(M1SHEET,MATCH($A26,M1COLUMN,0),MATCH($AF$10,M1ROW,0))</f>
        <v>0.11</v>
      </c>
      <c r="M26" s="155"/>
      <c r="N26" s="153" t="n">
        <f aca="false">INDEX(PrnArray,MATCH($A26,PrnColumn,0),MATCH($AE$40,PrnRow,0))+AJ26</f>
        <v>176.9</v>
      </c>
      <c r="O26" s="154" t="n">
        <f aca="false">INDEX(M1SHEET,MATCH($A26,M1COLUMN,0),MATCH($AF$26,M1ROW,0))</f>
        <v>0.15</v>
      </c>
      <c r="P26" s="155"/>
      <c r="Q26" s="153" t="n">
        <f aca="false">INDEX(PrnArray,MATCH($A26,PrnColumn,0),MATCH($AE$2,PrnRow,0))+$BE26+$DE26</f>
        <v>-399.94</v>
      </c>
      <c r="R26" s="154" t="n">
        <f aca="false">INDEX(M1SHEET,MATCH($A26,M1COLUMN,0),MATCH($AF$3,M1ROW,0))</f>
        <v>-0.413</v>
      </c>
      <c r="S26" s="155"/>
      <c r="T26" s="154" t="n">
        <f aca="false">INDEX(M1SHEET,MATCH($A26,M1COLUMN,0),MATCH($AF$28,M1ROW,0))</f>
        <v>5.56128876592547</v>
      </c>
      <c r="U26" s="155"/>
      <c r="V26" s="153" t="e">
        <f aca="false">INDEX(PrnArray,MATCH($A26,PrnColumn,0),MATCH($AE$18,PrnRow,0))+INDEX(optsArray,MATCH($A26,optsColumn,0),MATCH($AE$18,optsRow,0))+$BE26+$CJ26+$CR26+$DP26</f>
        <v>#VALUE!</v>
      </c>
      <c r="W26" s="154" t="n">
        <f aca="false">INDEX(M1SHEET,MATCH($A26,M1COLUMN,0),MATCH($AF$2,M1ROW,0))</f>
        <v>4.315</v>
      </c>
      <c r="X26" s="155"/>
      <c r="Z26" s="146" t="n">
        <f aca="false">H26+K26+Q26</f>
        <v>-385.72</v>
      </c>
      <c r="AA26" s="58"/>
      <c r="AB26" s="58"/>
      <c r="AE26" s="60" t="s">
        <v>109</v>
      </c>
      <c r="AF26" s="61" t="s">
        <v>110</v>
      </c>
      <c r="AH26" s="138" t="n">
        <v>37530</v>
      </c>
      <c r="AI26" s="96" t="n">
        <f aca="false">(BE26+BQ26+CJ26+DP26)*AL26</f>
        <v>0</v>
      </c>
      <c r="AJ26" s="97" t="n">
        <f aca="false">(AN26)*(AL26)</f>
        <v>0</v>
      </c>
      <c r="AK26" s="97" t="n">
        <f aca="false">(AM26+AN26)*(AL26)</f>
        <v>0</v>
      </c>
      <c r="AL26" s="139" t="n">
        <f aca="false">INDEX(M1SHEET,MATCH($AH26,M1COLUMN,0),MATCH($AF$38,M1ROW,0))</f>
        <v>0.91758170083398</v>
      </c>
      <c r="AM26" s="122" t="n">
        <f aca="false">BR26</f>
        <v>0</v>
      </c>
      <c r="AN26" s="97" t="n">
        <f aca="false">BQ26</f>
        <v>0</v>
      </c>
      <c r="AO26" s="125"/>
      <c r="AP26" s="108"/>
      <c r="AQ26" s="128" t="n">
        <f aca="false">SUM(AW26:BD26)+SUM(BH26:BO26)+SUM(DT26:DY26)+SUM(BV26:CH26)</f>
        <v>0</v>
      </c>
      <c r="AR26" s="108"/>
      <c r="AS26" s="17"/>
      <c r="AT26" s="17"/>
      <c r="AU26" s="37" t="n">
        <v>37530</v>
      </c>
      <c r="AV26" s="17"/>
      <c r="AW26" s="128" t="n">
        <f aca="false">IF(AW$2&lt;=$A26,IF(AW$3&gt;=$A26,(AW$4/1.055056),0),0)*($AH27-$AH26)/10000</f>
        <v>0</v>
      </c>
      <c r="AX26" s="140" t="n">
        <f aca="false">IF(AX$2&lt;=$A26,IF(AX$3&gt;=$A26,(AX$4/1.055056),0),0)*($AH27-$AH26)/10000</f>
        <v>0</v>
      </c>
      <c r="AY26" s="140" t="n">
        <f aca="false">IF(AY$2&lt;=$A26,IF(AY$3&gt;=$A26,(AY$4/1.055056),0),0)*($AH27-$AH26)/10000</f>
        <v>0</v>
      </c>
      <c r="AZ26" s="140" t="n">
        <f aca="false">IF(AZ$2&lt;=$A26,IF(AZ$3&gt;=$A26,(AZ$4/1.055056),0),0)*($AH27-$AH26)/10000</f>
        <v>0</v>
      </c>
      <c r="BA26" s="140" t="n">
        <f aca="false">IF(BA$2&lt;=$A26,IF(BA$3&gt;=$A26,(BA$4/1.055056),0),0)*($AH27-$AH26)/10000</f>
        <v>0</v>
      </c>
      <c r="BB26" s="140" t="n">
        <f aca="false">IF(BB$2&lt;=$A26,IF(BB$3&gt;=$A26,(BB$4/1.055056),0),0)*($AH27-$AH26)/10000</f>
        <v>0</v>
      </c>
      <c r="BC26" s="140" t="n">
        <f aca="false">IF(BC$2&lt;=$A26,IF(BC$3&gt;=$A26,(BC$4/1.055056),0),0)*($AH27-$AH26)/10000</f>
        <v>0</v>
      </c>
      <c r="BD26" s="140"/>
      <c r="BE26" s="140" t="n">
        <f aca="false">SUM(AW26:BD26)*AL26</f>
        <v>0</v>
      </c>
      <c r="BF26" s="13"/>
      <c r="BG26" s="13"/>
      <c r="BH26" s="141" t="n">
        <f aca="false">IF(BH$2&lt;=$A26,IF(BH$3&gt;=$A26,(BH$4/1.055056),0),0)*($AH27-$AH26)/10000</f>
        <v>0</v>
      </c>
      <c r="BI26" s="141" t="n">
        <f aca="false">IF(BI$2&lt;=$A26,IF(BI$3&gt;=$A26,(BI$4/1.055056),0),0)*($AH27-$AH26)/10000</f>
        <v>0</v>
      </c>
      <c r="BJ26" s="141" t="n">
        <f aca="false">IF(BJ$2&lt;=$A26,IF(BJ$3&gt;=$A26,(BJ$4/1.055056),0),0)*($AH27-$AH26)/10000</f>
        <v>0</v>
      </c>
      <c r="BK26" s="141" t="n">
        <f aca="false">IF(BK$2&lt;=$A26,IF(BK$3&gt;=$A26,(BK$4/1.055056),0),0)*($AH27-$AH26)/10000</f>
        <v>0</v>
      </c>
      <c r="BL26" s="141" t="n">
        <f aca="false">IF(BL$2&lt;=$A26,IF(BL$3&gt;=$A26,(BL$4/1.055056),0),0)*($AH27-$AH26)/10000</f>
        <v>0</v>
      </c>
      <c r="BM26" s="141" t="n">
        <f aca="false">IF(BM$2&lt;=$A26,IF(BM$3&gt;=$A26,(BM$4/1.055056),0),0)*($AH27-$AH26)/10000</f>
        <v>0</v>
      </c>
      <c r="BN26" s="141" t="n">
        <f aca="false">IF(BN$2&lt;=$A26,IF(BN$3&gt;=$A26,(BN$4/1.055056),0),0)*($AH27-$AH26)/10000</f>
        <v>0</v>
      </c>
      <c r="BO26" s="141" t="n">
        <f aca="false">IF(BO$2&lt;=$A26,IF(BO$3&gt;=$A26,(BO$4/1.055056),0),0)*($AH27-$AH26)/10000</f>
        <v>0</v>
      </c>
      <c r="BP26" s="13"/>
      <c r="BQ26" s="14" t="n">
        <f aca="false">SUM(BH26:BO26)</f>
        <v>0</v>
      </c>
      <c r="BR26" s="14"/>
      <c r="BS26" s="14"/>
      <c r="BT26" s="17"/>
      <c r="BU26" s="17"/>
      <c r="BV26" s="142" t="n">
        <f aca="false">IF(BV$2&lt;=$A26,IF(BV$3&gt;=$A26,(BV$4),0),0)*($AH27-$AH26)/10000</f>
        <v>0</v>
      </c>
      <c r="BW26" s="142" t="n">
        <f aca="false">IF(BW$2&lt;=$A26,IF(BW$3&gt;=$A26,(BW$4),0),0)*($AH27-$AH26)/10000</f>
        <v>0</v>
      </c>
      <c r="BX26" s="142" t="n">
        <f aca="false">IF(BX$2&lt;=$A26,IF(BX$3&gt;=$A26,(BX$4),0),0)*($AH27-$AH26)/10000</f>
        <v>0</v>
      </c>
      <c r="BY26" s="142" t="n">
        <f aca="false">IF(BY$2&lt;=$A26,IF(BY$3&gt;=$A26,(BY$4),0),0)*($AH27-$AH26)/10000</f>
        <v>0</v>
      </c>
      <c r="BZ26" s="142" t="n">
        <f aca="false">IF(BZ$2&lt;=$A26,IF(BZ$3&gt;=$A26,(BZ$4),0),0)*($AH27-$AH26)/10000</f>
        <v>0</v>
      </c>
      <c r="CA26" s="140" t="n">
        <f aca="false">IF(CA$2&lt;=$A26,IF(CA$3&gt;=$A26,(CA$4),0),0)*($AH27-$AH26)/10000</f>
        <v>0</v>
      </c>
      <c r="CB26" s="140" t="n">
        <f aca="false">IF(CB$2&lt;=$A26,IF(CB$3&gt;=$A26,(CB$4),0),0)*($AH27-$AH26)/10000</f>
        <v>0</v>
      </c>
      <c r="CC26" s="140" t="n">
        <f aca="false">IF(CC$2&lt;=$A26,IF(CC$3&gt;=$A26,(CC$4),0),0)*($AH27-$AH26)/10000</f>
        <v>0</v>
      </c>
      <c r="CD26" s="140" t="n">
        <f aca="false">IF(CD$2&lt;=$A26,IF(CD$3&gt;=$A26,(CD$4),0),0)*($AH27-$AH26)/10000</f>
        <v>0</v>
      </c>
      <c r="CE26" s="140" t="n">
        <f aca="false">IF(CE$2&lt;=$A26,IF(CE$3&gt;=$A26,(CE$4),0),0)*($AH27-$AH26)/10000</f>
        <v>0</v>
      </c>
      <c r="CF26" s="140" t="n">
        <f aca="false">IF(CF$2&lt;=$A26,IF(CF$3&gt;=$A26,(CF$4),0),0)*($AH27-$AH26)/10000</f>
        <v>0</v>
      </c>
      <c r="CG26" s="140" t="n">
        <f aca="false">IF(CG$2&lt;=$A26,IF(CG$3&gt;=$A26,(CG$4),0),0)*($AH27-$AH26)/10000</f>
        <v>0</v>
      </c>
      <c r="CH26" s="140" t="n">
        <f aca="false">IF(CH$2&lt;=$A26,IF(CH$3&gt;=$A26,(CH$4),0),0)*($AH27-$AH26)/10000</f>
        <v>0</v>
      </c>
      <c r="CI26" s="17"/>
      <c r="CJ26" s="128" t="n">
        <f aca="false">SUM(BV26:CH26)*$AL26</f>
        <v>0</v>
      </c>
      <c r="CK26" s="128"/>
      <c r="CL26" s="128"/>
      <c r="CM26" s="142" t="n">
        <f aca="false">IF(CM$2&lt;=$A26,IF(CM$3&gt;=$A26,(CM$4),0),0)*($AH27-$AH26)/10000</f>
        <v>0</v>
      </c>
      <c r="CN26" s="142" t="n">
        <f aca="false">IF(CN$2&lt;=$A26,IF(CN$3&gt;=$A26,(CN$4),0),0)*($AH27-$AH26)/10000</f>
        <v>0</v>
      </c>
      <c r="CO26" s="142" t="n">
        <f aca="false">IF(CO$2&lt;=$A26,IF(CO$3&gt;=$A26,(CO$4),0),0)*($AH27-$AH26)/10000</f>
        <v>0</v>
      </c>
      <c r="CP26" s="142" t="n">
        <f aca="false">IF(CP$2&lt;=$A26,IF(CP$3&gt;=$A26,(CP$4),0),0)*($AH27-$AH26)/10000</f>
        <v>0</v>
      </c>
      <c r="CQ26" s="128"/>
      <c r="CR26" s="128" t="n">
        <f aca="false">SUM(CM26:CP26)*AL26</f>
        <v>0</v>
      </c>
      <c r="CS26" s="128"/>
      <c r="CT26" s="17"/>
      <c r="CU26" s="17"/>
      <c r="CV26" s="17"/>
      <c r="CW26" s="140" t="n">
        <f aca="false">IF(CW$2&lt;=$A26,IF(CW$3&gt;=$A26,(CW$4),0),0)*($AH27-$AH26)/10000</f>
        <v>0</v>
      </c>
      <c r="CX26" s="140" t="n">
        <f aca="false">IF(CX$2&lt;=$A26,IF(CX$3&gt;=$A26,(CX$4),0),0)*($AH27-$AH26)/10000</f>
        <v>0</v>
      </c>
      <c r="CY26" s="140" t="n">
        <f aca="false">IF(CY$2&lt;=$A26,IF(CY$3&gt;=$A26,(CY$4),0),0)*($AH27-$AH26)/10000</f>
        <v>0</v>
      </c>
      <c r="CZ26" s="140" t="n">
        <f aca="false">IF(CZ$2&lt;=$A26,IF(CZ$3&gt;=$A26,(CZ$4),0),0)*($AH27-$AH26)/10000</f>
        <v>0</v>
      </c>
      <c r="DA26" s="140" t="n">
        <f aca="false">IF(DA$2&lt;=$A26,IF(DA$3&gt;=$A26,(DA$4),0),0)*($AH27-$AH26)/10000</f>
        <v>0</v>
      </c>
      <c r="DB26" s="140" t="n">
        <f aca="false">IF(DB$2&lt;=$A26,IF(DB$3&gt;=$A26,(DB$4),0),0)*($AH27-$AH26)/10000</f>
        <v>0</v>
      </c>
      <c r="DC26" s="140" t="n">
        <f aca="false">IF(DC$2&lt;=$A26,IF(DC$3&gt;=$A26,(DC$4),0),0)*($AH27-$AH26)/10000</f>
        <v>0</v>
      </c>
      <c r="DD26" s="17"/>
      <c r="DE26" s="128" t="n">
        <f aca="false">SUM(CW26:DC26)*$AL26</f>
        <v>0</v>
      </c>
      <c r="DF26" s="17"/>
      <c r="DG26" s="17"/>
      <c r="DH26" s="17"/>
      <c r="DI26" s="17"/>
      <c r="DJ26" s="17"/>
      <c r="DK26" s="140" t="n">
        <f aca="false">IF(DK$2&lt;=$A26,IF(DK$3&gt;=$A26,(DK$4),0),0)*($AH27-$AH26)/10000</f>
        <v>0</v>
      </c>
      <c r="DL26" s="140" t="n">
        <f aca="false">IF(DL$2&lt;=$A26,IF(DL$3&gt;=$A26,(DL$4),0),0)*($AH27-$AH26)/10000</f>
        <v>0</v>
      </c>
      <c r="DM26" s="140" t="n">
        <f aca="false">IF(DM$2&lt;=$A26,IF(DM$3&gt;=$A26,(DM$4),0),0)*($AH27-$AH26)/10000</f>
        <v>0</v>
      </c>
      <c r="DN26" s="140" t="n">
        <f aca="false">IF(DN$2&lt;=$A26,IF(DN$3&gt;=$A26,(DN$4),0),0)*($AH27-$AH26)/10000</f>
        <v>0</v>
      </c>
      <c r="DO26" s="140"/>
      <c r="DP26" s="140" t="n">
        <f aca="false">SUM(DK26:DN26)*AL26</f>
        <v>0</v>
      </c>
      <c r="DQ26" s="140"/>
      <c r="DR26" s="140" t="n">
        <f aca="false">IF(DR$2&lt;=$A26,IF(DR$3&gt;=$A26,(DR$4),0),0)*($AH27-$AH26)/10000</f>
        <v>0</v>
      </c>
      <c r="DS26" s="140" t="n">
        <f aca="false">IF(DS$2&lt;=$A26,IF(DS$3&gt;=$A26,(DS$4),0),0)*($AH27-$AH26)/10000</f>
        <v>0</v>
      </c>
      <c r="DT26" s="140" t="n">
        <f aca="false">IF(DT$2&lt;=$A26,IF(DT$3&gt;=$A26,(DT$4),0),0)*($AH27-$AH26)/10000</f>
        <v>0</v>
      </c>
      <c r="DU26" s="140" t="n">
        <f aca="false">IF(DU$2&lt;=$A26,IF(DU$3&gt;=$A26,(DU$4),0),0)*($AH27-$AH26)/10000</f>
        <v>0</v>
      </c>
      <c r="DV26" s="140" t="n">
        <f aca="false">IF(DV$2&lt;=$A26,IF(DV$3&gt;=$A26,(DV$4),0),0)*($AH27-$AH26)/10000</f>
        <v>0</v>
      </c>
      <c r="DW26" s="140" t="n">
        <f aca="false">IF(DW$2&lt;=$A26,IF(DW$3&gt;=$A26,(DW$4),0),0)*($AH27-$AH26)/10000</f>
        <v>0</v>
      </c>
      <c r="DX26" s="140" t="n">
        <f aca="false">IF(DX$2&lt;=$A26,IF(DX$3&gt;=$A26,(DX$4),0),0)*($AH27-$AH26)/10000</f>
        <v>0</v>
      </c>
      <c r="DY26" s="140" t="n">
        <f aca="false">IF(DY$2&lt;=$A26,IF(DY$3&gt;=$A26,(DY$4),0),0)*($AH27-$AH26)/10000</f>
        <v>0</v>
      </c>
      <c r="DZ26" s="17"/>
      <c r="EA26" s="128" t="n">
        <f aca="false">DP26+((SUM(DR26:DY26)))</f>
        <v>0</v>
      </c>
      <c r="EB26" s="128" t="n">
        <f aca="false">EA26*AL26</f>
        <v>0</v>
      </c>
      <c r="EC26" s="17"/>
      <c r="ED26" s="17"/>
      <c r="EE26" s="17"/>
      <c r="EF26" s="17"/>
      <c r="EG26" s="17"/>
      <c r="EH26" s="140" t="n">
        <f aca="false">IF(EH$2&lt;=$A26,IF(EH$3&gt;=$A26,(EH$4),0),0)*($AH27-$AH26)/10000</f>
        <v>0</v>
      </c>
      <c r="EI26" s="140" t="n">
        <f aca="false">IF(EI$2&lt;=$A26,IF(EI$3&gt;=$A26,(EI$4),0),0)*($AH27-$AH26)/10000</f>
        <v>0</v>
      </c>
      <c r="EJ26" s="140" t="n">
        <f aca="false">IF(EJ$2&lt;=$A26,IF(EJ$3&gt;=$A26,(EJ$4),0),0)*($AH27-$AH26)/10000</f>
        <v>0</v>
      </c>
      <c r="EK26" s="140" t="n">
        <f aca="false">IF(EK$2&lt;=$A26,IF(EK$3&gt;=$A26,(EK$4),0),0)*($AH27-$AH26)/10000</f>
        <v>0</v>
      </c>
      <c r="EL26" s="140" t="n">
        <f aca="false">IF(EL$2&lt;=$A26,IF(EL$3&gt;=$A26,(EL$4),0),0)*($AH27-$AH26)/10000</f>
        <v>0</v>
      </c>
      <c r="EM26" s="140" t="n">
        <f aca="false">IF(EM$2&lt;=$A26,IF(EM$3&gt;=$A26,(EM$4),0),0)*($AH27-$AH26)/10000</f>
        <v>0</v>
      </c>
      <c r="EN26" s="17"/>
      <c r="EO26" s="128" t="n">
        <f aca="false">SUM(EH26:EM26)</f>
        <v>0</v>
      </c>
      <c r="EP26" s="128" t="n">
        <f aca="false">EO26*AL26</f>
        <v>0</v>
      </c>
      <c r="EQ26" s="17"/>
      <c r="ER26" s="17"/>
      <c r="ES26" s="17"/>
      <c r="ET26" s="17"/>
      <c r="EU26" s="17"/>
      <c r="EV26" s="140" t="n">
        <f aca="false">IF(EV$2&lt;=$A26,IF(EV$3&gt;=$A26,(EV$4),0),0)*($AH27-$AH26)/10000</f>
        <v>0</v>
      </c>
      <c r="EW26" s="140" t="n">
        <f aca="false">IF(EW$2&lt;=$A26,IF(EW$3&gt;=$A26,(EW$4),0),0)*($AH27-$AH26)/10000</f>
        <v>0</v>
      </c>
      <c r="EX26" s="140" t="n">
        <f aca="false">IF(EX$2&lt;=$A26,IF(EX$3&gt;=$A26,(EX$4),0),0)*($AH27-$AH26)/10000</f>
        <v>0</v>
      </c>
      <c r="EY26" s="140" t="n">
        <f aca="false">IF(EY$2&lt;=$A26,IF(EY$3&gt;=$A26,(EY$4),0),0)*($AH27-$AH26)/10000</f>
        <v>0</v>
      </c>
      <c r="EZ26" s="140" t="n">
        <f aca="false">IF(EZ$2&lt;=$A26,IF(EZ$3&gt;=$A26,(EZ$4),0),0)*($AH27-$AH26)/10000</f>
        <v>0</v>
      </c>
      <c r="FA26" s="140" t="n">
        <f aca="false">IF(FA$2&lt;=$A26,IF(FA$3&gt;=$A26,(FA$4),0),0)*($AH27-$AH26)/10000</f>
        <v>0</v>
      </c>
      <c r="FB26" s="17"/>
      <c r="FC26" s="128" t="n">
        <f aca="false">SUM(EV26:FA26)</f>
        <v>0</v>
      </c>
      <c r="FD26" s="128" t="n">
        <f aca="false">FC26*AL26</f>
        <v>0</v>
      </c>
      <c r="FE26" s="17"/>
      <c r="FF26" s="17"/>
      <c r="FG26" s="17"/>
      <c r="FH26" s="17"/>
      <c r="FI26" s="17"/>
      <c r="FJ26" s="17"/>
      <c r="FK26" s="140" t="n">
        <f aca="false">IF(FK$2&lt;=$A26,IF(FK$3&gt;=$A26,(FK$4),0),0)*($AH27-$AH26)/10000</f>
        <v>0</v>
      </c>
      <c r="FL26" s="140" t="n">
        <f aca="false">IF(FL$2&lt;=$A26,IF(FL$3&gt;=$A26,(FL$4),0),0)*($AH27-$AH26)/10000</f>
        <v>0</v>
      </c>
      <c r="FM26" s="140" t="n">
        <f aca="false">IF(FM$2&lt;=$A26,IF(FM$3&gt;=$A26,(FM$4),0),0)*($AH27-$AH26)/10000</f>
        <v>0</v>
      </c>
      <c r="FN26" s="140" t="n">
        <f aca="false">IF(FN$2&lt;=$A26,IF(FN$3&gt;=$A26,(FN$4),0),0)*($AH27-$AH26)/10000</f>
        <v>0</v>
      </c>
      <c r="FO26" s="140" t="n">
        <f aca="false">IF(FO$2&lt;=$A26,IF(FO$3&gt;=$A26,(FO$4),0),0)*($AH27-$AH26)/10000</f>
        <v>0</v>
      </c>
      <c r="FP26" s="140" t="n">
        <f aca="false">IF(FP$2&lt;=$A26,IF(FP$3&gt;=$A26,(FP$4),0),0)*($AH27-$AH26)/10000</f>
        <v>0</v>
      </c>
      <c r="FQ26" s="17"/>
      <c r="FR26" s="128" t="n">
        <f aca="false">SUM(FK26:FP26)</f>
        <v>0</v>
      </c>
      <c r="FS26" s="128" t="n">
        <f aca="false">FR26*AL26</f>
        <v>0</v>
      </c>
      <c r="FT26" s="17"/>
      <c r="FU26" s="17"/>
      <c r="FV26" s="17"/>
      <c r="FW26" s="17"/>
      <c r="FX26" s="17"/>
      <c r="FY26" s="17"/>
      <c r="FZ26" s="140" t="n">
        <f aca="false">IF(FZ$2&lt;=$A26,IF(FZ$3&gt;=$A26,(FZ$4),0),0)*($AH27-$AH26)/10000</f>
        <v>0</v>
      </c>
      <c r="GA26" s="140" t="n">
        <f aca="false">IF(GA$2&lt;=$A26,IF(GA$3&gt;=$A26,(GA$4),0),0)*($AH27-$AH26)/10000</f>
        <v>0</v>
      </c>
      <c r="GB26" s="140" t="n">
        <f aca="false">IF(GB$2&lt;=$A26,IF(GB$3&gt;=$A26,(GB$4),0),0)*($AH27-$AH26)/10000</f>
        <v>0</v>
      </c>
      <c r="GC26" s="140" t="n">
        <f aca="false">IF(GC$2&lt;=$A26,IF(GC$3&gt;=$A26,(GC$4),0),0)*($AH27-$AH26)/10000</f>
        <v>0</v>
      </c>
      <c r="GD26" s="140" t="n">
        <f aca="false">IF(GD$2&lt;=$A26,IF(GD$3&gt;=$A26,(GD$4),0),0)*($AH27-$AH26)/10000</f>
        <v>0</v>
      </c>
      <c r="GE26" s="140" t="n">
        <f aca="false">IF(GE$2&lt;=$A26,IF(GE$3&gt;=$A26,(GE$4),0),0)*($AH27-$AH26)/10000</f>
        <v>0</v>
      </c>
      <c r="GF26" s="17"/>
      <c r="GG26" s="128" t="n">
        <f aca="false">SUM(FZ26:GE26)</f>
        <v>0</v>
      </c>
      <c r="GH26" s="128" t="n">
        <f aca="false">GG26*AL26</f>
        <v>0</v>
      </c>
      <c r="GK26" s="17"/>
      <c r="GL26" s="17"/>
      <c r="GM26" s="17"/>
      <c r="GN26" s="17"/>
      <c r="GO26" s="140" t="n">
        <f aca="false">IF(GO$2&lt;=$A26,IF(GO$3&gt;=$A26,(GO$4),0),0)*($AH27-$AH26)/10000</f>
        <v>0</v>
      </c>
      <c r="GP26" s="140" t="n">
        <f aca="false">IF(GP$2&lt;=$A26,IF(GP$3&gt;=$A26,(GP$4),0),0)*($AH27-$AH26)/10000</f>
        <v>0</v>
      </c>
      <c r="GQ26" s="140" t="n">
        <f aca="false">IF(GQ$2&lt;=$A26,IF(GQ$3&gt;=$A26,(GQ$4),0),0)*($AH27-$AH26)/10000</f>
        <v>0</v>
      </c>
      <c r="GR26" s="140" t="n">
        <f aca="false">IF(GR$2&lt;=$A26,IF(GR$3&gt;=$A26,(GR$4),0),0)*($AH27-$AH26)/10000</f>
        <v>0</v>
      </c>
      <c r="GS26" s="140" t="n">
        <f aca="false">IF(GS$2&lt;=$A26,IF(GS$3&gt;=$A26,(GS$4),0),0)*($AH27-$AH26)/10000</f>
        <v>0</v>
      </c>
      <c r="GT26" s="140" t="n">
        <f aca="false">IF(GT$2&lt;=$A26,IF(GT$3&gt;=$A26,(GT$4),0),0)*($AH27-$AH26)/10000</f>
        <v>0</v>
      </c>
      <c r="GU26" s="17"/>
      <c r="GV26" s="128" t="n">
        <f aca="false">SUM(GO26:GT26)</f>
        <v>0</v>
      </c>
      <c r="GW26" s="128" t="n">
        <f aca="false">GV26*AL26</f>
        <v>0</v>
      </c>
      <c r="GZ26" s="17"/>
      <c r="HA26" s="17"/>
      <c r="HB26" s="17"/>
      <c r="HC26" s="17"/>
      <c r="HD26" s="140" t="n">
        <f aca="false">IF(HD$2&lt;=$A26,IF(HD$3&gt;=$A26,(HD$4),0),0)*($AH27-$AH26)/10000</f>
        <v>0</v>
      </c>
      <c r="HE26" s="140" t="n">
        <f aca="false">IF(HE$2&lt;=$A26,IF(HE$3&gt;=$A26,(HE$4),0),0)*($AH27-$AH26)/10000</f>
        <v>0</v>
      </c>
      <c r="HF26" s="140" t="n">
        <f aca="false">IF(HF$2&lt;=$A26,IF(HF$3&gt;=$A26,(HF$4),0),0)*($AH27-$AH26)/10000</f>
        <v>0</v>
      </c>
      <c r="HG26" s="140" t="n">
        <f aca="false">IF(HG$2&lt;=$A26,IF(HG$3&gt;=$A26,(HG$4),0),0)*($AH27-$AH26)/10000</f>
        <v>0</v>
      </c>
      <c r="HH26" s="140" t="n">
        <f aca="false">IF(HH$2&lt;=$A26,IF(HH$3&gt;=$A26,(HH$4),0),0)*($AH27-$AH26)/10000</f>
        <v>0</v>
      </c>
      <c r="HI26" s="140" t="n">
        <f aca="false">IF(HI$2&lt;=$A26,IF(HI$3&gt;=$A26,(HI$4),0),0)*($AH27-$AH26)/10000</f>
        <v>0</v>
      </c>
      <c r="HJ26" s="17"/>
      <c r="HK26" s="128" t="n">
        <f aca="false">SUM(HD26:HI26)</f>
        <v>0</v>
      </c>
      <c r="HL26" s="128" t="n">
        <f aca="false">HK26*AL26</f>
        <v>0</v>
      </c>
    </row>
    <row r="27" customFormat="false" ht="17.25" hidden="false" customHeight="false" outlineLevel="0" collapsed="false">
      <c r="A27" s="133" t="n">
        <v>37561</v>
      </c>
      <c r="B27" s="144" t="n">
        <f aca="false">INDEX(PrnArray,MATCH($A27,PrnColumn,0),MATCH($AE$19,PrnRow,0))+EP27</f>
        <v>0</v>
      </c>
      <c r="C27" s="135" t="n">
        <f aca="false">INDEX(M1SHEET,MATCH($A27,M1COLUMN,0),MATCH($AF$14,M1ROW,0))</f>
        <v>1.185</v>
      </c>
      <c r="D27" s="136" t="n">
        <f aca="false">AVERAGE(C27:C38)</f>
        <v>1.01</v>
      </c>
      <c r="E27" s="144" t="n">
        <f aca="false">INDEX(PrnArray,MATCH($A27,PrnColumn,0),MATCH($AF$47,PrnRow,0))+HL27</f>
        <v>0</v>
      </c>
      <c r="F27" s="135" t="n">
        <f aca="false">INDEX(M1SHEET,MATCH($A27,M1COLUMN,0),MATCH($AF$6,M1ROW,0))</f>
        <v>0.28</v>
      </c>
      <c r="G27" s="136" t="n">
        <f aca="false">AVERAGE(F27:F38)</f>
        <v>0.215833333333333</v>
      </c>
      <c r="H27" s="144" t="n">
        <f aca="false">INDEX(PrnArray,MATCH($A27,PrnColumn,0),MATCH($AE$11,PrnRow,0))</f>
        <v>0</v>
      </c>
      <c r="I27" s="135" t="n">
        <f aca="false">INDEX(M1SHEET,MATCH($A27,M1COLUMN,0),MATCH($AF$20,M1ROW,0))</f>
        <v>0.025</v>
      </c>
      <c r="J27" s="136" t="n">
        <f aca="false">AVERAGE(I27:I38)</f>
        <v>-0.02</v>
      </c>
      <c r="K27" s="144" t="n">
        <f aca="false">INDEX(PrnArray,MATCH($A27,PrnColumn,0),MATCH($AE$21,PrnRow,0))+FS27</f>
        <v>13.7</v>
      </c>
      <c r="L27" s="135" t="n">
        <f aca="false">INDEX(M1SHEET,MATCH($A27,M1COLUMN,0),MATCH($AF$10,M1ROW,0))</f>
        <v>0.15</v>
      </c>
      <c r="M27" s="136" t="n">
        <f aca="false">AVERAGE(L27:L38)</f>
        <v>0.109166666666667</v>
      </c>
      <c r="N27" s="144" t="n">
        <f aca="false">INDEX(PrnArray,MATCH($A27,PrnColumn,0),MATCH($AE$40,PrnRow,0))+AJ27</f>
        <v>106.82</v>
      </c>
      <c r="O27" s="135" t="n">
        <f aca="false">INDEX(M1SHEET,MATCH($A27,M1COLUMN,0),MATCH($AF$26,M1ROW,0))</f>
        <v>0.145</v>
      </c>
      <c r="P27" s="136" t="n">
        <f aca="false">AVERAGE(O27:O38)</f>
        <v>0.145</v>
      </c>
      <c r="Q27" s="144" t="n">
        <f aca="false">INDEX(PrnArray,MATCH($A27,PrnColumn,0),MATCH($AE$2,PrnRow,0))+$BE27+$DE27</f>
        <v>73.02</v>
      </c>
      <c r="R27" s="135" t="n">
        <f aca="false">INDEX(M1SHEET,MATCH($A27,M1COLUMN,0),MATCH($AF$3,M1ROW,0))</f>
        <v>-0.22</v>
      </c>
      <c r="S27" s="136" t="n">
        <f aca="false">AVERAGE(R27:R38)</f>
        <v>-0.336666666666667</v>
      </c>
      <c r="T27" s="135" t="n">
        <f aca="false">INDEX(M1SHEET,MATCH($A27,M1COLUMN,0),MATCH($AF$28,M1ROW,0))</f>
        <v>5.99551734672542</v>
      </c>
      <c r="U27" s="136" t="n">
        <f aca="false">AVERAGE(T27:T38)</f>
        <v>5.37920318233575</v>
      </c>
      <c r="V27" s="144" t="e">
        <f aca="false">INDEX(PrnArray,MATCH($A27,PrnColumn,0),MATCH($AE$18,PrnRow,0))+INDEX(optsArray,MATCH($A27,optsColumn,0),MATCH($AE$18,optsRow,0))+$BE27+$CJ27+$CR27+$DP27</f>
        <v>#VALUE!</v>
      </c>
      <c r="W27" s="135" t="n">
        <f aca="false">INDEX(M1SHEET,MATCH($A27,M1COLUMN,0),MATCH($AF$2,M1ROW,0))</f>
        <v>4.428</v>
      </c>
      <c r="X27" s="136" t="n">
        <f aca="false">AVERAGE(W27:W38)</f>
        <v>4.11891666666667</v>
      </c>
      <c r="Z27" s="150" t="n">
        <f aca="false">H27+K27+Q27</f>
        <v>86.72</v>
      </c>
      <c r="AA27" s="58"/>
      <c r="AB27" s="58"/>
      <c r="AE27" s="158" t="s">
        <v>111</v>
      </c>
      <c r="AF27" s="61" t="s">
        <v>112</v>
      </c>
      <c r="AH27" s="138" t="n">
        <v>37561</v>
      </c>
      <c r="AI27" s="96" t="n">
        <f aca="false">(BE27+BQ27+CJ27+DP27)*AL27</f>
        <v>0</v>
      </c>
      <c r="AJ27" s="97" t="n">
        <f aca="false">(AN27)*(AL27)</f>
        <v>0</v>
      </c>
      <c r="AK27" s="97" t="n">
        <f aca="false">(AM27+AN27)*(AL27)</f>
        <v>0</v>
      </c>
      <c r="AL27" s="139" t="n">
        <f aca="false">INDEX(M1SHEET,MATCH($AH27,M1COLUMN,0),MATCH($AF$38,M1ROW,0))</f>
        <v>0.91348428748557</v>
      </c>
      <c r="AM27" s="122" t="n">
        <f aca="false">BR27</f>
        <v>0</v>
      </c>
      <c r="AN27" s="97" t="n">
        <f aca="false">BQ27</f>
        <v>0</v>
      </c>
      <c r="AO27" s="125"/>
      <c r="AP27" s="108"/>
      <c r="AQ27" s="128" t="n">
        <f aca="false">SUM(AW27:BD27)+SUM(BH27:BO27)+SUM(DT27:DY27)+SUM(BV27:CH27)</f>
        <v>0</v>
      </c>
      <c r="AR27" s="108"/>
      <c r="AS27" s="17"/>
      <c r="AT27" s="17"/>
      <c r="AU27" s="37" t="n">
        <v>37561</v>
      </c>
      <c r="AV27" s="17"/>
      <c r="AW27" s="128" t="n">
        <f aca="false">IF(AW$2&lt;=$A27,IF(AW$3&gt;=$A27,(AW$4/1.055056),0),0)*($AH28-$AH27)/10000</f>
        <v>0</v>
      </c>
      <c r="AX27" s="140" t="n">
        <f aca="false">IF(AX$2&lt;=$A27,IF(AX$3&gt;=$A27,(AX$4/1.055056),0),0)*($AH28-$AH27)/10000</f>
        <v>0</v>
      </c>
      <c r="AY27" s="140" t="n">
        <f aca="false">IF(AY$2&lt;=$A27,IF(AY$3&gt;=$A27,(AY$4/1.055056),0),0)*($AH28-$AH27)/10000</f>
        <v>0</v>
      </c>
      <c r="AZ27" s="140" t="n">
        <f aca="false">IF(AZ$2&lt;=$A27,IF(AZ$3&gt;=$A27,(AZ$4/1.055056),0),0)*($AH28-$AH27)/10000</f>
        <v>0</v>
      </c>
      <c r="BA27" s="140" t="n">
        <f aca="false">IF(BA$2&lt;=$A27,IF(BA$3&gt;=$A27,(BA$4/1.055056),0),0)*($AH28-$AH27)/10000</f>
        <v>0</v>
      </c>
      <c r="BB27" s="140" t="n">
        <f aca="false">IF(BB$2&lt;=$A27,IF(BB$3&gt;=$A27,(BB$4/1.055056),0),0)*($AH28-$AH27)/10000</f>
        <v>0</v>
      </c>
      <c r="BC27" s="140" t="n">
        <f aca="false">IF(BC$2&lt;=$A27,IF(BC$3&gt;=$A27,(BC$4/1.055056),0),0)*($AH28-$AH27)/10000</f>
        <v>0</v>
      </c>
      <c r="BD27" s="140"/>
      <c r="BE27" s="140" t="n">
        <f aca="false">SUM(AW27:BD27)*AL27</f>
        <v>0</v>
      </c>
      <c r="BF27" s="13"/>
      <c r="BG27" s="13"/>
      <c r="BH27" s="141" t="n">
        <f aca="false">IF(BH$2&lt;=$A27,IF(BH$3&gt;=$A27,(BH$4/1.055056),0),0)*($AH28-$AH27)/10000</f>
        <v>0</v>
      </c>
      <c r="BI27" s="141" t="n">
        <f aca="false">IF(BI$2&lt;=$A27,IF(BI$3&gt;=$A27,(BI$4/1.055056),0),0)*($AH28-$AH27)/10000</f>
        <v>0</v>
      </c>
      <c r="BJ27" s="141" t="n">
        <f aca="false">IF(BJ$2&lt;=$A27,IF(BJ$3&gt;=$A27,(BJ$4/1.055056),0),0)*($AH28-$AH27)/10000</f>
        <v>0</v>
      </c>
      <c r="BK27" s="141" t="n">
        <f aca="false">IF(BK$2&lt;=$A27,IF(BK$3&gt;=$A27,(BK$4/1.055056),0),0)*($AH28-$AH27)/10000</f>
        <v>0</v>
      </c>
      <c r="BL27" s="141" t="n">
        <f aca="false">IF(BL$2&lt;=$A27,IF(BL$3&gt;=$A27,(BL$4/1.055056),0),0)*($AH28-$AH27)/10000</f>
        <v>0</v>
      </c>
      <c r="BM27" s="141" t="n">
        <f aca="false">IF(BM$2&lt;=$A27,IF(BM$3&gt;=$A27,(BM$4/1.055056),0),0)*($AH28-$AH27)/10000</f>
        <v>0</v>
      </c>
      <c r="BN27" s="141" t="n">
        <f aca="false">IF(BN$2&lt;=$A27,IF(BN$3&gt;=$A27,(BN$4/1.055056),0),0)*($AH28-$AH27)/10000</f>
        <v>0</v>
      </c>
      <c r="BO27" s="141" t="n">
        <f aca="false">IF(BO$2&lt;=$A27,IF(BO$3&gt;=$A27,(BO$4/1.055056),0),0)*($AH28-$AH27)/10000</f>
        <v>0</v>
      </c>
      <c r="BP27" s="13"/>
      <c r="BQ27" s="14" t="n">
        <f aca="false">SUM(BH27:BO27)</f>
        <v>0</v>
      </c>
      <c r="BR27" s="14"/>
      <c r="BS27" s="14"/>
      <c r="BT27" s="17"/>
      <c r="BU27" s="17"/>
      <c r="BV27" s="142" t="n">
        <f aca="false">IF(BV$2&lt;=$A27,IF(BV$3&gt;=$A27,(BV$4),0),0)*($AH28-$AH27)/10000</f>
        <v>0</v>
      </c>
      <c r="BW27" s="142" t="n">
        <f aca="false">IF(BW$2&lt;=$A27,IF(BW$3&gt;=$A27,(BW$4),0),0)*($AH28-$AH27)/10000</f>
        <v>0</v>
      </c>
      <c r="BX27" s="142" t="n">
        <f aca="false">IF(BX$2&lt;=$A27,IF(BX$3&gt;=$A27,(BX$4),0),0)*($AH28-$AH27)/10000</f>
        <v>0</v>
      </c>
      <c r="BY27" s="142" t="n">
        <f aca="false">IF(BY$2&lt;=$A27,IF(BY$3&gt;=$A27,(BY$4),0),0)*($AH28-$AH27)/10000</f>
        <v>0</v>
      </c>
      <c r="BZ27" s="142" t="n">
        <f aca="false">IF(BZ$2&lt;=$A27,IF(BZ$3&gt;=$A27,(BZ$4),0),0)*($AH28-$AH27)/10000</f>
        <v>0</v>
      </c>
      <c r="CA27" s="140" t="n">
        <f aca="false">IF(CA$2&lt;=$A27,IF(CA$3&gt;=$A27,(CA$4),0),0)*($AH28-$AH27)/10000</f>
        <v>0</v>
      </c>
      <c r="CB27" s="140" t="n">
        <f aca="false">IF(CB$2&lt;=$A27,IF(CB$3&gt;=$A27,(CB$4),0),0)*($AH28-$AH27)/10000</f>
        <v>0</v>
      </c>
      <c r="CC27" s="140" t="n">
        <f aca="false">IF(CC$2&lt;=$A27,IF(CC$3&gt;=$A27,(CC$4),0),0)*($AH28-$AH27)/10000</f>
        <v>0</v>
      </c>
      <c r="CD27" s="140" t="n">
        <f aca="false">IF(CD$2&lt;=$A27,IF(CD$3&gt;=$A27,(CD$4),0),0)*($AH28-$AH27)/10000</f>
        <v>0</v>
      </c>
      <c r="CE27" s="140" t="n">
        <f aca="false">IF(CE$2&lt;=$A27,IF(CE$3&gt;=$A27,(CE$4),0),0)*($AH28-$AH27)/10000</f>
        <v>0</v>
      </c>
      <c r="CF27" s="140" t="n">
        <f aca="false">IF(CF$2&lt;=$A27,IF(CF$3&gt;=$A27,(CF$4),0),0)*($AH28-$AH27)/10000</f>
        <v>0</v>
      </c>
      <c r="CG27" s="140" t="n">
        <f aca="false">IF(CG$2&lt;=$A27,IF(CG$3&gt;=$A27,(CG$4),0),0)*($AH28-$AH27)/10000</f>
        <v>0</v>
      </c>
      <c r="CH27" s="140" t="n">
        <f aca="false">IF(CH$2&lt;=$A27,IF(CH$3&gt;=$A27,(CH$4),0),0)*($AH28-$AH27)/10000</f>
        <v>0</v>
      </c>
      <c r="CI27" s="17"/>
      <c r="CJ27" s="128" t="n">
        <f aca="false">SUM(BV27:CH27)*$AL27</f>
        <v>0</v>
      </c>
      <c r="CK27" s="128"/>
      <c r="CL27" s="128"/>
      <c r="CM27" s="142" t="n">
        <f aca="false">IF(CM$2&lt;=$A27,IF(CM$3&gt;=$A27,(CM$4),0),0)*($AH28-$AH27)/10000</f>
        <v>0</v>
      </c>
      <c r="CN27" s="142" t="n">
        <f aca="false">IF(CN$2&lt;=$A27,IF(CN$3&gt;=$A27,(CN$4),0),0)*($AH28-$AH27)/10000</f>
        <v>0</v>
      </c>
      <c r="CO27" s="142" t="n">
        <f aca="false">IF(CO$2&lt;=$A27,IF(CO$3&gt;=$A27,(CO$4),0),0)*($AH28-$AH27)/10000</f>
        <v>0</v>
      </c>
      <c r="CP27" s="142" t="n">
        <f aca="false">IF(CP$2&lt;=$A27,IF(CP$3&gt;=$A27,(CP$4),0),0)*($AH28-$AH27)/10000</f>
        <v>0</v>
      </c>
      <c r="CQ27" s="128"/>
      <c r="CR27" s="128" t="n">
        <f aca="false">SUM(CM27:CP27)*AL27</f>
        <v>0</v>
      </c>
      <c r="CS27" s="128"/>
      <c r="CT27" s="17"/>
      <c r="CU27" s="17"/>
      <c r="CV27" s="17"/>
      <c r="CW27" s="140" t="n">
        <f aca="false">IF(CW$2&lt;=$A27,IF(CW$3&gt;=$A27,(CW$4),0),0)*($AH28-$AH27)/10000</f>
        <v>0</v>
      </c>
      <c r="CX27" s="140" t="n">
        <f aca="false">IF(CX$2&lt;=$A27,IF(CX$3&gt;=$A27,(CX$4),0),0)*($AH28-$AH27)/10000</f>
        <v>0</v>
      </c>
      <c r="CY27" s="140" t="n">
        <f aca="false">IF(CY$2&lt;=$A27,IF(CY$3&gt;=$A27,(CY$4),0),0)*($AH28-$AH27)/10000</f>
        <v>0</v>
      </c>
      <c r="CZ27" s="140" t="n">
        <f aca="false">IF(CZ$2&lt;=$A27,IF(CZ$3&gt;=$A27,(CZ$4),0),0)*($AH28-$AH27)/10000</f>
        <v>0</v>
      </c>
      <c r="DA27" s="140" t="n">
        <f aca="false">IF(DA$2&lt;=$A27,IF(DA$3&gt;=$A27,(DA$4),0),0)*($AH28-$AH27)/10000</f>
        <v>0</v>
      </c>
      <c r="DB27" s="140" t="n">
        <f aca="false">IF(DB$2&lt;=$A27,IF(DB$3&gt;=$A27,(DB$4),0),0)*($AH28-$AH27)/10000</f>
        <v>0</v>
      </c>
      <c r="DC27" s="140" t="n">
        <f aca="false">IF(DC$2&lt;=$A27,IF(DC$3&gt;=$A27,(DC$4),0),0)*($AH28-$AH27)/10000</f>
        <v>0</v>
      </c>
      <c r="DD27" s="17"/>
      <c r="DE27" s="128" t="n">
        <f aca="false">SUM(CW27:DC27)*$AL27</f>
        <v>0</v>
      </c>
      <c r="DF27" s="17"/>
      <c r="DG27" s="17"/>
      <c r="DH27" s="17"/>
      <c r="DI27" s="17"/>
      <c r="DJ27" s="17"/>
      <c r="DK27" s="140" t="n">
        <f aca="false">IF(DK$2&lt;=$A27,IF(DK$3&gt;=$A27,(DK$4),0),0)*($AH28-$AH27)/10000</f>
        <v>0</v>
      </c>
      <c r="DL27" s="140" t="n">
        <f aca="false">IF(DL$2&lt;=$A27,IF(DL$3&gt;=$A27,(DL$4),0),0)*($AH28-$AH27)/10000</f>
        <v>0</v>
      </c>
      <c r="DM27" s="140" t="n">
        <f aca="false">IF(DM$2&lt;=$A27,IF(DM$3&gt;=$A27,(DM$4),0),0)*($AH28-$AH27)/10000</f>
        <v>0</v>
      </c>
      <c r="DN27" s="140" t="n">
        <f aca="false">IF(DN$2&lt;=$A27,IF(DN$3&gt;=$A27,(DN$4),0),0)*($AH28-$AH27)/10000</f>
        <v>0</v>
      </c>
      <c r="DO27" s="140"/>
      <c r="DP27" s="140" t="n">
        <f aca="false">SUM(DK27:DN27)*AL27</f>
        <v>0</v>
      </c>
      <c r="DQ27" s="140"/>
      <c r="DR27" s="140" t="n">
        <f aca="false">IF(DR$2&lt;=$A27,IF(DR$3&gt;=$A27,(DR$4),0),0)*($AH28-$AH27)/10000</f>
        <v>0</v>
      </c>
      <c r="DS27" s="140" t="n">
        <f aca="false">IF(DS$2&lt;=$A27,IF(DS$3&gt;=$A27,(DS$4),0),0)*($AH28-$AH27)/10000</f>
        <v>0</v>
      </c>
      <c r="DT27" s="140" t="n">
        <f aca="false">IF(DT$2&lt;=$A27,IF(DT$3&gt;=$A27,(DT$4),0),0)*($AH28-$AH27)/10000</f>
        <v>0</v>
      </c>
      <c r="DU27" s="140" t="n">
        <f aca="false">IF(DU$2&lt;=$A27,IF(DU$3&gt;=$A27,(DU$4),0),0)*($AH28-$AH27)/10000</f>
        <v>0</v>
      </c>
      <c r="DV27" s="140" t="n">
        <f aca="false">IF(DV$2&lt;=$A27,IF(DV$3&gt;=$A27,(DV$4),0),0)*($AH28-$AH27)/10000</f>
        <v>0</v>
      </c>
      <c r="DW27" s="140" t="n">
        <f aca="false">IF(DW$2&lt;=$A27,IF(DW$3&gt;=$A27,(DW$4),0),0)*($AH28-$AH27)/10000</f>
        <v>0</v>
      </c>
      <c r="DX27" s="140" t="n">
        <f aca="false">IF(DX$2&lt;=$A27,IF(DX$3&gt;=$A27,(DX$4),0),0)*($AH28-$AH27)/10000</f>
        <v>0</v>
      </c>
      <c r="DY27" s="140" t="n">
        <f aca="false">IF(DY$2&lt;=$A27,IF(DY$3&gt;=$A27,(DY$4),0),0)*($AH28-$AH27)/10000</f>
        <v>0</v>
      </c>
      <c r="DZ27" s="17"/>
      <c r="EA27" s="128" t="n">
        <f aca="false">DP27+((SUM(DR27:DY27)))</f>
        <v>0</v>
      </c>
      <c r="EB27" s="128" t="n">
        <f aca="false">EA27*AL27</f>
        <v>0</v>
      </c>
      <c r="EC27" s="17"/>
      <c r="ED27" s="17"/>
      <c r="EE27" s="17"/>
      <c r="EF27" s="17"/>
      <c r="EG27" s="17"/>
      <c r="EH27" s="140" t="n">
        <f aca="false">IF(EH$2&lt;=$A27,IF(EH$3&gt;=$A27,(EH$4),0),0)*($AH28-$AH27)/10000</f>
        <v>0</v>
      </c>
      <c r="EI27" s="140" t="n">
        <f aca="false">IF(EI$2&lt;=$A27,IF(EI$3&gt;=$A27,(EI$4),0),0)*($AH28-$AH27)/10000</f>
        <v>0</v>
      </c>
      <c r="EJ27" s="140" t="n">
        <f aca="false">IF(EJ$2&lt;=$A27,IF(EJ$3&gt;=$A27,(EJ$4),0),0)*($AH28-$AH27)/10000</f>
        <v>0</v>
      </c>
      <c r="EK27" s="140" t="n">
        <f aca="false">IF(EK$2&lt;=$A27,IF(EK$3&gt;=$A27,(EK$4),0),0)*($AH28-$AH27)/10000</f>
        <v>0</v>
      </c>
      <c r="EL27" s="140" t="n">
        <f aca="false">IF(EL$2&lt;=$A27,IF(EL$3&gt;=$A27,(EL$4),0),0)*($AH28-$AH27)/10000</f>
        <v>0</v>
      </c>
      <c r="EM27" s="140" t="n">
        <f aca="false">IF(EM$2&lt;=$A27,IF(EM$3&gt;=$A27,(EM$4),0),0)*($AH28-$AH27)/10000</f>
        <v>0</v>
      </c>
      <c r="EN27" s="17"/>
      <c r="EO27" s="128" t="n">
        <f aca="false">SUM(EH27:EM27)</f>
        <v>0</v>
      </c>
      <c r="EP27" s="128" t="n">
        <f aca="false">EO27*AL27</f>
        <v>0</v>
      </c>
      <c r="EQ27" s="17"/>
      <c r="ER27" s="17"/>
      <c r="ES27" s="17"/>
      <c r="ET27" s="17"/>
      <c r="EU27" s="17"/>
      <c r="EV27" s="140" t="n">
        <f aca="false">IF(EV$2&lt;=$A27,IF(EV$3&gt;=$A27,(EV$4),0),0)*($AH28-$AH27)/10000</f>
        <v>0</v>
      </c>
      <c r="EW27" s="140" t="n">
        <f aca="false">IF(EW$2&lt;=$A27,IF(EW$3&gt;=$A27,(EW$4),0),0)*($AH28-$AH27)/10000</f>
        <v>0</v>
      </c>
      <c r="EX27" s="140" t="n">
        <f aca="false">IF(EX$2&lt;=$A27,IF(EX$3&gt;=$A27,(EX$4),0),0)*($AH28-$AH27)/10000</f>
        <v>0</v>
      </c>
      <c r="EY27" s="140" t="n">
        <f aca="false">IF(EY$2&lt;=$A27,IF(EY$3&gt;=$A27,(EY$4),0),0)*($AH28-$AH27)/10000</f>
        <v>0</v>
      </c>
      <c r="EZ27" s="140" t="n">
        <f aca="false">IF(EZ$2&lt;=$A27,IF(EZ$3&gt;=$A27,(EZ$4),0),0)*($AH28-$AH27)/10000</f>
        <v>0</v>
      </c>
      <c r="FA27" s="140" t="n">
        <f aca="false">IF(FA$2&lt;=$A27,IF(FA$3&gt;=$A27,(FA$4),0),0)*($AH28-$AH27)/10000</f>
        <v>0</v>
      </c>
      <c r="FB27" s="17"/>
      <c r="FC27" s="128" t="n">
        <f aca="false">SUM(EV27:FA27)</f>
        <v>0</v>
      </c>
      <c r="FD27" s="128" t="n">
        <f aca="false">FC27*AL27</f>
        <v>0</v>
      </c>
      <c r="FE27" s="17"/>
      <c r="FF27" s="17"/>
      <c r="FG27" s="17"/>
      <c r="FH27" s="17"/>
      <c r="FI27" s="17"/>
      <c r="FJ27" s="17"/>
      <c r="FK27" s="140" t="n">
        <f aca="false">IF(FK$2&lt;=$A27,IF(FK$3&gt;=$A27,(FK$4),0),0)*($AH28-$AH27)/10000</f>
        <v>0</v>
      </c>
      <c r="FL27" s="140" t="n">
        <f aca="false">IF(FL$2&lt;=$A27,IF(FL$3&gt;=$A27,(FL$4),0),0)*($AH28-$AH27)/10000</f>
        <v>0</v>
      </c>
      <c r="FM27" s="140" t="n">
        <f aca="false">IF(FM$2&lt;=$A27,IF(FM$3&gt;=$A27,(FM$4),0),0)*($AH28-$AH27)/10000</f>
        <v>0</v>
      </c>
      <c r="FN27" s="140" t="n">
        <f aca="false">IF(FN$2&lt;=$A27,IF(FN$3&gt;=$A27,(FN$4),0),0)*($AH28-$AH27)/10000</f>
        <v>0</v>
      </c>
      <c r="FO27" s="140" t="n">
        <f aca="false">IF(FO$2&lt;=$A27,IF(FO$3&gt;=$A27,(FO$4),0),0)*($AH28-$AH27)/10000</f>
        <v>0</v>
      </c>
      <c r="FP27" s="140" t="n">
        <f aca="false">IF(FP$2&lt;=$A27,IF(FP$3&gt;=$A27,(FP$4),0),0)*($AH28-$AH27)/10000</f>
        <v>0</v>
      </c>
      <c r="FQ27" s="17"/>
      <c r="FR27" s="128" t="n">
        <f aca="false">SUM(FK27:FP27)</f>
        <v>0</v>
      </c>
      <c r="FS27" s="128" t="n">
        <f aca="false">FR27*AL27</f>
        <v>0</v>
      </c>
      <c r="FT27" s="17"/>
      <c r="FU27" s="17"/>
      <c r="FV27" s="17"/>
      <c r="FW27" s="17"/>
      <c r="FX27" s="17"/>
      <c r="FY27" s="17"/>
      <c r="FZ27" s="140" t="n">
        <f aca="false">IF(FZ$2&lt;=$A27,IF(FZ$3&gt;=$A27,(FZ$4),0),0)*($AH28-$AH27)/10000</f>
        <v>0</v>
      </c>
      <c r="GA27" s="140" t="n">
        <f aca="false">IF(GA$2&lt;=$A27,IF(GA$3&gt;=$A27,(GA$4),0),0)*($AH28-$AH27)/10000</f>
        <v>0</v>
      </c>
      <c r="GB27" s="140" t="n">
        <f aca="false">IF(GB$2&lt;=$A27,IF(GB$3&gt;=$A27,(GB$4),0),0)*($AH28-$AH27)/10000</f>
        <v>0</v>
      </c>
      <c r="GC27" s="140" t="n">
        <f aca="false">IF(GC$2&lt;=$A27,IF(GC$3&gt;=$A27,(GC$4),0),0)*($AH28-$AH27)/10000</f>
        <v>0</v>
      </c>
      <c r="GD27" s="140" t="n">
        <f aca="false">IF(GD$2&lt;=$A27,IF(GD$3&gt;=$A27,(GD$4),0),0)*($AH28-$AH27)/10000</f>
        <v>0</v>
      </c>
      <c r="GE27" s="140" t="n">
        <f aca="false">IF(GE$2&lt;=$A27,IF(GE$3&gt;=$A27,(GE$4),0),0)*($AH28-$AH27)/10000</f>
        <v>0</v>
      </c>
      <c r="GF27" s="17"/>
      <c r="GG27" s="128" t="n">
        <f aca="false">SUM(FZ27:GE27)</f>
        <v>0</v>
      </c>
      <c r="GH27" s="128" t="n">
        <f aca="false">GG27*AL27</f>
        <v>0</v>
      </c>
      <c r="GK27" s="17"/>
      <c r="GL27" s="17"/>
      <c r="GM27" s="17"/>
      <c r="GN27" s="17"/>
      <c r="GO27" s="140" t="n">
        <f aca="false">IF(GO$2&lt;=$A27,IF(GO$3&gt;=$A27,(GO$4),0),0)*($AH28-$AH27)/10000</f>
        <v>0</v>
      </c>
      <c r="GP27" s="140" t="n">
        <f aca="false">IF(GP$2&lt;=$A27,IF(GP$3&gt;=$A27,(GP$4),0),0)*($AH28-$AH27)/10000</f>
        <v>0</v>
      </c>
      <c r="GQ27" s="140" t="n">
        <f aca="false">IF(GQ$2&lt;=$A27,IF(GQ$3&gt;=$A27,(GQ$4),0),0)*($AH28-$AH27)/10000</f>
        <v>0</v>
      </c>
      <c r="GR27" s="140" t="n">
        <f aca="false">IF(GR$2&lt;=$A27,IF(GR$3&gt;=$A27,(GR$4),0),0)*($AH28-$AH27)/10000</f>
        <v>0</v>
      </c>
      <c r="GS27" s="140" t="n">
        <f aca="false">IF(GS$2&lt;=$A27,IF(GS$3&gt;=$A27,(GS$4),0),0)*($AH28-$AH27)/10000</f>
        <v>0</v>
      </c>
      <c r="GT27" s="140" t="n">
        <f aca="false">IF(GT$2&lt;=$A27,IF(GT$3&gt;=$A27,(GT$4),0),0)*($AH28-$AH27)/10000</f>
        <v>0</v>
      </c>
      <c r="GU27" s="17"/>
      <c r="GV27" s="128" t="n">
        <f aca="false">SUM(GO27:GT27)</f>
        <v>0</v>
      </c>
      <c r="GW27" s="128" t="n">
        <f aca="false">GV27*AL27</f>
        <v>0</v>
      </c>
      <c r="GZ27" s="17"/>
      <c r="HA27" s="17"/>
      <c r="HB27" s="17"/>
      <c r="HC27" s="17"/>
      <c r="HD27" s="140" t="n">
        <f aca="false">IF(HD$2&lt;=$A27,IF(HD$3&gt;=$A27,(HD$4),0),0)*($AH28-$AH27)/10000</f>
        <v>0</v>
      </c>
      <c r="HE27" s="140" t="n">
        <f aca="false">IF(HE$2&lt;=$A27,IF(HE$3&gt;=$A27,(HE$4),0),0)*($AH28-$AH27)/10000</f>
        <v>0</v>
      </c>
      <c r="HF27" s="140" t="n">
        <f aca="false">IF(HF$2&lt;=$A27,IF(HF$3&gt;=$A27,(HF$4),0),0)*($AH28-$AH27)/10000</f>
        <v>0</v>
      </c>
      <c r="HG27" s="140" t="n">
        <f aca="false">IF(HG$2&lt;=$A27,IF(HG$3&gt;=$A27,(HG$4),0),0)*($AH28-$AH27)/10000</f>
        <v>0</v>
      </c>
      <c r="HH27" s="140" t="n">
        <f aca="false">IF(HH$2&lt;=$A27,IF(HH$3&gt;=$A27,(HH$4),0),0)*($AH28-$AH27)/10000</f>
        <v>0</v>
      </c>
      <c r="HI27" s="140" t="n">
        <f aca="false">IF(HI$2&lt;=$A27,IF(HI$3&gt;=$A27,(HI$4),0),0)*($AH28-$AH27)/10000</f>
        <v>0</v>
      </c>
      <c r="HJ27" s="17"/>
      <c r="HK27" s="128" t="n">
        <f aca="false">SUM(HD27:HI27)</f>
        <v>0</v>
      </c>
      <c r="HL27" s="128" t="n">
        <f aca="false">HK27*AL27</f>
        <v>0</v>
      </c>
    </row>
    <row r="28" customFormat="false" ht="16.5" hidden="false" customHeight="false" outlineLevel="0" collapsed="false">
      <c r="A28" s="133" t="n">
        <v>37591</v>
      </c>
      <c r="B28" s="144" t="n">
        <f aca="false">INDEX(PrnArray,MATCH($A28,PrnColumn,0),MATCH($AE$19,PrnRow,0))+EP28</f>
        <v>0</v>
      </c>
      <c r="C28" s="135" t="n">
        <f aca="false">INDEX(M1SHEET,MATCH($A28,M1COLUMN,0),MATCH($AF$14,M1ROW,0))</f>
        <v>1.185</v>
      </c>
      <c r="D28" s="152"/>
      <c r="E28" s="144" t="n">
        <f aca="false">INDEX(PrnArray,MATCH($A28,PrnColumn,0),MATCH($AF$47,PrnRow,0))+HL28</f>
        <v>0</v>
      </c>
      <c r="F28" s="135" t="n">
        <f aca="false">INDEX(M1SHEET,MATCH($A28,M1COLUMN,0),MATCH($AF$6,M1ROW,0))</f>
        <v>0.28</v>
      </c>
      <c r="G28" s="152"/>
      <c r="H28" s="144" t="n">
        <f aca="false">INDEX(PrnArray,MATCH($A28,PrnColumn,0),MATCH($AE$11,PrnRow,0))</f>
        <v>0</v>
      </c>
      <c r="I28" s="135" t="n">
        <f aca="false">INDEX(M1SHEET,MATCH($A28,M1COLUMN,0),MATCH($AF$20,M1ROW,0))</f>
        <v>0.045</v>
      </c>
      <c r="J28" s="152"/>
      <c r="K28" s="144" t="n">
        <f aca="false">INDEX(PrnArray,MATCH($A28,PrnColumn,0),MATCH($AE$21,PrnRow,0))+FS28</f>
        <v>14.1</v>
      </c>
      <c r="L28" s="135" t="n">
        <f aca="false">INDEX(M1SHEET,MATCH($A28,M1COLUMN,0),MATCH($AF$10,M1ROW,0))</f>
        <v>0.15</v>
      </c>
      <c r="M28" s="152"/>
      <c r="N28" s="144" t="n">
        <f aca="false">INDEX(PrnArray,MATCH($A28,PrnColumn,0),MATCH($AE$40,PrnRow,0))+AJ28</f>
        <v>109.9</v>
      </c>
      <c r="O28" s="135" t="n">
        <f aca="false">INDEX(M1SHEET,MATCH($A28,M1COLUMN,0),MATCH($AF$26,M1ROW,0))</f>
        <v>0.145</v>
      </c>
      <c r="P28" s="152"/>
      <c r="Q28" s="144" t="n">
        <f aca="false">INDEX(PrnArray,MATCH($A28,PrnColumn,0),MATCH($AE$2,PrnRow,0))+$BE28+$DE28</f>
        <v>91.31</v>
      </c>
      <c r="R28" s="135" t="n">
        <f aca="false">INDEX(M1SHEET,MATCH($A28,M1COLUMN,0),MATCH($AF$3,M1ROW,0))</f>
        <v>-0.22</v>
      </c>
      <c r="S28" s="152"/>
      <c r="T28" s="135" t="n">
        <f aca="false">INDEX(M1SHEET,MATCH($A28,M1COLUMN,0),MATCH($AF$28,M1ROW,0))</f>
        <v>6.15456732942354</v>
      </c>
      <c r="U28" s="152"/>
      <c r="V28" s="144" t="e">
        <f aca="false">INDEX(PrnArray,MATCH($A28,PrnColumn,0),MATCH($AE$18,PrnRow,0))+INDEX(optsArray,MATCH($A28,optsColumn,0),MATCH($AE$18,optsRow,0))+$BE28+$CJ28+$CR28+$DP28</f>
        <v>#VALUE!</v>
      </c>
      <c r="W28" s="135" t="n">
        <f aca="false">INDEX(M1SHEET,MATCH($A28,M1COLUMN,0),MATCH($AF$2,M1ROW,0))</f>
        <v>4.541</v>
      </c>
      <c r="X28" s="152"/>
      <c r="Z28" s="150" t="n">
        <f aca="false">H28+K28+Q28</f>
        <v>105.41</v>
      </c>
      <c r="AA28" s="58"/>
      <c r="AB28" s="58"/>
      <c r="AE28" s="158" t="s">
        <v>113</v>
      </c>
      <c r="AF28" s="61" t="s">
        <v>114</v>
      </c>
      <c r="AH28" s="138" t="n">
        <v>37591</v>
      </c>
      <c r="AI28" s="96" t="n">
        <f aca="false">(BE28+BQ28+CJ28+DP28)*AL28</f>
        <v>0</v>
      </c>
      <c r="AJ28" s="97" t="n">
        <f aca="false">(AN28)*(AL28)</f>
        <v>0</v>
      </c>
      <c r="AK28" s="97" t="n">
        <f aca="false">(AM28+AN28)*(AL28)</f>
        <v>0</v>
      </c>
      <c r="AL28" s="139" t="n">
        <f aca="false">INDEX(M1SHEET,MATCH($AH28,M1COLUMN,0),MATCH($AF$38,M1ROW,0))</f>
        <v>0.909524290611995</v>
      </c>
      <c r="AM28" s="122" t="n">
        <f aca="false">BR28</f>
        <v>0</v>
      </c>
      <c r="AN28" s="97" t="n">
        <f aca="false">BQ28</f>
        <v>0</v>
      </c>
      <c r="AO28" s="125"/>
      <c r="AP28" s="108"/>
      <c r="AQ28" s="128" t="n">
        <f aca="false">SUM(AW28:BD28)+SUM(BH28:BO28)+SUM(DT28:DY28)+SUM(BV28:CH28)</f>
        <v>0</v>
      </c>
      <c r="AR28" s="108"/>
      <c r="AS28" s="17"/>
      <c r="AT28" s="17"/>
      <c r="AU28" s="37" t="n">
        <v>37591</v>
      </c>
      <c r="AV28" s="17"/>
      <c r="AW28" s="128" t="n">
        <f aca="false">IF(AW$2&lt;=$A28,IF(AW$3&gt;=$A28,(AW$4/1.055056),0),0)*($AH29-$AH28)/10000</f>
        <v>0</v>
      </c>
      <c r="AX28" s="140" t="n">
        <f aca="false">IF(AX$2&lt;=$A28,IF(AX$3&gt;=$A28,(AX$4/1.055056),0),0)*($AH29-$AH28)/10000</f>
        <v>0</v>
      </c>
      <c r="AY28" s="140" t="n">
        <f aca="false">IF(AY$2&lt;=$A28,IF(AY$3&gt;=$A28,(AY$4/1.055056),0),0)*($AH29-$AH28)/10000</f>
        <v>0</v>
      </c>
      <c r="AZ28" s="140" t="n">
        <f aca="false">IF(AZ$2&lt;=$A28,IF(AZ$3&gt;=$A28,(AZ$4/1.055056),0),0)*($AH29-$AH28)/10000</f>
        <v>0</v>
      </c>
      <c r="BA28" s="140" t="n">
        <f aca="false">IF(BA$2&lt;=$A28,IF(BA$3&gt;=$A28,(BA$4/1.055056),0),0)*($AH29-$AH28)/10000</f>
        <v>0</v>
      </c>
      <c r="BB28" s="140" t="n">
        <f aca="false">IF(BB$2&lt;=$A28,IF(BB$3&gt;=$A28,(BB$4/1.055056),0),0)*($AH29-$AH28)/10000</f>
        <v>0</v>
      </c>
      <c r="BC28" s="140" t="n">
        <f aca="false">IF(BC$2&lt;=$A28,IF(BC$3&gt;=$A28,(BC$4/1.055056),0),0)*($AH29-$AH28)/10000</f>
        <v>0</v>
      </c>
      <c r="BD28" s="140"/>
      <c r="BE28" s="140" t="n">
        <f aca="false">SUM(AW28:BD28)*AL28</f>
        <v>0</v>
      </c>
      <c r="BF28" s="13"/>
      <c r="BG28" s="13"/>
      <c r="BH28" s="141" t="n">
        <f aca="false">IF(BH$2&lt;=$A28,IF(BH$3&gt;=$A28,(BH$4/1.055056),0),0)*($AH29-$AH28)/10000</f>
        <v>0</v>
      </c>
      <c r="BI28" s="141" t="n">
        <f aca="false">IF(BI$2&lt;=$A28,IF(BI$3&gt;=$A28,(BI$4/1.055056),0),0)*($AH29-$AH28)/10000</f>
        <v>0</v>
      </c>
      <c r="BJ28" s="141" t="n">
        <f aca="false">IF(BJ$2&lt;=$A28,IF(BJ$3&gt;=$A28,(BJ$4/1.055056),0),0)*($AH29-$AH28)/10000</f>
        <v>0</v>
      </c>
      <c r="BK28" s="141" t="n">
        <f aca="false">IF(BK$2&lt;=$A28,IF(BK$3&gt;=$A28,(BK$4/1.055056),0),0)*($AH29-$AH28)/10000</f>
        <v>0</v>
      </c>
      <c r="BL28" s="141" t="n">
        <f aca="false">IF(BL$2&lt;=$A28,IF(BL$3&gt;=$A28,(BL$4/1.055056),0),0)*($AH29-$AH28)/10000</f>
        <v>0</v>
      </c>
      <c r="BM28" s="141" t="n">
        <f aca="false">IF(BM$2&lt;=$A28,IF(BM$3&gt;=$A28,(BM$4/1.055056),0),0)*($AH29-$AH28)/10000</f>
        <v>0</v>
      </c>
      <c r="BN28" s="141" t="n">
        <f aca="false">IF(BN$2&lt;=$A28,IF(BN$3&gt;=$A28,(BN$4/1.055056),0),0)*($AH29-$AH28)/10000</f>
        <v>0</v>
      </c>
      <c r="BO28" s="141" t="n">
        <f aca="false">IF(BO$2&lt;=$A28,IF(BO$3&gt;=$A28,(BO$4/1.055056),0),0)*($AH29-$AH28)/10000</f>
        <v>0</v>
      </c>
      <c r="BP28" s="13"/>
      <c r="BQ28" s="14" t="n">
        <f aca="false">SUM(BH28:BO28)</f>
        <v>0</v>
      </c>
      <c r="BR28" s="14"/>
      <c r="BS28" s="14"/>
      <c r="BT28" s="17"/>
      <c r="BU28" s="17"/>
      <c r="BV28" s="142" t="n">
        <f aca="false">IF(BV$2&lt;=$A28,IF(BV$3&gt;=$A28,(BV$4),0),0)*($AH29-$AH28)/10000</f>
        <v>0</v>
      </c>
      <c r="BW28" s="142" t="n">
        <f aca="false">IF(BW$2&lt;=$A28,IF(BW$3&gt;=$A28,(BW$4),0),0)*($AH29-$AH28)/10000</f>
        <v>0</v>
      </c>
      <c r="BX28" s="142" t="n">
        <f aca="false">IF(BX$2&lt;=$A28,IF(BX$3&gt;=$A28,(BX$4),0),0)*($AH29-$AH28)/10000</f>
        <v>0</v>
      </c>
      <c r="BY28" s="142" t="n">
        <f aca="false">IF(BY$2&lt;=$A28,IF(BY$3&gt;=$A28,(BY$4),0),0)*($AH29-$AH28)/10000</f>
        <v>0</v>
      </c>
      <c r="BZ28" s="142" t="n">
        <f aca="false">IF(BZ$2&lt;=$A28,IF(BZ$3&gt;=$A28,(BZ$4),0),0)*($AH29-$AH28)/10000</f>
        <v>0</v>
      </c>
      <c r="CA28" s="140" t="n">
        <f aca="false">IF(CA$2&lt;=$A28,IF(CA$3&gt;=$A28,(CA$4),0),0)*($AH29-$AH28)/10000</f>
        <v>0</v>
      </c>
      <c r="CB28" s="140" t="n">
        <f aca="false">IF(CB$2&lt;=$A28,IF(CB$3&gt;=$A28,(CB$4),0),0)*($AH29-$AH28)/10000</f>
        <v>0</v>
      </c>
      <c r="CC28" s="140" t="n">
        <f aca="false">IF(CC$2&lt;=$A28,IF(CC$3&gt;=$A28,(CC$4),0),0)*($AH29-$AH28)/10000</f>
        <v>0</v>
      </c>
      <c r="CD28" s="140" t="n">
        <f aca="false">IF(CD$2&lt;=$A28,IF(CD$3&gt;=$A28,(CD$4),0),0)*($AH29-$AH28)/10000</f>
        <v>0</v>
      </c>
      <c r="CE28" s="140" t="n">
        <f aca="false">IF(CE$2&lt;=$A28,IF(CE$3&gt;=$A28,(CE$4),0),0)*($AH29-$AH28)/10000</f>
        <v>0</v>
      </c>
      <c r="CF28" s="140" t="n">
        <f aca="false">IF(CF$2&lt;=$A28,IF(CF$3&gt;=$A28,(CF$4),0),0)*($AH29-$AH28)/10000</f>
        <v>0</v>
      </c>
      <c r="CG28" s="140" t="n">
        <f aca="false">IF(CG$2&lt;=$A28,IF(CG$3&gt;=$A28,(CG$4),0),0)*($AH29-$AH28)/10000</f>
        <v>0</v>
      </c>
      <c r="CH28" s="140" t="n">
        <f aca="false">IF(CH$2&lt;=$A28,IF(CH$3&gt;=$A28,(CH$4),0),0)*($AH29-$AH28)/10000</f>
        <v>0</v>
      </c>
      <c r="CI28" s="17"/>
      <c r="CJ28" s="128" t="n">
        <f aca="false">SUM(BV28:CH28)*$AL28</f>
        <v>0</v>
      </c>
      <c r="CK28" s="128"/>
      <c r="CL28" s="128"/>
      <c r="CM28" s="142" t="n">
        <f aca="false">IF(CM$2&lt;=$A28,IF(CM$3&gt;=$A28,(CM$4),0),0)*($AH29-$AH28)/10000</f>
        <v>0</v>
      </c>
      <c r="CN28" s="142" t="n">
        <f aca="false">IF(CN$2&lt;=$A28,IF(CN$3&gt;=$A28,(CN$4),0),0)*($AH29-$AH28)/10000</f>
        <v>0</v>
      </c>
      <c r="CO28" s="142" t="n">
        <f aca="false">IF(CO$2&lt;=$A28,IF(CO$3&gt;=$A28,(CO$4),0),0)*($AH29-$AH28)/10000</f>
        <v>0</v>
      </c>
      <c r="CP28" s="142" t="n">
        <f aca="false">IF(CP$2&lt;=$A28,IF(CP$3&gt;=$A28,(CP$4),0),0)*($AH29-$AH28)/10000</f>
        <v>0</v>
      </c>
      <c r="CQ28" s="128"/>
      <c r="CR28" s="128" t="n">
        <f aca="false">SUM(CM28:CP28)*AL28</f>
        <v>0</v>
      </c>
      <c r="CS28" s="128"/>
      <c r="CT28" s="17"/>
      <c r="CU28" s="17"/>
      <c r="CV28" s="17"/>
      <c r="CW28" s="140" t="n">
        <f aca="false">IF(CW$2&lt;=$A28,IF(CW$3&gt;=$A28,(CW$4),0),0)*($AH29-$AH28)/10000</f>
        <v>0</v>
      </c>
      <c r="CX28" s="140" t="n">
        <f aca="false">IF(CX$2&lt;=$A28,IF(CX$3&gt;=$A28,(CX$4),0),0)*($AH29-$AH28)/10000</f>
        <v>0</v>
      </c>
      <c r="CY28" s="140" t="n">
        <f aca="false">IF(CY$2&lt;=$A28,IF(CY$3&gt;=$A28,(CY$4),0),0)*($AH29-$AH28)/10000</f>
        <v>0</v>
      </c>
      <c r="CZ28" s="140" t="n">
        <f aca="false">IF(CZ$2&lt;=$A28,IF(CZ$3&gt;=$A28,(CZ$4),0),0)*($AH29-$AH28)/10000</f>
        <v>0</v>
      </c>
      <c r="DA28" s="140" t="n">
        <f aca="false">IF(DA$2&lt;=$A28,IF(DA$3&gt;=$A28,(DA$4),0),0)*($AH29-$AH28)/10000</f>
        <v>0</v>
      </c>
      <c r="DB28" s="140" t="n">
        <f aca="false">IF(DB$2&lt;=$A28,IF(DB$3&gt;=$A28,(DB$4),0),0)*($AH29-$AH28)/10000</f>
        <v>0</v>
      </c>
      <c r="DC28" s="140" t="n">
        <f aca="false">IF(DC$2&lt;=$A28,IF(DC$3&gt;=$A28,(DC$4),0),0)*($AH29-$AH28)/10000</f>
        <v>0</v>
      </c>
      <c r="DD28" s="17"/>
      <c r="DE28" s="128" t="n">
        <f aca="false">SUM(CW28:DC28)*$AL28</f>
        <v>0</v>
      </c>
      <c r="DF28" s="17"/>
      <c r="DG28" s="17"/>
      <c r="DH28" s="17"/>
      <c r="DI28" s="17"/>
      <c r="DJ28" s="17"/>
      <c r="DK28" s="140" t="n">
        <f aca="false">IF(DK$2&lt;=$A28,IF(DK$3&gt;=$A28,(DK$4),0),0)*($AH29-$AH28)/10000</f>
        <v>0</v>
      </c>
      <c r="DL28" s="140" t="n">
        <f aca="false">IF(DL$2&lt;=$A28,IF(DL$3&gt;=$A28,(DL$4),0),0)*($AH29-$AH28)/10000</f>
        <v>0</v>
      </c>
      <c r="DM28" s="140" t="n">
        <f aca="false">IF(DM$2&lt;=$A28,IF(DM$3&gt;=$A28,(DM$4),0),0)*($AH29-$AH28)/10000</f>
        <v>0</v>
      </c>
      <c r="DN28" s="140" t="n">
        <f aca="false">IF(DN$2&lt;=$A28,IF(DN$3&gt;=$A28,(DN$4),0),0)*($AH29-$AH28)/10000</f>
        <v>0</v>
      </c>
      <c r="DO28" s="140"/>
      <c r="DP28" s="140" t="n">
        <f aca="false">SUM(DK28:DN28)*AL28</f>
        <v>0</v>
      </c>
      <c r="DQ28" s="140"/>
      <c r="DR28" s="140" t="n">
        <f aca="false">IF(DR$2&lt;=$A28,IF(DR$3&gt;=$A28,(DR$4),0),0)*($AH29-$AH28)/10000</f>
        <v>0</v>
      </c>
      <c r="DS28" s="140" t="n">
        <f aca="false">IF(DS$2&lt;=$A28,IF(DS$3&gt;=$A28,(DS$4),0),0)*($AH29-$AH28)/10000</f>
        <v>0</v>
      </c>
      <c r="DT28" s="140" t="n">
        <f aca="false">IF(DT$2&lt;=$A28,IF(DT$3&gt;=$A28,(DT$4),0),0)*($AH29-$AH28)/10000</f>
        <v>0</v>
      </c>
      <c r="DU28" s="140" t="n">
        <f aca="false">IF(DU$2&lt;=$A28,IF(DU$3&gt;=$A28,(DU$4),0),0)*($AH29-$AH28)/10000</f>
        <v>0</v>
      </c>
      <c r="DV28" s="140" t="n">
        <f aca="false">IF(DV$2&lt;=$A28,IF(DV$3&gt;=$A28,(DV$4),0),0)*($AH29-$AH28)/10000</f>
        <v>0</v>
      </c>
      <c r="DW28" s="140" t="n">
        <f aca="false">IF(DW$2&lt;=$A28,IF(DW$3&gt;=$A28,(DW$4),0),0)*($AH29-$AH28)/10000</f>
        <v>0</v>
      </c>
      <c r="DX28" s="140" t="n">
        <f aca="false">IF(DX$2&lt;=$A28,IF(DX$3&gt;=$A28,(DX$4),0),0)*($AH29-$AH28)/10000</f>
        <v>0</v>
      </c>
      <c r="DY28" s="140" t="n">
        <f aca="false">IF(DY$2&lt;=$A28,IF(DY$3&gt;=$A28,(DY$4),0),0)*($AH29-$AH28)/10000</f>
        <v>0</v>
      </c>
      <c r="DZ28" s="17"/>
      <c r="EA28" s="128" t="n">
        <f aca="false">DP28+((SUM(DR28:DY28)))</f>
        <v>0</v>
      </c>
      <c r="EB28" s="128" t="n">
        <f aca="false">EA28*AL28</f>
        <v>0</v>
      </c>
      <c r="EC28" s="17"/>
      <c r="ED28" s="17"/>
      <c r="EE28" s="17"/>
      <c r="EF28" s="17"/>
      <c r="EG28" s="17"/>
      <c r="EH28" s="140" t="n">
        <f aca="false">IF(EH$2&lt;=$A28,IF(EH$3&gt;=$A28,(EH$4),0),0)*($AH29-$AH28)/10000</f>
        <v>0</v>
      </c>
      <c r="EI28" s="140" t="n">
        <f aca="false">IF(EI$2&lt;=$A28,IF(EI$3&gt;=$A28,(EI$4),0),0)*($AH29-$AH28)/10000</f>
        <v>0</v>
      </c>
      <c r="EJ28" s="140" t="n">
        <f aca="false">IF(EJ$2&lt;=$A28,IF(EJ$3&gt;=$A28,(EJ$4),0),0)*($AH29-$AH28)/10000</f>
        <v>0</v>
      </c>
      <c r="EK28" s="140" t="n">
        <f aca="false">IF(EK$2&lt;=$A28,IF(EK$3&gt;=$A28,(EK$4),0),0)*($AH29-$AH28)/10000</f>
        <v>0</v>
      </c>
      <c r="EL28" s="140" t="n">
        <f aca="false">IF(EL$2&lt;=$A28,IF(EL$3&gt;=$A28,(EL$4),0),0)*($AH29-$AH28)/10000</f>
        <v>0</v>
      </c>
      <c r="EM28" s="140" t="n">
        <f aca="false">IF(EM$2&lt;=$A28,IF(EM$3&gt;=$A28,(EM$4),0),0)*($AH29-$AH28)/10000</f>
        <v>0</v>
      </c>
      <c r="EN28" s="17"/>
      <c r="EO28" s="128" t="n">
        <f aca="false">SUM(EH28:EM28)</f>
        <v>0</v>
      </c>
      <c r="EP28" s="128" t="n">
        <f aca="false">EO28*AL28</f>
        <v>0</v>
      </c>
      <c r="EQ28" s="17"/>
      <c r="ER28" s="17"/>
      <c r="ES28" s="17"/>
      <c r="ET28" s="17"/>
      <c r="EU28" s="17"/>
      <c r="EV28" s="140" t="n">
        <f aca="false">IF(EV$2&lt;=$A28,IF(EV$3&gt;=$A28,(EV$4),0),0)*($AH29-$AH28)/10000</f>
        <v>0</v>
      </c>
      <c r="EW28" s="140" t="n">
        <f aca="false">IF(EW$2&lt;=$A28,IF(EW$3&gt;=$A28,(EW$4),0),0)*($AH29-$AH28)/10000</f>
        <v>0</v>
      </c>
      <c r="EX28" s="140" t="n">
        <f aca="false">IF(EX$2&lt;=$A28,IF(EX$3&gt;=$A28,(EX$4),0),0)*($AH29-$AH28)/10000</f>
        <v>0</v>
      </c>
      <c r="EY28" s="140" t="n">
        <f aca="false">IF(EY$2&lt;=$A28,IF(EY$3&gt;=$A28,(EY$4),0),0)*($AH29-$AH28)/10000</f>
        <v>0</v>
      </c>
      <c r="EZ28" s="140" t="n">
        <f aca="false">IF(EZ$2&lt;=$A28,IF(EZ$3&gt;=$A28,(EZ$4),0),0)*($AH29-$AH28)/10000</f>
        <v>0</v>
      </c>
      <c r="FA28" s="140" t="n">
        <f aca="false">IF(FA$2&lt;=$A28,IF(FA$3&gt;=$A28,(FA$4),0),0)*($AH29-$AH28)/10000</f>
        <v>0</v>
      </c>
      <c r="FB28" s="17"/>
      <c r="FC28" s="128" t="n">
        <f aca="false">SUM(EV28:FA28)</f>
        <v>0</v>
      </c>
      <c r="FD28" s="128" t="n">
        <f aca="false">FC28*AL28</f>
        <v>0</v>
      </c>
      <c r="FE28" s="17"/>
      <c r="FF28" s="17"/>
      <c r="FG28" s="17"/>
      <c r="FH28" s="17"/>
      <c r="FI28" s="17"/>
      <c r="FJ28" s="17"/>
      <c r="FK28" s="140" t="n">
        <f aca="false">IF(FK$2&lt;=$A28,IF(FK$3&gt;=$A28,(FK$4),0),0)*($AH29-$AH28)/10000</f>
        <v>0</v>
      </c>
      <c r="FL28" s="140" t="n">
        <f aca="false">IF(FL$2&lt;=$A28,IF(FL$3&gt;=$A28,(FL$4),0),0)*($AH29-$AH28)/10000</f>
        <v>0</v>
      </c>
      <c r="FM28" s="140" t="n">
        <f aca="false">IF(FM$2&lt;=$A28,IF(FM$3&gt;=$A28,(FM$4),0),0)*($AH29-$AH28)/10000</f>
        <v>0</v>
      </c>
      <c r="FN28" s="140" t="n">
        <f aca="false">IF(FN$2&lt;=$A28,IF(FN$3&gt;=$A28,(FN$4),0),0)*($AH29-$AH28)/10000</f>
        <v>0</v>
      </c>
      <c r="FO28" s="140" t="n">
        <f aca="false">IF(FO$2&lt;=$A28,IF(FO$3&gt;=$A28,(FO$4),0),0)*($AH29-$AH28)/10000</f>
        <v>0</v>
      </c>
      <c r="FP28" s="140" t="n">
        <f aca="false">IF(FP$2&lt;=$A28,IF(FP$3&gt;=$A28,(FP$4),0),0)*($AH29-$AH28)/10000</f>
        <v>0</v>
      </c>
      <c r="FQ28" s="17"/>
      <c r="FR28" s="128" t="n">
        <f aca="false">SUM(FK28:FP28)</f>
        <v>0</v>
      </c>
      <c r="FS28" s="128" t="n">
        <f aca="false">FR28*AL28</f>
        <v>0</v>
      </c>
      <c r="FT28" s="17"/>
      <c r="FU28" s="17"/>
      <c r="FV28" s="17"/>
      <c r="FW28" s="17"/>
      <c r="FX28" s="17"/>
      <c r="FY28" s="17"/>
      <c r="FZ28" s="140" t="n">
        <f aca="false">IF(FZ$2&lt;=$A28,IF(FZ$3&gt;=$A28,(FZ$4),0),0)*($AH29-$AH28)/10000</f>
        <v>0</v>
      </c>
      <c r="GA28" s="140" t="n">
        <f aca="false">IF(GA$2&lt;=$A28,IF(GA$3&gt;=$A28,(GA$4),0),0)*($AH29-$AH28)/10000</f>
        <v>0</v>
      </c>
      <c r="GB28" s="140" t="n">
        <f aca="false">IF(GB$2&lt;=$A28,IF(GB$3&gt;=$A28,(GB$4),0),0)*($AH29-$AH28)/10000</f>
        <v>0</v>
      </c>
      <c r="GC28" s="140" t="n">
        <f aca="false">IF(GC$2&lt;=$A28,IF(GC$3&gt;=$A28,(GC$4),0),0)*($AH29-$AH28)/10000</f>
        <v>0</v>
      </c>
      <c r="GD28" s="140" t="n">
        <f aca="false">IF(GD$2&lt;=$A28,IF(GD$3&gt;=$A28,(GD$4),0),0)*($AH29-$AH28)/10000</f>
        <v>0</v>
      </c>
      <c r="GE28" s="140" t="n">
        <f aca="false">IF(GE$2&lt;=$A28,IF(GE$3&gt;=$A28,(GE$4),0),0)*($AH29-$AH28)/10000</f>
        <v>0</v>
      </c>
      <c r="GF28" s="17"/>
      <c r="GG28" s="128" t="n">
        <f aca="false">SUM(FZ28:GE28)</f>
        <v>0</v>
      </c>
      <c r="GH28" s="128" t="n">
        <f aca="false">GG28*AL28</f>
        <v>0</v>
      </c>
      <c r="GK28" s="17"/>
      <c r="GL28" s="17"/>
      <c r="GM28" s="17"/>
      <c r="GN28" s="17"/>
      <c r="GO28" s="140" t="n">
        <f aca="false">IF(GO$2&lt;=$A28,IF(GO$3&gt;=$A28,(GO$4),0),0)*($AH29-$AH28)/10000</f>
        <v>0</v>
      </c>
      <c r="GP28" s="140" t="n">
        <f aca="false">IF(GP$2&lt;=$A28,IF(GP$3&gt;=$A28,(GP$4),0),0)*($AH29-$AH28)/10000</f>
        <v>0</v>
      </c>
      <c r="GQ28" s="140" t="n">
        <f aca="false">IF(GQ$2&lt;=$A28,IF(GQ$3&gt;=$A28,(GQ$4),0),0)*($AH29-$AH28)/10000</f>
        <v>0</v>
      </c>
      <c r="GR28" s="140" t="n">
        <f aca="false">IF(GR$2&lt;=$A28,IF(GR$3&gt;=$A28,(GR$4),0),0)*($AH29-$AH28)/10000</f>
        <v>0</v>
      </c>
      <c r="GS28" s="140" t="n">
        <f aca="false">IF(GS$2&lt;=$A28,IF(GS$3&gt;=$A28,(GS$4),0),0)*($AH29-$AH28)/10000</f>
        <v>0</v>
      </c>
      <c r="GT28" s="140" t="n">
        <f aca="false">IF(GT$2&lt;=$A28,IF(GT$3&gt;=$A28,(GT$4),0),0)*($AH29-$AH28)/10000</f>
        <v>0</v>
      </c>
      <c r="GU28" s="17"/>
      <c r="GV28" s="128" t="n">
        <f aca="false">SUM(GO28:GT28)</f>
        <v>0</v>
      </c>
      <c r="GW28" s="128" t="n">
        <f aca="false">GV28*AL28</f>
        <v>0</v>
      </c>
      <c r="GZ28" s="17"/>
      <c r="HA28" s="17"/>
      <c r="HB28" s="17"/>
      <c r="HC28" s="17"/>
      <c r="HD28" s="140" t="n">
        <f aca="false">IF(HD$2&lt;=$A28,IF(HD$3&gt;=$A28,(HD$4),0),0)*($AH29-$AH28)/10000</f>
        <v>0</v>
      </c>
      <c r="HE28" s="140" t="n">
        <f aca="false">IF(HE$2&lt;=$A28,IF(HE$3&gt;=$A28,(HE$4),0),0)*($AH29-$AH28)/10000</f>
        <v>0</v>
      </c>
      <c r="HF28" s="140" t="n">
        <f aca="false">IF(HF$2&lt;=$A28,IF(HF$3&gt;=$A28,(HF$4),0),0)*($AH29-$AH28)/10000</f>
        <v>0</v>
      </c>
      <c r="HG28" s="140" t="n">
        <f aca="false">IF(HG$2&lt;=$A28,IF(HG$3&gt;=$A28,(HG$4),0),0)*($AH29-$AH28)/10000</f>
        <v>0</v>
      </c>
      <c r="HH28" s="140" t="n">
        <f aca="false">IF(HH$2&lt;=$A28,IF(HH$3&gt;=$A28,(HH$4),0),0)*($AH29-$AH28)/10000</f>
        <v>0</v>
      </c>
      <c r="HI28" s="140" t="n">
        <f aca="false">IF(HI$2&lt;=$A28,IF(HI$3&gt;=$A28,(HI$4),0),0)*($AH29-$AH28)/10000</f>
        <v>0</v>
      </c>
      <c r="HJ28" s="17"/>
      <c r="HK28" s="128" t="n">
        <f aca="false">SUM(HD28:HI28)</f>
        <v>0</v>
      </c>
      <c r="HL28" s="128" t="n">
        <f aca="false">HK28*AL28</f>
        <v>0</v>
      </c>
    </row>
    <row r="29" customFormat="false" ht="16.5" hidden="false" customHeight="false" outlineLevel="0" collapsed="false">
      <c r="A29" s="133" t="n">
        <v>37622</v>
      </c>
      <c r="B29" s="144" t="n">
        <f aca="false">INDEX(PrnArray,MATCH($A29,PrnColumn,0),MATCH($AE$19,PrnRow,0))+EP29</f>
        <v>0</v>
      </c>
      <c r="C29" s="135" t="n">
        <f aca="false">INDEX(M1SHEET,MATCH($A29,M1COLUMN,0),MATCH($AF$14,M1ROW,0))</f>
        <v>1.185</v>
      </c>
      <c r="D29" s="145" t="n">
        <f aca="false">AVERAGE(C27:C31)</f>
        <v>1.185</v>
      </c>
      <c r="E29" s="144" t="n">
        <f aca="false">INDEX(PrnArray,MATCH($A29,PrnColumn,0),MATCH($AF$47,PrnRow,0))+HL29</f>
        <v>0</v>
      </c>
      <c r="F29" s="135" t="n">
        <f aca="false">INDEX(M1SHEET,MATCH($A29,M1COLUMN,0),MATCH($AF$6,M1ROW,0))</f>
        <v>0.28</v>
      </c>
      <c r="G29" s="145" t="n">
        <f aca="false">AVERAGE(F27:F31)</f>
        <v>0.28</v>
      </c>
      <c r="H29" s="144" t="n">
        <f aca="false">INDEX(PrnArray,MATCH($A29,PrnColumn,0),MATCH($AE$11,PrnRow,0))</f>
        <v>0</v>
      </c>
      <c r="I29" s="135" t="n">
        <f aca="false">INDEX(M1SHEET,MATCH($A29,M1COLUMN,0),MATCH($AF$20,M1ROW,0))</f>
        <v>0.0575</v>
      </c>
      <c r="J29" s="145" t="n">
        <f aca="false">AVERAGE(I27:I31)</f>
        <v>0.05</v>
      </c>
      <c r="K29" s="144" t="n">
        <f aca="false">INDEX(PrnArray,MATCH($A29,PrnColumn,0),MATCH($AE$21,PrnRow,0))+FS29</f>
        <v>14.03</v>
      </c>
      <c r="L29" s="135" t="n">
        <f aca="false">INDEX(M1SHEET,MATCH($A29,M1COLUMN,0),MATCH($AF$10,M1ROW,0))</f>
        <v>0.15</v>
      </c>
      <c r="M29" s="145" t="n">
        <f aca="false">AVERAGE(L27:L31)</f>
        <v>0.15</v>
      </c>
      <c r="N29" s="144" t="n">
        <f aca="false">INDEX(PrnArray,MATCH($A29,PrnColumn,0),MATCH($AE$40,PrnRow,0))+AJ29</f>
        <v>109.41</v>
      </c>
      <c r="O29" s="135" t="n">
        <f aca="false">INDEX(M1SHEET,MATCH($A29,M1COLUMN,0),MATCH($AF$26,M1ROW,0))</f>
        <v>0.145</v>
      </c>
      <c r="P29" s="145" t="n">
        <f aca="false">AVERAGE(O27:O31)</f>
        <v>0.145</v>
      </c>
      <c r="Q29" s="144" t="n">
        <f aca="false">INDEX(PrnArray,MATCH($A29,PrnColumn,0),MATCH($AE$2,PrnRow,0))+$BE29+$DE29</f>
        <v>104.3</v>
      </c>
      <c r="R29" s="135" t="n">
        <f aca="false">INDEX(M1SHEET,MATCH($A29,M1COLUMN,0),MATCH($AF$3,M1ROW,0))</f>
        <v>-0.22</v>
      </c>
      <c r="S29" s="145" t="n">
        <f aca="false">AVERAGE(R27:R31)</f>
        <v>-0.22</v>
      </c>
      <c r="T29" s="135" t="n">
        <f aca="false">INDEX(M1SHEET,MATCH($A29,M1COLUMN,0),MATCH($AF$28,M1ROW,0))</f>
        <v>6.20783151147223</v>
      </c>
      <c r="U29" s="145" t="n">
        <f aca="false">AVERAGE(T27:T31)</f>
        <v>5.98880812287278</v>
      </c>
      <c r="V29" s="144" t="e">
        <f aca="false">INDEX(PrnArray,MATCH($A29,PrnColumn,0),MATCH($AE$18,PrnRow,0))+INDEX(optsArray,MATCH($A29,optsColumn,0),MATCH($AE$18,optsRow,0))+$BE29+$CJ29+$CR29+$DP29</f>
        <v>#VALUE!</v>
      </c>
      <c r="W29" s="135" t="n">
        <f aca="false">INDEX(M1SHEET,MATCH($A29,M1COLUMN,0),MATCH($AF$2,M1ROW,0))</f>
        <v>4.58</v>
      </c>
      <c r="X29" s="145" t="n">
        <f aca="false">AVERAGE(W27:W31)</f>
        <v>4.4262</v>
      </c>
      <c r="Z29" s="150" t="n">
        <f aca="false">H29+K29+Q29</f>
        <v>118.33</v>
      </c>
      <c r="AA29" s="58"/>
      <c r="AB29" s="58"/>
      <c r="AE29" s="158" t="s">
        <v>115</v>
      </c>
      <c r="AF29" s="61" t="s">
        <v>46</v>
      </c>
      <c r="AH29" s="138" t="n">
        <v>37622</v>
      </c>
      <c r="AI29" s="96" t="n">
        <f aca="false">(BE29+BQ29+CJ29+DP29)*AL29</f>
        <v>0</v>
      </c>
      <c r="AJ29" s="97" t="n">
        <f aca="false">(AN29)*(AL29)</f>
        <v>0</v>
      </c>
      <c r="AK29" s="97" t="n">
        <f aca="false">(AM29+AN29)*(AL29)</f>
        <v>0</v>
      </c>
      <c r="AL29" s="139" t="n">
        <f aca="false">INDEX(M1SHEET,MATCH($AH29,M1COLUMN,0),MATCH($AF$38,M1ROW,0))</f>
        <v>0.905437798972126</v>
      </c>
      <c r="AM29" s="122" t="n">
        <f aca="false">BR29</f>
        <v>0</v>
      </c>
      <c r="AN29" s="97" t="n">
        <f aca="false">BQ29</f>
        <v>0</v>
      </c>
      <c r="AO29" s="125"/>
      <c r="AP29" s="108"/>
      <c r="AQ29" s="128" t="n">
        <f aca="false">SUM(AW29:BD29)+SUM(BH29:BO29)+SUM(DT29:DY29)+SUM(BV29:CH29)</f>
        <v>0</v>
      </c>
      <c r="AR29" s="108"/>
      <c r="AS29" s="17"/>
      <c r="AT29" s="17"/>
      <c r="AU29" s="37" t="n">
        <v>37622</v>
      </c>
      <c r="AV29" s="17"/>
      <c r="AW29" s="128" t="n">
        <f aca="false">IF(AW$2&lt;=$A29,IF(AW$3&gt;=$A29,(AW$4/1.055056),0),0)*($AH30-$AH29)/10000</f>
        <v>0</v>
      </c>
      <c r="AX29" s="140" t="n">
        <f aca="false">IF(AX$2&lt;=$A29,IF(AX$3&gt;=$A29,(AX$4/1.055056),0),0)*($AH30-$AH29)/10000</f>
        <v>0</v>
      </c>
      <c r="AY29" s="140" t="n">
        <f aca="false">IF(AY$2&lt;=$A29,IF(AY$3&gt;=$A29,(AY$4/1.055056),0),0)*($AH30-$AH29)/10000</f>
        <v>0</v>
      </c>
      <c r="AZ29" s="140" t="n">
        <f aca="false">IF(AZ$2&lt;=$A29,IF(AZ$3&gt;=$A29,(AZ$4/1.055056),0),0)*($AH30-$AH29)/10000</f>
        <v>0</v>
      </c>
      <c r="BA29" s="140" t="n">
        <f aca="false">IF(BA$2&lt;=$A29,IF(BA$3&gt;=$A29,(BA$4/1.055056),0),0)*($AH30-$AH29)/10000</f>
        <v>0</v>
      </c>
      <c r="BB29" s="140" t="n">
        <f aca="false">IF(BB$2&lt;=$A29,IF(BB$3&gt;=$A29,(BB$4/1.055056),0),0)*($AH30-$AH29)/10000</f>
        <v>0</v>
      </c>
      <c r="BC29" s="140" t="n">
        <f aca="false">IF(BC$2&lt;=$A29,IF(BC$3&gt;=$A29,(BC$4/1.055056),0),0)*($AH30-$AH29)/10000</f>
        <v>0</v>
      </c>
      <c r="BD29" s="140"/>
      <c r="BE29" s="140" t="n">
        <f aca="false">SUM(AW29:BD29)*AL29</f>
        <v>0</v>
      </c>
      <c r="BF29" s="13"/>
      <c r="BG29" s="13"/>
      <c r="BH29" s="141" t="n">
        <f aca="false">IF(BH$2&lt;=$A29,IF(BH$3&gt;=$A29,(BH$4/1.055056),0),0)*($AH30-$AH29)/10000</f>
        <v>0</v>
      </c>
      <c r="BI29" s="141" t="n">
        <f aca="false">IF(BI$2&lt;=$A29,IF(BI$3&gt;=$A29,(BI$4/1.055056),0),0)*($AH30-$AH29)/10000</f>
        <v>0</v>
      </c>
      <c r="BJ29" s="141" t="n">
        <f aca="false">IF(BJ$2&lt;=$A29,IF(BJ$3&gt;=$A29,(BJ$4/1.055056),0),0)*($AH30-$AH29)/10000</f>
        <v>0</v>
      </c>
      <c r="BK29" s="141" t="n">
        <f aca="false">IF(BK$2&lt;=$A29,IF(BK$3&gt;=$A29,(BK$4/1.055056),0),0)*($AH30-$AH29)/10000</f>
        <v>0</v>
      </c>
      <c r="BL29" s="141" t="n">
        <f aca="false">IF(BL$2&lt;=$A29,IF(BL$3&gt;=$A29,(BL$4/1.055056),0),0)*($AH30-$AH29)/10000</f>
        <v>0</v>
      </c>
      <c r="BM29" s="141" t="n">
        <f aca="false">IF(BM$2&lt;=$A29,IF(BM$3&gt;=$A29,(BM$4/1.055056),0),0)*($AH30-$AH29)/10000</f>
        <v>0</v>
      </c>
      <c r="BN29" s="141" t="n">
        <f aca="false">IF(BN$2&lt;=$A29,IF(BN$3&gt;=$A29,(BN$4/1.055056),0),0)*($AH30-$AH29)/10000</f>
        <v>0</v>
      </c>
      <c r="BO29" s="141" t="n">
        <f aca="false">IF(BO$2&lt;=$A29,IF(BO$3&gt;=$A29,(BO$4/1.055056),0),0)*($AH30-$AH29)/10000</f>
        <v>0</v>
      </c>
      <c r="BP29" s="13"/>
      <c r="BQ29" s="14" t="n">
        <f aca="false">SUM(BH29:BO29)</f>
        <v>0</v>
      </c>
      <c r="BR29" s="14"/>
      <c r="BS29" s="14"/>
      <c r="BT29" s="17"/>
      <c r="BU29" s="17"/>
      <c r="BV29" s="142" t="n">
        <f aca="false">IF(BV$2&lt;=$A29,IF(BV$3&gt;=$A29,(BV$4),0),0)*($AH30-$AH29)/10000</f>
        <v>0</v>
      </c>
      <c r="BW29" s="142" t="n">
        <f aca="false">IF(BW$2&lt;=$A29,IF(BW$3&gt;=$A29,(BW$4),0),0)*($AH30-$AH29)/10000</f>
        <v>0</v>
      </c>
      <c r="BX29" s="142" t="n">
        <f aca="false">IF(BX$2&lt;=$A29,IF(BX$3&gt;=$A29,(BX$4),0),0)*($AH30-$AH29)/10000</f>
        <v>0</v>
      </c>
      <c r="BY29" s="142" t="n">
        <f aca="false">IF(BY$2&lt;=$A29,IF(BY$3&gt;=$A29,(BY$4),0),0)*($AH30-$AH29)/10000</f>
        <v>0</v>
      </c>
      <c r="BZ29" s="142" t="n">
        <f aca="false">IF(BZ$2&lt;=$A29,IF(BZ$3&gt;=$A29,(BZ$4),0),0)*($AH30-$AH29)/10000</f>
        <v>0</v>
      </c>
      <c r="CA29" s="140" t="n">
        <f aca="false">IF(CA$2&lt;=$A29,IF(CA$3&gt;=$A29,(CA$4),0),0)*($AH30-$AH29)/10000</f>
        <v>0</v>
      </c>
      <c r="CB29" s="140" t="n">
        <f aca="false">IF(CB$2&lt;=$A29,IF(CB$3&gt;=$A29,(CB$4),0),0)*($AH30-$AH29)/10000</f>
        <v>0</v>
      </c>
      <c r="CC29" s="140" t="n">
        <f aca="false">IF(CC$2&lt;=$A29,IF(CC$3&gt;=$A29,(CC$4),0),0)*($AH30-$AH29)/10000</f>
        <v>0</v>
      </c>
      <c r="CD29" s="140" t="n">
        <f aca="false">IF(CD$2&lt;=$A29,IF(CD$3&gt;=$A29,(CD$4),0),0)*($AH30-$AH29)/10000</f>
        <v>0</v>
      </c>
      <c r="CE29" s="140" t="n">
        <f aca="false">IF(CE$2&lt;=$A29,IF(CE$3&gt;=$A29,(CE$4),0),0)*($AH30-$AH29)/10000</f>
        <v>0</v>
      </c>
      <c r="CF29" s="140" t="n">
        <f aca="false">IF(CF$2&lt;=$A29,IF(CF$3&gt;=$A29,(CF$4),0),0)*($AH30-$AH29)/10000</f>
        <v>0</v>
      </c>
      <c r="CG29" s="140" t="n">
        <f aca="false">IF(CG$2&lt;=$A29,IF(CG$3&gt;=$A29,(CG$4),0),0)*($AH30-$AH29)/10000</f>
        <v>0</v>
      </c>
      <c r="CH29" s="140" t="n">
        <f aca="false">IF(CH$2&lt;=$A29,IF(CH$3&gt;=$A29,(CH$4),0),0)*($AH30-$AH29)/10000</f>
        <v>0</v>
      </c>
      <c r="CI29" s="17"/>
      <c r="CJ29" s="128" t="n">
        <f aca="false">SUM(BV29:CH29)*$AL29</f>
        <v>0</v>
      </c>
      <c r="CK29" s="128"/>
      <c r="CL29" s="128"/>
      <c r="CM29" s="142" t="n">
        <f aca="false">IF(CM$2&lt;=$A29,IF(CM$3&gt;=$A29,(CM$4),0),0)*($AH30-$AH29)/10000</f>
        <v>0</v>
      </c>
      <c r="CN29" s="142" t="n">
        <f aca="false">IF(CN$2&lt;=$A29,IF(CN$3&gt;=$A29,(CN$4),0),0)*($AH30-$AH29)/10000</f>
        <v>0</v>
      </c>
      <c r="CO29" s="142" t="n">
        <f aca="false">IF(CO$2&lt;=$A29,IF(CO$3&gt;=$A29,(CO$4),0),0)*($AH30-$AH29)/10000</f>
        <v>0</v>
      </c>
      <c r="CP29" s="142" t="n">
        <f aca="false">IF(CP$2&lt;=$A29,IF(CP$3&gt;=$A29,(CP$4),0),0)*($AH30-$AH29)/10000</f>
        <v>0</v>
      </c>
      <c r="CQ29" s="128"/>
      <c r="CR29" s="128" t="n">
        <f aca="false">SUM(CM29:CP29)*AL29</f>
        <v>0</v>
      </c>
      <c r="CS29" s="128"/>
      <c r="CT29" s="17"/>
      <c r="CU29" s="17"/>
      <c r="CV29" s="17"/>
      <c r="CW29" s="140" t="n">
        <f aca="false">IF(CW$2&lt;=$A29,IF(CW$3&gt;=$A29,(CW$4),0),0)*($AH30-$AH29)/10000</f>
        <v>0</v>
      </c>
      <c r="CX29" s="140" t="n">
        <f aca="false">IF(CX$2&lt;=$A29,IF(CX$3&gt;=$A29,(CX$4),0),0)*($AH30-$AH29)/10000</f>
        <v>0</v>
      </c>
      <c r="CY29" s="140" t="n">
        <f aca="false">IF(CY$2&lt;=$A29,IF(CY$3&gt;=$A29,(CY$4),0),0)*($AH30-$AH29)/10000</f>
        <v>0</v>
      </c>
      <c r="CZ29" s="140" t="n">
        <f aca="false">IF(CZ$2&lt;=$A29,IF(CZ$3&gt;=$A29,(CZ$4),0),0)*($AH30-$AH29)/10000</f>
        <v>0</v>
      </c>
      <c r="DA29" s="140" t="n">
        <f aca="false">IF(DA$2&lt;=$A29,IF(DA$3&gt;=$A29,(DA$4),0),0)*($AH30-$AH29)/10000</f>
        <v>0</v>
      </c>
      <c r="DB29" s="140" t="n">
        <f aca="false">IF(DB$2&lt;=$A29,IF(DB$3&gt;=$A29,(DB$4),0),0)*($AH30-$AH29)/10000</f>
        <v>0</v>
      </c>
      <c r="DC29" s="140" t="n">
        <f aca="false">IF(DC$2&lt;=$A29,IF(DC$3&gt;=$A29,(DC$4),0),0)*($AH30-$AH29)/10000</f>
        <v>0</v>
      </c>
      <c r="DD29" s="17"/>
      <c r="DE29" s="128" t="n">
        <f aca="false">SUM(CW29:DC29)*$AL29</f>
        <v>0</v>
      </c>
      <c r="DF29" s="17"/>
      <c r="DG29" s="17"/>
      <c r="DH29" s="17"/>
      <c r="DI29" s="17"/>
      <c r="DJ29" s="17"/>
      <c r="DK29" s="140" t="n">
        <f aca="false">IF(DK$2&lt;=$A29,IF(DK$3&gt;=$A29,(DK$4),0),0)*($AH30-$AH29)/10000</f>
        <v>0</v>
      </c>
      <c r="DL29" s="140" t="n">
        <f aca="false">IF(DL$2&lt;=$A29,IF(DL$3&gt;=$A29,(DL$4),0),0)*($AH30-$AH29)/10000</f>
        <v>0</v>
      </c>
      <c r="DM29" s="140" t="n">
        <f aca="false">IF(DM$2&lt;=$A29,IF(DM$3&gt;=$A29,(DM$4),0),0)*($AH30-$AH29)/10000</f>
        <v>0</v>
      </c>
      <c r="DN29" s="140" t="n">
        <f aca="false">IF(DN$2&lt;=$A29,IF(DN$3&gt;=$A29,(DN$4),0),0)*($AH30-$AH29)/10000</f>
        <v>0</v>
      </c>
      <c r="DO29" s="140"/>
      <c r="DP29" s="140" t="n">
        <f aca="false">SUM(DK29:DN29)*AL29</f>
        <v>0</v>
      </c>
      <c r="DQ29" s="140"/>
      <c r="DR29" s="140" t="n">
        <f aca="false">IF(DR$2&lt;=$A29,IF(DR$3&gt;=$A29,(DR$4),0),0)*($AH30-$AH29)/10000</f>
        <v>0</v>
      </c>
      <c r="DS29" s="140" t="n">
        <f aca="false">IF(DS$2&lt;=$A29,IF(DS$3&gt;=$A29,(DS$4),0),0)*($AH30-$AH29)/10000</f>
        <v>0</v>
      </c>
      <c r="DT29" s="140" t="n">
        <f aca="false">IF(DT$2&lt;=$A29,IF(DT$3&gt;=$A29,(DT$4),0),0)*($AH30-$AH29)/10000</f>
        <v>0</v>
      </c>
      <c r="DU29" s="140" t="n">
        <f aca="false">IF(DU$2&lt;=$A29,IF(DU$3&gt;=$A29,(DU$4),0),0)*($AH30-$AH29)/10000</f>
        <v>0</v>
      </c>
      <c r="DV29" s="140" t="n">
        <f aca="false">IF(DV$2&lt;=$A29,IF(DV$3&gt;=$A29,(DV$4),0),0)*($AH30-$AH29)/10000</f>
        <v>0</v>
      </c>
      <c r="DW29" s="140" t="n">
        <f aca="false">IF(DW$2&lt;=$A29,IF(DW$3&gt;=$A29,(DW$4),0),0)*($AH30-$AH29)/10000</f>
        <v>0</v>
      </c>
      <c r="DX29" s="140" t="n">
        <f aca="false">IF(DX$2&lt;=$A29,IF(DX$3&gt;=$A29,(DX$4),0),0)*($AH30-$AH29)/10000</f>
        <v>0</v>
      </c>
      <c r="DY29" s="140" t="n">
        <f aca="false">IF(DY$2&lt;=$A29,IF(DY$3&gt;=$A29,(DY$4),0),0)*($AH30-$AH29)/10000</f>
        <v>0</v>
      </c>
      <c r="DZ29" s="17"/>
      <c r="EA29" s="128" t="n">
        <f aca="false">DP29+((SUM(DR29:DY29)))</f>
        <v>0</v>
      </c>
      <c r="EB29" s="128" t="n">
        <f aca="false">EA29*AL29</f>
        <v>0</v>
      </c>
      <c r="EC29" s="17"/>
      <c r="ED29" s="17"/>
      <c r="EE29" s="17"/>
      <c r="EF29" s="17"/>
      <c r="EG29" s="17"/>
      <c r="EH29" s="140" t="n">
        <f aca="false">IF(EH$2&lt;=$A29,IF(EH$3&gt;=$A29,(EH$4),0),0)*($AH30-$AH29)/10000</f>
        <v>0</v>
      </c>
      <c r="EI29" s="140" t="n">
        <f aca="false">IF(EI$2&lt;=$A29,IF(EI$3&gt;=$A29,(EI$4),0),0)*($AH30-$AH29)/10000</f>
        <v>0</v>
      </c>
      <c r="EJ29" s="140" t="n">
        <f aca="false">IF(EJ$2&lt;=$A29,IF(EJ$3&gt;=$A29,(EJ$4),0),0)*($AH30-$AH29)/10000</f>
        <v>0</v>
      </c>
      <c r="EK29" s="140" t="n">
        <f aca="false">IF(EK$2&lt;=$A29,IF(EK$3&gt;=$A29,(EK$4),0),0)*($AH30-$AH29)/10000</f>
        <v>0</v>
      </c>
      <c r="EL29" s="140" t="n">
        <f aca="false">IF(EL$2&lt;=$A29,IF(EL$3&gt;=$A29,(EL$4),0),0)*($AH30-$AH29)/10000</f>
        <v>0</v>
      </c>
      <c r="EM29" s="140" t="n">
        <f aca="false">IF(EM$2&lt;=$A29,IF(EM$3&gt;=$A29,(EM$4),0),0)*($AH30-$AH29)/10000</f>
        <v>0</v>
      </c>
      <c r="EN29" s="17"/>
      <c r="EO29" s="128" t="n">
        <f aca="false">SUM(EH29:EM29)</f>
        <v>0</v>
      </c>
      <c r="EP29" s="128" t="n">
        <f aca="false">EO29*AL29</f>
        <v>0</v>
      </c>
      <c r="EQ29" s="17"/>
      <c r="ER29" s="17"/>
      <c r="ES29" s="17"/>
      <c r="ET29" s="17"/>
      <c r="EU29" s="17"/>
      <c r="EV29" s="140" t="n">
        <f aca="false">IF(EV$2&lt;=$A29,IF(EV$3&gt;=$A29,(EV$4),0),0)*($AH30-$AH29)/10000</f>
        <v>0</v>
      </c>
      <c r="EW29" s="140" t="n">
        <f aca="false">IF(EW$2&lt;=$A29,IF(EW$3&gt;=$A29,(EW$4),0),0)*($AH30-$AH29)/10000</f>
        <v>0</v>
      </c>
      <c r="EX29" s="140" t="n">
        <f aca="false">IF(EX$2&lt;=$A29,IF(EX$3&gt;=$A29,(EX$4),0),0)*($AH30-$AH29)/10000</f>
        <v>0</v>
      </c>
      <c r="EY29" s="140" t="n">
        <f aca="false">IF(EY$2&lt;=$A29,IF(EY$3&gt;=$A29,(EY$4),0),0)*($AH30-$AH29)/10000</f>
        <v>0</v>
      </c>
      <c r="EZ29" s="140" t="n">
        <f aca="false">IF(EZ$2&lt;=$A29,IF(EZ$3&gt;=$A29,(EZ$4),0),0)*($AH30-$AH29)/10000</f>
        <v>0</v>
      </c>
      <c r="FA29" s="140" t="n">
        <f aca="false">IF(FA$2&lt;=$A29,IF(FA$3&gt;=$A29,(FA$4),0),0)*($AH30-$AH29)/10000</f>
        <v>0</v>
      </c>
      <c r="FB29" s="17"/>
      <c r="FC29" s="128" t="n">
        <f aca="false">SUM(EV29:FA29)</f>
        <v>0</v>
      </c>
      <c r="FD29" s="128" t="n">
        <f aca="false">FC29*AL29</f>
        <v>0</v>
      </c>
      <c r="FE29" s="17"/>
      <c r="FF29" s="17"/>
      <c r="FG29" s="17"/>
      <c r="FH29" s="17"/>
      <c r="FI29" s="17"/>
      <c r="FJ29" s="17"/>
      <c r="FK29" s="140" t="n">
        <f aca="false">IF(FK$2&lt;=$A29,IF(FK$3&gt;=$A29,(FK$4),0),0)*($AH30-$AH29)/10000</f>
        <v>0</v>
      </c>
      <c r="FL29" s="140" t="n">
        <f aca="false">IF(FL$2&lt;=$A29,IF(FL$3&gt;=$A29,(FL$4),0),0)*($AH30-$AH29)/10000</f>
        <v>0</v>
      </c>
      <c r="FM29" s="140" t="n">
        <f aca="false">IF(FM$2&lt;=$A29,IF(FM$3&gt;=$A29,(FM$4),0),0)*($AH30-$AH29)/10000</f>
        <v>0</v>
      </c>
      <c r="FN29" s="140" t="n">
        <f aca="false">IF(FN$2&lt;=$A29,IF(FN$3&gt;=$A29,(FN$4),0),0)*($AH30-$AH29)/10000</f>
        <v>0</v>
      </c>
      <c r="FO29" s="140" t="n">
        <f aca="false">IF(FO$2&lt;=$A29,IF(FO$3&gt;=$A29,(FO$4),0),0)*($AH30-$AH29)/10000</f>
        <v>0</v>
      </c>
      <c r="FP29" s="140" t="n">
        <f aca="false">IF(FP$2&lt;=$A29,IF(FP$3&gt;=$A29,(FP$4),0),0)*($AH30-$AH29)/10000</f>
        <v>0</v>
      </c>
      <c r="FQ29" s="17"/>
      <c r="FR29" s="128" t="n">
        <f aca="false">SUM(FK29:FP29)</f>
        <v>0</v>
      </c>
      <c r="FS29" s="128" t="n">
        <f aca="false">FR29*AL29</f>
        <v>0</v>
      </c>
      <c r="FT29" s="17"/>
      <c r="FU29" s="17"/>
      <c r="FV29" s="17"/>
      <c r="FW29" s="17"/>
      <c r="FX29" s="17"/>
      <c r="FY29" s="17"/>
      <c r="FZ29" s="140" t="n">
        <f aca="false">IF(FZ$2&lt;=$A29,IF(FZ$3&gt;=$A29,(FZ$4),0),0)*($AH30-$AH29)/10000</f>
        <v>0</v>
      </c>
      <c r="GA29" s="140" t="n">
        <f aca="false">IF(GA$2&lt;=$A29,IF(GA$3&gt;=$A29,(GA$4),0),0)*($AH30-$AH29)/10000</f>
        <v>0</v>
      </c>
      <c r="GB29" s="140" t="n">
        <f aca="false">IF(GB$2&lt;=$A29,IF(GB$3&gt;=$A29,(GB$4),0),0)*($AH30-$AH29)/10000</f>
        <v>0</v>
      </c>
      <c r="GC29" s="140" t="n">
        <f aca="false">IF(GC$2&lt;=$A29,IF(GC$3&gt;=$A29,(GC$4),0),0)*($AH30-$AH29)/10000</f>
        <v>0</v>
      </c>
      <c r="GD29" s="140" t="n">
        <f aca="false">IF(GD$2&lt;=$A29,IF(GD$3&gt;=$A29,(GD$4),0),0)*($AH30-$AH29)/10000</f>
        <v>0</v>
      </c>
      <c r="GE29" s="140" t="n">
        <f aca="false">IF(GE$2&lt;=$A29,IF(GE$3&gt;=$A29,(GE$4),0),0)*($AH30-$AH29)/10000</f>
        <v>0</v>
      </c>
      <c r="GF29" s="17"/>
      <c r="GG29" s="128" t="n">
        <f aca="false">SUM(FZ29:GE29)</f>
        <v>0</v>
      </c>
      <c r="GH29" s="128" t="n">
        <f aca="false">GG29*AL29</f>
        <v>0</v>
      </c>
      <c r="GK29" s="17"/>
      <c r="GL29" s="17"/>
      <c r="GM29" s="17"/>
      <c r="GN29" s="17"/>
      <c r="GO29" s="140" t="n">
        <f aca="false">IF(GO$2&lt;=$A29,IF(GO$3&gt;=$A29,(GO$4),0),0)*($AH30-$AH29)/10000</f>
        <v>0</v>
      </c>
      <c r="GP29" s="140" t="n">
        <f aca="false">IF(GP$2&lt;=$A29,IF(GP$3&gt;=$A29,(GP$4),0),0)*($AH30-$AH29)/10000</f>
        <v>0</v>
      </c>
      <c r="GQ29" s="140" t="n">
        <f aca="false">IF(GQ$2&lt;=$A29,IF(GQ$3&gt;=$A29,(GQ$4),0),0)*($AH30-$AH29)/10000</f>
        <v>0</v>
      </c>
      <c r="GR29" s="140" t="n">
        <f aca="false">IF(GR$2&lt;=$A29,IF(GR$3&gt;=$A29,(GR$4),0),0)*($AH30-$AH29)/10000</f>
        <v>0</v>
      </c>
      <c r="GS29" s="140" t="n">
        <f aca="false">IF(GS$2&lt;=$A29,IF(GS$3&gt;=$A29,(GS$4),0),0)*($AH30-$AH29)/10000</f>
        <v>0</v>
      </c>
      <c r="GT29" s="140" t="n">
        <f aca="false">IF(GT$2&lt;=$A29,IF(GT$3&gt;=$A29,(GT$4),0),0)*($AH30-$AH29)/10000</f>
        <v>0</v>
      </c>
      <c r="GU29" s="17"/>
      <c r="GV29" s="128" t="n">
        <f aca="false">SUM(GO29:GT29)</f>
        <v>0</v>
      </c>
      <c r="GW29" s="128" t="n">
        <f aca="false">GV29*AL29</f>
        <v>0</v>
      </c>
      <c r="GZ29" s="17"/>
      <c r="HA29" s="17"/>
      <c r="HB29" s="17"/>
      <c r="HC29" s="17"/>
      <c r="HD29" s="140" t="n">
        <f aca="false">IF(HD$2&lt;=$A29,IF(HD$3&gt;=$A29,(HD$4),0),0)*($AH30-$AH29)/10000</f>
        <v>0</v>
      </c>
      <c r="HE29" s="140" t="n">
        <f aca="false">IF(HE$2&lt;=$A29,IF(HE$3&gt;=$A29,(HE$4),0),0)*($AH30-$AH29)/10000</f>
        <v>0</v>
      </c>
      <c r="HF29" s="140" t="n">
        <f aca="false">IF(HF$2&lt;=$A29,IF(HF$3&gt;=$A29,(HF$4),0),0)*($AH30-$AH29)/10000</f>
        <v>0</v>
      </c>
      <c r="HG29" s="140" t="n">
        <f aca="false">IF(HG$2&lt;=$A29,IF(HG$3&gt;=$A29,(HG$4),0),0)*($AH30-$AH29)/10000</f>
        <v>0</v>
      </c>
      <c r="HH29" s="140" t="n">
        <f aca="false">IF(HH$2&lt;=$A29,IF(HH$3&gt;=$A29,(HH$4),0),0)*($AH30-$AH29)/10000</f>
        <v>0</v>
      </c>
      <c r="HI29" s="140" t="n">
        <f aca="false">IF(HI$2&lt;=$A29,IF(HI$3&gt;=$A29,(HI$4),0),0)*($AH30-$AH29)/10000</f>
        <v>0</v>
      </c>
      <c r="HJ29" s="17"/>
      <c r="HK29" s="128" t="n">
        <f aca="false">SUM(HD29:HI29)</f>
        <v>0</v>
      </c>
      <c r="HL29" s="128" t="n">
        <f aca="false">HK29*AL29</f>
        <v>0</v>
      </c>
    </row>
    <row r="30" customFormat="false" ht="16.5" hidden="false" customHeight="false" outlineLevel="0" collapsed="false">
      <c r="A30" s="133" t="n">
        <v>37653</v>
      </c>
      <c r="B30" s="144" t="n">
        <f aca="false">INDEX(PrnArray,MATCH($A30,PrnColumn,0),MATCH($AE$19,PrnRow,0))+EP30</f>
        <v>0</v>
      </c>
      <c r="C30" s="135" t="n">
        <f aca="false">INDEX(M1SHEET,MATCH($A30,M1COLUMN,0),MATCH($AF$14,M1ROW,0))</f>
        <v>1.185</v>
      </c>
      <c r="D30" s="152"/>
      <c r="E30" s="144" t="n">
        <f aca="false">INDEX(PrnArray,MATCH($A30,PrnColumn,0),MATCH($AF$47,PrnRow,0))+HL30</f>
        <v>0</v>
      </c>
      <c r="F30" s="135" t="n">
        <f aca="false">INDEX(M1SHEET,MATCH($A30,M1COLUMN,0),MATCH($AF$6,M1ROW,0))</f>
        <v>0.28</v>
      </c>
      <c r="G30" s="152"/>
      <c r="H30" s="144" t="n">
        <f aca="false">INDEX(PrnArray,MATCH($A30,PrnColumn,0),MATCH($AE$11,PrnRow,0))</f>
        <v>0</v>
      </c>
      <c r="I30" s="135" t="n">
        <f aca="false">INDEX(M1SHEET,MATCH($A30,M1COLUMN,0),MATCH($AF$20,M1ROW,0))</f>
        <v>0.0625</v>
      </c>
      <c r="J30" s="152"/>
      <c r="K30" s="144" t="n">
        <f aca="false">INDEX(PrnArray,MATCH($A30,PrnColumn,0),MATCH($AE$21,PrnRow,0))+FS30</f>
        <v>12.62</v>
      </c>
      <c r="L30" s="135" t="n">
        <f aca="false">INDEX(M1SHEET,MATCH($A30,M1COLUMN,0),MATCH($AF$10,M1ROW,0))</f>
        <v>0.15</v>
      </c>
      <c r="M30" s="152"/>
      <c r="N30" s="144" t="n">
        <f aca="false">INDEX(PrnArray,MATCH($A30,PrnColumn,0),MATCH($AE$40,PrnRow,0))+AJ30</f>
        <v>98.38</v>
      </c>
      <c r="O30" s="135" t="n">
        <f aca="false">INDEX(M1SHEET,MATCH($A30,M1COLUMN,0),MATCH($AF$26,M1ROW,0))</f>
        <v>0.145</v>
      </c>
      <c r="P30" s="152"/>
      <c r="Q30" s="144" t="n">
        <f aca="false">INDEX(PrnArray,MATCH($A30,PrnColumn,0),MATCH($AE$2,PrnRow,0))+$BE30+$DE30</f>
        <v>96.85</v>
      </c>
      <c r="R30" s="135" t="n">
        <f aca="false">INDEX(M1SHEET,MATCH($A30,M1COLUMN,0),MATCH($AF$3,M1ROW,0))</f>
        <v>-0.22</v>
      </c>
      <c r="S30" s="152"/>
      <c r="T30" s="135" t="n">
        <f aca="false">INDEX(M1SHEET,MATCH($A30,M1COLUMN,0),MATCH($AF$28,M1ROW,0))</f>
        <v>5.96480570809651</v>
      </c>
      <c r="U30" s="152"/>
      <c r="V30" s="144" t="e">
        <f aca="false">INDEX(PrnArray,MATCH($A30,PrnColumn,0),MATCH($AE$18,PrnRow,0))+INDEX(optsArray,MATCH($A30,optsColumn,0),MATCH($AE$18,optsRow,0))+$BE30+$CJ30+$CR30+$DP30</f>
        <v>#VALUE!</v>
      </c>
      <c r="W30" s="135" t="n">
        <f aca="false">INDEX(M1SHEET,MATCH($A30,M1COLUMN,0),MATCH($AF$2,M1ROW,0))</f>
        <v>4.411</v>
      </c>
      <c r="X30" s="152"/>
      <c r="Z30" s="150" t="n">
        <f aca="false">H30+K30+Q30</f>
        <v>109.47</v>
      </c>
      <c r="AA30" s="58"/>
      <c r="AB30" s="58"/>
      <c r="AE30" s="158" t="s">
        <v>116</v>
      </c>
      <c r="AF30" s="61" t="s">
        <v>50</v>
      </c>
      <c r="AH30" s="138" t="n">
        <v>37653</v>
      </c>
      <c r="AI30" s="96" t="n">
        <f aca="false">(BE30+BQ30+CJ30+DP30)*AL30</f>
        <v>0</v>
      </c>
      <c r="AJ30" s="97" t="n">
        <f aca="false">(AN30)*(AL30)</f>
        <v>0</v>
      </c>
      <c r="AK30" s="97" t="n">
        <f aca="false">(AM30+AN30)*(AL30)</f>
        <v>0</v>
      </c>
      <c r="AL30" s="139" t="n">
        <f aca="false">INDEX(M1SHEET,MATCH($AH30,M1COLUMN,0),MATCH($AF$38,M1ROW,0))</f>
        <v>0.901342169790286</v>
      </c>
      <c r="AM30" s="122" t="n">
        <f aca="false">BR30</f>
        <v>0</v>
      </c>
      <c r="AN30" s="97" t="n">
        <f aca="false">BQ30</f>
        <v>0</v>
      </c>
      <c r="AO30" s="125"/>
      <c r="AP30" s="108"/>
      <c r="AQ30" s="128" t="n">
        <f aca="false">SUM(AW30:BD30)+SUM(BH30:BO30)+SUM(DT30:DY30)+SUM(BV30:CH30)</f>
        <v>0</v>
      </c>
      <c r="AR30" s="108"/>
      <c r="AS30" s="17"/>
      <c r="AT30" s="17"/>
      <c r="AU30" s="37" t="n">
        <v>37653</v>
      </c>
      <c r="AV30" s="17"/>
      <c r="AW30" s="128" t="n">
        <f aca="false">IF(AW$2&lt;=$A30,IF(AW$3&gt;=$A30,(AW$4/1.055056),0),0)*($AH31-$AH30)/10000</f>
        <v>0</v>
      </c>
      <c r="AX30" s="140" t="n">
        <f aca="false">IF(AX$2&lt;=$A30,IF(AX$3&gt;=$A30,(AX$4/1.055056),0),0)*($AH31-$AH30)/10000</f>
        <v>0</v>
      </c>
      <c r="AY30" s="140" t="n">
        <f aca="false">IF(AY$2&lt;=$A30,IF(AY$3&gt;=$A30,(AY$4/1.055056),0),0)*($AH31-$AH30)/10000</f>
        <v>0</v>
      </c>
      <c r="AZ30" s="140" t="n">
        <f aca="false">IF(AZ$2&lt;=$A30,IF(AZ$3&gt;=$A30,(AZ$4/1.055056),0),0)*($AH31-$AH30)/10000</f>
        <v>0</v>
      </c>
      <c r="BA30" s="140" t="n">
        <f aca="false">IF(BA$2&lt;=$A30,IF(BA$3&gt;=$A30,(BA$4/1.055056),0),0)*($AH31-$AH30)/10000</f>
        <v>0</v>
      </c>
      <c r="BB30" s="140" t="n">
        <f aca="false">IF(BB$2&lt;=$A30,IF(BB$3&gt;=$A30,(BB$4/1.055056),0),0)*($AH31-$AH30)/10000</f>
        <v>0</v>
      </c>
      <c r="BC30" s="140" t="n">
        <f aca="false">IF(BC$2&lt;=$A30,IF(BC$3&gt;=$A30,(BC$4/1.055056),0),0)*($AH31-$AH30)/10000</f>
        <v>0</v>
      </c>
      <c r="BD30" s="140"/>
      <c r="BE30" s="140" t="n">
        <f aca="false">SUM(AW30:BD30)*AL30</f>
        <v>0</v>
      </c>
      <c r="BF30" s="13"/>
      <c r="BG30" s="13"/>
      <c r="BH30" s="141" t="n">
        <f aca="false">IF(BH$2&lt;=$A30,IF(BH$3&gt;=$A30,(BH$4/1.055056),0),0)*($AH31-$AH30)/10000</f>
        <v>0</v>
      </c>
      <c r="BI30" s="141" t="n">
        <f aca="false">IF(BI$2&lt;=$A30,IF(BI$3&gt;=$A30,(BI$4/1.055056),0),0)*($AH31-$AH30)/10000</f>
        <v>0</v>
      </c>
      <c r="BJ30" s="141" t="n">
        <f aca="false">IF(BJ$2&lt;=$A30,IF(BJ$3&gt;=$A30,(BJ$4/1.055056),0),0)*($AH31-$AH30)/10000</f>
        <v>0</v>
      </c>
      <c r="BK30" s="141" t="n">
        <f aca="false">IF(BK$2&lt;=$A30,IF(BK$3&gt;=$A30,(BK$4/1.055056),0),0)*($AH31-$AH30)/10000</f>
        <v>0</v>
      </c>
      <c r="BL30" s="141" t="n">
        <f aca="false">IF(BL$2&lt;=$A30,IF(BL$3&gt;=$A30,(BL$4/1.055056),0),0)*($AH31-$AH30)/10000</f>
        <v>0</v>
      </c>
      <c r="BM30" s="141" t="n">
        <f aca="false">IF(BM$2&lt;=$A30,IF(BM$3&gt;=$A30,(BM$4/1.055056),0),0)*($AH31-$AH30)/10000</f>
        <v>0</v>
      </c>
      <c r="BN30" s="141" t="n">
        <f aca="false">IF(BN$2&lt;=$A30,IF(BN$3&gt;=$A30,(BN$4/1.055056),0),0)*($AH31-$AH30)/10000</f>
        <v>0</v>
      </c>
      <c r="BO30" s="141" t="n">
        <f aca="false">IF(BO$2&lt;=$A30,IF(BO$3&gt;=$A30,(BO$4/1.055056),0),0)*($AH31-$AH30)/10000</f>
        <v>0</v>
      </c>
      <c r="BP30" s="13"/>
      <c r="BQ30" s="14" t="n">
        <f aca="false">SUM(BH30:BO30)</f>
        <v>0</v>
      </c>
      <c r="BR30" s="14"/>
      <c r="BS30" s="14"/>
      <c r="BT30" s="17"/>
      <c r="BU30" s="17"/>
      <c r="BV30" s="142" t="n">
        <f aca="false">IF(BV$2&lt;=$A30,IF(BV$3&gt;=$A30,(BV$4),0),0)*($AH31-$AH30)/10000</f>
        <v>0</v>
      </c>
      <c r="BW30" s="142" t="n">
        <f aca="false">IF(BW$2&lt;=$A30,IF(BW$3&gt;=$A30,(BW$4),0),0)*($AH31-$AH30)/10000</f>
        <v>0</v>
      </c>
      <c r="BX30" s="142" t="n">
        <f aca="false">IF(BX$2&lt;=$A30,IF(BX$3&gt;=$A30,(BX$4),0),0)*($AH31-$AH30)/10000</f>
        <v>0</v>
      </c>
      <c r="BY30" s="142" t="n">
        <f aca="false">IF(BY$2&lt;=$A30,IF(BY$3&gt;=$A30,(BY$4),0),0)*($AH31-$AH30)/10000</f>
        <v>0</v>
      </c>
      <c r="BZ30" s="142" t="n">
        <f aca="false">IF(BZ$2&lt;=$A30,IF(BZ$3&gt;=$A30,(BZ$4),0),0)*($AH31-$AH30)/10000</f>
        <v>0</v>
      </c>
      <c r="CA30" s="140" t="n">
        <f aca="false">IF(CA$2&lt;=$A30,IF(CA$3&gt;=$A30,(CA$4),0),0)*($AH31-$AH30)/10000</f>
        <v>0</v>
      </c>
      <c r="CB30" s="140" t="n">
        <f aca="false">IF(CB$2&lt;=$A30,IF(CB$3&gt;=$A30,(CB$4),0),0)*($AH31-$AH30)/10000</f>
        <v>0</v>
      </c>
      <c r="CC30" s="140" t="n">
        <f aca="false">IF(CC$2&lt;=$A30,IF(CC$3&gt;=$A30,(CC$4),0),0)*($AH31-$AH30)/10000</f>
        <v>0</v>
      </c>
      <c r="CD30" s="140" t="n">
        <f aca="false">IF(CD$2&lt;=$A30,IF(CD$3&gt;=$A30,(CD$4),0),0)*($AH31-$AH30)/10000</f>
        <v>0</v>
      </c>
      <c r="CE30" s="140" t="n">
        <f aca="false">IF(CE$2&lt;=$A30,IF(CE$3&gt;=$A30,(CE$4),0),0)*($AH31-$AH30)/10000</f>
        <v>0</v>
      </c>
      <c r="CF30" s="140" t="n">
        <f aca="false">IF(CF$2&lt;=$A30,IF(CF$3&gt;=$A30,(CF$4),0),0)*($AH31-$AH30)/10000</f>
        <v>0</v>
      </c>
      <c r="CG30" s="140" t="n">
        <f aca="false">IF(CG$2&lt;=$A30,IF(CG$3&gt;=$A30,(CG$4),0),0)*($AH31-$AH30)/10000</f>
        <v>0</v>
      </c>
      <c r="CH30" s="140" t="n">
        <f aca="false">IF(CH$2&lt;=$A30,IF(CH$3&gt;=$A30,(CH$4),0),0)*($AH31-$AH30)/10000</f>
        <v>0</v>
      </c>
      <c r="CI30" s="17"/>
      <c r="CJ30" s="128" t="n">
        <f aca="false">SUM(BV30:CH30)*$AL30</f>
        <v>0</v>
      </c>
      <c r="CK30" s="128"/>
      <c r="CL30" s="128"/>
      <c r="CM30" s="142" t="n">
        <f aca="false">IF(CM$2&lt;=$A30,IF(CM$3&gt;=$A30,(CM$4),0),0)*($AH31-$AH30)/10000</f>
        <v>0</v>
      </c>
      <c r="CN30" s="142" t="n">
        <f aca="false">IF(CN$2&lt;=$A30,IF(CN$3&gt;=$A30,(CN$4),0),0)*($AH31-$AH30)/10000</f>
        <v>0</v>
      </c>
      <c r="CO30" s="142" t="n">
        <f aca="false">IF(CO$2&lt;=$A30,IF(CO$3&gt;=$A30,(CO$4),0),0)*($AH31-$AH30)/10000</f>
        <v>0</v>
      </c>
      <c r="CP30" s="142" t="n">
        <f aca="false">IF(CP$2&lt;=$A30,IF(CP$3&gt;=$A30,(CP$4),0),0)*($AH31-$AH30)/10000</f>
        <v>0</v>
      </c>
      <c r="CQ30" s="128"/>
      <c r="CR30" s="128" t="n">
        <f aca="false">SUM(CM30:CP30)*AL30</f>
        <v>0</v>
      </c>
      <c r="CS30" s="128"/>
      <c r="CT30" s="17"/>
      <c r="CU30" s="17"/>
      <c r="CV30" s="17"/>
      <c r="CW30" s="140" t="n">
        <f aca="false">IF(CW$2&lt;=$A30,IF(CW$3&gt;=$A30,(CW$4),0),0)*($AH31-$AH30)/10000</f>
        <v>0</v>
      </c>
      <c r="CX30" s="140" t="n">
        <f aca="false">IF(CX$2&lt;=$A30,IF(CX$3&gt;=$A30,(CX$4),0),0)*($AH31-$AH30)/10000</f>
        <v>0</v>
      </c>
      <c r="CY30" s="140" t="n">
        <f aca="false">IF(CY$2&lt;=$A30,IF(CY$3&gt;=$A30,(CY$4),0),0)*($AH31-$AH30)/10000</f>
        <v>0</v>
      </c>
      <c r="CZ30" s="140" t="n">
        <f aca="false">IF(CZ$2&lt;=$A30,IF(CZ$3&gt;=$A30,(CZ$4),0),0)*($AH31-$AH30)/10000</f>
        <v>0</v>
      </c>
      <c r="DA30" s="140" t="n">
        <f aca="false">IF(DA$2&lt;=$A30,IF(DA$3&gt;=$A30,(DA$4),0),0)*($AH31-$AH30)/10000</f>
        <v>0</v>
      </c>
      <c r="DB30" s="140" t="n">
        <f aca="false">IF(DB$2&lt;=$A30,IF(DB$3&gt;=$A30,(DB$4),0),0)*($AH31-$AH30)/10000</f>
        <v>0</v>
      </c>
      <c r="DC30" s="140" t="n">
        <f aca="false">IF(DC$2&lt;=$A30,IF(DC$3&gt;=$A30,(DC$4),0),0)*($AH31-$AH30)/10000</f>
        <v>0</v>
      </c>
      <c r="DD30" s="17"/>
      <c r="DE30" s="128" t="n">
        <f aca="false">SUM(CW30:DC30)*$AL30</f>
        <v>0</v>
      </c>
      <c r="DF30" s="17"/>
      <c r="DG30" s="17"/>
      <c r="DH30" s="17"/>
      <c r="DI30" s="17"/>
      <c r="DJ30" s="17"/>
      <c r="DK30" s="140" t="n">
        <f aca="false">IF(DK$2&lt;=$A30,IF(DK$3&gt;=$A30,(DK$4),0),0)*($AH31-$AH30)/10000</f>
        <v>0</v>
      </c>
      <c r="DL30" s="140" t="n">
        <f aca="false">IF(DL$2&lt;=$A30,IF(DL$3&gt;=$A30,(DL$4),0),0)*($AH31-$AH30)/10000</f>
        <v>0</v>
      </c>
      <c r="DM30" s="140" t="n">
        <f aca="false">IF(DM$2&lt;=$A30,IF(DM$3&gt;=$A30,(DM$4),0),0)*($AH31-$AH30)/10000</f>
        <v>0</v>
      </c>
      <c r="DN30" s="140" t="n">
        <f aca="false">IF(DN$2&lt;=$A30,IF(DN$3&gt;=$A30,(DN$4),0),0)*($AH31-$AH30)/10000</f>
        <v>0</v>
      </c>
      <c r="DO30" s="140"/>
      <c r="DP30" s="140" t="n">
        <f aca="false">SUM(DK30:DN30)*AL30</f>
        <v>0</v>
      </c>
      <c r="DQ30" s="140"/>
      <c r="DR30" s="140" t="n">
        <f aca="false">IF(DR$2&lt;=$A30,IF(DR$3&gt;=$A30,(DR$4),0),0)*($AH31-$AH30)/10000</f>
        <v>0</v>
      </c>
      <c r="DS30" s="140" t="n">
        <f aca="false">IF(DS$2&lt;=$A30,IF(DS$3&gt;=$A30,(DS$4),0),0)*($AH31-$AH30)/10000</f>
        <v>0</v>
      </c>
      <c r="DT30" s="140" t="n">
        <f aca="false">IF(DT$2&lt;=$A30,IF(DT$3&gt;=$A30,(DT$4),0),0)*($AH31-$AH30)/10000</f>
        <v>0</v>
      </c>
      <c r="DU30" s="140" t="n">
        <f aca="false">IF(DU$2&lt;=$A30,IF(DU$3&gt;=$A30,(DU$4),0),0)*($AH31-$AH30)/10000</f>
        <v>0</v>
      </c>
      <c r="DV30" s="140" t="n">
        <f aca="false">IF(DV$2&lt;=$A30,IF(DV$3&gt;=$A30,(DV$4),0),0)*($AH31-$AH30)/10000</f>
        <v>0</v>
      </c>
      <c r="DW30" s="140" t="n">
        <f aca="false">IF(DW$2&lt;=$A30,IF(DW$3&gt;=$A30,(DW$4),0),0)*($AH31-$AH30)/10000</f>
        <v>0</v>
      </c>
      <c r="DX30" s="140" t="n">
        <f aca="false">IF(DX$2&lt;=$A30,IF(DX$3&gt;=$A30,(DX$4),0),0)*($AH31-$AH30)/10000</f>
        <v>0</v>
      </c>
      <c r="DY30" s="140" t="n">
        <f aca="false">IF(DY$2&lt;=$A30,IF(DY$3&gt;=$A30,(DY$4),0),0)*($AH31-$AH30)/10000</f>
        <v>0</v>
      </c>
      <c r="DZ30" s="17"/>
      <c r="EA30" s="128" t="n">
        <f aca="false">DP30+((SUM(DR30:DY30)))</f>
        <v>0</v>
      </c>
      <c r="EB30" s="128" t="n">
        <f aca="false">EA30*AL30</f>
        <v>0</v>
      </c>
      <c r="EC30" s="17"/>
      <c r="ED30" s="17"/>
      <c r="EE30" s="17"/>
      <c r="EF30" s="17"/>
      <c r="EG30" s="17"/>
      <c r="EH30" s="140" t="n">
        <f aca="false">IF(EH$2&lt;=$A30,IF(EH$3&gt;=$A30,(EH$4),0),0)*($AH31-$AH30)/10000</f>
        <v>0</v>
      </c>
      <c r="EI30" s="140" t="n">
        <f aca="false">IF(EI$2&lt;=$A30,IF(EI$3&gt;=$A30,(EI$4),0),0)*($AH31-$AH30)/10000</f>
        <v>0</v>
      </c>
      <c r="EJ30" s="140" t="n">
        <f aca="false">IF(EJ$2&lt;=$A30,IF(EJ$3&gt;=$A30,(EJ$4),0),0)*($AH31-$AH30)/10000</f>
        <v>0</v>
      </c>
      <c r="EK30" s="140" t="n">
        <f aca="false">IF(EK$2&lt;=$A30,IF(EK$3&gt;=$A30,(EK$4),0),0)*($AH31-$AH30)/10000</f>
        <v>0</v>
      </c>
      <c r="EL30" s="140" t="n">
        <f aca="false">IF(EL$2&lt;=$A30,IF(EL$3&gt;=$A30,(EL$4),0),0)*($AH31-$AH30)/10000</f>
        <v>0</v>
      </c>
      <c r="EM30" s="140" t="n">
        <f aca="false">IF(EM$2&lt;=$A30,IF(EM$3&gt;=$A30,(EM$4),0),0)*($AH31-$AH30)/10000</f>
        <v>0</v>
      </c>
      <c r="EN30" s="17"/>
      <c r="EO30" s="128" t="n">
        <f aca="false">SUM(EH30:EM30)</f>
        <v>0</v>
      </c>
      <c r="EP30" s="128" t="n">
        <f aca="false">EO30*AL30</f>
        <v>0</v>
      </c>
      <c r="EQ30" s="17"/>
      <c r="ER30" s="17"/>
      <c r="ES30" s="17"/>
      <c r="ET30" s="17"/>
      <c r="EU30" s="17"/>
      <c r="EV30" s="140" t="n">
        <f aca="false">IF(EV$2&lt;=$A30,IF(EV$3&gt;=$A30,(EV$4),0),0)*($AH31-$AH30)/10000</f>
        <v>0</v>
      </c>
      <c r="EW30" s="140" t="n">
        <f aca="false">IF(EW$2&lt;=$A30,IF(EW$3&gt;=$A30,(EW$4),0),0)*($AH31-$AH30)/10000</f>
        <v>0</v>
      </c>
      <c r="EX30" s="140" t="n">
        <f aca="false">IF(EX$2&lt;=$A30,IF(EX$3&gt;=$A30,(EX$4),0),0)*($AH31-$AH30)/10000</f>
        <v>0</v>
      </c>
      <c r="EY30" s="140" t="n">
        <f aca="false">IF(EY$2&lt;=$A30,IF(EY$3&gt;=$A30,(EY$4),0),0)*($AH31-$AH30)/10000</f>
        <v>0</v>
      </c>
      <c r="EZ30" s="140" t="n">
        <f aca="false">IF(EZ$2&lt;=$A30,IF(EZ$3&gt;=$A30,(EZ$4),0),0)*($AH31-$AH30)/10000</f>
        <v>0</v>
      </c>
      <c r="FA30" s="140" t="n">
        <f aca="false">IF(FA$2&lt;=$A30,IF(FA$3&gt;=$A30,(FA$4),0),0)*($AH31-$AH30)/10000</f>
        <v>0</v>
      </c>
      <c r="FB30" s="17"/>
      <c r="FC30" s="128" t="n">
        <f aca="false">SUM(EV30:FA30)</f>
        <v>0</v>
      </c>
      <c r="FD30" s="128" t="n">
        <f aca="false">FC30*AL30</f>
        <v>0</v>
      </c>
      <c r="FE30" s="17"/>
      <c r="FF30" s="17"/>
      <c r="FG30" s="17"/>
      <c r="FH30" s="17"/>
      <c r="FI30" s="17"/>
      <c r="FJ30" s="17"/>
      <c r="FK30" s="140" t="n">
        <f aca="false">IF(FK$2&lt;=$A30,IF(FK$3&gt;=$A30,(FK$4),0),0)*($AH31-$AH30)/10000</f>
        <v>0</v>
      </c>
      <c r="FL30" s="140" t="n">
        <f aca="false">IF(FL$2&lt;=$A30,IF(FL$3&gt;=$A30,(FL$4),0),0)*($AH31-$AH30)/10000</f>
        <v>0</v>
      </c>
      <c r="FM30" s="140" t="n">
        <f aca="false">IF(FM$2&lt;=$A30,IF(FM$3&gt;=$A30,(FM$4),0),0)*($AH31-$AH30)/10000</f>
        <v>0</v>
      </c>
      <c r="FN30" s="140" t="n">
        <f aca="false">IF(FN$2&lt;=$A30,IF(FN$3&gt;=$A30,(FN$4),0),0)*($AH31-$AH30)/10000</f>
        <v>0</v>
      </c>
      <c r="FO30" s="140" t="n">
        <f aca="false">IF(FO$2&lt;=$A30,IF(FO$3&gt;=$A30,(FO$4),0),0)*($AH31-$AH30)/10000</f>
        <v>0</v>
      </c>
      <c r="FP30" s="140" t="n">
        <f aca="false">IF(FP$2&lt;=$A30,IF(FP$3&gt;=$A30,(FP$4),0),0)*($AH31-$AH30)/10000</f>
        <v>0</v>
      </c>
      <c r="FQ30" s="17"/>
      <c r="FR30" s="128" t="n">
        <f aca="false">SUM(FK30:FP30)</f>
        <v>0</v>
      </c>
      <c r="FS30" s="128" t="n">
        <f aca="false">FR30*AL30</f>
        <v>0</v>
      </c>
      <c r="FT30" s="17"/>
      <c r="FU30" s="17"/>
      <c r="FV30" s="17"/>
      <c r="FW30" s="17"/>
      <c r="FX30" s="17"/>
      <c r="FY30" s="17"/>
      <c r="FZ30" s="140" t="n">
        <f aca="false">IF(FZ$2&lt;=$A30,IF(FZ$3&gt;=$A30,(FZ$4),0),0)*($AH31-$AH30)/10000</f>
        <v>0</v>
      </c>
      <c r="GA30" s="140" t="n">
        <f aca="false">IF(GA$2&lt;=$A30,IF(GA$3&gt;=$A30,(GA$4),0),0)*($AH31-$AH30)/10000</f>
        <v>0</v>
      </c>
      <c r="GB30" s="140" t="n">
        <f aca="false">IF(GB$2&lt;=$A30,IF(GB$3&gt;=$A30,(GB$4),0),0)*($AH31-$AH30)/10000</f>
        <v>0</v>
      </c>
      <c r="GC30" s="140" t="n">
        <f aca="false">IF(GC$2&lt;=$A30,IF(GC$3&gt;=$A30,(GC$4),0),0)*($AH31-$AH30)/10000</f>
        <v>0</v>
      </c>
      <c r="GD30" s="140" t="n">
        <f aca="false">IF(GD$2&lt;=$A30,IF(GD$3&gt;=$A30,(GD$4),0),0)*($AH31-$AH30)/10000</f>
        <v>0</v>
      </c>
      <c r="GE30" s="140" t="n">
        <f aca="false">IF(GE$2&lt;=$A30,IF(GE$3&gt;=$A30,(GE$4),0),0)*($AH31-$AH30)/10000</f>
        <v>0</v>
      </c>
      <c r="GF30" s="17"/>
      <c r="GG30" s="128" t="n">
        <f aca="false">SUM(FZ30:GE30)</f>
        <v>0</v>
      </c>
      <c r="GH30" s="128" t="n">
        <f aca="false">GG30*AL30</f>
        <v>0</v>
      </c>
      <c r="GK30" s="17"/>
      <c r="GL30" s="17"/>
      <c r="GM30" s="17"/>
      <c r="GN30" s="17"/>
      <c r="GO30" s="140" t="n">
        <f aca="false">IF(GO$2&lt;=$A30,IF(GO$3&gt;=$A30,(GO$4),0),0)*($AH31-$AH30)/10000</f>
        <v>0</v>
      </c>
      <c r="GP30" s="140" t="n">
        <f aca="false">IF(GP$2&lt;=$A30,IF(GP$3&gt;=$A30,(GP$4),0),0)*($AH31-$AH30)/10000</f>
        <v>0</v>
      </c>
      <c r="GQ30" s="140" t="n">
        <f aca="false">IF(GQ$2&lt;=$A30,IF(GQ$3&gt;=$A30,(GQ$4),0),0)*($AH31-$AH30)/10000</f>
        <v>0</v>
      </c>
      <c r="GR30" s="140" t="n">
        <f aca="false">IF(GR$2&lt;=$A30,IF(GR$3&gt;=$A30,(GR$4),0),0)*($AH31-$AH30)/10000</f>
        <v>0</v>
      </c>
      <c r="GS30" s="140" t="n">
        <f aca="false">IF(GS$2&lt;=$A30,IF(GS$3&gt;=$A30,(GS$4),0),0)*($AH31-$AH30)/10000</f>
        <v>0</v>
      </c>
      <c r="GT30" s="140" t="n">
        <f aca="false">IF(GT$2&lt;=$A30,IF(GT$3&gt;=$A30,(GT$4),0),0)*($AH31-$AH30)/10000</f>
        <v>0</v>
      </c>
      <c r="GU30" s="17"/>
      <c r="GV30" s="128" t="n">
        <f aca="false">SUM(GO30:GT30)</f>
        <v>0</v>
      </c>
      <c r="GW30" s="128" t="n">
        <f aca="false">GV30*AL30</f>
        <v>0</v>
      </c>
      <c r="GZ30" s="17"/>
      <c r="HA30" s="17"/>
      <c r="HB30" s="17"/>
      <c r="HC30" s="17"/>
      <c r="HD30" s="140" t="n">
        <f aca="false">IF(HD$2&lt;=$A30,IF(HD$3&gt;=$A30,(HD$4),0),0)*($AH31-$AH30)/10000</f>
        <v>0</v>
      </c>
      <c r="HE30" s="140" t="n">
        <f aca="false">IF(HE$2&lt;=$A30,IF(HE$3&gt;=$A30,(HE$4),0),0)*($AH31-$AH30)/10000</f>
        <v>0</v>
      </c>
      <c r="HF30" s="140" t="n">
        <f aca="false">IF(HF$2&lt;=$A30,IF(HF$3&gt;=$A30,(HF$4),0),0)*($AH31-$AH30)/10000</f>
        <v>0</v>
      </c>
      <c r="HG30" s="140" t="n">
        <f aca="false">IF(HG$2&lt;=$A30,IF(HG$3&gt;=$A30,(HG$4),0),0)*($AH31-$AH30)/10000</f>
        <v>0</v>
      </c>
      <c r="HH30" s="140" t="n">
        <f aca="false">IF(HH$2&lt;=$A30,IF(HH$3&gt;=$A30,(HH$4),0),0)*($AH31-$AH30)/10000</f>
        <v>0</v>
      </c>
      <c r="HI30" s="140" t="n">
        <f aca="false">IF(HI$2&lt;=$A30,IF(HI$3&gt;=$A30,(HI$4),0),0)*($AH31-$AH30)/10000</f>
        <v>0</v>
      </c>
      <c r="HJ30" s="17"/>
      <c r="HK30" s="128" t="n">
        <f aca="false">SUM(HD30:HI30)</f>
        <v>0</v>
      </c>
      <c r="HL30" s="128" t="n">
        <f aca="false">HK30*AL30</f>
        <v>0</v>
      </c>
    </row>
    <row r="31" customFormat="false" ht="16.5" hidden="false" customHeight="false" outlineLevel="0" collapsed="false">
      <c r="A31" s="143" t="n">
        <v>37681</v>
      </c>
      <c r="B31" s="144" t="n">
        <f aca="false">INDEX(PrnArray,MATCH($A31,PrnColumn,0),MATCH($AE$19,PrnRow,0))+EP31</f>
        <v>0</v>
      </c>
      <c r="C31" s="135" t="n">
        <f aca="false">INDEX(M1SHEET,MATCH($A31,M1COLUMN,0),MATCH($AF$14,M1ROW,0))</f>
        <v>1.185</v>
      </c>
      <c r="D31" s="152"/>
      <c r="E31" s="144" t="n">
        <f aca="false">INDEX(PrnArray,MATCH($A31,PrnColumn,0),MATCH($AF$47,PrnRow,0))+HL31</f>
        <v>0</v>
      </c>
      <c r="F31" s="135" t="n">
        <f aca="false">INDEX(M1SHEET,MATCH($A31,M1COLUMN,0),MATCH($AF$6,M1ROW,0))</f>
        <v>0.28</v>
      </c>
      <c r="G31" s="152"/>
      <c r="H31" s="144" t="n">
        <f aca="false">INDEX(PrnArray,MATCH($A31,PrnColumn,0),MATCH($AE$11,PrnRow,0))</f>
        <v>0</v>
      </c>
      <c r="I31" s="135" t="n">
        <f aca="false">INDEX(M1SHEET,MATCH($A31,M1COLUMN,0),MATCH($AF$20,M1ROW,0))</f>
        <v>0.06</v>
      </c>
      <c r="J31" s="152"/>
      <c r="K31" s="144" t="n">
        <f aca="false">INDEX(PrnArray,MATCH($A31,PrnColumn,0),MATCH($AE$21,PrnRow,0))+FS31</f>
        <v>13.91</v>
      </c>
      <c r="L31" s="135" t="n">
        <f aca="false">INDEX(M1SHEET,MATCH($A31,M1COLUMN,0),MATCH($AF$10,M1ROW,0))</f>
        <v>0.15</v>
      </c>
      <c r="M31" s="152"/>
      <c r="N31" s="144" t="n">
        <f aca="false">INDEX(PrnArray,MATCH($A31,PrnColumn,0),MATCH($AE$40,PrnRow,0))+AJ31</f>
        <v>108.46</v>
      </c>
      <c r="O31" s="135" t="n">
        <f aca="false">INDEX(M1SHEET,MATCH($A31,M1COLUMN,0),MATCH($AF$26,M1ROW,0))</f>
        <v>0.145</v>
      </c>
      <c r="P31" s="152"/>
      <c r="Q31" s="144" t="n">
        <f aca="false">INDEX(PrnArray,MATCH($A31,PrnColumn,0),MATCH($AE$2,PrnRow,0))+$BE31+$DE31</f>
        <v>109.69</v>
      </c>
      <c r="R31" s="135" t="n">
        <f aca="false">INDEX(M1SHEET,MATCH($A31,M1COLUMN,0),MATCH($AF$3,M1ROW,0))</f>
        <v>-0.22</v>
      </c>
      <c r="S31" s="152"/>
      <c r="T31" s="135" t="n">
        <f aca="false">INDEX(M1SHEET,MATCH($A31,M1COLUMN,0),MATCH($AF$28,M1ROW,0))</f>
        <v>5.62131871864622</v>
      </c>
      <c r="U31" s="152"/>
      <c r="V31" s="144" t="e">
        <f aca="false">INDEX(PrnArray,MATCH($A31,PrnColumn,0),MATCH($AE$18,PrnRow,0))+INDEX(optsArray,MATCH($A31,optsColumn,0),MATCH($AE$18,optsRow,0))+$BE31+$CJ31+$CR31+$DP31</f>
        <v>#VALUE!</v>
      </c>
      <c r="W31" s="135" t="n">
        <f aca="false">INDEX(M1SHEET,MATCH($A31,M1COLUMN,0),MATCH($AF$2,M1ROW,0))</f>
        <v>4.171</v>
      </c>
      <c r="X31" s="152"/>
      <c r="Z31" s="146" t="n">
        <f aca="false">H31+K31+Q31</f>
        <v>123.6</v>
      </c>
      <c r="AA31" s="58"/>
      <c r="AB31" s="58"/>
      <c r="AE31" s="158" t="s">
        <v>117</v>
      </c>
      <c r="AF31" s="61" t="s">
        <v>118</v>
      </c>
      <c r="AH31" s="138" t="n">
        <v>37681</v>
      </c>
      <c r="AI31" s="96" t="n">
        <f aca="false">(BE31+BQ31+CJ31+DP31)*AL31</f>
        <v>0</v>
      </c>
      <c r="AJ31" s="97" t="n">
        <f aca="false">(AN31)*(AL31)</f>
        <v>0</v>
      </c>
      <c r="AK31" s="97" t="n">
        <f aca="false">(AM31+AN31)*(AL31)</f>
        <v>0</v>
      </c>
      <c r="AL31" s="139" t="n">
        <f aca="false">INDEX(M1SHEET,MATCH($AH31,M1COLUMN,0),MATCH($AF$38,M1ROW,0))</f>
        <v>0.897613080603005</v>
      </c>
      <c r="AM31" s="122" t="n">
        <f aca="false">BR31</f>
        <v>0</v>
      </c>
      <c r="AN31" s="97" t="n">
        <f aca="false">BQ31</f>
        <v>0</v>
      </c>
      <c r="AO31" s="125"/>
      <c r="AP31" s="108"/>
      <c r="AQ31" s="128" t="n">
        <f aca="false">SUM(AW31:BD31)+SUM(BH31:BO31)+SUM(DT31:DY31)+SUM(BV31:CH31)</f>
        <v>0</v>
      </c>
      <c r="AR31" s="108"/>
      <c r="AS31" s="17"/>
      <c r="AT31" s="17"/>
      <c r="AU31" s="37" t="n">
        <v>37681</v>
      </c>
      <c r="AV31" s="17"/>
      <c r="AW31" s="128" t="n">
        <f aca="false">IF(AW$2&lt;=$A31,IF(AW$3&gt;=$A31,(AW$4/1.055056),0),0)*($AH32-$AH31)/10000</f>
        <v>0</v>
      </c>
      <c r="AX31" s="140" t="n">
        <f aca="false">IF(AX$2&lt;=$A31,IF(AX$3&gt;=$A31,(AX$4/1.055056),0),0)*($AH32-$AH31)/10000</f>
        <v>0</v>
      </c>
      <c r="AY31" s="140" t="n">
        <f aca="false">IF(AY$2&lt;=$A31,IF(AY$3&gt;=$A31,(AY$4/1.055056),0),0)*($AH32-$AH31)/10000</f>
        <v>0</v>
      </c>
      <c r="AZ31" s="140" t="n">
        <f aca="false">IF(AZ$2&lt;=$A31,IF(AZ$3&gt;=$A31,(AZ$4/1.055056),0),0)*($AH32-$AH31)/10000</f>
        <v>0</v>
      </c>
      <c r="BA31" s="140" t="n">
        <f aca="false">IF(BA$2&lt;=$A31,IF(BA$3&gt;=$A31,(BA$4/1.055056),0),0)*($AH32-$AH31)/10000</f>
        <v>0</v>
      </c>
      <c r="BB31" s="140" t="n">
        <f aca="false">IF(BB$2&lt;=$A31,IF(BB$3&gt;=$A31,(BB$4/1.055056),0),0)*($AH32-$AH31)/10000</f>
        <v>0</v>
      </c>
      <c r="BC31" s="140" t="n">
        <f aca="false">IF(BC$2&lt;=$A31,IF(BC$3&gt;=$A31,(BC$4/1.055056),0),0)*($AH32-$AH31)/10000</f>
        <v>0</v>
      </c>
      <c r="BD31" s="140"/>
      <c r="BE31" s="140" t="n">
        <f aca="false">SUM(AW31:BD31)*AL31</f>
        <v>0</v>
      </c>
      <c r="BF31" s="13"/>
      <c r="BG31" s="13"/>
      <c r="BH31" s="141" t="n">
        <f aca="false">IF(BH$2&lt;=$A31,IF(BH$3&gt;=$A31,(BH$4/1.055056),0),0)*($AH32-$AH31)/10000</f>
        <v>0</v>
      </c>
      <c r="BI31" s="141" t="n">
        <f aca="false">IF(BI$2&lt;=$A31,IF(BI$3&gt;=$A31,(BI$4/1.055056),0),0)*($AH32-$AH31)/10000</f>
        <v>0</v>
      </c>
      <c r="BJ31" s="141" t="n">
        <f aca="false">IF(BJ$2&lt;=$A31,IF(BJ$3&gt;=$A31,(BJ$4/1.055056),0),0)*($AH32-$AH31)/10000</f>
        <v>0</v>
      </c>
      <c r="BK31" s="141" t="n">
        <f aca="false">IF(BK$2&lt;=$A31,IF(BK$3&gt;=$A31,(BK$4/1.055056),0),0)*($AH32-$AH31)/10000</f>
        <v>0</v>
      </c>
      <c r="BL31" s="141" t="n">
        <f aca="false">IF(BL$2&lt;=$A31,IF(BL$3&gt;=$A31,(BL$4/1.055056),0),0)*($AH32-$AH31)/10000</f>
        <v>0</v>
      </c>
      <c r="BM31" s="141" t="n">
        <f aca="false">IF(BM$2&lt;=$A31,IF(BM$3&gt;=$A31,(BM$4/1.055056),0),0)*($AH32-$AH31)/10000</f>
        <v>0</v>
      </c>
      <c r="BN31" s="141" t="n">
        <f aca="false">IF(BN$2&lt;=$A31,IF(BN$3&gt;=$A31,(BN$4/1.055056),0),0)*($AH32-$AH31)/10000</f>
        <v>0</v>
      </c>
      <c r="BO31" s="141" t="n">
        <f aca="false">IF(BO$2&lt;=$A31,IF(BO$3&gt;=$A31,(BO$4/1.055056),0),0)*($AH32-$AH31)/10000</f>
        <v>0</v>
      </c>
      <c r="BP31" s="13"/>
      <c r="BQ31" s="14" t="n">
        <f aca="false">SUM(BH31:BO31)</f>
        <v>0</v>
      </c>
      <c r="BR31" s="14"/>
      <c r="BS31" s="14"/>
      <c r="BT31" s="17"/>
      <c r="BU31" s="17"/>
      <c r="BV31" s="142" t="n">
        <f aca="false">IF(BV$2&lt;=$A31,IF(BV$3&gt;=$A31,(BV$4),0),0)*($AH32-$AH31)/10000</f>
        <v>0</v>
      </c>
      <c r="BW31" s="142" t="n">
        <f aca="false">IF(BW$2&lt;=$A31,IF(BW$3&gt;=$A31,(BW$4),0),0)*($AH32-$AH31)/10000</f>
        <v>0</v>
      </c>
      <c r="BX31" s="142" t="n">
        <f aca="false">IF(BX$2&lt;=$A31,IF(BX$3&gt;=$A31,(BX$4),0),0)*($AH32-$AH31)/10000</f>
        <v>0</v>
      </c>
      <c r="BY31" s="142" t="n">
        <f aca="false">IF(BY$2&lt;=$A31,IF(BY$3&gt;=$A31,(BY$4),0),0)*($AH32-$AH31)/10000</f>
        <v>0</v>
      </c>
      <c r="BZ31" s="142" t="n">
        <f aca="false">IF(BZ$2&lt;=$A31,IF(BZ$3&gt;=$A31,(BZ$4),0),0)*($AH32-$AH31)/10000</f>
        <v>0</v>
      </c>
      <c r="CA31" s="140" t="n">
        <f aca="false">IF(CA$2&lt;=$A31,IF(CA$3&gt;=$A31,(CA$4),0),0)*($AH32-$AH31)/10000</f>
        <v>0</v>
      </c>
      <c r="CB31" s="140" t="n">
        <f aca="false">IF(CB$2&lt;=$A31,IF(CB$3&gt;=$A31,(CB$4),0),0)*($AH32-$AH31)/10000</f>
        <v>0</v>
      </c>
      <c r="CC31" s="140" t="n">
        <f aca="false">IF(CC$2&lt;=$A31,IF(CC$3&gt;=$A31,(CC$4),0),0)*($AH32-$AH31)/10000</f>
        <v>0</v>
      </c>
      <c r="CD31" s="140" t="n">
        <f aca="false">IF(CD$2&lt;=$A31,IF(CD$3&gt;=$A31,(CD$4),0),0)*($AH32-$AH31)/10000</f>
        <v>0</v>
      </c>
      <c r="CE31" s="140" t="n">
        <f aca="false">IF(CE$2&lt;=$A31,IF(CE$3&gt;=$A31,(CE$4),0),0)*($AH32-$AH31)/10000</f>
        <v>0</v>
      </c>
      <c r="CF31" s="140" t="n">
        <f aca="false">IF(CF$2&lt;=$A31,IF(CF$3&gt;=$A31,(CF$4),0),0)*($AH32-$AH31)/10000</f>
        <v>0</v>
      </c>
      <c r="CG31" s="140" t="n">
        <f aca="false">IF(CG$2&lt;=$A31,IF(CG$3&gt;=$A31,(CG$4),0),0)*($AH32-$AH31)/10000</f>
        <v>0</v>
      </c>
      <c r="CH31" s="140" t="n">
        <f aca="false">IF(CH$2&lt;=$A31,IF(CH$3&gt;=$A31,(CH$4),0),0)*($AH32-$AH31)/10000</f>
        <v>0</v>
      </c>
      <c r="CI31" s="17"/>
      <c r="CJ31" s="128" t="n">
        <f aca="false">SUM(BV31:CH31)*$AL31</f>
        <v>0</v>
      </c>
      <c r="CK31" s="128"/>
      <c r="CL31" s="128"/>
      <c r="CM31" s="142" t="n">
        <f aca="false">IF(CM$2&lt;=$A31,IF(CM$3&gt;=$A31,(CM$4),0),0)*($AH32-$AH31)/10000</f>
        <v>0</v>
      </c>
      <c r="CN31" s="142" t="n">
        <f aca="false">IF(CN$2&lt;=$A31,IF(CN$3&gt;=$A31,(CN$4),0),0)*($AH32-$AH31)/10000</f>
        <v>0</v>
      </c>
      <c r="CO31" s="142" t="n">
        <f aca="false">IF(CO$2&lt;=$A31,IF(CO$3&gt;=$A31,(CO$4),0),0)*($AH32-$AH31)/10000</f>
        <v>0</v>
      </c>
      <c r="CP31" s="142" t="n">
        <f aca="false">IF(CP$2&lt;=$A31,IF(CP$3&gt;=$A31,(CP$4),0),0)*($AH32-$AH31)/10000</f>
        <v>0</v>
      </c>
      <c r="CQ31" s="128"/>
      <c r="CR31" s="128" t="n">
        <f aca="false">SUM(CM31:CP31)*AL31</f>
        <v>0</v>
      </c>
      <c r="CS31" s="128"/>
      <c r="CT31" s="17"/>
      <c r="CU31" s="17"/>
      <c r="CV31" s="17"/>
      <c r="CW31" s="140" t="n">
        <f aca="false">IF(CW$2&lt;=$A31,IF(CW$3&gt;=$A31,(CW$4),0),0)*($AH32-$AH31)/10000</f>
        <v>0</v>
      </c>
      <c r="CX31" s="140" t="n">
        <f aca="false">IF(CX$2&lt;=$A31,IF(CX$3&gt;=$A31,(CX$4),0),0)*($AH32-$AH31)/10000</f>
        <v>0</v>
      </c>
      <c r="CY31" s="140" t="n">
        <f aca="false">IF(CY$2&lt;=$A31,IF(CY$3&gt;=$A31,(CY$4),0),0)*($AH32-$AH31)/10000</f>
        <v>0</v>
      </c>
      <c r="CZ31" s="140" t="n">
        <f aca="false">IF(CZ$2&lt;=$A31,IF(CZ$3&gt;=$A31,(CZ$4),0),0)*($AH32-$AH31)/10000</f>
        <v>0</v>
      </c>
      <c r="DA31" s="140" t="n">
        <f aca="false">IF(DA$2&lt;=$A31,IF(DA$3&gt;=$A31,(DA$4),0),0)*($AH32-$AH31)/10000</f>
        <v>0</v>
      </c>
      <c r="DB31" s="140" t="n">
        <f aca="false">IF(DB$2&lt;=$A31,IF(DB$3&gt;=$A31,(DB$4),0),0)*($AH32-$AH31)/10000</f>
        <v>0</v>
      </c>
      <c r="DC31" s="140" t="n">
        <f aca="false">IF(DC$2&lt;=$A31,IF(DC$3&gt;=$A31,(DC$4),0),0)*($AH32-$AH31)/10000</f>
        <v>0</v>
      </c>
      <c r="DD31" s="17"/>
      <c r="DE31" s="128" t="n">
        <f aca="false">SUM(CW31:DC31)*$AL31</f>
        <v>0</v>
      </c>
      <c r="DF31" s="17"/>
      <c r="DG31" s="17"/>
      <c r="DH31" s="17"/>
      <c r="DI31" s="17"/>
      <c r="DJ31" s="17"/>
      <c r="DK31" s="140" t="n">
        <f aca="false">IF(DK$2&lt;=$A31,IF(DK$3&gt;=$A31,(DK$4),0),0)*($AH32-$AH31)/10000</f>
        <v>0</v>
      </c>
      <c r="DL31" s="140" t="n">
        <f aca="false">IF(DL$2&lt;=$A31,IF(DL$3&gt;=$A31,(DL$4),0),0)*($AH32-$AH31)/10000</f>
        <v>0</v>
      </c>
      <c r="DM31" s="140" t="n">
        <f aca="false">IF(DM$2&lt;=$A31,IF(DM$3&gt;=$A31,(DM$4),0),0)*($AH32-$AH31)/10000</f>
        <v>0</v>
      </c>
      <c r="DN31" s="140" t="n">
        <f aca="false">IF(DN$2&lt;=$A31,IF(DN$3&gt;=$A31,(DN$4),0),0)*($AH32-$AH31)/10000</f>
        <v>0</v>
      </c>
      <c r="DO31" s="140"/>
      <c r="DP31" s="140" t="n">
        <f aca="false">SUM(DK31:DN31)*AL31</f>
        <v>0</v>
      </c>
      <c r="DQ31" s="140"/>
      <c r="DR31" s="140" t="n">
        <f aca="false">IF(DR$2&lt;=$A31,IF(DR$3&gt;=$A31,(DR$4),0),0)*($AH32-$AH31)/10000</f>
        <v>0</v>
      </c>
      <c r="DS31" s="140" t="n">
        <f aca="false">IF(DS$2&lt;=$A31,IF(DS$3&gt;=$A31,(DS$4),0),0)*($AH32-$AH31)/10000</f>
        <v>0</v>
      </c>
      <c r="DT31" s="140" t="n">
        <f aca="false">IF(DT$2&lt;=$A31,IF(DT$3&gt;=$A31,(DT$4),0),0)*($AH32-$AH31)/10000</f>
        <v>0</v>
      </c>
      <c r="DU31" s="140" t="n">
        <f aca="false">IF(DU$2&lt;=$A31,IF(DU$3&gt;=$A31,(DU$4),0),0)*($AH32-$AH31)/10000</f>
        <v>0</v>
      </c>
      <c r="DV31" s="140" t="n">
        <f aca="false">IF(DV$2&lt;=$A31,IF(DV$3&gt;=$A31,(DV$4),0),0)*($AH32-$AH31)/10000</f>
        <v>0</v>
      </c>
      <c r="DW31" s="140" t="n">
        <f aca="false">IF(DW$2&lt;=$A31,IF(DW$3&gt;=$A31,(DW$4),0),0)*($AH32-$AH31)/10000</f>
        <v>0</v>
      </c>
      <c r="DX31" s="140" t="n">
        <f aca="false">IF(DX$2&lt;=$A31,IF(DX$3&gt;=$A31,(DX$4),0),0)*($AH32-$AH31)/10000</f>
        <v>0</v>
      </c>
      <c r="DY31" s="140" t="n">
        <f aca="false">IF(DY$2&lt;=$A31,IF(DY$3&gt;=$A31,(DY$4),0),0)*($AH32-$AH31)/10000</f>
        <v>0</v>
      </c>
      <c r="DZ31" s="17"/>
      <c r="EA31" s="128" t="n">
        <f aca="false">DP31+((SUM(DR31:DY31)))</f>
        <v>0</v>
      </c>
      <c r="EB31" s="128" t="n">
        <f aca="false">EA31*AL31</f>
        <v>0</v>
      </c>
      <c r="EC31" s="17"/>
      <c r="ED31" s="17"/>
      <c r="EE31" s="17"/>
      <c r="EF31" s="17"/>
      <c r="EG31" s="17"/>
      <c r="EH31" s="140" t="n">
        <f aca="false">IF(EH$2&lt;=$A31,IF(EH$3&gt;=$A31,(EH$4),0),0)*($AH32-$AH31)/10000</f>
        <v>0</v>
      </c>
      <c r="EI31" s="140" t="n">
        <f aca="false">IF(EI$2&lt;=$A31,IF(EI$3&gt;=$A31,(EI$4),0),0)*($AH32-$AH31)/10000</f>
        <v>0</v>
      </c>
      <c r="EJ31" s="140" t="n">
        <f aca="false">IF(EJ$2&lt;=$A31,IF(EJ$3&gt;=$A31,(EJ$4),0),0)*($AH32-$AH31)/10000</f>
        <v>0</v>
      </c>
      <c r="EK31" s="140" t="n">
        <f aca="false">IF(EK$2&lt;=$A31,IF(EK$3&gt;=$A31,(EK$4),0),0)*($AH32-$AH31)/10000</f>
        <v>0</v>
      </c>
      <c r="EL31" s="140" t="n">
        <f aca="false">IF(EL$2&lt;=$A31,IF(EL$3&gt;=$A31,(EL$4),0),0)*($AH32-$AH31)/10000</f>
        <v>0</v>
      </c>
      <c r="EM31" s="140" t="n">
        <f aca="false">IF(EM$2&lt;=$A31,IF(EM$3&gt;=$A31,(EM$4),0),0)*($AH32-$AH31)/10000</f>
        <v>0</v>
      </c>
      <c r="EN31" s="17"/>
      <c r="EO31" s="128" t="n">
        <f aca="false">SUM(EH31:EM31)</f>
        <v>0</v>
      </c>
      <c r="EP31" s="128" t="n">
        <f aca="false">EO31*AL31</f>
        <v>0</v>
      </c>
      <c r="EQ31" s="17"/>
      <c r="ER31" s="17"/>
      <c r="ES31" s="17"/>
      <c r="ET31" s="17"/>
      <c r="EU31" s="17"/>
      <c r="EV31" s="140" t="n">
        <f aca="false">IF(EV$2&lt;=$A31,IF(EV$3&gt;=$A31,(EV$4),0),0)*($AH32-$AH31)/10000</f>
        <v>0</v>
      </c>
      <c r="EW31" s="140" t="n">
        <f aca="false">IF(EW$2&lt;=$A31,IF(EW$3&gt;=$A31,(EW$4),0),0)*($AH32-$AH31)/10000</f>
        <v>0</v>
      </c>
      <c r="EX31" s="140" t="n">
        <f aca="false">IF(EX$2&lt;=$A31,IF(EX$3&gt;=$A31,(EX$4),0),0)*($AH32-$AH31)/10000</f>
        <v>0</v>
      </c>
      <c r="EY31" s="140" t="n">
        <f aca="false">IF(EY$2&lt;=$A31,IF(EY$3&gt;=$A31,(EY$4),0),0)*($AH32-$AH31)/10000</f>
        <v>0</v>
      </c>
      <c r="EZ31" s="140" t="n">
        <f aca="false">IF(EZ$2&lt;=$A31,IF(EZ$3&gt;=$A31,(EZ$4),0),0)*($AH32-$AH31)/10000</f>
        <v>0</v>
      </c>
      <c r="FA31" s="140" t="n">
        <f aca="false">IF(FA$2&lt;=$A31,IF(FA$3&gt;=$A31,(FA$4),0),0)*($AH32-$AH31)/10000</f>
        <v>0</v>
      </c>
      <c r="FB31" s="17"/>
      <c r="FC31" s="128" t="n">
        <f aca="false">SUM(EV31:FA31)</f>
        <v>0</v>
      </c>
      <c r="FD31" s="128" t="n">
        <f aca="false">FC31*AL31</f>
        <v>0</v>
      </c>
      <c r="FE31" s="17"/>
      <c r="FF31" s="17"/>
      <c r="FG31" s="17"/>
      <c r="FH31" s="17"/>
      <c r="FI31" s="17"/>
      <c r="FJ31" s="17"/>
      <c r="FK31" s="140" t="n">
        <f aca="false">IF(FK$2&lt;=$A31,IF(FK$3&gt;=$A31,(FK$4),0),0)*($AH32-$AH31)/10000</f>
        <v>0</v>
      </c>
      <c r="FL31" s="140" t="n">
        <f aca="false">IF(FL$2&lt;=$A31,IF(FL$3&gt;=$A31,(FL$4),0),0)*($AH32-$AH31)/10000</f>
        <v>0</v>
      </c>
      <c r="FM31" s="140" t="n">
        <f aca="false">IF(FM$2&lt;=$A31,IF(FM$3&gt;=$A31,(FM$4),0),0)*($AH32-$AH31)/10000</f>
        <v>0</v>
      </c>
      <c r="FN31" s="140" t="n">
        <f aca="false">IF(FN$2&lt;=$A31,IF(FN$3&gt;=$A31,(FN$4),0),0)*($AH32-$AH31)/10000</f>
        <v>0</v>
      </c>
      <c r="FO31" s="140" t="n">
        <f aca="false">IF(FO$2&lt;=$A31,IF(FO$3&gt;=$A31,(FO$4),0),0)*($AH32-$AH31)/10000</f>
        <v>0</v>
      </c>
      <c r="FP31" s="140" t="n">
        <f aca="false">IF(FP$2&lt;=$A31,IF(FP$3&gt;=$A31,(FP$4),0),0)*($AH32-$AH31)/10000</f>
        <v>0</v>
      </c>
      <c r="FQ31" s="17"/>
      <c r="FR31" s="128" t="n">
        <f aca="false">SUM(FK31:FP31)</f>
        <v>0</v>
      </c>
      <c r="FS31" s="128" t="n">
        <f aca="false">FR31*AL31</f>
        <v>0</v>
      </c>
      <c r="FT31" s="17"/>
      <c r="FU31" s="17"/>
      <c r="FV31" s="17"/>
      <c r="FW31" s="17"/>
      <c r="FX31" s="17"/>
      <c r="FY31" s="17"/>
      <c r="FZ31" s="140" t="n">
        <f aca="false">IF(FZ$2&lt;=$A31,IF(FZ$3&gt;=$A31,(FZ$4),0),0)*($AH32-$AH31)/10000</f>
        <v>0</v>
      </c>
      <c r="GA31" s="140" t="n">
        <f aca="false">IF(GA$2&lt;=$A31,IF(GA$3&gt;=$A31,(GA$4),0),0)*($AH32-$AH31)/10000</f>
        <v>0</v>
      </c>
      <c r="GB31" s="140" t="n">
        <f aca="false">IF(GB$2&lt;=$A31,IF(GB$3&gt;=$A31,(GB$4),0),0)*($AH32-$AH31)/10000</f>
        <v>0</v>
      </c>
      <c r="GC31" s="140" t="n">
        <f aca="false">IF(GC$2&lt;=$A31,IF(GC$3&gt;=$A31,(GC$4),0),0)*($AH32-$AH31)/10000</f>
        <v>0</v>
      </c>
      <c r="GD31" s="140" t="n">
        <f aca="false">IF(GD$2&lt;=$A31,IF(GD$3&gt;=$A31,(GD$4),0),0)*($AH32-$AH31)/10000</f>
        <v>0</v>
      </c>
      <c r="GE31" s="140" t="n">
        <f aca="false">IF(GE$2&lt;=$A31,IF(GE$3&gt;=$A31,(GE$4),0),0)*($AH32-$AH31)/10000</f>
        <v>0</v>
      </c>
      <c r="GF31" s="17"/>
      <c r="GG31" s="128" t="n">
        <f aca="false">SUM(FZ31:GE31)</f>
        <v>0</v>
      </c>
      <c r="GH31" s="128" t="n">
        <f aca="false">GG31*AL31</f>
        <v>0</v>
      </c>
      <c r="GK31" s="17"/>
      <c r="GL31" s="17"/>
      <c r="GM31" s="17"/>
      <c r="GN31" s="17"/>
      <c r="GO31" s="140" t="n">
        <f aca="false">IF(GO$2&lt;=$A31,IF(GO$3&gt;=$A31,(GO$4),0),0)*($AH32-$AH31)/10000</f>
        <v>0</v>
      </c>
      <c r="GP31" s="140" t="n">
        <f aca="false">IF(GP$2&lt;=$A31,IF(GP$3&gt;=$A31,(GP$4),0),0)*($AH32-$AH31)/10000</f>
        <v>0</v>
      </c>
      <c r="GQ31" s="140" t="n">
        <f aca="false">IF(GQ$2&lt;=$A31,IF(GQ$3&gt;=$A31,(GQ$4),0),0)*($AH32-$AH31)/10000</f>
        <v>0</v>
      </c>
      <c r="GR31" s="140" t="n">
        <f aca="false">IF(GR$2&lt;=$A31,IF(GR$3&gt;=$A31,(GR$4),0),0)*($AH32-$AH31)/10000</f>
        <v>0</v>
      </c>
      <c r="GS31" s="140" t="n">
        <f aca="false">IF(GS$2&lt;=$A31,IF(GS$3&gt;=$A31,(GS$4),0),0)*($AH32-$AH31)/10000</f>
        <v>0</v>
      </c>
      <c r="GT31" s="140" t="n">
        <f aca="false">IF(GT$2&lt;=$A31,IF(GT$3&gt;=$A31,(GT$4),0),0)*($AH32-$AH31)/10000</f>
        <v>0</v>
      </c>
      <c r="GU31" s="17"/>
      <c r="GV31" s="128" t="n">
        <f aca="false">SUM(GO31:GT31)</f>
        <v>0</v>
      </c>
      <c r="GW31" s="128" t="n">
        <f aca="false">GV31*AL31</f>
        <v>0</v>
      </c>
      <c r="GZ31" s="17"/>
      <c r="HA31" s="17"/>
      <c r="HB31" s="17"/>
      <c r="HC31" s="17"/>
      <c r="HD31" s="140" t="n">
        <f aca="false">IF(HD$2&lt;=$A31,IF(HD$3&gt;=$A31,(HD$4),0),0)*($AH32-$AH31)/10000</f>
        <v>0</v>
      </c>
      <c r="HE31" s="140" t="n">
        <f aca="false">IF(HE$2&lt;=$A31,IF(HE$3&gt;=$A31,(HE$4),0),0)*($AH32-$AH31)/10000</f>
        <v>0</v>
      </c>
      <c r="HF31" s="140" t="n">
        <f aca="false">IF(HF$2&lt;=$A31,IF(HF$3&gt;=$A31,(HF$4),0),0)*($AH32-$AH31)/10000</f>
        <v>0</v>
      </c>
      <c r="HG31" s="140" t="n">
        <f aca="false">IF(HG$2&lt;=$A31,IF(HG$3&gt;=$A31,(HG$4),0),0)*($AH32-$AH31)/10000</f>
        <v>0</v>
      </c>
      <c r="HH31" s="140" t="n">
        <f aca="false">IF(HH$2&lt;=$A31,IF(HH$3&gt;=$A31,(HH$4),0),0)*($AH32-$AH31)/10000</f>
        <v>0</v>
      </c>
      <c r="HI31" s="140" t="n">
        <f aca="false">IF(HI$2&lt;=$A31,IF(HI$3&gt;=$A31,(HI$4),0),0)*($AH32-$AH31)/10000</f>
        <v>0</v>
      </c>
      <c r="HJ31" s="17"/>
      <c r="HK31" s="128" t="n">
        <f aca="false">SUM(HD31:HI31)</f>
        <v>0</v>
      </c>
      <c r="HL31" s="128" t="n">
        <f aca="false">HK31*AL31</f>
        <v>0</v>
      </c>
    </row>
    <row r="32" customFormat="false" ht="16.5" hidden="false" customHeight="false" outlineLevel="0" collapsed="false">
      <c r="A32" s="133" t="n">
        <v>37712</v>
      </c>
      <c r="B32" s="134" t="n">
        <f aca="false">INDEX(PrnArray,MATCH($A32,PrnColumn,0),MATCH($AE$19,PrnRow,0))+EP32</f>
        <v>0</v>
      </c>
      <c r="C32" s="148" t="n">
        <f aca="false">INDEX(M1SHEET,MATCH($A32,M1COLUMN,0),MATCH($AF$14,M1ROW,0))</f>
        <v>0.885</v>
      </c>
      <c r="D32" s="149"/>
      <c r="E32" s="134" t="n">
        <f aca="false">INDEX(PrnArray,MATCH($A32,PrnColumn,0),MATCH($AF$47,PrnRow,0))+HL32</f>
        <v>0</v>
      </c>
      <c r="F32" s="148" t="n">
        <f aca="false">INDEX(M1SHEET,MATCH($A32,M1COLUMN,0),MATCH($AF$6,M1ROW,0))</f>
        <v>0.17</v>
      </c>
      <c r="G32" s="149"/>
      <c r="H32" s="134" t="n">
        <f aca="false">INDEX(PrnArray,MATCH($A32,PrnColumn,0),MATCH($AE$11,PrnRow,0))</f>
        <v>0</v>
      </c>
      <c r="I32" s="148" t="n">
        <f aca="false">INDEX(M1SHEET,MATCH($A32,M1COLUMN,0),MATCH($AF$20,M1ROW,0))</f>
        <v>-0.07</v>
      </c>
      <c r="J32" s="149"/>
      <c r="K32" s="134" t="n">
        <f aca="false">INDEX(PrnArray,MATCH($A32,PrnColumn,0),MATCH($AE$21,PrnRow,0))+FS32</f>
        <v>13.4</v>
      </c>
      <c r="L32" s="148" t="n">
        <f aca="false">INDEX(M1SHEET,MATCH($A32,M1COLUMN,0),MATCH($AF$10,M1ROW,0))</f>
        <v>0.08</v>
      </c>
      <c r="M32" s="149"/>
      <c r="N32" s="134" t="n">
        <f aca="false">INDEX(PrnArray,MATCH($A32,PrnColumn,0),MATCH($AE$40,PrnRow,0))+AJ32</f>
        <v>104.48</v>
      </c>
      <c r="O32" s="148" t="n">
        <f aca="false">INDEX(M1SHEET,MATCH($A32,M1COLUMN,0),MATCH($AF$26,M1ROW,0))</f>
        <v>0.145</v>
      </c>
      <c r="P32" s="149"/>
      <c r="Q32" s="134" t="n">
        <f aca="false">INDEX(PrnArray,MATCH($A32,PrnColumn,0),MATCH($AE$2,PrnRow,0))+$BE32+$DE32</f>
        <v>22.46</v>
      </c>
      <c r="R32" s="148" t="n">
        <f aca="false">INDEX(M1SHEET,MATCH($A32,M1COLUMN,0),MATCH($AF$3,M1ROW,0))</f>
        <v>-0.42</v>
      </c>
      <c r="S32" s="149"/>
      <c r="T32" s="148" t="n">
        <f aca="false">INDEX(M1SHEET,MATCH($A32,M1COLUMN,0),MATCH($AF$28,M1ROW,0))</f>
        <v>4.96364069634827</v>
      </c>
      <c r="U32" s="149"/>
      <c r="V32" s="134" t="e">
        <f aca="false">INDEX(PrnArray,MATCH($A32,PrnColumn,0),MATCH($AE$18,PrnRow,0))+INDEX(optsArray,MATCH($A32,optsColumn,0),MATCH($AE$18,optsRow,0))+$BE32+$CJ32+$CR32+$DP32</f>
        <v>#VALUE!</v>
      </c>
      <c r="W32" s="148" t="n">
        <f aca="false">INDEX(M1SHEET,MATCH($A32,M1COLUMN,0),MATCH($AF$2,M1ROW,0))</f>
        <v>3.91</v>
      </c>
      <c r="X32" s="149"/>
      <c r="Z32" s="150" t="n">
        <f aca="false">H32+K32+Q32</f>
        <v>35.86</v>
      </c>
      <c r="AA32" s="58"/>
      <c r="AB32" s="58"/>
      <c r="AE32" s="60" t="s">
        <v>119</v>
      </c>
      <c r="AF32" s="61" t="s">
        <v>120</v>
      </c>
      <c r="AH32" s="138" t="n">
        <v>37712</v>
      </c>
      <c r="AI32" s="96" t="n">
        <f aca="false">(BE32+BQ32+CJ32+DP32)*AL32</f>
        <v>0</v>
      </c>
      <c r="AJ32" s="97" t="n">
        <f aca="false">(AN32)*(AL32)</f>
        <v>0</v>
      </c>
      <c r="AK32" s="97" t="n">
        <f aca="false">(AM32+AN32)*(AL32)</f>
        <v>0</v>
      </c>
      <c r="AL32" s="139" t="n">
        <f aca="false">INDEX(M1SHEET,MATCH($AH32,M1COLUMN,0),MATCH($AF$38,M1ROW,0))</f>
        <v>0.893486448740337</v>
      </c>
      <c r="AM32" s="122" t="n">
        <f aca="false">BR32</f>
        <v>0</v>
      </c>
      <c r="AN32" s="97" t="n">
        <f aca="false">BQ32</f>
        <v>0</v>
      </c>
      <c r="AO32" s="125"/>
      <c r="AP32" s="108"/>
      <c r="AQ32" s="128" t="n">
        <f aca="false">SUM(AW32:BD32)+SUM(BH32:BO32)+SUM(DT32:DY32)+SUM(BV32:CH32)</f>
        <v>0</v>
      </c>
      <c r="AR32" s="108"/>
      <c r="AS32" s="17"/>
      <c r="AT32" s="17"/>
      <c r="AU32" s="37" t="n">
        <v>37712</v>
      </c>
      <c r="AV32" s="17"/>
      <c r="AW32" s="128" t="n">
        <f aca="false">IF(AW$2&lt;=$A32,IF(AW$3&gt;=$A32,(AW$4/1.055056),0),0)*($AH33-$AH32)/10000</f>
        <v>0</v>
      </c>
      <c r="AX32" s="140" t="n">
        <f aca="false">IF(AX$2&lt;=$A32,IF(AX$3&gt;=$A32,(AX$4/1.055056),0),0)*($AH33-$AH32)/10000</f>
        <v>0</v>
      </c>
      <c r="AY32" s="140" t="n">
        <f aca="false">IF(AY$2&lt;=$A32,IF(AY$3&gt;=$A32,(AY$4/1.055056),0),0)*($AH33-$AH32)/10000</f>
        <v>0</v>
      </c>
      <c r="AZ32" s="140" t="n">
        <f aca="false">IF(AZ$2&lt;=$A32,IF(AZ$3&gt;=$A32,(AZ$4/1.055056),0),0)*($AH33-$AH32)/10000</f>
        <v>0</v>
      </c>
      <c r="BA32" s="140" t="n">
        <f aca="false">IF(BA$2&lt;=$A32,IF(BA$3&gt;=$A32,(BA$4/1.055056),0),0)*($AH33-$AH32)/10000</f>
        <v>0</v>
      </c>
      <c r="BB32" s="140" t="n">
        <f aca="false">IF(BB$2&lt;=$A32,IF(BB$3&gt;=$A32,(BB$4/1.055056),0),0)*($AH33-$AH32)/10000</f>
        <v>0</v>
      </c>
      <c r="BC32" s="140" t="n">
        <f aca="false">IF(BC$2&lt;=$A32,IF(BC$3&gt;=$A32,(BC$4/1.055056),0),0)*($AH33-$AH32)/10000</f>
        <v>0</v>
      </c>
      <c r="BD32" s="140"/>
      <c r="BE32" s="140" t="n">
        <f aca="false">SUM(AW32:BD32)*AL32</f>
        <v>0</v>
      </c>
      <c r="BF32" s="13"/>
      <c r="BG32" s="13"/>
      <c r="BH32" s="141" t="n">
        <f aca="false">IF(BH$2&lt;=$A32,IF(BH$3&gt;=$A32,(BH$4/1.055056),0),0)*($AH33-$AH32)/10000</f>
        <v>0</v>
      </c>
      <c r="BI32" s="141" t="n">
        <f aca="false">IF(BI$2&lt;=$A32,IF(BI$3&gt;=$A32,(BI$4/1.055056),0),0)*($AH33-$AH32)/10000</f>
        <v>0</v>
      </c>
      <c r="BJ32" s="141" t="n">
        <f aca="false">IF(BJ$2&lt;=$A32,IF(BJ$3&gt;=$A32,(BJ$4/1.055056),0),0)*($AH33-$AH32)/10000</f>
        <v>0</v>
      </c>
      <c r="BK32" s="141" t="n">
        <f aca="false">IF(BK$2&lt;=$A32,IF(BK$3&gt;=$A32,(BK$4/1.055056),0),0)*($AH33-$AH32)/10000</f>
        <v>0</v>
      </c>
      <c r="BL32" s="141" t="n">
        <f aca="false">IF(BL$2&lt;=$A32,IF(BL$3&gt;=$A32,(BL$4/1.055056),0),0)*($AH33-$AH32)/10000</f>
        <v>0</v>
      </c>
      <c r="BM32" s="141" t="n">
        <f aca="false">IF(BM$2&lt;=$A32,IF(BM$3&gt;=$A32,(BM$4/1.055056),0),0)*($AH33-$AH32)/10000</f>
        <v>0</v>
      </c>
      <c r="BN32" s="141" t="n">
        <f aca="false">IF(BN$2&lt;=$A32,IF(BN$3&gt;=$A32,(BN$4/1.055056),0),0)*($AH33-$AH32)/10000</f>
        <v>0</v>
      </c>
      <c r="BO32" s="141" t="n">
        <f aca="false">IF(BO$2&lt;=$A32,IF(BO$3&gt;=$A32,(BO$4/1.055056),0),0)*($AH33-$AH32)/10000</f>
        <v>0</v>
      </c>
      <c r="BP32" s="13"/>
      <c r="BQ32" s="14" t="n">
        <f aca="false">SUM(BH32:BO32)</f>
        <v>0</v>
      </c>
      <c r="BR32" s="14"/>
      <c r="BS32" s="14"/>
      <c r="BT32" s="17"/>
      <c r="BU32" s="17"/>
      <c r="BV32" s="142" t="n">
        <f aca="false">IF(BV$2&lt;=$A32,IF(BV$3&gt;=$A32,(BV$4),0),0)*($AH33-$AH32)/10000</f>
        <v>0</v>
      </c>
      <c r="BW32" s="142" t="n">
        <f aca="false">IF(BW$2&lt;=$A32,IF(BW$3&gt;=$A32,(BW$4),0),0)*($AH33-$AH32)/10000</f>
        <v>0</v>
      </c>
      <c r="BX32" s="142" t="n">
        <f aca="false">IF(BX$2&lt;=$A32,IF(BX$3&gt;=$A32,(BX$4),0),0)*($AH33-$AH32)/10000</f>
        <v>0</v>
      </c>
      <c r="BY32" s="142" t="n">
        <f aca="false">IF(BY$2&lt;=$A32,IF(BY$3&gt;=$A32,(BY$4),0),0)*($AH33-$AH32)/10000</f>
        <v>0</v>
      </c>
      <c r="BZ32" s="142" t="n">
        <f aca="false">IF(BZ$2&lt;=$A32,IF(BZ$3&gt;=$A32,(BZ$4),0),0)*($AH33-$AH32)/10000</f>
        <v>0</v>
      </c>
      <c r="CA32" s="140" t="n">
        <f aca="false">IF(CA$2&lt;=$A32,IF(CA$3&gt;=$A32,(CA$4),0),0)*($AH33-$AH32)/10000</f>
        <v>0</v>
      </c>
      <c r="CB32" s="140" t="n">
        <f aca="false">IF(CB$2&lt;=$A32,IF(CB$3&gt;=$A32,(CB$4),0),0)*($AH33-$AH32)/10000</f>
        <v>0</v>
      </c>
      <c r="CC32" s="140" t="n">
        <f aca="false">IF(CC$2&lt;=$A32,IF(CC$3&gt;=$A32,(CC$4),0),0)*($AH33-$AH32)/10000</f>
        <v>0</v>
      </c>
      <c r="CD32" s="140" t="n">
        <f aca="false">IF(CD$2&lt;=$A32,IF(CD$3&gt;=$A32,(CD$4),0),0)*($AH33-$AH32)/10000</f>
        <v>0</v>
      </c>
      <c r="CE32" s="140" t="n">
        <f aca="false">IF(CE$2&lt;=$A32,IF(CE$3&gt;=$A32,(CE$4),0),0)*($AH33-$AH32)/10000</f>
        <v>0</v>
      </c>
      <c r="CF32" s="140" t="n">
        <f aca="false">IF(CF$2&lt;=$A32,IF(CF$3&gt;=$A32,(CF$4),0),0)*($AH33-$AH32)/10000</f>
        <v>0</v>
      </c>
      <c r="CG32" s="140" t="n">
        <f aca="false">IF(CG$2&lt;=$A32,IF(CG$3&gt;=$A32,(CG$4),0),0)*($AH33-$AH32)/10000</f>
        <v>0</v>
      </c>
      <c r="CH32" s="140" t="n">
        <f aca="false">IF(CH$2&lt;=$A32,IF(CH$3&gt;=$A32,(CH$4),0),0)*($AH33-$AH32)/10000</f>
        <v>0</v>
      </c>
      <c r="CI32" s="17"/>
      <c r="CJ32" s="128" t="n">
        <f aca="false">SUM(BV32:CH32)*$AL32</f>
        <v>0</v>
      </c>
      <c r="CK32" s="128"/>
      <c r="CL32" s="128"/>
      <c r="CM32" s="142" t="n">
        <f aca="false">IF(CM$2&lt;=$A32,IF(CM$3&gt;=$A32,(CM$4),0),0)*($AH33-$AH32)/10000</f>
        <v>0</v>
      </c>
      <c r="CN32" s="142" t="n">
        <f aca="false">IF(CN$2&lt;=$A32,IF(CN$3&gt;=$A32,(CN$4),0),0)*($AH33-$AH32)/10000</f>
        <v>0</v>
      </c>
      <c r="CO32" s="142" t="n">
        <f aca="false">IF(CO$2&lt;=$A32,IF(CO$3&gt;=$A32,(CO$4),0),0)*($AH33-$AH32)/10000</f>
        <v>0</v>
      </c>
      <c r="CP32" s="142" t="n">
        <f aca="false">IF(CP$2&lt;=$A32,IF(CP$3&gt;=$A32,(CP$4),0),0)*($AH33-$AH32)/10000</f>
        <v>0</v>
      </c>
      <c r="CQ32" s="128"/>
      <c r="CR32" s="128" t="n">
        <f aca="false">SUM(CM32:CP32)*AL32</f>
        <v>0</v>
      </c>
      <c r="CS32" s="128"/>
      <c r="CT32" s="17"/>
      <c r="CU32" s="17"/>
      <c r="CV32" s="17"/>
      <c r="CW32" s="140" t="n">
        <f aca="false">IF(CW$2&lt;=$A32,IF(CW$3&gt;=$A32,(CW$4),0),0)*($AH33-$AH32)/10000</f>
        <v>0</v>
      </c>
      <c r="CX32" s="140" t="n">
        <f aca="false">IF(CX$2&lt;=$A32,IF(CX$3&gt;=$A32,(CX$4),0),0)*($AH33-$AH32)/10000</f>
        <v>0</v>
      </c>
      <c r="CY32" s="140" t="n">
        <f aca="false">IF(CY$2&lt;=$A32,IF(CY$3&gt;=$A32,(CY$4),0),0)*($AH33-$AH32)/10000</f>
        <v>0</v>
      </c>
      <c r="CZ32" s="140" t="n">
        <f aca="false">IF(CZ$2&lt;=$A32,IF(CZ$3&gt;=$A32,(CZ$4),0),0)*($AH33-$AH32)/10000</f>
        <v>0</v>
      </c>
      <c r="DA32" s="140" t="n">
        <f aca="false">IF(DA$2&lt;=$A32,IF(DA$3&gt;=$A32,(DA$4),0),0)*($AH33-$AH32)/10000</f>
        <v>0</v>
      </c>
      <c r="DB32" s="140" t="n">
        <f aca="false">IF(DB$2&lt;=$A32,IF(DB$3&gt;=$A32,(DB$4),0),0)*($AH33-$AH32)/10000</f>
        <v>0</v>
      </c>
      <c r="DC32" s="140" t="n">
        <f aca="false">IF(DC$2&lt;=$A32,IF(DC$3&gt;=$A32,(DC$4),0),0)*($AH33-$AH32)/10000</f>
        <v>0</v>
      </c>
      <c r="DD32" s="17"/>
      <c r="DE32" s="128" t="n">
        <f aca="false">SUM(CW32:DC32)*$AL32</f>
        <v>0</v>
      </c>
      <c r="DF32" s="17"/>
      <c r="DG32" s="17"/>
      <c r="DH32" s="17"/>
      <c r="DI32" s="17"/>
      <c r="DJ32" s="17"/>
      <c r="DK32" s="140" t="n">
        <f aca="false">IF(DK$2&lt;=$A32,IF(DK$3&gt;=$A32,(DK$4),0),0)*($AH33-$AH32)/10000</f>
        <v>0</v>
      </c>
      <c r="DL32" s="140" t="n">
        <f aca="false">IF(DL$2&lt;=$A32,IF(DL$3&gt;=$A32,(DL$4),0),0)*($AH33-$AH32)/10000</f>
        <v>0</v>
      </c>
      <c r="DM32" s="140" t="n">
        <f aca="false">IF(DM$2&lt;=$A32,IF(DM$3&gt;=$A32,(DM$4),0),0)*($AH33-$AH32)/10000</f>
        <v>0</v>
      </c>
      <c r="DN32" s="140" t="n">
        <f aca="false">IF(DN$2&lt;=$A32,IF(DN$3&gt;=$A32,(DN$4),0),0)*($AH33-$AH32)/10000</f>
        <v>0</v>
      </c>
      <c r="DO32" s="140"/>
      <c r="DP32" s="140" t="n">
        <f aca="false">SUM(DK32:DN32)*AL32</f>
        <v>0</v>
      </c>
      <c r="DQ32" s="140"/>
      <c r="DR32" s="140" t="n">
        <f aca="false">IF(DR$2&lt;=$A32,IF(DR$3&gt;=$A32,(DR$4),0),0)*($AH33-$AH32)/10000</f>
        <v>0</v>
      </c>
      <c r="DS32" s="140" t="n">
        <f aca="false">IF(DS$2&lt;=$A32,IF(DS$3&gt;=$A32,(DS$4),0),0)*($AH33-$AH32)/10000</f>
        <v>0</v>
      </c>
      <c r="DT32" s="140" t="n">
        <f aca="false">IF(DT$2&lt;=$A32,IF(DT$3&gt;=$A32,(DT$4),0),0)*($AH33-$AH32)/10000</f>
        <v>0</v>
      </c>
      <c r="DU32" s="140" t="n">
        <f aca="false">IF(DU$2&lt;=$A32,IF(DU$3&gt;=$A32,(DU$4),0),0)*($AH33-$AH32)/10000</f>
        <v>0</v>
      </c>
      <c r="DV32" s="140" t="n">
        <f aca="false">IF(DV$2&lt;=$A32,IF(DV$3&gt;=$A32,(DV$4),0),0)*($AH33-$AH32)/10000</f>
        <v>0</v>
      </c>
      <c r="DW32" s="140" t="n">
        <f aca="false">IF(DW$2&lt;=$A32,IF(DW$3&gt;=$A32,(DW$4),0),0)*($AH33-$AH32)/10000</f>
        <v>0</v>
      </c>
      <c r="DX32" s="140" t="n">
        <f aca="false">IF(DX$2&lt;=$A32,IF(DX$3&gt;=$A32,(DX$4),0),0)*($AH33-$AH32)/10000</f>
        <v>0</v>
      </c>
      <c r="DY32" s="140" t="n">
        <f aca="false">IF(DY$2&lt;=$A32,IF(DY$3&gt;=$A32,(DY$4),0),0)*($AH33-$AH32)/10000</f>
        <v>0</v>
      </c>
      <c r="DZ32" s="17"/>
      <c r="EA32" s="128" t="n">
        <f aca="false">DP32+((SUM(DR32:DY32)))</f>
        <v>0</v>
      </c>
      <c r="EB32" s="128" t="n">
        <f aca="false">EA32*AL32</f>
        <v>0</v>
      </c>
      <c r="EC32" s="17"/>
      <c r="ED32" s="17"/>
      <c r="EE32" s="17"/>
      <c r="EF32" s="17"/>
      <c r="EG32" s="17"/>
      <c r="EH32" s="140" t="n">
        <f aca="false">IF(EH$2&lt;=$A32,IF(EH$3&gt;=$A32,(EH$4),0),0)*($AH33-$AH32)/10000</f>
        <v>0</v>
      </c>
      <c r="EI32" s="140" t="n">
        <f aca="false">IF(EI$2&lt;=$A32,IF(EI$3&gt;=$A32,(EI$4),0),0)*($AH33-$AH32)/10000</f>
        <v>0</v>
      </c>
      <c r="EJ32" s="140" t="n">
        <f aca="false">IF(EJ$2&lt;=$A32,IF(EJ$3&gt;=$A32,(EJ$4),0),0)*($AH33-$AH32)/10000</f>
        <v>0</v>
      </c>
      <c r="EK32" s="140" t="n">
        <f aca="false">IF(EK$2&lt;=$A32,IF(EK$3&gt;=$A32,(EK$4),0),0)*($AH33-$AH32)/10000</f>
        <v>0</v>
      </c>
      <c r="EL32" s="140" t="n">
        <f aca="false">IF(EL$2&lt;=$A32,IF(EL$3&gt;=$A32,(EL$4),0),0)*($AH33-$AH32)/10000</f>
        <v>0</v>
      </c>
      <c r="EM32" s="140" t="n">
        <f aca="false">IF(EM$2&lt;=$A32,IF(EM$3&gt;=$A32,(EM$4),0),0)*($AH33-$AH32)/10000</f>
        <v>0</v>
      </c>
      <c r="EN32" s="17"/>
      <c r="EO32" s="128" t="n">
        <f aca="false">SUM(EH32:EM32)</f>
        <v>0</v>
      </c>
      <c r="EP32" s="128" t="n">
        <f aca="false">EO32*AL32</f>
        <v>0</v>
      </c>
      <c r="EQ32" s="17"/>
      <c r="ER32" s="17"/>
      <c r="ES32" s="17"/>
      <c r="ET32" s="17"/>
      <c r="EU32" s="17"/>
      <c r="EV32" s="140" t="n">
        <f aca="false">IF(EV$2&lt;=$A32,IF(EV$3&gt;=$A32,(EV$4),0),0)*($AH33-$AH32)/10000</f>
        <v>0</v>
      </c>
      <c r="EW32" s="140" t="n">
        <f aca="false">IF(EW$2&lt;=$A32,IF(EW$3&gt;=$A32,(EW$4),0),0)*($AH33-$AH32)/10000</f>
        <v>0</v>
      </c>
      <c r="EX32" s="140" t="n">
        <f aca="false">IF(EX$2&lt;=$A32,IF(EX$3&gt;=$A32,(EX$4),0),0)*($AH33-$AH32)/10000</f>
        <v>0</v>
      </c>
      <c r="EY32" s="140" t="n">
        <f aca="false">IF(EY$2&lt;=$A32,IF(EY$3&gt;=$A32,(EY$4),0),0)*($AH33-$AH32)/10000</f>
        <v>0</v>
      </c>
      <c r="EZ32" s="140" t="n">
        <f aca="false">IF(EZ$2&lt;=$A32,IF(EZ$3&gt;=$A32,(EZ$4),0),0)*($AH33-$AH32)/10000</f>
        <v>0</v>
      </c>
      <c r="FA32" s="140" t="n">
        <f aca="false">IF(FA$2&lt;=$A32,IF(FA$3&gt;=$A32,(FA$4),0),0)*($AH33-$AH32)/10000</f>
        <v>0</v>
      </c>
      <c r="FB32" s="17"/>
      <c r="FC32" s="128" t="n">
        <f aca="false">SUM(EV32:FA32)</f>
        <v>0</v>
      </c>
      <c r="FD32" s="128" t="n">
        <f aca="false">FC32*AL32</f>
        <v>0</v>
      </c>
      <c r="FE32" s="17"/>
      <c r="FF32" s="17"/>
      <c r="FG32" s="17"/>
      <c r="FH32" s="17"/>
      <c r="FI32" s="17"/>
      <c r="FJ32" s="17"/>
      <c r="FK32" s="140" t="n">
        <f aca="false">IF(FK$2&lt;=$A32,IF(FK$3&gt;=$A32,(FK$4),0),0)*($AH33-$AH32)/10000</f>
        <v>0</v>
      </c>
      <c r="FL32" s="140" t="n">
        <f aca="false">IF(FL$2&lt;=$A32,IF(FL$3&gt;=$A32,(FL$4),0),0)*($AH33-$AH32)/10000</f>
        <v>0</v>
      </c>
      <c r="FM32" s="140" t="n">
        <f aca="false">IF(FM$2&lt;=$A32,IF(FM$3&gt;=$A32,(FM$4),0),0)*($AH33-$AH32)/10000</f>
        <v>0</v>
      </c>
      <c r="FN32" s="140" t="n">
        <f aca="false">IF(FN$2&lt;=$A32,IF(FN$3&gt;=$A32,(FN$4),0),0)*($AH33-$AH32)/10000</f>
        <v>0</v>
      </c>
      <c r="FO32" s="140" t="n">
        <f aca="false">IF(FO$2&lt;=$A32,IF(FO$3&gt;=$A32,(FO$4),0),0)*($AH33-$AH32)/10000</f>
        <v>0</v>
      </c>
      <c r="FP32" s="140" t="n">
        <f aca="false">IF(FP$2&lt;=$A32,IF(FP$3&gt;=$A32,(FP$4),0),0)*($AH33-$AH32)/10000</f>
        <v>0</v>
      </c>
      <c r="FQ32" s="17"/>
      <c r="FR32" s="128" t="n">
        <f aca="false">SUM(FK32:FP32)</f>
        <v>0</v>
      </c>
      <c r="FS32" s="128" t="n">
        <f aca="false">FR32*AL32</f>
        <v>0</v>
      </c>
      <c r="FT32" s="17"/>
      <c r="FU32" s="17"/>
      <c r="FV32" s="17"/>
      <c r="FW32" s="17"/>
      <c r="FX32" s="17"/>
      <c r="FY32" s="17"/>
      <c r="FZ32" s="140" t="n">
        <f aca="false">IF(FZ$2&lt;=$A32,IF(FZ$3&gt;=$A32,(FZ$4),0),0)*($AH33-$AH32)/10000</f>
        <v>0</v>
      </c>
      <c r="GA32" s="140" t="n">
        <f aca="false">IF(GA$2&lt;=$A32,IF(GA$3&gt;=$A32,(GA$4),0),0)*($AH33-$AH32)/10000</f>
        <v>0</v>
      </c>
      <c r="GB32" s="140" t="n">
        <f aca="false">IF(GB$2&lt;=$A32,IF(GB$3&gt;=$A32,(GB$4),0),0)*($AH33-$AH32)/10000</f>
        <v>0</v>
      </c>
      <c r="GC32" s="140" t="n">
        <f aca="false">IF(GC$2&lt;=$A32,IF(GC$3&gt;=$A32,(GC$4),0),0)*($AH33-$AH32)/10000</f>
        <v>0</v>
      </c>
      <c r="GD32" s="140" t="n">
        <f aca="false">IF(GD$2&lt;=$A32,IF(GD$3&gt;=$A32,(GD$4),0),0)*($AH33-$AH32)/10000</f>
        <v>0</v>
      </c>
      <c r="GE32" s="140" t="n">
        <f aca="false">IF(GE$2&lt;=$A32,IF(GE$3&gt;=$A32,(GE$4),0),0)*($AH33-$AH32)/10000</f>
        <v>0</v>
      </c>
      <c r="GF32" s="17"/>
      <c r="GG32" s="128" t="n">
        <f aca="false">SUM(FZ32:GE32)</f>
        <v>0</v>
      </c>
      <c r="GH32" s="128" t="n">
        <f aca="false">GG32*AL32</f>
        <v>0</v>
      </c>
      <c r="GK32" s="17"/>
      <c r="GL32" s="17"/>
      <c r="GM32" s="17"/>
      <c r="GN32" s="17"/>
      <c r="GO32" s="140" t="n">
        <f aca="false">IF(GO$2&lt;=$A32,IF(GO$3&gt;=$A32,(GO$4),0),0)*($AH33-$AH32)/10000</f>
        <v>0</v>
      </c>
      <c r="GP32" s="140" t="n">
        <f aca="false">IF(GP$2&lt;=$A32,IF(GP$3&gt;=$A32,(GP$4),0),0)*($AH33-$AH32)/10000</f>
        <v>0</v>
      </c>
      <c r="GQ32" s="140" t="n">
        <f aca="false">IF(GQ$2&lt;=$A32,IF(GQ$3&gt;=$A32,(GQ$4),0),0)*($AH33-$AH32)/10000</f>
        <v>0</v>
      </c>
      <c r="GR32" s="140" t="n">
        <f aca="false">IF(GR$2&lt;=$A32,IF(GR$3&gt;=$A32,(GR$4),0),0)*($AH33-$AH32)/10000</f>
        <v>0</v>
      </c>
      <c r="GS32" s="140" t="n">
        <f aca="false">IF(GS$2&lt;=$A32,IF(GS$3&gt;=$A32,(GS$4),0),0)*($AH33-$AH32)/10000</f>
        <v>0</v>
      </c>
      <c r="GT32" s="140" t="n">
        <f aca="false">IF(GT$2&lt;=$A32,IF(GT$3&gt;=$A32,(GT$4),0),0)*($AH33-$AH32)/10000</f>
        <v>0</v>
      </c>
      <c r="GU32" s="17"/>
      <c r="GV32" s="128" t="n">
        <f aca="false">SUM(GO32:GT32)</f>
        <v>0</v>
      </c>
      <c r="GW32" s="128" t="n">
        <f aca="false">GV32*AL32</f>
        <v>0</v>
      </c>
      <c r="GZ32" s="17"/>
      <c r="HA32" s="17"/>
      <c r="HB32" s="17"/>
      <c r="HC32" s="17"/>
      <c r="HD32" s="140" t="n">
        <f aca="false">IF(HD$2&lt;=$A32,IF(HD$3&gt;=$A32,(HD$4),0),0)*($AH33-$AH32)/10000</f>
        <v>0</v>
      </c>
      <c r="HE32" s="140" t="n">
        <f aca="false">IF(HE$2&lt;=$A32,IF(HE$3&gt;=$A32,(HE$4),0),0)*($AH33-$AH32)/10000</f>
        <v>0</v>
      </c>
      <c r="HF32" s="140" t="n">
        <f aca="false">IF(HF$2&lt;=$A32,IF(HF$3&gt;=$A32,(HF$4),0),0)*($AH33-$AH32)/10000</f>
        <v>0</v>
      </c>
      <c r="HG32" s="140" t="n">
        <f aca="false">IF(HG$2&lt;=$A32,IF(HG$3&gt;=$A32,(HG$4),0),0)*($AH33-$AH32)/10000</f>
        <v>0</v>
      </c>
      <c r="HH32" s="140" t="n">
        <f aca="false">IF(HH$2&lt;=$A32,IF(HH$3&gt;=$A32,(HH$4),0),0)*($AH33-$AH32)/10000</f>
        <v>0</v>
      </c>
      <c r="HI32" s="140" t="n">
        <f aca="false">IF(HI$2&lt;=$A32,IF(HI$3&gt;=$A32,(HI$4),0),0)*($AH33-$AH32)/10000</f>
        <v>0</v>
      </c>
      <c r="HJ32" s="17"/>
      <c r="HK32" s="128" t="n">
        <f aca="false">SUM(HD32:HI32)</f>
        <v>0</v>
      </c>
      <c r="HL32" s="128" t="n">
        <f aca="false">HK32*AL32</f>
        <v>0</v>
      </c>
    </row>
    <row r="33" customFormat="false" ht="16.5" hidden="false" customHeight="false" outlineLevel="0" collapsed="false">
      <c r="A33" s="133" t="n">
        <v>37742</v>
      </c>
      <c r="B33" s="144" t="n">
        <f aca="false">INDEX(PrnArray,MATCH($A33,PrnColumn,0),MATCH($AE$19,PrnRow,0))+EP33</f>
        <v>0</v>
      </c>
      <c r="C33" s="135" t="n">
        <f aca="false">INDEX(M1SHEET,MATCH($A33,M1COLUMN,0),MATCH($AF$14,M1ROW,0))</f>
        <v>0.885</v>
      </c>
      <c r="D33" s="152"/>
      <c r="E33" s="144" t="n">
        <f aca="false">INDEX(PrnArray,MATCH($A33,PrnColumn,0),MATCH($AF$47,PrnRow,0))+HL33</f>
        <v>0</v>
      </c>
      <c r="F33" s="135" t="n">
        <f aca="false">INDEX(M1SHEET,MATCH($A33,M1COLUMN,0),MATCH($AF$6,M1ROW,0))</f>
        <v>0.17</v>
      </c>
      <c r="G33" s="152"/>
      <c r="H33" s="144" t="n">
        <f aca="false">INDEX(PrnArray,MATCH($A33,PrnColumn,0),MATCH($AE$11,PrnRow,0))</f>
        <v>0</v>
      </c>
      <c r="I33" s="135" t="n">
        <f aca="false">INDEX(M1SHEET,MATCH($A33,M1COLUMN,0),MATCH($AF$20,M1ROW,0))</f>
        <v>-0.07</v>
      </c>
      <c r="J33" s="152"/>
      <c r="K33" s="144" t="n">
        <f aca="false">INDEX(PrnArray,MATCH($A33,PrnColumn,0),MATCH($AE$21,PrnRow,0))+FS33</f>
        <v>13.79</v>
      </c>
      <c r="L33" s="135" t="n">
        <f aca="false">INDEX(M1SHEET,MATCH($A33,M1COLUMN,0),MATCH($AF$10,M1ROW,0))</f>
        <v>0.08</v>
      </c>
      <c r="M33" s="152"/>
      <c r="N33" s="144" t="n">
        <f aca="false">INDEX(PrnArray,MATCH($A33,PrnColumn,0),MATCH($AE$40,PrnRow,0))+AJ33</f>
        <v>107.48</v>
      </c>
      <c r="O33" s="135" t="n">
        <f aca="false">INDEX(M1SHEET,MATCH($A33,M1COLUMN,0),MATCH($AF$26,M1ROW,0))</f>
        <v>0.145</v>
      </c>
      <c r="P33" s="152"/>
      <c r="Q33" s="144" t="n">
        <f aca="false">INDEX(PrnArray,MATCH($A33,PrnColumn,0),MATCH($AE$2,PrnRow,0))+$BE33+$DE33</f>
        <v>23.9</v>
      </c>
      <c r="R33" s="135" t="n">
        <f aca="false">INDEX(M1SHEET,MATCH($A33,M1COLUMN,0),MATCH($AF$3,M1ROW,0))</f>
        <v>-0.42</v>
      </c>
      <c r="S33" s="152"/>
      <c r="T33" s="135" t="n">
        <f aca="false">INDEX(M1SHEET,MATCH($A33,M1COLUMN,0),MATCH($AF$28,M1ROW,0))</f>
        <v>4.89239240263638</v>
      </c>
      <c r="U33" s="152"/>
      <c r="V33" s="144" t="e">
        <f aca="false">INDEX(PrnArray,MATCH($A33,PrnColumn,0),MATCH($AE$18,PrnRow,0))+INDEX(optsArray,MATCH($A33,optsColumn,0),MATCH($AE$18,optsRow,0))+$BE33+$CJ33+$CR33+$DP33</f>
        <v>#VALUE!</v>
      </c>
      <c r="W33" s="135" t="n">
        <f aca="false">INDEX(M1SHEET,MATCH($A33,M1COLUMN,0),MATCH($AF$2,M1ROW,0))</f>
        <v>3.861</v>
      </c>
      <c r="X33" s="152"/>
      <c r="Z33" s="150" t="n">
        <f aca="false">H33+K33+Q33</f>
        <v>37.69</v>
      </c>
      <c r="AA33" s="58"/>
      <c r="AB33" s="58"/>
      <c r="AE33" s="60" t="s">
        <v>121</v>
      </c>
      <c r="AF33" s="61" t="s">
        <v>122</v>
      </c>
      <c r="AH33" s="138" t="n">
        <v>37742</v>
      </c>
      <c r="AI33" s="96" t="n">
        <f aca="false">(BE33+BQ33+CJ33+DP33)*AL33</f>
        <v>0</v>
      </c>
      <c r="AJ33" s="97" t="n">
        <f aca="false">(AN33)*(AL33)</f>
        <v>0</v>
      </c>
      <c r="AK33" s="97" t="n">
        <f aca="false">(AM33+AN33)*(AL33)</f>
        <v>0</v>
      </c>
      <c r="AL33" s="139" t="n">
        <f aca="false">INDEX(M1SHEET,MATCH($AH33,M1COLUMN,0),MATCH($AF$38,M1ROW,0))</f>
        <v>0.889495071291162</v>
      </c>
      <c r="AM33" s="122" t="n">
        <f aca="false">BR33</f>
        <v>0</v>
      </c>
      <c r="AN33" s="97" t="n">
        <f aca="false">BQ33</f>
        <v>0</v>
      </c>
      <c r="AO33" s="125"/>
      <c r="AP33" s="108"/>
      <c r="AQ33" s="128" t="n">
        <f aca="false">SUM(AW33:BD33)+SUM(BH33:BO33)+SUM(DT33:DY33)+SUM(BV33:CH33)</f>
        <v>0</v>
      </c>
      <c r="AR33" s="108"/>
      <c r="AS33" s="17"/>
      <c r="AT33" s="17"/>
      <c r="AU33" s="37" t="n">
        <v>37742</v>
      </c>
      <c r="AV33" s="17"/>
      <c r="AW33" s="128" t="n">
        <f aca="false">IF(AW$2&lt;=$A33,IF(AW$3&gt;=$A33,(AW$4/1.055056),0),0)*($AH34-$AH33)/10000</f>
        <v>0</v>
      </c>
      <c r="AX33" s="140" t="n">
        <f aca="false">IF(AX$2&lt;=$A33,IF(AX$3&gt;=$A33,(AX$4/1.055056),0),0)*($AH34-$AH33)/10000</f>
        <v>0</v>
      </c>
      <c r="AY33" s="140" t="n">
        <f aca="false">IF(AY$2&lt;=$A33,IF(AY$3&gt;=$A33,(AY$4/1.055056),0),0)*($AH34-$AH33)/10000</f>
        <v>0</v>
      </c>
      <c r="AZ33" s="140" t="n">
        <f aca="false">IF(AZ$2&lt;=$A33,IF(AZ$3&gt;=$A33,(AZ$4/1.055056),0),0)*($AH34-$AH33)/10000</f>
        <v>0</v>
      </c>
      <c r="BA33" s="140" t="n">
        <f aca="false">IF(BA$2&lt;=$A33,IF(BA$3&gt;=$A33,(BA$4/1.055056),0),0)*($AH34-$AH33)/10000</f>
        <v>0</v>
      </c>
      <c r="BB33" s="140" t="n">
        <f aca="false">IF(BB$2&lt;=$A33,IF(BB$3&gt;=$A33,(BB$4/1.055056),0),0)*($AH34-$AH33)/10000</f>
        <v>0</v>
      </c>
      <c r="BC33" s="140" t="n">
        <f aca="false">IF(BC$2&lt;=$A33,IF(BC$3&gt;=$A33,(BC$4/1.055056),0),0)*($AH34-$AH33)/10000</f>
        <v>0</v>
      </c>
      <c r="BD33" s="140"/>
      <c r="BE33" s="140" t="n">
        <f aca="false">SUM(AW33:BD33)*AL33</f>
        <v>0</v>
      </c>
      <c r="BF33" s="13"/>
      <c r="BG33" s="13"/>
      <c r="BH33" s="141" t="n">
        <f aca="false">IF(BH$2&lt;=$A33,IF(BH$3&gt;=$A33,(BH$4/1.055056),0),0)*($AH34-$AH33)/10000</f>
        <v>0</v>
      </c>
      <c r="BI33" s="141" t="n">
        <f aca="false">IF(BI$2&lt;=$A33,IF(BI$3&gt;=$A33,(BI$4/1.055056),0),0)*($AH34-$AH33)/10000</f>
        <v>0</v>
      </c>
      <c r="BJ33" s="141" t="n">
        <f aca="false">IF(BJ$2&lt;=$A33,IF(BJ$3&gt;=$A33,(BJ$4/1.055056),0),0)*($AH34-$AH33)/10000</f>
        <v>0</v>
      </c>
      <c r="BK33" s="141" t="n">
        <f aca="false">IF(BK$2&lt;=$A33,IF(BK$3&gt;=$A33,(BK$4/1.055056),0),0)*($AH34-$AH33)/10000</f>
        <v>0</v>
      </c>
      <c r="BL33" s="141" t="n">
        <f aca="false">IF(BL$2&lt;=$A33,IF(BL$3&gt;=$A33,(BL$4/1.055056),0),0)*($AH34-$AH33)/10000</f>
        <v>0</v>
      </c>
      <c r="BM33" s="141" t="n">
        <f aca="false">IF(BM$2&lt;=$A33,IF(BM$3&gt;=$A33,(BM$4/1.055056),0),0)*($AH34-$AH33)/10000</f>
        <v>0</v>
      </c>
      <c r="BN33" s="141" t="n">
        <f aca="false">IF(BN$2&lt;=$A33,IF(BN$3&gt;=$A33,(BN$4/1.055056),0),0)*($AH34-$AH33)/10000</f>
        <v>0</v>
      </c>
      <c r="BO33" s="141" t="n">
        <f aca="false">IF(BO$2&lt;=$A33,IF(BO$3&gt;=$A33,(BO$4/1.055056),0),0)*($AH34-$AH33)/10000</f>
        <v>0</v>
      </c>
      <c r="BP33" s="13"/>
      <c r="BQ33" s="14" t="n">
        <f aca="false">SUM(BH33:BO33)</f>
        <v>0</v>
      </c>
      <c r="BR33" s="14"/>
      <c r="BS33" s="14"/>
      <c r="BT33" s="17"/>
      <c r="BU33" s="17"/>
      <c r="BV33" s="142" t="n">
        <f aca="false">IF(BV$2&lt;=$A33,IF(BV$3&gt;=$A33,(BV$4),0),0)*($AH34-$AH33)/10000</f>
        <v>0</v>
      </c>
      <c r="BW33" s="142" t="n">
        <f aca="false">IF(BW$2&lt;=$A33,IF(BW$3&gt;=$A33,(BW$4),0),0)*($AH34-$AH33)/10000</f>
        <v>0</v>
      </c>
      <c r="BX33" s="142" t="n">
        <f aca="false">IF(BX$2&lt;=$A33,IF(BX$3&gt;=$A33,(BX$4),0),0)*($AH34-$AH33)/10000</f>
        <v>0</v>
      </c>
      <c r="BY33" s="142" t="n">
        <f aca="false">IF(BY$2&lt;=$A33,IF(BY$3&gt;=$A33,(BY$4),0),0)*($AH34-$AH33)/10000</f>
        <v>0</v>
      </c>
      <c r="BZ33" s="142" t="n">
        <f aca="false">IF(BZ$2&lt;=$A33,IF(BZ$3&gt;=$A33,(BZ$4),0),0)*($AH34-$AH33)/10000</f>
        <v>0</v>
      </c>
      <c r="CA33" s="140" t="n">
        <f aca="false">IF(CA$2&lt;=$A33,IF(CA$3&gt;=$A33,(CA$4),0),0)*($AH34-$AH33)/10000</f>
        <v>0</v>
      </c>
      <c r="CB33" s="140" t="n">
        <f aca="false">IF(CB$2&lt;=$A33,IF(CB$3&gt;=$A33,(CB$4),0),0)*($AH34-$AH33)/10000</f>
        <v>0</v>
      </c>
      <c r="CC33" s="140" t="n">
        <f aca="false">IF(CC$2&lt;=$A33,IF(CC$3&gt;=$A33,(CC$4),0),0)*($AH34-$AH33)/10000</f>
        <v>0</v>
      </c>
      <c r="CD33" s="140" t="n">
        <f aca="false">IF(CD$2&lt;=$A33,IF(CD$3&gt;=$A33,(CD$4),0),0)*($AH34-$AH33)/10000</f>
        <v>0</v>
      </c>
      <c r="CE33" s="140" t="n">
        <f aca="false">IF(CE$2&lt;=$A33,IF(CE$3&gt;=$A33,(CE$4),0),0)*($AH34-$AH33)/10000</f>
        <v>0</v>
      </c>
      <c r="CF33" s="140" t="n">
        <f aca="false">IF(CF$2&lt;=$A33,IF(CF$3&gt;=$A33,(CF$4),0),0)*($AH34-$AH33)/10000</f>
        <v>0</v>
      </c>
      <c r="CG33" s="140" t="n">
        <f aca="false">IF(CG$2&lt;=$A33,IF(CG$3&gt;=$A33,(CG$4),0),0)*($AH34-$AH33)/10000</f>
        <v>0</v>
      </c>
      <c r="CH33" s="140" t="n">
        <f aca="false">IF(CH$2&lt;=$A33,IF(CH$3&gt;=$A33,(CH$4),0),0)*($AH34-$AH33)/10000</f>
        <v>0</v>
      </c>
      <c r="CI33" s="17"/>
      <c r="CJ33" s="128" t="n">
        <f aca="false">SUM(BV33:CH33)*$AL33</f>
        <v>0</v>
      </c>
      <c r="CK33" s="128"/>
      <c r="CL33" s="128"/>
      <c r="CM33" s="142" t="n">
        <f aca="false">IF(CM$2&lt;=$A33,IF(CM$3&gt;=$A33,(CM$4),0),0)*($AH34-$AH33)/10000</f>
        <v>0</v>
      </c>
      <c r="CN33" s="142" t="n">
        <f aca="false">IF(CN$2&lt;=$A33,IF(CN$3&gt;=$A33,(CN$4),0),0)*($AH34-$AH33)/10000</f>
        <v>0</v>
      </c>
      <c r="CO33" s="142" t="n">
        <f aca="false">IF(CO$2&lt;=$A33,IF(CO$3&gt;=$A33,(CO$4),0),0)*($AH34-$AH33)/10000</f>
        <v>0</v>
      </c>
      <c r="CP33" s="142" t="n">
        <f aca="false">IF(CP$2&lt;=$A33,IF(CP$3&gt;=$A33,(CP$4),0),0)*($AH34-$AH33)/10000</f>
        <v>0</v>
      </c>
      <c r="CQ33" s="128"/>
      <c r="CR33" s="128" t="n">
        <f aca="false">SUM(CM33:CP33)*AL33</f>
        <v>0</v>
      </c>
      <c r="CS33" s="128"/>
      <c r="CT33" s="17"/>
      <c r="CU33" s="17"/>
      <c r="CV33" s="17"/>
      <c r="CW33" s="140" t="n">
        <f aca="false">IF(CW$2&lt;=$A33,IF(CW$3&gt;=$A33,(CW$4),0),0)*($AH34-$AH33)/10000</f>
        <v>0</v>
      </c>
      <c r="CX33" s="140" t="n">
        <f aca="false">IF(CX$2&lt;=$A33,IF(CX$3&gt;=$A33,(CX$4),0),0)*($AH34-$AH33)/10000</f>
        <v>0</v>
      </c>
      <c r="CY33" s="140" t="n">
        <f aca="false">IF(CY$2&lt;=$A33,IF(CY$3&gt;=$A33,(CY$4),0),0)*($AH34-$AH33)/10000</f>
        <v>0</v>
      </c>
      <c r="CZ33" s="140" t="n">
        <f aca="false">IF(CZ$2&lt;=$A33,IF(CZ$3&gt;=$A33,(CZ$4),0),0)*($AH34-$AH33)/10000</f>
        <v>0</v>
      </c>
      <c r="DA33" s="140" t="n">
        <f aca="false">IF(DA$2&lt;=$A33,IF(DA$3&gt;=$A33,(DA$4),0),0)*($AH34-$AH33)/10000</f>
        <v>0</v>
      </c>
      <c r="DB33" s="140" t="n">
        <f aca="false">IF(DB$2&lt;=$A33,IF(DB$3&gt;=$A33,(DB$4),0),0)*($AH34-$AH33)/10000</f>
        <v>0</v>
      </c>
      <c r="DC33" s="140" t="n">
        <f aca="false">IF(DC$2&lt;=$A33,IF(DC$3&gt;=$A33,(DC$4),0),0)*($AH34-$AH33)/10000</f>
        <v>0</v>
      </c>
      <c r="DD33" s="17"/>
      <c r="DE33" s="128" t="n">
        <f aca="false">SUM(CW33:DC33)*$AL33</f>
        <v>0</v>
      </c>
      <c r="DF33" s="17"/>
      <c r="DG33" s="17"/>
      <c r="DH33" s="17"/>
      <c r="DI33" s="17"/>
      <c r="DJ33" s="17"/>
      <c r="DK33" s="140" t="n">
        <f aca="false">IF(DK$2&lt;=$A33,IF(DK$3&gt;=$A33,(DK$4),0),0)*($AH34-$AH33)/10000</f>
        <v>0</v>
      </c>
      <c r="DL33" s="140" t="n">
        <f aca="false">IF(DL$2&lt;=$A33,IF(DL$3&gt;=$A33,(DL$4),0),0)*($AH34-$AH33)/10000</f>
        <v>0</v>
      </c>
      <c r="DM33" s="140" t="n">
        <f aca="false">IF(DM$2&lt;=$A33,IF(DM$3&gt;=$A33,(DM$4),0),0)*($AH34-$AH33)/10000</f>
        <v>0</v>
      </c>
      <c r="DN33" s="140" t="n">
        <f aca="false">IF(DN$2&lt;=$A33,IF(DN$3&gt;=$A33,(DN$4),0),0)*($AH34-$AH33)/10000</f>
        <v>0</v>
      </c>
      <c r="DO33" s="140"/>
      <c r="DP33" s="140" t="n">
        <f aca="false">SUM(DK33:DN33)*AL33</f>
        <v>0</v>
      </c>
      <c r="DQ33" s="140"/>
      <c r="DR33" s="140" t="n">
        <f aca="false">IF(DR$2&lt;=$A33,IF(DR$3&gt;=$A33,(DR$4),0),0)*($AH34-$AH33)/10000</f>
        <v>0</v>
      </c>
      <c r="DS33" s="140" t="n">
        <f aca="false">IF(DS$2&lt;=$A33,IF(DS$3&gt;=$A33,(DS$4),0),0)*($AH34-$AH33)/10000</f>
        <v>0</v>
      </c>
      <c r="DT33" s="140" t="n">
        <f aca="false">IF(DT$2&lt;=$A33,IF(DT$3&gt;=$A33,(DT$4),0),0)*($AH34-$AH33)/10000</f>
        <v>0</v>
      </c>
      <c r="DU33" s="140" t="n">
        <f aca="false">IF(DU$2&lt;=$A33,IF(DU$3&gt;=$A33,(DU$4),0),0)*($AH34-$AH33)/10000</f>
        <v>0</v>
      </c>
      <c r="DV33" s="140" t="n">
        <f aca="false">IF(DV$2&lt;=$A33,IF(DV$3&gt;=$A33,(DV$4),0),0)*($AH34-$AH33)/10000</f>
        <v>0</v>
      </c>
      <c r="DW33" s="140" t="n">
        <f aca="false">IF(DW$2&lt;=$A33,IF(DW$3&gt;=$A33,(DW$4),0),0)*($AH34-$AH33)/10000</f>
        <v>0</v>
      </c>
      <c r="DX33" s="140" t="n">
        <f aca="false">IF(DX$2&lt;=$A33,IF(DX$3&gt;=$A33,(DX$4),0),0)*($AH34-$AH33)/10000</f>
        <v>0</v>
      </c>
      <c r="DY33" s="140" t="n">
        <f aca="false">IF(DY$2&lt;=$A33,IF(DY$3&gt;=$A33,(DY$4),0),0)*($AH34-$AH33)/10000</f>
        <v>0</v>
      </c>
      <c r="DZ33" s="17"/>
      <c r="EA33" s="128" t="n">
        <f aca="false">DP33+((SUM(DR33:DY33)))</f>
        <v>0</v>
      </c>
      <c r="EB33" s="128" t="n">
        <f aca="false">EA33*AL33</f>
        <v>0</v>
      </c>
      <c r="EC33" s="17"/>
      <c r="ED33" s="17"/>
      <c r="EE33" s="17"/>
      <c r="EF33" s="17"/>
      <c r="EG33" s="17"/>
      <c r="EH33" s="140" t="n">
        <f aca="false">IF(EH$2&lt;=$A33,IF(EH$3&gt;=$A33,(EH$4),0),0)*($AH34-$AH33)/10000</f>
        <v>0</v>
      </c>
      <c r="EI33" s="140" t="n">
        <f aca="false">IF(EI$2&lt;=$A33,IF(EI$3&gt;=$A33,(EI$4),0),0)*($AH34-$AH33)/10000</f>
        <v>0</v>
      </c>
      <c r="EJ33" s="140" t="n">
        <f aca="false">IF(EJ$2&lt;=$A33,IF(EJ$3&gt;=$A33,(EJ$4),0),0)*($AH34-$AH33)/10000</f>
        <v>0</v>
      </c>
      <c r="EK33" s="140" t="n">
        <f aca="false">IF(EK$2&lt;=$A33,IF(EK$3&gt;=$A33,(EK$4),0),0)*($AH34-$AH33)/10000</f>
        <v>0</v>
      </c>
      <c r="EL33" s="140" t="n">
        <f aca="false">IF(EL$2&lt;=$A33,IF(EL$3&gt;=$A33,(EL$4),0),0)*($AH34-$AH33)/10000</f>
        <v>0</v>
      </c>
      <c r="EM33" s="140" t="n">
        <f aca="false">IF(EM$2&lt;=$A33,IF(EM$3&gt;=$A33,(EM$4),0),0)*($AH34-$AH33)/10000</f>
        <v>0</v>
      </c>
      <c r="EN33" s="17"/>
      <c r="EO33" s="128" t="n">
        <f aca="false">SUM(EH33:EM33)</f>
        <v>0</v>
      </c>
      <c r="EP33" s="128" t="n">
        <f aca="false">EO33*AL33</f>
        <v>0</v>
      </c>
      <c r="EQ33" s="17"/>
      <c r="ER33" s="17"/>
      <c r="ES33" s="17"/>
      <c r="ET33" s="17"/>
      <c r="EU33" s="17"/>
      <c r="EV33" s="140" t="n">
        <f aca="false">IF(EV$2&lt;=$A33,IF(EV$3&gt;=$A33,(EV$4),0),0)*($AH34-$AH33)/10000</f>
        <v>0</v>
      </c>
      <c r="EW33" s="140" t="n">
        <f aca="false">IF(EW$2&lt;=$A33,IF(EW$3&gt;=$A33,(EW$4),0),0)*($AH34-$AH33)/10000</f>
        <v>0</v>
      </c>
      <c r="EX33" s="140" t="n">
        <f aca="false">IF(EX$2&lt;=$A33,IF(EX$3&gt;=$A33,(EX$4),0),0)*($AH34-$AH33)/10000</f>
        <v>0</v>
      </c>
      <c r="EY33" s="140" t="n">
        <f aca="false">IF(EY$2&lt;=$A33,IF(EY$3&gt;=$A33,(EY$4),0),0)*($AH34-$AH33)/10000</f>
        <v>0</v>
      </c>
      <c r="EZ33" s="140" t="n">
        <f aca="false">IF(EZ$2&lt;=$A33,IF(EZ$3&gt;=$A33,(EZ$4),0),0)*($AH34-$AH33)/10000</f>
        <v>0</v>
      </c>
      <c r="FA33" s="140" t="n">
        <f aca="false">IF(FA$2&lt;=$A33,IF(FA$3&gt;=$A33,(FA$4),0),0)*($AH34-$AH33)/10000</f>
        <v>0</v>
      </c>
      <c r="FB33" s="17"/>
      <c r="FC33" s="128" t="n">
        <f aca="false">SUM(EV33:FA33)</f>
        <v>0</v>
      </c>
      <c r="FD33" s="128" t="n">
        <f aca="false">FC33*AL33</f>
        <v>0</v>
      </c>
      <c r="FE33" s="17"/>
      <c r="FF33" s="17"/>
      <c r="FG33" s="17"/>
      <c r="FH33" s="17"/>
      <c r="FI33" s="17"/>
      <c r="FJ33" s="17"/>
      <c r="FK33" s="140" t="n">
        <f aca="false">IF(FK$2&lt;=$A33,IF(FK$3&gt;=$A33,(FK$4),0),0)*($AH34-$AH33)/10000</f>
        <v>0</v>
      </c>
      <c r="FL33" s="140" t="n">
        <f aca="false">IF(FL$2&lt;=$A33,IF(FL$3&gt;=$A33,(FL$4),0),0)*($AH34-$AH33)/10000</f>
        <v>0</v>
      </c>
      <c r="FM33" s="140" t="n">
        <f aca="false">IF(FM$2&lt;=$A33,IF(FM$3&gt;=$A33,(FM$4),0),0)*($AH34-$AH33)/10000</f>
        <v>0</v>
      </c>
      <c r="FN33" s="140" t="n">
        <f aca="false">IF(FN$2&lt;=$A33,IF(FN$3&gt;=$A33,(FN$4),0),0)*($AH34-$AH33)/10000</f>
        <v>0</v>
      </c>
      <c r="FO33" s="140" t="n">
        <f aca="false">IF(FO$2&lt;=$A33,IF(FO$3&gt;=$A33,(FO$4),0),0)*($AH34-$AH33)/10000</f>
        <v>0</v>
      </c>
      <c r="FP33" s="140" t="n">
        <f aca="false">IF(FP$2&lt;=$A33,IF(FP$3&gt;=$A33,(FP$4),0),0)*($AH34-$AH33)/10000</f>
        <v>0</v>
      </c>
      <c r="FQ33" s="17"/>
      <c r="FR33" s="128" t="n">
        <f aca="false">SUM(FK33:FP33)</f>
        <v>0</v>
      </c>
      <c r="FS33" s="128" t="n">
        <f aca="false">FR33*AL33</f>
        <v>0</v>
      </c>
      <c r="FT33" s="17"/>
      <c r="FU33" s="17"/>
      <c r="FV33" s="17"/>
      <c r="FW33" s="17"/>
      <c r="FX33" s="17"/>
      <c r="FY33" s="17"/>
      <c r="FZ33" s="140" t="n">
        <f aca="false">IF(FZ$2&lt;=$A33,IF(FZ$3&gt;=$A33,(FZ$4),0),0)*($AH34-$AH33)/10000</f>
        <v>0</v>
      </c>
      <c r="GA33" s="140" t="n">
        <f aca="false">IF(GA$2&lt;=$A33,IF(GA$3&gt;=$A33,(GA$4),0),0)*($AH34-$AH33)/10000</f>
        <v>0</v>
      </c>
      <c r="GB33" s="140" t="n">
        <f aca="false">IF(GB$2&lt;=$A33,IF(GB$3&gt;=$A33,(GB$4),0),0)*($AH34-$AH33)/10000</f>
        <v>0</v>
      </c>
      <c r="GC33" s="140" t="n">
        <f aca="false">IF(GC$2&lt;=$A33,IF(GC$3&gt;=$A33,(GC$4),0),0)*($AH34-$AH33)/10000</f>
        <v>0</v>
      </c>
      <c r="GD33" s="140" t="n">
        <f aca="false">IF(GD$2&lt;=$A33,IF(GD$3&gt;=$A33,(GD$4),0),0)*($AH34-$AH33)/10000</f>
        <v>0</v>
      </c>
      <c r="GE33" s="140" t="n">
        <f aca="false">IF(GE$2&lt;=$A33,IF(GE$3&gt;=$A33,(GE$4),0),0)*($AH34-$AH33)/10000</f>
        <v>0</v>
      </c>
      <c r="GF33" s="17"/>
      <c r="GG33" s="128" t="n">
        <f aca="false">SUM(FZ33:GE33)</f>
        <v>0</v>
      </c>
      <c r="GH33" s="128" t="n">
        <f aca="false">GG33*AL33</f>
        <v>0</v>
      </c>
      <c r="GK33" s="17"/>
      <c r="GL33" s="17"/>
      <c r="GM33" s="17"/>
      <c r="GN33" s="17"/>
      <c r="GO33" s="140" t="n">
        <f aca="false">IF(GO$2&lt;=$A33,IF(GO$3&gt;=$A33,(GO$4),0),0)*($AH34-$AH33)/10000</f>
        <v>0</v>
      </c>
      <c r="GP33" s="140" t="n">
        <f aca="false">IF(GP$2&lt;=$A33,IF(GP$3&gt;=$A33,(GP$4),0),0)*($AH34-$AH33)/10000</f>
        <v>0</v>
      </c>
      <c r="GQ33" s="140" t="n">
        <f aca="false">IF(GQ$2&lt;=$A33,IF(GQ$3&gt;=$A33,(GQ$4),0),0)*($AH34-$AH33)/10000</f>
        <v>0</v>
      </c>
      <c r="GR33" s="140" t="n">
        <f aca="false">IF(GR$2&lt;=$A33,IF(GR$3&gt;=$A33,(GR$4),0),0)*($AH34-$AH33)/10000</f>
        <v>0</v>
      </c>
      <c r="GS33" s="140" t="n">
        <f aca="false">IF(GS$2&lt;=$A33,IF(GS$3&gt;=$A33,(GS$4),0),0)*($AH34-$AH33)/10000</f>
        <v>0</v>
      </c>
      <c r="GT33" s="140" t="n">
        <f aca="false">IF(GT$2&lt;=$A33,IF(GT$3&gt;=$A33,(GT$4),0),0)*($AH34-$AH33)/10000</f>
        <v>0</v>
      </c>
      <c r="GU33" s="17"/>
      <c r="GV33" s="128" t="n">
        <f aca="false">SUM(GO33:GT33)</f>
        <v>0</v>
      </c>
      <c r="GW33" s="128" t="n">
        <f aca="false">GV33*AL33</f>
        <v>0</v>
      </c>
      <c r="GZ33" s="17"/>
      <c r="HA33" s="17"/>
      <c r="HB33" s="17"/>
      <c r="HC33" s="17"/>
      <c r="HD33" s="140" t="n">
        <f aca="false">IF(HD$2&lt;=$A33,IF(HD$3&gt;=$A33,(HD$4),0),0)*($AH34-$AH33)/10000</f>
        <v>0</v>
      </c>
      <c r="HE33" s="140" t="n">
        <f aca="false">IF(HE$2&lt;=$A33,IF(HE$3&gt;=$A33,(HE$4),0),0)*($AH34-$AH33)/10000</f>
        <v>0</v>
      </c>
      <c r="HF33" s="140" t="n">
        <f aca="false">IF(HF$2&lt;=$A33,IF(HF$3&gt;=$A33,(HF$4),0),0)*($AH34-$AH33)/10000</f>
        <v>0</v>
      </c>
      <c r="HG33" s="140" t="n">
        <f aca="false">IF(HG$2&lt;=$A33,IF(HG$3&gt;=$A33,(HG$4),0),0)*($AH34-$AH33)/10000</f>
        <v>0</v>
      </c>
      <c r="HH33" s="140" t="n">
        <f aca="false">IF(HH$2&lt;=$A33,IF(HH$3&gt;=$A33,(HH$4),0),0)*($AH34-$AH33)/10000</f>
        <v>0</v>
      </c>
      <c r="HI33" s="140" t="n">
        <f aca="false">IF(HI$2&lt;=$A33,IF(HI$3&gt;=$A33,(HI$4),0),0)*($AH34-$AH33)/10000</f>
        <v>0</v>
      </c>
      <c r="HJ33" s="17"/>
      <c r="HK33" s="128" t="n">
        <f aca="false">SUM(HD33:HI33)</f>
        <v>0</v>
      </c>
      <c r="HL33" s="128" t="n">
        <f aca="false">HK33*AL33</f>
        <v>0</v>
      </c>
    </row>
    <row r="34" customFormat="false" ht="16.5" hidden="false" customHeight="false" outlineLevel="0" collapsed="false">
      <c r="A34" s="133" t="n">
        <v>37773</v>
      </c>
      <c r="B34" s="144" t="n">
        <f aca="false">INDEX(PrnArray,MATCH($A34,PrnColumn,0),MATCH($AE$19,PrnRow,0))+EP34</f>
        <v>0</v>
      </c>
      <c r="C34" s="135" t="n">
        <f aca="false">INDEX(M1SHEET,MATCH($A34,M1COLUMN,0),MATCH($AF$14,M1ROW,0))</f>
        <v>0.885</v>
      </c>
      <c r="D34" s="152"/>
      <c r="E34" s="144" t="n">
        <f aca="false">INDEX(PrnArray,MATCH($A34,PrnColumn,0),MATCH($AF$47,PrnRow,0))+HL34</f>
        <v>0</v>
      </c>
      <c r="F34" s="135" t="n">
        <f aca="false">INDEX(M1SHEET,MATCH($A34,M1COLUMN,0),MATCH($AF$6,M1ROW,0))</f>
        <v>0.17</v>
      </c>
      <c r="G34" s="152"/>
      <c r="H34" s="144" t="n">
        <f aca="false">INDEX(PrnArray,MATCH($A34,PrnColumn,0),MATCH($AE$11,PrnRow,0))</f>
        <v>0</v>
      </c>
      <c r="I34" s="135" t="n">
        <f aca="false">INDEX(M1SHEET,MATCH($A34,M1COLUMN,0),MATCH($AF$20,M1ROW,0))</f>
        <v>-0.07</v>
      </c>
      <c r="J34" s="152"/>
      <c r="K34" s="144" t="n">
        <f aca="false">INDEX(PrnArray,MATCH($A34,PrnColumn,0),MATCH($AE$21,PrnRow,0))+FS34</f>
        <v>13.28</v>
      </c>
      <c r="L34" s="135" t="n">
        <f aca="false">INDEX(M1SHEET,MATCH($A34,M1COLUMN,0),MATCH($AF$10,M1ROW,0))</f>
        <v>0.08</v>
      </c>
      <c r="M34" s="152"/>
      <c r="N34" s="144" t="n">
        <f aca="false">INDEX(PrnArray,MATCH($A34,PrnColumn,0),MATCH($AE$40,PrnRow,0))+AJ34</f>
        <v>103.53</v>
      </c>
      <c r="O34" s="135" t="n">
        <f aca="false">INDEX(M1SHEET,MATCH($A34,M1COLUMN,0),MATCH($AF$26,M1ROW,0))</f>
        <v>0.145</v>
      </c>
      <c r="P34" s="152"/>
      <c r="Q34" s="144" t="n">
        <f aca="false">INDEX(PrnArray,MATCH($A34,PrnColumn,0),MATCH($AE$2,PrnRow,0))+$BE34+$DE34</f>
        <v>26.53</v>
      </c>
      <c r="R34" s="135" t="n">
        <f aca="false">INDEX(M1SHEET,MATCH($A34,M1COLUMN,0),MATCH($AF$3,M1ROW,0))</f>
        <v>-0.42</v>
      </c>
      <c r="S34" s="152"/>
      <c r="T34" s="135" t="n">
        <f aca="false">INDEX(M1SHEET,MATCH($A34,M1COLUMN,0),MATCH($AF$28,M1ROW,0))</f>
        <v>4.91206724987198</v>
      </c>
      <c r="U34" s="152"/>
      <c r="V34" s="144" t="e">
        <f aca="false">INDEX(PrnArray,MATCH($A34,PrnColumn,0),MATCH($AE$18,PrnRow,0))+INDEX(optsArray,MATCH($A34,optsColumn,0),MATCH($AE$18,optsRow,0))+$BE34+$CJ34+$CR34+$DP34</f>
        <v>#VALUE!</v>
      </c>
      <c r="W34" s="135" t="n">
        <f aca="false">INDEX(M1SHEET,MATCH($A34,M1COLUMN,0),MATCH($AF$2,M1ROW,0))</f>
        <v>3.876</v>
      </c>
      <c r="X34" s="152"/>
      <c r="Z34" s="150" t="n">
        <f aca="false">H34+K34+Q34</f>
        <v>39.81</v>
      </c>
      <c r="AA34" s="58"/>
      <c r="AB34" s="58"/>
      <c r="AE34" s="60" t="s">
        <v>123</v>
      </c>
      <c r="AF34" s="159"/>
      <c r="AH34" s="138" t="n">
        <v>37773</v>
      </c>
      <c r="AI34" s="96" t="n">
        <f aca="false">(BE34+BQ34+CJ34+DP34)*AL34</f>
        <v>0</v>
      </c>
      <c r="AJ34" s="97" t="n">
        <f aca="false">(AN34)*(AL34)</f>
        <v>0</v>
      </c>
      <c r="AK34" s="97" t="n">
        <f aca="false">(AM34+AN34)*(AL34)</f>
        <v>0</v>
      </c>
      <c r="AL34" s="139" t="n">
        <f aca="false">INDEX(M1SHEET,MATCH($AH34,M1COLUMN,0),MATCH($AF$38,M1ROW,0))</f>
        <v>0.88537299832356</v>
      </c>
      <c r="AM34" s="122" t="n">
        <f aca="false">BR34</f>
        <v>0</v>
      </c>
      <c r="AN34" s="97" t="n">
        <f aca="false">BQ34</f>
        <v>0</v>
      </c>
      <c r="AO34" s="125"/>
      <c r="AP34" s="108"/>
      <c r="AQ34" s="128" t="n">
        <f aca="false">SUM(AW34:BD34)+SUM(BH34:BO34)+SUM(DT34:DY34)+SUM(BV34:CH34)</f>
        <v>0</v>
      </c>
      <c r="AR34" s="108"/>
      <c r="AS34" s="17"/>
      <c r="AT34" s="17"/>
      <c r="AU34" s="37" t="n">
        <v>37773</v>
      </c>
      <c r="AV34" s="17"/>
      <c r="AW34" s="128" t="n">
        <f aca="false">IF(AW$2&lt;=$A34,IF(AW$3&gt;=$A34,(AW$4/1.055056),0),0)*($AH35-$AH34)/10000</f>
        <v>0</v>
      </c>
      <c r="AX34" s="140" t="n">
        <f aca="false">IF(AX$2&lt;=$A34,IF(AX$3&gt;=$A34,(AX$4/1.055056),0),0)*($AH35-$AH34)/10000</f>
        <v>0</v>
      </c>
      <c r="AY34" s="140" t="n">
        <f aca="false">IF(AY$2&lt;=$A34,IF(AY$3&gt;=$A34,(AY$4/1.055056),0),0)*($AH35-$AH34)/10000</f>
        <v>0</v>
      </c>
      <c r="AZ34" s="140" t="n">
        <f aca="false">IF(AZ$2&lt;=$A34,IF(AZ$3&gt;=$A34,(AZ$4/1.055056),0),0)*($AH35-$AH34)/10000</f>
        <v>0</v>
      </c>
      <c r="BA34" s="140" t="n">
        <f aca="false">IF(BA$2&lt;=$A34,IF(BA$3&gt;=$A34,(BA$4/1.055056),0),0)*($AH35-$AH34)/10000</f>
        <v>0</v>
      </c>
      <c r="BB34" s="140" t="n">
        <f aca="false">IF(BB$2&lt;=$A34,IF(BB$3&gt;=$A34,(BB$4/1.055056),0),0)*($AH35-$AH34)/10000</f>
        <v>0</v>
      </c>
      <c r="BC34" s="140" t="n">
        <f aca="false">IF(BC$2&lt;=$A34,IF(BC$3&gt;=$A34,(BC$4/1.055056),0),0)*($AH35-$AH34)/10000</f>
        <v>0</v>
      </c>
      <c r="BD34" s="140"/>
      <c r="BE34" s="140" t="n">
        <f aca="false">SUM(AW34:BD34)*AL34</f>
        <v>0</v>
      </c>
      <c r="BF34" s="13"/>
      <c r="BG34" s="13"/>
      <c r="BH34" s="141" t="n">
        <f aca="false">IF(BH$2&lt;=$A34,IF(BH$3&gt;=$A34,(BH$4/1.055056),0),0)*($AH35-$AH34)/10000</f>
        <v>0</v>
      </c>
      <c r="BI34" s="141" t="n">
        <f aca="false">IF(BI$2&lt;=$A34,IF(BI$3&gt;=$A34,(BI$4/1.055056),0),0)*($AH35-$AH34)/10000</f>
        <v>0</v>
      </c>
      <c r="BJ34" s="141" t="n">
        <f aca="false">IF(BJ$2&lt;=$A34,IF(BJ$3&gt;=$A34,(BJ$4/1.055056),0),0)*($AH35-$AH34)/10000</f>
        <v>0</v>
      </c>
      <c r="BK34" s="141" t="n">
        <f aca="false">IF(BK$2&lt;=$A34,IF(BK$3&gt;=$A34,(BK$4/1.055056),0),0)*($AH35-$AH34)/10000</f>
        <v>0</v>
      </c>
      <c r="BL34" s="141" t="n">
        <f aca="false">IF(BL$2&lt;=$A34,IF(BL$3&gt;=$A34,(BL$4/1.055056),0),0)*($AH35-$AH34)/10000</f>
        <v>0</v>
      </c>
      <c r="BM34" s="141" t="n">
        <f aca="false">IF(BM$2&lt;=$A34,IF(BM$3&gt;=$A34,(BM$4/1.055056),0),0)*($AH35-$AH34)/10000</f>
        <v>0</v>
      </c>
      <c r="BN34" s="141" t="n">
        <f aca="false">IF(BN$2&lt;=$A34,IF(BN$3&gt;=$A34,(BN$4/1.055056),0),0)*($AH35-$AH34)/10000</f>
        <v>0</v>
      </c>
      <c r="BO34" s="141" t="n">
        <f aca="false">IF(BO$2&lt;=$A34,IF(BO$3&gt;=$A34,(BO$4/1.055056),0),0)*($AH35-$AH34)/10000</f>
        <v>0</v>
      </c>
      <c r="BP34" s="13"/>
      <c r="BQ34" s="14" t="n">
        <f aca="false">SUM(BH34:BO34)</f>
        <v>0</v>
      </c>
      <c r="BR34" s="14"/>
      <c r="BS34" s="14"/>
      <c r="BT34" s="17"/>
      <c r="BU34" s="17"/>
      <c r="BV34" s="142" t="n">
        <f aca="false">IF(BV$2&lt;=$A34,IF(BV$3&gt;=$A34,(BV$4),0),0)*($AH35-$AH34)/10000</f>
        <v>0</v>
      </c>
      <c r="BW34" s="142" t="n">
        <f aca="false">IF(BW$2&lt;=$A34,IF(BW$3&gt;=$A34,(BW$4),0),0)*($AH35-$AH34)/10000</f>
        <v>0</v>
      </c>
      <c r="BX34" s="142" t="n">
        <f aca="false">IF(BX$2&lt;=$A34,IF(BX$3&gt;=$A34,(BX$4),0),0)*($AH35-$AH34)/10000</f>
        <v>0</v>
      </c>
      <c r="BY34" s="142" t="n">
        <f aca="false">IF(BY$2&lt;=$A34,IF(BY$3&gt;=$A34,(BY$4),0),0)*($AH35-$AH34)/10000</f>
        <v>0</v>
      </c>
      <c r="BZ34" s="142" t="n">
        <f aca="false">IF(BZ$2&lt;=$A34,IF(BZ$3&gt;=$A34,(BZ$4),0),0)*($AH35-$AH34)/10000</f>
        <v>0</v>
      </c>
      <c r="CA34" s="140" t="n">
        <f aca="false">IF(CA$2&lt;=$A34,IF(CA$3&gt;=$A34,(CA$4),0),0)*($AH35-$AH34)/10000</f>
        <v>0</v>
      </c>
      <c r="CB34" s="140" t="n">
        <f aca="false">IF(CB$2&lt;=$A34,IF(CB$3&gt;=$A34,(CB$4),0),0)*($AH35-$AH34)/10000</f>
        <v>0</v>
      </c>
      <c r="CC34" s="140" t="n">
        <f aca="false">IF(CC$2&lt;=$A34,IF(CC$3&gt;=$A34,(CC$4),0),0)*($AH35-$AH34)/10000</f>
        <v>0</v>
      </c>
      <c r="CD34" s="140" t="n">
        <f aca="false">IF(CD$2&lt;=$A34,IF(CD$3&gt;=$A34,(CD$4),0),0)*($AH35-$AH34)/10000</f>
        <v>0</v>
      </c>
      <c r="CE34" s="140" t="n">
        <f aca="false">IF(CE$2&lt;=$A34,IF(CE$3&gt;=$A34,(CE$4),0),0)*($AH35-$AH34)/10000</f>
        <v>0</v>
      </c>
      <c r="CF34" s="140" t="n">
        <f aca="false">IF(CF$2&lt;=$A34,IF(CF$3&gt;=$A34,(CF$4),0),0)*($AH35-$AH34)/10000</f>
        <v>0</v>
      </c>
      <c r="CG34" s="140" t="n">
        <f aca="false">IF(CG$2&lt;=$A34,IF(CG$3&gt;=$A34,(CG$4),0),0)*($AH35-$AH34)/10000</f>
        <v>0</v>
      </c>
      <c r="CH34" s="140" t="n">
        <f aca="false">IF(CH$2&lt;=$A34,IF(CH$3&gt;=$A34,(CH$4),0),0)*($AH35-$AH34)/10000</f>
        <v>0</v>
      </c>
      <c r="CI34" s="17"/>
      <c r="CJ34" s="128" t="n">
        <f aca="false">SUM(BV34:CH34)*$AL34</f>
        <v>0</v>
      </c>
      <c r="CK34" s="128"/>
      <c r="CL34" s="128"/>
      <c r="CM34" s="142" t="n">
        <f aca="false">IF(CM$2&lt;=$A34,IF(CM$3&gt;=$A34,(CM$4),0),0)*($AH35-$AH34)/10000</f>
        <v>0</v>
      </c>
      <c r="CN34" s="142" t="n">
        <f aca="false">IF(CN$2&lt;=$A34,IF(CN$3&gt;=$A34,(CN$4),0),0)*($AH35-$AH34)/10000</f>
        <v>0</v>
      </c>
      <c r="CO34" s="142" t="n">
        <f aca="false">IF(CO$2&lt;=$A34,IF(CO$3&gt;=$A34,(CO$4),0),0)*($AH35-$AH34)/10000</f>
        <v>0</v>
      </c>
      <c r="CP34" s="142" t="n">
        <f aca="false">IF(CP$2&lt;=$A34,IF(CP$3&gt;=$A34,(CP$4),0),0)*($AH35-$AH34)/10000</f>
        <v>0</v>
      </c>
      <c r="CQ34" s="128"/>
      <c r="CR34" s="128" t="n">
        <f aca="false">SUM(CM34:CP34)*AL34</f>
        <v>0</v>
      </c>
      <c r="CS34" s="128"/>
      <c r="CT34" s="17"/>
      <c r="CU34" s="17"/>
      <c r="CV34" s="17"/>
      <c r="CW34" s="140" t="n">
        <f aca="false">IF(CW$2&lt;=$A34,IF(CW$3&gt;=$A34,(CW$4),0),0)*($AH35-$AH34)/10000</f>
        <v>0</v>
      </c>
      <c r="CX34" s="140" t="n">
        <f aca="false">IF(CX$2&lt;=$A34,IF(CX$3&gt;=$A34,(CX$4),0),0)*($AH35-$AH34)/10000</f>
        <v>0</v>
      </c>
      <c r="CY34" s="140" t="n">
        <f aca="false">IF(CY$2&lt;=$A34,IF(CY$3&gt;=$A34,(CY$4),0),0)*($AH35-$AH34)/10000</f>
        <v>0</v>
      </c>
      <c r="CZ34" s="140" t="n">
        <f aca="false">IF(CZ$2&lt;=$A34,IF(CZ$3&gt;=$A34,(CZ$4),0),0)*($AH35-$AH34)/10000</f>
        <v>0</v>
      </c>
      <c r="DA34" s="140" t="n">
        <f aca="false">IF(DA$2&lt;=$A34,IF(DA$3&gt;=$A34,(DA$4),0),0)*($AH35-$AH34)/10000</f>
        <v>0</v>
      </c>
      <c r="DB34" s="140" t="n">
        <f aca="false">IF(DB$2&lt;=$A34,IF(DB$3&gt;=$A34,(DB$4),0),0)*($AH35-$AH34)/10000</f>
        <v>0</v>
      </c>
      <c r="DC34" s="140" t="n">
        <f aca="false">IF(DC$2&lt;=$A34,IF(DC$3&gt;=$A34,(DC$4),0),0)*($AH35-$AH34)/10000</f>
        <v>0</v>
      </c>
      <c r="DD34" s="17"/>
      <c r="DE34" s="128" t="n">
        <f aca="false">SUM(CW34:DC34)*$AL34</f>
        <v>0</v>
      </c>
      <c r="DF34" s="17"/>
      <c r="DG34" s="17"/>
      <c r="DH34" s="17"/>
      <c r="DI34" s="17"/>
      <c r="DJ34" s="17"/>
      <c r="DK34" s="140" t="n">
        <f aca="false">IF(DK$2&lt;=$A34,IF(DK$3&gt;=$A34,(DK$4),0),0)*($AH35-$AH34)/10000</f>
        <v>0</v>
      </c>
      <c r="DL34" s="140" t="n">
        <f aca="false">IF(DL$2&lt;=$A34,IF(DL$3&gt;=$A34,(DL$4),0),0)*($AH35-$AH34)/10000</f>
        <v>0</v>
      </c>
      <c r="DM34" s="140" t="n">
        <f aca="false">IF(DM$2&lt;=$A34,IF(DM$3&gt;=$A34,(DM$4),0),0)*($AH35-$AH34)/10000</f>
        <v>0</v>
      </c>
      <c r="DN34" s="140" t="n">
        <f aca="false">IF(DN$2&lt;=$A34,IF(DN$3&gt;=$A34,(DN$4),0),0)*($AH35-$AH34)/10000</f>
        <v>0</v>
      </c>
      <c r="DO34" s="140"/>
      <c r="DP34" s="140" t="n">
        <f aca="false">SUM(DK34:DN34)*AL34</f>
        <v>0</v>
      </c>
      <c r="DQ34" s="140"/>
      <c r="DR34" s="140" t="n">
        <f aca="false">IF(DR$2&lt;=$A34,IF(DR$3&gt;=$A34,(DR$4),0),0)*($AH35-$AH34)/10000</f>
        <v>0</v>
      </c>
      <c r="DS34" s="140" t="n">
        <f aca="false">IF(DS$2&lt;=$A34,IF(DS$3&gt;=$A34,(DS$4),0),0)*($AH35-$AH34)/10000</f>
        <v>0</v>
      </c>
      <c r="DT34" s="140" t="n">
        <f aca="false">IF(DT$2&lt;=$A34,IF(DT$3&gt;=$A34,(DT$4),0),0)*($AH35-$AH34)/10000</f>
        <v>0</v>
      </c>
      <c r="DU34" s="140" t="n">
        <f aca="false">IF(DU$2&lt;=$A34,IF(DU$3&gt;=$A34,(DU$4),0),0)*($AH35-$AH34)/10000</f>
        <v>0</v>
      </c>
      <c r="DV34" s="140" t="n">
        <f aca="false">IF(DV$2&lt;=$A34,IF(DV$3&gt;=$A34,(DV$4),0),0)*($AH35-$AH34)/10000</f>
        <v>0</v>
      </c>
      <c r="DW34" s="140" t="n">
        <f aca="false">IF(DW$2&lt;=$A34,IF(DW$3&gt;=$A34,(DW$4),0),0)*($AH35-$AH34)/10000</f>
        <v>0</v>
      </c>
      <c r="DX34" s="140" t="n">
        <f aca="false">IF(DX$2&lt;=$A34,IF(DX$3&gt;=$A34,(DX$4),0),0)*($AH35-$AH34)/10000</f>
        <v>0</v>
      </c>
      <c r="DY34" s="140" t="n">
        <f aca="false">IF(DY$2&lt;=$A34,IF(DY$3&gt;=$A34,(DY$4),0),0)*($AH35-$AH34)/10000</f>
        <v>0</v>
      </c>
      <c r="DZ34" s="17"/>
      <c r="EA34" s="128" t="n">
        <f aca="false">DP34+((SUM(DR34:DY34)))</f>
        <v>0</v>
      </c>
      <c r="EB34" s="128" t="n">
        <f aca="false">EA34*AL34</f>
        <v>0</v>
      </c>
      <c r="EC34" s="17"/>
      <c r="ED34" s="17"/>
      <c r="EE34" s="17"/>
      <c r="EF34" s="17"/>
      <c r="EG34" s="17"/>
      <c r="EH34" s="140" t="n">
        <f aca="false">IF(EH$2&lt;=$A34,IF(EH$3&gt;=$A34,(EH$4),0),0)*($AH35-$AH34)/10000</f>
        <v>0</v>
      </c>
      <c r="EI34" s="140" t="n">
        <f aca="false">IF(EI$2&lt;=$A34,IF(EI$3&gt;=$A34,(EI$4),0),0)*($AH35-$AH34)/10000</f>
        <v>0</v>
      </c>
      <c r="EJ34" s="140" t="n">
        <f aca="false">IF(EJ$2&lt;=$A34,IF(EJ$3&gt;=$A34,(EJ$4),0),0)*($AH35-$AH34)/10000</f>
        <v>0</v>
      </c>
      <c r="EK34" s="140" t="n">
        <f aca="false">IF(EK$2&lt;=$A34,IF(EK$3&gt;=$A34,(EK$4),0),0)*($AH35-$AH34)/10000</f>
        <v>0</v>
      </c>
      <c r="EL34" s="140" t="n">
        <f aca="false">IF(EL$2&lt;=$A34,IF(EL$3&gt;=$A34,(EL$4),0),0)*($AH35-$AH34)/10000</f>
        <v>0</v>
      </c>
      <c r="EM34" s="140" t="n">
        <f aca="false">IF(EM$2&lt;=$A34,IF(EM$3&gt;=$A34,(EM$4),0),0)*($AH35-$AH34)/10000</f>
        <v>0</v>
      </c>
      <c r="EN34" s="17"/>
      <c r="EO34" s="128" t="n">
        <f aca="false">SUM(EH34:EM34)</f>
        <v>0</v>
      </c>
      <c r="EP34" s="128" t="n">
        <f aca="false">EO34*AL34</f>
        <v>0</v>
      </c>
      <c r="EQ34" s="17"/>
      <c r="ER34" s="17"/>
      <c r="ES34" s="17"/>
      <c r="ET34" s="17"/>
      <c r="EU34" s="17"/>
      <c r="EV34" s="140" t="n">
        <f aca="false">IF(EV$2&lt;=$A34,IF(EV$3&gt;=$A34,(EV$4),0),0)*($AH35-$AH34)/10000</f>
        <v>0</v>
      </c>
      <c r="EW34" s="140" t="n">
        <f aca="false">IF(EW$2&lt;=$A34,IF(EW$3&gt;=$A34,(EW$4),0),0)*($AH35-$AH34)/10000</f>
        <v>0</v>
      </c>
      <c r="EX34" s="140" t="n">
        <f aca="false">IF(EX$2&lt;=$A34,IF(EX$3&gt;=$A34,(EX$4),0),0)*($AH35-$AH34)/10000</f>
        <v>0</v>
      </c>
      <c r="EY34" s="140" t="n">
        <f aca="false">IF(EY$2&lt;=$A34,IF(EY$3&gt;=$A34,(EY$4),0),0)*($AH35-$AH34)/10000</f>
        <v>0</v>
      </c>
      <c r="EZ34" s="140" t="n">
        <f aca="false">IF(EZ$2&lt;=$A34,IF(EZ$3&gt;=$A34,(EZ$4),0),0)*($AH35-$AH34)/10000</f>
        <v>0</v>
      </c>
      <c r="FA34" s="140" t="n">
        <f aca="false">IF(FA$2&lt;=$A34,IF(FA$3&gt;=$A34,(FA$4),0),0)*($AH35-$AH34)/10000</f>
        <v>0</v>
      </c>
      <c r="FB34" s="17"/>
      <c r="FC34" s="128" t="n">
        <f aca="false">SUM(EV34:FA34)</f>
        <v>0</v>
      </c>
      <c r="FD34" s="128" t="n">
        <f aca="false">FC34*AL34</f>
        <v>0</v>
      </c>
      <c r="FE34" s="17"/>
      <c r="FF34" s="17"/>
      <c r="FG34" s="17"/>
      <c r="FH34" s="17"/>
      <c r="FI34" s="17"/>
      <c r="FJ34" s="17"/>
      <c r="FK34" s="140" t="n">
        <f aca="false">IF(FK$2&lt;=$A34,IF(FK$3&gt;=$A34,(FK$4),0),0)*($AH35-$AH34)/10000</f>
        <v>0</v>
      </c>
      <c r="FL34" s="140" t="n">
        <f aca="false">IF(FL$2&lt;=$A34,IF(FL$3&gt;=$A34,(FL$4),0),0)*($AH35-$AH34)/10000</f>
        <v>0</v>
      </c>
      <c r="FM34" s="140" t="n">
        <f aca="false">IF(FM$2&lt;=$A34,IF(FM$3&gt;=$A34,(FM$4),0),0)*($AH35-$AH34)/10000</f>
        <v>0</v>
      </c>
      <c r="FN34" s="140" t="n">
        <f aca="false">IF(FN$2&lt;=$A34,IF(FN$3&gt;=$A34,(FN$4),0),0)*($AH35-$AH34)/10000</f>
        <v>0</v>
      </c>
      <c r="FO34" s="140" t="n">
        <f aca="false">IF(FO$2&lt;=$A34,IF(FO$3&gt;=$A34,(FO$4),0),0)*($AH35-$AH34)/10000</f>
        <v>0</v>
      </c>
      <c r="FP34" s="140" t="n">
        <f aca="false">IF(FP$2&lt;=$A34,IF(FP$3&gt;=$A34,(FP$4),0),0)*($AH35-$AH34)/10000</f>
        <v>0</v>
      </c>
      <c r="FQ34" s="17"/>
      <c r="FR34" s="128" t="n">
        <f aca="false">SUM(FK34:FP34)</f>
        <v>0</v>
      </c>
      <c r="FS34" s="128" t="n">
        <f aca="false">FR34*AL34</f>
        <v>0</v>
      </c>
      <c r="FT34" s="17"/>
      <c r="FU34" s="17"/>
      <c r="FV34" s="17"/>
      <c r="FW34" s="17"/>
      <c r="FX34" s="17"/>
      <c r="FY34" s="17"/>
      <c r="FZ34" s="140" t="n">
        <f aca="false">IF(FZ$2&lt;=$A34,IF(FZ$3&gt;=$A34,(FZ$4),0),0)*($AH35-$AH34)/10000</f>
        <v>0</v>
      </c>
      <c r="GA34" s="140" t="n">
        <f aca="false">IF(GA$2&lt;=$A34,IF(GA$3&gt;=$A34,(GA$4),0),0)*($AH35-$AH34)/10000</f>
        <v>0</v>
      </c>
      <c r="GB34" s="140" t="n">
        <f aca="false">IF(GB$2&lt;=$A34,IF(GB$3&gt;=$A34,(GB$4),0),0)*($AH35-$AH34)/10000</f>
        <v>0</v>
      </c>
      <c r="GC34" s="140" t="n">
        <f aca="false">IF(GC$2&lt;=$A34,IF(GC$3&gt;=$A34,(GC$4),0),0)*($AH35-$AH34)/10000</f>
        <v>0</v>
      </c>
      <c r="GD34" s="140" t="n">
        <f aca="false">IF(GD$2&lt;=$A34,IF(GD$3&gt;=$A34,(GD$4),0),0)*($AH35-$AH34)/10000</f>
        <v>0</v>
      </c>
      <c r="GE34" s="140" t="n">
        <f aca="false">IF(GE$2&lt;=$A34,IF(GE$3&gt;=$A34,(GE$4),0),0)*($AH35-$AH34)/10000</f>
        <v>0</v>
      </c>
      <c r="GF34" s="17"/>
      <c r="GG34" s="128" t="n">
        <f aca="false">SUM(FZ34:GE34)</f>
        <v>0</v>
      </c>
      <c r="GH34" s="128" t="n">
        <f aca="false">GG34*AL34</f>
        <v>0</v>
      </c>
      <c r="GK34" s="17"/>
      <c r="GL34" s="17"/>
      <c r="GM34" s="17"/>
      <c r="GN34" s="17"/>
      <c r="GO34" s="140" t="n">
        <f aca="false">IF(GO$2&lt;=$A34,IF(GO$3&gt;=$A34,(GO$4),0),0)*($AH35-$AH34)/10000</f>
        <v>0</v>
      </c>
      <c r="GP34" s="140" t="n">
        <f aca="false">IF(GP$2&lt;=$A34,IF(GP$3&gt;=$A34,(GP$4),0),0)*($AH35-$AH34)/10000</f>
        <v>0</v>
      </c>
      <c r="GQ34" s="140" t="n">
        <f aca="false">IF(GQ$2&lt;=$A34,IF(GQ$3&gt;=$A34,(GQ$4),0),0)*($AH35-$AH34)/10000</f>
        <v>0</v>
      </c>
      <c r="GR34" s="140" t="n">
        <f aca="false">IF(GR$2&lt;=$A34,IF(GR$3&gt;=$A34,(GR$4),0),0)*($AH35-$AH34)/10000</f>
        <v>0</v>
      </c>
      <c r="GS34" s="140" t="n">
        <f aca="false">IF(GS$2&lt;=$A34,IF(GS$3&gt;=$A34,(GS$4),0),0)*($AH35-$AH34)/10000</f>
        <v>0</v>
      </c>
      <c r="GT34" s="140" t="n">
        <f aca="false">IF(GT$2&lt;=$A34,IF(GT$3&gt;=$A34,(GT$4),0),0)*($AH35-$AH34)/10000</f>
        <v>0</v>
      </c>
      <c r="GU34" s="17"/>
      <c r="GV34" s="128" t="n">
        <f aca="false">SUM(GO34:GT34)</f>
        <v>0</v>
      </c>
      <c r="GW34" s="128" t="n">
        <f aca="false">GV34*AL34</f>
        <v>0</v>
      </c>
      <c r="GZ34" s="17"/>
      <c r="HA34" s="17"/>
      <c r="HB34" s="17"/>
      <c r="HC34" s="17"/>
      <c r="HD34" s="140" t="n">
        <f aca="false">IF(HD$2&lt;=$A34,IF(HD$3&gt;=$A34,(HD$4),0),0)*($AH35-$AH34)/10000</f>
        <v>0</v>
      </c>
      <c r="HE34" s="140" t="n">
        <f aca="false">IF(HE$2&lt;=$A34,IF(HE$3&gt;=$A34,(HE$4),0),0)*($AH35-$AH34)/10000</f>
        <v>0</v>
      </c>
      <c r="HF34" s="140" t="n">
        <f aca="false">IF(HF$2&lt;=$A34,IF(HF$3&gt;=$A34,(HF$4),0),0)*($AH35-$AH34)/10000</f>
        <v>0</v>
      </c>
      <c r="HG34" s="140" t="n">
        <f aca="false">IF(HG$2&lt;=$A34,IF(HG$3&gt;=$A34,(HG$4),0),0)*($AH35-$AH34)/10000</f>
        <v>0</v>
      </c>
      <c r="HH34" s="140" t="n">
        <f aca="false">IF(HH$2&lt;=$A34,IF(HH$3&gt;=$A34,(HH$4),0),0)*($AH35-$AH34)/10000</f>
        <v>0</v>
      </c>
      <c r="HI34" s="140" t="n">
        <f aca="false">IF(HI$2&lt;=$A34,IF(HI$3&gt;=$A34,(HI$4),0),0)*($AH35-$AH34)/10000</f>
        <v>0</v>
      </c>
      <c r="HJ34" s="17"/>
      <c r="HK34" s="128" t="n">
        <f aca="false">SUM(HD34:HI34)</f>
        <v>0</v>
      </c>
      <c r="HL34" s="128" t="n">
        <f aca="false">HK34*AL34</f>
        <v>0</v>
      </c>
    </row>
    <row r="35" customFormat="false" ht="16.5" hidden="false" customHeight="false" outlineLevel="0" collapsed="false">
      <c r="A35" s="133" t="n">
        <v>37803</v>
      </c>
      <c r="B35" s="144" t="n">
        <f aca="false">INDEX(PrnArray,MATCH($A35,PrnColumn,0),MATCH($AE$19,PrnRow,0))+EP35</f>
        <v>0</v>
      </c>
      <c r="C35" s="135" t="n">
        <f aca="false">INDEX(M1SHEET,MATCH($A35,M1COLUMN,0),MATCH($AF$14,M1ROW,0))</f>
        <v>0.885</v>
      </c>
      <c r="D35" s="145" t="n">
        <f aca="false">AVERAGE(C32:C38)</f>
        <v>0.885</v>
      </c>
      <c r="E35" s="144" t="n">
        <f aca="false">INDEX(PrnArray,MATCH($A35,PrnColumn,0),MATCH($AF$47,PrnRow,0))+HL35</f>
        <v>0</v>
      </c>
      <c r="F35" s="135" t="n">
        <f aca="false">INDEX(M1SHEET,MATCH($A35,M1COLUMN,0),MATCH($AF$6,M1ROW,0))</f>
        <v>0.17</v>
      </c>
      <c r="G35" s="145" t="n">
        <f aca="false">AVERAGE(F32:F38)</f>
        <v>0.17</v>
      </c>
      <c r="H35" s="144" t="n">
        <f aca="false">INDEX(PrnArray,MATCH($A35,PrnColumn,0),MATCH($AE$11,PrnRow,0))</f>
        <v>0</v>
      </c>
      <c r="I35" s="135" t="n">
        <f aca="false">INDEX(M1SHEET,MATCH($A35,M1COLUMN,0),MATCH($AF$20,M1ROW,0))</f>
        <v>-0.07</v>
      </c>
      <c r="J35" s="145" t="n">
        <f aca="false">AVERAGE(I32:I38)</f>
        <v>-0.07</v>
      </c>
      <c r="K35" s="144" t="n">
        <f aca="false">INDEX(PrnArray,MATCH($A35,PrnColumn,0),MATCH($AE$21,PrnRow,0))+FS35</f>
        <v>13.66</v>
      </c>
      <c r="L35" s="135" t="n">
        <f aca="false">INDEX(M1SHEET,MATCH($A35,M1COLUMN,0),MATCH($AF$10,M1ROW,0))</f>
        <v>0.08</v>
      </c>
      <c r="M35" s="145" t="n">
        <f aca="false">AVERAGE(L32:L38)</f>
        <v>0.08</v>
      </c>
      <c r="N35" s="144" t="n">
        <f aca="false">INDEX(PrnArray,MATCH($A35,PrnColumn,0),MATCH($AE$40,PrnRow,0))+AJ35</f>
        <v>106.5</v>
      </c>
      <c r="O35" s="135" t="n">
        <f aca="false">INDEX(M1SHEET,MATCH($A35,M1COLUMN,0),MATCH($AF$26,M1ROW,0))</f>
        <v>0.145</v>
      </c>
      <c r="P35" s="145" t="n">
        <f aca="false">AVERAGE(O32:O38)</f>
        <v>0.145</v>
      </c>
      <c r="Q35" s="144" t="n">
        <f aca="false">INDEX(PrnArray,MATCH($A35,PrnColumn,0),MATCH($AE$2,PrnRow,0))+$BE35+$DE35</f>
        <v>33.64</v>
      </c>
      <c r="R35" s="135" t="n">
        <f aca="false">INDEX(M1SHEET,MATCH($A35,M1COLUMN,0),MATCH($AF$3,M1ROW,0))</f>
        <v>-0.42</v>
      </c>
      <c r="S35" s="145" t="n">
        <f aca="false">AVERAGE(R32:R38)</f>
        <v>-0.42</v>
      </c>
      <c r="T35" s="135" t="n">
        <f aca="false">INDEX(M1SHEET,MATCH($A35,M1COLUMN,0),MATCH($AF$28,M1ROW,0))</f>
        <v>4.93179970207703</v>
      </c>
      <c r="U35" s="145" t="n">
        <f aca="false">AVERAGE(T32:T38)</f>
        <v>4.94377108195215</v>
      </c>
      <c r="V35" s="144" t="e">
        <f aca="false">INDEX(PrnArray,MATCH($A35,PrnColumn,0),MATCH($AE$18,PrnRow,0))+INDEX(optsArray,MATCH($A35,optsColumn,0),MATCH($AE$18,optsRow,0))+$BE35+$CJ35+$CR35+$DP35</f>
        <v>#VALUE!</v>
      </c>
      <c r="W35" s="135" t="n">
        <f aca="false">INDEX(M1SHEET,MATCH($A35,M1COLUMN,0),MATCH($AF$2,M1ROW,0))</f>
        <v>3.891</v>
      </c>
      <c r="X35" s="145" t="n">
        <f aca="false">AVERAGE(W32:W38)</f>
        <v>3.89942857142857</v>
      </c>
      <c r="Z35" s="150" t="n">
        <f aca="false">H35+K35+Q35</f>
        <v>47.3</v>
      </c>
      <c r="AA35" s="58"/>
      <c r="AB35" s="58"/>
      <c r="AE35" s="60" t="s">
        <v>124</v>
      </c>
      <c r="AF35" s="61" t="s">
        <v>125</v>
      </c>
      <c r="AH35" s="138" t="n">
        <v>37803</v>
      </c>
      <c r="AI35" s="96" t="n">
        <f aca="false">(BE35+BQ35+CJ35+DP35)*AL35</f>
        <v>0</v>
      </c>
      <c r="AJ35" s="97" t="n">
        <f aca="false">(AN35)*(AL35)</f>
        <v>0</v>
      </c>
      <c r="AK35" s="97" t="n">
        <f aca="false">(AM35+AN35)*(AL35)</f>
        <v>0</v>
      </c>
      <c r="AL35" s="139" t="n">
        <f aca="false">INDEX(M1SHEET,MATCH($AH35,M1COLUMN,0),MATCH($AF$38,M1ROW,0))</f>
        <v>0.881386305097871</v>
      </c>
      <c r="AM35" s="122" t="n">
        <f aca="false">BR35</f>
        <v>0</v>
      </c>
      <c r="AN35" s="97" t="n">
        <f aca="false">BQ35</f>
        <v>0</v>
      </c>
      <c r="AO35" s="125"/>
      <c r="AP35" s="108"/>
      <c r="AQ35" s="128" t="n">
        <f aca="false">SUM(AW35:BD35)+SUM(BH35:BO35)+SUM(DT35:DY35)+SUM(BV35:CH35)</f>
        <v>0</v>
      </c>
      <c r="AR35" s="108"/>
      <c r="AS35" s="17"/>
      <c r="AT35" s="17"/>
      <c r="AU35" s="37" t="n">
        <v>37803</v>
      </c>
      <c r="AV35" s="17"/>
      <c r="AW35" s="128" t="n">
        <f aca="false">IF(AW$2&lt;=$A35,IF(AW$3&gt;=$A35,(AW$4/1.055056),0),0)*($AH36-$AH35)/10000</f>
        <v>0</v>
      </c>
      <c r="AX35" s="140" t="n">
        <f aca="false">IF(AX$2&lt;=$A35,IF(AX$3&gt;=$A35,(AX$4/1.055056),0),0)*($AH36-$AH35)/10000</f>
        <v>0</v>
      </c>
      <c r="AY35" s="140" t="n">
        <f aca="false">IF(AY$2&lt;=$A35,IF(AY$3&gt;=$A35,(AY$4/1.055056),0),0)*($AH36-$AH35)/10000</f>
        <v>0</v>
      </c>
      <c r="AZ35" s="140" t="n">
        <f aca="false">IF(AZ$2&lt;=$A35,IF(AZ$3&gt;=$A35,(AZ$4/1.055056),0),0)*($AH36-$AH35)/10000</f>
        <v>0</v>
      </c>
      <c r="BA35" s="140" t="n">
        <f aca="false">IF(BA$2&lt;=$A35,IF(BA$3&gt;=$A35,(BA$4/1.055056),0),0)*($AH36-$AH35)/10000</f>
        <v>0</v>
      </c>
      <c r="BB35" s="140" t="n">
        <f aca="false">IF(BB$2&lt;=$A35,IF(BB$3&gt;=$A35,(BB$4/1.055056),0),0)*($AH36-$AH35)/10000</f>
        <v>0</v>
      </c>
      <c r="BC35" s="140" t="n">
        <f aca="false">IF(BC$2&lt;=$A35,IF(BC$3&gt;=$A35,(BC$4/1.055056),0),0)*($AH36-$AH35)/10000</f>
        <v>0</v>
      </c>
      <c r="BD35" s="140"/>
      <c r="BE35" s="140" t="n">
        <f aca="false">SUM(AW35:BD35)*AL35</f>
        <v>0</v>
      </c>
      <c r="BF35" s="13"/>
      <c r="BG35" s="13"/>
      <c r="BH35" s="141" t="n">
        <f aca="false">IF(BH$2&lt;=$A35,IF(BH$3&gt;=$A35,(BH$4/1.055056),0),0)*($AH36-$AH35)/10000</f>
        <v>0</v>
      </c>
      <c r="BI35" s="141" t="n">
        <f aca="false">IF(BI$2&lt;=$A35,IF(BI$3&gt;=$A35,(BI$4/1.055056),0),0)*($AH36-$AH35)/10000</f>
        <v>0</v>
      </c>
      <c r="BJ35" s="141" t="n">
        <f aca="false">IF(BJ$2&lt;=$A35,IF(BJ$3&gt;=$A35,(BJ$4/1.055056),0),0)*($AH36-$AH35)/10000</f>
        <v>0</v>
      </c>
      <c r="BK35" s="141" t="n">
        <f aca="false">IF(BK$2&lt;=$A35,IF(BK$3&gt;=$A35,(BK$4/1.055056),0),0)*($AH36-$AH35)/10000</f>
        <v>0</v>
      </c>
      <c r="BL35" s="141" t="n">
        <f aca="false">IF(BL$2&lt;=$A35,IF(BL$3&gt;=$A35,(BL$4/1.055056),0),0)*($AH36-$AH35)/10000</f>
        <v>0</v>
      </c>
      <c r="BM35" s="141" t="n">
        <f aca="false">IF(BM$2&lt;=$A35,IF(BM$3&gt;=$A35,(BM$4/1.055056),0),0)*($AH36-$AH35)/10000</f>
        <v>0</v>
      </c>
      <c r="BN35" s="141" t="n">
        <f aca="false">IF(BN$2&lt;=$A35,IF(BN$3&gt;=$A35,(BN$4/1.055056),0),0)*($AH36-$AH35)/10000</f>
        <v>0</v>
      </c>
      <c r="BO35" s="141" t="n">
        <f aca="false">IF(BO$2&lt;=$A35,IF(BO$3&gt;=$A35,(BO$4/1.055056),0),0)*($AH36-$AH35)/10000</f>
        <v>0</v>
      </c>
      <c r="BP35" s="13"/>
      <c r="BQ35" s="14" t="n">
        <f aca="false">SUM(BH35:BO35)</f>
        <v>0</v>
      </c>
      <c r="BR35" s="14"/>
      <c r="BS35" s="14"/>
      <c r="BT35" s="17"/>
      <c r="BU35" s="17"/>
      <c r="BV35" s="142" t="n">
        <f aca="false">IF(BV$2&lt;=$A35,IF(BV$3&gt;=$A35,(BV$4),0),0)*($AH36-$AH35)/10000</f>
        <v>0</v>
      </c>
      <c r="BW35" s="142" t="n">
        <f aca="false">IF(BW$2&lt;=$A35,IF(BW$3&gt;=$A35,(BW$4),0),0)*($AH36-$AH35)/10000</f>
        <v>0</v>
      </c>
      <c r="BX35" s="142" t="n">
        <f aca="false">IF(BX$2&lt;=$A35,IF(BX$3&gt;=$A35,(BX$4),0),0)*($AH36-$AH35)/10000</f>
        <v>0</v>
      </c>
      <c r="BY35" s="142" t="n">
        <f aca="false">IF(BY$2&lt;=$A35,IF(BY$3&gt;=$A35,(BY$4),0),0)*($AH36-$AH35)/10000</f>
        <v>0</v>
      </c>
      <c r="BZ35" s="142" t="n">
        <f aca="false">IF(BZ$2&lt;=$A35,IF(BZ$3&gt;=$A35,(BZ$4),0),0)*($AH36-$AH35)/10000</f>
        <v>0</v>
      </c>
      <c r="CA35" s="140" t="n">
        <f aca="false">IF(CA$2&lt;=$A35,IF(CA$3&gt;=$A35,(CA$4),0),0)*($AH36-$AH35)/10000</f>
        <v>0</v>
      </c>
      <c r="CB35" s="140" t="n">
        <f aca="false">IF(CB$2&lt;=$A35,IF(CB$3&gt;=$A35,(CB$4),0),0)*($AH36-$AH35)/10000</f>
        <v>0</v>
      </c>
      <c r="CC35" s="140" t="n">
        <f aca="false">IF(CC$2&lt;=$A35,IF(CC$3&gt;=$A35,(CC$4),0),0)*($AH36-$AH35)/10000</f>
        <v>0</v>
      </c>
      <c r="CD35" s="140" t="n">
        <f aca="false">IF(CD$2&lt;=$A35,IF(CD$3&gt;=$A35,(CD$4),0),0)*($AH36-$AH35)/10000</f>
        <v>0</v>
      </c>
      <c r="CE35" s="140" t="n">
        <f aca="false">IF(CE$2&lt;=$A35,IF(CE$3&gt;=$A35,(CE$4),0),0)*($AH36-$AH35)/10000</f>
        <v>0</v>
      </c>
      <c r="CF35" s="140" t="n">
        <f aca="false">IF(CF$2&lt;=$A35,IF(CF$3&gt;=$A35,(CF$4),0),0)*($AH36-$AH35)/10000</f>
        <v>0</v>
      </c>
      <c r="CG35" s="140" t="n">
        <f aca="false">IF(CG$2&lt;=$A35,IF(CG$3&gt;=$A35,(CG$4),0),0)*($AH36-$AH35)/10000</f>
        <v>0</v>
      </c>
      <c r="CH35" s="140" t="n">
        <f aca="false">IF(CH$2&lt;=$A35,IF(CH$3&gt;=$A35,(CH$4),0),0)*($AH36-$AH35)/10000</f>
        <v>0</v>
      </c>
      <c r="CI35" s="17"/>
      <c r="CJ35" s="128" t="n">
        <f aca="false">SUM(BV35:CH35)*$AL35</f>
        <v>0</v>
      </c>
      <c r="CK35" s="128"/>
      <c r="CL35" s="128"/>
      <c r="CM35" s="142" t="n">
        <f aca="false">IF(CM$2&lt;=$A35,IF(CM$3&gt;=$A35,(CM$4),0),0)*($AH36-$AH35)/10000</f>
        <v>0</v>
      </c>
      <c r="CN35" s="142" t="n">
        <f aca="false">IF(CN$2&lt;=$A35,IF(CN$3&gt;=$A35,(CN$4),0),0)*($AH36-$AH35)/10000</f>
        <v>0</v>
      </c>
      <c r="CO35" s="142" t="n">
        <f aca="false">IF(CO$2&lt;=$A35,IF(CO$3&gt;=$A35,(CO$4),0),0)*($AH36-$AH35)/10000</f>
        <v>0</v>
      </c>
      <c r="CP35" s="142" t="n">
        <f aca="false">IF(CP$2&lt;=$A35,IF(CP$3&gt;=$A35,(CP$4),0),0)*($AH36-$AH35)/10000</f>
        <v>0</v>
      </c>
      <c r="CQ35" s="128"/>
      <c r="CR35" s="128" t="n">
        <f aca="false">SUM(CM35:CP35)*AL35</f>
        <v>0</v>
      </c>
      <c r="CS35" s="128"/>
      <c r="CT35" s="17"/>
      <c r="CU35" s="17"/>
      <c r="CV35" s="17"/>
      <c r="CW35" s="140" t="n">
        <f aca="false">IF(CW$2&lt;=$A35,IF(CW$3&gt;=$A35,(CW$4),0),0)*($AH36-$AH35)/10000</f>
        <v>0</v>
      </c>
      <c r="CX35" s="140" t="n">
        <f aca="false">IF(CX$2&lt;=$A35,IF(CX$3&gt;=$A35,(CX$4),0),0)*($AH36-$AH35)/10000</f>
        <v>0</v>
      </c>
      <c r="CY35" s="140" t="n">
        <f aca="false">IF(CY$2&lt;=$A35,IF(CY$3&gt;=$A35,(CY$4),0),0)*($AH36-$AH35)/10000</f>
        <v>0</v>
      </c>
      <c r="CZ35" s="140" t="n">
        <f aca="false">IF(CZ$2&lt;=$A35,IF(CZ$3&gt;=$A35,(CZ$4),0),0)*($AH36-$AH35)/10000</f>
        <v>0</v>
      </c>
      <c r="DA35" s="140" t="n">
        <f aca="false">IF(DA$2&lt;=$A35,IF(DA$3&gt;=$A35,(DA$4),0),0)*($AH36-$AH35)/10000</f>
        <v>0</v>
      </c>
      <c r="DB35" s="140" t="n">
        <f aca="false">IF(DB$2&lt;=$A35,IF(DB$3&gt;=$A35,(DB$4),0),0)*($AH36-$AH35)/10000</f>
        <v>0</v>
      </c>
      <c r="DC35" s="140" t="n">
        <f aca="false">IF(DC$2&lt;=$A35,IF(DC$3&gt;=$A35,(DC$4),0),0)*($AH36-$AH35)/10000</f>
        <v>0</v>
      </c>
      <c r="DD35" s="17"/>
      <c r="DE35" s="128" t="n">
        <f aca="false">SUM(CW35:DC35)*$AL35</f>
        <v>0</v>
      </c>
      <c r="DF35" s="17"/>
      <c r="DG35" s="17"/>
      <c r="DH35" s="17"/>
      <c r="DI35" s="17"/>
      <c r="DJ35" s="17"/>
      <c r="DK35" s="140" t="n">
        <f aca="false">IF(DK$2&lt;=$A35,IF(DK$3&gt;=$A35,(DK$4),0),0)*($AH36-$AH35)/10000</f>
        <v>0</v>
      </c>
      <c r="DL35" s="140" t="n">
        <f aca="false">IF(DL$2&lt;=$A35,IF(DL$3&gt;=$A35,(DL$4),0),0)*($AH36-$AH35)/10000</f>
        <v>0</v>
      </c>
      <c r="DM35" s="140" t="n">
        <f aca="false">IF(DM$2&lt;=$A35,IF(DM$3&gt;=$A35,(DM$4),0),0)*($AH36-$AH35)/10000</f>
        <v>0</v>
      </c>
      <c r="DN35" s="140" t="n">
        <f aca="false">IF(DN$2&lt;=$A35,IF(DN$3&gt;=$A35,(DN$4),0),0)*($AH36-$AH35)/10000</f>
        <v>0</v>
      </c>
      <c r="DO35" s="140"/>
      <c r="DP35" s="140" t="n">
        <f aca="false">SUM(DK35:DN35)*AL35</f>
        <v>0</v>
      </c>
      <c r="DQ35" s="140"/>
      <c r="DR35" s="140" t="n">
        <f aca="false">IF(DR$2&lt;=$A35,IF(DR$3&gt;=$A35,(DR$4),0),0)*($AH36-$AH35)/10000</f>
        <v>0</v>
      </c>
      <c r="DS35" s="140" t="n">
        <f aca="false">IF(DS$2&lt;=$A35,IF(DS$3&gt;=$A35,(DS$4),0),0)*($AH36-$AH35)/10000</f>
        <v>0</v>
      </c>
      <c r="DT35" s="140" t="n">
        <f aca="false">IF(DT$2&lt;=$A35,IF(DT$3&gt;=$A35,(DT$4),0),0)*($AH36-$AH35)/10000</f>
        <v>0</v>
      </c>
      <c r="DU35" s="140" t="n">
        <f aca="false">IF(DU$2&lt;=$A35,IF(DU$3&gt;=$A35,(DU$4),0),0)*($AH36-$AH35)/10000</f>
        <v>0</v>
      </c>
      <c r="DV35" s="140" t="n">
        <f aca="false">IF(DV$2&lt;=$A35,IF(DV$3&gt;=$A35,(DV$4),0),0)*($AH36-$AH35)/10000</f>
        <v>0</v>
      </c>
      <c r="DW35" s="140" t="n">
        <f aca="false">IF(DW$2&lt;=$A35,IF(DW$3&gt;=$A35,(DW$4),0),0)*($AH36-$AH35)/10000</f>
        <v>0</v>
      </c>
      <c r="DX35" s="140" t="n">
        <f aca="false">IF(DX$2&lt;=$A35,IF(DX$3&gt;=$A35,(DX$4),0),0)*($AH36-$AH35)/10000</f>
        <v>0</v>
      </c>
      <c r="DY35" s="140" t="n">
        <f aca="false">IF(DY$2&lt;=$A35,IF(DY$3&gt;=$A35,(DY$4),0),0)*($AH36-$AH35)/10000</f>
        <v>0</v>
      </c>
      <c r="DZ35" s="17"/>
      <c r="EA35" s="128" t="n">
        <f aca="false">DP35+((SUM(DR35:DY35)))</f>
        <v>0</v>
      </c>
      <c r="EB35" s="128" t="n">
        <f aca="false">EA35*AL35</f>
        <v>0</v>
      </c>
      <c r="EC35" s="17"/>
      <c r="ED35" s="17"/>
      <c r="EE35" s="17"/>
      <c r="EF35" s="17"/>
      <c r="EG35" s="17"/>
      <c r="EH35" s="140" t="n">
        <f aca="false">IF(EH$2&lt;=$A35,IF(EH$3&gt;=$A35,(EH$4),0),0)*($AH36-$AH35)/10000</f>
        <v>0</v>
      </c>
      <c r="EI35" s="140" t="n">
        <f aca="false">IF(EI$2&lt;=$A35,IF(EI$3&gt;=$A35,(EI$4),0),0)*($AH36-$AH35)/10000</f>
        <v>0</v>
      </c>
      <c r="EJ35" s="140" t="n">
        <f aca="false">IF(EJ$2&lt;=$A35,IF(EJ$3&gt;=$A35,(EJ$4),0),0)*($AH36-$AH35)/10000</f>
        <v>0</v>
      </c>
      <c r="EK35" s="140" t="n">
        <f aca="false">IF(EK$2&lt;=$A35,IF(EK$3&gt;=$A35,(EK$4),0),0)*($AH36-$AH35)/10000</f>
        <v>0</v>
      </c>
      <c r="EL35" s="140" t="n">
        <f aca="false">IF(EL$2&lt;=$A35,IF(EL$3&gt;=$A35,(EL$4),0),0)*($AH36-$AH35)/10000</f>
        <v>0</v>
      </c>
      <c r="EM35" s="140" t="n">
        <f aca="false">IF(EM$2&lt;=$A35,IF(EM$3&gt;=$A35,(EM$4),0),0)*($AH36-$AH35)/10000</f>
        <v>0</v>
      </c>
      <c r="EN35" s="17"/>
      <c r="EO35" s="128" t="n">
        <f aca="false">SUM(EH35:EM35)</f>
        <v>0</v>
      </c>
      <c r="EP35" s="128" t="n">
        <f aca="false">EO35*AL35</f>
        <v>0</v>
      </c>
      <c r="EQ35" s="17"/>
      <c r="ER35" s="17"/>
      <c r="ES35" s="17"/>
      <c r="ET35" s="17"/>
      <c r="EU35" s="17"/>
      <c r="EV35" s="140" t="n">
        <f aca="false">IF(EV$2&lt;=$A35,IF(EV$3&gt;=$A35,(EV$4),0),0)*($AH36-$AH35)/10000</f>
        <v>0</v>
      </c>
      <c r="EW35" s="140" t="n">
        <f aca="false">IF(EW$2&lt;=$A35,IF(EW$3&gt;=$A35,(EW$4),0),0)*($AH36-$AH35)/10000</f>
        <v>0</v>
      </c>
      <c r="EX35" s="140" t="n">
        <f aca="false">IF(EX$2&lt;=$A35,IF(EX$3&gt;=$A35,(EX$4),0),0)*($AH36-$AH35)/10000</f>
        <v>0</v>
      </c>
      <c r="EY35" s="140" t="n">
        <f aca="false">IF(EY$2&lt;=$A35,IF(EY$3&gt;=$A35,(EY$4),0),0)*($AH36-$AH35)/10000</f>
        <v>0</v>
      </c>
      <c r="EZ35" s="140" t="n">
        <f aca="false">IF(EZ$2&lt;=$A35,IF(EZ$3&gt;=$A35,(EZ$4),0),0)*($AH36-$AH35)/10000</f>
        <v>0</v>
      </c>
      <c r="FA35" s="140" t="n">
        <f aca="false">IF(FA$2&lt;=$A35,IF(FA$3&gt;=$A35,(FA$4),0),0)*($AH36-$AH35)/10000</f>
        <v>0</v>
      </c>
      <c r="FB35" s="17"/>
      <c r="FC35" s="128" t="n">
        <f aca="false">SUM(EV35:FA35)</f>
        <v>0</v>
      </c>
      <c r="FD35" s="128" t="n">
        <f aca="false">FC35*AL35</f>
        <v>0</v>
      </c>
      <c r="FE35" s="17"/>
      <c r="FF35" s="17"/>
      <c r="FG35" s="17"/>
      <c r="FH35" s="17"/>
      <c r="FI35" s="17"/>
      <c r="FJ35" s="17"/>
      <c r="FK35" s="140" t="n">
        <f aca="false">IF(FK$2&lt;=$A35,IF(FK$3&gt;=$A35,(FK$4),0),0)*($AH36-$AH35)/10000</f>
        <v>0</v>
      </c>
      <c r="FL35" s="140" t="n">
        <f aca="false">IF(FL$2&lt;=$A35,IF(FL$3&gt;=$A35,(FL$4),0),0)*($AH36-$AH35)/10000</f>
        <v>0</v>
      </c>
      <c r="FM35" s="140" t="n">
        <f aca="false">IF(FM$2&lt;=$A35,IF(FM$3&gt;=$A35,(FM$4),0),0)*($AH36-$AH35)/10000</f>
        <v>0</v>
      </c>
      <c r="FN35" s="140" t="n">
        <f aca="false">IF(FN$2&lt;=$A35,IF(FN$3&gt;=$A35,(FN$4),0),0)*($AH36-$AH35)/10000</f>
        <v>0</v>
      </c>
      <c r="FO35" s="140" t="n">
        <f aca="false">IF(FO$2&lt;=$A35,IF(FO$3&gt;=$A35,(FO$4),0),0)*($AH36-$AH35)/10000</f>
        <v>0</v>
      </c>
      <c r="FP35" s="140" t="n">
        <f aca="false">IF(FP$2&lt;=$A35,IF(FP$3&gt;=$A35,(FP$4),0),0)*($AH36-$AH35)/10000</f>
        <v>0</v>
      </c>
      <c r="FQ35" s="17"/>
      <c r="FR35" s="128" t="n">
        <f aca="false">SUM(FK35:FP35)</f>
        <v>0</v>
      </c>
      <c r="FS35" s="128" t="n">
        <f aca="false">FR35*AL35</f>
        <v>0</v>
      </c>
      <c r="FT35" s="17"/>
      <c r="FU35" s="17"/>
      <c r="FV35" s="17"/>
      <c r="FW35" s="17"/>
      <c r="FX35" s="17"/>
      <c r="FY35" s="17"/>
      <c r="FZ35" s="140" t="n">
        <f aca="false">IF(FZ$2&lt;=$A35,IF(FZ$3&gt;=$A35,(FZ$4),0),0)*($AH36-$AH35)/10000</f>
        <v>0</v>
      </c>
      <c r="GA35" s="140" t="n">
        <f aca="false">IF(GA$2&lt;=$A35,IF(GA$3&gt;=$A35,(GA$4),0),0)*($AH36-$AH35)/10000</f>
        <v>0</v>
      </c>
      <c r="GB35" s="140" t="n">
        <f aca="false">IF(GB$2&lt;=$A35,IF(GB$3&gt;=$A35,(GB$4),0),0)*($AH36-$AH35)/10000</f>
        <v>0</v>
      </c>
      <c r="GC35" s="140" t="n">
        <f aca="false">IF(GC$2&lt;=$A35,IF(GC$3&gt;=$A35,(GC$4),0),0)*($AH36-$AH35)/10000</f>
        <v>0</v>
      </c>
      <c r="GD35" s="140" t="n">
        <f aca="false">IF(GD$2&lt;=$A35,IF(GD$3&gt;=$A35,(GD$4),0),0)*($AH36-$AH35)/10000</f>
        <v>0</v>
      </c>
      <c r="GE35" s="140" t="n">
        <f aca="false">IF(GE$2&lt;=$A35,IF(GE$3&gt;=$A35,(GE$4),0),0)*($AH36-$AH35)/10000</f>
        <v>0</v>
      </c>
      <c r="GF35" s="17"/>
      <c r="GG35" s="128" t="n">
        <f aca="false">SUM(FZ35:GE35)</f>
        <v>0</v>
      </c>
      <c r="GH35" s="128" t="n">
        <f aca="false">GG35*AL35</f>
        <v>0</v>
      </c>
      <c r="GK35" s="17"/>
      <c r="GL35" s="17"/>
      <c r="GM35" s="17"/>
      <c r="GN35" s="17"/>
      <c r="GO35" s="140" t="n">
        <f aca="false">IF(GO$2&lt;=$A35,IF(GO$3&gt;=$A35,(GO$4),0),0)*($AH36-$AH35)/10000</f>
        <v>0</v>
      </c>
      <c r="GP35" s="140" t="n">
        <f aca="false">IF(GP$2&lt;=$A35,IF(GP$3&gt;=$A35,(GP$4),0),0)*($AH36-$AH35)/10000</f>
        <v>0</v>
      </c>
      <c r="GQ35" s="140" t="n">
        <f aca="false">IF(GQ$2&lt;=$A35,IF(GQ$3&gt;=$A35,(GQ$4),0),0)*($AH36-$AH35)/10000</f>
        <v>0</v>
      </c>
      <c r="GR35" s="140" t="n">
        <f aca="false">IF(GR$2&lt;=$A35,IF(GR$3&gt;=$A35,(GR$4),0),0)*($AH36-$AH35)/10000</f>
        <v>0</v>
      </c>
      <c r="GS35" s="140" t="n">
        <f aca="false">IF(GS$2&lt;=$A35,IF(GS$3&gt;=$A35,(GS$4),0),0)*($AH36-$AH35)/10000</f>
        <v>0</v>
      </c>
      <c r="GT35" s="140" t="n">
        <f aca="false">IF(GT$2&lt;=$A35,IF(GT$3&gt;=$A35,(GT$4),0),0)*($AH36-$AH35)/10000</f>
        <v>0</v>
      </c>
      <c r="GU35" s="17"/>
      <c r="GV35" s="128" t="n">
        <f aca="false">SUM(GO35:GT35)</f>
        <v>0</v>
      </c>
      <c r="GW35" s="128" t="n">
        <f aca="false">GV35*AL35</f>
        <v>0</v>
      </c>
      <c r="GZ35" s="17"/>
      <c r="HA35" s="17"/>
      <c r="HB35" s="17"/>
      <c r="HC35" s="17"/>
      <c r="HD35" s="140" t="n">
        <f aca="false">IF(HD$2&lt;=$A35,IF(HD$3&gt;=$A35,(HD$4),0),0)*($AH36-$AH35)/10000</f>
        <v>0</v>
      </c>
      <c r="HE35" s="140" t="n">
        <f aca="false">IF(HE$2&lt;=$A35,IF(HE$3&gt;=$A35,(HE$4),0),0)*($AH36-$AH35)/10000</f>
        <v>0</v>
      </c>
      <c r="HF35" s="140" t="n">
        <f aca="false">IF(HF$2&lt;=$A35,IF(HF$3&gt;=$A35,(HF$4),0),0)*($AH36-$AH35)/10000</f>
        <v>0</v>
      </c>
      <c r="HG35" s="140" t="n">
        <f aca="false">IF(HG$2&lt;=$A35,IF(HG$3&gt;=$A35,(HG$4),0),0)*($AH36-$AH35)/10000</f>
        <v>0</v>
      </c>
      <c r="HH35" s="140" t="n">
        <f aca="false">IF(HH$2&lt;=$A35,IF(HH$3&gt;=$A35,(HH$4),0),0)*($AH36-$AH35)/10000</f>
        <v>0</v>
      </c>
      <c r="HI35" s="140" t="n">
        <f aca="false">IF(HI$2&lt;=$A35,IF(HI$3&gt;=$A35,(HI$4),0),0)*($AH36-$AH35)/10000</f>
        <v>0</v>
      </c>
      <c r="HJ35" s="17"/>
      <c r="HK35" s="128" t="n">
        <f aca="false">SUM(HD35:HI35)</f>
        <v>0</v>
      </c>
      <c r="HL35" s="128" t="n">
        <f aca="false">HK35*AL35</f>
        <v>0</v>
      </c>
    </row>
    <row r="36" customFormat="false" ht="16.5" hidden="false" customHeight="false" outlineLevel="0" collapsed="false">
      <c r="A36" s="133" t="n">
        <v>37834</v>
      </c>
      <c r="B36" s="144" t="n">
        <f aca="false">INDEX(PrnArray,MATCH($A36,PrnColumn,0),MATCH($AE$19,PrnRow,0))+EP36</f>
        <v>0</v>
      </c>
      <c r="C36" s="135" t="n">
        <f aca="false">INDEX(M1SHEET,MATCH($A36,M1COLUMN,0),MATCH($AF$14,M1ROW,0))</f>
        <v>0.885</v>
      </c>
      <c r="D36" s="152"/>
      <c r="E36" s="144" t="n">
        <f aca="false">INDEX(PrnArray,MATCH($A36,PrnColumn,0),MATCH($AF$47,PrnRow,0))+HL36</f>
        <v>0</v>
      </c>
      <c r="F36" s="135" t="n">
        <f aca="false">INDEX(M1SHEET,MATCH($A36,M1COLUMN,0),MATCH($AF$6,M1ROW,0))</f>
        <v>0.17</v>
      </c>
      <c r="G36" s="152"/>
      <c r="H36" s="144" t="n">
        <f aca="false">INDEX(PrnArray,MATCH($A36,PrnColumn,0),MATCH($AE$11,PrnRow,0))</f>
        <v>0</v>
      </c>
      <c r="I36" s="135" t="n">
        <f aca="false">INDEX(M1SHEET,MATCH($A36,M1COLUMN,0),MATCH($AF$20,M1ROW,0))</f>
        <v>-0.07</v>
      </c>
      <c r="J36" s="152"/>
      <c r="K36" s="144" t="n">
        <f aca="false">INDEX(PrnArray,MATCH($A36,PrnColumn,0),MATCH($AE$21,PrnRow,0))+FS36</f>
        <v>13.6</v>
      </c>
      <c r="L36" s="135" t="n">
        <f aca="false">INDEX(M1SHEET,MATCH($A36,M1COLUMN,0),MATCH($AF$10,M1ROW,0))</f>
        <v>0.08</v>
      </c>
      <c r="M36" s="152"/>
      <c r="N36" s="144" t="n">
        <f aca="false">INDEX(PrnArray,MATCH($A36,PrnColumn,0),MATCH($AE$40,PrnRow,0))+AJ36</f>
        <v>106.01</v>
      </c>
      <c r="O36" s="135" t="n">
        <f aca="false">INDEX(M1SHEET,MATCH($A36,M1COLUMN,0),MATCH($AF$26,M1ROW,0))</f>
        <v>0.145</v>
      </c>
      <c r="P36" s="152"/>
      <c r="Q36" s="144" t="n">
        <f aca="false">INDEX(PrnArray,MATCH($A36,PrnColumn,0),MATCH($AE$2,PrnRow,0))+$BE36+$DE36</f>
        <v>34.49</v>
      </c>
      <c r="R36" s="135" t="n">
        <f aca="false">INDEX(M1SHEET,MATCH($A36,M1COLUMN,0),MATCH($AF$3,M1ROW,0))</f>
        <v>-0.42</v>
      </c>
      <c r="S36" s="152"/>
      <c r="T36" s="135" t="n">
        <f aca="false">INDEX(M1SHEET,MATCH($A36,M1COLUMN,0),MATCH($AF$28,M1ROW,0))</f>
        <v>4.93020588623454</v>
      </c>
      <c r="U36" s="152"/>
      <c r="V36" s="144" t="e">
        <f aca="false">INDEX(PrnArray,MATCH($A36,PrnColumn,0),MATCH($AE$18,PrnRow,0))+INDEX(optsArray,MATCH($A36,optsColumn,0),MATCH($AE$18,optsRow,0))+$BE36+$CJ36+$CR36+$DP36</f>
        <v>#VALUE!</v>
      </c>
      <c r="W36" s="135" t="n">
        <f aca="false">INDEX(M1SHEET,MATCH($A36,M1COLUMN,0),MATCH($AF$2,M1ROW,0))</f>
        <v>3.891</v>
      </c>
      <c r="X36" s="152"/>
      <c r="Z36" s="150" t="n">
        <f aca="false">H36+K36+Q36</f>
        <v>48.09</v>
      </c>
      <c r="AA36" s="58"/>
      <c r="AB36" s="58"/>
      <c r="AE36" s="60" t="s">
        <v>126</v>
      </c>
      <c r="AF36" s="61" t="s">
        <v>127</v>
      </c>
      <c r="AH36" s="138" t="n">
        <v>37834</v>
      </c>
      <c r="AI36" s="96" t="n">
        <f aca="false">(BE36+BQ36+CJ36+DP36)*AL36</f>
        <v>0</v>
      </c>
      <c r="AJ36" s="97" t="n">
        <f aca="false">(AN36)*(AL36)</f>
        <v>0</v>
      </c>
      <c r="AK36" s="97" t="n">
        <f aca="false">(AM36+AN36)*(AL36)</f>
        <v>0</v>
      </c>
      <c r="AL36" s="139" t="n">
        <f aca="false">INDEX(M1SHEET,MATCH($AH36,M1COLUMN,0),MATCH($AF$38,M1ROW,0))</f>
        <v>0.877269352370934</v>
      </c>
      <c r="AM36" s="122" t="n">
        <f aca="false">BR36</f>
        <v>0</v>
      </c>
      <c r="AN36" s="97" t="n">
        <f aca="false">BQ36</f>
        <v>0</v>
      </c>
      <c r="AO36" s="125"/>
      <c r="AP36" s="108"/>
      <c r="AQ36" s="128" t="n">
        <f aca="false">SUM(AW36:BD36)+SUM(BH36:BO36)+SUM(DT36:DY36)+SUM(BV36:CH36)</f>
        <v>0</v>
      </c>
      <c r="AR36" s="108"/>
      <c r="AS36" s="17"/>
      <c r="AT36" s="17"/>
      <c r="AU36" s="37" t="n">
        <v>37834</v>
      </c>
      <c r="AV36" s="17"/>
      <c r="AW36" s="128" t="n">
        <f aca="false">IF(AW$2&lt;=$A36,IF(AW$3&gt;=$A36,(AW$4/1.055056),0),0)*($AH37-$AH36)/10000</f>
        <v>0</v>
      </c>
      <c r="AX36" s="140" t="n">
        <f aca="false">IF(AX$2&lt;=$A36,IF(AX$3&gt;=$A36,(AX$4/1.055056),0),0)*($AH37-$AH36)/10000</f>
        <v>0</v>
      </c>
      <c r="AY36" s="140" t="n">
        <f aca="false">IF(AY$2&lt;=$A36,IF(AY$3&gt;=$A36,(AY$4/1.055056),0),0)*($AH37-$AH36)/10000</f>
        <v>0</v>
      </c>
      <c r="AZ36" s="140" t="n">
        <f aca="false">IF(AZ$2&lt;=$A36,IF(AZ$3&gt;=$A36,(AZ$4/1.055056),0),0)*($AH37-$AH36)/10000</f>
        <v>0</v>
      </c>
      <c r="BA36" s="140" t="n">
        <f aca="false">IF(BA$2&lt;=$A36,IF(BA$3&gt;=$A36,(BA$4/1.055056),0),0)*($AH37-$AH36)/10000</f>
        <v>0</v>
      </c>
      <c r="BB36" s="140" t="n">
        <f aca="false">IF(BB$2&lt;=$A36,IF(BB$3&gt;=$A36,(BB$4/1.055056),0),0)*($AH37-$AH36)/10000</f>
        <v>0</v>
      </c>
      <c r="BC36" s="140" t="n">
        <f aca="false">IF(BC$2&lt;=$A36,IF(BC$3&gt;=$A36,(BC$4/1.055056),0),0)*($AH37-$AH36)/10000</f>
        <v>0</v>
      </c>
      <c r="BD36" s="140"/>
      <c r="BE36" s="140" t="n">
        <f aca="false">SUM(AW36:BD36)*AL36</f>
        <v>0</v>
      </c>
      <c r="BF36" s="13"/>
      <c r="BG36" s="13"/>
      <c r="BH36" s="141" t="n">
        <f aca="false">IF(BH$2&lt;=$A36,IF(BH$3&gt;=$A36,(BH$4/1.055056),0),0)*($AH37-$AH36)/10000</f>
        <v>0</v>
      </c>
      <c r="BI36" s="141" t="n">
        <f aca="false">IF(BI$2&lt;=$A36,IF(BI$3&gt;=$A36,(BI$4/1.055056),0),0)*($AH37-$AH36)/10000</f>
        <v>0</v>
      </c>
      <c r="BJ36" s="141" t="n">
        <f aca="false">IF(BJ$2&lt;=$A36,IF(BJ$3&gt;=$A36,(BJ$4/1.055056),0),0)*($AH37-$AH36)/10000</f>
        <v>0</v>
      </c>
      <c r="BK36" s="141" t="n">
        <f aca="false">IF(BK$2&lt;=$A36,IF(BK$3&gt;=$A36,(BK$4/1.055056),0),0)*($AH37-$AH36)/10000</f>
        <v>0</v>
      </c>
      <c r="BL36" s="141" t="n">
        <f aca="false">IF(BL$2&lt;=$A36,IF(BL$3&gt;=$A36,(BL$4/1.055056),0),0)*($AH37-$AH36)/10000</f>
        <v>0</v>
      </c>
      <c r="BM36" s="141" t="n">
        <f aca="false">IF(BM$2&lt;=$A36,IF(BM$3&gt;=$A36,(BM$4/1.055056),0),0)*($AH37-$AH36)/10000</f>
        <v>0</v>
      </c>
      <c r="BN36" s="141" t="n">
        <f aca="false">IF(BN$2&lt;=$A36,IF(BN$3&gt;=$A36,(BN$4/1.055056),0),0)*($AH37-$AH36)/10000</f>
        <v>0</v>
      </c>
      <c r="BO36" s="141" t="n">
        <f aca="false">IF(BO$2&lt;=$A36,IF(BO$3&gt;=$A36,(BO$4/1.055056),0),0)*($AH37-$AH36)/10000</f>
        <v>0</v>
      </c>
      <c r="BP36" s="13"/>
      <c r="BQ36" s="14" t="n">
        <f aca="false">SUM(BH36:BO36)</f>
        <v>0</v>
      </c>
      <c r="BR36" s="14"/>
      <c r="BS36" s="14"/>
      <c r="BT36" s="17"/>
      <c r="BU36" s="17"/>
      <c r="BV36" s="142" t="n">
        <f aca="false">IF(BV$2&lt;=$A36,IF(BV$3&gt;=$A36,(BV$4),0),0)*($AH37-$AH36)/10000</f>
        <v>0</v>
      </c>
      <c r="BW36" s="142" t="n">
        <f aca="false">IF(BW$2&lt;=$A36,IF(BW$3&gt;=$A36,(BW$4),0),0)*($AH37-$AH36)/10000</f>
        <v>0</v>
      </c>
      <c r="BX36" s="142" t="n">
        <f aca="false">IF(BX$2&lt;=$A36,IF(BX$3&gt;=$A36,(BX$4),0),0)*($AH37-$AH36)/10000</f>
        <v>0</v>
      </c>
      <c r="BY36" s="142" t="n">
        <f aca="false">IF(BY$2&lt;=$A36,IF(BY$3&gt;=$A36,(BY$4),0),0)*($AH37-$AH36)/10000</f>
        <v>0</v>
      </c>
      <c r="BZ36" s="142" t="n">
        <f aca="false">IF(BZ$2&lt;=$A36,IF(BZ$3&gt;=$A36,(BZ$4),0),0)*($AH37-$AH36)/10000</f>
        <v>0</v>
      </c>
      <c r="CA36" s="140" t="n">
        <f aca="false">IF(CA$2&lt;=$A36,IF(CA$3&gt;=$A36,(CA$4),0),0)*($AH37-$AH36)/10000</f>
        <v>0</v>
      </c>
      <c r="CB36" s="140" t="n">
        <f aca="false">IF(CB$2&lt;=$A36,IF(CB$3&gt;=$A36,(CB$4),0),0)*($AH37-$AH36)/10000</f>
        <v>0</v>
      </c>
      <c r="CC36" s="140" t="n">
        <f aca="false">IF(CC$2&lt;=$A36,IF(CC$3&gt;=$A36,(CC$4),0),0)*($AH37-$AH36)/10000</f>
        <v>0</v>
      </c>
      <c r="CD36" s="140" t="n">
        <f aca="false">IF(CD$2&lt;=$A36,IF(CD$3&gt;=$A36,(CD$4),0),0)*($AH37-$AH36)/10000</f>
        <v>0</v>
      </c>
      <c r="CE36" s="140" t="n">
        <f aca="false">IF(CE$2&lt;=$A36,IF(CE$3&gt;=$A36,(CE$4),0),0)*($AH37-$AH36)/10000</f>
        <v>0</v>
      </c>
      <c r="CF36" s="140" t="n">
        <f aca="false">IF(CF$2&lt;=$A36,IF(CF$3&gt;=$A36,(CF$4),0),0)*($AH37-$AH36)/10000</f>
        <v>0</v>
      </c>
      <c r="CG36" s="140" t="n">
        <f aca="false">IF(CG$2&lt;=$A36,IF(CG$3&gt;=$A36,(CG$4),0),0)*($AH37-$AH36)/10000</f>
        <v>0</v>
      </c>
      <c r="CH36" s="140" t="n">
        <f aca="false">IF(CH$2&lt;=$A36,IF(CH$3&gt;=$A36,(CH$4),0),0)*($AH37-$AH36)/10000</f>
        <v>0</v>
      </c>
      <c r="CI36" s="17"/>
      <c r="CJ36" s="128" t="n">
        <f aca="false">SUM(BV36:CH36)*$AL36</f>
        <v>0</v>
      </c>
      <c r="CK36" s="128"/>
      <c r="CL36" s="128"/>
      <c r="CM36" s="142" t="n">
        <f aca="false">IF(CM$2&lt;=$A36,IF(CM$3&gt;=$A36,(CM$4),0),0)*($AH37-$AH36)/10000</f>
        <v>0</v>
      </c>
      <c r="CN36" s="142" t="n">
        <f aca="false">IF(CN$2&lt;=$A36,IF(CN$3&gt;=$A36,(CN$4),0),0)*($AH37-$AH36)/10000</f>
        <v>0</v>
      </c>
      <c r="CO36" s="142" t="n">
        <f aca="false">IF(CO$2&lt;=$A36,IF(CO$3&gt;=$A36,(CO$4),0),0)*($AH37-$AH36)/10000</f>
        <v>0</v>
      </c>
      <c r="CP36" s="142" t="n">
        <f aca="false">IF(CP$2&lt;=$A36,IF(CP$3&gt;=$A36,(CP$4),0),0)*($AH37-$AH36)/10000</f>
        <v>0</v>
      </c>
      <c r="CQ36" s="128"/>
      <c r="CR36" s="128" t="n">
        <f aca="false">SUM(CM36:CP36)*AL36</f>
        <v>0</v>
      </c>
      <c r="CS36" s="128"/>
      <c r="CT36" s="17"/>
      <c r="CU36" s="17"/>
      <c r="CV36" s="17"/>
      <c r="CW36" s="140" t="n">
        <f aca="false">IF(CW$2&lt;=$A36,IF(CW$3&gt;=$A36,(CW$4),0),0)*($AH37-$AH36)/10000</f>
        <v>0</v>
      </c>
      <c r="CX36" s="140" t="n">
        <f aca="false">IF(CX$2&lt;=$A36,IF(CX$3&gt;=$A36,(CX$4),0),0)*($AH37-$AH36)/10000</f>
        <v>0</v>
      </c>
      <c r="CY36" s="140" t="n">
        <f aca="false">IF(CY$2&lt;=$A36,IF(CY$3&gt;=$A36,(CY$4),0),0)*($AH37-$AH36)/10000</f>
        <v>0</v>
      </c>
      <c r="CZ36" s="140" t="n">
        <f aca="false">IF(CZ$2&lt;=$A36,IF(CZ$3&gt;=$A36,(CZ$4),0),0)*($AH37-$AH36)/10000</f>
        <v>0</v>
      </c>
      <c r="DA36" s="140" t="n">
        <f aca="false">IF(DA$2&lt;=$A36,IF(DA$3&gt;=$A36,(DA$4),0),0)*($AH37-$AH36)/10000</f>
        <v>0</v>
      </c>
      <c r="DB36" s="140" t="n">
        <f aca="false">IF(DB$2&lt;=$A36,IF(DB$3&gt;=$A36,(DB$4),0),0)*($AH37-$AH36)/10000</f>
        <v>0</v>
      </c>
      <c r="DC36" s="140" t="n">
        <f aca="false">IF(DC$2&lt;=$A36,IF(DC$3&gt;=$A36,(DC$4),0),0)*($AH37-$AH36)/10000</f>
        <v>0</v>
      </c>
      <c r="DD36" s="17"/>
      <c r="DE36" s="128" t="n">
        <f aca="false">SUM(CW36:DC36)*$AL36</f>
        <v>0</v>
      </c>
      <c r="DF36" s="17"/>
      <c r="DG36" s="17"/>
      <c r="DH36" s="17"/>
      <c r="DI36" s="17"/>
      <c r="DJ36" s="17"/>
      <c r="DK36" s="140" t="n">
        <f aca="false">IF(DK$2&lt;=$A36,IF(DK$3&gt;=$A36,(DK$4),0),0)*($AH37-$AH36)/10000</f>
        <v>0</v>
      </c>
      <c r="DL36" s="140" t="n">
        <f aca="false">IF(DL$2&lt;=$A36,IF(DL$3&gt;=$A36,(DL$4),0),0)*($AH37-$AH36)/10000</f>
        <v>0</v>
      </c>
      <c r="DM36" s="140" t="n">
        <f aca="false">IF(DM$2&lt;=$A36,IF(DM$3&gt;=$A36,(DM$4),0),0)*($AH37-$AH36)/10000</f>
        <v>0</v>
      </c>
      <c r="DN36" s="140" t="n">
        <f aca="false">IF(DN$2&lt;=$A36,IF(DN$3&gt;=$A36,(DN$4),0),0)*($AH37-$AH36)/10000</f>
        <v>0</v>
      </c>
      <c r="DO36" s="140"/>
      <c r="DP36" s="140" t="n">
        <f aca="false">SUM(DK36:DN36)*AL36</f>
        <v>0</v>
      </c>
      <c r="DQ36" s="140"/>
      <c r="DR36" s="140" t="n">
        <f aca="false">IF(DR$2&lt;=$A36,IF(DR$3&gt;=$A36,(DR$4),0),0)*($AH37-$AH36)/10000</f>
        <v>0</v>
      </c>
      <c r="DS36" s="140" t="n">
        <f aca="false">IF(DS$2&lt;=$A36,IF(DS$3&gt;=$A36,(DS$4),0),0)*($AH37-$AH36)/10000</f>
        <v>0</v>
      </c>
      <c r="DT36" s="140" t="n">
        <f aca="false">IF(DT$2&lt;=$A36,IF(DT$3&gt;=$A36,(DT$4),0),0)*($AH37-$AH36)/10000</f>
        <v>0</v>
      </c>
      <c r="DU36" s="140" t="n">
        <f aca="false">IF(DU$2&lt;=$A36,IF(DU$3&gt;=$A36,(DU$4),0),0)*($AH37-$AH36)/10000</f>
        <v>0</v>
      </c>
      <c r="DV36" s="140" t="n">
        <f aca="false">IF(DV$2&lt;=$A36,IF(DV$3&gt;=$A36,(DV$4),0),0)*($AH37-$AH36)/10000</f>
        <v>0</v>
      </c>
      <c r="DW36" s="140" t="n">
        <f aca="false">IF(DW$2&lt;=$A36,IF(DW$3&gt;=$A36,(DW$4),0),0)*($AH37-$AH36)/10000</f>
        <v>0</v>
      </c>
      <c r="DX36" s="140" t="n">
        <f aca="false">IF(DX$2&lt;=$A36,IF(DX$3&gt;=$A36,(DX$4),0),0)*($AH37-$AH36)/10000</f>
        <v>0</v>
      </c>
      <c r="DY36" s="140" t="n">
        <f aca="false">IF(DY$2&lt;=$A36,IF(DY$3&gt;=$A36,(DY$4),0),0)*($AH37-$AH36)/10000</f>
        <v>0</v>
      </c>
      <c r="DZ36" s="17"/>
      <c r="EA36" s="128" t="n">
        <f aca="false">DP36+((SUM(DR36:DY36)))</f>
        <v>0</v>
      </c>
      <c r="EB36" s="128" t="n">
        <f aca="false">EA36*AL36</f>
        <v>0</v>
      </c>
      <c r="EC36" s="17"/>
      <c r="ED36" s="17"/>
      <c r="EE36" s="17"/>
      <c r="EF36" s="17"/>
      <c r="EG36" s="17"/>
      <c r="EH36" s="140" t="n">
        <f aca="false">IF(EH$2&lt;=$A36,IF(EH$3&gt;=$A36,(EH$4),0),0)*($AH37-$AH36)/10000</f>
        <v>0</v>
      </c>
      <c r="EI36" s="140" t="n">
        <f aca="false">IF(EI$2&lt;=$A36,IF(EI$3&gt;=$A36,(EI$4),0),0)*($AH37-$AH36)/10000</f>
        <v>0</v>
      </c>
      <c r="EJ36" s="140" t="n">
        <f aca="false">IF(EJ$2&lt;=$A36,IF(EJ$3&gt;=$A36,(EJ$4),0),0)*($AH37-$AH36)/10000</f>
        <v>0</v>
      </c>
      <c r="EK36" s="140" t="n">
        <f aca="false">IF(EK$2&lt;=$A36,IF(EK$3&gt;=$A36,(EK$4),0),0)*($AH37-$AH36)/10000</f>
        <v>0</v>
      </c>
      <c r="EL36" s="140" t="n">
        <f aca="false">IF(EL$2&lt;=$A36,IF(EL$3&gt;=$A36,(EL$4),0),0)*($AH37-$AH36)/10000</f>
        <v>0</v>
      </c>
      <c r="EM36" s="140" t="n">
        <f aca="false">IF(EM$2&lt;=$A36,IF(EM$3&gt;=$A36,(EM$4),0),0)*($AH37-$AH36)/10000</f>
        <v>0</v>
      </c>
      <c r="EN36" s="17"/>
      <c r="EO36" s="128" t="n">
        <f aca="false">SUM(EH36:EM36)</f>
        <v>0</v>
      </c>
      <c r="EP36" s="128" t="n">
        <f aca="false">EO36*AL36</f>
        <v>0</v>
      </c>
      <c r="EQ36" s="17"/>
      <c r="ER36" s="17"/>
      <c r="ES36" s="17"/>
      <c r="ET36" s="17"/>
      <c r="EU36" s="17"/>
      <c r="EV36" s="140" t="n">
        <f aca="false">IF(EV$2&lt;=$A36,IF(EV$3&gt;=$A36,(EV$4),0),0)*($AH37-$AH36)/10000</f>
        <v>0</v>
      </c>
      <c r="EW36" s="140" t="n">
        <f aca="false">IF(EW$2&lt;=$A36,IF(EW$3&gt;=$A36,(EW$4),0),0)*($AH37-$AH36)/10000</f>
        <v>0</v>
      </c>
      <c r="EX36" s="140" t="n">
        <f aca="false">IF(EX$2&lt;=$A36,IF(EX$3&gt;=$A36,(EX$4),0),0)*($AH37-$AH36)/10000</f>
        <v>0</v>
      </c>
      <c r="EY36" s="140" t="n">
        <f aca="false">IF(EY$2&lt;=$A36,IF(EY$3&gt;=$A36,(EY$4),0),0)*($AH37-$AH36)/10000</f>
        <v>0</v>
      </c>
      <c r="EZ36" s="140" t="n">
        <f aca="false">IF(EZ$2&lt;=$A36,IF(EZ$3&gt;=$A36,(EZ$4),0),0)*($AH37-$AH36)/10000</f>
        <v>0</v>
      </c>
      <c r="FA36" s="140" t="n">
        <f aca="false">IF(FA$2&lt;=$A36,IF(FA$3&gt;=$A36,(FA$4),0),0)*($AH37-$AH36)/10000</f>
        <v>0</v>
      </c>
      <c r="FB36" s="17"/>
      <c r="FC36" s="128" t="n">
        <f aca="false">SUM(EV36:FA36)</f>
        <v>0</v>
      </c>
      <c r="FD36" s="128" t="n">
        <f aca="false">FC36*AL36</f>
        <v>0</v>
      </c>
      <c r="FE36" s="17"/>
      <c r="FF36" s="17"/>
      <c r="FG36" s="17"/>
      <c r="FH36" s="17"/>
      <c r="FI36" s="17"/>
      <c r="FJ36" s="17"/>
      <c r="FK36" s="140" t="n">
        <f aca="false">IF(FK$2&lt;=$A36,IF(FK$3&gt;=$A36,(FK$4),0),0)*($AH37-$AH36)/10000</f>
        <v>0</v>
      </c>
      <c r="FL36" s="140" t="n">
        <f aca="false">IF(FL$2&lt;=$A36,IF(FL$3&gt;=$A36,(FL$4),0),0)*($AH37-$AH36)/10000</f>
        <v>0</v>
      </c>
      <c r="FM36" s="140" t="n">
        <f aca="false">IF(FM$2&lt;=$A36,IF(FM$3&gt;=$A36,(FM$4),0),0)*($AH37-$AH36)/10000</f>
        <v>0</v>
      </c>
      <c r="FN36" s="140" t="n">
        <f aca="false">IF(FN$2&lt;=$A36,IF(FN$3&gt;=$A36,(FN$4),0),0)*($AH37-$AH36)/10000</f>
        <v>0</v>
      </c>
      <c r="FO36" s="140" t="n">
        <f aca="false">IF(FO$2&lt;=$A36,IF(FO$3&gt;=$A36,(FO$4),0),0)*($AH37-$AH36)/10000</f>
        <v>0</v>
      </c>
      <c r="FP36" s="140" t="n">
        <f aca="false">IF(FP$2&lt;=$A36,IF(FP$3&gt;=$A36,(FP$4),0),0)*($AH37-$AH36)/10000</f>
        <v>0</v>
      </c>
      <c r="FQ36" s="17"/>
      <c r="FR36" s="128" t="n">
        <f aca="false">SUM(FK36:FP36)</f>
        <v>0</v>
      </c>
      <c r="FS36" s="128" t="n">
        <f aca="false">FR36*AL36</f>
        <v>0</v>
      </c>
      <c r="FT36" s="17"/>
      <c r="FU36" s="17"/>
      <c r="FV36" s="17"/>
      <c r="FW36" s="17"/>
      <c r="FX36" s="17"/>
      <c r="FY36" s="17"/>
      <c r="FZ36" s="140" t="n">
        <f aca="false">IF(FZ$2&lt;=$A36,IF(FZ$3&gt;=$A36,(FZ$4),0),0)*($AH37-$AH36)/10000</f>
        <v>0</v>
      </c>
      <c r="GA36" s="140" t="n">
        <f aca="false">IF(GA$2&lt;=$A36,IF(GA$3&gt;=$A36,(GA$4),0),0)*($AH37-$AH36)/10000</f>
        <v>0</v>
      </c>
      <c r="GB36" s="140" t="n">
        <f aca="false">IF(GB$2&lt;=$A36,IF(GB$3&gt;=$A36,(GB$4),0),0)*($AH37-$AH36)/10000</f>
        <v>0</v>
      </c>
      <c r="GC36" s="140" t="n">
        <f aca="false">IF(GC$2&lt;=$A36,IF(GC$3&gt;=$A36,(GC$4),0),0)*($AH37-$AH36)/10000</f>
        <v>0</v>
      </c>
      <c r="GD36" s="140" t="n">
        <f aca="false">IF(GD$2&lt;=$A36,IF(GD$3&gt;=$A36,(GD$4),0),0)*($AH37-$AH36)/10000</f>
        <v>0</v>
      </c>
      <c r="GE36" s="140" t="n">
        <f aca="false">IF(GE$2&lt;=$A36,IF(GE$3&gt;=$A36,(GE$4),0),0)*($AH37-$AH36)/10000</f>
        <v>0</v>
      </c>
      <c r="GF36" s="17"/>
      <c r="GG36" s="128" t="n">
        <f aca="false">SUM(FZ36:GE36)</f>
        <v>0</v>
      </c>
      <c r="GH36" s="128" t="n">
        <f aca="false">GG36*AL36</f>
        <v>0</v>
      </c>
      <c r="GK36" s="17"/>
      <c r="GL36" s="17"/>
      <c r="GM36" s="17"/>
      <c r="GN36" s="17"/>
      <c r="GO36" s="140" t="n">
        <f aca="false">IF(GO$2&lt;=$A36,IF(GO$3&gt;=$A36,(GO$4),0),0)*($AH37-$AH36)/10000</f>
        <v>0</v>
      </c>
      <c r="GP36" s="140" t="n">
        <f aca="false">IF(GP$2&lt;=$A36,IF(GP$3&gt;=$A36,(GP$4),0),0)*($AH37-$AH36)/10000</f>
        <v>0</v>
      </c>
      <c r="GQ36" s="140" t="n">
        <f aca="false">IF(GQ$2&lt;=$A36,IF(GQ$3&gt;=$A36,(GQ$4),0),0)*($AH37-$AH36)/10000</f>
        <v>0</v>
      </c>
      <c r="GR36" s="140" t="n">
        <f aca="false">IF(GR$2&lt;=$A36,IF(GR$3&gt;=$A36,(GR$4),0),0)*($AH37-$AH36)/10000</f>
        <v>0</v>
      </c>
      <c r="GS36" s="140" t="n">
        <f aca="false">IF(GS$2&lt;=$A36,IF(GS$3&gt;=$A36,(GS$4),0),0)*($AH37-$AH36)/10000</f>
        <v>0</v>
      </c>
      <c r="GT36" s="140" t="n">
        <f aca="false">IF(GT$2&lt;=$A36,IF(GT$3&gt;=$A36,(GT$4),0),0)*($AH37-$AH36)/10000</f>
        <v>0</v>
      </c>
      <c r="GU36" s="17"/>
      <c r="GV36" s="128" t="n">
        <f aca="false">SUM(GO36:GT36)</f>
        <v>0</v>
      </c>
      <c r="GW36" s="128" t="n">
        <f aca="false">GV36*AL36</f>
        <v>0</v>
      </c>
      <c r="GZ36" s="17"/>
      <c r="HA36" s="17"/>
      <c r="HB36" s="17"/>
      <c r="HC36" s="17"/>
      <c r="HD36" s="140" t="n">
        <f aca="false">IF(HD$2&lt;=$A36,IF(HD$3&gt;=$A36,(HD$4),0),0)*($AH37-$AH36)/10000</f>
        <v>0</v>
      </c>
      <c r="HE36" s="140" t="n">
        <f aca="false">IF(HE$2&lt;=$A36,IF(HE$3&gt;=$A36,(HE$4),0),0)*($AH37-$AH36)/10000</f>
        <v>0</v>
      </c>
      <c r="HF36" s="140" t="n">
        <f aca="false">IF(HF$2&lt;=$A36,IF(HF$3&gt;=$A36,(HF$4),0),0)*($AH37-$AH36)/10000</f>
        <v>0</v>
      </c>
      <c r="HG36" s="140" t="n">
        <f aca="false">IF(HG$2&lt;=$A36,IF(HG$3&gt;=$A36,(HG$4),0),0)*($AH37-$AH36)/10000</f>
        <v>0</v>
      </c>
      <c r="HH36" s="140" t="n">
        <f aca="false">IF(HH$2&lt;=$A36,IF(HH$3&gt;=$A36,(HH$4),0),0)*($AH37-$AH36)/10000</f>
        <v>0</v>
      </c>
      <c r="HI36" s="140" t="n">
        <f aca="false">IF(HI$2&lt;=$A36,IF(HI$3&gt;=$A36,(HI$4),0),0)*($AH37-$AH36)/10000</f>
        <v>0</v>
      </c>
      <c r="HJ36" s="17"/>
      <c r="HK36" s="128" t="n">
        <f aca="false">SUM(HD36:HI36)</f>
        <v>0</v>
      </c>
      <c r="HL36" s="128" t="n">
        <f aca="false">HK36*AL36</f>
        <v>0</v>
      </c>
    </row>
    <row r="37" customFormat="false" ht="16.5" hidden="false" customHeight="false" outlineLevel="0" collapsed="false">
      <c r="A37" s="133" t="n">
        <v>37865</v>
      </c>
      <c r="B37" s="144" t="n">
        <f aca="false">INDEX(PrnArray,MATCH($A37,PrnColumn,0),MATCH($AE$19,PrnRow,0))+EP37</f>
        <v>0</v>
      </c>
      <c r="C37" s="135" t="n">
        <f aca="false">INDEX(M1SHEET,MATCH($A37,M1COLUMN,0),MATCH($AF$14,M1ROW,0))</f>
        <v>0.885</v>
      </c>
      <c r="D37" s="152"/>
      <c r="E37" s="144" t="n">
        <f aca="false">INDEX(PrnArray,MATCH($A37,PrnColumn,0),MATCH($AF$47,PrnRow,0))+HL37</f>
        <v>0</v>
      </c>
      <c r="F37" s="135" t="n">
        <f aca="false">INDEX(M1SHEET,MATCH($A37,M1COLUMN,0),MATCH($AF$6,M1ROW,0))</f>
        <v>0.17</v>
      </c>
      <c r="G37" s="152"/>
      <c r="H37" s="144" t="n">
        <f aca="false">INDEX(PrnArray,MATCH($A37,PrnColumn,0),MATCH($AE$11,PrnRow,0))</f>
        <v>0</v>
      </c>
      <c r="I37" s="135" t="n">
        <f aca="false">INDEX(M1SHEET,MATCH($A37,M1COLUMN,0),MATCH($AF$20,M1ROW,0))</f>
        <v>-0.07</v>
      </c>
      <c r="J37" s="152"/>
      <c r="K37" s="144" t="n">
        <f aca="false">INDEX(PrnArray,MATCH($A37,PrnColumn,0),MATCH($AE$21,PrnRow,0))+FS37</f>
        <v>13.1</v>
      </c>
      <c r="L37" s="135" t="n">
        <f aca="false">INDEX(M1SHEET,MATCH($A37,M1COLUMN,0),MATCH($AF$10,M1ROW,0))</f>
        <v>0.08</v>
      </c>
      <c r="M37" s="152"/>
      <c r="N37" s="144" t="n">
        <f aca="false">INDEX(PrnArray,MATCH($A37,PrnColumn,0),MATCH($AE$40,PrnRow,0))+AJ37</f>
        <v>102.11</v>
      </c>
      <c r="O37" s="135" t="n">
        <f aca="false">INDEX(M1SHEET,MATCH($A37,M1COLUMN,0),MATCH($AF$26,M1ROW,0))</f>
        <v>0.145</v>
      </c>
      <c r="P37" s="152"/>
      <c r="Q37" s="144" t="n">
        <f aca="false">INDEX(PrnArray,MATCH($A37,PrnColumn,0),MATCH($AE$2,PrnRow,0))+$BE37+$DE37</f>
        <v>39.68</v>
      </c>
      <c r="R37" s="135" t="n">
        <f aca="false">INDEX(M1SHEET,MATCH($A37,M1COLUMN,0),MATCH($AF$3,M1ROW,0))</f>
        <v>-0.42</v>
      </c>
      <c r="S37" s="152"/>
      <c r="T37" s="135" t="n">
        <f aca="false">INDEX(M1SHEET,MATCH($A37,M1COLUMN,0),MATCH($AF$28,M1ROW,0))</f>
        <v>4.96550371200535</v>
      </c>
      <c r="U37" s="152"/>
      <c r="V37" s="144" t="e">
        <f aca="false">INDEX(PrnArray,MATCH($A37,PrnColumn,0),MATCH($AE$18,PrnRow,0))+INDEX(optsArray,MATCH($A37,optsColumn,0),MATCH($AE$18,optsRow,0))+$BE37+$CJ37+$CR37+$DP37</f>
        <v>#VALUE!</v>
      </c>
      <c r="W37" s="135" t="n">
        <f aca="false">INDEX(M1SHEET,MATCH($A37,M1COLUMN,0),MATCH($AF$2,M1ROW,0))</f>
        <v>3.917</v>
      </c>
      <c r="X37" s="152"/>
      <c r="Z37" s="150" t="n">
        <f aca="false">H37+K37+Q37</f>
        <v>52.78</v>
      </c>
      <c r="AA37" s="58"/>
      <c r="AB37" s="58"/>
      <c r="AE37" s="60" t="s">
        <v>128</v>
      </c>
      <c r="AF37" s="61" t="s">
        <v>129</v>
      </c>
      <c r="AH37" s="138" t="n">
        <v>37865</v>
      </c>
      <c r="AI37" s="96" t="n">
        <f aca="false">(BE37+BQ37+CJ37+DP37)*AL37</f>
        <v>0</v>
      </c>
      <c r="AJ37" s="97" t="n">
        <f aca="false">(AN37)*(AL37)</f>
        <v>0</v>
      </c>
      <c r="AK37" s="97" t="n">
        <f aca="false">(AM37+AN37)*(AL37)</f>
        <v>0</v>
      </c>
      <c r="AL37" s="139" t="n">
        <f aca="false">INDEX(M1SHEET,MATCH($AH37,M1COLUMN,0),MATCH($AF$38,M1ROW,0))</f>
        <v>0.87315521481529</v>
      </c>
      <c r="AM37" s="122" t="n">
        <f aca="false">BR37</f>
        <v>0</v>
      </c>
      <c r="AN37" s="97" t="n">
        <f aca="false">BQ37</f>
        <v>0</v>
      </c>
      <c r="AO37" s="125"/>
      <c r="AP37" s="108"/>
      <c r="AQ37" s="128" t="n">
        <f aca="false">SUM(AW37:BD37)+SUM(BH37:BO37)+SUM(DT37:DY37)+SUM(BV37:CH37)</f>
        <v>0</v>
      </c>
      <c r="AR37" s="108"/>
      <c r="AS37" s="17"/>
      <c r="AT37" s="17"/>
      <c r="AU37" s="37" t="n">
        <v>37865</v>
      </c>
      <c r="AV37" s="17"/>
      <c r="AW37" s="128" t="n">
        <f aca="false">IF(AW$2&lt;=$A37,IF(AW$3&gt;=$A37,(AW$4/1.055056),0),0)*($AH38-$AH37)/10000</f>
        <v>0</v>
      </c>
      <c r="AX37" s="140" t="n">
        <f aca="false">IF(AX$2&lt;=$A37,IF(AX$3&gt;=$A37,(AX$4/1.055056),0),0)*($AH38-$AH37)/10000</f>
        <v>0</v>
      </c>
      <c r="AY37" s="140" t="n">
        <f aca="false">IF(AY$2&lt;=$A37,IF(AY$3&gt;=$A37,(AY$4/1.055056),0),0)*($AH38-$AH37)/10000</f>
        <v>0</v>
      </c>
      <c r="AZ37" s="140" t="n">
        <f aca="false">IF(AZ$2&lt;=$A37,IF(AZ$3&gt;=$A37,(AZ$4/1.055056),0),0)*($AH38-$AH37)/10000</f>
        <v>0</v>
      </c>
      <c r="BA37" s="140" t="n">
        <f aca="false">IF(BA$2&lt;=$A37,IF(BA$3&gt;=$A37,(BA$4/1.055056),0),0)*($AH38-$AH37)/10000</f>
        <v>0</v>
      </c>
      <c r="BB37" s="140" t="n">
        <f aca="false">IF(BB$2&lt;=$A37,IF(BB$3&gt;=$A37,(BB$4/1.055056),0),0)*($AH38-$AH37)/10000</f>
        <v>0</v>
      </c>
      <c r="BC37" s="140" t="n">
        <f aca="false">IF(BC$2&lt;=$A37,IF(BC$3&gt;=$A37,(BC$4/1.055056),0),0)*($AH38-$AH37)/10000</f>
        <v>0</v>
      </c>
      <c r="BD37" s="140"/>
      <c r="BE37" s="140" t="n">
        <f aca="false">SUM(AW37:BD37)*AL37</f>
        <v>0</v>
      </c>
      <c r="BF37" s="13"/>
      <c r="BG37" s="13"/>
      <c r="BH37" s="141" t="n">
        <f aca="false">IF(BH$2&lt;=$A37,IF(BH$3&gt;=$A37,(BH$4/1.055056),0),0)*($AH38-$AH37)/10000</f>
        <v>0</v>
      </c>
      <c r="BI37" s="141" t="n">
        <f aca="false">IF(BI$2&lt;=$A37,IF(BI$3&gt;=$A37,(BI$4/1.055056),0),0)*($AH38-$AH37)/10000</f>
        <v>0</v>
      </c>
      <c r="BJ37" s="141" t="n">
        <f aca="false">IF(BJ$2&lt;=$A37,IF(BJ$3&gt;=$A37,(BJ$4/1.055056),0),0)*($AH38-$AH37)/10000</f>
        <v>0</v>
      </c>
      <c r="BK37" s="141" t="n">
        <f aca="false">IF(BK$2&lt;=$A37,IF(BK$3&gt;=$A37,(BK$4/1.055056),0),0)*($AH38-$AH37)/10000</f>
        <v>0</v>
      </c>
      <c r="BL37" s="141" t="n">
        <f aca="false">IF(BL$2&lt;=$A37,IF(BL$3&gt;=$A37,(BL$4/1.055056),0),0)*($AH38-$AH37)/10000</f>
        <v>0</v>
      </c>
      <c r="BM37" s="141" t="n">
        <f aca="false">IF(BM$2&lt;=$A37,IF(BM$3&gt;=$A37,(BM$4/1.055056),0),0)*($AH38-$AH37)/10000</f>
        <v>0</v>
      </c>
      <c r="BN37" s="141" t="n">
        <f aca="false">IF(BN$2&lt;=$A37,IF(BN$3&gt;=$A37,(BN$4/1.055056),0),0)*($AH38-$AH37)/10000</f>
        <v>0</v>
      </c>
      <c r="BO37" s="141" t="n">
        <f aca="false">IF(BO$2&lt;=$A37,IF(BO$3&gt;=$A37,(BO$4/1.055056),0),0)*($AH38-$AH37)/10000</f>
        <v>0</v>
      </c>
      <c r="BP37" s="13"/>
      <c r="BQ37" s="14" t="n">
        <f aca="false">SUM(BH37:BO37)</f>
        <v>0</v>
      </c>
      <c r="BR37" s="14"/>
      <c r="BS37" s="14"/>
      <c r="BT37" s="17"/>
      <c r="BU37" s="17"/>
      <c r="BV37" s="142" t="n">
        <f aca="false">IF(BV$2&lt;=$A37,IF(BV$3&gt;=$A37,(BV$4),0),0)*($AH38-$AH37)/10000</f>
        <v>0</v>
      </c>
      <c r="BW37" s="142" t="n">
        <f aca="false">IF(BW$2&lt;=$A37,IF(BW$3&gt;=$A37,(BW$4),0),0)*($AH38-$AH37)/10000</f>
        <v>0</v>
      </c>
      <c r="BX37" s="142" t="n">
        <f aca="false">IF(BX$2&lt;=$A37,IF(BX$3&gt;=$A37,(BX$4),0),0)*($AH38-$AH37)/10000</f>
        <v>0</v>
      </c>
      <c r="BY37" s="142" t="n">
        <f aca="false">IF(BY$2&lt;=$A37,IF(BY$3&gt;=$A37,(BY$4),0),0)*($AH38-$AH37)/10000</f>
        <v>0</v>
      </c>
      <c r="BZ37" s="142" t="n">
        <f aca="false">IF(BZ$2&lt;=$A37,IF(BZ$3&gt;=$A37,(BZ$4),0),0)*($AH38-$AH37)/10000</f>
        <v>0</v>
      </c>
      <c r="CA37" s="140" t="n">
        <f aca="false">IF(CA$2&lt;=$A37,IF(CA$3&gt;=$A37,(CA$4),0),0)*($AH38-$AH37)/10000</f>
        <v>0</v>
      </c>
      <c r="CB37" s="140" t="n">
        <f aca="false">IF(CB$2&lt;=$A37,IF(CB$3&gt;=$A37,(CB$4),0),0)*($AH38-$AH37)/10000</f>
        <v>0</v>
      </c>
      <c r="CC37" s="140" t="n">
        <f aca="false">IF(CC$2&lt;=$A37,IF(CC$3&gt;=$A37,(CC$4),0),0)*($AH38-$AH37)/10000</f>
        <v>0</v>
      </c>
      <c r="CD37" s="140" t="n">
        <f aca="false">IF(CD$2&lt;=$A37,IF(CD$3&gt;=$A37,(CD$4),0),0)*($AH38-$AH37)/10000</f>
        <v>0</v>
      </c>
      <c r="CE37" s="140" t="n">
        <f aca="false">IF(CE$2&lt;=$A37,IF(CE$3&gt;=$A37,(CE$4),0),0)*($AH38-$AH37)/10000</f>
        <v>0</v>
      </c>
      <c r="CF37" s="140" t="n">
        <f aca="false">IF(CF$2&lt;=$A37,IF(CF$3&gt;=$A37,(CF$4),0),0)*($AH38-$AH37)/10000</f>
        <v>0</v>
      </c>
      <c r="CG37" s="140" t="n">
        <f aca="false">IF(CG$2&lt;=$A37,IF(CG$3&gt;=$A37,(CG$4),0),0)*($AH38-$AH37)/10000</f>
        <v>0</v>
      </c>
      <c r="CH37" s="140" t="n">
        <f aca="false">IF(CH$2&lt;=$A37,IF(CH$3&gt;=$A37,(CH$4),0),0)*($AH38-$AH37)/10000</f>
        <v>0</v>
      </c>
      <c r="CI37" s="17"/>
      <c r="CJ37" s="128" t="n">
        <f aca="false">SUM(BV37:CH37)*$AL37</f>
        <v>0</v>
      </c>
      <c r="CK37" s="128"/>
      <c r="CL37" s="128"/>
      <c r="CM37" s="142" t="n">
        <f aca="false">IF(CM$2&lt;=$A37,IF(CM$3&gt;=$A37,(CM$4),0),0)*($AH38-$AH37)/10000</f>
        <v>0</v>
      </c>
      <c r="CN37" s="142" t="n">
        <f aca="false">IF(CN$2&lt;=$A37,IF(CN$3&gt;=$A37,(CN$4),0),0)*($AH38-$AH37)/10000</f>
        <v>0</v>
      </c>
      <c r="CO37" s="142" t="n">
        <f aca="false">IF(CO$2&lt;=$A37,IF(CO$3&gt;=$A37,(CO$4),0),0)*($AH38-$AH37)/10000</f>
        <v>0</v>
      </c>
      <c r="CP37" s="142" t="n">
        <f aca="false">IF(CP$2&lt;=$A37,IF(CP$3&gt;=$A37,(CP$4),0),0)*($AH38-$AH37)/10000</f>
        <v>0</v>
      </c>
      <c r="CQ37" s="128"/>
      <c r="CR37" s="128" t="n">
        <f aca="false">SUM(CM37:CP37)*AL37</f>
        <v>0</v>
      </c>
      <c r="CS37" s="128"/>
      <c r="CT37" s="17"/>
      <c r="CU37" s="17"/>
      <c r="CV37" s="17"/>
      <c r="CW37" s="140" t="n">
        <f aca="false">IF(CW$2&lt;=$A37,IF(CW$3&gt;=$A37,(CW$4),0),0)*($AH38-$AH37)/10000</f>
        <v>0</v>
      </c>
      <c r="CX37" s="140" t="n">
        <f aca="false">IF(CX$2&lt;=$A37,IF(CX$3&gt;=$A37,(CX$4),0),0)*($AH38-$AH37)/10000</f>
        <v>0</v>
      </c>
      <c r="CY37" s="140" t="n">
        <f aca="false">IF(CY$2&lt;=$A37,IF(CY$3&gt;=$A37,(CY$4),0),0)*($AH38-$AH37)/10000</f>
        <v>0</v>
      </c>
      <c r="CZ37" s="140" t="n">
        <f aca="false">IF(CZ$2&lt;=$A37,IF(CZ$3&gt;=$A37,(CZ$4),0),0)*($AH38-$AH37)/10000</f>
        <v>0</v>
      </c>
      <c r="DA37" s="140" t="n">
        <f aca="false">IF(DA$2&lt;=$A37,IF(DA$3&gt;=$A37,(DA$4),0),0)*($AH38-$AH37)/10000</f>
        <v>0</v>
      </c>
      <c r="DB37" s="140" t="n">
        <f aca="false">IF(DB$2&lt;=$A37,IF(DB$3&gt;=$A37,(DB$4),0),0)*($AH38-$AH37)/10000</f>
        <v>0</v>
      </c>
      <c r="DC37" s="140" t="n">
        <f aca="false">IF(DC$2&lt;=$A37,IF(DC$3&gt;=$A37,(DC$4),0),0)*($AH38-$AH37)/10000</f>
        <v>0</v>
      </c>
      <c r="DD37" s="17"/>
      <c r="DE37" s="128" t="n">
        <f aca="false">SUM(CW37:DC37)*$AL37</f>
        <v>0</v>
      </c>
      <c r="DF37" s="17"/>
      <c r="DG37" s="17"/>
      <c r="DH37" s="17"/>
      <c r="DI37" s="17"/>
      <c r="DJ37" s="17"/>
      <c r="DK37" s="140" t="n">
        <f aca="false">IF(DK$2&lt;=$A37,IF(DK$3&gt;=$A37,(DK$4),0),0)*($AH38-$AH37)/10000</f>
        <v>0</v>
      </c>
      <c r="DL37" s="140" t="n">
        <f aca="false">IF(DL$2&lt;=$A37,IF(DL$3&gt;=$A37,(DL$4),0),0)*($AH38-$AH37)/10000</f>
        <v>0</v>
      </c>
      <c r="DM37" s="140" t="n">
        <f aca="false">IF(DM$2&lt;=$A37,IF(DM$3&gt;=$A37,(DM$4),0),0)*($AH38-$AH37)/10000</f>
        <v>0</v>
      </c>
      <c r="DN37" s="140" t="n">
        <f aca="false">IF(DN$2&lt;=$A37,IF(DN$3&gt;=$A37,(DN$4),0),0)*($AH38-$AH37)/10000</f>
        <v>0</v>
      </c>
      <c r="DO37" s="140"/>
      <c r="DP37" s="140" t="n">
        <f aca="false">SUM(DK37:DN37)*AL37</f>
        <v>0</v>
      </c>
      <c r="DQ37" s="140"/>
      <c r="DR37" s="140" t="n">
        <f aca="false">IF(DR$2&lt;=$A37,IF(DR$3&gt;=$A37,(DR$4),0),0)*($AH38-$AH37)/10000</f>
        <v>0</v>
      </c>
      <c r="DS37" s="140" t="n">
        <f aca="false">IF(DS$2&lt;=$A37,IF(DS$3&gt;=$A37,(DS$4),0),0)*($AH38-$AH37)/10000</f>
        <v>0</v>
      </c>
      <c r="DT37" s="140" t="n">
        <f aca="false">IF(DT$2&lt;=$A37,IF(DT$3&gt;=$A37,(DT$4),0),0)*($AH38-$AH37)/10000</f>
        <v>0</v>
      </c>
      <c r="DU37" s="140" t="n">
        <f aca="false">IF(DU$2&lt;=$A37,IF(DU$3&gt;=$A37,(DU$4),0),0)*($AH38-$AH37)/10000</f>
        <v>0</v>
      </c>
      <c r="DV37" s="140" t="n">
        <f aca="false">IF(DV$2&lt;=$A37,IF(DV$3&gt;=$A37,(DV$4),0),0)*($AH38-$AH37)/10000</f>
        <v>0</v>
      </c>
      <c r="DW37" s="140" t="n">
        <f aca="false">IF(DW$2&lt;=$A37,IF(DW$3&gt;=$A37,(DW$4),0),0)*($AH38-$AH37)/10000</f>
        <v>0</v>
      </c>
      <c r="DX37" s="140" t="n">
        <f aca="false">IF(DX$2&lt;=$A37,IF(DX$3&gt;=$A37,(DX$4),0),0)*($AH38-$AH37)/10000</f>
        <v>0</v>
      </c>
      <c r="DY37" s="140" t="n">
        <f aca="false">IF(DY$2&lt;=$A37,IF(DY$3&gt;=$A37,(DY$4),0),0)*($AH38-$AH37)/10000</f>
        <v>0</v>
      </c>
      <c r="DZ37" s="17"/>
      <c r="EA37" s="128" t="n">
        <f aca="false">DP37+((SUM(DR37:DY37)))</f>
        <v>0</v>
      </c>
      <c r="EB37" s="128" t="n">
        <f aca="false">EA37*AL37</f>
        <v>0</v>
      </c>
      <c r="EC37" s="17"/>
      <c r="ED37" s="17"/>
      <c r="EE37" s="17"/>
      <c r="EF37" s="17"/>
      <c r="EG37" s="17"/>
      <c r="EH37" s="140" t="n">
        <f aca="false">IF(EH$2&lt;=$A37,IF(EH$3&gt;=$A37,(EH$4),0),0)*($AH38-$AH37)/10000</f>
        <v>0</v>
      </c>
      <c r="EI37" s="140" t="n">
        <f aca="false">IF(EI$2&lt;=$A37,IF(EI$3&gt;=$A37,(EI$4),0),0)*($AH38-$AH37)/10000</f>
        <v>0</v>
      </c>
      <c r="EJ37" s="140" t="n">
        <f aca="false">IF(EJ$2&lt;=$A37,IF(EJ$3&gt;=$A37,(EJ$4),0),0)*($AH38-$AH37)/10000</f>
        <v>0</v>
      </c>
      <c r="EK37" s="140" t="n">
        <f aca="false">IF(EK$2&lt;=$A37,IF(EK$3&gt;=$A37,(EK$4),0),0)*($AH38-$AH37)/10000</f>
        <v>0</v>
      </c>
      <c r="EL37" s="140" t="n">
        <f aca="false">IF(EL$2&lt;=$A37,IF(EL$3&gt;=$A37,(EL$4),0),0)*($AH38-$AH37)/10000</f>
        <v>0</v>
      </c>
      <c r="EM37" s="140" t="n">
        <f aca="false">IF(EM$2&lt;=$A37,IF(EM$3&gt;=$A37,(EM$4),0),0)*($AH38-$AH37)/10000</f>
        <v>0</v>
      </c>
      <c r="EN37" s="17"/>
      <c r="EO37" s="128" t="n">
        <f aca="false">SUM(EH37:EM37)</f>
        <v>0</v>
      </c>
      <c r="EP37" s="128" t="n">
        <f aca="false">EO37*AL37</f>
        <v>0</v>
      </c>
      <c r="EQ37" s="17"/>
      <c r="ER37" s="17"/>
      <c r="ES37" s="17"/>
      <c r="ET37" s="17"/>
      <c r="EU37" s="17"/>
      <c r="EV37" s="140" t="n">
        <f aca="false">IF(EV$2&lt;=$A37,IF(EV$3&gt;=$A37,(EV$4),0),0)*($AH38-$AH37)/10000</f>
        <v>0</v>
      </c>
      <c r="EW37" s="140" t="n">
        <f aca="false">IF(EW$2&lt;=$A37,IF(EW$3&gt;=$A37,(EW$4),0),0)*($AH38-$AH37)/10000</f>
        <v>0</v>
      </c>
      <c r="EX37" s="140" t="n">
        <f aca="false">IF(EX$2&lt;=$A37,IF(EX$3&gt;=$A37,(EX$4),0),0)*($AH38-$AH37)/10000</f>
        <v>0</v>
      </c>
      <c r="EY37" s="140" t="n">
        <f aca="false">IF(EY$2&lt;=$A37,IF(EY$3&gt;=$A37,(EY$4),0),0)*($AH38-$AH37)/10000</f>
        <v>0</v>
      </c>
      <c r="EZ37" s="140" t="n">
        <f aca="false">IF(EZ$2&lt;=$A37,IF(EZ$3&gt;=$A37,(EZ$4),0),0)*($AH38-$AH37)/10000</f>
        <v>0</v>
      </c>
      <c r="FA37" s="140" t="n">
        <f aca="false">IF(FA$2&lt;=$A37,IF(FA$3&gt;=$A37,(FA$4),0),0)*($AH38-$AH37)/10000</f>
        <v>0</v>
      </c>
      <c r="FB37" s="17"/>
      <c r="FC37" s="128" t="n">
        <f aca="false">SUM(EV37:FA37)</f>
        <v>0</v>
      </c>
      <c r="FD37" s="128" t="n">
        <f aca="false">FC37*AL37</f>
        <v>0</v>
      </c>
      <c r="FE37" s="17"/>
      <c r="FF37" s="17"/>
      <c r="FG37" s="17"/>
      <c r="FH37" s="17"/>
      <c r="FI37" s="17"/>
      <c r="FJ37" s="17"/>
      <c r="FK37" s="140" t="n">
        <f aca="false">IF(FK$2&lt;=$A37,IF(FK$3&gt;=$A37,(FK$4),0),0)*($AH38-$AH37)/10000</f>
        <v>0</v>
      </c>
      <c r="FL37" s="140" t="n">
        <f aca="false">IF(FL$2&lt;=$A37,IF(FL$3&gt;=$A37,(FL$4),0),0)*($AH38-$AH37)/10000</f>
        <v>0</v>
      </c>
      <c r="FM37" s="140" t="n">
        <f aca="false">IF(FM$2&lt;=$A37,IF(FM$3&gt;=$A37,(FM$4),0),0)*($AH38-$AH37)/10000</f>
        <v>0</v>
      </c>
      <c r="FN37" s="140" t="n">
        <f aca="false">IF(FN$2&lt;=$A37,IF(FN$3&gt;=$A37,(FN$4),0),0)*($AH38-$AH37)/10000</f>
        <v>0</v>
      </c>
      <c r="FO37" s="140" t="n">
        <f aca="false">IF(FO$2&lt;=$A37,IF(FO$3&gt;=$A37,(FO$4),0),0)*($AH38-$AH37)/10000</f>
        <v>0</v>
      </c>
      <c r="FP37" s="140" t="n">
        <f aca="false">IF(FP$2&lt;=$A37,IF(FP$3&gt;=$A37,(FP$4),0),0)*($AH38-$AH37)/10000</f>
        <v>0</v>
      </c>
      <c r="FQ37" s="17"/>
      <c r="FR37" s="128" t="n">
        <f aca="false">SUM(FK37:FP37)</f>
        <v>0</v>
      </c>
      <c r="FS37" s="128" t="n">
        <f aca="false">FR37*AL37</f>
        <v>0</v>
      </c>
      <c r="FT37" s="17"/>
      <c r="FU37" s="17"/>
      <c r="FV37" s="17"/>
      <c r="FW37" s="17"/>
      <c r="FX37" s="17"/>
      <c r="FY37" s="17"/>
      <c r="FZ37" s="140" t="n">
        <f aca="false">IF(FZ$2&lt;=$A37,IF(FZ$3&gt;=$A37,(FZ$4),0),0)*($AH38-$AH37)/10000</f>
        <v>0</v>
      </c>
      <c r="GA37" s="140" t="n">
        <f aca="false">IF(GA$2&lt;=$A37,IF(GA$3&gt;=$A37,(GA$4),0),0)*($AH38-$AH37)/10000</f>
        <v>0</v>
      </c>
      <c r="GB37" s="140" t="n">
        <f aca="false">IF(GB$2&lt;=$A37,IF(GB$3&gt;=$A37,(GB$4),0),0)*($AH38-$AH37)/10000</f>
        <v>0</v>
      </c>
      <c r="GC37" s="140" t="n">
        <f aca="false">IF(GC$2&lt;=$A37,IF(GC$3&gt;=$A37,(GC$4),0),0)*($AH38-$AH37)/10000</f>
        <v>0</v>
      </c>
      <c r="GD37" s="140" t="n">
        <f aca="false">IF(GD$2&lt;=$A37,IF(GD$3&gt;=$A37,(GD$4),0),0)*($AH38-$AH37)/10000</f>
        <v>0</v>
      </c>
      <c r="GE37" s="140" t="n">
        <f aca="false">IF(GE$2&lt;=$A37,IF(GE$3&gt;=$A37,(GE$4),0),0)*($AH38-$AH37)/10000</f>
        <v>0</v>
      </c>
      <c r="GF37" s="17"/>
      <c r="GG37" s="128" t="n">
        <f aca="false">SUM(FZ37:GE37)</f>
        <v>0</v>
      </c>
      <c r="GH37" s="128" t="n">
        <f aca="false">GG37*AL37</f>
        <v>0</v>
      </c>
      <c r="GK37" s="17"/>
      <c r="GL37" s="17"/>
      <c r="GM37" s="17"/>
      <c r="GN37" s="17"/>
      <c r="GO37" s="140" t="n">
        <f aca="false">IF(GO$2&lt;=$A37,IF(GO$3&gt;=$A37,(GO$4),0),0)*($AH38-$AH37)/10000</f>
        <v>0</v>
      </c>
      <c r="GP37" s="140" t="n">
        <f aca="false">IF(GP$2&lt;=$A37,IF(GP$3&gt;=$A37,(GP$4),0),0)*($AH38-$AH37)/10000</f>
        <v>0</v>
      </c>
      <c r="GQ37" s="140" t="n">
        <f aca="false">IF(GQ$2&lt;=$A37,IF(GQ$3&gt;=$A37,(GQ$4),0),0)*($AH38-$AH37)/10000</f>
        <v>0</v>
      </c>
      <c r="GR37" s="140" t="n">
        <f aca="false">IF(GR$2&lt;=$A37,IF(GR$3&gt;=$A37,(GR$4),0),0)*($AH38-$AH37)/10000</f>
        <v>0</v>
      </c>
      <c r="GS37" s="140" t="n">
        <f aca="false">IF(GS$2&lt;=$A37,IF(GS$3&gt;=$A37,(GS$4),0),0)*($AH38-$AH37)/10000</f>
        <v>0</v>
      </c>
      <c r="GT37" s="140" t="n">
        <f aca="false">IF(GT$2&lt;=$A37,IF(GT$3&gt;=$A37,(GT$4),0),0)*($AH38-$AH37)/10000</f>
        <v>0</v>
      </c>
      <c r="GU37" s="17"/>
      <c r="GV37" s="128" t="n">
        <f aca="false">SUM(GO37:GT37)</f>
        <v>0</v>
      </c>
      <c r="GW37" s="128" t="n">
        <f aca="false">GV37*AL37</f>
        <v>0</v>
      </c>
      <c r="GZ37" s="17"/>
      <c r="HA37" s="17"/>
      <c r="HB37" s="17"/>
      <c r="HC37" s="17"/>
      <c r="HD37" s="140" t="n">
        <f aca="false">IF(HD$2&lt;=$A37,IF(HD$3&gt;=$A37,(HD$4),0),0)*($AH38-$AH37)/10000</f>
        <v>0</v>
      </c>
      <c r="HE37" s="140" t="n">
        <f aca="false">IF(HE$2&lt;=$A37,IF(HE$3&gt;=$A37,(HE$4),0),0)*($AH38-$AH37)/10000</f>
        <v>0</v>
      </c>
      <c r="HF37" s="140" t="n">
        <f aca="false">IF(HF$2&lt;=$A37,IF(HF$3&gt;=$A37,(HF$4),0),0)*($AH38-$AH37)/10000</f>
        <v>0</v>
      </c>
      <c r="HG37" s="140" t="n">
        <f aca="false">IF(HG$2&lt;=$A37,IF(HG$3&gt;=$A37,(HG$4),0),0)*($AH38-$AH37)/10000</f>
        <v>0</v>
      </c>
      <c r="HH37" s="140" t="n">
        <f aca="false">IF(HH$2&lt;=$A37,IF(HH$3&gt;=$A37,(HH$4),0),0)*($AH38-$AH37)/10000</f>
        <v>0</v>
      </c>
      <c r="HI37" s="140" t="n">
        <f aca="false">IF(HI$2&lt;=$A37,IF(HI$3&gt;=$A37,(HI$4),0),0)*($AH38-$AH37)/10000</f>
        <v>0</v>
      </c>
      <c r="HJ37" s="17"/>
      <c r="HK37" s="128" t="n">
        <f aca="false">SUM(HD37:HI37)</f>
        <v>0</v>
      </c>
      <c r="HL37" s="128" t="n">
        <f aca="false">HK37*AL37</f>
        <v>0</v>
      </c>
    </row>
    <row r="38" customFormat="false" ht="16.5" hidden="false" customHeight="false" outlineLevel="0" collapsed="false">
      <c r="A38" s="143" t="n">
        <v>37895</v>
      </c>
      <c r="B38" s="153" t="n">
        <f aca="false">INDEX(PrnArray,MATCH($A38,PrnColumn,0),MATCH($AE$19,PrnRow,0))+EP38</f>
        <v>0</v>
      </c>
      <c r="C38" s="154" t="n">
        <f aca="false">INDEX(M1SHEET,MATCH($A38,M1COLUMN,0),MATCH($AF$14,M1ROW,0))</f>
        <v>0.885</v>
      </c>
      <c r="D38" s="155"/>
      <c r="E38" s="153" t="n">
        <f aca="false">INDEX(PrnArray,MATCH($A38,PrnColumn,0),MATCH($AF$47,PrnRow,0))+HL38</f>
        <v>0</v>
      </c>
      <c r="F38" s="154" t="n">
        <f aca="false">INDEX(M1SHEET,MATCH($A38,M1COLUMN,0),MATCH($AF$6,M1ROW,0))</f>
        <v>0.17</v>
      </c>
      <c r="G38" s="155"/>
      <c r="H38" s="153" t="n">
        <f aca="false">INDEX(PrnArray,MATCH($A38,PrnColumn,0),MATCH($AE$11,PrnRow,0))</f>
        <v>0</v>
      </c>
      <c r="I38" s="154" t="n">
        <f aca="false">INDEX(M1SHEET,MATCH($A38,M1COLUMN,0),MATCH($AF$20,M1ROW,0))</f>
        <v>-0.07</v>
      </c>
      <c r="J38" s="155"/>
      <c r="K38" s="153" t="n">
        <f aca="false">INDEX(PrnArray,MATCH($A38,PrnColumn,0),MATCH($AE$21,PrnRow,0))+FS38</f>
        <v>13.47</v>
      </c>
      <c r="L38" s="154" t="n">
        <f aca="false">INDEX(M1SHEET,MATCH($A38,M1COLUMN,0),MATCH($AF$10,M1ROW,0))</f>
        <v>0.08</v>
      </c>
      <c r="M38" s="155"/>
      <c r="N38" s="153" t="n">
        <f aca="false">INDEX(PrnArray,MATCH($A38,PrnColumn,0),MATCH($AE$40,PrnRow,0))+AJ38</f>
        <v>105.03</v>
      </c>
      <c r="O38" s="154" t="n">
        <f aca="false">INDEX(M1SHEET,MATCH($A38,M1COLUMN,0),MATCH($AF$26,M1ROW,0))</f>
        <v>0.145</v>
      </c>
      <c r="P38" s="155"/>
      <c r="Q38" s="153" t="n">
        <f aca="false">INDEX(PrnArray,MATCH($A38,PrnColumn,0),MATCH($AE$2,PrnRow,0))+$BE38+$DE38</f>
        <v>42.88</v>
      </c>
      <c r="R38" s="154" t="n">
        <f aca="false">INDEX(M1SHEET,MATCH($A38,M1COLUMN,0),MATCH($AF$3,M1ROW,0))</f>
        <v>-0.42</v>
      </c>
      <c r="S38" s="155"/>
      <c r="T38" s="154" t="n">
        <f aca="false">INDEX(M1SHEET,MATCH($A38,M1COLUMN,0),MATCH($AF$28,M1ROW,0))</f>
        <v>5.01078792449152</v>
      </c>
      <c r="U38" s="155"/>
      <c r="V38" s="153" t="e">
        <f aca="false">INDEX(PrnArray,MATCH($A38,PrnColumn,0),MATCH($AE$18,PrnRow,0))+INDEX(optsArray,MATCH($A38,optsColumn,0),MATCH($AE$18,optsRow,0))+$BE38+$CJ38+$CR38+$DP38</f>
        <v>#VALUE!</v>
      </c>
      <c r="W38" s="154" t="n">
        <f aca="false">INDEX(M1SHEET,MATCH($A38,M1COLUMN,0),MATCH($AF$2,M1ROW,0))</f>
        <v>3.95</v>
      </c>
      <c r="X38" s="155"/>
      <c r="Z38" s="146" t="n">
        <f aca="false">H38+K38+Q38</f>
        <v>56.35</v>
      </c>
      <c r="AA38" s="58"/>
      <c r="AB38" s="58"/>
      <c r="AE38" s="60" t="s">
        <v>130</v>
      </c>
      <c r="AF38" s="61" t="s">
        <v>131</v>
      </c>
      <c r="AH38" s="138" t="n">
        <v>37895</v>
      </c>
      <c r="AI38" s="96" t="n">
        <f aca="false">(BE38+BQ38+CJ38+DP38)*AL38</f>
        <v>0</v>
      </c>
      <c r="AJ38" s="97" t="n">
        <f aca="false">(AN38)*(AL38)</f>
        <v>0</v>
      </c>
      <c r="AK38" s="97" t="n">
        <f aca="false">(AM38+AN38)*(AL38)</f>
        <v>0</v>
      </c>
      <c r="AL38" s="139" t="n">
        <f aca="false">INDEX(M1SHEET,MATCH($AH38,M1COLUMN,0),MATCH($AF$38,M1ROW,0))</f>
        <v>0.869176605998537</v>
      </c>
      <c r="AM38" s="122" t="n">
        <f aca="false">BR38</f>
        <v>0</v>
      </c>
      <c r="AN38" s="97" t="n">
        <f aca="false">BQ38</f>
        <v>0</v>
      </c>
      <c r="AO38" s="125"/>
      <c r="AP38" s="108"/>
      <c r="AQ38" s="128" t="n">
        <f aca="false">SUM(AW38:BD38)+SUM(BH38:BO38)+SUM(DT38:DY38)+SUM(BV38:CH38)</f>
        <v>0</v>
      </c>
      <c r="AR38" s="108"/>
      <c r="AS38" s="17"/>
      <c r="AT38" s="17"/>
      <c r="AU38" s="37" t="n">
        <v>37895</v>
      </c>
      <c r="AV38" s="17"/>
      <c r="AW38" s="128" t="n">
        <f aca="false">IF(AW$2&lt;=$A38,IF(AW$3&gt;=$A38,(AW$4/1.055056),0),0)*($AH39-$AH38)/10000</f>
        <v>0</v>
      </c>
      <c r="AX38" s="140" t="n">
        <f aca="false">IF(AX$2&lt;=$A38,IF(AX$3&gt;=$A38,(AX$4/1.055056),0),0)*($AH39-$AH38)/10000</f>
        <v>0</v>
      </c>
      <c r="AY38" s="140" t="n">
        <f aca="false">IF(AY$2&lt;=$A38,IF(AY$3&gt;=$A38,(AY$4/1.055056),0),0)*($AH39-$AH38)/10000</f>
        <v>0</v>
      </c>
      <c r="AZ38" s="140" t="n">
        <f aca="false">IF(AZ$2&lt;=$A38,IF(AZ$3&gt;=$A38,(AZ$4/1.055056),0),0)*($AH39-$AH38)/10000</f>
        <v>0</v>
      </c>
      <c r="BA38" s="140" t="n">
        <f aca="false">IF(BA$2&lt;=$A38,IF(BA$3&gt;=$A38,(BA$4/1.055056),0),0)*($AH39-$AH38)/10000</f>
        <v>0</v>
      </c>
      <c r="BB38" s="140" t="n">
        <f aca="false">IF(BB$2&lt;=$A38,IF(BB$3&gt;=$A38,(BB$4/1.055056),0),0)*($AH39-$AH38)/10000</f>
        <v>0</v>
      </c>
      <c r="BC38" s="140" t="n">
        <f aca="false">IF(BC$2&lt;=$A38,IF(BC$3&gt;=$A38,(BC$4/1.055056),0),0)*($AH39-$AH38)/10000</f>
        <v>0</v>
      </c>
      <c r="BD38" s="140"/>
      <c r="BE38" s="140" t="n">
        <f aca="false">SUM(AW38:BD38)*AL38</f>
        <v>0</v>
      </c>
      <c r="BF38" s="13"/>
      <c r="BG38" s="13"/>
      <c r="BH38" s="141" t="n">
        <f aca="false">IF(BH$2&lt;=$A38,IF(BH$3&gt;=$A38,(BH$4/1.055056),0),0)*($AH39-$AH38)/10000</f>
        <v>0</v>
      </c>
      <c r="BI38" s="141" t="n">
        <f aca="false">IF(BI$2&lt;=$A38,IF(BI$3&gt;=$A38,(BI$4/1.055056),0),0)*($AH39-$AH38)/10000</f>
        <v>0</v>
      </c>
      <c r="BJ38" s="141" t="n">
        <f aca="false">IF(BJ$2&lt;=$A38,IF(BJ$3&gt;=$A38,(BJ$4/1.055056),0),0)*($AH39-$AH38)/10000</f>
        <v>0</v>
      </c>
      <c r="BK38" s="141" t="n">
        <f aca="false">IF(BK$2&lt;=$A38,IF(BK$3&gt;=$A38,(BK$4/1.055056),0),0)*($AH39-$AH38)/10000</f>
        <v>0</v>
      </c>
      <c r="BL38" s="141" t="n">
        <f aca="false">IF(BL$2&lt;=$A38,IF(BL$3&gt;=$A38,(BL$4/1.055056),0),0)*($AH39-$AH38)/10000</f>
        <v>0</v>
      </c>
      <c r="BM38" s="141" t="n">
        <f aca="false">IF(BM$2&lt;=$A38,IF(BM$3&gt;=$A38,(BM$4/1.055056),0),0)*($AH39-$AH38)/10000</f>
        <v>0</v>
      </c>
      <c r="BN38" s="141" t="n">
        <f aca="false">IF(BN$2&lt;=$A38,IF(BN$3&gt;=$A38,(BN$4/1.055056),0),0)*($AH39-$AH38)/10000</f>
        <v>0</v>
      </c>
      <c r="BO38" s="141" t="n">
        <f aca="false">IF(BO$2&lt;=$A38,IF(BO$3&gt;=$A38,(BO$4/1.055056),0),0)*($AH39-$AH38)/10000</f>
        <v>0</v>
      </c>
      <c r="BP38" s="13"/>
      <c r="BQ38" s="14" t="n">
        <f aca="false">SUM(BH38:BO38)</f>
        <v>0</v>
      </c>
      <c r="BR38" s="14"/>
      <c r="BS38" s="14"/>
      <c r="BT38" s="17"/>
      <c r="BU38" s="17"/>
      <c r="BV38" s="142" t="n">
        <f aca="false">IF(BV$2&lt;=$A38,IF(BV$3&gt;=$A38,(BV$4),0),0)*($AH39-$AH38)/10000</f>
        <v>0</v>
      </c>
      <c r="BW38" s="142" t="n">
        <f aca="false">IF(BW$2&lt;=$A38,IF(BW$3&gt;=$A38,(BW$4),0),0)*($AH39-$AH38)/10000</f>
        <v>0</v>
      </c>
      <c r="BX38" s="142" t="n">
        <f aca="false">IF(BX$2&lt;=$A38,IF(BX$3&gt;=$A38,(BX$4),0),0)*($AH39-$AH38)/10000</f>
        <v>0</v>
      </c>
      <c r="BY38" s="142" t="n">
        <f aca="false">IF(BY$2&lt;=$A38,IF(BY$3&gt;=$A38,(BY$4),0),0)*($AH39-$AH38)/10000</f>
        <v>0</v>
      </c>
      <c r="BZ38" s="142" t="n">
        <f aca="false">IF(BZ$2&lt;=$A38,IF(BZ$3&gt;=$A38,(BZ$4),0),0)*($AH39-$AH38)/10000</f>
        <v>0</v>
      </c>
      <c r="CA38" s="140" t="n">
        <f aca="false">IF(CA$2&lt;=$A38,IF(CA$3&gt;=$A38,(CA$4),0),0)*($AH39-$AH38)/10000</f>
        <v>0</v>
      </c>
      <c r="CB38" s="140" t="n">
        <f aca="false">IF(CB$2&lt;=$A38,IF(CB$3&gt;=$A38,(CB$4),0),0)*($AH39-$AH38)/10000</f>
        <v>0</v>
      </c>
      <c r="CC38" s="140" t="n">
        <f aca="false">IF(CC$2&lt;=$A38,IF(CC$3&gt;=$A38,(CC$4),0),0)*($AH39-$AH38)/10000</f>
        <v>0</v>
      </c>
      <c r="CD38" s="140" t="n">
        <f aca="false">IF(CD$2&lt;=$A38,IF(CD$3&gt;=$A38,(CD$4),0),0)*($AH39-$AH38)/10000</f>
        <v>0</v>
      </c>
      <c r="CE38" s="140" t="n">
        <f aca="false">IF(CE$2&lt;=$A38,IF(CE$3&gt;=$A38,(CE$4),0),0)*($AH39-$AH38)/10000</f>
        <v>0</v>
      </c>
      <c r="CF38" s="140" t="n">
        <f aca="false">IF(CF$2&lt;=$A38,IF(CF$3&gt;=$A38,(CF$4),0),0)*($AH39-$AH38)/10000</f>
        <v>0</v>
      </c>
      <c r="CG38" s="140" t="n">
        <f aca="false">IF(CG$2&lt;=$A38,IF(CG$3&gt;=$A38,(CG$4),0),0)*($AH39-$AH38)/10000</f>
        <v>0</v>
      </c>
      <c r="CH38" s="140" t="n">
        <f aca="false">IF(CH$2&lt;=$A38,IF(CH$3&gt;=$A38,(CH$4),0),0)*($AH39-$AH38)/10000</f>
        <v>0</v>
      </c>
      <c r="CI38" s="17"/>
      <c r="CJ38" s="128" t="n">
        <f aca="false">SUM(BV38:CH38)*$AL38</f>
        <v>0</v>
      </c>
      <c r="CK38" s="128"/>
      <c r="CL38" s="128"/>
      <c r="CM38" s="142" t="n">
        <f aca="false">IF(CM$2&lt;=$A38,IF(CM$3&gt;=$A38,(CM$4),0),0)*($AH39-$AH38)/10000</f>
        <v>0</v>
      </c>
      <c r="CN38" s="142" t="n">
        <f aca="false">IF(CN$2&lt;=$A38,IF(CN$3&gt;=$A38,(CN$4),0),0)*($AH39-$AH38)/10000</f>
        <v>0</v>
      </c>
      <c r="CO38" s="142" t="n">
        <f aca="false">IF(CO$2&lt;=$A38,IF(CO$3&gt;=$A38,(CO$4),0),0)*($AH39-$AH38)/10000</f>
        <v>0</v>
      </c>
      <c r="CP38" s="142" t="n">
        <f aca="false">IF(CP$2&lt;=$A38,IF(CP$3&gt;=$A38,(CP$4),0),0)*($AH39-$AH38)/10000</f>
        <v>0</v>
      </c>
      <c r="CQ38" s="128"/>
      <c r="CR38" s="128" t="n">
        <f aca="false">SUM(CM38:CP38)*AL38</f>
        <v>0</v>
      </c>
      <c r="CS38" s="128"/>
      <c r="CT38" s="17"/>
      <c r="CU38" s="17"/>
      <c r="CV38" s="17"/>
      <c r="CW38" s="140" t="n">
        <f aca="false">IF(CW$2&lt;=$A38,IF(CW$3&gt;=$A38,(CW$4),0),0)*($AH39-$AH38)/10000</f>
        <v>0</v>
      </c>
      <c r="CX38" s="140" t="n">
        <f aca="false">IF(CX$2&lt;=$A38,IF(CX$3&gt;=$A38,(CX$4),0),0)*($AH39-$AH38)/10000</f>
        <v>0</v>
      </c>
      <c r="CY38" s="140" t="n">
        <f aca="false">IF(CY$2&lt;=$A38,IF(CY$3&gt;=$A38,(CY$4),0),0)*($AH39-$AH38)/10000</f>
        <v>0</v>
      </c>
      <c r="CZ38" s="140" t="n">
        <f aca="false">IF(CZ$2&lt;=$A38,IF(CZ$3&gt;=$A38,(CZ$4),0),0)*($AH39-$AH38)/10000</f>
        <v>0</v>
      </c>
      <c r="DA38" s="140" t="n">
        <f aca="false">IF(DA$2&lt;=$A38,IF(DA$3&gt;=$A38,(DA$4),0),0)*($AH39-$AH38)/10000</f>
        <v>0</v>
      </c>
      <c r="DB38" s="140" t="n">
        <f aca="false">IF(DB$2&lt;=$A38,IF(DB$3&gt;=$A38,(DB$4),0),0)*($AH39-$AH38)/10000</f>
        <v>0</v>
      </c>
      <c r="DC38" s="140" t="n">
        <f aca="false">IF(DC$2&lt;=$A38,IF(DC$3&gt;=$A38,(DC$4),0),0)*($AH39-$AH38)/10000</f>
        <v>0</v>
      </c>
      <c r="DD38" s="17"/>
      <c r="DE38" s="128" t="n">
        <f aca="false">SUM(CW38:DC38)*$AL38</f>
        <v>0</v>
      </c>
      <c r="DF38" s="17"/>
      <c r="DG38" s="17"/>
      <c r="DH38" s="17"/>
      <c r="DI38" s="17"/>
      <c r="DJ38" s="17"/>
      <c r="DK38" s="140" t="n">
        <f aca="false">IF(DK$2&lt;=$A38,IF(DK$3&gt;=$A38,(DK$4),0),0)*($AH39-$AH38)/10000</f>
        <v>0</v>
      </c>
      <c r="DL38" s="140" t="n">
        <f aca="false">IF(DL$2&lt;=$A38,IF(DL$3&gt;=$A38,(DL$4),0),0)*($AH39-$AH38)/10000</f>
        <v>0</v>
      </c>
      <c r="DM38" s="140" t="n">
        <f aca="false">IF(DM$2&lt;=$A38,IF(DM$3&gt;=$A38,(DM$4),0),0)*($AH39-$AH38)/10000</f>
        <v>0</v>
      </c>
      <c r="DN38" s="140" t="n">
        <f aca="false">IF(DN$2&lt;=$A38,IF(DN$3&gt;=$A38,(DN$4),0),0)*($AH39-$AH38)/10000</f>
        <v>0</v>
      </c>
      <c r="DO38" s="140"/>
      <c r="DP38" s="140" t="n">
        <f aca="false">SUM(DK38:DN38)*AL38</f>
        <v>0</v>
      </c>
      <c r="DQ38" s="140"/>
      <c r="DR38" s="140" t="n">
        <f aca="false">IF(DR$2&lt;=$A38,IF(DR$3&gt;=$A38,(DR$4),0),0)*($AH39-$AH38)/10000</f>
        <v>0</v>
      </c>
      <c r="DS38" s="140" t="n">
        <f aca="false">IF(DS$2&lt;=$A38,IF(DS$3&gt;=$A38,(DS$4),0),0)*($AH39-$AH38)/10000</f>
        <v>0</v>
      </c>
      <c r="DT38" s="140" t="n">
        <f aca="false">IF(DT$2&lt;=$A38,IF(DT$3&gt;=$A38,(DT$4),0),0)*($AH39-$AH38)/10000</f>
        <v>0</v>
      </c>
      <c r="DU38" s="140" t="n">
        <f aca="false">IF(DU$2&lt;=$A38,IF(DU$3&gt;=$A38,(DU$4),0),0)*($AH39-$AH38)/10000</f>
        <v>0</v>
      </c>
      <c r="DV38" s="140" t="n">
        <f aca="false">IF(DV$2&lt;=$A38,IF(DV$3&gt;=$A38,(DV$4),0),0)*($AH39-$AH38)/10000</f>
        <v>0</v>
      </c>
      <c r="DW38" s="140" t="n">
        <f aca="false">IF(DW$2&lt;=$A38,IF(DW$3&gt;=$A38,(DW$4),0),0)*($AH39-$AH38)/10000</f>
        <v>0</v>
      </c>
      <c r="DX38" s="140" t="n">
        <f aca="false">IF(DX$2&lt;=$A38,IF(DX$3&gt;=$A38,(DX$4),0),0)*($AH39-$AH38)/10000</f>
        <v>0</v>
      </c>
      <c r="DY38" s="140" t="n">
        <f aca="false">IF(DY$2&lt;=$A38,IF(DY$3&gt;=$A38,(DY$4),0),0)*($AH39-$AH38)/10000</f>
        <v>0</v>
      </c>
      <c r="DZ38" s="17"/>
      <c r="EA38" s="128" t="n">
        <f aca="false">DP38+((SUM(DR38:DY38)))</f>
        <v>0</v>
      </c>
      <c r="EB38" s="128" t="n">
        <f aca="false">EA38*AL38</f>
        <v>0</v>
      </c>
      <c r="EC38" s="17"/>
      <c r="ED38" s="17"/>
      <c r="EE38" s="17"/>
      <c r="EF38" s="17"/>
      <c r="EG38" s="17"/>
      <c r="EH38" s="140" t="n">
        <f aca="false">IF(EH$2&lt;=$A38,IF(EH$3&gt;=$A38,(EH$4),0),0)*($AH39-$AH38)/10000</f>
        <v>0</v>
      </c>
      <c r="EI38" s="140" t="n">
        <f aca="false">IF(EI$2&lt;=$A38,IF(EI$3&gt;=$A38,(EI$4),0),0)*($AH39-$AH38)/10000</f>
        <v>0</v>
      </c>
      <c r="EJ38" s="140" t="n">
        <f aca="false">IF(EJ$2&lt;=$A38,IF(EJ$3&gt;=$A38,(EJ$4),0),0)*($AH39-$AH38)/10000</f>
        <v>0</v>
      </c>
      <c r="EK38" s="140" t="n">
        <f aca="false">IF(EK$2&lt;=$A38,IF(EK$3&gt;=$A38,(EK$4),0),0)*($AH39-$AH38)/10000</f>
        <v>0</v>
      </c>
      <c r="EL38" s="140" t="n">
        <f aca="false">IF(EL$2&lt;=$A38,IF(EL$3&gt;=$A38,(EL$4),0),0)*($AH39-$AH38)/10000</f>
        <v>0</v>
      </c>
      <c r="EM38" s="140" t="n">
        <f aca="false">IF(EM$2&lt;=$A38,IF(EM$3&gt;=$A38,(EM$4),0),0)*($AH39-$AH38)/10000</f>
        <v>0</v>
      </c>
      <c r="EN38" s="17"/>
      <c r="EO38" s="128" t="n">
        <f aca="false">SUM(EH38:EM38)</f>
        <v>0</v>
      </c>
      <c r="EP38" s="128" t="n">
        <f aca="false">EO38*AL38</f>
        <v>0</v>
      </c>
      <c r="EQ38" s="17"/>
      <c r="ER38" s="17"/>
      <c r="ES38" s="17"/>
      <c r="ET38" s="17"/>
      <c r="EU38" s="17"/>
      <c r="EV38" s="140" t="n">
        <f aca="false">IF(EV$2&lt;=$A38,IF(EV$3&gt;=$A38,(EV$4),0),0)*($AH39-$AH38)/10000</f>
        <v>0</v>
      </c>
      <c r="EW38" s="140" t="n">
        <f aca="false">IF(EW$2&lt;=$A38,IF(EW$3&gt;=$A38,(EW$4),0),0)*($AH39-$AH38)/10000</f>
        <v>0</v>
      </c>
      <c r="EX38" s="140" t="n">
        <f aca="false">IF(EX$2&lt;=$A38,IF(EX$3&gt;=$A38,(EX$4),0),0)*($AH39-$AH38)/10000</f>
        <v>0</v>
      </c>
      <c r="EY38" s="140" t="n">
        <f aca="false">IF(EY$2&lt;=$A38,IF(EY$3&gt;=$A38,(EY$4),0),0)*($AH39-$AH38)/10000</f>
        <v>0</v>
      </c>
      <c r="EZ38" s="140" t="n">
        <f aca="false">IF(EZ$2&lt;=$A38,IF(EZ$3&gt;=$A38,(EZ$4),0),0)*($AH39-$AH38)/10000</f>
        <v>0</v>
      </c>
      <c r="FA38" s="140" t="n">
        <f aca="false">IF(FA$2&lt;=$A38,IF(FA$3&gt;=$A38,(FA$4),0),0)*($AH39-$AH38)/10000</f>
        <v>0</v>
      </c>
      <c r="FB38" s="17"/>
      <c r="FC38" s="128" t="n">
        <f aca="false">SUM(EV38:FA38)</f>
        <v>0</v>
      </c>
      <c r="FD38" s="128" t="n">
        <f aca="false">FC38*AL38</f>
        <v>0</v>
      </c>
      <c r="FE38" s="17"/>
      <c r="FF38" s="17"/>
      <c r="FG38" s="17"/>
      <c r="FH38" s="17"/>
      <c r="FI38" s="17"/>
      <c r="FJ38" s="17"/>
      <c r="FK38" s="140" t="n">
        <f aca="false">IF(FK$2&lt;=$A38,IF(FK$3&gt;=$A38,(FK$4),0),0)*($AH39-$AH38)/10000</f>
        <v>0</v>
      </c>
      <c r="FL38" s="140" t="n">
        <f aca="false">IF(FL$2&lt;=$A38,IF(FL$3&gt;=$A38,(FL$4),0),0)*($AH39-$AH38)/10000</f>
        <v>0</v>
      </c>
      <c r="FM38" s="140" t="n">
        <f aca="false">IF(FM$2&lt;=$A38,IF(FM$3&gt;=$A38,(FM$4),0),0)*($AH39-$AH38)/10000</f>
        <v>0</v>
      </c>
      <c r="FN38" s="140" t="n">
        <f aca="false">IF(FN$2&lt;=$A38,IF(FN$3&gt;=$A38,(FN$4),0),0)*($AH39-$AH38)/10000</f>
        <v>0</v>
      </c>
      <c r="FO38" s="140" t="n">
        <f aca="false">IF(FO$2&lt;=$A38,IF(FO$3&gt;=$A38,(FO$4),0),0)*($AH39-$AH38)/10000</f>
        <v>0</v>
      </c>
      <c r="FP38" s="140" t="n">
        <f aca="false">IF(FP$2&lt;=$A38,IF(FP$3&gt;=$A38,(FP$4),0),0)*($AH39-$AH38)/10000</f>
        <v>0</v>
      </c>
      <c r="FQ38" s="17"/>
      <c r="FR38" s="128" t="n">
        <f aca="false">SUM(FK38:FP38)</f>
        <v>0</v>
      </c>
      <c r="FS38" s="128" t="n">
        <f aca="false">FR38*AL38</f>
        <v>0</v>
      </c>
      <c r="FT38" s="17"/>
      <c r="FU38" s="17"/>
      <c r="FV38" s="17"/>
      <c r="FW38" s="17"/>
      <c r="FX38" s="17"/>
      <c r="FY38" s="17"/>
      <c r="FZ38" s="140" t="n">
        <f aca="false">IF(FZ$2&lt;=$A38,IF(FZ$3&gt;=$A38,(FZ$4),0),0)*($AH39-$AH38)/10000</f>
        <v>0</v>
      </c>
      <c r="GA38" s="140" t="n">
        <f aca="false">IF(GA$2&lt;=$A38,IF(GA$3&gt;=$A38,(GA$4),0),0)*($AH39-$AH38)/10000</f>
        <v>0</v>
      </c>
      <c r="GB38" s="140" t="n">
        <f aca="false">IF(GB$2&lt;=$A38,IF(GB$3&gt;=$A38,(GB$4),0),0)*($AH39-$AH38)/10000</f>
        <v>0</v>
      </c>
      <c r="GC38" s="140" t="n">
        <f aca="false">IF(GC$2&lt;=$A38,IF(GC$3&gt;=$A38,(GC$4),0),0)*($AH39-$AH38)/10000</f>
        <v>0</v>
      </c>
      <c r="GD38" s="140" t="n">
        <f aca="false">IF(GD$2&lt;=$A38,IF(GD$3&gt;=$A38,(GD$4),0),0)*($AH39-$AH38)/10000</f>
        <v>0</v>
      </c>
      <c r="GE38" s="140" t="n">
        <f aca="false">IF(GE$2&lt;=$A38,IF(GE$3&gt;=$A38,(GE$4),0),0)*($AH39-$AH38)/10000</f>
        <v>0</v>
      </c>
      <c r="GF38" s="17"/>
      <c r="GG38" s="128" t="n">
        <f aca="false">SUM(FZ38:GE38)</f>
        <v>0</v>
      </c>
      <c r="GH38" s="128" t="n">
        <f aca="false">GG38*AL38</f>
        <v>0</v>
      </c>
      <c r="GK38" s="17"/>
      <c r="GL38" s="17"/>
      <c r="GM38" s="17"/>
      <c r="GN38" s="17"/>
      <c r="GO38" s="140" t="n">
        <f aca="false">IF(GO$2&lt;=$A38,IF(GO$3&gt;=$A38,(GO$4),0),0)*($AH39-$AH38)/10000</f>
        <v>0</v>
      </c>
      <c r="GP38" s="140" t="n">
        <f aca="false">IF(GP$2&lt;=$A38,IF(GP$3&gt;=$A38,(GP$4),0),0)*($AH39-$AH38)/10000</f>
        <v>0</v>
      </c>
      <c r="GQ38" s="140" t="n">
        <f aca="false">IF(GQ$2&lt;=$A38,IF(GQ$3&gt;=$A38,(GQ$4),0),0)*($AH39-$AH38)/10000</f>
        <v>0</v>
      </c>
      <c r="GR38" s="140" t="n">
        <f aca="false">IF(GR$2&lt;=$A38,IF(GR$3&gt;=$A38,(GR$4),0),0)*($AH39-$AH38)/10000</f>
        <v>0</v>
      </c>
      <c r="GS38" s="140" t="n">
        <f aca="false">IF(GS$2&lt;=$A38,IF(GS$3&gt;=$A38,(GS$4),0),0)*($AH39-$AH38)/10000</f>
        <v>0</v>
      </c>
      <c r="GT38" s="140" t="n">
        <f aca="false">IF(GT$2&lt;=$A38,IF(GT$3&gt;=$A38,(GT$4),0),0)*($AH39-$AH38)/10000</f>
        <v>0</v>
      </c>
      <c r="GU38" s="17"/>
      <c r="GV38" s="128" t="n">
        <f aca="false">SUM(GO38:GT38)</f>
        <v>0</v>
      </c>
      <c r="GW38" s="128" t="n">
        <f aca="false">GV38*AL38</f>
        <v>0</v>
      </c>
      <c r="GZ38" s="17"/>
      <c r="HA38" s="17"/>
      <c r="HB38" s="17"/>
      <c r="HC38" s="17"/>
      <c r="HD38" s="140" t="n">
        <f aca="false">IF(HD$2&lt;=$A38,IF(HD$3&gt;=$A38,(HD$4),0),0)*($AH39-$AH38)/10000</f>
        <v>0</v>
      </c>
      <c r="HE38" s="140" t="n">
        <f aca="false">IF(HE$2&lt;=$A38,IF(HE$3&gt;=$A38,(HE$4),0),0)*($AH39-$AH38)/10000</f>
        <v>0</v>
      </c>
      <c r="HF38" s="140" t="n">
        <f aca="false">IF(HF$2&lt;=$A38,IF(HF$3&gt;=$A38,(HF$4),0),0)*($AH39-$AH38)/10000</f>
        <v>0</v>
      </c>
      <c r="HG38" s="140" t="n">
        <f aca="false">IF(HG$2&lt;=$A38,IF(HG$3&gt;=$A38,(HG$4),0),0)*($AH39-$AH38)/10000</f>
        <v>0</v>
      </c>
      <c r="HH38" s="140" t="n">
        <f aca="false">IF(HH$2&lt;=$A38,IF(HH$3&gt;=$A38,(HH$4),0),0)*($AH39-$AH38)/10000</f>
        <v>0</v>
      </c>
      <c r="HI38" s="140" t="n">
        <f aca="false">IF(HI$2&lt;=$A38,IF(HI$3&gt;=$A38,(HI$4),0),0)*($AH39-$AH38)/10000</f>
        <v>0</v>
      </c>
      <c r="HJ38" s="17"/>
      <c r="HK38" s="128" t="n">
        <f aca="false">SUM(HD38:HI38)</f>
        <v>0</v>
      </c>
      <c r="HL38" s="128" t="n">
        <f aca="false">HK38*AL38</f>
        <v>0</v>
      </c>
    </row>
    <row r="39" customFormat="false" ht="17.25" hidden="false" customHeight="false" outlineLevel="0" collapsed="false">
      <c r="A39" s="133" t="n">
        <v>37926</v>
      </c>
      <c r="B39" s="144" t="n">
        <f aca="false">INDEX(PrnArray,MATCH($A39,PrnColumn,0),MATCH($AE$19,PrnRow,0))+EP39</f>
        <v>0</v>
      </c>
      <c r="C39" s="135" t="n">
        <f aca="false">INDEX(M1SHEET,MATCH($A39,M1COLUMN,0),MATCH($AF$14,M1ROW,0))</f>
        <v>0.59</v>
      </c>
      <c r="D39" s="136" t="n">
        <f aca="false">AVERAGE(C39:C50)</f>
        <v>0.315833333333333</v>
      </c>
      <c r="E39" s="144" t="n">
        <f aca="false">INDEX(PrnArray,MATCH($A39,PrnColumn,0),MATCH($AF$47,PrnRow,0))+HL39</f>
        <v>0</v>
      </c>
      <c r="F39" s="135" t="n">
        <f aca="false">INDEX(M1SHEET,MATCH($A39,M1COLUMN,0),MATCH($AF$6,M1ROW,0))</f>
        <v>0.26</v>
      </c>
      <c r="G39" s="136" t="n">
        <f aca="false">AVERAGE(F39:F50)</f>
        <v>0.210416666666667</v>
      </c>
      <c r="H39" s="144" t="n">
        <f aca="false">INDEX(PrnArray,MATCH($A39,PrnColumn,0),MATCH($AE$11,PrnRow,0))</f>
        <v>0</v>
      </c>
      <c r="I39" s="135" t="n">
        <f aca="false">INDEX(M1SHEET,MATCH($A39,M1COLUMN,0),MATCH($AF$20,M1ROW,0))</f>
        <v>0.025</v>
      </c>
      <c r="J39" s="136" t="n">
        <f aca="false">AVERAGE(I39:I50)</f>
        <v>-0.0258333333333333</v>
      </c>
      <c r="K39" s="144" t="n">
        <f aca="false">INDEX(PrnArray,MATCH($A39,PrnColumn,0),MATCH($AE$21,PrnRow,0))+FS39</f>
        <v>12.98</v>
      </c>
      <c r="L39" s="135" t="n">
        <f aca="false">INDEX(M1SHEET,MATCH($A39,M1COLUMN,0),MATCH($AF$10,M1ROW,0))</f>
        <v>0.13</v>
      </c>
      <c r="M39" s="136" t="n">
        <f aca="false">AVERAGE(L39:L50)</f>
        <v>0.0979166666666667</v>
      </c>
      <c r="N39" s="144" t="n">
        <f aca="false">INDEX(PrnArray,MATCH($A39,PrnColumn,0),MATCH($AE$40,PrnRow,0))+AJ39</f>
        <v>34.92</v>
      </c>
      <c r="O39" s="135" t="n">
        <f aca="false">INDEX(M1SHEET,MATCH($A39,M1COLUMN,0),MATCH($AF$26,M1ROW,0))</f>
        <v>0.14</v>
      </c>
      <c r="P39" s="136" t="n">
        <f aca="false">AVERAGE(O39:O50)</f>
        <v>0.14</v>
      </c>
      <c r="Q39" s="144" t="n">
        <f aca="false">INDEX(PrnArray,MATCH($A39,PrnColumn,0),MATCH($AE$2,PrnRow,0))+$BE39+$DE39</f>
        <v>-173.85</v>
      </c>
      <c r="R39" s="135" t="n">
        <f aca="false">INDEX(M1SHEET,MATCH($A39,M1COLUMN,0),MATCH($AF$3,M1ROW,0))</f>
        <v>-0.23</v>
      </c>
      <c r="S39" s="136" t="n">
        <f aca="false">AVERAGE(R39:R50)</f>
        <v>-0.349583333333333</v>
      </c>
      <c r="T39" s="135" t="n">
        <f aca="false">INDEX(M1SHEET,MATCH($A39,M1COLUMN,0),MATCH($AF$28,M1ROW,0))</f>
        <v>5.4703860177544</v>
      </c>
      <c r="U39" s="136" t="n">
        <f aca="false">AVERAGE(T39:T50)</f>
        <v>5.15293997855324</v>
      </c>
      <c r="V39" s="144" t="e">
        <f aca="false">INDEX(PrnArray,MATCH($A39,PrnColumn,0),MATCH($AE$18,PrnRow,0))+INDEX(optsArray,MATCH($A39,optsColumn,0),MATCH($AE$18,optsRow,0))+$BE39+$CJ39+$CR39+$DP39</f>
        <v>#VALUE!</v>
      </c>
      <c r="W39" s="135" t="n">
        <f aca="false">INDEX(M1SHEET,MATCH($A39,M1COLUMN,0),MATCH($AF$2,M1ROW,0))</f>
        <v>4.085</v>
      </c>
      <c r="X39" s="136" t="n">
        <f aca="false">AVERAGE(W39:W50)</f>
        <v>3.98766666666667</v>
      </c>
      <c r="Z39" s="150" t="n">
        <f aca="false">H39+K39+Q39</f>
        <v>-160.87</v>
      </c>
      <c r="AA39" s="58"/>
      <c r="AB39" s="58"/>
      <c r="AE39" s="60" t="s">
        <v>132</v>
      </c>
      <c r="AF39" s="61" t="s">
        <v>133</v>
      </c>
      <c r="AH39" s="138" t="n">
        <v>37926</v>
      </c>
      <c r="AI39" s="96" t="n">
        <f aca="false">(BE39+BQ39+CJ39+DP39)*AL39</f>
        <v>0</v>
      </c>
      <c r="AJ39" s="97" t="n">
        <f aca="false">(AN39)*(AL39)</f>
        <v>0</v>
      </c>
      <c r="AK39" s="97" t="n">
        <f aca="false">(AM39+AN39)*(AL39)</f>
        <v>0</v>
      </c>
      <c r="AL39" s="139" t="n">
        <f aca="false">INDEX(M1SHEET,MATCH($AH39,M1COLUMN,0),MATCH($AF$38,M1ROW,0))</f>
        <v>0.865068423186909</v>
      </c>
      <c r="AM39" s="122" t="n">
        <f aca="false">BR39</f>
        <v>0</v>
      </c>
      <c r="AN39" s="97" t="n">
        <f aca="false">BQ39</f>
        <v>0</v>
      </c>
      <c r="AO39" s="125"/>
      <c r="AP39" s="108"/>
      <c r="AQ39" s="128" t="n">
        <f aca="false">SUM(AW39:BD39)+SUM(BH39:BO39)+SUM(DT39:DY39)+SUM(BV39:CH39)</f>
        <v>0</v>
      </c>
      <c r="AR39" s="108"/>
      <c r="AS39" s="17"/>
      <c r="AT39" s="17"/>
      <c r="AU39" s="37" t="n">
        <v>37926</v>
      </c>
      <c r="AV39" s="17"/>
      <c r="AW39" s="128" t="n">
        <f aca="false">IF(AW$2&lt;=$A39,IF(AW$3&gt;=$A39,(AW$4/1.055056),0),0)*($AH40-$AH39)/10000</f>
        <v>0</v>
      </c>
      <c r="AX39" s="140" t="n">
        <f aca="false">IF(AX$2&lt;=$A39,IF(AX$3&gt;=$A39,(AX$4/1.055056),0),0)*($AH40-$AH39)/10000</f>
        <v>0</v>
      </c>
      <c r="AY39" s="140" t="n">
        <f aca="false">IF(AY$2&lt;=$A39,IF(AY$3&gt;=$A39,(AY$4/1.055056),0),0)*($AH40-$AH39)/10000</f>
        <v>0</v>
      </c>
      <c r="AZ39" s="140" t="n">
        <f aca="false">IF(AZ$2&lt;=$A39,IF(AZ$3&gt;=$A39,(AZ$4/1.055056),0),0)*($AH40-$AH39)/10000</f>
        <v>0</v>
      </c>
      <c r="BA39" s="140" t="n">
        <f aca="false">IF(BA$2&lt;=$A39,IF(BA$3&gt;=$A39,(BA$4/1.055056),0),0)*($AH40-$AH39)/10000</f>
        <v>0</v>
      </c>
      <c r="BB39" s="140" t="n">
        <f aca="false">IF(BB$2&lt;=$A39,IF(BB$3&gt;=$A39,(BB$4/1.055056),0),0)*($AH40-$AH39)/10000</f>
        <v>0</v>
      </c>
      <c r="BC39" s="140" t="n">
        <f aca="false">IF(BC$2&lt;=$A39,IF(BC$3&gt;=$A39,(BC$4/1.055056),0),0)*($AH40-$AH39)/10000</f>
        <v>0</v>
      </c>
      <c r="BD39" s="140"/>
      <c r="BE39" s="140" t="n">
        <f aca="false">SUM(AW39:BD39)*AL39</f>
        <v>0</v>
      </c>
      <c r="BF39" s="13"/>
      <c r="BG39" s="13"/>
      <c r="BH39" s="141" t="n">
        <f aca="false">IF(BH$2&lt;=$A39,IF(BH$3&gt;=$A39,(BH$4/1.055056),0),0)*($AH40-$AH39)/10000</f>
        <v>0</v>
      </c>
      <c r="BI39" s="141" t="n">
        <f aca="false">IF(BI$2&lt;=$A39,IF(BI$3&gt;=$A39,(BI$4/1.055056),0),0)*($AH40-$AH39)/10000</f>
        <v>0</v>
      </c>
      <c r="BJ39" s="141" t="n">
        <f aca="false">IF(BJ$2&lt;=$A39,IF(BJ$3&gt;=$A39,(BJ$4/1.055056),0),0)*($AH40-$AH39)/10000</f>
        <v>0</v>
      </c>
      <c r="BK39" s="141" t="n">
        <f aca="false">IF(BK$2&lt;=$A39,IF(BK$3&gt;=$A39,(BK$4/1.055056),0),0)*($AH40-$AH39)/10000</f>
        <v>0</v>
      </c>
      <c r="BL39" s="141" t="n">
        <f aca="false">IF(BL$2&lt;=$A39,IF(BL$3&gt;=$A39,(BL$4/1.055056),0),0)*($AH40-$AH39)/10000</f>
        <v>0</v>
      </c>
      <c r="BM39" s="141" t="n">
        <f aca="false">IF(BM$2&lt;=$A39,IF(BM$3&gt;=$A39,(BM$4/1.055056),0),0)*($AH40-$AH39)/10000</f>
        <v>0</v>
      </c>
      <c r="BN39" s="141" t="n">
        <f aca="false">IF(BN$2&lt;=$A39,IF(BN$3&gt;=$A39,(BN$4/1.055056),0),0)*($AH40-$AH39)/10000</f>
        <v>0</v>
      </c>
      <c r="BO39" s="141" t="n">
        <f aca="false">IF(BO$2&lt;=$A39,IF(BO$3&gt;=$A39,(BO$4/1.055056),0),0)*($AH40-$AH39)/10000</f>
        <v>0</v>
      </c>
      <c r="BP39" s="13"/>
      <c r="BQ39" s="14" t="n">
        <f aca="false">SUM(BH39:BO39)</f>
        <v>0</v>
      </c>
      <c r="BR39" s="14"/>
      <c r="BS39" s="14"/>
      <c r="BT39" s="17"/>
      <c r="BU39" s="17"/>
      <c r="BV39" s="142" t="n">
        <f aca="false">IF(BV$2&lt;=$A39,IF(BV$3&gt;=$A39,(BV$4),0),0)*($AH40-$AH39)/10000</f>
        <v>0</v>
      </c>
      <c r="BW39" s="142" t="n">
        <f aca="false">IF(BW$2&lt;=$A39,IF(BW$3&gt;=$A39,(BW$4),0),0)*($AH40-$AH39)/10000</f>
        <v>0</v>
      </c>
      <c r="BX39" s="142" t="n">
        <f aca="false">IF(BX$2&lt;=$A39,IF(BX$3&gt;=$A39,(BX$4),0),0)*($AH40-$AH39)/10000</f>
        <v>0</v>
      </c>
      <c r="BY39" s="142" t="n">
        <f aca="false">IF(BY$2&lt;=$A39,IF(BY$3&gt;=$A39,(BY$4),0),0)*($AH40-$AH39)/10000</f>
        <v>0</v>
      </c>
      <c r="BZ39" s="142" t="n">
        <f aca="false">IF(BZ$2&lt;=$A39,IF(BZ$3&gt;=$A39,(BZ$4),0),0)*($AH40-$AH39)/10000</f>
        <v>0</v>
      </c>
      <c r="CA39" s="140" t="n">
        <f aca="false">IF(CA$2&lt;=$A39,IF(CA$3&gt;=$A39,(CA$4),0),0)*($AH40-$AH39)/10000</f>
        <v>0</v>
      </c>
      <c r="CB39" s="140" t="n">
        <f aca="false">IF(CB$2&lt;=$A39,IF(CB$3&gt;=$A39,(CB$4),0),0)*($AH40-$AH39)/10000</f>
        <v>0</v>
      </c>
      <c r="CC39" s="140" t="n">
        <f aca="false">IF(CC$2&lt;=$A39,IF(CC$3&gt;=$A39,(CC$4),0),0)*($AH40-$AH39)/10000</f>
        <v>0</v>
      </c>
      <c r="CD39" s="140" t="n">
        <f aca="false">IF(CD$2&lt;=$A39,IF(CD$3&gt;=$A39,(CD$4),0),0)*($AH40-$AH39)/10000</f>
        <v>0</v>
      </c>
      <c r="CE39" s="140" t="n">
        <f aca="false">IF(CE$2&lt;=$A39,IF(CE$3&gt;=$A39,(CE$4),0),0)*($AH40-$AH39)/10000</f>
        <v>0</v>
      </c>
      <c r="CF39" s="140" t="n">
        <f aca="false">IF(CF$2&lt;=$A39,IF(CF$3&gt;=$A39,(CF$4),0),0)*($AH40-$AH39)/10000</f>
        <v>0</v>
      </c>
      <c r="CG39" s="140" t="n">
        <f aca="false">IF(CG$2&lt;=$A39,IF(CG$3&gt;=$A39,(CG$4),0),0)*($AH40-$AH39)/10000</f>
        <v>0</v>
      </c>
      <c r="CH39" s="140" t="n">
        <f aca="false">IF(CH$2&lt;=$A39,IF(CH$3&gt;=$A39,(CH$4),0),0)*($AH40-$AH39)/10000</f>
        <v>0</v>
      </c>
      <c r="CI39" s="17"/>
      <c r="CJ39" s="128" t="n">
        <f aca="false">SUM(BV39:CH39)*$AL39</f>
        <v>0</v>
      </c>
      <c r="CK39" s="128"/>
      <c r="CL39" s="128"/>
      <c r="CM39" s="142" t="n">
        <f aca="false">IF(CM$2&lt;=$A39,IF(CM$3&gt;=$A39,(CM$4),0),0)*($AH40-$AH39)/10000</f>
        <v>0</v>
      </c>
      <c r="CN39" s="142" t="n">
        <f aca="false">IF(CN$2&lt;=$A39,IF(CN$3&gt;=$A39,(CN$4),0),0)*($AH40-$AH39)/10000</f>
        <v>0</v>
      </c>
      <c r="CO39" s="142" t="n">
        <f aca="false">IF(CO$2&lt;=$A39,IF(CO$3&gt;=$A39,(CO$4),0),0)*($AH40-$AH39)/10000</f>
        <v>0</v>
      </c>
      <c r="CP39" s="142" t="n">
        <f aca="false">IF(CP$2&lt;=$A39,IF(CP$3&gt;=$A39,(CP$4),0),0)*($AH40-$AH39)/10000</f>
        <v>0</v>
      </c>
      <c r="CQ39" s="128"/>
      <c r="CR39" s="128" t="n">
        <f aca="false">SUM(CM39:CP39)*AL39</f>
        <v>0</v>
      </c>
      <c r="CS39" s="128"/>
      <c r="CT39" s="17"/>
      <c r="CU39" s="17"/>
      <c r="CV39" s="17"/>
      <c r="CW39" s="140" t="n">
        <f aca="false">IF(CW$2&lt;=$A39,IF(CW$3&gt;=$A39,(CW$4),0),0)*($AH40-$AH39)/10000</f>
        <v>0</v>
      </c>
      <c r="CX39" s="140" t="n">
        <f aca="false">IF(CX$2&lt;=$A39,IF(CX$3&gt;=$A39,(CX$4),0),0)*($AH40-$AH39)/10000</f>
        <v>0</v>
      </c>
      <c r="CY39" s="140" t="n">
        <f aca="false">IF(CY$2&lt;=$A39,IF(CY$3&gt;=$A39,(CY$4),0),0)*($AH40-$AH39)/10000</f>
        <v>0</v>
      </c>
      <c r="CZ39" s="140" t="n">
        <f aca="false">IF(CZ$2&lt;=$A39,IF(CZ$3&gt;=$A39,(CZ$4),0),0)*($AH40-$AH39)/10000</f>
        <v>0</v>
      </c>
      <c r="DA39" s="140" t="n">
        <f aca="false">IF(DA$2&lt;=$A39,IF(DA$3&gt;=$A39,(DA$4),0),0)*($AH40-$AH39)/10000</f>
        <v>0</v>
      </c>
      <c r="DB39" s="140" t="n">
        <f aca="false">IF(DB$2&lt;=$A39,IF(DB$3&gt;=$A39,(DB$4),0),0)*($AH40-$AH39)/10000</f>
        <v>0</v>
      </c>
      <c r="DC39" s="140" t="n">
        <f aca="false">IF(DC$2&lt;=$A39,IF(DC$3&gt;=$A39,(DC$4),0),0)*($AH40-$AH39)/10000</f>
        <v>0</v>
      </c>
      <c r="DD39" s="17"/>
      <c r="DE39" s="128" t="n">
        <f aca="false">SUM(CW39:DC39)*$AL39</f>
        <v>0</v>
      </c>
      <c r="DF39" s="17"/>
      <c r="DG39" s="17"/>
      <c r="DH39" s="17"/>
      <c r="DI39" s="17"/>
      <c r="DJ39" s="17"/>
      <c r="DK39" s="140" t="n">
        <f aca="false">IF(DK$2&lt;=$A39,IF(DK$3&gt;=$A39,(DK$4),0),0)*($AH40-$AH39)/10000</f>
        <v>0</v>
      </c>
      <c r="DL39" s="140" t="n">
        <f aca="false">IF(DL$2&lt;=$A39,IF(DL$3&gt;=$A39,(DL$4),0),0)*($AH40-$AH39)/10000</f>
        <v>0</v>
      </c>
      <c r="DM39" s="140" t="n">
        <f aca="false">IF(DM$2&lt;=$A39,IF(DM$3&gt;=$A39,(DM$4),0),0)*($AH40-$AH39)/10000</f>
        <v>0</v>
      </c>
      <c r="DN39" s="140" t="n">
        <f aca="false">IF(DN$2&lt;=$A39,IF(DN$3&gt;=$A39,(DN$4),0),0)*($AH40-$AH39)/10000</f>
        <v>0</v>
      </c>
      <c r="DO39" s="140"/>
      <c r="DP39" s="140" t="n">
        <f aca="false">SUM(DK39:DN39)*AL39</f>
        <v>0</v>
      </c>
      <c r="DQ39" s="140"/>
      <c r="DR39" s="140" t="n">
        <f aca="false">IF(DR$2&lt;=$A39,IF(DR$3&gt;=$A39,(DR$4),0),0)*($AH40-$AH39)/10000</f>
        <v>0</v>
      </c>
      <c r="DS39" s="140" t="n">
        <f aca="false">IF(DS$2&lt;=$A39,IF(DS$3&gt;=$A39,(DS$4),0),0)*($AH40-$AH39)/10000</f>
        <v>0</v>
      </c>
      <c r="DT39" s="140" t="n">
        <f aca="false">IF(DT$2&lt;=$A39,IF(DT$3&gt;=$A39,(DT$4),0),0)*($AH40-$AH39)/10000</f>
        <v>0</v>
      </c>
      <c r="DU39" s="140" t="n">
        <f aca="false">IF(DU$2&lt;=$A39,IF(DU$3&gt;=$A39,(DU$4),0),0)*($AH40-$AH39)/10000</f>
        <v>0</v>
      </c>
      <c r="DV39" s="140" t="n">
        <f aca="false">IF(DV$2&lt;=$A39,IF(DV$3&gt;=$A39,(DV$4),0),0)*($AH40-$AH39)/10000</f>
        <v>0</v>
      </c>
      <c r="DW39" s="140" t="n">
        <f aca="false">IF(DW$2&lt;=$A39,IF(DW$3&gt;=$A39,(DW$4),0),0)*($AH40-$AH39)/10000</f>
        <v>0</v>
      </c>
      <c r="DX39" s="140" t="n">
        <f aca="false">IF(DX$2&lt;=$A39,IF(DX$3&gt;=$A39,(DX$4),0),0)*($AH40-$AH39)/10000</f>
        <v>0</v>
      </c>
      <c r="DY39" s="140" t="n">
        <f aca="false">IF(DY$2&lt;=$A39,IF(DY$3&gt;=$A39,(DY$4),0),0)*($AH40-$AH39)/10000</f>
        <v>0</v>
      </c>
      <c r="DZ39" s="17"/>
      <c r="EA39" s="128" t="n">
        <f aca="false">DP39+((SUM(DR39:DY39)))</f>
        <v>0</v>
      </c>
      <c r="EB39" s="128" t="n">
        <f aca="false">EA39*AL39</f>
        <v>0</v>
      </c>
      <c r="EC39" s="17"/>
      <c r="ED39" s="17"/>
      <c r="EE39" s="17"/>
      <c r="EF39" s="17"/>
      <c r="EG39" s="17"/>
      <c r="EH39" s="140" t="n">
        <f aca="false">IF(EH$2&lt;=$A39,IF(EH$3&gt;=$A39,(EH$4),0),0)*($AH40-$AH39)/10000</f>
        <v>0</v>
      </c>
      <c r="EI39" s="140" t="n">
        <f aca="false">IF(EI$2&lt;=$A39,IF(EI$3&gt;=$A39,(EI$4),0),0)*($AH40-$AH39)/10000</f>
        <v>0</v>
      </c>
      <c r="EJ39" s="140" t="n">
        <f aca="false">IF(EJ$2&lt;=$A39,IF(EJ$3&gt;=$A39,(EJ$4),0),0)*($AH40-$AH39)/10000</f>
        <v>0</v>
      </c>
      <c r="EK39" s="140" t="n">
        <f aca="false">IF(EK$2&lt;=$A39,IF(EK$3&gt;=$A39,(EK$4),0),0)*($AH40-$AH39)/10000</f>
        <v>0</v>
      </c>
      <c r="EL39" s="140" t="n">
        <f aca="false">IF(EL$2&lt;=$A39,IF(EL$3&gt;=$A39,(EL$4),0),0)*($AH40-$AH39)/10000</f>
        <v>0</v>
      </c>
      <c r="EM39" s="140" t="n">
        <f aca="false">IF(EM$2&lt;=$A39,IF(EM$3&gt;=$A39,(EM$4),0),0)*($AH40-$AH39)/10000</f>
        <v>0</v>
      </c>
      <c r="EN39" s="17"/>
      <c r="EO39" s="128" t="n">
        <f aca="false">SUM(EH39:EM39)</f>
        <v>0</v>
      </c>
      <c r="EP39" s="128" t="n">
        <f aca="false">EO39*AL39</f>
        <v>0</v>
      </c>
      <c r="EQ39" s="17"/>
      <c r="ER39" s="17"/>
      <c r="ES39" s="17"/>
      <c r="ET39" s="17"/>
      <c r="EU39" s="17"/>
      <c r="EV39" s="140" t="n">
        <f aca="false">IF(EV$2&lt;=$A39,IF(EV$3&gt;=$A39,(EV$4),0),0)*($AH40-$AH39)/10000</f>
        <v>0</v>
      </c>
      <c r="EW39" s="140" t="n">
        <f aca="false">IF(EW$2&lt;=$A39,IF(EW$3&gt;=$A39,(EW$4),0),0)*($AH40-$AH39)/10000</f>
        <v>0</v>
      </c>
      <c r="EX39" s="140" t="n">
        <f aca="false">IF(EX$2&lt;=$A39,IF(EX$3&gt;=$A39,(EX$4),0),0)*($AH40-$AH39)/10000</f>
        <v>0</v>
      </c>
      <c r="EY39" s="140" t="n">
        <f aca="false">IF(EY$2&lt;=$A39,IF(EY$3&gt;=$A39,(EY$4),0),0)*($AH40-$AH39)/10000</f>
        <v>0</v>
      </c>
      <c r="EZ39" s="140" t="n">
        <f aca="false">IF(EZ$2&lt;=$A39,IF(EZ$3&gt;=$A39,(EZ$4),0),0)*($AH40-$AH39)/10000</f>
        <v>0</v>
      </c>
      <c r="FA39" s="140" t="n">
        <f aca="false">IF(FA$2&lt;=$A39,IF(FA$3&gt;=$A39,(FA$4),0),0)*($AH40-$AH39)/10000</f>
        <v>0</v>
      </c>
      <c r="FB39" s="17"/>
      <c r="FC39" s="128" t="n">
        <f aca="false">SUM(EV39:FA39)</f>
        <v>0</v>
      </c>
      <c r="FD39" s="128" t="n">
        <f aca="false">FC39*AL39</f>
        <v>0</v>
      </c>
      <c r="FE39" s="17"/>
      <c r="FF39" s="17"/>
      <c r="FG39" s="17"/>
      <c r="FH39" s="17"/>
      <c r="FI39" s="17"/>
      <c r="FJ39" s="17"/>
      <c r="FK39" s="140" t="n">
        <f aca="false">IF(FK$2&lt;=$A39,IF(FK$3&gt;=$A39,(FK$4),0),0)*($AH40-$AH39)/10000</f>
        <v>0</v>
      </c>
      <c r="FL39" s="140" t="n">
        <f aca="false">IF(FL$2&lt;=$A39,IF(FL$3&gt;=$A39,(FL$4),0),0)*($AH40-$AH39)/10000</f>
        <v>0</v>
      </c>
      <c r="FM39" s="140" t="n">
        <f aca="false">IF(FM$2&lt;=$A39,IF(FM$3&gt;=$A39,(FM$4),0),0)*($AH40-$AH39)/10000</f>
        <v>0</v>
      </c>
      <c r="FN39" s="140" t="n">
        <f aca="false">IF(FN$2&lt;=$A39,IF(FN$3&gt;=$A39,(FN$4),0),0)*($AH40-$AH39)/10000</f>
        <v>0</v>
      </c>
      <c r="FO39" s="140" t="n">
        <f aca="false">IF(FO$2&lt;=$A39,IF(FO$3&gt;=$A39,(FO$4),0),0)*($AH40-$AH39)/10000</f>
        <v>0</v>
      </c>
      <c r="FP39" s="140" t="n">
        <f aca="false">IF(FP$2&lt;=$A39,IF(FP$3&gt;=$A39,(FP$4),0),0)*($AH40-$AH39)/10000</f>
        <v>0</v>
      </c>
      <c r="FQ39" s="17"/>
      <c r="FR39" s="128" t="n">
        <f aca="false">SUM(FK39:FP39)</f>
        <v>0</v>
      </c>
      <c r="FS39" s="128" t="n">
        <f aca="false">FR39*AL39</f>
        <v>0</v>
      </c>
      <c r="FT39" s="17"/>
      <c r="FU39" s="17"/>
      <c r="FV39" s="17"/>
      <c r="FW39" s="17"/>
      <c r="FX39" s="17"/>
      <c r="FY39" s="17"/>
      <c r="FZ39" s="140" t="n">
        <f aca="false">IF(FZ$2&lt;=$A39,IF(FZ$3&gt;=$A39,(FZ$4),0),0)*($AH40-$AH39)/10000</f>
        <v>0</v>
      </c>
      <c r="GA39" s="140" t="n">
        <f aca="false">IF(GA$2&lt;=$A39,IF(GA$3&gt;=$A39,(GA$4),0),0)*($AH40-$AH39)/10000</f>
        <v>0</v>
      </c>
      <c r="GB39" s="140" t="n">
        <f aca="false">IF(GB$2&lt;=$A39,IF(GB$3&gt;=$A39,(GB$4),0),0)*($AH40-$AH39)/10000</f>
        <v>0</v>
      </c>
      <c r="GC39" s="140" t="n">
        <f aca="false">IF(GC$2&lt;=$A39,IF(GC$3&gt;=$A39,(GC$4),0),0)*($AH40-$AH39)/10000</f>
        <v>0</v>
      </c>
      <c r="GD39" s="140" t="n">
        <f aca="false">IF(GD$2&lt;=$A39,IF(GD$3&gt;=$A39,(GD$4),0),0)*($AH40-$AH39)/10000</f>
        <v>0</v>
      </c>
      <c r="GE39" s="140" t="n">
        <f aca="false">IF(GE$2&lt;=$A39,IF(GE$3&gt;=$A39,(GE$4),0),0)*($AH40-$AH39)/10000</f>
        <v>0</v>
      </c>
      <c r="GF39" s="17"/>
      <c r="GG39" s="128" t="n">
        <f aca="false">SUM(FZ39:GE39)</f>
        <v>0</v>
      </c>
      <c r="GH39" s="128" t="n">
        <f aca="false">GG39*AL39</f>
        <v>0</v>
      </c>
      <c r="GK39" s="17"/>
      <c r="GL39" s="17"/>
      <c r="GM39" s="17"/>
      <c r="GN39" s="17"/>
      <c r="GO39" s="140" t="n">
        <f aca="false">IF(GO$2&lt;=$A39,IF(GO$3&gt;=$A39,(GO$4),0),0)*($AH40-$AH39)/10000</f>
        <v>0</v>
      </c>
      <c r="GP39" s="140" t="n">
        <f aca="false">IF(GP$2&lt;=$A39,IF(GP$3&gt;=$A39,(GP$4),0),0)*($AH40-$AH39)/10000</f>
        <v>0</v>
      </c>
      <c r="GQ39" s="140" t="n">
        <f aca="false">IF(GQ$2&lt;=$A39,IF(GQ$3&gt;=$A39,(GQ$4),0),0)*($AH40-$AH39)/10000</f>
        <v>0</v>
      </c>
      <c r="GR39" s="140" t="n">
        <f aca="false">IF(GR$2&lt;=$A39,IF(GR$3&gt;=$A39,(GR$4),0),0)*($AH40-$AH39)/10000</f>
        <v>0</v>
      </c>
      <c r="GS39" s="140" t="n">
        <f aca="false">IF(GS$2&lt;=$A39,IF(GS$3&gt;=$A39,(GS$4),0),0)*($AH40-$AH39)/10000</f>
        <v>0</v>
      </c>
      <c r="GT39" s="140" t="n">
        <f aca="false">IF(GT$2&lt;=$A39,IF(GT$3&gt;=$A39,(GT$4),0),0)*($AH40-$AH39)/10000</f>
        <v>0</v>
      </c>
      <c r="GU39" s="17"/>
      <c r="GV39" s="128" t="n">
        <f aca="false">SUM(GO39:GT39)</f>
        <v>0</v>
      </c>
      <c r="GW39" s="128" t="n">
        <f aca="false">GV39*AL39</f>
        <v>0</v>
      </c>
      <c r="GZ39" s="17"/>
      <c r="HA39" s="17"/>
      <c r="HB39" s="17"/>
      <c r="HC39" s="17"/>
      <c r="HD39" s="140" t="n">
        <f aca="false">IF(HD$2&lt;=$A39,IF(HD$3&gt;=$A39,(HD$4),0),0)*($AH40-$AH39)/10000</f>
        <v>0</v>
      </c>
      <c r="HE39" s="140" t="n">
        <f aca="false">IF(HE$2&lt;=$A39,IF(HE$3&gt;=$A39,(HE$4),0),0)*($AH40-$AH39)/10000</f>
        <v>0</v>
      </c>
      <c r="HF39" s="140" t="n">
        <f aca="false">IF(HF$2&lt;=$A39,IF(HF$3&gt;=$A39,(HF$4),0),0)*($AH40-$AH39)/10000</f>
        <v>0</v>
      </c>
      <c r="HG39" s="140" t="n">
        <f aca="false">IF(HG$2&lt;=$A39,IF(HG$3&gt;=$A39,(HG$4),0),0)*($AH40-$AH39)/10000</f>
        <v>0</v>
      </c>
      <c r="HH39" s="140" t="n">
        <f aca="false">IF(HH$2&lt;=$A39,IF(HH$3&gt;=$A39,(HH$4),0),0)*($AH40-$AH39)/10000</f>
        <v>0</v>
      </c>
      <c r="HI39" s="140" t="n">
        <f aca="false">IF(HI$2&lt;=$A39,IF(HI$3&gt;=$A39,(HI$4),0),0)*($AH40-$AH39)/10000</f>
        <v>0</v>
      </c>
      <c r="HJ39" s="17"/>
      <c r="HK39" s="128" t="n">
        <f aca="false">SUM(HD39:HI39)</f>
        <v>0</v>
      </c>
      <c r="HL39" s="128" t="n">
        <f aca="false">HK39*AL39</f>
        <v>0</v>
      </c>
    </row>
    <row r="40" customFormat="false" ht="16.5" hidden="false" customHeight="false" outlineLevel="0" collapsed="false">
      <c r="A40" s="133" t="n">
        <v>37956</v>
      </c>
      <c r="B40" s="144" t="n">
        <f aca="false">INDEX(PrnArray,MATCH($A40,PrnColumn,0),MATCH($AE$19,PrnRow,0))+EP40</f>
        <v>0</v>
      </c>
      <c r="C40" s="135" t="n">
        <f aca="false">INDEX(M1SHEET,MATCH($A40,M1COLUMN,0),MATCH($AF$14,M1ROW,0))</f>
        <v>0.59</v>
      </c>
      <c r="D40" s="152"/>
      <c r="E40" s="144" t="n">
        <f aca="false">INDEX(PrnArray,MATCH($A40,PrnColumn,0),MATCH($AF$47,PrnRow,0))+HL40</f>
        <v>0</v>
      </c>
      <c r="F40" s="135" t="n">
        <f aca="false">INDEX(M1SHEET,MATCH($A40,M1COLUMN,0),MATCH($AF$6,M1ROW,0))</f>
        <v>0.26</v>
      </c>
      <c r="G40" s="152"/>
      <c r="H40" s="144" t="n">
        <f aca="false">INDEX(PrnArray,MATCH($A40,PrnColumn,0),MATCH($AE$11,PrnRow,0))</f>
        <v>0</v>
      </c>
      <c r="I40" s="135" t="n">
        <f aca="false">INDEX(M1SHEET,MATCH($A40,M1COLUMN,0),MATCH($AF$20,M1ROW,0))</f>
        <v>0.045</v>
      </c>
      <c r="J40" s="152"/>
      <c r="K40" s="144" t="n">
        <f aca="false">INDEX(PrnArray,MATCH($A40,PrnColumn,0),MATCH($AE$21,PrnRow,0))+FS40</f>
        <v>13.35</v>
      </c>
      <c r="L40" s="135" t="n">
        <f aca="false">INDEX(M1SHEET,MATCH($A40,M1COLUMN,0),MATCH($AF$10,M1ROW,0))</f>
        <v>0.13</v>
      </c>
      <c r="M40" s="152"/>
      <c r="N40" s="144" t="n">
        <f aca="false">INDEX(PrnArray,MATCH($A40,PrnColumn,0),MATCH($AE$40,PrnRow,0))+AJ40</f>
        <v>35.92</v>
      </c>
      <c r="O40" s="135" t="n">
        <f aca="false">INDEX(M1SHEET,MATCH($A40,M1COLUMN,0),MATCH($AF$26,M1ROW,0))</f>
        <v>0.14</v>
      </c>
      <c r="P40" s="152"/>
      <c r="Q40" s="144" t="n">
        <f aca="false">INDEX(PrnArray,MATCH($A40,PrnColumn,0),MATCH($AE$2,PrnRow,0))+$BE40+$DE40</f>
        <v>-175.68</v>
      </c>
      <c r="R40" s="135" t="n">
        <f aca="false">INDEX(M1SHEET,MATCH($A40,M1COLUMN,0),MATCH($AF$3,M1ROW,0))</f>
        <v>-0.23</v>
      </c>
      <c r="S40" s="152"/>
      <c r="T40" s="135" t="n">
        <f aca="false">INDEX(M1SHEET,MATCH($A40,M1COLUMN,0),MATCH($AF$28,M1ROW,0))</f>
        <v>5.64601029314653</v>
      </c>
      <c r="U40" s="152"/>
      <c r="V40" s="144" t="e">
        <f aca="false">INDEX(PrnArray,MATCH($A40,PrnColumn,0),MATCH($AE$18,PrnRow,0))+INDEX(optsArray,MATCH($A40,optsColumn,0),MATCH($AE$18,optsRow,0))+$BE40+$CJ40+$CR40+$DP40</f>
        <v>#VALUE!</v>
      </c>
      <c r="W40" s="135" t="n">
        <f aca="false">INDEX(M1SHEET,MATCH($A40,M1COLUMN,0),MATCH($AF$2,M1ROW,0))</f>
        <v>4.21</v>
      </c>
      <c r="X40" s="152"/>
      <c r="Z40" s="150" t="n">
        <f aca="false">H40+K40+Q40</f>
        <v>-162.33</v>
      </c>
      <c r="AA40" s="58"/>
      <c r="AB40" s="58"/>
      <c r="AE40" s="60" t="s">
        <v>134</v>
      </c>
      <c r="AF40" s="160"/>
      <c r="AH40" s="138" t="n">
        <v>37956</v>
      </c>
      <c r="AI40" s="96" t="n">
        <f aca="false">(BE40+BQ40+CJ40+DP40)*AL40</f>
        <v>0</v>
      </c>
      <c r="AJ40" s="97" t="n">
        <f aca="false">(AN40)*(AL40)</f>
        <v>0</v>
      </c>
      <c r="AK40" s="97" t="n">
        <f aca="false">(AM40+AN40)*(AL40)</f>
        <v>0</v>
      </c>
      <c r="AL40" s="139" t="n">
        <f aca="false">INDEX(M1SHEET,MATCH($AH40,M1COLUMN,0),MATCH($AF$38,M1ROW,0))</f>
        <v>0.861095841599916</v>
      </c>
      <c r="AM40" s="122" t="n">
        <f aca="false">BR40</f>
        <v>0</v>
      </c>
      <c r="AN40" s="97" t="n">
        <f aca="false">BQ40</f>
        <v>0</v>
      </c>
      <c r="AO40" s="125"/>
      <c r="AP40" s="108"/>
      <c r="AQ40" s="128" t="n">
        <f aca="false">SUM(AW40:BD40)+SUM(BH40:BO40)+SUM(DT40:DY40)+SUM(BV40:CH40)</f>
        <v>0</v>
      </c>
      <c r="AR40" s="108"/>
      <c r="AS40" s="17"/>
      <c r="AT40" s="17"/>
      <c r="AU40" s="37" t="n">
        <v>37956</v>
      </c>
      <c r="AV40" s="17"/>
      <c r="AW40" s="128" t="n">
        <f aca="false">IF(AW$2&lt;=$A40,IF(AW$3&gt;=$A40,(AW$4/1.055056),0),0)*($AH41-$AH40)/10000</f>
        <v>0</v>
      </c>
      <c r="AX40" s="140" t="n">
        <f aca="false">IF(AX$2&lt;=$A40,IF(AX$3&gt;=$A40,(AX$4/1.055056),0),0)*($AH41-$AH40)/10000</f>
        <v>0</v>
      </c>
      <c r="AY40" s="140" t="n">
        <f aca="false">IF(AY$2&lt;=$A40,IF(AY$3&gt;=$A40,(AY$4/1.055056),0),0)*($AH41-$AH40)/10000</f>
        <v>0</v>
      </c>
      <c r="AZ40" s="140" t="n">
        <f aca="false">IF(AZ$2&lt;=$A40,IF(AZ$3&gt;=$A40,(AZ$4/1.055056),0),0)*($AH41-$AH40)/10000</f>
        <v>0</v>
      </c>
      <c r="BA40" s="140" t="n">
        <f aca="false">IF(BA$2&lt;=$A40,IF(BA$3&gt;=$A40,(BA$4/1.055056),0),0)*($AH41-$AH40)/10000</f>
        <v>0</v>
      </c>
      <c r="BB40" s="140" t="n">
        <f aca="false">IF(BB$2&lt;=$A40,IF(BB$3&gt;=$A40,(BB$4/1.055056),0),0)*($AH41-$AH40)/10000</f>
        <v>0</v>
      </c>
      <c r="BC40" s="140" t="n">
        <f aca="false">IF(BC$2&lt;=$A40,IF(BC$3&gt;=$A40,(BC$4/1.055056),0),0)*($AH41-$AH40)/10000</f>
        <v>0</v>
      </c>
      <c r="BD40" s="140"/>
      <c r="BE40" s="140" t="n">
        <f aca="false">SUM(AW40:BD40)*AL40</f>
        <v>0</v>
      </c>
      <c r="BF40" s="13"/>
      <c r="BG40" s="13"/>
      <c r="BH40" s="141" t="n">
        <f aca="false">IF(BH$2&lt;=$A40,IF(BH$3&gt;=$A40,(BH$4/1.055056),0),0)*($AH41-$AH40)/10000</f>
        <v>0</v>
      </c>
      <c r="BI40" s="141" t="n">
        <f aca="false">IF(BI$2&lt;=$A40,IF(BI$3&gt;=$A40,(BI$4/1.055056),0),0)*($AH41-$AH40)/10000</f>
        <v>0</v>
      </c>
      <c r="BJ40" s="141" t="n">
        <f aca="false">IF(BJ$2&lt;=$A40,IF(BJ$3&gt;=$A40,(BJ$4/1.055056),0),0)*($AH41-$AH40)/10000</f>
        <v>0</v>
      </c>
      <c r="BK40" s="141" t="n">
        <f aca="false">IF(BK$2&lt;=$A40,IF(BK$3&gt;=$A40,(BK$4/1.055056),0),0)*($AH41-$AH40)/10000</f>
        <v>0</v>
      </c>
      <c r="BL40" s="141" t="n">
        <f aca="false">IF(BL$2&lt;=$A40,IF(BL$3&gt;=$A40,(BL$4/1.055056),0),0)*($AH41-$AH40)/10000</f>
        <v>0</v>
      </c>
      <c r="BM40" s="141" t="n">
        <f aca="false">IF(BM$2&lt;=$A40,IF(BM$3&gt;=$A40,(BM$4/1.055056),0),0)*($AH41-$AH40)/10000</f>
        <v>0</v>
      </c>
      <c r="BN40" s="141" t="n">
        <f aca="false">IF(BN$2&lt;=$A40,IF(BN$3&gt;=$A40,(BN$4/1.055056),0),0)*($AH41-$AH40)/10000</f>
        <v>0</v>
      </c>
      <c r="BO40" s="141" t="n">
        <f aca="false">IF(BO$2&lt;=$A40,IF(BO$3&gt;=$A40,(BO$4/1.055056),0),0)*($AH41-$AH40)/10000</f>
        <v>0</v>
      </c>
      <c r="BP40" s="13"/>
      <c r="BQ40" s="14" t="n">
        <f aca="false">SUM(BH40:BO40)</f>
        <v>0</v>
      </c>
      <c r="BR40" s="14"/>
      <c r="BS40" s="14"/>
      <c r="BT40" s="17"/>
      <c r="BU40" s="17"/>
      <c r="BV40" s="142" t="n">
        <f aca="false">IF(BV$2&lt;=$A40,IF(BV$3&gt;=$A40,(BV$4),0),0)*($AH41-$AH40)/10000</f>
        <v>0</v>
      </c>
      <c r="BW40" s="142" t="n">
        <f aca="false">IF(BW$2&lt;=$A40,IF(BW$3&gt;=$A40,(BW$4),0),0)*($AH41-$AH40)/10000</f>
        <v>0</v>
      </c>
      <c r="BX40" s="142" t="n">
        <f aca="false">IF(BX$2&lt;=$A40,IF(BX$3&gt;=$A40,(BX$4),0),0)*($AH41-$AH40)/10000</f>
        <v>0</v>
      </c>
      <c r="BY40" s="142" t="n">
        <f aca="false">IF(BY$2&lt;=$A40,IF(BY$3&gt;=$A40,(BY$4),0),0)*($AH41-$AH40)/10000</f>
        <v>0</v>
      </c>
      <c r="BZ40" s="142" t="n">
        <f aca="false">IF(BZ$2&lt;=$A40,IF(BZ$3&gt;=$A40,(BZ$4),0),0)*($AH41-$AH40)/10000</f>
        <v>0</v>
      </c>
      <c r="CA40" s="140" t="n">
        <f aca="false">IF(CA$2&lt;=$A40,IF(CA$3&gt;=$A40,(CA$4),0),0)*($AH41-$AH40)/10000</f>
        <v>0</v>
      </c>
      <c r="CB40" s="140" t="n">
        <f aca="false">IF(CB$2&lt;=$A40,IF(CB$3&gt;=$A40,(CB$4),0),0)*($AH41-$AH40)/10000</f>
        <v>0</v>
      </c>
      <c r="CC40" s="140" t="n">
        <f aca="false">IF(CC$2&lt;=$A40,IF(CC$3&gt;=$A40,(CC$4),0),0)*($AH41-$AH40)/10000</f>
        <v>0</v>
      </c>
      <c r="CD40" s="140" t="n">
        <f aca="false">IF(CD$2&lt;=$A40,IF(CD$3&gt;=$A40,(CD$4),0),0)*($AH41-$AH40)/10000</f>
        <v>0</v>
      </c>
      <c r="CE40" s="140" t="n">
        <f aca="false">IF(CE$2&lt;=$A40,IF(CE$3&gt;=$A40,(CE$4),0),0)*($AH41-$AH40)/10000</f>
        <v>0</v>
      </c>
      <c r="CF40" s="140" t="n">
        <f aca="false">IF(CF$2&lt;=$A40,IF(CF$3&gt;=$A40,(CF$4),0),0)*($AH41-$AH40)/10000</f>
        <v>0</v>
      </c>
      <c r="CG40" s="140" t="n">
        <f aca="false">IF(CG$2&lt;=$A40,IF(CG$3&gt;=$A40,(CG$4),0),0)*($AH41-$AH40)/10000</f>
        <v>0</v>
      </c>
      <c r="CH40" s="140" t="n">
        <f aca="false">IF(CH$2&lt;=$A40,IF(CH$3&gt;=$A40,(CH$4),0),0)*($AH41-$AH40)/10000</f>
        <v>0</v>
      </c>
      <c r="CI40" s="17"/>
      <c r="CJ40" s="128" t="n">
        <f aca="false">SUM(BV40:CH40)*$AL40</f>
        <v>0</v>
      </c>
      <c r="CK40" s="128"/>
      <c r="CL40" s="128"/>
      <c r="CM40" s="142" t="n">
        <f aca="false">IF(CM$2&lt;=$A40,IF(CM$3&gt;=$A40,(CM$4),0),0)*($AH41-$AH40)/10000</f>
        <v>0</v>
      </c>
      <c r="CN40" s="142" t="n">
        <f aca="false">IF(CN$2&lt;=$A40,IF(CN$3&gt;=$A40,(CN$4),0),0)*($AH41-$AH40)/10000</f>
        <v>0</v>
      </c>
      <c r="CO40" s="142" t="n">
        <f aca="false">IF(CO$2&lt;=$A40,IF(CO$3&gt;=$A40,(CO$4),0),0)*($AH41-$AH40)/10000</f>
        <v>0</v>
      </c>
      <c r="CP40" s="142" t="n">
        <f aca="false">IF(CP$2&lt;=$A40,IF(CP$3&gt;=$A40,(CP$4),0),0)*($AH41-$AH40)/10000</f>
        <v>0</v>
      </c>
      <c r="CQ40" s="128"/>
      <c r="CR40" s="128" t="n">
        <f aca="false">SUM(CM40:CP40)*AL40</f>
        <v>0</v>
      </c>
      <c r="CS40" s="128"/>
      <c r="CT40" s="17"/>
      <c r="CU40" s="17"/>
      <c r="CV40" s="17"/>
      <c r="CW40" s="140" t="n">
        <f aca="false">IF(CW$2&lt;=$A40,IF(CW$3&gt;=$A40,(CW$4),0),0)*($AH41-$AH40)/10000</f>
        <v>0</v>
      </c>
      <c r="CX40" s="140" t="n">
        <f aca="false">IF(CX$2&lt;=$A40,IF(CX$3&gt;=$A40,(CX$4),0),0)*($AH41-$AH40)/10000</f>
        <v>0</v>
      </c>
      <c r="CY40" s="140" t="n">
        <f aca="false">IF(CY$2&lt;=$A40,IF(CY$3&gt;=$A40,(CY$4),0),0)*($AH41-$AH40)/10000</f>
        <v>0</v>
      </c>
      <c r="CZ40" s="140" t="n">
        <f aca="false">IF(CZ$2&lt;=$A40,IF(CZ$3&gt;=$A40,(CZ$4),0),0)*($AH41-$AH40)/10000</f>
        <v>0</v>
      </c>
      <c r="DA40" s="140" t="n">
        <f aca="false">IF(DA$2&lt;=$A40,IF(DA$3&gt;=$A40,(DA$4),0),0)*($AH41-$AH40)/10000</f>
        <v>0</v>
      </c>
      <c r="DB40" s="140" t="n">
        <f aca="false">IF(DB$2&lt;=$A40,IF(DB$3&gt;=$A40,(DB$4),0),0)*($AH41-$AH40)/10000</f>
        <v>0</v>
      </c>
      <c r="DC40" s="140" t="n">
        <f aca="false">IF(DC$2&lt;=$A40,IF(DC$3&gt;=$A40,(DC$4),0),0)*($AH41-$AH40)/10000</f>
        <v>0</v>
      </c>
      <c r="DD40" s="17"/>
      <c r="DE40" s="128" t="n">
        <f aca="false">SUM(CW40:DC40)*$AL40</f>
        <v>0</v>
      </c>
      <c r="DF40" s="17"/>
      <c r="DG40" s="17"/>
      <c r="DH40" s="17"/>
      <c r="DI40" s="17"/>
      <c r="DJ40" s="17"/>
      <c r="DK40" s="140" t="n">
        <f aca="false">IF(DK$2&lt;=$A40,IF(DK$3&gt;=$A40,(DK$4),0),0)*($AH41-$AH40)/10000</f>
        <v>0</v>
      </c>
      <c r="DL40" s="140" t="n">
        <f aca="false">IF(DL$2&lt;=$A40,IF(DL$3&gt;=$A40,(DL$4),0),0)*($AH41-$AH40)/10000</f>
        <v>0</v>
      </c>
      <c r="DM40" s="140" t="n">
        <f aca="false">IF(DM$2&lt;=$A40,IF(DM$3&gt;=$A40,(DM$4),0),0)*($AH41-$AH40)/10000</f>
        <v>0</v>
      </c>
      <c r="DN40" s="140" t="n">
        <f aca="false">IF(DN$2&lt;=$A40,IF(DN$3&gt;=$A40,(DN$4),0),0)*($AH41-$AH40)/10000</f>
        <v>0</v>
      </c>
      <c r="DO40" s="140"/>
      <c r="DP40" s="140" t="n">
        <f aca="false">SUM(DK40:DN40)*AL40</f>
        <v>0</v>
      </c>
      <c r="DQ40" s="140"/>
      <c r="DR40" s="140" t="n">
        <f aca="false">IF(DR$2&lt;=$A40,IF(DR$3&gt;=$A40,(DR$4),0),0)*($AH41-$AH40)/10000</f>
        <v>0</v>
      </c>
      <c r="DS40" s="140" t="n">
        <f aca="false">IF(DS$2&lt;=$A40,IF(DS$3&gt;=$A40,(DS$4),0),0)*($AH41-$AH40)/10000</f>
        <v>0</v>
      </c>
      <c r="DT40" s="140" t="n">
        <f aca="false">IF(DT$2&lt;=$A40,IF(DT$3&gt;=$A40,(DT$4),0),0)*($AH41-$AH40)/10000</f>
        <v>0</v>
      </c>
      <c r="DU40" s="140" t="n">
        <f aca="false">IF(DU$2&lt;=$A40,IF(DU$3&gt;=$A40,(DU$4),0),0)*($AH41-$AH40)/10000</f>
        <v>0</v>
      </c>
      <c r="DV40" s="140" t="n">
        <f aca="false">IF(DV$2&lt;=$A40,IF(DV$3&gt;=$A40,(DV$4),0),0)*($AH41-$AH40)/10000</f>
        <v>0</v>
      </c>
      <c r="DW40" s="140" t="n">
        <f aca="false">IF(DW$2&lt;=$A40,IF(DW$3&gt;=$A40,(DW$4),0),0)*($AH41-$AH40)/10000</f>
        <v>0</v>
      </c>
      <c r="DX40" s="140" t="n">
        <f aca="false">IF(DX$2&lt;=$A40,IF(DX$3&gt;=$A40,(DX$4),0),0)*($AH41-$AH40)/10000</f>
        <v>0</v>
      </c>
      <c r="DY40" s="140" t="n">
        <f aca="false">IF(DY$2&lt;=$A40,IF(DY$3&gt;=$A40,(DY$4),0),0)*($AH41-$AH40)/10000</f>
        <v>0</v>
      </c>
      <c r="DZ40" s="17"/>
      <c r="EA40" s="128" t="n">
        <f aca="false">DP40+((SUM(DR40:DY40)))</f>
        <v>0</v>
      </c>
      <c r="EB40" s="128" t="n">
        <f aca="false">EA40*AL40</f>
        <v>0</v>
      </c>
      <c r="EC40" s="17"/>
      <c r="ED40" s="17"/>
      <c r="EE40" s="17"/>
      <c r="EF40" s="17"/>
      <c r="EG40" s="17"/>
      <c r="EH40" s="140" t="n">
        <f aca="false">IF(EH$2&lt;=$A40,IF(EH$3&gt;=$A40,(EH$4),0),0)*($AH41-$AH40)/10000</f>
        <v>0</v>
      </c>
      <c r="EI40" s="140" t="n">
        <f aca="false">IF(EI$2&lt;=$A40,IF(EI$3&gt;=$A40,(EI$4),0),0)*($AH41-$AH40)/10000</f>
        <v>0</v>
      </c>
      <c r="EJ40" s="140" t="n">
        <f aca="false">IF(EJ$2&lt;=$A40,IF(EJ$3&gt;=$A40,(EJ$4),0),0)*($AH41-$AH40)/10000</f>
        <v>0</v>
      </c>
      <c r="EK40" s="140" t="n">
        <f aca="false">IF(EK$2&lt;=$A40,IF(EK$3&gt;=$A40,(EK$4),0),0)*($AH41-$AH40)/10000</f>
        <v>0</v>
      </c>
      <c r="EL40" s="140" t="n">
        <f aca="false">IF(EL$2&lt;=$A40,IF(EL$3&gt;=$A40,(EL$4),0),0)*($AH41-$AH40)/10000</f>
        <v>0</v>
      </c>
      <c r="EM40" s="140" t="n">
        <f aca="false">IF(EM$2&lt;=$A40,IF(EM$3&gt;=$A40,(EM$4),0),0)*($AH41-$AH40)/10000</f>
        <v>0</v>
      </c>
      <c r="EN40" s="17"/>
      <c r="EO40" s="128" t="n">
        <f aca="false">SUM(EH40:EM40)</f>
        <v>0</v>
      </c>
      <c r="EP40" s="128" t="n">
        <f aca="false">EO40*AL40</f>
        <v>0</v>
      </c>
      <c r="EQ40" s="17"/>
      <c r="ER40" s="17"/>
      <c r="ES40" s="17"/>
      <c r="ET40" s="17"/>
      <c r="EU40" s="17"/>
      <c r="EV40" s="140" t="n">
        <f aca="false">IF(EV$2&lt;=$A40,IF(EV$3&gt;=$A40,(EV$4),0),0)*($AH41-$AH40)/10000</f>
        <v>0</v>
      </c>
      <c r="EW40" s="140" t="n">
        <f aca="false">IF(EW$2&lt;=$A40,IF(EW$3&gt;=$A40,(EW$4),0),0)*($AH41-$AH40)/10000</f>
        <v>0</v>
      </c>
      <c r="EX40" s="140" t="n">
        <f aca="false">IF(EX$2&lt;=$A40,IF(EX$3&gt;=$A40,(EX$4),0),0)*($AH41-$AH40)/10000</f>
        <v>0</v>
      </c>
      <c r="EY40" s="140" t="n">
        <f aca="false">IF(EY$2&lt;=$A40,IF(EY$3&gt;=$A40,(EY$4),0),0)*($AH41-$AH40)/10000</f>
        <v>0</v>
      </c>
      <c r="EZ40" s="140" t="n">
        <f aca="false">IF(EZ$2&lt;=$A40,IF(EZ$3&gt;=$A40,(EZ$4),0),0)*($AH41-$AH40)/10000</f>
        <v>0</v>
      </c>
      <c r="FA40" s="140" t="n">
        <f aca="false">IF(FA$2&lt;=$A40,IF(FA$3&gt;=$A40,(FA$4),0),0)*($AH41-$AH40)/10000</f>
        <v>0</v>
      </c>
      <c r="FB40" s="17"/>
      <c r="FC40" s="128" t="n">
        <f aca="false">SUM(EV40:FA40)</f>
        <v>0</v>
      </c>
      <c r="FD40" s="128" t="n">
        <f aca="false">FC40*AL40</f>
        <v>0</v>
      </c>
      <c r="FE40" s="17"/>
      <c r="FF40" s="17"/>
      <c r="FG40" s="17"/>
      <c r="FH40" s="17"/>
      <c r="FI40" s="17"/>
      <c r="FJ40" s="17"/>
      <c r="FK40" s="140" t="n">
        <f aca="false">IF(FK$2&lt;=$A40,IF(FK$3&gt;=$A40,(FK$4),0),0)*($AH41-$AH40)/10000</f>
        <v>0</v>
      </c>
      <c r="FL40" s="140" t="n">
        <f aca="false">IF(FL$2&lt;=$A40,IF(FL$3&gt;=$A40,(FL$4),0),0)*($AH41-$AH40)/10000</f>
        <v>0</v>
      </c>
      <c r="FM40" s="140" t="n">
        <f aca="false">IF(FM$2&lt;=$A40,IF(FM$3&gt;=$A40,(FM$4),0),0)*($AH41-$AH40)/10000</f>
        <v>0</v>
      </c>
      <c r="FN40" s="140" t="n">
        <f aca="false">IF(FN$2&lt;=$A40,IF(FN$3&gt;=$A40,(FN$4),0),0)*($AH41-$AH40)/10000</f>
        <v>0</v>
      </c>
      <c r="FO40" s="140" t="n">
        <f aca="false">IF(FO$2&lt;=$A40,IF(FO$3&gt;=$A40,(FO$4),0),0)*($AH41-$AH40)/10000</f>
        <v>0</v>
      </c>
      <c r="FP40" s="140" t="n">
        <f aca="false">IF(FP$2&lt;=$A40,IF(FP$3&gt;=$A40,(FP$4),0),0)*($AH41-$AH40)/10000</f>
        <v>0</v>
      </c>
      <c r="FQ40" s="17"/>
      <c r="FR40" s="128" t="n">
        <f aca="false">SUM(FK40:FP40)</f>
        <v>0</v>
      </c>
      <c r="FS40" s="128" t="n">
        <f aca="false">FR40*AL40</f>
        <v>0</v>
      </c>
      <c r="FT40" s="17"/>
      <c r="FU40" s="17"/>
      <c r="FV40" s="17"/>
      <c r="FW40" s="17"/>
      <c r="FX40" s="17"/>
      <c r="FY40" s="17"/>
      <c r="FZ40" s="140" t="n">
        <f aca="false">IF(FZ$2&lt;=$A40,IF(FZ$3&gt;=$A40,(FZ$4),0),0)*($AH41-$AH40)/10000</f>
        <v>0</v>
      </c>
      <c r="GA40" s="140" t="n">
        <f aca="false">IF(GA$2&lt;=$A40,IF(GA$3&gt;=$A40,(GA$4),0),0)*($AH41-$AH40)/10000</f>
        <v>0</v>
      </c>
      <c r="GB40" s="140" t="n">
        <f aca="false">IF(GB$2&lt;=$A40,IF(GB$3&gt;=$A40,(GB$4),0),0)*($AH41-$AH40)/10000</f>
        <v>0</v>
      </c>
      <c r="GC40" s="140" t="n">
        <f aca="false">IF(GC$2&lt;=$A40,IF(GC$3&gt;=$A40,(GC$4),0),0)*($AH41-$AH40)/10000</f>
        <v>0</v>
      </c>
      <c r="GD40" s="140" t="n">
        <f aca="false">IF(GD$2&lt;=$A40,IF(GD$3&gt;=$A40,(GD$4),0),0)*($AH41-$AH40)/10000</f>
        <v>0</v>
      </c>
      <c r="GE40" s="140" t="n">
        <f aca="false">IF(GE$2&lt;=$A40,IF(GE$3&gt;=$A40,(GE$4),0),0)*($AH41-$AH40)/10000</f>
        <v>0</v>
      </c>
      <c r="GF40" s="17"/>
      <c r="GG40" s="128" t="n">
        <f aca="false">SUM(FZ40:GE40)</f>
        <v>0</v>
      </c>
      <c r="GH40" s="128" t="n">
        <f aca="false">GG40*AL40</f>
        <v>0</v>
      </c>
      <c r="GK40" s="17"/>
      <c r="GL40" s="17"/>
      <c r="GM40" s="17"/>
      <c r="GN40" s="17"/>
      <c r="GO40" s="140" t="n">
        <f aca="false">IF(GO$2&lt;=$A40,IF(GO$3&gt;=$A40,(GO$4),0),0)*($AH41-$AH40)/10000</f>
        <v>0</v>
      </c>
      <c r="GP40" s="140" t="n">
        <f aca="false">IF(GP$2&lt;=$A40,IF(GP$3&gt;=$A40,(GP$4),0),0)*($AH41-$AH40)/10000</f>
        <v>0</v>
      </c>
      <c r="GQ40" s="140" t="n">
        <f aca="false">IF(GQ$2&lt;=$A40,IF(GQ$3&gt;=$A40,(GQ$4),0),0)*($AH41-$AH40)/10000</f>
        <v>0</v>
      </c>
      <c r="GR40" s="140" t="n">
        <f aca="false">IF(GR$2&lt;=$A40,IF(GR$3&gt;=$A40,(GR$4),0),0)*($AH41-$AH40)/10000</f>
        <v>0</v>
      </c>
      <c r="GS40" s="140" t="n">
        <f aca="false">IF(GS$2&lt;=$A40,IF(GS$3&gt;=$A40,(GS$4),0),0)*($AH41-$AH40)/10000</f>
        <v>0</v>
      </c>
      <c r="GT40" s="140" t="n">
        <f aca="false">IF(GT$2&lt;=$A40,IF(GT$3&gt;=$A40,(GT$4),0),0)*($AH41-$AH40)/10000</f>
        <v>0</v>
      </c>
      <c r="GU40" s="17"/>
      <c r="GV40" s="128" t="n">
        <f aca="false">SUM(GO40:GT40)</f>
        <v>0</v>
      </c>
      <c r="GW40" s="128" t="n">
        <f aca="false">GV40*AL40</f>
        <v>0</v>
      </c>
      <c r="GZ40" s="17"/>
      <c r="HA40" s="17"/>
      <c r="HB40" s="17"/>
      <c r="HC40" s="17"/>
      <c r="HD40" s="140" t="n">
        <f aca="false">IF(HD$2&lt;=$A40,IF(HD$3&gt;=$A40,(HD$4),0),0)*($AH41-$AH40)/10000</f>
        <v>0</v>
      </c>
      <c r="HE40" s="140" t="n">
        <f aca="false">IF(HE$2&lt;=$A40,IF(HE$3&gt;=$A40,(HE$4),0),0)*($AH41-$AH40)/10000</f>
        <v>0</v>
      </c>
      <c r="HF40" s="140" t="n">
        <f aca="false">IF(HF$2&lt;=$A40,IF(HF$3&gt;=$A40,(HF$4),0),0)*($AH41-$AH40)/10000</f>
        <v>0</v>
      </c>
      <c r="HG40" s="140" t="n">
        <f aca="false">IF(HG$2&lt;=$A40,IF(HG$3&gt;=$A40,(HG$4),0),0)*($AH41-$AH40)/10000</f>
        <v>0</v>
      </c>
      <c r="HH40" s="140" t="n">
        <f aca="false">IF(HH$2&lt;=$A40,IF(HH$3&gt;=$A40,(HH$4),0),0)*($AH41-$AH40)/10000</f>
        <v>0</v>
      </c>
      <c r="HI40" s="140" t="n">
        <f aca="false">IF(HI$2&lt;=$A40,IF(HI$3&gt;=$A40,(HI$4),0),0)*($AH41-$AH40)/10000</f>
        <v>0</v>
      </c>
      <c r="HJ40" s="17"/>
      <c r="HK40" s="128" t="n">
        <f aca="false">SUM(HD40:HI40)</f>
        <v>0</v>
      </c>
      <c r="HL40" s="128" t="n">
        <f aca="false">HK40*AL40</f>
        <v>0</v>
      </c>
    </row>
    <row r="41" customFormat="false" ht="16.5" hidden="false" customHeight="false" outlineLevel="0" collapsed="false">
      <c r="A41" s="133" t="n">
        <v>37987</v>
      </c>
      <c r="B41" s="144" t="n">
        <f aca="false">INDEX(PrnArray,MATCH($A41,PrnColumn,0),MATCH($AE$19,PrnRow,0))+EP41</f>
        <v>0</v>
      </c>
      <c r="C41" s="135" t="n">
        <f aca="false">INDEX(M1SHEET,MATCH($A41,M1COLUMN,0),MATCH($AF$14,M1ROW,0))</f>
        <v>0.59</v>
      </c>
      <c r="D41" s="145" t="n">
        <f aca="false">AVERAGE(C39:C43)</f>
        <v>0.59</v>
      </c>
      <c r="E41" s="144" t="n">
        <f aca="false">INDEX(PrnArray,MATCH($A41,PrnColumn,0),MATCH($AF$47,PrnRow,0))+HL41</f>
        <v>0</v>
      </c>
      <c r="F41" s="135" t="n">
        <f aca="false">INDEX(M1SHEET,MATCH($A41,M1COLUMN,0),MATCH($AF$6,M1ROW,0))</f>
        <v>0.26</v>
      </c>
      <c r="G41" s="145" t="n">
        <f aca="false">AVERAGE(F39:F43)</f>
        <v>0.26</v>
      </c>
      <c r="H41" s="144" t="n">
        <f aca="false">INDEX(PrnArray,MATCH($A41,PrnColumn,0),MATCH($AE$11,PrnRow,0))</f>
        <v>0</v>
      </c>
      <c r="I41" s="135" t="n">
        <f aca="false">INDEX(M1SHEET,MATCH($A41,M1COLUMN,0),MATCH($AF$20,M1ROW,0))</f>
        <v>0.0575</v>
      </c>
      <c r="J41" s="145" t="n">
        <f aca="false">AVERAGE(I39:I43)</f>
        <v>0.05</v>
      </c>
      <c r="K41" s="144" t="n">
        <f aca="false">INDEX(PrnArray,MATCH($A41,PrnColumn,0),MATCH($AE$21,PrnRow,0))+FS41</f>
        <v>13.28</v>
      </c>
      <c r="L41" s="135" t="n">
        <f aca="false">INDEX(M1SHEET,MATCH($A41,M1COLUMN,0),MATCH($AF$10,M1ROW,0))</f>
        <v>0.13</v>
      </c>
      <c r="M41" s="145" t="n">
        <f aca="false">AVERAGE(L39:L43)</f>
        <v>0.13</v>
      </c>
      <c r="N41" s="144" t="n">
        <f aca="false">INDEX(PrnArray,MATCH($A41,PrnColumn,0),MATCH($AE$40,PrnRow,0))+AJ41</f>
        <v>35.75</v>
      </c>
      <c r="O41" s="135" t="n">
        <f aca="false">INDEX(M1SHEET,MATCH($A41,M1COLUMN,0),MATCH($AF$26,M1ROW,0))</f>
        <v>0.14</v>
      </c>
      <c r="P41" s="145" t="n">
        <f aca="false">AVERAGE(O39:O43)</f>
        <v>0.14</v>
      </c>
      <c r="Q41" s="144" t="n">
        <f aca="false">INDEX(PrnArray,MATCH($A41,PrnColumn,0),MATCH($AE$2,PrnRow,0))+$BE41+$DE41</f>
        <v>-178.72</v>
      </c>
      <c r="R41" s="135" t="n">
        <f aca="false">INDEX(M1SHEET,MATCH($A41,M1COLUMN,0),MATCH($AF$3,M1ROW,0))</f>
        <v>-0.23</v>
      </c>
      <c r="S41" s="145" t="n">
        <f aca="false">AVERAGE(R39:R43)</f>
        <v>-0.23</v>
      </c>
      <c r="T41" s="135" t="n">
        <f aca="false">INDEX(M1SHEET,MATCH($A41,M1COLUMN,0),MATCH($AF$28,M1ROW,0))</f>
        <v>5.69941190203799</v>
      </c>
      <c r="U41" s="145" t="n">
        <f aca="false">AVERAGE(T39:T43)</f>
        <v>5.53222388885789</v>
      </c>
      <c r="V41" s="144" t="e">
        <f aca="false">INDEX(PrnArray,MATCH($A41,PrnColumn,0),MATCH($AE$18,PrnRow,0))+INDEX(optsArray,MATCH($A41,optsColumn,0),MATCH($AE$18,optsRow,0))+$BE41+$CJ41+$CR41+$DP41</f>
        <v>#VALUE!</v>
      </c>
      <c r="W41" s="135" t="n">
        <f aca="false">INDEX(M1SHEET,MATCH($A41,M1COLUMN,0),MATCH($AF$2,M1ROW,0))</f>
        <v>4.249</v>
      </c>
      <c r="X41" s="145" t="n">
        <f aca="false">AVERAGE(W39:W43)</f>
        <v>4.1312</v>
      </c>
      <c r="Z41" s="150" t="n">
        <f aca="false">H41+K41+Q41</f>
        <v>-165.44</v>
      </c>
      <c r="AA41" s="58"/>
      <c r="AB41" s="58"/>
      <c r="AE41" s="60" t="s">
        <v>135</v>
      </c>
      <c r="AF41" s="160" t="s">
        <v>136</v>
      </c>
      <c r="AH41" s="138" t="n">
        <v>37987</v>
      </c>
      <c r="AI41" s="96" t="n">
        <f aca="false">(BE41+BQ41+CJ41+DP41)*AL41</f>
        <v>0</v>
      </c>
      <c r="AJ41" s="97" t="n">
        <f aca="false">(AN41)*(AL41)</f>
        <v>0</v>
      </c>
      <c r="AK41" s="97" t="n">
        <f aca="false">(AM41+AN41)*(AL41)</f>
        <v>0</v>
      </c>
      <c r="AL41" s="139" t="n">
        <f aca="false">INDEX(M1SHEET,MATCH($AH41,M1COLUMN,0),MATCH($AF$38,M1ROW,0))</f>
        <v>0.856994158662644</v>
      </c>
      <c r="AM41" s="122" t="n">
        <f aca="false">BR41</f>
        <v>0</v>
      </c>
      <c r="AN41" s="97" t="n">
        <f aca="false">BQ41</f>
        <v>0</v>
      </c>
      <c r="AO41" s="125"/>
      <c r="AP41" s="108"/>
      <c r="AQ41" s="128" t="n">
        <f aca="false">SUM(AW41:BD41)+SUM(BH41:BO41)+SUM(DT41:DY41)+SUM(BV41:CH41)</f>
        <v>0</v>
      </c>
      <c r="AR41" s="108"/>
      <c r="AS41" s="17"/>
      <c r="AT41" s="17"/>
      <c r="AU41" s="37" t="n">
        <v>37987</v>
      </c>
      <c r="AV41" s="17"/>
      <c r="AW41" s="128" t="n">
        <f aca="false">IF(AW$2&lt;=$A41,IF(AW$3&gt;=$A41,(AW$4/1.055056),0),0)*($AH42-$AH41)/10000</f>
        <v>0</v>
      </c>
      <c r="AX41" s="140" t="n">
        <f aca="false">IF(AX$2&lt;=$A41,IF(AX$3&gt;=$A41,(AX$4/1.055056),0),0)*($AH42-$AH41)/10000</f>
        <v>0</v>
      </c>
      <c r="AY41" s="140" t="n">
        <f aca="false">IF(AY$2&lt;=$A41,IF(AY$3&gt;=$A41,(AY$4/1.055056),0),0)*($AH42-$AH41)/10000</f>
        <v>0</v>
      </c>
      <c r="AZ41" s="140" t="n">
        <f aca="false">IF(AZ$2&lt;=$A41,IF(AZ$3&gt;=$A41,(AZ$4/1.055056),0),0)*($AH42-$AH41)/10000</f>
        <v>0</v>
      </c>
      <c r="BA41" s="140" t="n">
        <f aca="false">IF(BA$2&lt;=$A41,IF(BA$3&gt;=$A41,(BA$4/1.055056),0),0)*($AH42-$AH41)/10000</f>
        <v>0</v>
      </c>
      <c r="BB41" s="140" t="n">
        <f aca="false">IF(BB$2&lt;=$A41,IF(BB$3&gt;=$A41,(BB$4/1.055056),0),0)*($AH42-$AH41)/10000</f>
        <v>0</v>
      </c>
      <c r="BC41" s="140" t="n">
        <f aca="false">IF(BC$2&lt;=$A41,IF(BC$3&gt;=$A41,(BC$4/1.055056),0),0)*($AH42-$AH41)/10000</f>
        <v>0</v>
      </c>
      <c r="BD41" s="140"/>
      <c r="BE41" s="140" t="n">
        <f aca="false">SUM(AW41:BD41)*AL41</f>
        <v>0</v>
      </c>
      <c r="BF41" s="13"/>
      <c r="BG41" s="13"/>
      <c r="BH41" s="141" t="n">
        <f aca="false">IF(BH$2&lt;=$A41,IF(BH$3&gt;=$A41,(BH$4/1.055056),0),0)*($AH42-$AH41)/10000</f>
        <v>0</v>
      </c>
      <c r="BI41" s="141" t="n">
        <f aca="false">IF(BI$2&lt;=$A41,IF(BI$3&gt;=$A41,(BI$4/1.055056),0),0)*($AH42-$AH41)/10000</f>
        <v>0</v>
      </c>
      <c r="BJ41" s="141" t="n">
        <f aca="false">IF(BJ$2&lt;=$A41,IF(BJ$3&gt;=$A41,(BJ$4/1.055056),0),0)*($AH42-$AH41)/10000</f>
        <v>0</v>
      </c>
      <c r="BK41" s="141" t="n">
        <f aca="false">IF(BK$2&lt;=$A41,IF(BK$3&gt;=$A41,(BK$4/1.055056),0),0)*($AH42-$AH41)/10000</f>
        <v>0</v>
      </c>
      <c r="BL41" s="141" t="n">
        <f aca="false">IF(BL$2&lt;=$A41,IF(BL$3&gt;=$A41,(BL$4/1.055056),0),0)*($AH42-$AH41)/10000</f>
        <v>0</v>
      </c>
      <c r="BM41" s="141" t="n">
        <f aca="false">IF(BM$2&lt;=$A41,IF(BM$3&gt;=$A41,(BM$4/1.055056),0),0)*($AH42-$AH41)/10000</f>
        <v>0</v>
      </c>
      <c r="BN41" s="141" t="n">
        <f aca="false">IF(BN$2&lt;=$A41,IF(BN$3&gt;=$A41,(BN$4/1.055056),0),0)*($AH42-$AH41)/10000</f>
        <v>0</v>
      </c>
      <c r="BO41" s="141" t="n">
        <f aca="false">IF(BO$2&lt;=$A41,IF(BO$3&gt;=$A41,(BO$4/1.055056),0),0)*($AH42-$AH41)/10000</f>
        <v>0</v>
      </c>
      <c r="BP41" s="13"/>
      <c r="BQ41" s="14" t="n">
        <f aca="false">SUM(BH41:BO41)</f>
        <v>0</v>
      </c>
      <c r="BR41" s="14"/>
      <c r="BS41" s="14"/>
      <c r="BT41" s="17"/>
      <c r="BU41" s="17"/>
      <c r="BV41" s="142" t="n">
        <f aca="false">IF(BV$2&lt;=$A41,IF(BV$3&gt;=$A41,(BV$4),0),0)*($AH42-$AH41)/10000</f>
        <v>0</v>
      </c>
      <c r="BW41" s="142" t="n">
        <f aca="false">IF(BW$2&lt;=$A41,IF(BW$3&gt;=$A41,(BW$4),0),0)*($AH42-$AH41)/10000</f>
        <v>0</v>
      </c>
      <c r="BX41" s="142" t="n">
        <f aca="false">IF(BX$2&lt;=$A41,IF(BX$3&gt;=$A41,(BX$4),0),0)*($AH42-$AH41)/10000</f>
        <v>0</v>
      </c>
      <c r="BY41" s="142" t="n">
        <f aca="false">IF(BY$2&lt;=$A41,IF(BY$3&gt;=$A41,(BY$4),0),0)*($AH42-$AH41)/10000</f>
        <v>0</v>
      </c>
      <c r="BZ41" s="142" t="n">
        <f aca="false">IF(BZ$2&lt;=$A41,IF(BZ$3&gt;=$A41,(BZ$4),0),0)*($AH42-$AH41)/10000</f>
        <v>0</v>
      </c>
      <c r="CA41" s="140" t="n">
        <f aca="false">IF(CA$2&lt;=$A41,IF(CA$3&gt;=$A41,(CA$4),0),0)*($AH42-$AH41)/10000</f>
        <v>0</v>
      </c>
      <c r="CB41" s="140" t="n">
        <f aca="false">IF(CB$2&lt;=$A41,IF(CB$3&gt;=$A41,(CB$4),0),0)*($AH42-$AH41)/10000</f>
        <v>0</v>
      </c>
      <c r="CC41" s="140" t="n">
        <f aca="false">IF(CC$2&lt;=$A41,IF(CC$3&gt;=$A41,(CC$4),0),0)*($AH42-$AH41)/10000</f>
        <v>0</v>
      </c>
      <c r="CD41" s="140" t="n">
        <f aca="false">IF(CD$2&lt;=$A41,IF(CD$3&gt;=$A41,(CD$4),0),0)*($AH42-$AH41)/10000</f>
        <v>0</v>
      </c>
      <c r="CE41" s="140" t="n">
        <f aca="false">IF(CE$2&lt;=$A41,IF(CE$3&gt;=$A41,(CE$4),0),0)*($AH42-$AH41)/10000</f>
        <v>0</v>
      </c>
      <c r="CF41" s="140" t="n">
        <f aca="false">IF(CF$2&lt;=$A41,IF(CF$3&gt;=$A41,(CF$4),0),0)*($AH42-$AH41)/10000</f>
        <v>0</v>
      </c>
      <c r="CG41" s="140" t="n">
        <f aca="false">IF(CG$2&lt;=$A41,IF(CG$3&gt;=$A41,(CG$4),0),0)*($AH42-$AH41)/10000</f>
        <v>0</v>
      </c>
      <c r="CH41" s="140" t="n">
        <f aca="false">IF(CH$2&lt;=$A41,IF(CH$3&gt;=$A41,(CH$4),0),0)*($AH42-$AH41)/10000</f>
        <v>0</v>
      </c>
      <c r="CI41" s="17"/>
      <c r="CJ41" s="128" t="n">
        <f aca="false">SUM(BV41:CH41)*$AL41</f>
        <v>0</v>
      </c>
      <c r="CK41" s="128"/>
      <c r="CL41" s="128"/>
      <c r="CM41" s="142" t="n">
        <f aca="false">IF(CM$2&lt;=$A41,IF(CM$3&gt;=$A41,(CM$4),0),0)*($AH42-$AH41)/10000</f>
        <v>0</v>
      </c>
      <c r="CN41" s="142" t="n">
        <f aca="false">IF(CN$2&lt;=$A41,IF(CN$3&gt;=$A41,(CN$4),0),0)*($AH42-$AH41)/10000</f>
        <v>0</v>
      </c>
      <c r="CO41" s="142" t="n">
        <f aca="false">IF(CO$2&lt;=$A41,IF(CO$3&gt;=$A41,(CO$4),0),0)*($AH42-$AH41)/10000</f>
        <v>0</v>
      </c>
      <c r="CP41" s="142" t="n">
        <f aca="false">IF(CP$2&lt;=$A41,IF(CP$3&gt;=$A41,(CP$4),0),0)*($AH42-$AH41)/10000</f>
        <v>0</v>
      </c>
      <c r="CQ41" s="128"/>
      <c r="CR41" s="128" t="n">
        <f aca="false">SUM(CM41:CP41)*AL41</f>
        <v>0</v>
      </c>
      <c r="CS41" s="128"/>
      <c r="CT41" s="17"/>
      <c r="CU41" s="17"/>
      <c r="CV41" s="17"/>
      <c r="CW41" s="140" t="n">
        <f aca="false">IF(CW$2&lt;=$A41,IF(CW$3&gt;=$A41,(CW$4),0),0)*($AH42-$AH41)/10000</f>
        <v>0</v>
      </c>
      <c r="CX41" s="140" t="n">
        <f aca="false">IF(CX$2&lt;=$A41,IF(CX$3&gt;=$A41,(CX$4),0),0)*($AH42-$AH41)/10000</f>
        <v>0</v>
      </c>
      <c r="CY41" s="140" t="n">
        <f aca="false">IF(CY$2&lt;=$A41,IF(CY$3&gt;=$A41,(CY$4),0),0)*($AH42-$AH41)/10000</f>
        <v>0</v>
      </c>
      <c r="CZ41" s="140" t="n">
        <f aca="false">IF(CZ$2&lt;=$A41,IF(CZ$3&gt;=$A41,(CZ$4),0),0)*($AH42-$AH41)/10000</f>
        <v>0</v>
      </c>
      <c r="DA41" s="140" t="n">
        <f aca="false">IF(DA$2&lt;=$A41,IF(DA$3&gt;=$A41,(DA$4),0),0)*($AH42-$AH41)/10000</f>
        <v>0</v>
      </c>
      <c r="DB41" s="140" t="n">
        <f aca="false">IF(DB$2&lt;=$A41,IF(DB$3&gt;=$A41,(DB$4),0),0)*($AH42-$AH41)/10000</f>
        <v>0</v>
      </c>
      <c r="DC41" s="140" t="n">
        <f aca="false">IF(DC$2&lt;=$A41,IF(DC$3&gt;=$A41,(DC$4),0),0)*($AH42-$AH41)/10000</f>
        <v>0</v>
      </c>
      <c r="DD41" s="17"/>
      <c r="DE41" s="128" t="n">
        <f aca="false">SUM(CW41:DC41)*$AL41</f>
        <v>0</v>
      </c>
      <c r="DF41" s="17"/>
      <c r="DG41" s="17"/>
      <c r="DH41" s="17"/>
      <c r="DI41" s="17"/>
      <c r="DJ41" s="17"/>
      <c r="DK41" s="140" t="n">
        <f aca="false">IF(DK$2&lt;=$A41,IF(DK$3&gt;=$A41,(DK$4),0),0)*($AH42-$AH41)/10000</f>
        <v>0</v>
      </c>
      <c r="DL41" s="140" t="n">
        <f aca="false">IF(DL$2&lt;=$A41,IF(DL$3&gt;=$A41,(DL$4),0),0)*($AH42-$AH41)/10000</f>
        <v>0</v>
      </c>
      <c r="DM41" s="140" t="n">
        <f aca="false">IF(DM$2&lt;=$A41,IF(DM$3&gt;=$A41,(DM$4),0),0)*($AH42-$AH41)/10000</f>
        <v>0</v>
      </c>
      <c r="DN41" s="140" t="n">
        <f aca="false">IF(DN$2&lt;=$A41,IF(DN$3&gt;=$A41,(DN$4),0),0)*($AH42-$AH41)/10000</f>
        <v>0</v>
      </c>
      <c r="DO41" s="140"/>
      <c r="DP41" s="140" t="n">
        <f aca="false">SUM(DK41:DN41)*AL41</f>
        <v>0</v>
      </c>
      <c r="DQ41" s="140"/>
      <c r="DR41" s="140" t="n">
        <f aca="false">IF(DR$2&lt;=$A41,IF(DR$3&gt;=$A41,(DR$4),0),0)*($AH42-$AH41)/10000</f>
        <v>0</v>
      </c>
      <c r="DS41" s="140" t="n">
        <f aca="false">IF(DS$2&lt;=$A41,IF(DS$3&gt;=$A41,(DS$4),0),0)*($AH42-$AH41)/10000</f>
        <v>0</v>
      </c>
      <c r="DT41" s="140" t="n">
        <f aca="false">IF(DT$2&lt;=$A41,IF(DT$3&gt;=$A41,(DT$4),0),0)*($AH42-$AH41)/10000</f>
        <v>0</v>
      </c>
      <c r="DU41" s="140" t="n">
        <f aca="false">IF(DU$2&lt;=$A41,IF(DU$3&gt;=$A41,(DU$4),0),0)*($AH42-$AH41)/10000</f>
        <v>0</v>
      </c>
      <c r="DV41" s="140" t="n">
        <f aca="false">IF(DV$2&lt;=$A41,IF(DV$3&gt;=$A41,(DV$4),0),0)*($AH42-$AH41)/10000</f>
        <v>0</v>
      </c>
      <c r="DW41" s="140" t="n">
        <f aca="false">IF(DW$2&lt;=$A41,IF(DW$3&gt;=$A41,(DW$4),0),0)*($AH42-$AH41)/10000</f>
        <v>0</v>
      </c>
      <c r="DX41" s="140" t="n">
        <f aca="false">IF(DX$2&lt;=$A41,IF(DX$3&gt;=$A41,(DX$4),0),0)*($AH42-$AH41)/10000</f>
        <v>0</v>
      </c>
      <c r="DY41" s="140" t="n">
        <f aca="false">IF(DY$2&lt;=$A41,IF(DY$3&gt;=$A41,(DY$4),0),0)*($AH42-$AH41)/10000</f>
        <v>0</v>
      </c>
      <c r="DZ41" s="17"/>
      <c r="EA41" s="128" t="n">
        <f aca="false">DP41+((SUM(DR41:DY41)))</f>
        <v>0</v>
      </c>
      <c r="EB41" s="128" t="n">
        <f aca="false">EA41*AL41</f>
        <v>0</v>
      </c>
      <c r="EC41" s="17"/>
      <c r="ED41" s="17"/>
      <c r="EE41" s="17"/>
      <c r="EF41" s="17"/>
      <c r="EG41" s="17"/>
      <c r="EH41" s="140" t="n">
        <f aca="false">IF(EH$2&lt;=$A41,IF(EH$3&gt;=$A41,(EH$4),0),0)*($AH42-$AH41)/10000</f>
        <v>0</v>
      </c>
      <c r="EI41" s="140" t="n">
        <f aca="false">IF(EI$2&lt;=$A41,IF(EI$3&gt;=$A41,(EI$4),0),0)*($AH42-$AH41)/10000</f>
        <v>0</v>
      </c>
      <c r="EJ41" s="140" t="n">
        <f aca="false">IF(EJ$2&lt;=$A41,IF(EJ$3&gt;=$A41,(EJ$4),0),0)*($AH42-$AH41)/10000</f>
        <v>0</v>
      </c>
      <c r="EK41" s="140" t="n">
        <f aca="false">IF(EK$2&lt;=$A41,IF(EK$3&gt;=$A41,(EK$4),0),0)*($AH42-$AH41)/10000</f>
        <v>0</v>
      </c>
      <c r="EL41" s="140" t="n">
        <f aca="false">IF(EL$2&lt;=$A41,IF(EL$3&gt;=$A41,(EL$4),0),0)*($AH42-$AH41)/10000</f>
        <v>0</v>
      </c>
      <c r="EM41" s="140" t="n">
        <f aca="false">IF(EM$2&lt;=$A41,IF(EM$3&gt;=$A41,(EM$4),0),0)*($AH42-$AH41)/10000</f>
        <v>0</v>
      </c>
      <c r="EN41" s="17"/>
      <c r="EO41" s="128" t="n">
        <f aca="false">SUM(EH41:EM41)</f>
        <v>0</v>
      </c>
      <c r="EP41" s="128" t="n">
        <f aca="false">EO41*AL41</f>
        <v>0</v>
      </c>
      <c r="EQ41" s="17"/>
      <c r="ER41" s="17"/>
      <c r="ES41" s="17"/>
      <c r="ET41" s="17"/>
      <c r="EU41" s="17"/>
      <c r="EV41" s="140" t="n">
        <f aca="false">IF(EV$2&lt;=$A41,IF(EV$3&gt;=$A41,(EV$4),0),0)*($AH42-$AH41)/10000</f>
        <v>0</v>
      </c>
      <c r="EW41" s="140" t="n">
        <f aca="false">IF(EW$2&lt;=$A41,IF(EW$3&gt;=$A41,(EW$4),0),0)*($AH42-$AH41)/10000</f>
        <v>0</v>
      </c>
      <c r="EX41" s="140" t="n">
        <f aca="false">IF(EX$2&lt;=$A41,IF(EX$3&gt;=$A41,(EX$4),0),0)*($AH42-$AH41)/10000</f>
        <v>0</v>
      </c>
      <c r="EY41" s="140" t="n">
        <f aca="false">IF(EY$2&lt;=$A41,IF(EY$3&gt;=$A41,(EY$4),0),0)*($AH42-$AH41)/10000</f>
        <v>0</v>
      </c>
      <c r="EZ41" s="140" t="n">
        <f aca="false">IF(EZ$2&lt;=$A41,IF(EZ$3&gt;=$A41,(EZ$4),0),0)*($AH42-$AH41)/10000</f>
        <v>0</v>
      </c>
      <c r="FA41" s="140" t="n">
        <f aca="false">IF(FA$2&lt;=$A41,IF(FA$3&gt;=$A41,(FA$4),0),0)*($AH42-$AH41)/10000</f>
        <v>0</v>
      </c>
      <c r="FB41" s="17"/>
      <c r="FC41" s="128" t="n">
        <f aca="false">SUM(EV41:FA41)</f>
        <v>0</v>
      </c>
      <c r="FD41" s="128" t="n">
        <f aca="false">FC41*AL41</f>
        <v>0</v>
      </c>
      <c r="FE41" s="17"/>
      <c r="FF41" s="17"/>
      <c r="FG41" s="17"/>
      <c r="FH41" s="17"/>
      <c r="FI41" s="17"/>
      <c r="FJ41" s="17"/>
      <c r="FK41" s="140" t="n">
        <f aca="false">IF(FK$2&lt;=$A41,IF(FK$3&gt;=$A41,(FK$4),0),0)*($AH42-$AH41)/10000</f>
        <v>0</v>
      </c>
      <c r="FL41" s="140" t="n">
        <f aca="false">IF(FL$2&lt;=$A41,IF(FL$3&gt;=$A41,(FL$4),0),0)*($AH42-$AH41)/10000</f>
        <v>0</v>
      </c>
      <c r="FM41" s="140" t="n">
        <f aca="false">IF(FM$2&lt;=$A41,IF(FM$3&gt;=$A41,(FM$4),0),0)*($AH42-$AH41)/10000</f>
        <v>0</v>
      </c>
      <c r="FN41" s="140" t="n">
        <f aca="false">IF(FN$2&lt;=$A41,IF(FN$3&gt;=$A41,(FN$4),0),0)*($AH42-$AH41)/10000</f>
        <v>0</v>
      </c>
      <c r="FO41" s="140" t="n">
        <f aca="false">IF(FO$2&lt;=$A41,IF(FO$3&gt;=$A41,(FO$4),0),0)*($AH42-$AH41)/10000</f>
        <v>0</v>
      </c>
      <c r="FP41" s="140" t="n">
        <f aca="false">IF(FP$2&lt;=$A41,IF(FP$3&gt;=$A41,(FP$4),0),0)*($AH42-$AH41)/10000</f>
        <v>0</v>
      </c>
      <c r="FQ41" s="17"/>
      <c r="FR41" s="128" t="n">
        <f aca="false">SUM(FK41:FP41)</f>
        <v>0</v>
      </c>
      <c r="FS41" s="128" t="n">
        <f aca="false">FR41*AL41</f>
        <v>0</v>
      </c>
      <c r="FT41" s="17"/>
      <c r="FU41" s="17"/>
      <c r="FV41" s="17"/>
      <c r="FW41" s="17"/>
      <c r="FX41" s="17"/>
      <c r="FY41" s="17"/>
      <c r="FZ41" s="140" t="n">
        <f aca="false">IF(FZ$2&lt;=$A41,IF(FZ$3&gt;=$A41,(FZ$4),0),0)*($AH42-$AH41)/10000</f>
        <v>0</v>
      </c>
      <c r="GA41" s="140" t="n">
        <f aca="false">IF(GA$2&lt;=$A41,IF(GA$3&gt;=$A41,(GA$4),0),0)*($AH42-$AH41)/10000</f>
        <v>0</v>
      </c>
      <c r="GB41" s="140" t="n">
        <f aca="false">IF(GB$2&lt;=$A41,IF(GB$3&gt;=$A41,(GB$4),0),0)*($AH42-$AH41)/10000</f>
        <v>0</v>
      </c>
      <c r="GC41" s="140" t="n">
        <f aca="false">IF(GC$2&lt;=$A41,IF(GC$3&gt;=$A41,(GC$4),0),0)*($AH42-$AH41)/10000</f>
        <v>0</v>
      </c>
      <c r="GD41" s="140" t="n">
        <f aca="false">IF(GD$2&lt;=$A41,IF(GD$3&gt;=$A41,(GD$4),0),0)*($AH42-$AH41)/10000</f>
        <v>0</v>
      </c>
      <c r="GE41" s="140" t="n">
        <f aca="false">IF(GE$2&lt;=$A41,IF(GE$3&gt;=$A41,(GE$4),0),0)*($AH42-$AH41)/10000</f>
        <v>0</v>
      </c>
      <c r="GF41" s="17"/>
      <c r="GG41" s="128" t="n">
        <f aca="false">SUM(FZ41:GE41)</f>
        <v>0</v>
      </c>
      <c r="GH41" s="128" t="n">
        <f aca="false">GG41*AL41</f>
        <v>0</v>
      </c>
      <c r="GK41" s="17"/>
      <c r="GL41" s="17"/>
      <c r="GM41" s="17"/>
      <c r="GN41" s="17"/>
      <c r="GO41" s="140" t="n">
        <f aca="false">IF(GO$2&lt;=$A41,IF(GO$3&gt;=$A41,(GO$4),0),0)*($AH42-$AH41)/10000</f>
        <v>0</v>
      </c>
      <c r="GP41" s="140" t="n">
        <f aca="false">IF(GP$2&lt;=$A41,IF(GP$3&gt;=$A41,(GP$4),0),0)*($AH42-$AH41)/10000</f>
        <v>0</v>
      </c>
      <c r="GQ41" s="140" t="n">
        <f aca="false">IF(GQ$2&lt;=$A41,IF(GQ$3&gt;=$A41,(GQ$4),0),0)*($AH42-$AH41)/10000</f>
        <v>0</v>
      </c>
      <c r="GR41" s="140" t="n">
        <f aca="false">IF(GR$2&lt;=$A41,IF(GR$3&gt;=$A41,(GR$4),0),0)*($AH42-$AH41)/10000</f>
        <v>0</v>
      </c>
      <c r="GS41" s="140" t="n">
        <f aca="false">IF(GS$2&lt;=$A41,IF(GS$3&gt;=$A41,(GS$4),0),0)*($AH42-$AH41)/10000</f>
        <v>0</v>
      </c>
      <c r="GT41" s="140" t="n">
        <f aca="false">IF(GT$2&lt;=$A41,IF(GT$3&gt;=$A41,(GT$4),0),0)*($AH42-$AH41)/10000</f>
        <v>0</v>
      </c>
      <c r="GU41" s="17"/>
      <c r="GV41" s="128" t="n">
        <f aca="false">SUM(GO41:GT41)</f>
        <v>0</v>
      </c>
      <c r="GW41" s="128" t="n">
        <f aca="false">GV41*AL41</f>
        <v>0</v>
      </c>
      <c r="GZ41" s="17"/>
      <c r="HA41" s="17"/>
      <c r="HB41" s="17"/>
      <c r="HC41" s="17"/>
      <c r="HD41" s="140" t="n">
        <f aca="false">IF(HD$2&lt;=$A41,IF(HD$3&gt;=$A41,(HD$4),0),0)*($AH42-$AH41)/10000</f>
        <v>0</v>
      </c>
      <c r="HE41" s="140" t="n">
        <f aca="false">IF(HE$2&lt;=$A41,IF(HE$3&gt;=$A41,(HE$4),0),0)*($AH42-$AH41)/10000</f>
        <v>0</v>
      </c>
      <c r="HF41" s="140" t="n">
        <f aca="false">IF(HF$2&lt;=$A41,IF(HF$3&gt;=$A41,(HF$4),0),0)*($AH42-$AH41)/10000</f>
        <v>0</v>
      </c>
      <c r="HG41" s="140" t="n">
        <f aca="false">IF(HG$2&lt;=$A41,IF(HG$3&gt;=$A41,(HG$4),0),0)*($AH42-$AH41)/10000</f>
        <v>0</v>
      </c>
      <c r="HH41" s="140" t="n">
        <f aca="false">IF(HH$2&lt;=$A41,IF(HH$3&gt;=$A41,(HH$4),0),0)*($AH42-$AH41)/10000</f>
        <v>0</v>
      </c>
      <c r="HI41" s="140" t="n">
        <f aca="false">IF(HI$2&lt;=$A41,IF(HI$3&gt;=$A41,(HI$4),0),0)*($AH42-$AH41)/10000</f>
        <v>0</v>
      </c>
      <c r="HJ41" s="17"/>
      <c r="HK41" s="128" t="n">
        <f aca="false">SUM(HD41:HI41)</f>
        <v>0</v>
      </c>
      <c r="HL41" s="128" t="n">
        <f aca="false">HK41*AL41</f>
        <v>0</v>
      </c>
    </row>
    <row r="42" customFormat="false" ht="16.5" hidden="false" customHeight="false" outlineLevel="0" collapsed="false">
      <c r="A42" s="133" t="n">
        <v>38018</v>
      </c>
      <c r="B42" s="144" t="n">
        <f aca="false">INDEX(PrnArray,MATCH($A42,PrnColumn,0),MATCH($AE$19,PrnRow,0))+EP42</f>
        <v>0</v>
      </c>
      <c r="C42" s="135" t="n">
        <f aca="false">INDEX(M1SHEET,MATCH($A42,M1COLUMN,0),MATCH($AF$14,M1ROW,0))</f>
        <v>0.59</v>
      </c>
      <c r="D42" s="152"/>
      <c r="E42" s="144" t="n">
        <f aca="false">INDEX(PrnArray,MATCH($A42,PrnColumn,0),MATCH($AF$47,PrnRow,0))+HL42</f>
        <v>0</v>
      </c>
      <c r="F42" s="135" t="n">
        <f aca="false">INDEX(M1SHEET,MATCH($A42,M1COLUMN,0),MATCH($AF$6,M1ROW,0))</f>
        <v>0.26</v>
      </c>
      <c r="G42" s="152"/>
      <c r="H42" s="144" t="n">
        <f aca="false">INDEX(PrnArray,MATCH($A42,PrnColumn,0),MATCH($AE$11,PrnRow,0))</f>
        <v>0</v>
      </c>
      <c r="I42" s="135" t="n">
        <f aca="false">INDEX(M1SHEET,MATCH($A42,M1COLUMN,0),MATCH($AF$20,M1ROW,0))</f>
        <v>0.0625</v>
      </c>
      <c r="J42" s="152"/>
      <c r="K42" s="144" t="n">
        <f aca="false">INDEX(PrnArray,MATCH($A42,PrnColumn,0),MATCH($AE$21,PrnRow,0))+FS42</f>
        <v>12.37</v>
      </c>
      <c r="L42" s="135" t="n">
        <f aca="false">INDEX(M1SHEET,MATCH($A42,M1COLUMN,0),MATCH($AF$10,M1ROW,0))</f>
        <v>0.13</v>
      </c>
      <c r="M42" s="152"/>
      <c r="N42" s="144" t="n">
        <f aca="false">INDEX(PrnArray,MATCH($A42,PrnColumn,0),MATCH($AE$40,PrnRow,0))+AJ42</f>
        <v>33.28</v>
      </c>
      <c r="O42" s="135" t="n">
        <f aca="false">INDEX(M1SHEET,MATCH($A42,M1COLUMN,0),MATCH($AF$26,M1ROW,0))</f>
        <v>0.14</v>
      </c>
      <c r="P42" s="152"/>
      <c r="Q42" s="144" t="n">
        <f aca="false">INDEX(PrnArray,MATCH($A42,PrnColumn,0),MATCH($AE$2,PrnRow,0))+$BE42+$DE42</f>
        <v>-165.82</v>
      </c>
      <c r="R42" s="135" t="n">
        <f aca="false">INDEX(M1SHEET,MATCH($A42,M1COLUMN,0),MATCH($AF$3,M1ROW,0))</f>
        <v>-0.23</v>
      </c>
      <c r="S42" s="152"/>
      <c r="T42" s="135" t="n">
        <f aca="false">INDEX(M1SHEET,MATCH($A42,M1COLUMN,0),MATCH($AF$28,M1ROW,0))</f>
        <v>5.5158420881256</v>
      </c>
      <c r="U42" s="152"/>
      <c r="V42" s="144" t="e">
        <f aca="false">INDEX(PrnArray,MATCH($A42,PrnColumn,0),MATCH($AE$18,PrnRow,0))+INDEX(optsArray,MATCH($A42,optsColumn,0),MATCH($AE$18,optsRow,0))+$BE42+$CJ42+$CR42+$DP42</f>
        <v>#VALUE!</v>
      </c>
      <c r="W42" s="135" t="n">
        <f aca="false">INDEX(M1SHEET,MATCH($A42,M1COLUMN,0),MATCH($AF$2,M1ROW,0))</f>
        <v>4.121</v>
      </c>
      <c r="X42" s="152"/>
      <c r="Z42" s="150" t="n">
        <f aca="false">H42+K42+Q42</f>
        <v>-153.45</v>
      </c>
      <c r="AA42" s="58"/>
      <c r="AB42" s="58"/>
      <c r="AE42" s="60" t="s">
        <v>137</v>
      </c>
      <c r="AF42" s="160"/>
      <c r="AH42" s="138" t="n">
        <v>38018</v>
      </c>
      <c r="AI42" s="96" t="n">
        <f aca="false">(BE42+BQ42+CJ42+DP42)*AL42</f>
        <v>0</v>
      </c>
      <c r="AJ42" s="97" t="n">
        <f aca="false">(AN42)*(AL42)</f>
        <v>0</v>
      </c>
      <c r="AK42" s="97" t="n">
        <f aca="false">(AM42+AN42)*(AL42)</f>
        <v>0</v>
      </c>
      <c r="AL42" s="139" t="n">
        <f aca="false">INDEX(M1SHEET,MATCH($AH42,M1COLUMN,0),MATCH($AF$38,M1ROW,0))</f>
        <v>0.852909703516144</v>
      </c>
      <c r="AM42" s="122" t="n">
        <f aca="false">BR42</f>
        <v>0</v>
      </c>
      <c r="AN42" s="97" t="n">
        <f aca="false">BQ42</f>
        <v>0</v>
      </c>
      <c r="AO42" s="125"/>
      <c r="AP42" s="108"/>
      <c r="AQ42" s="128" t="n">
        <f aca="false">SUM(AW42:BD42)+SUM(BH42:BO42)+SUM(DT42:DY42)+SUM(BV42:CH42)</f>
        <v>0</v>
      </c>
      <c r="AR42" s="108"/>
      <c r="AS42" s="17"/>
      <c r="AT42" s="17"/>
      <c r="AU42" s="37" t="n">
        <v>38018</v>
      </c>
      <c r="AV42" s="17"/>
      <c r="AW42" s="128" t="n">
        <f aca="false">IF(AW$2&lt;=$A42,IF(AW$3&gt;=$A42,(AW$4/1.055056),0),0)*($AH43-$AH42)/10000</f>
        <v>0</v>
      </c>
      <c r="AX42" s="140" t="n">
        <f aca="false">IF(AX$2&lt;=$A42,IF(AX$3&gt;=$A42,(AX$4/1.055056),0),0)*($AH43-$AH42)/10000</f>
        <v>0</v>
      </c>
      <c r="AY42" s="140" t="n">
        <f aca="false">IF(AY$2&lt;=$A42,IF(AY$3&gt;=$A42,(AY$4/1.055056),0),0)*($AH43-$AH42)/10000</f>
        <v>0</v>
      </c>
      <c r="AZ42" s="140" t="n">
        <f aca="false">IF(AZ$2&lt;=$A42,IF(AZ$3&gt;=$A42,(AZ$4/1.055056),0),0)*($AH43-$AH42)/10000</f>
        <v>0</v>
      </c>
      <c r="BA42" s="140" t="n">
        <f aca="false">IF(BA$2&lt;=$A42,IF(BA$3&gt;=$A42,(BA$4/1.055056),0),0)*($AH43-$AH42)/10000</f>
        <v>0</v>
      </c>
      <c r="BB42" s="140" t="n">
        <f aca="false">IF(BB$2&lt;=$A42,IF(BB$3&gt;=$A42,(BB$4/1.055056),0),0)*($AH43-$AH42)/10000</f>
        <v>0</v>
      </c>
      <c r="BC42" s="140" t="n">
        <f aca="false">IF(BC$2&lt;=$A42,IF(BC$3&gt;=$A42,(BC$4/1.055056),0),0)*($AH43-$AH42)/10000</f>
        <v>0</v>
      </c>
      <c r="BD42" s="140"/>
      <c r="BE42" s="140" t="n">
        <f aca="false">SUM(AW42:BD42)*AL42</f>
        <v>0</v>
      </c>
      <c r="BF42" s="13"/>
      <c r="BG42" s="13"/>
      <c r="BH42" s="141" t="n">
        <f aca="false">IF(BH$2&lt;=$A42,IF(BH$3&gt;=$A42,(BH$4/1.055056),0),0)*($AH43-$AH42)/10000</f>
        <v>0</v>
      </c>
      <c r="BI42" s="141" t="n">
        <f aca="false">IF(BI$2&lt;=$A42,IF(BI$3&gt;=$A42,(BI$4/1.055056),0),0)*($AH43-$AH42)/10000</f>
        <v>0</v>
      </c>
      <c r="BJ42" s="141" t="n">
        <f aca="false">IF(BJ$2&lt;=$A42,IF(BJ$3&gt;=$A42,(BJ$4/1.055056),0),0)*($AH43-$AH42)/10000</f>
        <v>0</v>
      </c>
      <c r="BK42" s="141" t="n">
        <f aca="false">IF(BK$2&lt;=$A42,IF(BK$3&gt;=$A42,(BK$4/1.055056),0),0)*($AH43-$AH42)/10000</f>
        <v>0</v>
      </c>
      <c r="BL42" s="141" t="n">
        <f aca="false">IF(BL$2&lt;=$A42,IF(BL$3&gt;=$A42,(BL$4/1.055056),0),0)*($AH43-$AH42)/10000</f>
        <v>0</v>
      </c>
      <c r="BM42" s="141" t="n">
        <f aca="false">IF(BM$2&lt;=$A42,IF(BM$3&gt;=$A42,(BM$4/1.055056),0),0)*($AH43-$AH42)/10000</f>
        <v>0</v>
      </c>
      <c r="BN42" s="141" t="n">
        <f aca="false">IF(BN$2&lt;=$A42,IF(BN$3&gt;=$A42,(BN$4/1.055056),0),0)*($AH43-$AH42)/10000</f>
        <v>0</v>
      </c>
      <c r="BO42" s="141" t="n">
        <f aca="false">IF(BO$2&lt;=$A42,IF(BO$3&gt;=$A42,(BO$4/1.055056),0),0)*($AH43-$AH42)/10000</f>
        <v>0</v>
      </c>
      <c r="BP42" s="13"/>
      <c r="BQ42" s="14" t="n">
        <f aca="false">SUM(BH42:BO42)</f>
        <v>0</v>
      </c>
      <c r="BR42" s="14"/>
      <c r="BS42" s="14"/>
      <c r="BT42" s="17"/>
      <c r="BU42" s="17"/>
      <c r="BV42" s="142" t="n">
        <f aca="false">IF(BV$2&lt;=$A42,IF(BV$3&gt;=$A42,(BV$4),0),0)*($AH43-$AH42)/10000</f>
        <v>0</v>
      </c>
      <c r="BW42" s="142" t="n">
        <f aca="false">IF(BW$2&lt;=$A42,IF(BW$3&gt;=$A42,(BW$4),0),0)*($AH43-$AH42)/10000</f>
        <v>0</v>
      </c>
      <c r="BX42" s="142" t="n">
        <f aca="false">IF(BX$2&lt;=$A42,IF(BX$3&gt;=$A42,(BX$4),0),0)*($AH43-$AH42)/10000</f>
        <v>0</v>
      </c>
      <c r="BY42" s="142" t="n">
        <f aca="false">IF(BY$2&lt;=$A42,IF(BY$3&gt;=$A42,(BY$4),0),0)*($AH43-$AH42)/10000</f>
        <v>0</v>
      </c>
      <c r="BZ42" s="142" t="n">
        <f aca="false">IF(BZ$2&lt;=$A42,IF(BZ$3&gt;=$A42,(BZ$4),0),0)*($AH43-$AH42)/10000</f>
        <v>0</v>
      </c>
      <c r="CA42" s="140" t="n">
        <f aca="false">IF(CA$2&lt;=$A42,IF(CA$3&gt;=$A42,(CA$4),0),0)*($AH43-$AH42)/10000</f>
        <v>0</v>
      </c>
      <c r="CB42" s="140" t="n">
        <f aca="false">IF(CB$2&lt;=$A42,IF(CB$3&gt;=$A42,(CB$4),0),0)*($AH43-$AH42)/10000</f>
        <v>0</v>
      </c>
      <c r="CC42" s="140" t="n">
        <f aca="false">IF(CC$2&lt;=$A42,IF(CC$3&gt;=$A42,(CC$4),0),0)*($AH43-$AH42)/10000</f>
        <v>0</v>
      </c>
      <c r="CD42" s="140" t="n">
        <f aca="false">IF(CD$2&lt;=$A42,IF(CD$3&gt;=$A42,(CD$4),0),0)*($AH43-$AH42)/10000</f>
        <v>0</v>
      </c>
      <c r="CE42" s="140" t="n">
        <f aca="false">IF(CE$2&lt;=$A42,IF(CE$3&gt;=$A42,(CE$4),0),0)*($AH43-$AH42)/10000</f>
        <v>0</v>
      </c>
      <c r="CF42" s="140" t="n">
        <f aca="false">IF(CF$2&lt;=$A42,IF(CF$3&gt;=$A42,(CF$4),0),0)*($AH43-$AH42)/10000</f>
        <v>0</v>
      </c>
      <c r="CG42" s="140" t="n">
        <f aca="false">IF(CG$2&lt;=$A42,IF(CG$3&gt;=$A42,(CG$4),0),0)*($AH43-$AH42)/10000</f>
        <v>0</v>
      </c>
      <c r="CH42" s="140" t="n">
        <f aca="false">IF(CH$2&lt;=$A42,IF(CH$3&gt;=$A42,(CH$4),0),0)*($AH43-$AH42)/10000</f>
        <v>0</v>
      </c>
      <c r="CI42" s="17"/>
      <c r="CJ42" s="128" t="n">
        <f aca="false">SUM(BV42:CH42)*$AL42</f>
        <v>0</v>
      </c>
      <c r="CK42" s="128"/>
      <c r="CL42" s="128"/>
      <c r="CM42" s="142" t="n">
        <f aca="false">IF(CM$2&lt;=$A42,IF(CM$3&gt;=$A42,(CM$4),0),0)*($AH43-$AH42)/10000</f>
        <v>0</v>
      </c>
      <c r="CN42" s="142" t="n">
        <f aca="false">IF(CN$2&lt;=$A42,IF(CN$3&gt;=$A42,(CN$4),0),0)*($AH43-$AH42)/10000</f>
        <v>0</v>
      </c>
      <c r="CO42" s="142" t="n">
        <f aca="false">IF(CO$2&lt;=$A42,IF(CO$3&gt;=$A42,(CO$4),0),0)*($AH43-$AH42)/10000</f>
        <v>0</v>
      </c>
      <c r="CP42" s="142" t="n">
        <f aca="false">IF(CP$2&lt;=$A42,IF(CP$3&gt;=$A42,(CP$4),0),0)*($AH43-$AH42)/10000</f>
        <v>0</v>
      </c>
      <c r="CQ42" s="128"/>
      <c r="CR42" s="128" t="n">
        <f aca="false">SUM(CM42:CP42)*AL42</f>
        <v>0</v>
      </c>
      <c r="CS42" s="128"/>
      <c r="CT42" s="17"/>
      <c r="CU42" s="17"/>
      <c r="CV42" s="17"/>
      <c r="CW42" s="140" t="n">
        <f aca="false">IF(CW$2&lt;=$A42,IF(CW$3&gt;=$A42,(CW$4),0),0)*($AH43-$AH42)/10000</f>
        <v>0</v>
      </c>
      <c r="CX42" s="140" t="n">
        <f aca="false">IF(CX$2&lt;=$A42,IF(CX$3&gt;=$A42,(CX$4),0),0)*($AH43-$AH42)/10000</f>
        <v>0</v>
      </c>
      <c r="CY42" s="140" t="n">
        <f aca="false">IF(CY$2&lt;=$A42,IF(CY$3&gt;=$A42,(CY$4),0),0)*($AH43-$AH42)/10000</f>
        <v>0</v>
      </c>
      <c r="CZ42" s="140" t="n">
        <f aca="false">IF(CZ$2&lt;=$A42,IF(CZ$3&gt;=$A42,(CZ$4),0),0)*($AH43-$AH42)/10000</f>
        <v>0</v>
      </c>
      <c r="DA42" s="140" t="n">
        <f aca="false">IF(DA$2&lt;=$A42,IF(DA$3&gt;=$A42,(DA$4),0),0)*($AH43-$AH42)/10000</f>
        <v>0</v>
      </c>
      <c r="DB42" s="140" t="n">
        <f aca="false">IF(DB$2&lt;=$A42,IF(DB$3&gt;=$A42,(DB$4),0),0)*($AH43-$AH42)/10000</f>
        <v>0</v>
      </c>
      <c r="DC42" s="140" t="n">
        <f aca="false">IF(DC$2&lt;=$A42,IF(DC$3&gt;=$A42,(DC$4),0),0)*($AH43-$AH42)/10000</f>
        <v>0</v>
      </c>
      <c r="DD42" s="17"/>
      <c r="DE42" s="128" t="n">
        <f aca="false">SUM(CW42:DC42)*$AL42</f>
        <v>0</v>
      </c>
      <c r="DF42" s="17"/>
      <c r="DG42" s="17"/>
      <c r="DH42" s="17"/>
      <c r="DI42" s="17"/>
      <c r="DJ42" s="17"/>
      <c r="DK42" s="140" t="n">
        <f aca="false">IF(DK$2&lt;=$A42,IF(DK$3&gt;=$A42,(DK$4),0),0)*($AH43-$AH42)/10000</f>
        <v>0</v>
      </c>
      <c r="DL42" s="140" t="n">
        <f aca="false">IF(DL$2&lt;=$A42,IF(DL$3&gt;=$A42,(DL$4),0),0)*($AH43-$AH42)/10000</f>
        <v>0</v>
      </c>
      <c r="DM42" s="140" t="n">
        <f aca="false">IF(DM$2&lt;=$A42,IF(DM$3&gt;=$A42,(DM$4),0),0)*($AH43-$AH42)/10000</f>
        <v>0</v>
      </c>
      <c r="DN42" s="140" t="n">
        <f aca="false">IF(DN$2&lt;=$A42,IF(DN$3&gt;=$A42,(DN$4),0),0)*($AH43-$AH42)/10000</f>
        <v>0</v>
      </c>
      <c r="DO42" s="140"/>
      <c r="DP42" s="140" t="n">
        <f aca="false">SUM(DK42:DN42)*AL42</f>
        <v>0</v>
      </c>
      <c r="DQ42" s="140"/>
      <c r="DR42" s="140" t="n">
        <f aca="false">IF(DR$2&lt;=$A42,IF(DR$3&gt;=$A42,(DR$4),0),0)*($AH43-$AH42)/10000</f>
        <v>0</v>
      </c>
      <c r="DS42" s="140" t="n">
        <f aca="false">IF(DS$2&lt;=$A42,IF(DS$3&gt;=$A42,(DS$4),0),0)*($AH43-$AH42)/10000</f>
        <v>0</v>
      </c>
      <c r="DT42" s="140" t="n">
        <f aca="false">IF(DT$2&lt;=$A42,IF(DT$3&gt;=$A42,(DT$4),0),0)*($AH43-$AH42)/10000</f>
        <v>0</v>
      </c>
      <c r="DU42" s="140" t="n">
        <f aca="false">IF(DU$2&lt;=$A42,IF(DU$3&gt;=$A42,(DU$4),0),0)*($AH43-$AH42)/10000</f>
        <v>0</v>
      </c>
      <c r="DV42" s="140" t="n">
        <f aca="false">IF(DV$2&lt;=$A42,IF(DV$3&gt;=$A42,(DV$4),0),0)*($AH43-$AH42)/10000</f>
        <v>0</v>
      </c>
      <c r="DW42" s="140" t="n">
        <f aca="false">IF(DW$2&lt;=$A42,IF(DW$3&gt;=$A42,(DW$4),0),0)*($AH43-$AH42)/10000</f>
        <v>0</v>
      </c>
      <c r="DX42" s="140" t="n">
        <f aca="false">IF(DX$2&lt;=$A42,IF(DX$3&gt;=$A42,(DX$4),0),0)*($AH43-$AH42)/10000</f>
        <v>0</v>
      </c>
      <c r="DY42" s="140" t="n">
        <f aca="false">IF(DY$2&lt;=$A42,IF(DY$3&gt;=$A42,(DY$4),0),0)*($AH43-$AH42)/10000</f>
        <v>0</v>
      </c>
      <c r="DZ42" s="17"/>
      <c r="EA42" s="128" t="n">
        <f aca="false">DP42+((SUM(DR42:DY42)))</f>
        <v>0</v>
      </c>
      <c r="EB42" s="128" t="n">
        <f aca="false">EA42*AL42</f>
        <v>0</v>
      </c>
      <c r="EC42" s="17"/>
      <c r="ED42" s="17"/>
      <c r="EE42" s="17"/>
      <c r="EF42" s="17"/>
      <c r="EG42" s="17"/>
      <c r="EH42" s="140" t="n">
        <f aca="false">IF(EH$2&lt;=$A42,IF(EH$3&gt;=$A42,(EH$4),0),0)*($AH43-$AH42)/10000</f>
        <v>0</v>
      </c>
      <c r="EI42" s="140" t="n">
        <f aca="false">IF(EI$2&lt;=$A42,IF(EI$3&gt;=$A42,(EI$4),0),0)*($AH43-$AH42)/10000</f>
        <v>0</v>
      </c>
      <c r="EJ42" s="140" t="n">
        <f aca="false">IF(EJ$2&lt;=$A42,IF(EJ$3&gt;=$A42,(EJ$4),0),0)*($AH43-$AH42)/10000</f>
        <v>0</v>
      </c>
      <c r="EK42" s="140" t="n">
        <f aca="false">IF(EK$2&lt;=$A42,IF(EK$3&gt;=$A42,(EK$4),0),0)*($AH43-$AH42)/10000</f>
        <v>0</v>
      </c>
      <c r="EL42" s="140" t="n">
        <f aca="false">IF(EL$2&lt;=$A42,IF(EL$3&gt;=$A42,(EL$4),0),0)*($AH43-$AH42)/10000</f>
        <v>0</v>
      </c>
      <c r="EM42" s="140" t="n">
        <f aca="false">IF(EM$2&lt;=$A42,IF(EM$3&gt;=$A42,(EM$4),0),0)*($AH43-$AH42)/10000</f>
        <v>0</v>
      </c>
      <c r="EN42" s="17"/>
      <c r="EO42" s="128" t="n">
        <f aca="false">SUM(EH42:EM42)</f>
        <v>0</v>
      </c>
      <c r="EP42" s="128" t="n">
        <f aca="false">EO42*AL42</f>
        <v>0</v>
      </c>
      <c r="EQ42" s="17"/>
      <c r="ER42" s="17"/>
      <c r="ES42" s="17"/>
      <c r="ET42" s="17"/>
      <c r="EU42" s="17"/>
      <c r="EV42" s="140" t="n">
        <f aca="false">IF(EV$2&lt;=$A42,IF(EV$3&gt;=$A42,(EV$4),0),0)*($AH43-$AH42)/10000</f>
        <v>0</v>
      </c>
      <c r="EW42" s="140" t="n">
        <f aca="false">IF(EW$2&lt;=$A42,IF(EW$3&gt;=$A42,(EW$4),0),0)*($AH43-$AH42)/10000</f>
        <v>0</v>
      </c>
      <c r="EX42" s="140" t="n">
        <f aca="false">IF(EX$2&lt;=$A42,IF(EX$3&gt;=$A42,(EX$4),0),0)*($AH43-$AH42)/10000</f>
        <v>0</v>
      </c>
      <c r="EY42" s="140" t="n">
        <f aca="false">IF(EY$2&lt;=$A42,IF(EY$3&gt;=$A42,(EY$4),0),0)*($AH43-$AH42)/10000</f>
        <v>0</v>
      </c>
      <c r="EZ42" s="140" t="n">
        <f aca="false">IF(EZ$2&lt;=$A42,IF(EZ$3&gt;=$A42,(EZ$4),0),0)*($AH43-$AH42)/10000</f>
        <v>0</v>
      </c>
      <c r="FA42" s="140" t="n">
        <f aca="false">IF(FA$2&lt;=$A42,IF(FA$3&gt;=$A42,(FA$4),0),0)*($AH43-$AH42)/10000</f>
        <v>0</v>
      </c>
      <c r="FB42" s="17"/>
      <c r="FC42" s="128" t="n">
        <f aca="false">SUM(EV42:FA42)</f>
        <v>0</v>
      </c>
      <c r="FD42" s="128" t="n">
        <f aca="false">FC42*AL42</f>
        <v>0</v>
      </c>
      <c r="FE42" s="17"/>
      <c r="FF42" s="17"/>
      <c r="FG42" s="17"/>
      <c r="FH42" s="17"/>
      <c r="FI42" s="17"/>
      <c r="FJ42" s="17"/>
      <c r="FK42" s="140" t="n">
        <f aca="false">IF(FK$2&lt;=$A42,IF(FK$3&gt;=$A42,(FK$4),0),0)*($AH43-$AH42)/10000</f>
        <v>0</v>
      </c>
      <c r="FL42" s="140" t="n">
        <f aca="false">IF(FL$2&lt;=$A42,IF(FL$3&gt;=$A42,(FL$4),0),0)*($AH43-$AH42)/10000</f>
        <v>0</v>
      </c>
      <c r="FM42" s="140" t="n">
        <f aca="false">IF(FM$2&lt;=$A42,IF(FM$3&gt;=$A42,(FM$4),0),0)*($AH43-$AH42)/10000</f>
        <v>0</v>
      </c>
      <c r="FN42" s="140" t="n">
        <f aca="false">IF(FN$2&lt;=$A42,IF(FN$3&gt;=$A42,(FN$4),0),0)*($AH43-$AH42)/10000</f>
        <v>0</v>
      </c>
      <c r="FO42" s="140" t="n">
        <f aca="false">IF(FO$2&lt;=$A42,IF(FO$3&gt;=$A42,(FO$4),0),0)*($AH43-$AH42)/10000</f>
        <v>0</v>
      </c>
      <c r="FP42" s="140" t="n">
        <f aca="false">IF(FP$2&lt;=$A42,IF(FP$3&gt;=$A42,(FP$4),0),0)*($AH43-$AH42)/10000</f>
        <v>0</v>
      </c>
      <c r="FQ42" s="17"/>
      <c r="FR42" s="128" t="n">
        <f aca="false">SUM(FK42:FP42)</f>
        <v>0</v>
      </c>
      <c r="FS42" s="128" t="n">
        <f aca="false">FR42*AL42</f>
        <v>0</v>
      </c>
      <c r="FT42" s="17"/>
      <c r="FU42" s="17"/>
      <c r="FV42" s="17"/>
      <c r="FW42" s="17"/>
      <c r="FX42" s="17"/>
      <c r="FY42" s="17"/>
      <c r="FZ42" s="140" t="n">
        <f aca="false">IF(FZ$2&lt;=$A42,IF(FZ$3&gt;=$A42,(FZ$4),0),0)*($AH43-$AH42)/10000</f>
        <v>0</v>
      </c>
      <c r="GA42" s="140" t="n">
        <f aca="false">IF(GA$2&lt;=$A42,IF(GA$3&gt;=$A42,(GA$4),0),0)*($AH43-$AH42)/10000</f>
        <v>0</v>
      </c>
      <c r="GB42" s="140" t="n">
        <f aca="false">IF(GB$2&lt;=$A42,IF(GB$3&gt;=$A42,(GB$4),0),0)*($AH43-$AH42)/10000</f>
        <v>0</v>
      </c>
      <c r="GC42" s="140" t="n">
        <f aca="false">IF(GC$2&lt;=$A42,IF(GC$3&gt;=$A42,(GC$4),0),0)*($AH43-$AH42)/10000</f>
        <v>0</v>
      </c>
      <c r="GD42" s="140" t="n">
        <f aca="false">IF(GD$2&lt;=$A42,IF(GD$3&gt;=$A42,(GD$4),0),0)*($AH43-$AH42)/10000</f>
        <v>0</v>
      </c>
      <c r="GE42" s="140" t="n">
        <f aca="false">IF(GE$2&lt;=$A42,IF(GE$3&gt;=$A42,(GE$4),0),0)*($AH43-$AH42)/10000</f>
        <v>0</v>
      </c>
      <c r="GF42" s="17"/>
      <c r="GG42" s="128" t="n">
        <f aca="false">SUM(FZ42:GE42)</f>
        <v>0</v>
      </c>
      <c r="GH42" s="128" t="n">
        <f aca="false">GG42*AL42</f>
        <v>0</v>
      </c>
      <c r="GK42" s="17"/>
      <c r="GL42" s="17"/>
      <c r="GM42" s="17"/>
      <c r="GN42" s="17"/>
      <c r="GO42" s="140" t="n">
        <f aca="false">IF(GO$2&lt;=$A42,IF(GO$3&gt;=$A42,(GO$4),0),0)*($AH43-$AH42)/10000</f>
        <v>0</v>
      </c>
      <c r="GP42" s="140" t="n">
        <f aca="false">IF(GP$2&lt;=$A42,IF(GP$3&gt;=$A42,(GP$4),0),0)*($AH43-$AH42)/10000</f>
        <v>0</v>
      </c>
      <c r="GQ42" s="140" t="n">
        <f aca="false">IF(GQ$2&lt;=$A42,IF(GQ$3&gt;=$A42,(GQ$4),0),0)*($AH43-$AH42)/10000</f>
        <v>0</v>
      </c>
      <c r="GR42" s="140" t="n">
        <f aca="false">IF(GR$2&lt;=$A42,IF(GR$3&gt;=$A42,(GR$4),0),0)*($AH43-$AH42)/10000</f>
        <v>0</v>
      </c>
      <c r="GS42" s="140" t="n">
        <f aca="false">IF(GS$2&lt;=$A42,IF(GS$3&gt;=$A42,(GS$4),0),0)*($AH43-$AH42)/10000</f>
        <v>0</v>
      </c>
      <c r="GT42" s="140" t="n">
        <f aca="false">IF(GT$2&lt;=$A42,IF(GT$3&gt;=$A42,(GT$4),0),0)*($AH43-$AH42)/10000</f>
        <v>0</v>
      </c>
      <c r="GU42" s="17"/>
      <c r="GV42" s="128" t="n">
        <f aca="false">SUM(GO42:GT42)</f>
        <v>0</v>
      </c>
      <c r="GW42" s="128" t="n">
        <f aca="false">GV42*AL42</f>
        <v>0</v>
      </c>
      <c r="GZ42" s="17"/>
      <c r="HA42" s="17"/>
      <c r="HB42" s="17"/>
      <c r="HC42" s="17"/>
      <c r="HD42" s="140" t="n">
        <f aca="false">IF(HD$2&lt;=$A42,IF(HD$3&gt;=$A42,(HD$4),0),0)*($AH43-$AH42)/10000</f>
        <v>0</v>
      </c>
      <c r="HE42" s="140" t="n">
        <f aca="false">IF(HE$2&lt;=$A42,IF(HE$3&gt;=$A42,(HE$4),0),0)*($AH43-$AH42)/10000</f>
        <v>0</v>
      </c>
      <c r="HF42" s="140" t="n">
        <f aca="false">IF(HF$2&lt;=$A42,IF(HF$3&gt;=$A42,(HF$4),0),0)*($AH43-$AH42)/10000</f>
        <v>0</v>
      </c>
      <c r="HG42" s="140" t="n">
        <f aca="false">IF(HG$2&lt;=$A42,IF(HG$3&gt;=$A42,(HG$4),0),0)*($AH43-$AH42)/10000</f>
        <v>0</v>
      </c>
      <c r="HH42" s="140" t="n">
        <f aca="false">IF(HH$2&lt;=$A42,IF(HH$3&gt;=$A42,(HH$4),0),0)*($AH43-$AH42)/10000</f>
        <v>0</v>
      </c>
      <c r="HI42" s="140" t="n">
        <f aca="false">IF(HI$2&lt;=$A42,IF(HI$3&gt;=$A42,(HI$4),0),0)*($AH43-$AH42)/10000</f>
        <v>0</v>
      </c>
      <c r="HJ42" s="17"/>
      <c r="HK42" s="128" t="n">
        <f aca="false">SUM(HD42:HI42)</f>
        <v>0</v>
      </c>
      <c r="HL42" s="128" t="n">
        <f aca="false">HK42*AL42</f>
        <v>0</v>
      </c>
    </row>
    <row r="43" customFormat="false" ht="16.5" hidden="false" customHeight="false" outlineLevel="0" collapsed="false">
      <c r="A43" s="143" t="n">
        <v>38047</v>
      </c>
      <c r="B43" s="144" t="n">
        <f aca="false">INDEX(PrnArray,MATCH($A43,PrnColumn,0),MATCH($AE$19,PrnRow,0))+EP43</f>
        <v>0</v>
      </c>
      <c r="C43" s="135" t="n">
        <f aca="false">INDEX(M1SHEET,MATCH($A43,M1COLUMN,0),MATCH($AF$14,M1ROW,0))</f>
        <v>0.59</v>
      </c>
      <c r="D43" s="152"/>
      <c r="E43" s="144" t="n">
        <f aca="false">INDEX(PrnArray,MATCH($A43,PrnColumn,0),MATCH($AF$47,PrnRow,0))+HL43</f>
        <v>0</v>
      </c>
      <c r="F43" s="135" t="n">
        <f aca="false">INDEX(M1SHEET,MATCH($A43,M1COLUMN,0),MATCH($AF$6,M1ROW,0))</f>
        <v>0.26</v>
      </c>
      <c r="G43" s="152"/>
      <c r="H43" s="144" t="n">
        <f aca="false">INDEX(PrnArray,MATCH($A43,PrnColumn,0),MATCH($AE$11,PrnRow,0))</f>
        <v>0</v>
      </c>
      <c r="I43" s="135" t="n">
        <f aca="false">INDEX(M1SHEET,MATCH($A43,M1COLUMN,0),MATCH($AF$20,M1ROW,0))</f>
        <v>0.06</v>
      </c>
      <c r="J43" s="152"/>
      <c r="K43" s="144" t="n">
        <f aca="false">INDEX(PrnArray,MATCH($A43,PrnColumn,0),MATCH($AE$21,PrnRow,0))+FS43</f>
        <v>13.16</v>
      </c>
      <c r="L43" s="135" t="n">
        <f aca="false">INDEX(M1SHEET,MATCH($A43,M1COLUMN,0),MATCH($AF$10,M1ROW,0))</f>
        <v>0.13</v>
      </c>
      <c r="M43" s="152"/>
      <c r="N43" s="144" t="n">
        <f aca="false">INDEX(PrnArray,MATCH($A43,PrnColumn,0),MATCH($AE$40,PrnRow,0))+AJ43</f>
        <v>35.42</v>
      </c>
      <c r="O43" s="135" t="n">
        <f aca="false">INDEX(M1SHEET,MATCH($A43,M1COLUMN,0),MATCH($AF$26,M1ROW,0))</f>
        <v>0.14</v>
      </c>
      <c r="P43" s="152"/>
      <c r="Q43" s="144" t="n">
        <f aca="false">INDEX(PrnArray,MATCH($A43,PrnColumn,0),MATCH($AE$2,PrnRow,0))+$BE43+$DE43</f>
        <v>-176.41</v>
      </c>
      <c r="R43" s="135" t="n">
        <f aca="false">INDEX(M1SHEET,MATCH($A43,M1COLUMN,0),MATCH($AF$3,M1ROW,0))</f>
        <v>-0.23</v>
      </c>
      <c r="S43" s="152"/>
      <c r="T43" s="135" t="n">
        <f aca="false">INDEX(M1SHEET,MATCH($A43,M1COLUMN,0),MATCH($AF$28,M1ROW,0))</f>
        <v>5.32946914322494</v>
      </c>
      <c r="U43" s="152"/>
      <c r="V43" s="144" t="e">
        <f aca="false">INDEX(PrnArray,MATCH($A43,PrnColumn,0),MATCH($AE$18,PrnRow,0))+INDEX(optsArray,MATCH($A43,optsColumn,0),MATCH($AE$18,optsRow,0))+$BE43+$CJ43+$CR43+$DP43</f>
        <v>#VALUE!</v>
      </c>
      <c r="W43" s="135" t="n">
        <f aca="false">INDEX(M1SHEET,MATCH($A43,M1COLUMN,0),MATCH($AF$2,M1ROW,0))</f>
        <v>3.991</v>
      </c>
      <c r="X43" s="152"/>
      <c r="Z43" s="146" t="n">
        <f aca="false">H43+K43+Q43</f>
        <v>-163.25</v>
      </c>
      <c r="AA43" s="58"/>
      <c r="AB43" s="58"/>
      <c r="AE43" s="161" t="s">
        <v>138</v>
      </c>
      <c r="AF43" s="160" t="s">
        <v>139</v>
      </c>
      <c r="AH43" s="138" t="n">
        <v>38047</v>
      </c>
      <c r="AI43" s="96" t="n">
        <f aca="false">(BE43+BQ43+CJ43+DP43)*AL43</f>
        <v>0</v>
      </c>
      <c r="AJ43" s="97" t="n">
        <f aca="false">(AN43)*(AL43)</f>
        <v>0</v>
      </c>
      <c r="AK43" s="97" t="n">
        <f aca="false">(AM43+AN43)*(AL43)</f>
        <v>0</v>
      </c>
      <c r="AL43" s="139" t="n">
        <f aca="false">INDEX(M1SHEET,MATCH($AH43,M1COLUMN,0),MATCH($AF$38,M1ROW,0))</f>
        <v>0.849124683912327</v>
      </c>
      <c r="AM43" s="122" t="n">
        <f aca="false">BR43</f>
        <v>0</v>
      </c>
      <c r="AN43" s="97" t="n">
        <f aca="false">BQ43</f>
        <v>0</v>
      </c>
      <c r="AO43" s="125"/>
      <c r="AP43" s="108"/>
      <c r="AQ43" s="128" t="n">
        <f aca="false">SUM(AW43:BD43)+SUM(BH43:BO43)+SUM(DT43:DY43)+SUM(BV43:CH43)</f>
        <v>0</v>
      </c>
      <c r="AR43" s="108"/>
      <c r="AS43" s="17"/>
      <c r="AT43" s="17"/>
      <c r="AU43" s="37" t="n">
        <v>38047</v>
      </c>
      <c r="AV43" s="17"/>
      <c r="AW43" s="128" t="n">
        <f aca="false">IF(AW$2&lt;=$A43,IF(AW$3&gt;=$A43,(AW$4/1.055056),0),0)*($AH44-$AH43)/10000</f>
        <v>0</v>
      </c>
      <c r="AX43" s="140" t="n">
        <f aca="false">IF(AX$2&lt;=$A43,IF(AX$3&gt;=$A43,(AX$4/1.055056),0),0)*($AH44-$AH43)/10000</f>
        <v>0</v>
      </c>
      <c r="AY43" s="140" t="n">
        <f aca="false">IF(AY$2&lt;=$A43,IF(AY$3&gt;=$A43,(AY$4/1.055056),0),0)*($AH44-$AH43)/10000</f>
        <v>0</v>
      </c>
      <c r="AZ43" s="140" t="n">
        <f aca="false">IF(AZ$2&lt;=$A43,IF(AZ$3&gt;=$A43,(AZ$4/1.055056),0),0)*($AH44-$AH43)/10000</f>
        <v>0</v>
      </c>
      <c r="BA43" s="140" t="n">
        <f aca="false">IF(BA$2&lt;=$A43,IF(BA$3&gt;=$A43,(BA$4/1.055056),0),0)*($AH44-$AH43)/10000</f>
        <v>0</v>
      </c>
      <c r="BB43" s="140" t="n">
        <f aca="false">IF(BB$2&lt;=$A43,IF(BB$3&gt;=$A43,(BB$4/1.055056),0),0)*($AH44-$AH43)/10000</f>
        <v>0</v>
      </c>
      <c r="BC43" s="140" t="n">
        <f aca="false">IF(BC$2&lt;=$A43,IF(BC$3&gt;=$A43,(BC$4/1.055056),0),0)*($AH44-$AH43)/10000</f>
        <v>0</v>
      </c>
      <c r="BD43" s="140"/>
      <c r="BE43" s="140" t="n">
        <f aca="false">SUM(AW43:BD43)*AL43</f>
        <v>0</v>
      </c>
      <c r="BF43" s="13"/>
      <c r="BG43" s="13"/>
      <c r="BH43" s="141" t="n">
        <f aca="false">IF(BH$2&lt;=$A43,IF(BH$3&gt;=$A43,(BH$4/1.055056),0),0)*($AH44-$AH43)/10000</f>
        <v>0</v>
      </c>
      <c r="BI43" s="141" t="n">
        <f aca="false">IF(BI$2&lt;=$A43,IF(BI$3&gt;=$A43,(BI$4/1.055056),0),0)*($AH44-$AH43)/10000</f>
        <v>0</v>
      </c>
      <c r="BJ43" s="141" t="n">
        <f aca="false">IF(BJ$2&lt;=$A43,IF(BJ$3&gt;=$A43,(BJ$4/1.055056),0),0)*($AH44-$AH43)/10000</f>
        <v>0</v>
      </c>
      <c r="BK43" s="141" t="n">
        <f aca="false">IF(BK$2&lt;=$A43,IF(BK$3&gt;=$A43,(BK$4/1.055056),0),0)*($AH44-$AH43)/10000</f>
        <v>0</v>
      </c>
      <c r="BL43" s="141" t="n">
        <f aca="false">IF(BL$2&lt;=$A43,IF(BL$3&gt;=$A43,(BL$4/1.055056),0),0)*($AH44-$AH43)/10000</f>
        <v>0</v>
      </c>
      <c r="BM43" s="141" t="n">
        <f aca="false">IF(BM$2&lt;=$A43,IF(BM$3&gt;=$A43,(BM$4/1.055056),0),0)*($AH44-$AH43)/10000</f>
        <v>0</v>
      </c>
      <c r="BN43" s="141" t="n">
        <f aca="false">IF(BN$2&lt;=$A43,IF(BN$3&gt;=$A43,(BN$4/1.055056),0),0)*($AH44-$AH43)/10000</f>
        <v>0</v>
      </c>
      <c r="BO43" s="141" t="n">
        <f aca="false">IF(BO$2&lt;=$A43,IF(BO$3&gt;=$A43,(BO$4/1.055056),0),0)*($AH44-$AH43)/10000</f>
        <v>0</v>
      </c>
      <c r="BP43" s="13"/>
      <c r="BQ43" s="14" t="n">
        <f aca="false">SUM(BH43:BO43)</f>
        <v>0</v>
      </c>
      <c r="BR43" s="14"/>
      <c r="BS43" s="14"/>
      <c r="BT43" s="17"/>
      <c r="BU43" s="17"/>
      <c r="BV43" s="142" t="n">
        <f aca="false">IF(BV$2&lt;=$A43,IF(BV$3&gt;=$A43,(BV$4),0),0)*($AH44-$AH43)/10000</f>
        <v>0</v>
      </c>
      <c r="BW43" s="142" t="n">
        <f aca="false">IF(BW$2&lt;=$A43,IF(BW$3&gt;=$A43,(BW$4),0),0)*($AH44-$AH43)/10000</f>
        <v>0</v>
      </c>
      <c r="BX43" s="142" t="n">
        <f aca="false">IF(BX$2&lt;=$A43,IF(BX$3&gt;=$A43,(BX$4),0),0)*($AH44-$AH43)/10000</f>
        <v>0</v>
      </c>
      <c r="BY43" s="142" t="n">
        <f aca="false">IF(BY$2&lt;=$A43,IF(BY$3&gt;=$A43,(BY$4),0),0)*($AH44-$AH43)/10000</f>
        <v>0</v>
      </c>
      <c r="BZ43" s="142" t="n">
        <f aca="false">IF(BZ$2&lt;=$A43,IF(BZ$3&gt;=$A43,(BZ$4),0),0)*($AH44-$AH43)/10000</f>
        <v>0</v>
      </c>
      <c r="CA43" s="140" t="n">
        <f aca="false">IF(CA$2&lt;=$A43,IF(CA$3&gt;=$A43,(CA$4),0),0)*($AH44-$AH43)/10000</f>
        <v>0</v>
      </c>
      <c r="CB43" s="140" t="n">
        <f aca="false">IF(CB$2&lt;=$A43,IF(CB$3&gt;=$A43,(CB$4),0),0)*($AH44-$AH43)/10000</f>
        <v>0</v>
      </c>
      <c r="CC43" s="140" t="n">
        <f aca="false">IF(CC$2&lt;=$A43,IF(CC$3&gt;=$A43,(CC$4),0),0)*($AH44-$AH43)/10000</f>
        <v>0</v>
      </c>
      <c r="CD43" s="140" t="n">
        <f aca="false">IF(CD$2&lt;=$A43,IF(CD$3&gt;=$A43,(CD$4),0),0)*($AH44-$AH43)/10000</f>
        <v>0</v>
      </c>
      <c r="CE43" s="140" t="n">
        <f aca="false">IF(CE$2&lt;=$A43,IF(CE$3&gt;=$A43,(CE$4),0),0)*($AH44-$AH43)/10000</f>
        <v>0</v>
      </c>
      <c r="CF43" s="140" t="n">
        <f aca="false">IF(CF$2&lt;=$A43,IF(CF$3&gt;=$A43,(CF$4),0),0)*($AH44-$AH43)/10000</f>
        <v>0</v>
      </c>
      <c r="CG43" s="140" t="n">
        <f aca="false">IF(CG$2&lt;=$A43,IF(CG$3&gt;=$A43,(CG$4),0),0)*($AH44-$AH43)/10000</f>
        <v>0</v>
      </c>
      <c r="CH43" s="140" t="n">
        <f aca="false">IF(CH$2&lt;=$A43,IF(CH$3&gt;=$A43,(CH$4),0),0)*($AH44-$AH43)/10000</f>
        <v>0</v>
      </c>
      <c r="CI43" s="17"/>
      <c r="CJ43" s="128" t="n">
        <f aca="false">SUM(BV43:CH43)*$AL43</f>
        <v>0</v>
      </c>
      <c r="CK43" s="128"/>
      <c r="CL43" s="128"/>
      <c r="CM43" s="142" t="n">
        <f aca="false">IF(CM$2&lt;=$A43,IF(CM$3&gt;=$A43,(CM$4),0),0)*($AH44-$AH43)/10000</f>
        <v>0</v>
      </c>
      <c r="CN43" s="142" t="n">
        <f aca="false">IF(CN$2&lt;=$A43,IF(CN$3&gt;=$A43,(CN$4),0),0)*($AH44-$AH43)/10000</f>
        <v>0</v>
      </c>
      <c r="CO43" s="142" t="n">
        <f aca="false">IF(CO$2&lt;=$A43,IF(CO$3&gt;=$A43,(CO$4),0),0)*($AH44-$AH43)/10000</f>
        <v>0</v>
      </c>
      <c r="CP43" s="142" t="n">
        <f aca="false">IF(CP$2&lt;=$A43,IF(CP$3&gt;=$A43,(CP$4),0),0)*($AH44-$AH43)/10000</f>
        <v>0</v>
      </c>
      <c r="CQ43" s="128"/>
      <c r="CR43" s="128" t="n">
        <f aca="false">SUM(CM43:CP43)*AL43</f>
        <v>0</v>
      </c>
      <c r="CS43" s="128"/>
      <c r="CT43" s="17"/>
      <c r="CU43" s="17"/>
      <c r="CV43" s="17"/>
      <c r="CW43" s="140" t="n">
        <f aca="false">IF(CW$2&lt;=$A43,IF(CW$3&gt;=$A43,(CW$4),0),0)*($AH44-$AH43)/10000</f>
        <v>0</v>
      </c>
      <c r="CX43" s="140" t="n">
        <f aca="false">IF(CX$2&lt;=$A43,IF(CX$3&gt;=$A43,(CX$4),0),0)*($AH44-$AH43)/10000</f>
        <v>0</v>
      </c>
      <c r="CY43" s="140" t="n">
        <f aca="false">IF(CY$2&lt;=$A43,IF(CY$3&gt;=$A43,(CY$4),0),0)*($AH44-$AH43)/10000</f>
        <v>0</v>
      </c>
      <c r="CZ43" s="140" t="n">
        <f aca="false">IF(CZ$2&lt;=$A43,IF(CZ$3&gt;=$A43,(CZ$4),0),0)*($AH44-$AH43)/10000</f>
        <v>0</v>
      </c>
      <c r="DA43" s="140" t="n">
        <f aca="false">IF(DA$2&lt;=$A43,IF(DA$3&gt;=$A43,(DA$4),0),0)*($AH44-$AH43)/10000</f>
        <v>0</v>
      </c>
      <c r="DB43" s="140" t="n">
        <f aca="false">IF(DB$2&lt;=$A43,IF(DB$3&gt;=$A43,(DB$4),0),0)*($AH44-$AH43)/10000</f>
        <v>0</v>
      </c>
      <c r="DC43" s="140" t="n">
        <f aca="false">IF(DC$2&lt;=$A43,IF(DC$3&gt;=$A43,(DC$4),0),0)*($AH44-$AH43)/10000</f>
        <v>0</v>
      </c>
      <c r="DD43" s="17"/>
      <c r="DE43" s="128" t="n">
        <f aca="false">SUM(CW43:DC43)*$AL43</f>
        <v>0</v>
      </c>
      <c r="DF43" s="17"/>
      <c r="DG43" s="17"/>
      <c r="DH43" s="17"/>
      <c r="DI43" s="17"/>
      <c r="DJ43" s="17"/>
      <c r="DK43" s="140" t="n">
        <f aca="false">IF(DK$2&lt;=$A43,IF(DK$3&gt;=$A43,(DK$4),0),0)*($AH44-$AH43)/10000</f>
        <v>0</v>
      </c>
      <c r="DL43" s="140" t="n">
        <f aca="false">IF(DL$2&lt;=$A43,IF(DL$3&gt;=$A43,(DL$4),0),0)*($AH44-$AH43)/10000</f>
        <v>0</v>
      </c>
      <c r="DM43" s="140" t="n">
        <f aca="false">IF(DM$2&lt;=$A43,IF(DM$3&gt;=$A43,(DM$4),0),0)*($AH44-$AH43)/10000</f>
        <v>0</v>
      </c>
      <c r="DN43" s="140" t="n">
        <f aca="false">IF(DN$2&lt;=$A43,IF(DN$3&gt;=$A43,(DN$4),0),0)*($AH44-$AH43)/10000</f>
        <v>0</v>
      </c>
      <c r="DO43" s="140"/>
      <c r="DP43" s="140" t="n">
        <f aca="false">SUM(DK43:DN43)*AL43</f>
        <v>0</v>
      </c>
      <c r="DQ43" s="140"/>
      <c r="DR43" s="140" t="n">
        <f aca="false">IF(DR$2&lt;=$A43,IF(DR$3&gt;=$A43,(DR$4),0),0)*($AH44-$AH43)/10000</f>
        <v>0</v>
      </c>
      <c r="DS43" s="140" t="n">
        <f aca="false">IF(DS$2&lt;=$A43,IF(DS$3&gt;=$A43,(DS$4),0),0)*($AH44-$AH43)/10000</f>
        <v>0</v>
      </c>
      <c r="DT43" s="140" t="n">
        <f aca="false">IF(DT$2&lt;=$A43,IF(DT$3&gt;=$A43,(DT$4),0),0)*($AH44-$AH43)/10000</f>
        <v>0</v>
      </c>
      <c r="DU43" s="140" t="n">
        <f aca="false">IF(DU$2&lt;=$A43,IF(DU$3&gt;=$A43,(DU$4),0),0)*($AH44-$AH43)/10000</f>
        <v>0</v>
      </c>
      <c r="DV43" s="140" t="n">
        <f aca="false">IF(DV$2&lt;=$A43,IF(DV$3&gt;=$A43,(DV$4),0),0)*($AH44-$AH43)/10000</f>
        <v>0</v>
      </c>
      <c r="DW43" s="140" t="n">
        <f aca="false">IF(DW$2&lt;=$A43,IF(DW$3&gt;=$A43,(DW$4),0),0)*($AH44-$AH43)/10000</f>
        <v>0</v>
      </c>
      <c r="DX43" s="140" t="n">
        <f aca="false">IF(DX$2&lt;=$A43,IF(DX$3&gt;=$A43,(DX$4),0),0)*($AH44-$AH43)/10000</f>
        <v>0</v>
      </c>
      <c r="DY43" s="140" t="n">
        <f aca="false">IF(DY$2&lt;=$A43,IF(DY$3&gt;=$A43,(DY$4),0),0)*($AH44-$AH43)/10000</f>
        <v>0</v>
      </c>
      <c r="DZ43" s="17"/>
      <c r="EA43" s="128" t="n">
        <f aca="false">DP43+((SUM(DR43:DY43)))</f>
        <v>0</v>
      </c>
      <c r="EB43" s="128" t="n">
        <f aca="false">EA43*AL43</f>
        <v>0</v>
      </c>
      <c r="EC43" s="17"/>
      <c r="ED43" s="17"/>
      <c r="EE43" s="17"/>
      <c r="EF43" s="17"/>
      <c r="EG43" s="17"/>
      <c r="EH43" s="140" t="n">
        <f aca="false">IF(EH$2&lt;=$A43,IF(EH$3&gt;=$A43,(EH$4),0),0)*($AH44-$AH43)/10000</f>
        <v>0</v>
      </c>
      <c r="EI43" s="140" t="n">
        <f aca="false">IF(EI$2&lt;=$A43,IF(EI$3&gt;=$A43,(EI$4),0),0)*($AH44-$AH43)/10000</f>
        <v>0</v>
      </c>
      <c r="EJ43" s="140" t="n">
        <f aca="false">IF(EJ$2&lt;=$A43,IF(EJ$3&gt;=$A43,(EJ$4),0),0)*($AH44-$AH43)/10000</f>
        <v>0</v>
      </c>
      <c r="EK43" s="140" t="n">
        <f aca="false">IF(EK$2&lt;=$A43,IF(EK$3&gt;=$A43,(EK$4),0),0)*($AH44-$AH43)/10000</f>
        <v>0</v>
      </c>
      <c r="EL43" s="140" t="n">
        <f aca="false">IF(EL$2&lt;=$A43,IF(EL$3&gt;=$A43,(EL$4),0),0)*($AH44-$AH43)/10000</f>
        <v>0</v>
      </c>
      <c r="EM43" s="140" t="n">
        <f aca="false">IF(EM$2&lt;=$A43,IF(EM$3&gt;=$A43,(EM$4),0),0)*($AH44-$AH43)/10000</f>
        <v>0</v>
      </c>
      <c r="EN43" s="17"/>
      <c r="EO43" s="128" t="n">
        <f aca="false">SUM(EH43:EM43)</f>
        <v>0</v>
      </c>
      <c r="EP43" s="128" t="n">
        <f aca="false">EO43*AL43</f>
        <v>0</v>
      </c>
      <c r="EQ43" s="17"/>
      <c r="ER43" s="17"/>
      <c r="ES43" s="17"/>
      <c r="ET43" s="17"/>
      <c r="EU43" s="17"/>
      <c r="EV43" s="140" t="n">
        <f aca="false">IF(EV$2&lt;=$A43,IF(EV$3&gt;=$A43,(EV$4),0),0)*($AH44-$AH43)/10000</f>
        <v>0</v>
      </c>
      <c r="EW43" s="140" t="n">
        <f aca="false">IF(EW$2&lt;=$A43,IF(EW$3&gt;=$A43,(EW$4),0),0)*($AH44-$AH43)/10000</f>
        <v>0</v>
      </c>
      <c r="EX43" s="140" t="n">
        <f aca="false">IF(EX$2&lt;=$A43,IF(EX$3&gt;=$A43,(EX$4),0),0)*($AH44-$AH43)/10000</f>
        <v>0</v>
      </c>
      <c r="EY43" s="140" t="n">
        <f aca="false">IF(EY$2&lt;=$A43,IF(EY$3&gt;=$A43,(EY$4),0),0)*($AH44-$AH43)/10000</f>
        <v>0</v>
      </c>
      <c r="EZ43" s="140" t="n">
        <f aca="false">IF(EZ$2&lt;=$A43,IF(EZ$3&gt;=$A43,(EZ$4),0),0)*($AH44-$AH43)/10000</f>
        <v>0</v>
      </c>
      <c r="FA43" s="140" t="n">
        <f aca="false">IF(FA$2&lt;=$A43,IF(FA$3&gt;=$A43,(FA$4),0),0)*($AH44-$AH43)/10000</f>
        <v>0</v>
      </c>
      <c r="FB43" s="17"/>
      <c r="FC43" s="128" t="n">
        <f aca="false">SUM(EV43:FA43)</f>
        <v>0</v>
      </c>
      <c r="FD43" s="128" t="n">
        <f aca="false">FC43*AL43</f>
        <v>0</v>
      </c>
      <c r="FE43" s="17"/>
      <c r="FF43" s="17"/>
      <c r="FG43" s="17"/>
      <c r="FH43" s="17"/>
      <c r="FI43" s="17"/>
      <c r="FJ43" s="17"/>
      <c r="FK43" s="140" t="n">
        <f aca="false">IF(FK$2&lt;=$A43,IF(FK$3&gt;=$A43,(FK$4),0),0)*($AH44-$AH43)/10000</f>
        <v>0</v>
      </c>
      <c r="FL43" s="140" t="n">
        <f aca="false">IF(FL$2&lt;=$A43,IF(FL$3&gt;=$A43,(FL$4),0),0)*($AH44-$AH43)/10000</f>
        <v>0</v>
      </c>
      <c r="FM43" s="140" t="n">
        <f aca="false">IF(FM$2&lt;=$A43,IF(FM$3&gt;=$A43,(FM$4),0),0)*($AH44-$AH43)/10000</f>
        <v>0</v>
      </c>
      <c r="FN43" s="140" t="n">
        <f aca="false">IF(FN$2&lt;=$A43,IF(FN$3&gt;=$A43,(FN$4),0),0)*($AH44-$AH43)/10000</f>
        <v>0</v>
      </c>
      <c r="FO43" s="140" t="n">
        <f aca="false">IF(FO$2&lt;=$A43,IF(FO$3&gt;=$A43,(FO$4),0),0)*($AH44-$AH43)/10000</f>
        <v>0</v>
      </c>
      <c r="FP43" s="140" t="n">
        <f aca="false">IF(FP$2&lt;=$A43,IF(FP$3&gt;=$A43,(FP$4),0),0)*($AH44-$AH43)/10000</f>
        <v>0</v>
      </c>
      <c r="FQ43" s="17"/>
      <c r="FR43" s="128" t="n">
        <f aca="false">SUM(FK43:FP43)</f>
        <v>0</v>
      </c>
      <c r="FS43" s="128" t="n">
        <f aca="false">FR43*AL43</f>
        <v>0</v>
      </c>
      <c r="FT43" s="17"/>
      <c r="FU43" s="17"/>
      <c r="FV43" s="17"/>
      <c r="FW43" s="17"/>
      <c r="FX43" s="17"/>
      <c r="FY43" s="17"/>
      <c r="FZ43" s="140" t="n">
        <f aca="false">IF(FZ$2&lt;=$A43,IF(FZ$3&gt;=$A43,(FZ$4),0),0)*($AH44-$AH43)/10000</f>
        <v>0</v>
      </c>
      <c r="GA43" s="140" t="n">
        <f aca="false">IF(GA$2&lt;=$A43,IF(GA$3&gt;=$A43,(GA$4),0),0)*($AH44-$AH43)/10000</f>
        <v>0</v>
      </c>
      <c r="GB43" s="140" t="n">
        <f aca="false">IF(GB$2&lt;=$A43,IF(GB$3&gt;=$A43,(GB$4),0),0)*($AH44-$AH43)/10000</f>
        <v>0</v>
      </c>
      <c r="GC43" s="140" t="n">
        <f aca="false">IF(GC$2&lt;=$A43,IF(GC$3&gt;=$A43,(GC$4),0),0)*($AH44-$AH43)/10000</f>
        <v>0</v>
      </c>
      <c r="GD43" s="140" t="n">
        <f aca="false">IF(GD$2&lt;=$A43,IF(GD$3&gt;=$A43,(GD$4),0),0)*($AH44-$AH43)/10000</f>
        <v>0</v>
      </c>
      <c r="GE43" s="140" t="n">
        <f aca="false">IF(GE$2&lt;=$A43,IF(GE$3&gt;=$A43,(GE$4),0),0)*($AH44-$AH43)/10000</f>
        <v>0</v>
      </c>
      <c r="GF43" s="17"/>
      <c r="GG43" s="128" t="n">
        <f aca="false">SUM(FZ43:GE43)</f>
        <v>0</v>
      </c>
      <c r="GH43" s="128" t="n">
        <f aca="false">GG43*AL43</f>
        <v>0</v>
      </c>
      <c r="GK43" s="17"/>
      <c r="GL43" s="17"/>
      <c r="GM43" s="17"/>
      <c r="GN43" s="17"/>
      <c r="GO43" s="140" t="n">
        <f aca="false">IF(GO$2&lt;=$A43,IF(GO$3&gt;=$A43,(GO$4),0),0)*($AH44-$AH43)/10000</f>
        <v>0</v>
      </c>
      <c r="GP43" s="140" t="n">
        <f aca="false">IF(GP$2&lt;=$A43,IF(GP$3&gt;=$A43,(GP$4),0),0)*($AH44-$AH43)/10000</f>
        <v>0</v>
      </c>
      <c r="GQ43" s="140" t="n">
        <f aca="false">IF(GQ$2&lt;=$A43,IF(GQ$3&gt;=$A43,(GQ$4),0),0)*($AH44-$AH43)/10000</f>
        <v>0</v>
      </c>
      <c r="GR43" s="140" t="n">
        <f aca="false">IF(GR$2&lt;=$A43,IF(GR$3&gt;=$A43,(GR$4),0),0)*($AH44-$AH43)/10000</f>
        <v>0</v>
      </c>
      <c r="GS43" s="140" t="n">
        <f aca="false">IF(GS$2&lt;=$A43,IF(GS$3&gt;=$A43,(GS$4),0),0)*($AH44-$AH43)/10000</f>
        <v>0</v>
      </c>
      <c r="GT43" s="140" t="n">
        <f aca="false">IF(GT$2&lt;=$A43,IF(GT$3&gt;=$A43,(GT$4),0),0)*($AH44-$AH43)/10000</f>
        <v>0</v>
      </c>
      <c r="GU43" s="17"/>
      <c r="GV43" s="128" t="n">
        <f aca="false">SUM(GO43:GT43)</f>
        <v>0</v>
      </c>
      <c r="GW43" s="128" t="n">
        <f aca="false">GV43*AL43</f>
        <v>0</v>
      </c>
      <c r="GZ43" s="17"/>
      <c r="HA43" s="17"/>
      <c r="HB43" s="17"/>
      <c r="HC43" s="17"/>
      <c r="HD43" s="140" t="n">
        <f aca="false">IF(HD$2&lt;=$A43,IF(HD$3&gt;=$A43,(HD$4),0),0)*($AH44-$AH43)/10000</f>
        <v>0</v>
      </c>
      <c r="HE43" s="140" t="n">
        <f aca="false">IF(HE$2&lt;=$A43,IF(HE$3&gt;=$A43,(HE$4),0),0)*($AH44-$AH43)/10000</f>
        <v>0</v>
      </c>
      <c r="HF43" s="140" t="n">
        <f aca="false">IF(HF$2&lt;=$A43,IF(HF$3&gt;=$A43,(HF$4),0),0)*($AH44-$AH43)/10000</f>
        <v>0</v>
      </c>
      <c r="HG43" s="140" t="n">
        <f aca="false">IF(HG$2&lt;=$A43,IF(HG$3&gt;=$A43,(HG$4),0),0)*($AH44-$AH43)/10000</f>
        <v>0</v>
      </c>
      <c r="HH43" s="140" t="n">
        <f aca="false">IF(HH$2&lt;=$A43,IF(HH$3&gt;=$A43,(HH$4),0),0)*($AH44-$AH43)/10000</f>
        <v>0</v>
      </c>
      <c r="HI43" s="140" t="n">
        <f aca="false">IF(HI$2&lt;=$A43,IF(HI$3&gt;=$A43,(HI$4),0),0)*($AH44-$AH43)/10000</f>
        <v>0</v>
      </c>
      <c r="HJ43" s="17"/>
      <c r="HK43" s="128" t="n">
        <f aca="false">SUM(HD43:HI43)</f>
        <v>0</v>
      </c>
      <c r="HL43" s="128" t="n">
        <f aca="false">HK43*AL43</f>
        <v>0</v>
      </c>
    </row>
    <row r="44" customFormat="false" ht="16.5" hidden="false" customHeight="false" outlineLevel="0" collapsed="false">
      <c r="A44" s="133" t="n">
        <v>38078</v>
      </c>
      <c r="B44" s="134" t="n">
        <f aca="false">INDEX(PrnArray,MATCH($A44,PrnColumn,0),MATCH($AE$19,PrnRow,0))+EP44</f>
        <v>0</v>
      </c>
      <c r="C44" s="148" t="n">
        <f aca="false">INDEX(M1SHEET,MATCH($A44,M1COLUMN,0),MATCH($AF$14,M1ROW,0))</f>
        <v>0.12</v>
      </c>
      <c r="D44" s="149"/>
      <c r="E44" s="134" t="n">
        <f aca="false">INDEX(PrnArray,MATCH($A44,PrnColumn,0),MATCH($AF$47,PrnRow,0))+HL44</f>
        <v>0</v>
      </c>
      <c r="F44" s="148" t="n">
        <f aca="false">INDEX(M1SHEET,MATCH($A44,M1COLUMN,0),MATCH($AF$6,M1ROW,0))</f>
        <v>0.175</v>
      </c>
      <c r="G44" s="149"/>
      <c r="H44" s="134" t="n">
        <f aca="false">INDEX(PrnArray,MATCH($A44,PrnColumn,0),MATCH($AE$11,PrnRow,0))</f>
        <v>0</v>
      </c>
      <c r="I44" s="148" t="n">
        <f aca="false">INDEX(M1SHEET,MATCH($A44,M1COLUMN,0),MATCH($AF$20,M1ROW,0))</f>
        <v>-0.08</v>
      </c>
      <c r="J44" s="149"/>
      <c r="K44" s="134" t="n">
        <f aca="false">INDEX(PrnArray,MATCH($A44,PrnColumn,0),MATCH($AE$21,PrnRow,0))+FS44</f>
        <v>12.68</v>
      </c>
      <c r="L44" s="148" t="n">
        <f aca="false">INDEX(M1SHEET,MATCH($A44,M1COLUMN,0),MATCH($AF$10,M1ROW,0))</f>
        <v>0.075</v>
      </c>
      <c r="M44" s="149"/>
      <c r="N44" s="134" t="n">
        <f aca="false">INDEX(PrnArray,MATCH($A44,PrnColumn,0),MATCH($AE$40,PrnRow,0))+AJ44</f>
        <v>34.12</v>
      </c>
      <c r="O44" s="148" t="n">
        <f aca="false">INDEX(M1SHEET,MATCH($A44,M1COLUMN,0),MATCH($AF$26,M1ROW,0))</f>
        <v>0.14</v>
      </c>
      <c r="P44" s="149"/>
      <c r="Q44" s="134" t="n">
        <f aca="false">INDEX(PrnArray,MATCH($A44,PrnColumn,0),MATCH($AE$2,PrnRow,0))+$BE44+$DE44</f>
        <v>-169.68</v>
      </c>
      <c r="R44" s="148" t="n">
        <f aca="false">INDEX(M1SHEET,MATCH($A44,M1COLUMN,0),MATCH($AF$3,M1ROW,0))</f>
        <v>-0.435</v>
      </c>
      <c r="S44" s="149"/>
      <c r="T44" s="148" t="n">
        <f aca="false">INDEX(M1SHEET,MATCH($A44,M1COLUMN,0),MATCH($AF$28,M1ROW,0))</f>
        <v>4.83730609283693</v>
      </c>
      <c r="U44" s="149"/>
      <c r="V44" s="134" t="e">
        <f aca="false">INDEX(PrnArray,MATCH($A44,PrnColumn,0),MATCH($AE$18,PrnRow,0))+INDEX(optsArray,MATCH($A44,optsColumn,0),MATCH($AE$18,optsRow,0))+$BE44+$CJ44+$CR44+$DP44</f>
        <v>#VALUE!</v>
      </c>
      <c r="W44" s="148" t="n">
        <f aca="false">INDEX(M1SHEET,MATCH($A44,M1COLUMN,0),MATCH($AF$2,M1ROW,0))</f>
        <v>3.85</v>
      </c>
      <c r="X44" s="149"/>
      <c r="Z44" s="150" t="n">
        <f aca="false">H44+K44+Q44</f>
        <v>-157</v>
      </c>
      <c r="AA44" s="58"/>
      <c r="AB44" s="58"/>
      <c r="AE44" s="161" t="s">
        <v>140</v>
      </c>
      <c r="AF44" s="160" t="s">
        <v>57</v>
      </c>
      <c r="AH44" s="138" t="n">
        <v>38078</v>
      </c>
      <c r="AI44" s="96" t="n">
        <f aca="false">(BE44+BQ44+CJ44+DP44)*AL44</f>
        <v>0</v>
      </c>
      <c r="AJ44" s="97" t="n">
        <f aca="false">(AN44)*(AL44)</f>
        <v>0</v>
      </c>
      <c r="AK44" s="97" t="n">
        <f aca="false">(AM44+AN44)*(AL44)</f>
        <v>0</v>
      </c>
      <c r="AL44" s="139" t="n">
        <f aca="false">INDEX(M1SHEET,MATCH($AH44,M1COLUMN,0),MATCH($AF$38,M1ROW,0))</f>
        <v>0.845084374562681</v>
      </c>
      <c r="AM44" s="122" t="n">
        <f aca="false">BR44</f>
        <v>0</v>
      </c>
      <c r="AN44" s="97" t="n">
        <f aca="false">BQ44</f>
        <v>0</v>
      </c>
      <c r="AO44" s="125"/>
      <c r="AP44" s="108"/>
      <c r="AQ44" s="128" t="n">
        <f aca="false">SUM(AW44:BD44)+SUM(BH44:BO44)+SUM(DT44:DY44)+SUM(BV44:CH44)</f>
        <v>0</v>
      </c>
      <c r="AR44" s="108"/>
      <c r="AS44" s="17"/>
      <c r="AT44" s="17"/>
      <c r="AU44" s="37" t="n">
        <v>38078</v>
      </c>
      <c r="AV44" s="17"/>
      <c r="AW44" s="128" t="n">
        <f aca="false">IF(AW$2&lt;=$A44,IF(AW$3&gt;=$A44,(AW$4/1.055056),0),0)*($AH45-$AH44)/10000</f>
        <v>0</v>
      </c>
      <c r="AX44" s="140" t="n">
        <f aca="false">IF(AX$2&lt;=$A44,IF(AX$3&gt;=$A44,(AX$4/1.055056),0),0)*($AH45-$AH44)/10000</f>
        <v>0</v>
      </c>
      <c r="AY44" s="140" t="n">
        <f aca="false">IF(AY$2&lt;=$A44,IF(AY$3&gt;=$A44,(AY$4/1.055056),0),0)*($AH45-$AH44)/10000</f>
        <v>0</v>
      </c>
      <c r="AZ44" s="140" t="n">
        <f aca="false">IF(AZ$2&lt;=$A44,IF(AZ$3&gt;=$A44,(AZ$4/1.055056),0),0)*($AH45-$AH44)/10000</f>
        <v>0</v>
      </c>
      <c r="BA44" s="140" t="n">
        <f aca="false">IF(BA$2&lt;=$A44,IF(BA$3&gt;=$A44,(BA$4/1.055056),0),0)*($AH45-$AH44)/10000</f>
        <v>0</v>
      </c>
      <c r="BB44" s="140" t="n">
        <f aca="false">IF(BB$2&lt;=$A44,IF(BB$3&gt;=$A44,(BB$4/1.055056),0),0)*($AH45-$AH44)/10000</f>
        <v>0</v>
      </c>
      <c r="BC44" s="140" t="n">
        <f aca="false">IF(BC$2&lt;=$A44,IF(BC$3&gt;=$A44,(BC$4/1.055056),0),0)*($AH45-$AH44)/10000</f>
        <v>0</v>
      </c>
      <c r="BD44" s="140"/>
      <c r="BE44" s="140" t="n">
        <f aca="false">SUM(AW44:BD44)*AL44</f>
        <v>0</v>
      </c>
      <c r="BF44" s="13"/>
      <c r="BG44" s="13"/>
      <c r="BH44" s="141" t="n">
        <f aca="false">IF(BH$2&lt;=$A44,IF(BH$3&gt;=$A44,(BH$4/1.055056),0),0)*($AH45-$AH44)/10000</f>
        <v>0</v>
      </c>
      <c r="BI44" s="141" t="n">
        <f aca="false">IF(BI$2&lt;=$A44,IF(BI$3&gt;=$A44,(BI$4/1.055056),0),0)*($AH45-$AH44)/10000</f>
        <v>0</v>
      </c>
      <c r="BJ44" s="141" t="n">
        <f aca="false">IF(BJ$2&lt;=$A44,IF(BJ$3&gt;=$A44,(BJ$4/1.055056),0),0)*($AH45-$AH44)/10000</f>
        <v>0</v>
      </c>
      <c r="BK44" s="141" t="n">
        <f aca="false">IF(BK$2&lt;=$A44,IF(BK$3&gt;=$A44,(BK$4/1.055056),0),0)*($AH45-$AH44)/10000</f>
        <v>0</v>
      </c>
      <c r="BL44" s="141" t="n">
        <f aca="false">IF(BL$2&lt;=$A44,IF(BL$3&gt;=$A44,(BL$4/1.055056),0),0)*($AH45-$AH44)/10000</f>
        <v>0</v>
      </c>
      <c r="BM44" s="141" t="n">
        <f aca="false">IF(BM$2&lt;=$A44,IF(BM$3&gt;=$A44,(BM$4/1.055056),0),0)*($AH45-$AH44)/10000</f>
        <v>0</v>
      </c>
      <c r="BN44" s="141" t="n">
        <f aca="false">IF(BN$2&lt;=$A44,IF(BN$3&gt;=$A44,(BN$4/1.055056),0),0)*($AH45-$AH44)/10000</f>
        <v>0</v>
      </c>
      <c r="BO44" s="141" t="n">
        <f aca="false">IF(BO$2&lt;=$A44,IF(BO$3&gt;=$A44,(BO$4/1.055056),0),0)*($AH45-$AH44)/10000</f>
        <v>0</v>
      </c>
      <c r="BP44" s="13"/>
      <c r="BQ44" s="14" t="n">
        <f aca="false">SUM(BH44:BO44)</f>
        <v>0</v>
      </c>
      <c r="BR44" s="14"/>
      <c r="BS44" s="14"/>
      <c r="BT44" s="17"/>
      <c r="BU44" s="17"/>
      <c r="BV44" s="142" t="n">
        <f aca="false">IF(BV$2&lt;=$A44,IF(BV$3&gt;=$A44,(BV$4),0),0)*($AH45-$AH44)/10000</f>
        <v>0</v>
      </c>
      <c r="BW44" s="142" t="n">
        <f aca="false">IF(BW$2&lt;=$A44,IF(BW$3&gt;=$A44,(BW$4),0),0)*($AH45-$AH44)/10000</f>
        <v>0</v>
      </c>
      <c r="BX44" s="142" t="n">
        <f aca="false">IF(BX$2&lt;=$A44,IF(BX$3&gt;=$A44,(BX$4),0),0)*($AH45-$AH44)/10000</f>
        <v>0</v>
      </c>
      <c r="BY44" s="142" t="n">
        <f aca="false">IF(BY$2&lt;=$A44,IF(BY$3&gt;=$A44,(BY$4),0),0)*($AH45-$AH44)/10000</f>
        <v>0</v>
      </c>
      <c r="BZ44" s="142" t="n">
        <f aca="false">IF(BZ$2&lt;=$A44,IF(BZ$3&gt;=$A44,(BZ$4),0),0)*($AH45-$AH44)/10000</f>
        <v>0</v>
      </c>
      <c r="CA44" s="140" t="n">
        <f aca="false">IF(CA$2&lt;=$A44,IF(CA$3&gt;=$A44,(CA$4),0),0)*($AH45-$AH44)/10000</f>
        <v>0</v>
      </c>
      <c r="CB44" s="140" t="n">
        <f aca="false">IF(CB$2&lt;=$A44,IF(CB$3&gt;=$A44,(CB$4),0),0)*($AH45-$AH44)/10000</f>
        <v>0</v>
      </c>
      <c r="CC44" s="140" t="n">
        <f aca="false">IF(CC$2&lt;=$A44,IF(CC$3&gt;=$A44,(CC$4),0),0)*($AH45-$AH44)/10000</f>
        <v>0</v>
      </c>
      <c r="CD44" s="140" t="n">
        <f aca="false">IF(CD$2&lt;=$A44,IF(CD$3&gt;=$A44,(CD$4),0),0)*($AH45-$AH44)/10000</f>
        <v>0</v>
      </c>
      <c r="CE44" s="140" t="n">
        <f aca="false">IF(CE$2&lt;=$A44,IF(CE$3&gt;=$A44,(CE$4),0),0)*($AH45-$AH44)/10000</f>
        <v>0</v>
      </c>
      <c r="CF44" s="140" t="n">
        <f aca="false">IF(CF$2&lt;=$A44,IF(CF$3&gt;=$A44,(CF$4),0),0)*($AH45-$AH44)/10000</f>
        <v>0</v>
      </c>
      <c r="CG44" s="140" t="n">
        <f aca="false">IF(CG$2&lt;=$A44,IF(CG$3&gt;=$A44,(CG$4),0),0)*($AH45-$AH44)/10000</f>
        <v>0</v>
      </c>
      <c r="CH44" s="140" t="n">
        <f aca="false">IF(CH$2&lt;=$A44,IF(CH$3&gt;=$A44,(CH$4),0),0)*($AH45-$AH44)/10000</f>
        <v>0</v>
      </c>
      <c r="CI44" s="17"/>
      <c r="CJ44" s="128" t="n">
        <f aca="false">SUM(BV44:CH44)*$AL44</f>
        <v>0</v>
      </c>
      <c r="CK44" s="128"/>
      <c r="CL44" s="128"/>
      <c r="CM44" s="142" t="n">
        <f aca="false">IF(CM$2&lt;=$A44,IF(CM$3&gt;=$A44,(CM$4),0),0)*($AH45-$AH44)/10000</f>
        <v>0</v>
      </c>
      <c r="CN44" s="142" t="n">
        <f aca="false">IF(CN$2&lt;=$A44,IF(CN$3&gt;=$A44,(CN$4),0),0)*($AH45-$AH44)/10000</f>
        <v>0</v>
      </c>
      <c r="CO44" s="142" t="n">
        <f aca="false">IF(CO$2&lt;=$A44,IF(CO$3&gt;=$A44,(CO$4),0),0)*($AH45-$AH44)/10000</f>
        <v>0</v>
      </c>
      <c r="CP44" s="142" t="n">
        <f aca="false">IF(CP$2&lt;=$A44,IF(CP$3&gt;=$A44,(CP$4),0),0)*($AH45-$AH44)/10000</f>
        <v>0</v>
      </c>
      <c r="CQ44" s="128"/>
      <c r="CR44" s="128" t="n">
        <f aca="false">SUM(CM44:CP44)*AL44</f>
        <v>0</v>
      </c>
      <c r="CS44" s="128"/>
      <c r="CT44" s="17"/>
      <c r="CU44" s="17"/>
      <c r="CV44" s="17"/>
      <c r="CW44" s="140" t="n">
        <f aca="false">IF(CW$2&lt;=$A44,IF(CW$3&gt;=$A44,(CW$4),0),0)*($AH45-$AH44)/10000</f>
        <v>0</v>
      </c>
      <c r="CX44" s="140" t="n">
        <f aca="false">IF(CX$2&lt;=$A44,IF(CX$3&gt;=$A44,(CX$4),0),0)*($AH45-$AH44)/10000</f>
        <v>0</v>
      </c>
      <c r="CY44" s="140" t="n">
        <f aca="false">IF(CY$2&lt;=$A44,IF(CY$3&gt;=$A44,(CY$4),0),0)*($AH45-$AH44)/10000</f>
        <v>0</v>
      </c>
      <c r="CZ44" s="140" t="n">
        <f aca="false">IF(CZ$2&lt;=$A44,IF(CZ$3&gt;=$A44,(CZ$4),0),0)*($AH45-$AH44)/10000</f>
        <v>0</v>
      </c>
      <c r="DA44" s="140" t="n">
        <f aca="false">IF(DA$2&lt;=$A44,IF(DA$3&gt;=$A44,(DA$4),0),0)*($AH45-$AH44)/10000</f>
        <v>0</v>
      </c>
      <c r="DB44" s="140" t="n">
        <f aca="false">IF(DB$2&lt;=$A44,IF(DB$3&gt;=$A44,(DB$4),0),0)*($AH45-$AH44)/10000</f>
        <v>0</v>
      </c>
      <c r="DC44" s="140" t="n">
        <f aca="false">IF(DC$2&lt;=$A44,IF(DC$3&gt;=$A44,(DC$4),0),0)*($AH45-$AH44)/10000</f>
        <v>0</v>
      </c>
      <c r="DD44" s="17"/>
      <c r="DE44" s="128" t="n">
        <f aca="false">SUM(CW44:DC44)*$AL44</f>
        <v>0</v>
      </c>
      <c r="DF44" s="17"/>
      <c r="DG44" s="17"/>
      <c r="DH44" s="17"/>
      <c r="DI44" s="17"/>
      <c r="DJ44" s="17"/>
      <c r="DK44" s="140" t="n">
        <f aca="false">IF(DK$2&lt;=$A44,IF(DK$3&gt;=$A44,(DK$4),0),0)*($AH45-$AH44)/10000</f>
        <v>0</v>
      </c>
      <c r="DL44" s="140" t="n">
        <f aca="false">IF(DL$2&lt;=$A44,IF(DL$3&gt;=$A44,(DL$4),0),0)*($AH45-$AH44)/10000</f>
        <v>0</v>
      </c>
      <c r="DM44" s="140" t="n">
        <f aca="false">IF(DM$2&lt;=$A44,IF(DM$3&gt;=$A44,(DM$4),0),0)*($AH45-$AH44)/10000</f>
        <v>0</v>
      </c>
      <c r="DN44" s="140" t="n">
        <f aca="false">IF(DN$2&lt;=$A44,IF(DN$3&gt;=$A44,(DN$4),0),0)*($AH45-$AH44)/10000</f>
        <v>0</v>
      </c>
      <c r="DO44" s="140"/>
      <c r="DP44" s="140" t="n">
        <f aca="false">SUM(DK44:DN44)*AL44</f>
        <v>0</v>
      </c>
      <c r="DQ44" s="140"/>
      <c r="DR44" s="140" t="n">
        <f aca="false">IF(DR$2&lt;=$A44,IF(DR$3&gt;=$A44,(DR$4),0),0)*($AH45-$AH44)/10000</f>
        <v>0</v>
      </c>
      <c r="DS44" s="140" t="n">
        <f aca="false">IF(DS$2&lt;=$A44,IF(DS$3&gt;=$A44,(DS$4),0),0)*($AH45-$AH44)/10000</f>
        <v>0</v>
      </c>
      <c r="DT44" s="140" t="n">
        <f aca="false">IF(DT$2&lt;=$A44,IF(DT$3&gt;=$A44,(DT$4),0),0)*($AH45-$AH44)/10000</f>
        <v>0</v>
      </c>
      <c r="DU44" s="140" t="n">
        <f aca="false">IF(DU$2&lt;=$A44,IF(DU$3&gt;=$A44,(DU$4),0),0)*($AH45-$AH44)/10000</f>
        <v>0</v>
      </c>
      <c r="DV44" s="140" t="n">
        <f aca="false">IF(DV$2&lt;=$A44,IF(DV$3&gt;=$A44,(DV$4),0),0)*($AH45-$AH44)/10000</f>
        <v>0</v>
      </c>
      <c r="DW44" s="140" t="n">
        <f aca="false">IF(DW$2&lt;=$A44,IF(DW$3&gt;=$A44,(DW$4),0),0)*($AH45-$AH44)/10000</f>
        <v>0</v>
      </c>
      <c r="DX44" s="140" t="n">
        <f aca="false">IF(DX$2&lt;=$A44,IF(DX$3&gt;=$A44,(DX$4),0),0)*($AH45-$AH44)/10000</f>
        <v>0</v>
      </c>
      <c r="DY44" s="140" t="n">
        <f aca="false">IF(DY$2&lt;=$A44,IF(DY$3&gt;=$A44,(DY$4),0),0)*($AH45-$AH44)/10000</f>
        <v>0</v>
      </c>
      <c r="DZ44" s="17"/>
      <c r="EA44" s="128" t="n">
        <f aca="false">DP44+((SUM(DR44:DY44)))</f>
        <v>0</v>
      </c>
      <c r="EB44" s="128" t="n">
        <f aca="false">EA44*AL44</f>
        <v>0</v>
      </c>
      <c r="EC44" s="17"/>
      <c r="ED44" s="17"/>
      <c r="EE44" s="17"/>
      <c r="EF44" s="17"/>
      <c r="EG44" s="17"/>
      <c r="EH44" s="140" t="n">
        <f aca="false">IF(EH$2&lt;=$A44,IF(EH$3&gt;=$A44,(EH$4),0),0)*($AH45-$AH44)/10000</f>
        <v>0</v>
      </c>
      <c r="EI44" s="140" t="n">
        <f aca="false">IF(EI$2&lt;=$A44,IF(EI$3&gt;=$A44,(EI$4),0),0)*($AH45-$AH44)/10000</f>
        <v>0</v>
      </c>
      <c r="EJ44" s="140" t="n">
        <f aca="false">IF(EJ$2&lt;=$A44,IF(EJ$3&gt;=$A44,(EJ$4),0),0)*($AH45-$AH44)/10000</f>
        <v>0</v>
      </c>
      <c r="EK44" s="140" t="n">
        <f aca="false">IF(EK$2&lt;=$A44,IF(EK$3&gt;=$A44,(EK$4),0),0)*($AH45-$AH44)/10000</f>
        <v>0</v>
      </c>
      <c r="EL44" s="140" t="n">
        <f aca="false">IF(EL$2&lt;=$A44,IF(EL$3&gt;=$A44,(EL$4),0),0)*($AH45-$AH44)/10000</f>
        <v>0</v>
      </c>
      <c r="EM44" s="140" t="n">
        <f aca="false">IF(EM$2&lt;=$A44,IF(EM$3&gt;=$A44,(EM$4),0),0)*($AH45-$AH44)/10000</f>
        <v>0</v>
      </c>
      <c r="EN44" s="17"/>
      <c r="EO44" s="128" t="n">
        <f aca="false">SUM(EH44:EM44)</f>
        <v>0</v>
      </c>
      <c r="EP44" s="128" t="n">
        <f aca="false">EO44*AL44</f>
        <v>0</v>
      </c>
      <c r="EQ44" s="17"/>
      <c r="ER44" s="17"/>
      <c r="ES44" s="17"/>
      <c r="ET44" s="17"/>
      <c r="EU44" s="17"/>
      <c r="EV44" s="140" t="n">
        <f aca="false">IF(EV$2&lt;=$A44,IF(EV$3&gt;=$A44,(EV$4),0),0)*($AH45-$AH44)/10000</f>
        <v>0</v>
      </c>
      <c r="EW44" s="140" t="n">
        <f aca="false">IF(EW$2&lt;=$A44,IF(EW$3&gt;=$A44,(EW$4),0),0)*($AH45-$AH44)/10000</f>
        <v>0</v>
      </c>
      <c r="EX44" s="140" t="n">
        <f aca="false">IF(EX$2&lt;=$A44,IF(EX$3&gt;=$A44,(EX$4),0),0)*($AH45-$AH44)/10000</f>
        <v>0</v>
      </c>
      <c r="EY44" s="140" t="n">
        <f aca="false">IF(EY$2&lt;=$A44,IF(EY$3&gt;=$A44,(EY$4),0),0)*($AH45-$AH44)/10000</f>
        <v>0</v>
      </c>
      <c r="EZ44" s="140" t="n">
        <f aca="false">IF(EZ$2&lt;=$A44,IF(EZ$3&gt;=$A44,(EZ$4),0),0)*($AH45-$AH44)/10000</f>
        <v>0</v>
      </c>
      <c r="FA44" s="140" t="n">
        <f aca="false">IF(FA$2&lt;=$A44,IF(FA$3&gt;=$A44,(FA$4),0),0)*($AH45-$AH44)/10000</f>
        <v>0</v>
      </c>
      <c r="FB44" s="17"/>
      <c r="FC44" s="128" t="n">
        <f aca="false">SUM(EV44:FA44)</f>
        <v>0</v>
      </c>
      <c r="FD44" s="128" t="n">
        <f aca="false">FC44*AL44</f>
        <v>0</v>
      </c>
      <c r="FE44" s="17"/>
      <c r="FF44" s="17"/>
      <c r="FG44" s="17"/>
      <c r="FH44" s="17"/>
      <c r="FI44" s="17"/>
      <c r="FJ44" s="17"/>
      <c r="FK44" s="140" t="n">
        <f aca="false">IF(FK$2&lt;=$A44,IF(FK$3&gt;=$A44,(FK$4),0),0)*($AH45-$AH44)/10000</f>
        <v>0</v>
      </c>
      <c r="FL44" s="140" t="n">
        <f aca="false">IF(FL$2&lt;=$A44,IF(FL$3&gt;=$A44,(FL$4),0),0)*($AH45-$AH44)/10000</f>
        <v>0</v>
      </c>
      <c r="FM44" s="140" t="n">
        <f aca="false">IF(FM$2&lt;=$A44,IF(FM$3&gt;=$A44,(FM$4),0),0)*($AH45-$AH44)/10000</f>
        <v>0</v>
      </c>
      <c r="FN44" s="140" t="n">
        <f aca="false">IF(FN$2&lt;=$A44,IF(FN$3&gt;=$A44,(FN$4),0),0)*($AH45-$AH44)/10000</f>
        <v>0</v>
      </c>
      <c r="FO44" s="140" t="n">
        <f aca="false">IF(FO$2&lt;=$A44,IF(FO$3&gt;=$A44,(FO$4),0),0)*($AH45-$AH44)/10000</f>
        <v>0</v>
      </c>
      <c r="FP44" s="140" t="n">
        <f aca="false">IF(FP$2&lt;=$A44,IF(FP$3&gt;=$A44,(FP$4),0),0)*($AH45-$AH44)/10000</f>
        <v>0</v>
      </c>
      <c r="FQ44" s="17"/>
      <c r="FR44" s="128" t="n">
        <f aca="false">SUM(FK44:FP44)</f>
        <v>0</v>
      </c>
      <c r="FS44" s="128" t="n">
        <f aca="false">FR44*AL44</f>
        <v>0</v>
      </c>
      <c r="FT44" s="17"/>
      <c r="FU44" s="17"/>
      <c r="FV44" s="17"/>
      <c r="FW44" s="17"/>
      <c r="FX44" s="17"/>
      <c r="FY44" s="17"/>
      <c r="FZ44" s="140" t="n">
        <f aca="false">IF(FZ$2&lt;=$A44,IF(FZ$3&gt;=$A44,(FZ$4),0),0)*($AH45-$AH44)/10000</f>
        <v>0</v>
      </c>
      <c r="GA44" s="140" t="n">
        <f aca="false">IF(GA$2&lt;=$A44,IF(GA$3&gt;=$A44,(GA$4),0),0)*($AH45-$AH44)/10000</f>
        <v>0</v>
      </c>
      <c r="GB44" s="140" t="n">
        <f aca="false">IF(GB$2&lt;=$A44,IF(GB$3&gt;=$A44,(GB$4),0),0)*($AH45-$AH44)/10000</f>
        <v>0</v>
      </c>
      <c r="GC44" s="140" t="n">
        <f aca="false">IF(GC$2&lt;=$A44,IF(GC$3&gt;=$A44,(GC$4),0),0)*($AH45-$AH44)/10000</f>
        <v>0</v>
      </c>
      <c r="GD44" s="140" t="n">
        <f aca="false">IF(GD$2&lt;=$A44,IF(GD$3&gt;=$A44,(GD$4),0),0)*($AH45-$AH44)/10000</f>
        <v>0</v>
      </c>
      <c r="GE44" s="140" t="n">
        <f aca="false">IF(GE$2&lt;=$A44,IF(GE$3&gt;=$A44,(GE$4),0),0)*($AH45-$AH44)/10000</f>
        <v>0</v>
      </c>
      <c r="GF44" s="17"/>
      <c r="GG44" s="128" t="n">
        <f aca="false">SUM(FZ44:GE44)</f>
        <v>0</v>
      </c>
      <c r="GH44" s="128" t="n">
        <f aca="false">GG44*AL44</f>
        <v>0</v>
      </c>
      <c r="GK44" s="17"/>
      <c r="GL44" s="17"/>
      <c r="GM44" s="17"/>
      <c r="GN44" s="17"/>
      <c r="GO44" s="140" t="n">
        <f aca="false">IF(GO$2&lt;=$A44,IF(GO$3&gt;=$A44,(GO$4),0),0)*($AH45-$AH44)/10000</f>
        <v>0</v>
      </c>
      <c r="GP44" s="140" t="n">
        <f aca="false">IF(GP$2&lt;=$A44,IF(GP$3&gt;=$A44,(GP$4),0),0)*($AH45-$AH44)/10000</f>
        <v>0</v>
      </c>
      <c r="GQ44" s="140" t="n">
        <f aca="false">IF(GQ$2&lt;=$A44,IF(GQ$3&gt;=$A44,(GQ$4),0),0)*($AH45-$AH44)/10000</f>
        <v>0</v>
      </c>
      <c r="GR44" s="140" t="n">
        <f aca="false">IF(GR$2&lt;=$A44,IF(GR$3&gt;=$A44,(GR$4),0),0)*($AH45-$AH44)/10000</f>
        <v>0</v>
      </c>
      <c r="GS44" s="140" t="n">
        <f aca="false">IF(GS$2&lt;=$A44,IF(GS$3&gt;=$A44,(GS$4),0),0)*($AH45-$AH44)/10000</f>
        <v>0</v>
      </c>
      <c r="GT44" s="140" t="n">
        <f aca="false">IF(GT$2&lt;=$A44,IF(GT$3&gt;=$A44,(GT$4),0),0)*($AH45-$AH44)/10000</f>
        <v>0</v>
      </c>
      <c r="GU44" s="17"/>
      <c r="GV44" s="128" t="n">
        <f aca="false">SUM(GO44:GT44)</f>
        <v>0</v>
      </c>
      <c r="GW44" s="128" t="n">
        <f aca="false">GV44*AL44</f>
        <v>0</v>
      </c>
      <c r="GZ44" s="17"/>
      <c r="HA44" s="17"/>
      <c r="HB44" s="17"/>
      <c r="HC44" s="17"/>
      <c r="HD44" s="140" t="n">
        <f aca="false">IF(HD$2&lt;=$A44,IF(HD$3&gt;=$A44,(HD$4),0),0)*($AH45-$AH44)/10000</f>
        <v>0</v>
      </c>
      <c r="HE44" s="140" t="n">
        <f aca="false">IF(HE$2&lt;=$A44,IF(HE$3&gt;=$A44,(HE$4),0),0)*($AH45-$AH44)/10000</f>
        <v>0</v>
      </c>
      <c r="HF44" s="140" t="n">
        <f aca="false">IF(HF$2&lt;=$A44,IF(HF$3&gt;=$A44,(HF$4),0),0)*($AH45-$AH44)/10000</f>
        <v>0</v>
      </c>
      <c r="HG44" s="140" t="n">
        <f aca="false">IF(HG$2&lt;=$A44,IF(HG$3&gt;=$A44,(HG$4),0),0)*($AH45-$AH44)/10000</f>
        <v>0</v>
      </c>
      <c r="HH44" s="140" t="n">
        <f aca="false">IF(HH$2&lt;=$A44,IF(HH$3&gt;=$A44,(HH$4),0),0)*($AH45-$AH44)/10000</f>
        <v>0</v>
      </c>
      <c r="HI44" s="140" t="n">
        <f aca="false">IF(HI$2&lt;=$A44,IF(HI$3&gt;=$A44,(HI$4),0),0)*($AH45-$AH44)/10000</f>
        <v>0</v>
      </c>
      <c r="HJ44" s="17"/>
      <c r="HK44" s="128" t="n">
        <f aca="false">SUM(HD44:HI44)</f>
        <v>0</v>
      </c>
      <c r="HL44" s="128" t="n">
        <f aca="false">HK44*AL44</f>
        <v>0</v>
      </c>
    </row>
    <row r="45" customFormat="false" ht="16.5" hidden="false" customHeight="false" outlineLevel="0" collapsed="false">
      <c r="A45" s="133" t="n">
        <v>38108</v>
      </c>
      <c r="B45" s="144" t="n">
        <f aca="false">INDEX(PrnArray,MATCH($A45,PrnColumn,0),MATCH($AE$19,PrnRow,0))+EP45</f>
        <v>0</v>
      </c>
      <c r="C45" s="135" t="n">
        <f aca="false">INDEX(M1SHEET,MATCH($A45,M1COLUMN,0),MATCH($AF$14,M1ROW,0))</f>
        <v>0.12</v>
      </c>
      <c r="D45" s="152"/>
      <c r="E45" s="144" t="n">
        <f aca="false">INDEX(PrnArray,MATCH($A45,PrnColumn,0),MATCH($AF$47,PrnRow,0))+HL45</f>
        <v>0</v>
      </c>
      <c r="F45" s="135" t="n">
        <f aca="false">INDEX(M1SHEET,MATCH($A45,M1COLUMN,0),MATCH($AF$6,M1ROW,0))</f>
        <v>0.175</v>
      </c>
      <c r="G45" s="152"/>
      <c r="H45" s="144" t="n">
        <f aca="false">INDEX(PrnArray,MATCH($A45,PrnColumn,0),MATCH($AE$11,PrnRow,0))</f>
        <v>0</v>
      </c>
      <c r="I45" s="135" t="n">
        <f aca="false">INDEX(M1SHEET,MATCH($A45,M1COLUMN,0),MATCH($AF$20,M1ROW,0))</f>
        <v>-0.08</v>
      </c>
      <c r="J45" s="152"/>
      <c r="K45" s="144" t="n">
        <f aca="false">INDEX(PrnArray,MATCH($A45,PrnColumn,0),MATCH($AE$21,PrnRow,0))+FS45</f>
        <v>13.04</v>
      </c>
      <c r="L45" s="135" t="n">
        <f aca="false">INDEX(M1SHEET,MATCH($A45,M1COLUMN,0),MATCH($AF$10,M1ROW,0))</f>
        <v>0.075</v>
      </c>
      <c r="M45" s="152"/>
      <c r="N45" s="144" t="n">
        <f aca="false">INDEX(PrnArray,MATCH($A45,PrnColumn,0),MATCH($AE$40,PrnRow,0))+AJ45</f>
        <v>35.09</v>
      </c>
      <c r="O45" s="135" t="n">
        <f aca="false">INDEX(M1SHEET,MATCH($A45,M1COLUMN,0),MATCH($AF$26,M1ROW,0))</f>
        <v>0.14</v>
      </c>
      <c r="P45" s="152"/>
      <c r="Q45" s="144" t="n">
        <f aca="false">INDEX(PrnArray,MATCH($A45,PrnColumn,0),MATCH($AE$2,PrnRow,0))+$BE45+$DE45</f>
        <v>-174.46</v>
      </c>
      <c r="R45" s="135" t="n">
        <f aca="false">INDEX(M1SHEET,MATCH($A45,M1COLUMN,0),MATCH($AF$3,M1ROW,0))</f>
        <v>-0.435</v>
      </c>
      <c r="S45" s="152"/>
      <c r="T45" s="135" t="n">
        <f aca="false">INDEX(M1SHEET,MATCH($A45,M1COLUMN,0),MATCH($AF$28,M1ROW,0))</f>
        <v>4.79461117823302</v>
      </c>
      <c r="U45" s="152"/>
      <c r="V45" s="144" t="e">
        <f aca="false">INDEX(PrnArray,MATCH($A45,PrnColumn,0),MATCH($AE$18,PrnRow,0))+INDEX(optsArray,MATCH($A45,optsColumn,0),MATCH($AE$18,optsRow,0))+$BE45+$CJ45+$CR45+$DP45</f>
        <v>#VALUE!</v>
      </c>
      <c r="W45" s="135" t="n">
        <f aca="false">INDEX(M1SHEET,MATCH($A45,M1COLUMN,0),MATCH($AF$2,M1ROW,0))</f>
        <v>3.821</v>
      </c>
      <c r="X45" s="152"/>
      <c r="Z45" s="150" t="n">
        <f aca="false">H45+K45+Q45</f>
        <v>-161.42</v>
      </c>
      <c r="AA45" s="58"/>
      <c r="AB45" s="58"/>
      <c r="AE45" s="161" t="s">
        <v>141</v>
      </c>
      <c r="AF45" s="160" t="s">
        <v>57</v>
      </c>
      <c r="AH45" s="138" t="n">
        <v>38108</v>
      </c>
      <c r="AI45" s="96" t="n">
        <f aca="false">(BE45+BQ45+CJ45+DP45)*AL45</f>
        <v>0</v>
      </c>
      <c r="AJ45" s="97" t="n">
        <f aca="false">(AN45)*(AL45)</f>
        <v>0</v>
      </c>
      <c r="AK45" s="97" t="n">
        <f aca="false">(AM45+AN45)*(AL45)</f>
        <v>0</v>
      </c>
      <c r="AL45" s="139" t="n">
        <f aca="false">INDEX(M1SHEET,MATCH($AH45,M1COLUMN,0),MATCH($AF$38,M1ROW,0))</f>
        <v>0.841180142493236</v>
      </c>
      <c r="AM45" s="122" t="n">
        <f aca="false">BR45</f>
        <v>0</v>
      </c>
      <c r="AN45" s="97" t="n">
        <f aca="false">BQ45</f>
        <v>0</v>
      </c>
      <c r="AO45" s="125"/>
      <c r="AP45" s="108"/>
      <c r="AQ45" s="128" t="n">
        <f aca="false">SUM(AW45:BD45)+SUM(BH45:BO45)+SUM(DT45:DY45)+SUM(BV45:CH45)</f>
        <v>0</v>
      </c>
      <c r="AR45" s="108"/>
      <c r="AS45" s="17"/>
      <c r="AT45" s="17"/>
      <c r="AU45" s="37" t="n">
        <v>38108</v>
      </c>
      <c r="AV45" s="17"/>
      <c r="AW45" s="128" t="n">
        <f aca="false">IF(AW$2&lt;=$A45,IF(AW$3&gt;=$A45,(AW$4/1.055056),0),0)*($AH46-$AH45)/10000</f>
        <v>0</v>
      </c>
      <c r="AX45" s="140" t="n">
        <f aca="false">IF(AX$2&lt;=$A45,IF(AX$3&gt;=$A45,(AX$4/1.055056),0),0)*($AH46-$AH45)/10000</f>
        <v>0</v>
      </c>
      <c r="AY45" s="140" t="n">
        <f aca="false">IF(AY$2&lt;=$A45,IF(AY$3&gt;=$A45,(AY$4/1.055056),0),0)*($AH46-$AH45)/10000</f>
        <v>0</v>
      </c>
      <c r="AZ45" s="140" t="n">
        <f aca="false">IF(AZ$2&lt;=$A45,IF(AZ$3&gt;=$A45,(AZ$4/1.055056),0),0)*($AH46-$AH45)/10000</f>
        <v>0</v>
      </c>
      <c r="BA45" s="140" t="n">
        <f aca="false">IF(BA$2&lt;=$A45,IF(BA$3&gt;=$A45,(BA$4/1.055056),0),0)*($AH46-$AH45)/10000</f>
        <v>0</v>
      </c>
      <c r="BB45" s="140" t="n">
        <f aca="false">IF(BB$2&lt;=$A45,IF(BB$3&gt;=$A45,(BB$4/1.055056),0),0)*($AH46-$AH45)/10000</f>
        <v>0</v>
      </c>
      <c r="BC45" s="140" t="n">
        <f aca="false">IF(BC$2&lt;=$A45,IF(BC$3&gt;=$A45,(BC$4/1.055056),0),0)*($AH46-$AH45)/10000</f>
        <v>0</v>
      </c>
      <c r="BD45" s="140"/>
      <c r="BE45" s="140" t="n">
        <f aca="false">SUM(AW45:BD45)*AL45</f>
        <v>0</v>
      </c>
      <c r="BF45" s="13"/>
      <c r="BG45" s="13"/>
      <c r="BH45" s="141" t="n">
        <f aca="false">IF(BH$2&lt;=$A45,IF(BH$3&gt;=$A45,(BH$4/1.055056),0),0)*($AH46-$AH45)/10000</f>
        <v>0</v>
      </c>
      <c r="BI45" s="141" t="n">
        <f aca="false">IF(BI$2&lt;=$A45,IF(BI$3&gt;=$A45,(BI$4/1.055056),0),0)*($AH46-$AH45)/10000</f>
        <v>0</v>
      </c>
      <c r="BJ45" s="141" t="n">
        <f aca="false">IF(BJ$2&lt;=$A45,IF(BJ$3&gt;=$A45,(BJ$4/1.055056),0),0)*($AH46-$AH45)/10000</f>
        <v>0</v>
      </c>
      <c r="BK45" s="141" t="n">
        <f aca="false">IF(BK$2&lt;=$A45,IF(BK$3&gt;=$A45,(BK$4/1.055056),0),0)*($AH46-$AH45)/10000</f>
        <v>0</v>
      </c>
      <c r="BL45" s="141" t="n">
        <f aca="false">IF(BL$2&lt;=$A45,IF(BL$3&gt;=$A45,(BL$4/1.055056),0),0)*($AH46-$AH45)/10000</f>
        <v>0</v>
      </c>
      <c r="BM45" s="141" t="n">
        <f aca="false">IF(BM$2&lt;=$A45,IF(BM$3&gt;=$A45,(BM$4/1.055056),0),0)*($AH46-$AH45)/10000</f>
        <v>0</v>
      </c>
      <c r="BN45" s="141" t="n">
        <f aca="false">IF(BN$2&lt;=$A45,IF(BN$3&gt;=$A45,(BN$4/1.055056),0),0)*($AH46-$AH45)/10000</f>
        <v>0</v>
      </c>
      <c r="BO45" s="141" t="n">
        <f aca="false">IF(BO$2&lt;=$A45,IF(BO$3&gt;=$A45,(BO$4/1.055056),0),0)*($AH46-$AH45)/10000</f>
        <v>0</v>
      </c>
      <c r="BP45" s="13"/>
      <c r="BQ45" s="14" t="n">
        <f aca="false">SUM(BH45:BO45)</f>
        <v>0</v>
      </c>
      <c r="BR45" s="14"/>
      <c r="BS45" s="14"/>
      <c r="BT45" s="17"/>
      <c r="BU45" s="17"/>
      <c r="BV45" s="142" t="n">
        <f aca="false">IF(BV$2&lt;=$A45,IF(BV$3&gt;=$A45,(BV$4),0),0)*($AH46-$AH45)/10000</f>
        <v>0</v>
      </c>
      <c r="BW45" s="142" t="n">
        <f aca="false">IF(BW$2&lt;=$A45,IF(BW$3&gt;=$A45,(BW$4),0),0)*($AH46-$AH45)/10000</f>
        <v>0</v>
      </c>
      <c r="BX45" s="142" t="n">
        <f aca="false">IF(BX$2&lt;=$A45,IF(BX$3&gt;=$A45,(BX$4),0),0)*($AH46-$AH45)/10000</f>
        <v>0</v>
      </c>
      <c r="BY45" s="142" t="n">
        <f aca="false">IF(BY$2&lt;=$A45,IF(BY$3&gt;=$A45,(BY$4),0),0)*($AH46-$AH45)/10000</f>
        <v>0</v>
      </c>
      <c r="BZ45" s="142" t="n">
        <f aca="false">IF(BZ$2&lt;=$A45,IF(BZ$3&gt;=$A45,(BZ$4),0),0)*($AH46-$AH45)/10000</f>
        <v>0</v>
      </c>
      <c r="CA45" s="140" t="n">
        <f aca="false">IF(CA$2&lt;=$A45,IF(CA$3&gt;=$A45,(CA$4),0),0)*($AH46-$AH45)/10000</f>
        <v>0</v>
      </c>
      <c r="CB45" s="140" t="n">
        <f aca="false">IF(CB$2&lt;=$A45,IF(CB$3&gt;=$A45,(CB$4),0),0)*($AH46-$AH45)/10000</f>
        <v>0</v>
      </c>
      <c r="CC45" s="140" t="n">
        <f aca="false">IF(CC$2&lt;=$A45,IF(CC$3&gt;=$A45,(CC$4),0),0)*($AH46-$AH45)/10000</f>
        <v>0</v>
      </c>
      <c r="CD45" s="140" t="n">
        <f aca="false">IF(CD$2&lt;=$A45,IF(CD$3&gt;=$A45,(CD$4),0),0)*($AH46-$AH45)/10000</f>
        <v>0</v>
      </c>
      <c r="CE45" s="140" t="n">
        <f aca="false">IF(CE$2&lt;=$A45,IF(CE$3&gt;=$A45,(CE$4),0),0)*($AH46-$AH45)/10000</f>
        <v>0</v>
      </c>
      <c r="CF45" s="140" t="n">
        <f aca="false">IF(CF$2&lt;=$A45,IF(CF$3&gt;=$A45,(CF$4),0),0)*($AH46-$AH45)/10000</f>
        <v>0</v>
      </c>
      <c r="CG45" s="140" t="n">
        <f aca="false">IF(CG$2&lt;=$A45,IF(CG$3&gt;=$A45,(CG$4),0),0)*($AH46-$AH45)/10000</f>
        <v>0</v>
      </c>
      <c r="CH45" s="140" t="n">
        <f aca="false">IF(CH$2&lt;=$A45,IF(CH$3&gt;=$A45,(CH$4),0),0)*($AH46-$AH45)/10000</f>
        <v>0</v>
      </c>
      <c r="CI45" s="17"/>
      <c r="CJ45" s="128" t="n">
        <f aca="false">SUM(BV45:CH45)*$AL45</f>
        <v>0</v>
      </c>
      <c r="CK45" s="128"/>
      <c r="CL45" s="128"/>
      <c r="CM45" s="142" t="n">
        <f aca="false">IF(CM$2&lt;=$A45,IF(CM$3&gt;=$A45,(CM$4),0),0)*($AH46-$AH45)/10000</f>
        <v>0</v>
      </c>
      <c r="CN45" s="142" t="n">
        <f aca="false">IF(CN$2&lt;=$A45,IF(CN$3&gt;=$A45,(CN$4),0),0)*($AH46-$AH45)/10000</f>
        <v>0</v>
      </c>
      <c r="CO45" s="142" t="n">
        <f aca="false">IF(CO$2&lt;=$A45,IF(CO$3&gt;=$A45,(CO$4),0),0)*($AH46-$AH45)/10000</f>
        <v>0</v>
      </c>
      <c r="CP45" s="142" t="n">
        <f aca="false">IF(CP$2&lt;=$A45,IF(CP$3&gt;=$A45,(CP$4),0),0)*($AH46-$AH45)/10000</f>
        <v>0</v>
      </c>
      <c r="CQ45" s="128"/>
      <c r="CR45" s="128" t="n">
        <f aca="false">SUM(CM45:CP45)*AL45</f>
        <v>0</v>
      </c>
      <c r="CS45" s="128"/>
      <c r="CT45" s="17"/>
      <c r="CU45" s="17"/>
      <c r="CV45" s="17"/>
      <c r="CW45" s="140" t="n">
        <f aca="false">IF(CW$2&lt;=$A45,IF(CW$3&gt;=$A45,(CW$4),0),0)*($AH46-$AH45)/10000</f>
        <v>0</v>
      </c>
      <c r="CX45" s="140" t="n">
        <f aca="false">IF(CX$2&lt;=$A45,IF(CX$3&gt;=$A45,(CX$4),0),0)*($AH46-$AH45)/10000</f>
        <v>0</v>
      </c>
      <c r="CY45" s="140" t="n">
        <f aca="false">IF(CY$2&lt;=$A45,IF(CY$3&gt;=$A45,(CY$4),0),0)*($AH46-$AH45)/10000</f>
        <v>0</v>
      </c>
      <c r="CZ45" s="140" t="n">
        <f aca="false">IF(CZ$2&lt;=$A45,IF(CZ$3&gt;=$A45,(CZ$4),0),0)*($AH46-$AH45)/10000</f>
        <v>0</v>
      </c>
      <c r="DA45" s="140" t="n">
        <f aca="false">IF(DA$2&lt;=$A45,IF(DA$3&gt;=$A45,(DA$4),0),0)*($AH46-$AH45)/10000</f>
        <v>0</v>
      </c>
      <c r="DB45" s="140" t="n">
        <f aca="false">IF(DB$2&lt;=$A45,IF(DB$3&gt;=$A45,(DB$4),0),0)*($AH46-$AH45)/10000</f>
        <v>0</v>
      </c>
      <c r="DC45" s="140" t="n">
        <f aca="false">IF(DC$2&lt;=$A45,IF(DC$3&gt;=$A45,(DC$4),0),0)*($AH46-$AH45)/10000</f>
        <v>0</v>
      </c>
      <c r="DD45" s="17"/>
      <c r="DE45" s="128" t="n">
        <f aca="false">SUM(CW45:DC45)*$AL45</f>
        <v>0</v>
      </c>
      <c r="DF45" s="17"/>
      <c r="DG45" s="17"/>
      <c r="DH45" s="17"/>
      <c r="DI45" s="17"/>
      <c r="DJ45" s="17"/>
      <c r="DK45" s="140" t="n">
        <f aca="false">IF(DK$2&lt;=$A45,IF(DK$3&gt;=$A45,(DK$4),0),0)*($AH46-$AH45)/10000</f>
        <v>0</v>
      </c>
      <c r="DL45" s="140" t="n">
        <f aca="false">IF(DL$2&lt;=$A45,IF(DL$3&gt;=$A45,(DL$4),0),0)*($AH46-$AH45)/10000</f>
        <v>0</v>
      </c>
      <c r="DM45" s="140" t="n">
        <f aca="false">IF(DM$2&lt;=$A45,IF(DM$3&gt;=$A45,(DM$4),0),0)*($AH46-$AH45)/10000</f>
        <v>0</v>
      </c>
      <c r="DN45" s="140" t="n">
        <f aca="false">IF(DN$2&lt;=$A45,IF(DN$3&gt;=$A45,(DN$4),0),0)*($AH46-$AH45)/10000</f>
        <v>0</v>
      </c>
      <c r="DO45" s="140"/>
      <c r="DP45" s="140" t="n">
        <f aca="false">SUM(DK45:DN45)*AL45</f>
        <v>0</v>
      </c>
      <c r="DQ45" s="140"/>
      <c r="DR45" s="140" t="n">
        <f aca="false">IF(DR$2&lt;=$A45,IF(DR$3&gt;=$A45,(DR$4),0),0)*($AH46-$AH45)/10000</f>
        <v>0</v>
      </c>
      <c r="DS45" s="140" t="n">
        <f aca="false">IF(DS$2&lt;=$A45,IF(DS$3&gt;=$A45,(DS$4),0),0)*($AH46-$AH45)/10000</f>
        <v>0</v>
      </c>
      <c r="DT45" s="140" t="n">
        <f aca="false">IF(DT$2&lt;=$A45,IF(DT$3&gt;=$A45,(DT$4),0),0)*($AH46-$AH45)/10000</f>
        <v>0</v>
      </c>
      <c r="DU45" s="140" t="n">
        <f aca="false">IF(DU$2&lt;=$A45,IF(DU$3&gt;=$A45,(DU$4),0),0)*($AH46-$AH45)/10000</f>
        <v>0</v>
      </c>
      <c r="DV45" s="140" t="n">
        <f aca="false">IF(DV$2&lt;=$A45,IF(DV$3&gt;=$A45,(DV$4),0),0)*($AH46-$AH45)/10000</f>
        <v>0</v>
      </c>
      <c r="DW45" s="140" t="n">
        <f aca="false">IF(DW$2&lt;=$A45,IF(DW$3&gt;=$A45,(DW$4),0),0)*($AH46-$AH45)/10000</f>
        <v>0</v>
      </c>
      <c r="DX45" s="140" t="n">
        <f aca="false">IF(DX$2&lt;=$A45,IF(DX$3&gt;=$A45,(DX$4),0),0)*($AH46-$AH45)/10000</f>
        <v>0</v>
      </c>
      <c r="DY45" s="140" t="n">
        <f aca="false">IF(DY$2&lt;=$A45,IF(DY$3&gt;=$A45,(DY$4),0),0)*($AH46-$AH45)/10000</f>
        <v>0</v>
      </c>
      <c r="DZ45" s="17"/>
      <c r="EA45" s="128" t="n">
        <f aca="false">DP45+((SUM(DR45:DY45)))</f>
        <v>0</v>
      </c>
      <c r="EB45" s="128" t="n">
        <f aca="false">EA45*AL45</f>
        <v>0</v>
      </c>
      <c r="EC45" s="17"/>
      <c r="ED45" s="17"/>
      <c r="EE45" s="17"/>
      <c r="EF45" s="17"/>
      <c r="EG45" s="17"/>
      <c r="EH45" s="140" t="n">
        <f aca="false">IF(EH$2&lt;=$A45,IF(EH$3&gt;=$A45,(EH$4),0),0)*($AH46-$AH45)/10000</f>
        <v>0</v>
      </c>
      <c r="EI45" s="140" t="n">
        <f aca="false">IF(EI$2&lt;=$A45,IF(EI$3&gt;=$A45,(EI$4),0),0)*($AH46-$AH45)/10000</f>
        <v>0</v>
      </c>
      <c r="EJ45" s="140" t="n">
        <f aca="false">IF(EJ$2&lt;=$A45,IF(EJ$3&gt;=$A45,(EJ$4),0),0)*($AH46-$AH45)/10000</f>
        <v>0</v>
      </c>
      <c r="EK45" s="140" t="n">
        <f aca="false">IF(EK$2&lt;=$A45,IF(EK$3&gt;=$A45,(EK$4),0),0)*($AH46-$AH45)/10000</f>
        <v>0</v>
      </c>
      <c r="EL45" s="140" t="n">
        <f aca="false">IF(EL$2&lt;=$A45,IF(EL$3&gt;=$A45,(EL$4),0),0)*($AH46-$AH45)/10000</f>
        <v>0</v>
      </c>
      <c r="EM45" s="140" t="n">
        <f aca="false">IF(EM$2&lt;=$A45,IF(EM$3&gt;=$A45,(EM$4),0),0)*($AH46-$AH45)/10000</f>
        <v>0</v>
      </c>
      <c r="EN45" s="17"/>
      <c r="EO45" s="128" t="n">
        <f aca="false">SUM(EH45:EM45)</f>
        <v>0</v>
      </c>
      <c r="EP45" s="128" t="n">
        <f aca="false">EO45*AL45</f>
        <v>0</v>
      </c>
      <c r="EQ45" s="17"/>
      <c r="ER45" s="17"/>
      <c r="ES45" s="17"/>
      <c r="ET45" s="17"/>
      <c r="EU45" s="17"/>
      <c r="EV45" s="140" t="n">
        <f aca="false">IF(EV$2&lt;=$A45,IF(EV$3&gt;=$A45,(EV$4),0),0)*($AH46-$AH45)/10000</f>
        <v>0</v>
      </c>
      <c r="EW45" s="140" t="n">
        <f aca="false">IF(EW$2&lt;=$A45,IF(EW$3&gt;=$A45,(EW$4),0),0)*($AH46-$AH45)/10000</f>
        <v>0</v>
      </c>
      <c r="EX45" s="140" t="n">
        <f aca="false">IF(EX$2&lt;=$A45,IF(EX$3&gt;=$A45,(EX$4),0),0)*($AH46-$AH45)/10000</f>
        <v>0</v>
      </c>
      <c r="EY45" s="140" t="n">
        <f aca="false">IF(EY$2&lt;=$A45,IF(EY$3&gt;=$A45,(EY$4),0),0)*($AH46-$AH45)/10000</f>
        <v>0</v>
      </c>
      <c r="EZ45" s="140" t="n">
        <f aca="false">IF(EZ$2&lt;=$A45,IF(EZ$3&gt;=$A45,(EZ$4),0),0)*($AH46-$AH45)/10000</f>
        <v>0</v>
      </c>
      <c r="FA45" s="140" t="n">
        <f aca="false">IF(FA$2&lt;=$A45,IF(FA$3&gt;=$A45,(FA$4),0),0)*($AH46-$AH45)/10000</f>
        <v>0</v>
      </c>
      <c r="FB45" s="17"/>
      <c r="FC45" s="128" t="n">
        <f aca="false">SUM(EV45:FA45)</f>
        <v>0</v>
      </c>
      <c r="FD45" s="128" t="n">
        <f aca="false">FC45*AL45</f>
        <v>0</v>
      </c>
      <c r="FE45" s="17"/>
      <c r="FF45" s="17"/>
      <c r="FG45" s="17"/>
      <c r="FH45" s="17"/>
      <c r="FI45" s="17"/>
      <c r="FJ45" s="17"/>
      <c r="FK45" s="140" t="n">
        <f aca="false">IF(FK$2&lt;=$A45,IF(FK$3&gt;=$A45,(FK$4),0),0)*($AH46-$AH45)/10000</f>
        <v>0</v>
      </c>
      <c r="FL45" s="140" t="n">
        <f aca="false">IF(FL$2&lt;=$A45,IF(FL$3&gt;=$A45,(FL$4),0),0)*($AH46-$AH45)/10000</f>
        <v>0</v>
      </c>
      <c r="FM45" s="140" t="n">
        <f aca="false">IF(FM$2&lt;=$A45,IF(FM$3&gt;=$A45,(FM$4),0),0)*($AH46-$AH45)/10000</f>
        <v>0</v>
      </c>
      <c r="FN45" s="140" t="n">
        <f aca="false">IF(FN$2&lt;=$A45,IF(FN$3&gt;=$A45,(FN$4),0),0)*($AH46-$AH45)/10000</f>
        <v>0</v>
      </c>
      <c r="FO45" s="140" t="n">
        <f aca="false">IF(FO$2&lt;=$A45,IF(FO$3&gt;=$A45,(FO$4),0),0)*($AH46-$AH45)/10000</f>
        <v>0</v>
      </c>
      <c r="FP45" s="140" t="n">
        <f aca="false">IF(FP$2&lt;=$A45,IF(FP$3&gt;=$A45,(FP$4),0),0)*($AH46-$AH45)/10000</f>
        <v>0</v>
      </c>
      <c r="FQ45" s="17"/>
      <c r="FR45" s="128" t="n">
        <f aca="false">SUM(FK45:FP45)</f>
        <v>0</v>
      </c>
      <c r="FS45" s="128" t="n">
        <f aca="false">FR45*AL45</f>
        <v>0</v>
      </c>
      <c r="FT45" s="17"/>
      <c r="FU45" s="17"/>
      <c r="FV45" s="17"/>
      <c r="FW45" s="17"/>
      <c r="FX45" s="17"/>
      <c r="FY45" s="17"/>
      <c r="FZ45" s="140" t="n">
        <f aca="false">IF(FZ$2&lt;=$A45,IF(FZ$3&gt;=$A45,(FZ$4),0),0)*($AH46-$AH45)/10000</f>
        <v>0</v>
      </c>
      <c r="GA45" s="140" t="n">
        <f aca="false">IF(GA$2&lt;=$A45,IF(GA$3&gt;=$A45,(GA$4),0),0)*($AH46-$AH45)/10000</f>
        <v>0</v>
      </c>
      <c r="GB45" s="140" t="n">
        <f aca="false">IF(GB$2&lt;=$A45,IF(GB$3&gt;=$A45,(GB$4),0),0)*($AH46-$AH45)/10000</f>
        <v>0</v>
      </c>
      <c r="GC45" s="140" t="n">
        <f aca="false">IF(GC$2&lt;=$A45,IF(GC$3&gt;=$A45,(GC$4),0),0)*($AH46-$AH45)/10000</f>
        <v>0</v>
      </c>
      <c r="GD45" s="140" t="n">
        <f aca="false">IF(GD$2&lt;=$A45,IF(GD$3&gt;=$A45,(GD$4),0),0)*($AH46-$AH45)/10000</f>
        <v>0</v>
      </c>
      <c r="GE45" s="140" t="n">
        <f aca="false">IF(GE$2&lt;=$A45,IF(GE$3&gt;=$A45,(GE$4),0),0)*($AH46-$AH45)/10000</f>
        <v>0</v>
      </c>
      <c r="GF45" s="17"/>
      <c r="GG45" s="128" t="n">
        <f aca="false">SUM(FZ45:GE45)</f>
        <v>0</v>
      </c>
      <c r="GH45" s="128" t="n">
        <f aca="false">GG45*AL45</f>
        <v>0</v>
      </c>
      <c r="GK45" s="17"/>
      <c r="GL45" s="17"/>
      <c r="GM45" s="17"/>
      <c r="GN45" s="17"/>
      <c r="GO45" s="140" t="n">
        <f aca="false">IF(GO$2&lt;=$A45,IF(GO$3&gt;=$A45,(GO$4),0),0)*($AH46-$AH45)/10000</f>
        <v>0</v>
      </c>
      <c r="GP45" s="140" t="n">
        <f aca="false">IF(GP$2&lt;=$A45,IF(GP$3&gt;=$A45,(GP$4),0),0)*($AH46-$AH45)/10000</f>
        <v>0</v>
      </c>
      <c r="GQ45" s="140" t="n">
        <f aca="false">IF(GQ$2&lt;=$A45,IF(GQ$3&gt;=$A45,(GQ$4),0),0)*($AH46-$AH45)/10000</f>
        <v>0</v>
      </c>
      <c r="GR45" s="140" t="n">
        <f aca="false">IF(GR$2&lt;=$A45,IF(GR$3&gt;=$A45,(GR$4),0),0)*($AH46-$AH45)/10000</f>
        <v>0</v>
      </c>
      <c r="GS45" s="140" t="n">
        <f aca="false">IF(GS$2&lt;=$A45,IF(GS$3&gt;=$A45,(GS$4),0),0)*($AH46-$AH45)/10000</f>
        <v>0</v>
      </c>
      <c r="GT45" s="140" t="n">
        <f aca="false">IF(GT$2&lt;=$A45,IF(GT$3&gt;=$A45,(GT$4),0),0)*($AH46-$AH45)/10000</f>
        <v>0</v>
      </c>
      <c r="GU45" s="17"/>
      <c r="GV45" s="128" t="n">
        <f aca="false">SUM(GO45:GT45)</f>
        <v>0</v>
      </c>
      <c r="GW45" s="128" t="n">
        <f aca="false">GV45*AL45</f>
        <v>0</v>
      </c>
      <c r="GZ45" s="17"/>
      <c r="HA45" s="17"/>
      <c r="HB45" s="17"/>
      <c r="HC45" s="17"/>
      <c r="HD45" s="140" t="n">
        <f aca="false">IF(HD$2&lt;=$A45,IF(HD$3&gt;=$A45,(HD$4),0),0)*($AH46-$AH45)/10000</f>
        <v>0</v>
      </c>
      <c r="HE45" s="140" t="n">
        <f aca="false">IF(HE$2&lt;=$A45,IF(HE$3&gt;=$A45,(HE$4),0),0)*($AH46-$AH45)/10000</f>
        <v>0</v>
      </c>
      <c r="HF45" s="140" t="n">
        <f aca="false">IF(HF$2&lt;=$A45,IF(HF$3&gt;=$A45,(HF$4),0),0)*($AH46-$AH45)/10000</f>
        <v>0</v>
      </c>
      <c r="HG45" s="140" t="n">
        <f aca="false">IF(HG$2&lt;=$A45,IF(HG$3&gt;=$A45,(HG$4),0),0)*($AH46-$AH45)/10000</f>
        <v>0</v>
      </c>
      <c r="HH45" s="140" t="n">
        <f aca="false">IF(HH$2&lt;=$A45,IF(HH$3&gt;=$A45,(HH$4),0),0)*($AH46-$AH45)/10000</f>
        <v>0</v>
      </c>
      <c r="HI45" s="140" t="n">
        <f aca="false">IF(HI$2&lt;=$A45,IF(HI$3&gt;=$A45,(HI$4),0),0)*($AH46-$AH45)/10000</f>
        <v>0</v>
      </c>
      <c r="HJ45" s="17"/>
      <c r="HK45" s="128" t="n">
        <f aca="false">SUM(HD45:HI45)</f>
        <v>0</v>
      </c>
      <c r="HL45" s="128" t="n">
        <f aca="false">HK45*AL45</f>
        <v>0</v>
      </c>
    </row>
    <row r="46" customFormat="false" ht="16.5" hidden="false" customHeight="false" outlineLevel="0" collapsed="false">
      <c r="A46" s="133" t="n">
        <v>38139</v>
      </c>
      <c r="B46" s="144" t="n">
        <f aca="false">INDEX(PrnArray,MATCH($A46,PrnColumn,0),MATCH($AE$19,PrnRow,0))+EP46</f>
        <v>0</v>
      </c>
      <c r="C46" s="135" t="n">
        <f aca="false">INDEX(M1SHEET,MATCH($A46,M1COLUMN,0),MATCH($AF$14,M1ROW,0))</f>
        <v>0.12</v>
      </c>
      <c r="D46" s="152"/>
      <c r="E46" s="144" t="n">
        <f aca="false">INDEX(PrnArray,MATCH($A46,PrnColumn,0),MATCH($AF$47,PrnRow,0))+HL46</f>
        <v>0</v>
      </c>
      <c r="F46" s="135" t="n">
        <f aca="false">INDEX(M1SHEET,MATCH($A46,M1COLUMN,0),MATCH($AF$6,M1ROW,0))</f>
        <v>0.175</v>
      </c>
      <c r="G46" s="152"/>
      <c r="H46" s="144" t="n">
        <f aca="false">INDEX(PrnArray,MATCH($A46,PrnColumn,0),MATCH($AE$11,PrnRow,0))</f>
        <v>0</v>
      </c>
      <c r="I46" s="135" t="n">
        <f aca="false">INDEX(M1SHEET,MATCH($A46,M1COLUMN,0),MATCH($AF$20,M1ROW,0))</f>
        <v>-0.08</v>
      </c>
      <c r="J46" s="152"/>
      <c r="K46" s="144" t="n">
        <f aca="false">INDEX(PrnArray,MATCH($A46,PrnColumn,0),MATCH($AE$21,PrnRow,0))+FS46</f>
        <v>12.56</v>
      </c>
      <c r="L46" s="135" t="n">
        <f aca="false">INDEX(M1SHEET,MATCH($A46,M1COLUMN,0),MATCH($AF$10,M1ROW,0))</f>
        <v>0.075</v>
      </c>
      <c r="M46" s="152"/>
      <c r="N46" s="144" t="n">
        <f aca="false">INDEX(PrnArray,MATCH($A46,PrnColumn,0),MATCH($AE$40,PrnRow,0))+AJ46</f>
        <v>33.79</v>
      </c>
      <c r="O46" s="135" t="n">
        <f aca="false">INDEX(M1SHEET,MATCH($A46,M1COLUMN,0),MATCH($AF$26,M1ROW,0))</f>
        <v>0.14</v>
      </c>
      <c r="P46" s="152"/>
      <c r="Q46" s="144" t="n">
        <f aca="false">INDEX(PrnArray,MATCH($A46,PrnColumn,0),MATCH($AE$2,PrnRow,0))+$BE46+$DE46</f>
        <v>-167.85</v>
      </c>
      <c r="R46" s="135" t="n">
        <f aca="false">INDEX(M1SHEET,MATCH($A46,M1COLUMN,0),MATCH($AF$3,M1ROW,0))</f>
        <v>-0.435</v>
      </c>
      <c r="S46" s="152"/>
      <c r="T46" s="135" t="n">
        <f aca="false">INDEX(M1SHEET,MATCH($A46,M1COLUMN,0),MATCH($AF$28,M1ROW,0))</f>
        <v>4.83538640381314</v>
      </c>
      <c r="U46" s="152"/>
      <c r="V46" s="144" t="e">
        <f aca="false">INDEX(PrnArray,MATCH($A46,PrnColumn,0),MATCH($AE$18,PrnRow,0))+INDEX(optsArray,MATCH($A46,optsColumn,0),MATCH($AE$18,optsRow,0))+$BE46+$CJ46+$CR46+$DP46</f>
        <v>#VALUE!</v>
      </c>
      <c r="W46" s="135" t="n">
        <f aca="false">INDEX(M1SHEET,MATCH($A46,M1COLUMN,0),MATCH($AF$2,M1ROW,0))</f>
        <v>3.851</v>
      </c>
      <c r="X46" s="152"/>
      <c r="Z46" s="150" t="n">
        <f aca="false">H46+K46+Q46</f>
        <v>-155.29</v>
      </c>
      <c r="AA46" s="58"/>
      <c r="AB46" s="58"/>
      <c r="AE46" s="158" t="s">
        <v>142</v>
      </c>
      <c r="AF46" s="160"/>
      <c r="AH46" s="138" t="n">
        <v>38139</v>
      </c>
      <c r="AI46" s="96" t="n">
        <f aca="false">(BE46+BQ46+CJ46+DP46)*AL46</f>
        <v>0</v>
      </c>
      <c r="AJ46" s="97" t="n">
        <f aca="false">(AN46)*(AL46)</f>
        <v>0</v>
      </c>
      <c r="AK46" s="97" t="n">
        <f aca="false">(AM46+AN46)*(AL46)</f>
        <v>0</v>
      </c>
      <c r="AL46" s="139" t="n">
        <f aca="false">INDEX(M1SHEET,MATCH($AH46,M1COLUMN,0),MATCH($AF$38,M1ROW,0))</f>
        <v>0.837151801286774</v>
      </c>
      <c r="AM46" s="122" t="n">
        <f aca="false">BR46</f>
        <v>0</v>
      </c>
      <c r="AN46" s="97" t="n">
        <f aca="false">BQ46</f>
        <v>0</v>
      </c>
      <c r="AO46" s="125"/>
      <c r="AP46" s="108"/>
      <c r="AQ46" s="128" t="n">
        <f aca="false">SUM(AW46:BD46)+SUM(BH46:BO46)+SUM(DT46:DY46)+SUM(BV46:CH46)</f>
        <v>0</v>
      </c>
      <c r="AR46" s="108"/>
      <c r="AS46" s="17"/>
      <c r="AT46" s="17"/>
      <c r="AU46" s="37" t="n">
        <v>38139</v>
      </c>
      <c r="AV46" s="17"/>
      <c r="AW46" s="128" t="n">
        <f aca="false">IF(AW$2&lt;=$A46,IF(AW$3&gt;=$A46,(AW$4/1.055056),0),0)*($AH47-$AH46)/10000</f>
        <v>0</v>
      </c>
      <c r="AX46" s="140" t="n">
        <f aca="false">IF(AX$2&lt;=$A46,IF(AX$3&gt;=$A46,(AX$4/1.055056),0),0)*($AH47-$AH46)/10000</f>
        <v>0</v>
      </c>
      <c r="AY46" s="140" t="n">
        <f aca="false">IF(AY$2&lt;=$A46,IF(AY$3&gt;=$A46,(AY$4/1.055056),0),0)*($AH47-$AH46)/10000</f>
        <v>0</v>
      </c>
      <c r="AZ46" s="140" t="n">
        <f aca="false">IF(AZ$2&lt;=$A46,IF(AZ$3&gt;=$A46,(AZ$4/1.055056),0),0)*($AH47-$AH46)/10000</f>
        <v>0</v>
      </c>
      <c r="BA46" s="140" t="n">
        <f aca="false">IF(BA$2&lt;=$A46,IF(BA$3&gt;=$A46,(BA$4/1.055056),0),0)*($AH47-$AH46)/10000</f>
        <v>0</v>
      </c>
      <c r="BB46" s="140" t="n">
        <f aca="false">IF(BB$2&lt;=$A46,IF(BB$3&gt;=$A46,(BB$4/1.055056),0),0)*($AH47-$AH46)/10000</f>
        <v>0</v>
      </c>
      <c r="BC46" s="140" t="n">
        <f aca="false">IF(BC$2&lt;=$A46,IF(BC$3&gt;=$A46,(BC$4/1.055056),0),0)*($AH47-$AH46)/10000</f>
        <v>0</v>
      </c>
      <c r="BD46" s="140"/>
      <c r="BE46" s="140" t="n">
        <f aca="false">SUM(AW46:BD46)*AL46</f>
        <v>0</v>
      </c>
      <c r="BF46" s="13"/>
      <c r="BG46" s="13"/>
      <c r="BH46" s="141" t="n">
        <f aca="false">IF(BH$2&lt;=$A46,IF(BH$3&gt;=$A46,(BH$4/1.055056),0),0)*($AH47-$AH46)/10000</f>
        <v>0</v>
      </c>
      <c r="BI46" s="141" t="n">
        <f aca="false">IF(BI$2&lt;=$A46,IF(BI$3&gt;=$A46,(BI$4/1.055056),0),0)*($AH47-$AH46)/10000</f>
        <v>0</v>
      </c>
      <c r="BJ46" s="141" t="n">
        <f aca="false">IF(BJ$2&lt;=$A46,IF(BJ$3&gt;=$A46,(BJ$4/1.055056),0),0)*($AH47-$AH46)/10000</f>
        <v>0</v>
      </c>
      <c r="BK46" s="141" t="n">
        <f aca="false">IF(BK$2&lt;=$A46,IF(BK$3&gt;=$A46,(BK$4/1.055056),0),0)*($AH47-$AH46)/10000</f>
        <v>0</v>
      </c>
      <c r="BL46" s="141" t="n">
        <f aca="false">IF(BL$2&lt;=$A46,IF(BL$3&gt;=$A46,(BL$4/1.055056),0),0)*($AH47-$AH46)/10000</f>
        <v>0</v>
      </c>
      <c r="BM46" s="141" t="n">
        <f aca="false">IF(BM$2&lt;=$A46,IF(BM$3&gt;=$A46,(BM$4/1.055056),0),0)*($AH47-$AH46)/10000</f>
        <v>0</v>
      </c>
      <c r="BN46" s="141" t="n">
        <f aca="false">IF(BN$2&lt;=$A46,IF(BN$3&gt;=$A46,(BN$4/1.055056),0),0)*($AH47-$AH46)/10000</f>
        <v>0</v>
      </c>
      <c r="BO46" s="141" t="n">
        <f aca="false">IF(BO$2&lt;=$A46,IF(BO$3&gt;=$A46,(BO$4/1.055056),0),0)*($AH47-$AH46)/10000</f>
        <v>0</v>
      </c>
      <c r="BP46" s="13"/>
      <c r="BQ46" s="14" t="n">
        <f aca="false">SUM(BH46:BO46)</f>
        <v>0</v>
      </c>
      <c r="BR46" s="14"/>
      <c r="BS46" s="14"/>
      <c r="BT46" s="17"/>
      <c r="BU46" s="17"/>
      <c r="BV46" s="142" t="n">
        <f aca="false">IF(BV$2&lt;=$A46,IF(BV$3&gt;=$A46,(BV$4),0),0)*($AH47-$AH46)/10000</f>
        <v>0</v>
      </c>
      <c r="BW46" s="142" t="n">
        <f aca="false">IF(BW$2&lt;=$A46,IF(BW$3&gt;=$A46,(BW$4),0),0)*($AH47-$AH46)/10000</f>
        <v>0</v>
      </c>
      <c r="BX46" s="142" t="n">
        <f aca="false">IF(BX$2&lt;=$A46,IF(BX$3&gt;=$A46,(BX$4),0),0)*($AH47-$AH46)/10000</f>
        <v>0</v>
      </c>
      <c r="BY46" s="142" t="n">
        <f aca="false">IF(BY$2&lt;=$A46,IF(BY$3&gt;=$A46,(BY$4),0),0)*($AH47-$AH46)/10000</f>
        <v>0</v>
      </c>
      <c r="BZ46" s="142" t="n">
        <f aca="false">IF(BZ$2&lt;=$A46,IF(BZ$3&gt;=$A46,(BZ$4),0),0)*($AH47-$AH46)/10000</f>
        <v>0</v>
      </c>
      <c r="CA46" s="140" t="n">
        <f aca="false">IF(CA$2&lt;=$A46,IF(CA$3&gt;=$A46,(CA$4),0),0)*($AH47-$AH46)/10000</f>
        <v>0</v>
      </c>
      <c r="CB46" s="140" t="n">
        <f aca="false">IF(CB$2&lt;=$A46,IF(CB$3&gt;=$A46,(CB$4),0),0)*($AH47-$AH46)/10000</f>
        <v>0</v>
      </c>
      <c r="CC46" s="140" t="n">
        <f aca="false">IF(CC$2&lt;=$A46,IF(CC$3&gt;=$A46,(CC$4),0),0)*($AH47-$AH46)/10000</f>
        <v>0</v>
      </c>
      <c r="CD46" s="140" t="n">
        <f aca="false">IF(CD$2&lt;=$A46,IF(CD$3&gt;=$A46,(CD$4),0),0)*($AH47-$AH46)/10000</f>
        <v>0</v>
      </c>
      <c r="CE46" s="140" t="n">
        <f aca="false">IF(CE$2&lt;=$A46,IF(CE$3&gt;=$A46,(CE$4),0),0)*($AH47-$AH46)/10000</f>
        <v>0</v>
      </c>
      <c r="CF46" s="140" t="n">
        <f aca="false">IF(CF$2&lt;=$A46,IF(CF$3&gt;=$A46,(CF$4),0),0)*($AH47-$AH46)/10000</f>
        <v>0</v>
      </c>
      <c r="CG46" s="140" t="n">
        <f aca="false">IF(CG$2&lt;=$A46,IF(CG$3&gt;=$A46,(CG$4),0),0)*($AH47-$AH46)/10000</f>
        <v>0</v>
      </c>
      <c r="CH46" s="140" t="n">
        <f aca="false">IF(CH$2&lt;=$A46,IF(CH$3&gt;=$A46,(CH$4),0),0)*($AH47-$AH46)/10000</f>
        <v>0</v>
      </c>
      <c r="CI46" s="17"/>
      <c r="CJ46" s="128" t="n">
        <f aca="false">SUM(BV46:CH46)*$AL46</f>
        <v>0</v>
      </c>
      <c r="CK46" s="128"/>
      <c r="CL46" s="128"/>
      <c r="CM46" s="142" t="n">
        <f aca="false">IF(CM$2&lt;=$A46,IF(CM$3&gt;=$A46,(CM$4),0),0)*($AH47-$AH46)/10000</f>
        <v>0</v>
      </c>
      <c r="CN46" s="142" t="n">
        <f aca="false">IF(CN$2&lt;=$A46,IF(CN$3&gt;=$A46,(CN$4),0),0)*($AH47-$AH46)/10000</f>
        <v>0</v>
      </c>
      <c r="CO46" s="142" t="n">
        <f aca="false">IF(CO$2&lt;=$A46,IF(CO$3&gt;=$A46,(CO$4),0),0)*($AH47-$AH46)/10000</f>
        <v>0</v>
      </c>
      <c r="CP46" s="142" t="n">
        <f aca="false">IF(CP$2&lt;=$A46,IF(CP$3&gt;=$A46,(CP$4),0),0)*($AH47-$AH46)/10000</f>
        <v>0</v>
      </c>
      <c r="CQ46" s="128"/>
      <c r="CR46" s="128" t="n">
        <f aca="false">SUM(CM46:CP46)*AL46</f>
        <v>0</v>
      </c>
      <c r="CS46" s="128"/>
      <c r="CT46" s="17"/>
      <c r="CU46" s="17"/>
      <c r="CV46" s="17"/>
      <c r="CW46" s="140" t="n">
        <f aca="false">IF(CW$2&lt;=$A46,IF(CW$3&gt;=$A46,(CW$4),0),0)*($AH47-$AH46)/10000</f>
        <v>0</v>
      </c>
      <c r="CX46" s="140" t="n">
        <f aca="false">IF(CX$2&lt;=$A46,IF(CX$3&gt;=$A46,(CX$4),0),0)*($AH47-$AH46)/10000</f>
        <v>0</v>
      </c>
      <c r="CY46" s="140" t="n">
        <f aca="false">IF(CY$2&lt;=$A46,IF(CY$3&gt;=$A46,(CY$4),0),0)*($AH47-$AH46)/10000</f>
        <v>0</v>
      </c>
      <c r="CZ46" s="140" t="n">
        <f aca="false">IF(CZ$2&lt;=$A46,IF(CZ$3&gt;=$A46,(CZ$4),0),0)*($AH47-$AH46)/10000</f>
        <v>0</v>
      </c>
      <c r="DA46" s="140" t="n">
        <f aca="false">IF(DA$2&lt;=$A46,IF(DA$3&gt;=$A46,(DA$4),0),0)*($AH47-$AH46)/10000</f>
        <v>0</v>
      </c>
      <c r="DB46" s="140" t="n">
        <f aca="false">IF(DB$2&lt;=$A46,IF(DB$3&gt;=$A46,(DB$4),0),0)*($AH47-$AH46)/10000</f>
        <v>0</v>
      </c>
      <c r="DC46" s="140" t="n">
        <f aca="false">IF(DC$2&lt;=$A46,IF(DC$3&gt;=$A46,(DC$4),0),0)*($AH47-$AH46)/10000</f>
        <v>0</v>
      </c>
      <c r="DD46" s="17"/>
      <c r="DE46" s="128" t="n">
        <f aca="false">SUM(CW46:DC46)*$AL46</f>
        <v>0</v>
      </c>
      <c r="DF46" s="17"/>
      <c r="DG46" s="17"/>
      <c r="DH46" s="17"/>
      <c r="DI46" s="17"/>
      <c r="DJ46" s="17"/>
      <c r="DK46" s="140" t="n">
        <f aca="false">IF(DK$2&lt;=$A46,IF(DK$3&gt;=$A46,(DK$4),0),0)*($AH47-$AH46)/10000</f>
        <v>0</v>
      </c>
      <c r="DL46" s="140" t="n">
        <f aca="false">IF(DL$2&lt;=$A46,IF(DL$3&gt;=$A46,(DL$4),0),0)*($AH47-$AH46)/10000</f>
        <v>0</v>
      </c>
      <c r="DM46" s="140" t="n">
        <f aca="false">IF(DM$2&lt;=$A46,IF(DM$3&gt;=$A46,(DM$4),0),0)*($AH47-$AH46)/10000</f>
        <v>0</v>
      </c>
      <c r="DN46" s="140" t="n">
        <f aca="false">IF(DN$2&lt;=$A46,IF(DN$3&gt;=$A46,(DN$4),0),0)*($AH47-$AH46)/10000</f>
        <v>0</v>
      </c>
      <c r="DO46" s="140"/>
      <c r="DP46" s="140" t="n">
        <f aca="false">SUM(DK46:DN46)*AL46</f>
        <v>0</v>
      </c>
      <c r="DQ46" s="140"/>
      <c r="DR46" s="140" t="n">
        <f aca="false">IF(DR$2&lt;=$A46,IF(DR$3&gt;=$A46,(DR$4),0),0)*($AH47-$AH46)/10000</f>
        <v>0</v>
      </c>
      <c r="DS46" s="140" t="n">
        <f aca="false">IF(DS$2&lt;=$A46,IF(DS$3&gt;=$A46,(DS$4),0),0)*($AH47-$AH46)/10000</f>
        <v>0</v>
      </c>
      <c r="DT46" s="140" t="n">
        <f aca="false">IF(DT$2&lt;=$A46,IF(DT$3&gt;=$A46,(DT$4),0),0)*($AH47-$AH46)/10000</f>
        <v>0</v>
      </c>
      <c r="DU46" s="140" t="n">
        <f aca="false">IF(DU$2&lt;=$A46,IF(DU$3&gt;=$A46,(DU$4),0),0)*($AH47-$AH46)/10000</f>
        <v>0</v>
      </c>
      <c r="DV46" s="140" t="n">
        <f aca="false">IF(DV$2&lt;=$A46,IF(DV$3&gt;=$A46,(DV$4),0),0)*($AH47-$AH46)/10000</f>
        <v>0</v>
      </c>
      <c r="DW46" s="140" t="n">
        <f aca="false">IF(DW$2&lt;=$A46,IF(DW$3&gt;=$A46,(DW$4),0),0)*($AH47-$AH46)/10000</f>
        <v>0</v>
      </c>
      <c r="DX46" s="140" t="n">
        <f aca="false">IF(DX$2&lt;=$A46,IF(DX$3&gt;=$A46,(DX$4),0),0)*($AH47-$AH46)/10000</f>
        <v>0</v>
      </c>
      <c r="DY46" s="140" t="n">
        <f aca="false">IF(DY$2&lt;=$A46,IF(DY$3&gt;=$A46,(DY$4),0),0)*($AH47-$AH46)/10000</f>
        <v>0</v>
      </c>
      <c r="DZ46" s="17"/>
      <c r="EA46" s="128" t="n">
        <f aca="false">DP46+((SUM(DR46:DY46)))</f>
        <v>0</v>
      </c>
      <c r="EB46" s="128" t="n">
        <f aca="false">EA46*AL46</f>
        <v>0</v>
      </c>
      <c r="EC46" s="17"/>
      <c r="ED46" s="17"/>
      <c r="EE46" s="17"/>
      <c r="EF46" s="17"/>
      <c r="EG46" s="17"/>
      <c r="EH46" s="140" t="n">
        <f aca="false">IF(EH$2&lt;=$A46,IF(EH$3&gt;=$A46,(EH$4),0),0)*($AH47-$AH46)/10000</f>
        <v>0</v>
      </c>
      <c r="EI46" s="140" t="n">
        <f aca="false">IF(EI$2&lt;=$A46,IF(EI$3&gt;=$A46,(EI$4),0),0)*($AH47-$AH46)/10000</f>
        <v>0</v>
      </c>
      <c r="EJ46" s="140" t="n">
        <f aca="false">IF(EJ$2&lt;=$A46,IF(EJ$3&gt;=$A46,(EJ$4),0),0)*($AH47-$AH46)/10000</f>
        <v>0</v>
      </c>
      <c r="EK46" s="140" t="n">
        <f aca="false">IF(EK$2&lt;=$A46,IF(EK$3&gt;=$A46,(EK$4),0),0)*($AH47-$AH46)/10000</f>
        <v>0</v>
      </c>
      <c r="EL46" s="140" t="n">
        <f aca="false">IF(EL$2&lt;=$A46,IF(EL$3&gt;=$A46,(EL$4),0),0)*($AH47-$AH46)/10000</f>
        <v>0</v>
      </c>
      <c r="EM46" s="140" t="n">
        <f aca="false">IF(EM$2&lt;=$A46,IF(EM$3&gt;=$A46,(EM$4),0),0)*($AH47-$AH46)/10000</f>
        <v>0</v>
      </c>
      <c r="EN46" s="17"/>
      <c r="EO46" s="128" t="n">
        <f aca="false">SUM(EH46:EM46)</f>
        <v>0</v>
      </c>
      <c r="EP46" s="128" t="n">
        <f aca="false">EO46*AL46</f>
        <v>0</v>
      </c>
      <c r="EQ46" s="17"/>
      <c r="ER46" s="17"/>
      <c r="ES46" s="17"/>
      <c r="ET46" s="17"/>
      <c r="EU46" s="17"/>
      <c r="EV46" s="140" t="n">
        <f aca="false">IF(EV$2&lt;=$A46,IF(EV$3&gt;=$A46,(EV$4),0),0)*($AH47-$AH46)/10000</f>
        <v>0</v>
      </c>
      <c r="EW46" s="140" t="n">
        <f aca="false">IF(EW$2&lt;=$A46,IF(EW$3&gt;=$A46,(EW$4),0),0)*($AH47-$AH46)/10000</f>
        <v>0</v>
      </c>
      <c r="EX46" s="140" t="n">
        <f aca="false">IF(EX$2&lt;=$A46,IF(EX$3&gt;=$A46,(EX$4),0),0)*($AH47-$AH46)/10000</f>
        <v>0</v>
      </c>
      <c r="EY46" s="140" t="n">
        <f aca="false">IF(EY$2&lt;=$A46,IF(EY$3&gt;=$A46,(EY$4),0),0)*($AH47-$AH46)/10000</f>
        <v>0</v>
      </c>
      <c r="EZ46" s="140" t="n">
        <f aca="false">IF(EZ$2&lt;=$A46,IF(EZ$3&gt;=$A46,(EZ$4),0),0)*($AH47-$AH46)/10000</f>
        <v>0</v>
      </c>
      <c r="FA46" s="140" t="n">
        <f aca="false">IF(FA$2&lt;=$A46,IF(FA$3&gt;=$A46,(FA$4),0),0)*($AH47-$AH46)/10000</f>
        <v>0</v>
      </c>
      <c r="FB46" s="17"/>
      <c r="FC46" s="128" t="n">
        <f aca="false">SUM(EV46:FA46)</f>
        <v>0</v>
      </c>
      <c r="FD46" s="128" t="n">
        <f aca="false">FC46*AL46</f>
        <v>0</v>
      </c>
      <c r="FE46" s="17"/>
      <c r="FF46" s="17"/>
      <c r="FG46" s="17"/>
      <c r="FH46" s="17"/>
      <c r="FI46" s="17"/>
      <c r="FJ46" s="17"/>
      <c r="FK46" s="140" t="n">
        <f aca="false">IF(FK$2&lt;=$A46,IF(FK$3&gt;=$A46,(FK$4),0),0)*($AH47-$AH46)/10000</f>
        <v>0</v>
      </c>
      <c r="FL46" s="140" t="n">
        <f aca="false">IF(FL$2&lt;=$A46,IF(FL$3&gt;=$A46,(FL$4),0),0)*($AH47-$AH46)/10000</f>
        <v>0</v>
      </c>
      <c r="FM46" s="140" t="n">
        <f aca="false">IF(FM$2&lt;=$A46,IF(FM$3&gt;=$A46,(FM$4),0),0)*($AH47-$AH46)/10000</f>
        <v>0</v>
      </c>
      <c r="FN46" s="140" t="n">
        <f aca="false">IF(FN$2&lt;=$A46,IF(FN$3&gt;=$A46,(FN$4),0),0)*($AH47-$AH46)/10000</f>
        <v>0</v>
      </c>
      <c r="FO46" s="140" t="n">
        <f aca="false">IF(FO$2&lt;=$A46,IF(FO$3&gt;=$A46,(FO$4),0),0)*($AH47-$AH46)/10000</f>
        <v>0</v>
      </c>
      <c r="FP46" s="140" t="n">
        <f aca="false">IF(FP$2&lt;=$A46,IF(FP$3&gt;=$A46,(FP$4),0),0)*($AH47-$AH46)/10000</f>
        <v>0</v>
      </c>
      <c r="FQ46" s="17"/>
      <c r="FR46" s="128" t="n">
        <f aca="false">SUM(FK46:FP46)</f>
        <v>0</v>
      </c>
      <c r="FS46" s="128" t="n">
        <f aca="false">FR46*AL46</f>
        <v>0</v>
      </c>
      <c r="FT46" s="17"/>
      <c r="FU46" s="17"/>
      <c r="FV46" s="17"/>
      <c r="FW46" s="17"/>
      <c r="FX46" s="17"/>
      <c r="FY46" s="17"/>
      <c r="FZ46" s="140" t="n">
        <f aca="false">IF(FZ$2&lt;=$A46,IF(FZ$3&gt;=$A46,(FZ$4),0),0)*($AH47-$AH46)/10000</f>
        <v>0</v>
      </c>
      <c r="GA46" s="140" t="n">
        <f aca="false">IF(GA$2&lt;=$A46,IF(GA$3&gt;=$A46,(GA$4),0),0)*($AH47-$AH46)/10000</f>
        <v>0</v>
      </c>
      <c r="GB46" s="140" t="n">
        <f aca="false">IF(GB$2&lt;=$A46,IF(GB$3&gt;=$A46,(GB$4),0),0)*($AH47-$AH46)/10000</f>
        <v>0</v>
      </c>
      <c r="GC46" s="140" t="n">
        <f aca="false">IF(GC$2&lt;=$A46,IF(GC$3&gt;=$A46,(GC$4),0),0)*($AH47-$AH46)/10000</f>
        <v>0</v>
      </c>
      <c r="GD46" s="140" t="n">
        <f aca="false">IF(GD$2&lt;=$A46,IF(GD$3&gt;=$A46,(GD$4),0),0)*($AH47-$AH46)/10000</f>
        <v>0</v>
      </c>
      <c r="GE46" s="140" t="n">
        <f aca="false">IF(GE$2&lt;=$A46,IF(GE$3&gt;=$A46,(GE$4),0),0)*($AH47-$AH46)/10000</f>
        <v>0</v>
      </c>
      <c r="GF46" s="17"/>
      <c r="GG46" s="128" t="n">
        <f aca="false">SUM(FZ46:GE46)</f>
        <v>0</v>
      </c>
      <c r="GH46" s="128" t="n">
        <f aca="false">GG46*AL46</f>
        <v>0</v>
      </c>
      <c r="GK46" s="17"/>
      <c r="GL46" s="17"/>
      <c r="GM46" s="17"/>
      <c r="GN46" s="17"/>
      <c r="GO46" s="140" t="n">
        <f aca="false">IF(GO$2&lt;=$A46,IF(GO$3&gt;=$A46,(GO$4),0),0)*($AH47-$AH46)/10000</f>
        <v>0</v>
      </c>
      <c r="GP46" s="140" t="n">
        <f aca="false">IF(GP$2&lt;=$A46,IF(GP$3&gt;=$A46,(GP$4),0),0)*($AH47-$AH46)/10000</f>
        <v>0</v>
      </c>
      <c r="GQ46" s="140" t="n">
        <f aca="false">IF(GQ$2&lt;=$A46,IF(GQ$3&gt;=$A46,(GQ$4),0),0)*($AH47-$AH46)/10000</f>
        <v>0</v>
      </c>
      <c r="GR46" s="140" t="n">
        <f aca="false">IF(GR$2&lt;=$A46,IF(GR$3&gt;=$A46,(GR$4),0),0)*($AH47-$AH46)/10000</f>
        <v>0</v>
      </c>
      <c r="GS46" s="140" t="n">
        <f aca="false">IF(GS$2&lt;=$A46,IF(GS$3&gt;=$A46,(GS$4),0),0)*($AH47-$AH46)/10000</f>
        <v>0</v>
      </c>
      <c r="GT46" s="140" t="n">
        <f aca="false">IF(GT$2&lt;=$A46,IF(GT$3&gt;=$A46,(GT$4),0),0)*($AH47-$AH46)/10000</f>
        <v>0</v>
      </c>
      <c r="GU46" s="17"/>
      <c r="GV46" s="128" t="n">
        <f aca="false">SUM(GO46:GT46)</f>
        <v>0</v>
      </c>
      <c r="GW46" s="128" t="n">
        <f aca="false">GV46*AL46</f>
        <v>0</v>
      </c>
      <c r="GZ46" s="17"/>
      <c r="HA46" s="17"/>
      <c r="HB46" s="17"/>
      <c r="HC46" s="17"/>
      <c r="HD46" s="140" t="n">
        <f aca="false">IF(HD$2&lt;=$A46,IF(HD$3&gt;=$A46,(HD$4),0),0)*($AH47-$AH46)/10000</f>
        <v>0</v>
      </c>
      <c r="HE46" s="140" t="n">
        <f aca="false">IF(HE$2&lt;=$A46,IF(HE$3&gt;=$A46,(HE$4),0),0)*($AH47-$AH46)/10000</f>
        <v>0</v>
      </c>
      <c r="HF46" s="140" t="n">
        <f aca="false">IF(HF$2&lt;=$A46,IF(HF$3&gt;=$A46,(HF$4),0),0)*($AH47-$AH46)/10000</f>
        <v>0</v>
      </c>
      <c r="HG46" s="140" t="n">
        <f aca="false">IF(HG$2&lt;=$A46,IF(HG$3&gt;=$A46,(HG$4),0),0)*($AH47-$AH46)/10000</f>
        <v>0</v>
      </c>
      <c r="HH46" s="140" t="n">
        <f aca="false">IF(HH$2&lt;=$A46,IF(HH$3&gt;=$A46,(HH$4),0),0)*($AH47-$AH46)/10000</f>
        <v>0</v>
      </c>
      <c r="HI46" s="140" t="n">
        <f aca="false">IF(HI$2&lt;=$A46,IF(HI$3&gt;=$A46,(HI$4),0),0)*($AH47-$AH46)/10000</f>
        <v>0</v>
      </c>
      <c r="HJ46" s="17"/>
      <c r="HK46" s="128" t="n">
        <f aca="false">SUM(HD46:HI46)</f>
        <v>0</v>
      </c>
      <c r="HL46" s="128" t="n">
        <f aca="false">HK46*AL46</f>
        <v>0</v>
      </c>
    </row>
    <row r="47" customFormat="false" ht="16.5" hidden="false" customHeight="false" outlineLevel="0" collapsed="false">
      <c r="A47" s="133" t="n">
        <v>38169</v>
      </c>
      <c r="B47" s="144" t="n">
        <f aca="false">INDEX(PrnArray,MATCH($A47,PrnColumn,0),MATCH($AE$19,PrnRow,0))+EP47</f>
        <v>0</v>
      </c>
      <c r="C47" s="135" t="n">
        <f aca="false">INDEX(M1SHEET,MATCH($A47,M1COLUMN,0),MATCH($AF$14,M1ROW,0))</f>
        <v>0.12</v>
      </c>
      <c r="D47" s="145" t="n">
        <f aca="false">AVERAGE(C44:C50)</f>
        <v>0.12</v>
      </c>
      <c r="E47" s="144" t="n">
        <f aca="false">INDEX(PrnArray,MATCH($A47,PrnColumn,0),MATCH($AF$47,PrnRow,0))+HL47</f>
        <v>0</v>
      </c>
      <c r="F47" s="135" t="n">
        <f aca="false">INDEX(M1SHEET,MATCH($A47,M1COLUMN,0),MATCH($AF$6,M1ROW,0))</f>
        <v>0.175</v>
      </c>
      <c r="G47" s="145" t="n">
        <f aca="false">AVERAGE(F44:F50)</f>
        <v>0.175</v>
      </c>
      <c r="H47" s="144" t="n">
        <f aca="false">INDEX(PrnArray,MATCH($A47,PrnColumn,0),MATCH($AE$11,PrnRow,0))</f>
        <v>0</v>
      </c>
      <c r="I47" s="135" t="n">
        <f aca="false">INDEX(M1SHEET,MATCH($A47,M1COLUMN,0),MATCH($AF$20,M1ROW,0))</f>
        <v>-0.08</v>
      </c>
      <c r="J47" s="145" t="n">
        <f aca="false">AVERAGE(I44:I50)</f>
        <v>-0.08</v>
      </c>
      <c r="K47" s="144" t="n">
        <f aca="false">INDEX(PrnArray,MATCH($A47,PrnColumn,0),MATCH($AE$21,PrnRow,0))+FS47</f>
        <v>12.92</v>
      </c>
      <c r="L47" s="135" t="n">
        <f aca="false">INDEX(M1SHEET,MATCH($A47,M1COLUMN,0),MATCH($AF$10,M1ROW,0))</f>
        <v>0.075</v>
      </c>
      <c r="M47" s="145" t="n">
        <f aca="false">AVERAGE(L44:L50)</f>
        <v>0.075</v>
      </c>
      <c r="N47" s="144" t="n">
        <f aca="false">INDEX(PrnArray,MATCH($A47,PrnColumn,0),MATCH($AE$40,PrnRow,0))+AJ47</f>
        <v>34.76</v>
      </c>
      <c r="O47" s="135" t="n">
        <f aca="false">INDEX(M1SHEET,MATCH($A47,M1COLUMN,0),MATCH($AF$26,M1ROW,0))</f>
        <v>0.14</v>
      </c>
      <c r="P47" s="145" t="n">
        <f aca="false">AVERAGE(O44:O50)</f>
        <v>0.14</v>
      </c>
      <c r="Q47" s="144" t="n">
        <f aca="false">INDEX(PrnArray,MATCH($A47,PrnColumn,0),MATCH($AE$2,PrnRow,0))+$BE47+$DE47</f>
        <v>-172.5</v>
      </c>
      <c r="R47" s="135" t="n">
        <f aca="false">INDEX(M1SHEET,MATCH($A47,M1COLUMN,0),MATCH($AF$3,M1ROW,0))</f>
        <v>-0.435</v>
      </c>
      <c r="S47" s="145" t="n">
        <f aca="false">AVERAGE(R44:R50)</f>
        <v>-0.435</v>
      </c>
      <c r="T47" s="135" t="n">
        <f aca="false">INDEX(M1SHEET,MATCH($A47,M1COLUMN,0),MATCH($AF$28,M1ROW,0))</f>
        <v>4.87620471736535</v>
      </c>
      <c r="U47" s="145" t="n">
        <f aca="false">AVERAGE(T44:T50)</f>
        <v>4.88202289976421</v>
      </c>
      <c r="V47" s="144" t="e">
        <f aca="false">INDEX(PrnArray,MATCH($A47,PrnColumn,0),MATCH($AE$18,PrnRow,0))+INDEX(optsArray,MATCH($A47,optsColumn,0),MATCH($AE$18,optsRow,0))+$BE47+$CJ47+$CR47+$DP47</f>
        <v>#VALUE!</v>
      </c>
      <c r="W47" s="135" t="n">
        <f aca="false">INDEX(M1SHEET,MATCH($A47,M1COLUMN,0),MATCH($AF$2,M1ROW,0))</f>
        <v>3.881</v>
      </c>
      <c r="X47" s="145" t="n">
        <f aca="false">AVERAGE(W44:W50)</f>
        <v>3.88514285714286</v>
      </c>
      <c r="Z47" s="150" t="n">
        <f aca="false">H47+K47+Q47</f>
        <v>-159.58</v>
      </c>
      <c r="AA47" s="58"/>
      <c r="AB47" s="58"/>
      <c r="AE47" s="161" t="s">
        <v>143</v>
      </c>
      <c r="AF47" s="160" t="s">
        <v>157</v>
      </c>
      <c r="AH47" s="138" t="n">
        <v>38169</v>
      </c>
      <c r="AI47" s="96" t="n">
        <f aca="false">(BE47+BQ47+CJ47+DP47)*AL47</f>
        <v>0</v>
      </c>
      <c r="AJ47" s="97" t="n">
        <f aca="false">(AN47)*(AL47)</f>
        <v>0</v>
      </c>
      <c r="AK47" s="97" t="n">
        <f aca="false">(AM47+AN47)*(AL47)</f>
        <v>0</v>
      </c>
      <c r="AL47" s="139" t="n">
        <f aca="false">INDEX(M1SHEET,MATCH($AH47,M1COLUMN,0),MATCH($AF$38,M1ROW,0))</f>
        <v>0.833259334843563</v>
      </c>
      <c r="AM47" s="122" t="n">
        <f aca="false">BR47</f>
        <v>0</v>
      </c>
      <c r="AN47" s="97" t="n">
        <f aca="false">BQ47</f>
        <v>0</v>
      </c>
      <c r="AO47" s="125"/>
      <c r="AP47" s="108"/>
      <c r="AQ47" s="128" t="n">
        <f aca="false">SUM(AW47:BD47)+SUM(BH47:BO47)+SUM(DT47:DY47)+SUM(BV47:CH47)</f>
        <v>0</v>
      </c>
      <c r="AR47" s="108"/>
      <c r="AS47" s="17"/>
      <c r="AT47" s="17"/>
      <c r="AU47" s="37" t="n">
        <v>38169</v>
      </c>
      <c r="AV47" s="17"/>
      <c r="AW47" s="128" t="n">
        <f aca="false">IF(AW$2&lt;=$A47,IF(AW$3&gt;=$A47,(AW$4/1.055056),0),0)*($AH48-$AH47)/10000</f>
        <v>0</v>
      </c>
      <c r="AX47" s="140" t="n">
        <f aca="false">IF(AX$2&lt;=$A47,IF(AX$3&gt;=$A47,(AX$4/1.055056),0),0)*($AH48-$AH47)/10000</f>
        <v>0</v>
      </c>
      <c r="AY47" s="140" t="n">
        <f aca="false">IF(AY$2&lt;=$A47,IF(AY$3&gt;=$A47,(AY$4/1.055056),0),0)*($AH48-$AH47)/10000</f>
        <v>0</v>
      </c>
      <c r="AZ47" s="140" t="n">
        <f aca="false">IF(AZ$2&lt;=$A47,IF(AZ$3&gt;=$A47,(AZ$4/1.055056),0),0)*($AH48-$AH47)/10000</f>
        <v>0</v>
      </c>
      <c r="BA47" s="140" t="n">
        <f aca="false">IF(BA$2&lt;=$A47,IF(BA$3&gt;=$A47,(BA$4/1.055056),0),0)*($AH48-$AH47)/10000</f>
        <v>0</v>
      </c>
      <c r="BB47" s="140" t="n">
        <f aca="false">IF(BB$2&lt;=$A47,IF(BB$3&gt;=$A47,(BB$4/1.055056),0),0)*($AH48-$AH47)/10000</f>
        <v>0</v>
      </c>
      <c r="BC47" s="140" t="n">
        <f aca="false">IF(BC$2&lt;=$A47,IF(BC$3&gt;=$A47,(BC$4/1.055056),0),0)*($AH48-$AH47)/10000</f>
        <v>0</v>
      </c>
      <c r="BD47" s="140"/>
      <c r="BE47" s="140" t="n">
        <f aca="false">SUM(AW47:BD47)*AL47</f>
        <v>0</v>
      </c>
      <c r="BF47" s="13"/>
      <c r="BG47" s="13"/>
      <c r="BH47" s="141" t="n">
        <f aca="false">IF(BH$2&lt;=$A47,IF(BH$3&gt;=$A47,(BH$4/1.055056),0),0)*($AH48-$AH47)/10000</f>
        <v>0</v>
      </c>
      <c r="BI47" s="141" t="n">
        <f aca="false">IF(BI$2&lt;=$A47,IF(BI$3&gt;=$A47,(BI$4/1.055056),0),0)*($AH48-$AH47)/10000</f>
        <v>0</v>
      </c>
      <c r="BJ47" s="141" t="n">
        <f aca="false">IF(BJ$2&lt;=$A47,IF(BJ$3&gt;=$A47,(BJ$4/1.055056),0),0)*($AH48-$AH47)/10000</f>
        <v>0</v>
      </c>
      <c r="BK47" s="141" t="n">
        <f aca="false">IF(BK$2&lt;=$A47,IF(BK$3&gt;=$A47,(BK$4/1.055056),0),0)*($AH48-$AH47)/10000</f>
        <v>0</v>
      </c>
      <c r="BL47" s="141" t="n">
        <f aca="false">IF(BL$2&lt;=$A47,IF(BL$3&gt;=$A47,(BL$4/1.055056),0),0)*($AH48-$AH47)/10000</f>
        <v>0</v>
      </c>
      <c r="BM47" s="141" t="n">
        <f aca="false">IF(BM$2&lt;=$A47,IF(BM$3&gt;=$A47,(BM$4/1.055056),0),0)*($AH48-$AH47)/10000</f>
        <v>0</v>
      </c>
      <c r="BN47" s="141" t="n">
        <f aca="false">IF(BN$2&lt;=$A47,IF(BN$3&gt;=$A47,(BN$4/1.055056),0),0)*($AH48-$AH47)/10000</f>
        <v>0</v>
      </c>
      <c r="BO47" s="141" t="n">
        <f aca="false">IF(BO$2&lt;=$A47,IF(BO$3&gt;=$A47,(BO$4/1.055056),0),0)*($AH48-$AH47)/10000</f>
        <v>0</v>
      </c>
      <c r="BP47" s="13"/>
      <c r="BQ47" s="14" t="n">
        <f aca="false">SUM(BH47:BO47)</f>
        <v>0</v>
      </c>
      <c r="BR47" s="14"/>
      <c r="BS47" s="14"/>
      <c r="BT47" s="17"/>
      <c r="BU47" s="17"/>
      <c r="BV47" s="142" t="n">
        <f aca="false">IF(BV$2&lt;=$A47,IF(BV$3&gt;=$A47,(BV$4),0),0)*($AH48-$AH47)/10000</f>
        <v>0</v>
      </c>
      <c r="BW47" s="142" t="n">
        <f aca="false">IF(BW$2&lt;=$A47,IF(BW$3&gt;=$A47,(BW$4),0),0)*($AH48-$AH47)/10000</f>
        <v>0</v>
      </c>
      <c r="BX47" s="142" t="n">
        <f aca="false">IF(BX$2&lt;=$A47,IF(BX$3&gt;=$A47,(BX$4),0),0)*($AH48-$AH47)/10000</f>
        <v>0</v>
      </c>
      <c r="BY47" s="142" t="n">
        <f aca="false">IF(BY$2&lt;=$A47,IF(BY$3&gt;=$A47,(BY$4),0),0)*($AH48-$AH47)/10000</f>
        <v>0</v>
      </c>
      <c r="BZ47" s="142" t="n">
        <f aca="false">IF(BZ$2&lt;=$A47,IF(BZ$3&gt;=$A47,(BZ$4),0),0)*($AH48-$AH47)/10000</f>
        <v>0</v>
      </c>
      <c r="CA47" s="140" t="n">
        <f aca="false">IF(CA$2&lt;=$A47,IF(CA$3&gt;=$A47,(CA$4),0),0)*($AH48-$AH47)/10000</f>
        <v>0</v>
      </c>
      <c r="CB47" s="140" t="n">
        <f aca="false">IF(CB$2&lt;=$A47,IF(CB$3&gt;=$A47,(CB$4),0),0)*($AH48-$AH47)/10000</f>
        <v>0</v>
      </c>
      <c r="CC47" s="140" t="n">
        <f aca="false">IF(CC$2&lt;=$A47,IF(CC$3&gt;=$A47,(CC$4),0),0)*($AH48-$AH47)/10000</f>
        <v>0</v>
      </c>
      <c r="CD47" s="140" t="n">
        <f aca="false">IF(CD$2&lt;=$A47,IF(CD$3&gt;=$A47,(CD$4),0),0)*($AH48-$AH47)/10000</f>
        <v>0</v>
      </c>
      <c r="CE47" s="140" t="n">
        <f aca="false">IF(CE$2&lt;=$A47,IF(CE$3&gt;=$A47,(CE$4),0),0)*($AH48-$AH47)/10000</f>
        <v>0</v>
      </c>
      <c r="CF47" s="140" t="n">
        <f aca="false">IF(CF$2&lt;=$A47,IF(CF$3&gt;=$A47,(CF$4),0),0)*($AH48-$AH47)/10000</f>
        <v>0</v>
      </c>
      <c r="CG47" s="140" t="n">
        <f aca="false">IF(CG$2&lt;=$A47,IF(CG$3&gt;=$A47,(CG$4),0),0)*($AH48-$AH47)/10000</f>
        <v>0</v>
      </c>
      <c r="CH47" s="140" t="n">
        <f aca="false">IF(CH$2&lt;=$A47,IF(CH$3&gt;=$A47,(CH$4),0),0)*($AH48-$AH47)/10000</f>
        <v>0</v>
      </c>
      <c r="CI47" s="17"/>
      <c r="CJ47" s="128" t="n">
        <f aca="false">SUM(BV47:CH47)*$AL47</f>
        <v>0</v>
      </c>
      <c r="CK47" s="128"/>
      <c r="CL47" s="128"/>
      <c r="CM47" s="142" t="n">
        <f aca="false">IF(CM$2&lt;=$A47,IF(CM$3&gt;=$A47,(CM$4),0),0)*($AH48-$AH47)/10000</f>
        <v>0</v>
      </c>
      <c r="CN47" s="142" t="n">
        <f aca="false">IF(CN$2&lt;=$A47,IF(CN$3&gt;=$A47,(CN$4),0),0)*($AH48-$AH47)/10000</f>
        <v>0</v>
      </c>
      <c r="CO47" s="142" t="n">
        <f aca="false">IF(CO$2&lt;=$A47,IF(CO$3&gt;=$A47,(CO$4),0),0)*($AH48-$AH47)/10000</f>
        <v>0</v>
      </c>
      <c r="CP47" s="142" t="n">
        <f aca="false">IF(CP$2&lt;=$A47,IF(CP$3&gt;=$A47,(CP$4),0),0)*($AH48-$AH47)/10000</f>
        <v>0</v>
      </c>
      <c r="CQ47" s="128"/>
      <c r="CR47" s="128" t="n">
        <f aca="false">SUM(CM47:CP47)*AL47</f>
        <v>0</v>
      </c>
      <c r="CS47" s="128"/>
      <c r="CT47" s="17"/>
      <c r="CU47" s="17"/>
      <c r="CV47" s="17"/>
      <c r="CW47" s="140" t="n">
        <f aca="false">IF(CW$2&lt;=$A47,IF(CW$3&gt;=$A47,(CW$4),0),0)*($AH48-$AH47)/10000</f>
        <v>0</v>
      </c>
      <c r="CX47" s="140" t="n">
        <f aca="false">IF(CX$2&lt;=$A47,IF(CX$3&gt;=$A47,(CX$4),0),0)*($AH48-$AH47)/10000</f>
        <v>0</v>
      </c>
      <c r="CY47" s="140" t="n">
        <f aca="false">IF(CY$2&lt;=$A47,IF(CY$3&gt;=$A47,(CY$4),0),0)*($AH48-$AH47)/10000</f>
        <v>0</v>
      </c>
      <c r="CZ47" s="140" t="n">
        <f aca="false">IF(CZ$2&lt;=$A47,IF(CZ$3&gt;=$A47,(CZ$4),0),0)*($AH48-$AH47)/10000</f>
        <v>0</v>
      </c>
      <c r="DA47" s="140" t="n">
        <f aca="false">IF(DA$2&lt;=$A47,IF(DA$3&gt;=$A47,(DA$4),0),0)*($AH48-$AH47)/10000</f>
        <v>0</v>
      </c>
      <c r="DB47" s="140" t="n">
        <f aca="false">IF(DB$2&lt;=$A47,IF(DB$3&gt;=$A47,(DB$4),0),0)*($AH48-$AH47)/10000</f>
        <v>0</v>
      </c>
      <c r="DC47" s="140" t="n">
        <f aca="false">IF(DC$2&lt;=$A47,IF(DC$3&gt;=$A47,(DC$4),0),0)*($AH48-$AH47)/10000</f>
        <v>0</v>
      </c>
      <c r="DD47" s="17"/>
      <c r="DE47" s="128" t="n">
        <f aca="false">SUM(CW47:DC47)*$AL47</f>
        <v>0</v>
      </c>
      <c r="DF47" s="17"/>
      <c r="DG47" s="17"/>
      <c r="DH47" s="17"/>
      <c r="DI47" s="17"/>
      <c r="DJ47" s="17"/>
      <c r="DK47" s="140" t="n">
        <f aca="false">IF(DK$2&lt;=$A47,IF(DK$3&gt;=$A47,(DK$4),0),0)*($AH48-$AH47)/10000</f>
        <v>0</v>
      </c>
      <c r="DL47" s="140" t="n">
        <f aca="false">IF(DL$2&lt;=$A47,IF(DL$3&gt;=$A47,(DL$4),0),0)*($AH48-$AH47)/10000</f>
        <v>0</v>
      </c>
      <c r="DM47" s="140" t="n">
        <f aca="false">IF(DM$2&lt;=$A47,IF(DM$3&gt;=$A47,(DM$4),0),0)*($AH48-$AH47)/10000</f>
        <v>0</v>
      </c>
      <c r="DN47" s="140" t="n">
        <f aca="false">IF(DN$2&lt;=$A47,IF(DN$3&gt;=$A47,(DN$4),0),0)*($AH48-$AH47)/10000</f>
        <v>0</v>
      </c>
      <c r="DO47" s="140"/>
      <c r="DP47" s="140" t="n">
        <f aca="false">SUM(DK47:DN47)*AL47</f>
        <v>0</v>
      </c>
      <c r="DQ47" s="140"/>
      <c r="DR47" s="140" t="n">
        <f aca="false">IF(DR$2&lt;=$A47,IF(DR$3&gt;=$A47,(DR$4),0),0)*($AH48-$AH47)/10000</f>
        <v>0</v>
      </c>
      <c r="DS47" s="140" t="n">
        <f aca="false">IF(DS$2&lt;=$A47,IF(DS$3&gt;=$A47,(DS$4),0),0)*($AH48-$AH47)/10000</f>
        <v>0</v>
      </c>
      <c r="DT47" s="140" t="n">
        <f aca="false">IF(DT$2&lt;=$A47,IF(DT$3&gt;=$A47,(DT$4),0),0)*($AH48-$AH47)/10000</f>
        <v>0</v>
      </c>
      <c r="DU47" s="140" t="n">
        <f aca="false">IF(DU$2&lt;=$A47,IF(DU$3&gt;=$A47,(DU$4),0),0)*($AH48-$AH47)/10000</f>
        <v>0</v>
      </c>
      <c r="DV47" s="140" t="n">
        <f aca="false">IF(DV$2&lt;=$A47,IF(DV$3&gt;=$A47,(DV$4),0),0)*($AH48-$AH47)/10000</f>
        <v>0</v>
      </c>
      <c r="DW47" s="140" t="n">
        <f aca="false">IF(DW$2&lt;=$A47,IF(DW$3&gt;=$A47,(DW$4),0),0)*($AH48-$AH47)/10000</f>
        <v>0</v>
      </c>
      <c r="DX47" s="140" t="n">
        <f aca="false">IF(DX$2&lt;=$A47,IF(DX$3&gt;=$A47,(DX$4),0),0)*($AH48-$AH47)/10000</f>
        <v>0</v>
      </c>
      <c r="DY47" s="140" t="n">
        <f aca="false">IF(DY$2&lt;=$A47,IF(DY$3&gt;=$A47,(DY$4),0),0)*($AH48-$AH47)/10000</f>
        <v>0</v>
      </c>
      <c r="DZ47" s="17"/>
      <c r="EA47" s="128" t="n">
        <f aca="false">DP47+((SUM(DR47:DY47)))</f>
        <v>0</v>
      </c>
      <c r="EB47" s="128" t="n">
        <f aca="false">EA47*AL47</f>
        <v>0</v>
      </c>
      <c r="EC47" s="17"/>
      <c r="ED47" s="17"/>
      <c r="EE47" s="17"/>
      <c r="EF47" s="17"/>
      <c r="EG47" s="17"/>
      <c r="EH47" s="140" t="n">
        <f aca="false">IF(EH$2&lt;=$A47,IF(EH$3&gt;=$A47,(EH$4),0),0)*($AH48-$AH47)/10000</f>
        <v>0</v>
      </c>
      <c r="EI47" s="140" t="n">
        <f aca="false">IF(EI$2&lt;=$A47,IF(EI$3&gt;=$A47,(EI$4),0),0)*($AH48-$AH47)/10000</f>
        <v>0</v>
      </c>
      <c r="EJ47" s="140" t="n">
        <f aca="false">IF(EJ$2&lt;=$A47,IF(EJ$3&gt;=$A47,(EJ$4),0),0)*($AH48-$AH47)/10000</f>
        <v>0</v>
      </c>
      <c r="EK47" s="140" t="n">
        <f aca="false">IF(EK$2&lt;=$A47,IF(EK$3&gt;=$A47,(EK$4),0),0)*($AH48-$AH47)/10000</f>
        <v>0</v>
      </c>
      <c r="EL47" s="140" t="n">
        <f aca="false">IF(EL$2&lt;=$A47,IF(EL$3&gt;=$A47,(EL$4),0),0)*($AH48-$AH47)/10000</f>
        <v>0</v>
      </c>
      <c r="EM47" s="140" t="n">
        <f aca="false">IF(EM$2&lt;=$A47,IF(EM$3&gt;=$A47,(EM$4),0),0)*($AH48-$AH47)/10000</f>
        <v>0</v>
      </c>
      <c r="EN47" s="17"/>
      <c r="EO47" s="128" t="n">
        <f aca="false">SUM(EH47:EM47)</f>
        <v>0</v>
      </c>
      <c r="EP47" s="128" t="n">
        <f aca="false">EO47*AL47</f>
        <v>0</v>
      </c>
      <c r="EQ47" s="17"/>
      <c r="ER47" s="17"/>
      <c r="ES47" s="17"/>
      <c r="ET47" s="17"/>
      <c r="EU47" s="17"/>
      <c r="EV47" s="140" t="n">
        <f aca="false">IF(EV$2&lt;=$A47,IF(EV$3&gt;=$A47,(EV$4),0),0)*($AH48-$AH47)/10000</f>
        <v>0</v>
      </c>
      <c r="EW47" s="140" t="n">
        <f aca="false">IF(EW$2&lt;=$A47,IF(EW$3&gt;=$A47,(EW$4),0),0)*($AH48-$AH47)/10000</f>
        <v>0</v>
      </c>
      <c r="EX47" s="140" t="n">
        <f aca="false">IF(EX$2&lt;=$A47,IF(EX$3&gt;=$A47,(EX$4),0),0)*($AH48-$AH47)/10000</f>
        <v>0</v>
      </c>
      <c r="EY47" s="140" t="n">
        <f aca="false">IF(EY$2&lt;=$A47,IF(EY$3&gt;=$A47,(EY$4),0),0)*($AH48-$AH47)/10000</f>
        <v>0</v>
      </c>
      <c r="EZ47" s="140" t="n">
        <f aca="false">IF(EZ$2&lt;=$A47,IF(EZ$3&gt;=$A47,(EZ$4),0),0)*($AH48-$AH47)/10000</f>
        <v>0</v>
      </c>
      <c r="FA47" s="140" t="n">
        <f aca="false">IF(FA$2&lt;=$A47,IF(FA$3&gt;=$A47,(FA$4),0),0)*($AH48-$AH47)/10000</f>
        <v>0</v>
      </c>
      <c r="FB47" s="17"/>
      <c r="FC47" s="128" t="n">
        <f aca="false">SUM(EV47:FA47)</f>
        <v>0</v>
      </c>
      <c r="FD47" s="128" t="n">
        <f aca="false">FC47*AL47</f>
        <v>0</v>
      </c>
      <c r="FE47" s="17"/>
      <c r="FF47" s="17"/>
      <c r="FG47" s="17"/>
      <c r="FH47" s="17"/>
      <c r="FI47" s="17"/>
      <c r="FJ47" s="17"/>
      <c r="FK47" s="140" t="n">
        <f aca="false">IF(FK$2&lt;=$A47,IF(FK$3&gt;=$A47,(FK$4),0),0)*($AH48-$AH47)/10000</f>
        <v>0</v>
      </c>
      <c r="FL47" s="140" t="n">
        <f aca="false">IF(FL$2&lt;=$A47,IF(FL$3&gt;=$A47,(FL$4),0),0)*($AH48-$AH47)/10000</f>
        <v>0</v>
      </c>
      <c r="FM47" s="140" t="n">
        <f aca="false">IF(FM$2&lt;=$A47,IF(FM$3&gt;=$A47,(FM$4),0),0)*($AH48-$AH47)/10000</f>
        <v>0</v>
      </c>
      <c r="FN47" s="140" t="n">
        <f aca="false">IF(FN$2&lt;=$A47,IF(FN$3&gt;=$A47,(FN$4),0),0)*($AH48-$AH47)/10000</f>
        <v>0</v>
      </c>
      <c r="FO47" s="140" t="n">
        <f aca="false">IF(FO$2&lt;=$A47,IF(FO$3&gt;=$A47,(FO$4),0),0)*($AH48-$AH47)/10000</f>
        <v>0</v>
      </c>
      <c r="FP47" s="140" t="n">
        <f aca="false">IF(FP$2&lt;=$A47,IF(FP$3&gt;=$A47,(FP$4),0),0)*($AH48-$AH47)/10000</f>
        <v>0</v>
      </c>
      <c r="FQ47" s="17"/>
      <c r="FR47" s="128" t="n">
        <f aca="false">SUM(FK47:FP47)</f>
        <v>0</v>
      </c>
      <c r="FS47" s="128" t="n">
        <f aca="false">FR47*AL47</f>
        <v>0</v>
      </c>
      <c r="FT47" s="17"/>
      <c r="FU47" s="17"/>
      <c r="FV47" s="17"/>
      <c r="FW47" s="17"/>
      <c r="FX47" s="17"/>
      <c r="FY47" s="17"/>
      <c r="FZ47" s="140" t="n">
        <f aca="false">IF(FZ$2&lt;=$A47,IF(FZ$3&gt;=$A47,(FZ$4),0),0)*($AH48-$AH47)/10000</f>
        <v>0</v>
      </c>
      <c r="GA47" s="140" t="n">
        <f aca="false">IF(GA$2&lt;=$A47,IF(GA$3&gt;=$A47,(GA$4),0),0)*($AH48-$AH47)/10000</f>
        <v>0</v>
      </c>
      <c r="GB47" s="140" t="n">
        <f aca="false">IF(GB$2&lt;=$A47,IF(GB$3&gt;=$A47,(GB$4),0),0)*($AH48-$AH47)/10000</f>
        <v>0</v>
      </c>
      <c r="GC47" s="140" t="n">
        <f aca="false">IF(GC$2&lt;=$A47,IF(GC$3&gt;=$A47,(GC$4),0),0)*($AH48-$AH47)/10000</f>
        <v>0</v>
      </c>
      <c r="GD47" s="140" t="n">
        <f aca="false">IF(GD$2&lt;=$A47,IF(GD$3&gt;=$A47,(GD$4),0),0)*($AH48-$AH47)/10000</f>
        <v>0</v>
      </c>
      <c r="GE47" s="140" t="n">
        <f aca="false">IF(GE$2&lt;=$A47,IF(GE$3&gt;=$A47,(GE$4),0),0)*($AH48-$AH47)/10000</f>
        <v>0</v>
      </c>
      <c r="GF47" s="17"/>
      <c r="GG47" s="128" t="n">
        <f aca="false">SUM(FZ47:GE47)</f>
        <v>0</v>
      </c>
      <c r="GH47" s="128" t="n">
        <f aca="false">GG47*AL47</f>
        <v>0</v>
      </c>
      <c r="GK47" s="17"/>
      <c r="GL47" s="17"/>
      <c r="GM47" s="17"/>
      <c r="GN47" s="17"/>
      <c r="GO47" s="140" t="n">
        <f aca="false">IF(GO$2&lt;=$A47,IF(GO$3&gt;=$A47,(GO$4),0),0)*($AH48-$AH47)/10000</f>
        <v>0</v>
      </c>
      <c r="GP47" s="140" t="n">
        <f aca="false">IF(GP$2&lt;=$A47,IF(GP$3&gt;=$A47,(GP$4),0),0)*($AH48-$AH47)/10000</f>
        <v>0</v>
      </c>
      <c r="GQ47" s="140" t="n">
        <f aca="false">IF(GQ$2&lt;=$A47,IF(GQ$3&gt;=$A47,(GQ$4),0),0)*($AH48-$AH47)/10000</f>
        <v>0</v>
      </c>
      <c r="GR47" s="140" t="n">
        <f aca="false">IF(GR$2&lt;=$A47,IF(GR$3&gt;=$A47,(GR$4),0),0)*($AH48-$AH47)/10000</f>
        <v>0</v>
      </c>
      <c r="GS47" s="140" t="n">
        <f aca="false">IF(GS$2&lt;=$A47,IF(GS$3&gt;=$A47,(GS$4),0),0)*($AH48-$AH47)/10000</f>
        <v>0</v>
      </c>
      <c r="GT47" s="140" t="n">
        <f aca="false">IF(GT$2&lt;=$A47,IF(GT$3&gt;=$A47,(GT$4),0),0)*($AH48-$AH47)/10000</f>
        <v>0</v>
      </c>
      <c r="GU47" s="17"/>
      <c r="GV47" s="128" t="n">
        <f aca="false">SUM(GO47:GT47)</f>
        <v>0</v>
      </c>
      <c r="GW47" s="128" t="n">
        <f aca="false">GV47*AL47</f>
        <v>0</v>
      </c>
      <c r="GZ47" s="17"/>
      <c r="HA47" s="17"/>
      <c r="HB47" s="17"/>
      <c r="HC47" s="17"/>
      <c r="HD47" s="140" t="n">
        <f aca="false">IF(HD$2&lt;=$A47,IF(HD$3&gt;=$A47,(HD$4),0),0)*($AH48-$AH47)/10000</f>
        <v>0</v>
      </c>
      <c r="HE47" s="140" t="n">
        <f aca="false">IF(HE$2&lt;=$A47,IF(HE$3&gt;=$A47,(HE$4),0),0)*($AH48-$AH47)/10000</f>
        <v>0</v>
      </c>
      <c r="HF47" s="140" t="n">
        <f aca="false">IF(HF$2&lt;=$A47,IF(HF$3&gt;=$A47,(HF$4),0),0)*($AH48-$AH47)/10000</f>
        <v>0</v>
      </c>
      <c r="HG47" s="140" t="n">
        <f aca="false">IF(HG$2&lt;=$A47,IF(HG$3&gt;=$A47,(HG$4),0),0)*($AH48-$AH47)/10000</f>
        <v>0</v>
      </c>
      <c r="HH47" s="140" t="n">
        <f aca="false">IF(HH$2&lt;=$A47,IF(HH$3&gt;=$A47,(HH$4),0),0)*($AH48-$AH47)/10000</f>
        <v>0</v>
      </c>
      <c r="HI47" s="140" t="n">
        <f aca="false">IF(HI$2&lt;=$A47,IF(HI$3&gt;=$A47,(HI$4),0),0)*($AH48-$AH47)/10000</f>
        <v>0</v>
      </c>
      <c r="HJ47" s="17"/>
      <c r="HK47" s="128" t="n">
        <f aca="false">SUM(HD47:HI47)</f>
        <v>0</v>
      </c>
      <c r="HL47" s="128" t="n">
        <f aca="false">HK47*AL47</f>
        <v>0</v>
      </c>
    </row>
    <row r="48" customFormat="false" ht="16.5" hidden="false" customHeight="false" outlineLevel="0" collapsed="false">
      <c r="A48" s="133" t="n">
        <v>38200</v>
      </c>
      <c r="B48" s="144" t="n">
        <f aca="false">INDEX(PrnArray,MATCH($A48,PrnColumn,0),MATCH($AE$19,PrnRow,0))+EP48</f>
        <v>0</v>
      </c>
      <c r="C48" s="135" t="n">
        <f aca="false">INDEX(M1SHEET,MATCH($A48,M1COLUMN,0),MATCH($AF$14,M1ROW,0))</f>
        <v>0.12</v>
      </c>
      <c r="D48" s="152"/>
      <c r="E48" s="144" t="n">
        <f aca="false">INDEX(PrnArray,MATCH($A48,PrnColumn,0),MATCH($AF$47,PrnRow,0))+HL48</f>
        <v>0</v>
      </c>
      <c r="F48" s="135" t="n">
        <f aca="false">INDEX(M1SHEET,MATCH($A48,M1COLUMN,0),MATCH($AF$6,M1ROW,0))</f>
        <v>0.175</v>
      </c>
      <c r="G48" s="152"/>
      <c r="H48" s="144" t="n">
        <f aca="false">INDEX(PrnArray,MATCH($A48,PrnColumn,0),MATCH($AE$11,PrnRow,0))</f>
        <v>0</v>
      </c>
      <c r="I48" s="135" t="n">
        <f aca="false">INDEX(M1SHEET,MATCH($A48,M1COLUMN,0),MATCH($AF$20,M1ROW,0))</f>
        <v>-0.08</v>
      </c>
      <c r="J48" s="152"/>
      <c r="K48" s="144" t="n">
        <f aca="false">INDEX(PrnArray,MATCH($A48,PrnColumn,0),MATCH($AE$21,PrnRow,0))+FS48</f>
        <v>12.85</v>
      </c>
      <c r="L48" s="135" t="n">
        <f aca="false">INDEX(M1SHEET,MATCH($A48,M1COLUMN,0),MATCH($AF$10,M1ROW,0))</f>
        <v>0.075</v>
      </c>
      <c r="M48" s="152"/>
      <c r="N48" s="144" t="n">
        <f aca="false">INDEX(PrnArray,MATCH($A48,PrnColumn,0),MATCH($AE$40,PrnRow,0))+AJ48</f>
        <v>34.59</v>
      </c>
      <c r="O48" s="135" t="n">
        <f aca="false">INDEX(M1SHEET,MATCH($A48,M1COLUMN,0),MATCH($AF$26,M1ROW,0))</f>
        <v>0.14</v>
      </c>
      <c r="P48" s="152"/>
      <c r="Q48" s="144" t="n">
        <f aca="false">INDEX(PrnArray,MATCH($A48,PrnColumn,0),MATCH($AE$2,PrnRow,0))+$BE48+$DE48</f>
        <v>-171.05</v>
      </c>
      <c r="R48" s="135" t="n">
        <f aca="false">INDEX(M1SHEET,MATCH($A48,M1COLUMN,0),MATCH($AF$3,M1ROW,0))</f>
        <v>-0.435</v>
      </c>
      <c r="S48" s="152"/>
      <c r="T48" s="135" t="n">
        <f aca="false">INDEX(M1SHEET,MATCH($A48,M1COLUMN,0),MATCH($AF$28,M1ROW,0))</f>
        <v>4.90281706596052</v>
      </c>
      <c r="U48" s="152"/>
      <c r="V48" s="144" t="e">
        <f aca="false">INDEX(PrnArray,MATCH($A48,PrnColumn,0),MATCH($AE$18,PrnRow,0))+INDEX(optsArray,MATCH($A48,optsColumn,0),MATCH($AE$18,optsRow,0))+$BE48+$CJ48+$CR48+$DP48</f>
        <v>#VALUE!</v>
      </c>
      <c r="W48" s="135" t="n">
        <f aca="false">INDEX(M1SHEET,MATCH($A48,M1COLUMN,0),MATCH($AF$2,M1ROW,0))</f>
        <v>3.901</v>
      </c>
      <c r="X48" s="152"/>
      <c r="Z48" s="150" t="n">
        <f aca="false">H48+K48+Q48</f>
        <v>-158.2</v>
      </c>
      <c r="AA48" s="58"/>
      <c r="AB48" s="58"/>
      <c r="AE48" s="161" t="s">
        <v>144</v>
      </c>
      <c r="AF48" s="160"/>
      <c r="AH48" s="138" t="n">
        <v>38200</v>
      </c>
      <c r="AI48" s="96" t="n">
        <f aca="false">(BE48+BQ48+CJ48+DP48)*AL48</f>
        <v>0</v>
      </c>
      <c r="AJ48" s="97" t="n">
        <f aca="false">(AN48)*(AL48)</f>
        <v>0</v>
      </c>
      <c r="AK48" s="97" t="n">
        <f aca="false">(AM48+AN48)*(AL48)</f>
        <v>0</v>
      </c>
      <c r="AL48" s="139" t="n">
        <f aca="false">INDEX(M1SHEET,MATCH($AH48,M1COLUMN,0),MATCH($AF$38,M1ROW,0))</f>
        <v>0.829243339642258</v>
      </c>
      <c r="AM48" s="122" t="n">
        <f aca="false">BR48</f>
        <v>0</v>
      </c>
      <c r="AN48" s="97" t="n">
        <f aca="false">BQ48</f>
        <v>0</v>
      </c>
      <c r="AO48" s="125"/>
      <c r="AP48" s="108"/>
      <c r="AQ48" s="128" t="n">
        <f aca="false">SUM(AW48:BD48)+SUM(BH48:BO48)+SUM(DT48:DY48)+SUM(BV48:CH48)</f>
        <v>0</v>
      </c>
      <c r="AR48" s="108"/>
      <c r="AS48" s="17"/>
      <c r="AT48" s="17"/>
      <c r="AU48" s="37" t="n">
        <v>38200</v>
      </c>
      <c r="AV48" s="17"/>
      <c r="AW48" s="128" t="n">
        <f aca="false">IF(AW$2&lt;=$A48,IF(AW$3&gt;=$A48,(AW$4/1.055056),0),0)*($AH49-$AH48)/10000</f>
        <v>0</v>
      </c>
      <c r="AX48" s="140" t="n">
        <f aca="false">IF(AX$2&lt;=$A48,IF(AX$3&gt;=$A48,(AX$4/1.055056),0),0)*($AH49-$AH48)/10000</f>
        <v>0</v>
      </c>
      <c r="AY48" s="140" t="n">
        <f aca="false">IF(AY$2&lt;=$A48,IF(AY$3&gt;=$A48,(AY$4/1.055056),0),0)*($AH49-$AH48)/10000</f>
        <v>0</v>
      </c>
      <c r="AZ48" s="140" t="n">
        <f aca="false">IF(AZ$2&lt;=$A48,IF(AZ$3&gt;=$A48,(AZ$4/1.055056),0),0)*($AH49-$AH48)/10000</f>
        <v>0</v>
      </c>
      <c r="BA48" s="140" t="n">
        <f aca="false">IF(BA$2&lt;=$A48,IF(BA$3&gt;=$A48,(BA$4/1.055056),0),0)*($AH49-$AH48)/10000</f>
        <v>0</v>
      </c>
      <c r="BB48" s="140" t="n">
        <f aca="false">IF(BB$2&lt;=$A48,IF(BB$3&gt;=$A48,(BB$4/1.055056),0),0)*($AH49-$AH48)/10000</f>
        <v>0</v>
      </c>
      <c r="BC48" s="140" t="n">
        <f aca="false">IF(BC$2&lt;=$A48,IF(BC$3&gt;=$A48,(BC$4/1.055056),0),0)*($AH49-$AH48)/10000</f>
        <v>0</v>
      </c>
      <c r="BD48" s="140"/>
      <c r="BE48" s="140" t="n">
        <f aca="false">SUM(AW48:BD48)*AL48</f>
        <v>0</v>
      </c>
      <c r="BF48" s="13"/>
      <c r="BG48" s="13"/>
      <c r="BH48" s="141" t="n">
        <f aca="false">IF(BH$2&lt;=$A48,IF(BH$3&gt;=$A48,(BH$4/1.055056),0),0)*($AH49-$AH48)/10000</f>
        <v>0</v>
      </c>
      <c r="BI48" s="141" t="n">
        <f aca="false">IF(BI$2&lt;=$A48,IF(BI$3&gt;=$A48,(BI$4/1.055056),0),0)*($AH49-$AH48)/10000</f>
        <v>0</v>
      </c>
      <c r="BJ48" s="141" t="n">
        <f aca="false">IF(BJ$2&lt;=$A48,IF(BJ$3&gt;=$A48,(BJ$4/1.055056),0),0)*($AH49-$AH48)/10000</f>
        <v>0</v>
      </c>
      <c r="BK48" s="141" t="n">
        <f aca="false">IF(BK$2&lt;=$A48,IF(BK$3&gt;=$A48,(BK$4/1.055056),0),0)*($AH49-$AH48)/10000</f>
        <v>0</v>
      </c>
      <c r="BL48" s="141" t="n">
        <f aca="false">IF(BL$2&lt;=$A48,IF(BL$3&gt;=$A48,(BL$4/1.055056),0),0)*($AH49-$AH48)/10000</f>
        <v>0</v>
      </c>
      <c r="BM48" s="141" t="n">
        <f aca="false">IF(BM$2&lt;=$A48,IF(BM$3&gt;=$A48,(BM$4/1.055056),0),0)*($AH49-$AH48)/10000</f>
        <v>0</v>
      </c>
      <c r="BN48" s="141" t="n">
        <f aca="false">IF(BN$2&lt;=$A48,IF(BN$3&gt;=$A48,(BN$4/1.055056),0),0)*($AH49-$AH48)/10000</f>
        <v>0</v>
      </c>
      <c r="BO48" s="141" t="n">
        <f aca="false">IF(BO$2&lt;=$A48,IF(BO$3&gt;=$A48,(BO$4/1.055056),0),0)*($AH49-$AH48)/10000</f>
        <v>0</v>
      </c>
      <c r="BP48" s="13"/>
      <c r="BQ48" s="14" t="n">
        <f aca="false">SUM(BH48:BO48)</f>
        <v>0</v>
      </c>
      <c r="BR48" s="14"/>
      <c r="BS48" s="14"/>
      <c r="BT48" s="17"/>
      <c r="BU48" s="17"/>
      <c r="BV48" s="142" t="n">
        <f aca="false">IF(BV$2&lt;=$A48,IF(BV$3&gt;=$A48,(BV$4),0),0)*($AH49-$AH48)/10000</f>
        <v>0</v>
      </c>
      <c r="BW48" s="142" t="n">
        <f aca="false">IF(BW$2&lt;=$A48,IF(BW$3&gt;=$A48,(BW$4),0),0)*($AH49-$AH48)/10000</f>
        <v>0</v>
      </c>
      <c r="BX48" s="142" t="n">
        <f aca="false">IF(BX$2&lt;=$A48,IF(BX$3&gt;=$A48,(BX$4),0),0)*($AH49-$AH48)/10000</f>
        <v>0</v>
      </c>
      <c r="BY48" s="142" t="n">
        <f aca="false">IF(BY$2&lt;=$A48,IF(BY$3&gt;=$A48,(BY$4),0),0)*($AH49-$AH48)/10000</f>
        <v>0</v>
      </c>
      <c r="BZ48" s="142" t="n">
        <f aca="false">IF(BZ$2&lt;=$A48,IF(BZ$3&gt;=$A48,(BZ$4),0),0)*($AH49-$AH48)/10000</f>
        <v>0</v>
      </c>
      <c r="CA48" s="140" t="n">
        <f aca="false">IF(CA$2&lt;=$A48,IF(CA$3&gt;=$A48,(CA$4),0),0)*($AH49-$AH48)/10000</f>
        <v>0</v>
      </c>
      <c r="CB48" s="140" t="n">
        <f aca="false">IF(CB$2&lt;=$A48,IF(CB$3&gt;=$A48,(CB$4),0),0)*($AH49-$AH48)/10000</f>
        <v>0</v>
      </c>
      <c r="CC48" s="140" t="n">
        <f aca="false">IF(CC$2&lt;=$A48,IF(CC$3&gt;=$A48,(CC$4),0),0)*($AH49-$AH48)/10000</f>
        <v>0</v>
      </c>
      <c r="CD48" s="140" t="n">
        <f aca="false">IF(CD$2&lt;=$A48,IF(CD$3&gt;=$A48,(CD$4),0),0)*($AH49-$AH48)/10000</f>
        <v>0</v>
      </c>
      <c r="CE48" s="140" t="n">
        <f aca="false">IF(CE$2&lt;=$A48,IF(CE$3&gt;=$A48,(CE$4),0),0)*($AH49-$AH48)/10000</f>
        <v>0</v>
      </c>
      <c r="CF48" s="140" t="n">
        <f aca="false">IF(CF$2&lt;=$A48,IF(CF$3&gt;=$A48,(CF$4),0),0)*($AH49-$AH48)/10000</f>
        <v>0</v>
      </c>
      <c r="CG48" s="140" t="n">
        <f aca="false">IF(CG$2&lt;=$A48,IF(CG$3&gt;=$A48,(CG$4),0),0)*($AH49-$AH48)/10000</f>
        <v>0</v>
      </c>
      <c r="CH48" s="140" t="n">
        <f aca="false">IF(CH$2&lt;=$A48,IF(CH$3&gt;=$A48,(CH$4),0),0)*($AH49-$AH48)/10000</f>
        <v>0</v>
      </c>
      <c r="CI48" s="17"/>
      <c r="CJ48" s="128" t="n">
        <f aca="false">SUM(BV48:CH48)*$AL48</f>
        <v>0</v>
      </c>
      <c r="CK48" s="128"/>
      <c r="CL48" s="128"/>
      <c r="CM48" s="142" t="n">
        <f aca="false">IF(CM$2&lt;=$A48,IF(CM$3&gt;=$A48,(CM$4),0),0)*($AH49-$AH48)/10000</f>
        <v>0</v>
      </c>
      <c r="CN48" s="142" t="n">
        <f aca="false">IF(CN$2&lt;=$A48,IF(CN$3&gt;=$A48,(CN$4),0),0)*($AH49-$AH48)/10000</f>
        <v>0</v>
      </c>
      <c r="CO48" s="142" t="n">
        <f aca="false">IF(CO$2&lt;=$A48,IF(CO$3&gt;=$A48,(CO$4),0),0)*($AH49-$AH48)/10000</f>
        <v>0</v>
      </c>
      <c r="CP48" s="142" t="n">
        <f aca="false">IF(CP$2&lt;=$A48,IF(CP$3&gt;=$A48,(CP$4),0),0)*($AH49-$AH48)/10000</f>
        <v>0</v>
      </c>
      <c r="CQ48" s="128"/>
      <c r="CR48" s="128" t="n">
        <f aca="false">SUM(CM48:CP48)*AL48</f>
        <v>0</v>
      </c>
      <c r="CS48" s="128"/>
      <c r="CT48" s="17"/>
      <c r="CU48" s="17"/>
      <c r="CV48" s="17"/>
      <c r="CW48" s="140" t="n">
        <f aca="false">IF(CW$2&lt;=$A48,IF(CW$3&gt;=$A48,(CW$4),0),0)*($AH49-$AH48)/10000</f>
        <v>0</v>
      </c>
      <c r="CX48" s="140" t="n">
        <f aca="false">IF(CX$2&lt;=$A48,IF(CX$3&gt;=$A48,(CX$4),0),0)*($AH49-$AH48)/10000</f>
        <v>0</v>
      </c>
      <c r="CY48" s="140" t="n">
        <f aca="false">IF(CY$2&lt;=$A48,IF(CY$3&gt;=$A48,(CY$4),0),0)*($AH49-$AH48)/10000</f>
        <v>0</v>
      </c>
      <c r="CZ48" s="140" t="n">
        <f aca="false">IF(CZ$2&lt;=$A48,IF(CZ$3&gt;=$A48,(CZ$4),0),0)*($AH49-$AH48)/10000</f>
        <v>0</v>
      </c>
      <c r="DA48" s="140" t="n">
        <f aca="false">IF(DA$2&lt;=$A48,IF(DA$3&gt;=$A48,(DA$4),0),0)*($AH49-$AH48)/10000</f>
        <v>0</v>
      </c>
      <c r="DB48" s="140" t="n">
        <f aca="false">IF(DB$2&lt;=$A48,IF(DB$3&gt;=$A48,(DB$4),0),0)*($AH49-$AH48)/10000</f>
        <v>0</v>
      </c>
      <c r="DC48" s="140" t="n">
        <f aca="false">IF(DC$2&lt;=$A48,IF(DC$3&gt;=$A48,(DC$4),0),0)*($AH49-$AH48)/10000</f>
        <v>0</v>
      </c>
      <c r="DD48" s="17"/>
      <c r="DE48" s="128" t="n">
        <f aca="false">SUM(CW48:DC48)*$AL48</f>
        <v>0</v>
      </c>
      <c r="DF48" s="17"/>
      <c r="DG48" s="17"/>
      <c r="DH48" s="17"/>
      <c r="DI48" s="17"/>
      <c r="DJ48" s="17"/>
      <c r="DK48" s="140" t="n">
        <f aca="false">IF(DK$2&lt;=$A48,IF(DK$3&gt;=$A48,(DK$4),0),0)*($AH49-$AH48)/10000</f>
        <v>0</v>
      </c>
      <c r="DL48" s="140" t="n">
        <f aca="false">IF(DL$2&lt;=$A48,IF(DL$3&gt;=$A48,(DL$4),0),0)*($AH49-$AH48)/10000</f>
        <v>0</v>
      </c>
      <c r="DM48" s="140" t="n">
        <f aca="false">IF(DM$2&lt;=$A48,IF(DM$3&gt;=$A48,(DM$4),0),0)*($AH49-$AH48)/10000</f>
        <v>0</v>
      </c>
      <c r="DN48" s="140" t="n">
        <f aca="false">IF(DN$2&lt;=$A48,IF(DN$3&gt;=$A48,(DN$4),0),0)*($AH49-$AH48)/10000</f>
        <v>0</v>
      </c>
      <c r="DO48" s="140"/>
      <c r="DP48" s="140" t="n">
        <f aca="false">SUM(DK48:DN48)*AL48</f>
        <v>0</v>
      </c>
      <c r="DQ48" s="140"/>
      <c r="DR48" s="140" t="n">
        <f aca="false">IF(DR$2&lt;=$A48,IF(DR$3&gt;=$A48,(DR$4),0),0)*($AH49-$AH48)/10000</f>
        <v>0</v>
      </c>
      <c r="DS48" s="140" t="n">
        <f aca="false">IF(DS$2&lt;=$A48,IF(DS$3&gt;=$A48,(DS$4),0),0)*($AH49-$AH48)/10000</f>
        <v>0</v>
      </c>
      <c r="DT48" s="140" t="n">
        <f aca="false">IF(DT$2&lt;=$A48,IF(DT$3&gt;=$A48,(DT$4),0),0)*($AH49-$AH48)/10000</f>
        <v>0</v>
      </c>
      <c r="DU48" s="140" t="n">
        <f aca="false">IF(DU$2&lt;=$A48,IF(DU$3&gt;=$A48,(DU$4),0),0)*($AH49-$AH48)/10000</f>
        <v>0</v>
      </c>
      <c r="DV48" s="140" t="n">
        <f aca="false">IF(DV$2&lt;=$A48,IF(DV$3&gt;=$A48,(DV$4),0),0)*($AH49-$AH48)/10000</f>
        <v>0</v>
      </c>
      <c r="DW48" s="140" t="n">
        <f aca="false">IF(DW$2&lt;=$A48,IF(DW$3&gt;=$A48,(DW$4),0),0)*($AH49-$AH48)/10000</f>
        <v>0</v>
      </c>
      <c r="DX48" s="140" t="n">
        <f aca="false">IF(DX$2&lt;=$A48,IF(DX$3&gt;=$A48,(DX$4),0),0)*($AH49-$AH48)/10000</f>
        <v>0</v>
      </c>
      <c r="DY48" s="140" t="n">
        <f aca="false">IF(DY$2&lt;=$A48,IF(DY$3&gt;=$A48,(DY$4),0),0)*($AH49-$AH48)/10000</f>
        <v>0</v>
      </c>
      <c r="DZ48" s="17"/>
      <c r="EA48" s="128" t="n">
        <f aca="false">DP48+((SUM(DR48:DY48)))</f>
        <v>0</v>
      </c>
      <c r="EB48" s="128" t="n">
        <f aca="false">EA48*AL48</f>
        <v>0</v>
      </c>
      <c r="EC48" s="17"/>
      <c r="ED48" s="17"/>
      <c r="EE48" s="17"/>
      <c r="EF48" s="17"/>
      <c r="EG48" s="17"/>
      <c r="EH48" s="140" t="n">
        <f aca="false">IF(EH$2&lt;=$A48,IF(EH$3&gt;=$A48,(EH$4),0),0)*($AH49-$AH48)/10000</f>
        <v>0</v>
      </c>
      <c r="EI48" s="140" t="n">
        <f aca="false">IF(EI$2&lt;=$A48,IF(EI$3&gt;=$A48,(EI$4),0),0)*($AH49-$AH48)/10000</f>
        <v>0</v>
      </c>
      <c r="EJ48" s="140" t="n">
        <f aca="false">IF(EJ$2&lt;=$A48,IF(EJ$3&gt;=$A48,(EJ$4),0),0)*($AH49-$AH48)/10000</f>
        <v>0</v>
      </c>
      <c r="EK48" s="140" t="n">
        <f aca="false">IF(EK$2&lt;=$A48,IF(EK$3&gt;=$A48,(EK$4),0),0)*($AH49-$AH48)/10000</f>
        <v>0</v>
      </c>
      <c r="EL48" s="140" t="n">
        <f aca="false">IF(EL$2&lt;=$A48,IF(EL$3&gt;=$A48,(EL$4),0),0)*($AH49-$AH48)/10000</f>
        <v>0</v>
      </c>
      <c r="EM48" s="140" t="n">
        <f aca="false">IF(EM$2&lt;=$A48,IF(EM$3&gt;=$A48,(EM$4),0),0)*($AH49-$AH48)/10000</f>
        <v>0</v>
      </c>
      <c r="EN48" s="17"/>
      <c r="EO48" s="128" t="n">
        <f aca="false">SUM(EH48:EM48)</f>
        <v>0</v>
      </c>
      <c r="EP48" s="128" t="n">
        <f aca="false">EO48*AL48</f>
        <v>0</v>
      </c>
      <c r="EQ48" s="17"/>
      <c r="ER48" s="17"/>
      <c r="ES48" s="17"/>
      <c r="ET48" s="17"/>
      <c r="EU48" s="17"/>
      <c r="EV48" s="140" t="n">
        <f aca="false">IF(EV$2&lt;=$A48,IF(EV$3&gt;=$A48,(EV$4),0),0)*($AH49-$AH48)/10000</f>
        <v>0</v>
      </c>
      <c r="EW48" s="140" t="n">
        <f aca="false">IF(EW$2&lt;=$A48,IF(EW$3&gt;=$A48,(EW$4),0),0)*($AH49-$AH48)/10000</f>
        <v>0</v>
      </c>
      <c r="EX48" s="140" t="n">
        <f aca="false">IF(EX$2&lt;=$A48,IF(EX$3&gt;=$A48,(EX$4),0),0)*($AH49-$AH48)/10000</f>
        <v>0</v>
      </c>
      <c r="EY48" s="140" t="n">
        <f aca="false">IF(EY$2&lt;=$A48,IF(EY$3&gt;=$A48,(EY$4),0),0)*($AH49-$AH48)/10000</f>
        <v>0</v>
      </c>
      <c r="EZ48" s="140" t="n">
        <f aca="false">IF(EZ$2&lt;=$A48,IF(EZ$3&gt;=$A48,(EZ$4),0),0)*($AH49-$AH48)/10000</f>
        <v>0</v>
      </c>
      <c r="FA48" s="140" t="n">
        <f aca="false">IF(FA$2&lt;=$A48,IF(FA$3&gt;=$A48,(FA$4),0),0)*($AH49-$AH48)/10000</f>
        <v>0</v>
      </c>
      <c r="FB48" s="17"/>
      <c r="FC48" s="128" t="n">
        <f aca="false">SUM(EV48:FA48)</f>
        <v>0</v>
      </c>
      <c r="FD48" s="128" t="n">
        <f aca="false">FC48*AL48</f>
        <v>0</v>
      </c>
      <c r="FE48" s="17"/>
      <c r="FF48" s="17"/>
      <c r="FG48" s="17"/>
      <c r="FH48" s="17"/>
      <c r="FI48" s="17"/>
      <c r="FJ48" s="17"/>
      <c r="FK48" s="140" t="n">
        <f aca="false">IF(FK$2&lt;=$A48,IF(FK$3&gt;=$A48,(FK$4),0),0)*($AH49-$AH48)/10000</f>
        <v>0</v>
      </c>
      <c r="FL48" s="140" t="n">
        <f aca="false">IF(FL$2&lt;=$A48,IF(FL$3&gt;=$A48,(FL$4),0),0)*($AH49-$AH48)/10000</f>
        <v>0</v>
      </c>
      <c r="FM48" s="140" t="n">
        <f aca="false">IF(FM$2&lt;=$A48,IF(FM$3&gt;=$A48,(FM$4),0),0)*($AH49-$AH48)/10000</f>
        <v>0</v>
      </c>
      <c r="FN48" s="140" t="n">
        <f aca="false">IF(FN$2&lt;=$A48,IF(FN$3&gt;=$A48,(FN$4),0),0)*($AH49-$AH48)/10000</f>
        <v>0</v>
      </c>
      <c r="FO48" s="140" t="n">
        <f aca="false">IF(FO$2&lt;=$A48,IF(FO$3&gt;=$A48,(FO$4),0),0)*($AH49-$AH48)/10000</f>
        <v>0</v>
      </c>
      <c r="FP48" s="140" t="n">
        <f aca="false">IF(FP$2&lt;=$A48,IF(FP$3&gt;=$A48,(FP$4),0),0)*($AH49-$AH48)/10000</f>
        <v>0</v>
      </c>
      <c r="FQ48" s="17"/>
      <c r="FR48" s="128" t="n">
        <f aca="false">SUM(FK48:FP48)</f>
        <v>0</v>
      </c>
      <c r="FS48" s="128" t="n">
        <f aca="false">FR48*AL48</f>
        <v>0</v>
      </c>
      <c r="FT48" s="17"/>
      <c r="FU48" s="17"/>
      <c r="FV48" s="17"/>
      <c r="FW48" s="17"/>
      <c r="FX48" s="17"/>
      <c r="FY48" s="17"/>
      <c r="FZ48" s="140" t="n">
        <f aca="false">IF(FZ$2&lt;=$A48,IF(FZ$3&gt;=$A48,(FZ$4),0),0)*($AH49-$AH48)/10000</f>
        <v>0</v>
      </c>
      <c r="GA48" s="140" t="n">
        <f aca="false">IF(GA$2&lt;=$A48,IF(GA$3&gt;=$A48,(GA$4),0),0)*($AH49-$AH48)/10000</f>
        <v>0</v>
      </c>
      <c r="GB48" s="140" t="n">
        <f aca="false">IF(GB$2&lt;=$A48,IF(GB$3&gt;=$A48,(GB$4),0),0)*($AH49-$AH48)/10000</f>
        <v>0</v>
      </c>
      <c r="GC48" s="140" t="n">
        <f aca="false">IF(GC$2&lt;=$A48,IF(GC$3&gt;=$A48,(GC$4),0),0)*($AH49-$AH48)/10000</f>
        <v>0</v>
      </c>
      <c r="GD48" s="140" t="n">
        <f aca="false">IF(GD$2&lt;=$A48,IF(GD$3&gt;=$A48,(GD$4),0),0)*($AH49-$AH48)/10000</f>
        <v>0</v>
      </c>
      <c r="GE48" s="140" t="n">
        <f aca="false">IF(GE$2&lt;=$A48,IF(GE$3&gt;=$A48,(GE$4),0),0)*($AH49-$AH48)/10000</f>
        <v>0</v>
      </c>
      <c r="GF48" s="17"/>
      <c r="GG48" s="128" t="n">
        <f aca="false">SUM(FZ48:GE48)</f>
        <v>0</v>
      </c>
      <c r="GH48" s="128" t="n">
        <f aca="false">GG48*AL48</f>
        <v>0</v>
      </c>
      <c r="GK48" s="17"/>
      <c r="GL48" s="17"/>
      <c r="GM48" s="17"/>
      <c r="GN48" s="17"/>
      <c r="GO48" s="140" t="n">
        <f aca="false">IF(GO$2&lt;=$A48,IF(GO$3&gt;=$A48,(GO$4),0),0)*($AH49-$AH48)/10000</f>
        <v>0</v>
      </c>
      <c r="GP48" s="140" t="n">
        <f aca="false">IF(GP$2&lt;=$A48,IF(GP$3&gt;=$A48,(GP$4),0),0)*($AH49-$AH48)/10000</f>
        <v>0</v>
      </c>
      <c r="GQ48" s="140" t="n">
        <f aca="false">IF(GQ$2&lt;=$A48,IF(GQ$3&gt;=$A48,(GQ$4),0),0)*($AH49-$AH48)/10000</f>
        <v>0</v>
      </c>
      <c r="GR48" s="140" t="n">
        <f aca="false">IF(GR$2&lt;=$A48,IF(GR$3&gt;=$A48,(GR$4),0),0)*($AH49-$AH48)/10000</f>
        <v>0</v>
      </c>
      <c r="GS48" s="140" t="n">
        <f aca="false">IF(GS$2&lt;=$A48,IF(GS$3&gt;=$A48,(GS$4),0),0)*($AH49-$AH48)/10000</f>
        <v>0</v>
      </c>
      <c r="GT48" s="140" t="n">
        <f aca="false">IF(GT$2&lt;=$A48,IF(GT$3&gt;=$A48,(GT$4),0),0)*($AH49-$AH48)/10000</f>
        <v>0</v>
      </c>
      <c r="GU48" s="17"/>
      <c r="GV48" s="128" t="n">
        <f aca="false">SUM(GO48:GT48)</f>
        <v>0</v>
      </c>
      <c r="GW48" s="128" t="n">
        <f aca="false">GV48*AL48</f>
        <v>0</v>
      </c>
      <c r="GZ48" s="17"/>
      <c r="HA48" s="17"/>
      <c r="HB48" s="17"/>
      <c r="HC48" s="17"/>
      <c r="HD48" s="140" t="n">
        <f aca="false">IF(HD$2&lt;=$A48,IF(HD$3&gt;=$A48,(HD$4),0),0)*($AH49-$AH48)/10000</f>
        <v>0</v>
      </c>
      <c r="HE48" s="140" t="n">
        <f aca="false">IF(HE$2&lt;=$A48,IF(HE$3&gt;=$A48,(HE$4),0),0)*($AH49-$AH48)/10000</f>
        <v>0</v>
      </c>
      <c r="HF48" s="140" t="n">
        <f aca="false">IF(HF$2&lt;=$A48,IF(HF$3&gt;=$A48,(HF$4),0),0)*($AH49-$AH48)/10000</f>
        <v>0</v>
      </c>
      <c r="HG48" s="140" t="n">
        <f aca="false">IF(HG$2&lt;=$A48,IF(HG$3&gt;=$A48,(HG$4),0),0)*($AH49-$AH48)/10000</f>
        <v>0</v>
      </c>
      <c r="HH48" s="140" t="n">
        <f aca="false">IF(HH$2&lt;=$A48,IF(HH$3&gt;=$A48,(HH$4),0),0)*($AH49-$AH48)/10000</f>
        <v>0</v>
      </c>
      <c r="HI48" s="140" t="n">
        <f aca="false">IF(HI$2&lt;=$A48,IF(HI$3&gt;=$A48,(HI$4),0),0)*($AH49-$AH48)/10000</f>
        <v>0</v>
      </c>
      <c r="HJ48" s="17"/>
      <c r="HK48" s="128" t="n">
        <f aca="false">SUM(HD48:HI48)</f>
        <v>0</v>
      </c>
      <c r="HL48" s="128" t="n">
        <f aca="false">HK48*AL48</f>
        <v>0</v>
      </c>
    </row>
    <row r="49" customFormat="false" ht="16.5" hidden="false" customHeight="false" outlineLevel="0" collapsed="false">
      <c r="A49" s="133" t="n">
        <v>38231</v>
      </c>
      <c r="B49" s="144" t="n">
        <f aca="false">INDEX(PrnArray,MATCH($A49,PrnColumn,0),MATCH($AE$19,PrnRow,0))+EP49</f>
        <v>0</v>
      </c>
      <c r="C49" s="135" t="n">
        <f aca="false">INDEX(M1SHEET,MATCH($A49,M1COLUMN,0),MATCH($AF$14,M1ROW,0))</f>
        <v>0.12</v>
      </c>
      <c r="D49" s="152"/>
      <c r="E49" s="144" t="n">
        <f aca="false">INDEX(PrnArray,MATCH($A49,PrnColumn,0),MATCH($AF$47,PrnRow,0))+HL49</f>
        <v>0</v>
      </c>
      <c r="F49" s="135" t="n">
        <f aca="false">INDEX(M1SHEET,MATCH($A49,M1COLUMN,0),MATCH($AF$6,M1ROW,0))</f>
        <v>0.175</v>
      </c>
      <c r="G49" s="152"/>
      <c r="H49" s="144" t="n">
        <f aca="false">INDEX(PrnArray,MATCH($A49,PrnColumn,0),MATCH($AE$11,PrnRow,0))</f>
        <v>0</v>
      </c>
      <c r="I49" s="135" t="n">
        <f aca="false">INDEX(M1SHEET,MATCH($A49,M1COLUMN,0),MATCH($AF$20,M1ROW,0))</f>
        <v>-0.08</v>
      </c>
      <c r="J49" s="152"/>
      <c r="K49" s="144" t="n">
        <f aca="false">INDEX(PrnArray,MATCH($A49,PrnColumn,0),MATCH($AE$21,PrnRow,0))+FS49</f>
        <v>12.38</v>
      </c>
      <c r="L49" s="135" t="n">
        <f aca="false">INDEX(M1SHEET,MATCH($A49,M1COLUMN,0),MATCH($AF$10,M1ROW,0))</f>
        <v>0.075</v>
      </c>
      <c r="M49" s="152"/>
      <c r="N49" s="144" t="n">
        <f aca="false">INDEX(PrnArray,MATCH($A49,PrnColumn,0),MATCH($AE$40,PrnRow,0))+AJ49</f>
        <v>33.31</v>
      </c>
      <c r="O49" s="135" t="n">
        <f aca="false">INDEX(M1SHEET,MATCH($A49,M1COLUMN,0),MATCH($AF$26,M1ROW,0))</f>
        <v>0.14</v>
      </c>
      <c r="P49" s="152"/>
      <c r="Q49" s="144" t="n">
        <f aca="false">INDEX(PrnArray,MATCH($A49,PrnColumn,0),MATCH($AE$2,PrnRow,0))+$BE49+$DE49</f>
        <v>-164.7</v>
      </c>
      <c r="R49" s="135" t="n">
        <f aca="false">INDEX(M1SHEET,MATCH($A49,M1COLUMN,0),MATCH($AF$3,M1ROW,0))</f>
        <v>-0.435</v>
      </c>
      <c r="S49" s="152"/>
      <c r="T49" s="135" t="n">
        <f aca="false">INDEX(M1SHEET,MATCH($A49,M1COLUMN,0),MATCH($AF$28,M1ROW,0))</f>
        <v>4.93787781348892</v>
      </c>
      <c r="U49" s="152"/>
      <c r="V49" s="144" t="e">
        <f aca="false">INDEX(PrnArray,MATCH($A49,PrnColumn,0),MATCH($AE$18,PrnRow,0))+INDEX(optsArray,MATCH($A49,optsColumn,0),MATCH($AE$18,optsRow,0))+$BE49+$CJ49+$CR49+$DP49</f>
        <v>#VALUE!</v>
      </c>
      <c r="W49" s="135" t="n">
        <f aca="false">INDEX(M1SHEET,MATCH($A49,M1COLUMN,0),MATCH($AF$2,M1ROW,0))</f>
        <v>3.927</v>
      </c>
      <c r="X49" s="152"/>
      <c r="Z49" s="150" t="n">
        <f aca="false">H49+K49+Q49</f>
        <v>-152.32</v>
      </c>
      <c r="AA49" s="58"/>
      <c r="AB49" s="58"/>
      <c r="AE49" s="162" t="s">
        <v>145</v>
      </c>
      <c r="AF49" s="160"/>
      <c r="AH49" s="138" t="n">
        <v>38231</v>
      </c>
      <c r="AI49" s="96" t="n">
        <f aca="false">(BE49+BQ49+CJ49+DP49)*AL49</f>
        <v>0</v>
      </c>
      <c r="AJ49" s="97" t="n">
        <f aca="false">(AN49)*(AL49)</f>
        <v>0</v>
      </c>
      <c r="AK49" s="97" t="n">
        <f aca="false">(AM49+AN49)*(AL49)</f>
        <v>0</v>
      </c>
      <c r="AL49" s="139" t="n">
        <f aca="false">INDEX(M1SHEET,MATCH($AH49,M1COLUMN,0),MATCH($AF$38,M1ROW,0))</f>
        <v>0.82523376155876</v>
      </c>
      <c r="AM49" s="122" t="n">
        <f aca="false">BR49</f>
        <v>0</v>
      </c>
      <c r="AN49" s="97" t="n">
        <f aca="false">BQ49</f>
        <v>0</v>
      </c>
      <c r="AO49" s="125"/>
      <c r="AP49" s="108"/>
      <c r="AQ49" s="128" t="n">
        <f aca="false">SUM(AW49:BD49)+SUM(BH49:BO49)+SUM(DT49:DY49)+SUM(BV49:CH49)</f>
        <v>0</v>
      </c>
      <c r="AR49" s="108"/>
      <c r="AS49" s="17"/>
      <c r="AT49" s="17"/>
      <c r="AU49" s="37" t="n">
        <v>38231</v>
      </c>
      <c r="AV49" s="17"/>
      <c r="AW49" s="128" t="n">
        <f aca="false">IF(AW$2&lt;=$A49,IF(AW$3&gt;=$A49,(AW$4/1.055056),0),0)*($AH50-$AH49)/10000</f>
        <v>0</v>
      </c>
      <c r="AX49" s="140" t="n">
        <f aca="false">IF(AX$2&lt;=$A49,IF(AX$3&gt;=$A49,(AX$4/1.055056),0),0)*($AH50-$AH49)/10000</f>
        <v>0</v>
      </c>
      <c r="AY49" s="140" t="n">
        <f aca="false">IF(AY$2&lt;=$A49,IF(AY$3&gt;=$A49,(AY$4/1.055056),0),0)*($AH50-$AH49)/10000</f>
        <v>0</v>
      </c>
      <c r="AZ49" s="140" t="n">
        <f aca="false">IF(AZ$2&lt;=$A49,IF(AZ$3&gt;=$A49,(AZ$4/1.055056),0),0)*($AH50-$AH49)/10000</f>
        <v>0</v>
      </c>
      <c r="BA49" s="140" t="n">
        <f aca="false">IF(BA$2&lt;=$A49,IF(BA$3&gt;=$A49,(BA$4/1.055056),0),0)*($AH50-$AH49)/10000</f>
        <v>0</v>
      </c>
      <c r="BB49" s="140" t="n">
        <f aca="false">IF(BB$2&lt;=$A49,IF(BB$3&gt;=$A49,(BB$4/1.055056),0),0)*($AH50-$AH49)/10000</f>
        <v>0</v>
      </c>
      <c r="BC49" s="140" t="n">
        <f aca="false">IF(BC$2&lt;=$A49,IF(BC$3&gt;=$A49,(BC$4/1.055056),0),0)*($AH50-$AH49)/10000</f>
        <v>0</v>
      </c>
      <c r="BD49" s="140"/>
      <c r="BE49" s="140" t="n">
        <f aca="false">SUM(AW49:BD49)*AL49</f>
        <v>0</v>
      </c>
      <c r="BF49" s="13"/>
      <c r="BG49" s="13"/>
      <c r="BH49" s="141" t="n">
        <f aca="false">IF(BH$2&lt;=$A49,IF(BH$3&gt;=$A49,(BH$4/1.055056),0),0)*($AH50-$AH49)/10000</f>
        <v>0</v>
      </c>
      <c r="BI49" s="141" t="n">
        <f aca="false">IF(BI$2&lt;=$A49,IF(BI$3&gt;=$A49,(BI$4/1.055056),0),0)*($AH50-$AH49)/10000</f>
        <v>0</v>
      </c>
      <c r="BJ49" s="141" t="n">
        <f aca="false">IF(BJ$2&lt;=$A49,IF(BJ$3&gt;=$A49,(BJ$4/1.055056),0),0)*($AH50-$AH49)/10000</f>
        <v>0</v>
      </c>
      <c r="BK49" s="141" t="n">
        <f aca="false">IF(BK$2&lt;=$A49,IF(BK$3&gt;=$A49,(BK$4/1.055056),0),0)*($AH50-$AH49)/10000</f>
        <v>0</v>
      </c>
      <c r="BL49" s="141" t="n">
        <f aca="false">IF(BL$2&lt;=$A49,IF(BL$3&gt;=$A49,(BL$4/1.055056),0),0)*($AH50-$AH49)/10000</f>
        <v>0</v>
      </c>
      <c r="BM49" s="141" t="n">
        <f aca="false">IF(BM$2&lt;=$A49,IF(BM$3&gt;=$A49,(BM$4/1.055056),0),0)*($AH50-$AH49)/10000</f>
        <v>0</v>
      </c>
      <c r="BN49" s="141" t="n">
        <f aca="false">IF(BN$2&lt;=$A49,IF(BN$3&gt;=$A49,(BN$4/1.055056),0),0)*($AH50-$AH49)/10000</f>
        <v>0</v>
      </c>
      <c r="BO49" s="141" t="n">
        <f aca="false">IF(BO$2&lt;=$A49,IF(BO$3&gt;=$A49,(BO$4/1.055056),0),0)*($AH50-$AH49)/10000</f>
        <v>0</v>
      </c>
      <c r="BP49" s="13"/>
      <c r="BQ49" s="14" t="n">
        <f aca="false">SUM(BH49:BO49)</f>
        <v>0</v>
      </c>
      <c r="BR49" s="14"/>
      <c r="BS49" s="14"/>
      <c r="BT49" s="17"/>
      <c r="BU49" s="17"/>
      <c r="BV49" s="142" t="n">
        <f aca="false">IF(BV$2&lt;=$A49,IF(BV$3&gt;=$A49,(BV$4),0),0)*($AH50-$AH49)/10000</f>
        <v>0</v>
      </c>
      <c r="BW49" s="142" t="n">
        <f aca="false">IF(BW$2&lt;=$A49,IF(BW$3&gt;=$A49,(BW$4),0),0)*($AH50-$AH49)/10000</f>
        <v>0</v>
      </c>
      <c r="BX49" s="142" t="n">
        <f aca="false">IF(BX$2&lt;=$A49,IF(BX$3&gt;=$A49,(BX$4),0),0)*($AH50-$AH49)/10000</f>
        <v>0</v>
      </c>
      <c r="BY49" s="142" t="n">
        <f aca="false">IF(BY$2&lt;=$A49,IF(BY$3&gt;=$A49,(BY$4),0),0)*($AH50-$AH49)/10000</f>
        <v>0</v>
      </c>
      <c r="BZ49" s="142" t="n">
        <f aca="false">IF(BZ$2&lt;=$A49,IF(BZ$3&gt;=$A49,(BZ$4),0),0)*($AH50-$AH49)/10000</f>
        <v>0</v>
      </c>
      <c r="CA49" s="140" t="n">
        <f aca="false">IF(CA$2&lt;=$A49,IF(CA$3&gt;=$A49,(CA$4),0),0)*($AH50-$AH49)/10000</f>
        <v>0</v>
      </c>
      <c r="CB49" s="140" t="n">
        <f aca="false">IF(CB$2&lt;=$A49,IF(CB$3&gt;=$A49,(CB$4),0),0)*($AH50-$AH49)/10000</f>
        <v>0</v>
      </c>
      <c r="CC49" s="140" t="n">
        <f aca="false">IF(CC$2&lt;=$A49,IF(CC$3&gt;=$A49,(CC$4),0),0)*($AH50-$AH49)/10000</f>
        <v>0</v>
      </c>
      <c r="CD49" s="140" t="n">
        <f aca="false">IF(CD$2&lt;=$A49,IF(CD$3&gt;=$A49,(CD$4),0),0)*($AH50-$AH49)/10000</f>
        <v>0</v>
      </c>
      <c r="CE49" s="140" t="n">
        <f aca="false">IF(CE$2&lt;=$A49,IF(CE$3&gt;=$A49,(CE$4),0),0)*($AH50-$AH49)/10000</f>
        <v>0</v>
      </c>
      <c r="CF49" s="140" t="n">
        <f aca="false">IF(CF$2&lt;=$A49,IF(CF$3&gt;=$A49,(CF$4),0),0)*($AH50-$AH49)/10000</f>
        <v>0</v>
      </c>
      <c r="CG49" s="140" t="n">
        <f aca="false">IF(CG$2&lt;=$A49,IF(CG$3&gt;=$A49,(CG$4),0),0)*($AH50-$AH49)/10000</f>
        <v>0</v>
      </c>
      <c r="CH49" s="140" t="n">
        <f aca="false">IF(CH$2&lt;=$A49,IF(CH$3&gt;=$A49,(CH$4),0),0)*($AH50-$AH49)/10000</f>
        <v>0</v>
      </c>
      <c r="CI49" s="17"/>
      <c r="CJ49" s="128" t="n">
        <f aca="false">SUM(BV49:CH49)*$AL49</f>
        <v>0</v>
      </c>
      <c r="CK49" s="128"/>
      <c r="CL49" s="128"/>
      <c r="CM49" s="142" t="n">
        <f aca="false">IF(CM$2&lt;=$A49,IF(CM$3&gt;=$A49,(CM$4),0),0)*($AH50-$AH49)/10000</f>
        <v>0</v>
      </c>
      <c r="CN49" s="142" t="n">
        <f aca="false">IF(CN$2&lt;=$A49,IF(CN$3&gt;=$A49,(CN$4),0),0)*($AH50-$AH49)/10000</f>
        <v>0</v>
      </c>
      <c r="CO49" s="142" t="n">
        <f aca="false">IF(CO$2&lt;=$A49,IF(CO$3&gt;=$A49,(CO$4),0),0)*($AH50-$AH49)/10000</f>
        <v>0</v>
      </c>
      <c r="CP49" s="142" t="n">
        <f aca="false">IF(CP$2&lt;=$A49,IF(CP$3&gt;=$A49,(CP$4),0),0)*($AH50-$AH49)/10000</f>
        <v>0</v>
      </c>
      <c r="CQ49" s="128"/>
      <c r="CR49" s="128" t="n">
        <f aca="false">SUM(CM49:CP49)*AL49</f>
        <v>0</v>
      </c>
      <c r="CS49" s="128"/>
      <c r="CT49" s="17"/>
      <c r="CU49" s="17"/>
      <c r="CV49" s="17"/>
      <c r="CW49" s="140" t="n">
        <f aca="false">IF(CW$2&lt;=$A49,IF(CW$3&gt;=$A49,(CW$4),0),0)*($AH50-$AH49)/10000</f>
        <v>0</v>
      </c>
      <c r="CX49" s="140" t="n">
        <f aca="false">IF(CX$2&lt;=$A49,IF(CX$3&gt;=$A49,(CX$4),0),0)*($AH50-$AH49)/10000</f>
        <v>0</v>
      </c>
      <c r="CY49" s="140" t="n">
        <f aca="false">IF(CY$2&lt;=$A49,IF(CY$3&gt;=$A49,(CY$4),0),0)*($AH50-$AH49)/10000</f>
        <v>0</v>
      </c>
      <c r="CZ49" s="140" t="n">
        <f aca="false">IF(CZ$2&lt;=$A49,IF(CZ$3&gt;=$A49,(CZ$4),0),0)*($AH50-$AH49)/10000</f>
        <v>0</v>
      </c>
      <c r="DA49" s="140" t="n">
        <f aca="false">IF(DA$2&lt;=$A49,IF(DA$3&gt;=$A49,(DA$4),0),0)*($AH50-$AH49)/10000</f>
        <v>0</v>
      </c>
      <c r="DB49" s="140" t="n">
        <f aca="false">IF(DB$2&lt;=$A49,IF(DB$3&gt;=$A49,(DB$4),0),0)*($AH50-$AH49)/10000</f>
        <v>0</v>
      </c>
      <c r="DC49" s="140" t="n">
        <f aca="false">IF(DC$2&lt;=$A49,IF(DC$3&gt;=$A49,(DC$4),0),0)*($AH50-$AH49)/10000</f>
        <v>0</v>
      </c>
      <c r="DD49" s="17"/>
      <c r="DE49" s="128" t="n">
        <f aca="false">SUM(CW49:DC49)*$AL49</f>
        <v>0</v>
      </c>
      <c r="DF49" s="17"/>
      <c r="DG49" s="17"/>
      <c r="DH49" s="17"/>
      <c r="DI49" s="17"/>
      <c r="DJ49" s="17"/>
      <c r="DK49" s="140" t="n">
        <f aca="false">IF(DK$2&lt;=$A49,IF(DK$3&gt;=$A49,(DK$4),0),0)*($AH50-$AH49)/10000</f>
        <v>0</v>
      </c>
      <c r="DL49" s="140" t="n">
        <f aca="false">IF(DL$2&lt;=$A49,IF(DL$3&gt;=$A49,(DL$4),0),0)*($AH50-$AH49)/10000</f>
        <v>0</v>
      </c>
      <c r="DM49" s="140" t="n">
        <f aca="false">IF(DM$2&lt;=$A49,IF(DM$3&gt;=$A49,(DM$4),0),0)*($AH50-$AH49)/10000</f>
        <v>0</v>
      </c>
      <c r="DN49" s="140" t="n">
        <f aca="false">IF(DN$2&lt;=$A49,IF(DN$3&gt;=$A49,(DN$4),0),0)*($AH50-$AH49)/10000</f>
        <v>0</v>
      </c>
      <c r="DO49" s="140"/>
      <c r="DP49" s="140" t="n">
        <f aca="false">SUM(DK49:DN49)*AL49</f>
        <v>0</v>
      </c>
      <c r="DQ49" s="140"/>
      <c r="DR49" s="140" t="n">
        <f aca="false">IF(DR$2&lt;=$A49,IF(DR$3&gt;=$A49,(DR$4),0),0)*($AH50-$AH49)/10000</f>
        <v>0</v>
      </c>
      <c r="DS49" s="140" t="n">
        <f aca="false">IF(DS$2&lt;=$A49,IF(DS$3&gt;=$A49,(DS$4),0),0)*($AH50-$AH49)/10000</f>
        <v>0</v>
      </c>
      <c r="DT49" s="140" t="n">
        <f aca="false">IF(DT$2&lt;=$A49,IF(DT$3&gt;=$A49,(DT$4),0),0)*($AH50-$AH49)/10000</f>
        <v>0</v>
      </c>
      <c r="DU49" s="140" t="n">
        <f aca="false">IF(DU$2&lt;=$A49,IF(DU$3&gt;=$A49,(DU$4),0),0)*($AH50-$AH49)/10000</f>
        <v>0</v>
      </c>
      <c r="DV49" s="140" t="n">
        <f aca="false">IF(DV$2&lt;=$A49,IF(DV$3&gt;=$A49,(DV$4),0),0)*($AH50-$AH49)/10000</f>
        <v>0</v>
      </c>
      <c r="DW49" s="140" t="n">
        <f aca="false">IF(DW$2&lt;=$A49,IF(DW$3&gt;=$A49,(DW$4),0),0)*($AH50-$AH49)/10000</f>
        <v>0</v>
      </c>
      <c r="DX49" s="140" t="n">
        <f aca="false">IF(DX$2&lt;=$A49,IF(DX$3&gt;=$A49,(DX$4),0),0)*($AH50-$AH49)/10000</f>
        <v>0</v>
      </c>
      <c r="DY49" s="140" t="n">
        <f aca="false">IF(DY$2&lt;=$A49,IF(DY$3&gt;=$A49,(DY$4),0),0)*($AH50-$AH49)/10000</f>
        <v>0</v>
      </c>
      <c r="DZ49" s="17"/>
      <c r="EA49" s="128" t="n">
        <f aca="false">DP49+((SUM(DR49:DY49)))</f>
        <v>0</v>
      </c>
      <c r="EB49" s="128" t="n">
        <f aca="false">EA49*AL49</f>
        <v>0</v>
      </c>
      <c r="EC49" s="17"/>
      <c r="ED49" s="17"/>
      <c r="EE49" s="17"/>
      <c r="EF49" s="17"/>
      <c r="EG49" s="17"/>
      <c r="EH49" s="140" t="n">
        <f aca="false">IF(EH$2&lt;=$A49,IF(EH$3&gt;=$A49,(EH$4),0),0)*($AH50-$AH49)/10000</f>
        <v>0</v>
      </c>
      <c r="EI49" s="140" t="n">
        <f aca="false">IF(EI$2&lt;=$A49,IF(EI$3&gt;=$A49,(EI$4),0),0)*($AH50-$AH49)/10000</f>
        <v>0</v>
      </c>
      <c r="EJ49" s="140" t="n">
        <f aca="false">IF(EJ$2&lt;=$A49,IF(EJ$3&gt;=$A49,(EJ$4),0),0)*($AH50-$AH49)/10000</f>
        <v>0</v>
      </c>
      <c r="EK49" s="140" t="n">
        <f aca="false">IF(EK$2&lt;=$A49,IF(EK$3&gt;=$A49,(EK$4),0),0)*($AH50-$AH49)/10000</f>
        <v>0</v>
      </c>
      <c r="EL49" s="140" t="n">
        <f aca="false">IF(EL$2&lt;=$A49,IF(EL$3&gt;=$A49,(EL$4),0),0)*($AH50-$AH49)/10000</f>
        <v>0</v>
      </c>
      <c r="EM49" s="140" t="n">
        <f aca="false">IF(EM$2&lt;=$A49,IF(EM$3&gt;=$A49,(EM$4),0),0)*($AH50-$AH49)/10000</f>
        <v>0</v>
      </c>
      <c r="EN49" s="17"/>
      <c r="EO49" s="128" t="n">
        <f aca="false">SUM(EH49:EM49)</f>
        <v>0</v>
      </c>
      <c r="EP49" s="128" t="n">
        <f aca="false">EO49*AL49</f>
        <v>0</v>
      </c>
      <c r="EQ49" s="17"/>
      <c r="ER49" s="17"/>
      <c r="ES49" s="17"/>
      <c r="ET49" s="17"/>
      <c r="EU49" s="17"/>
      <c r="EV49" s="140" t="n">
        <f aca="false">IF(EV$2&lt;=$A49,IF(EV$3&gt;=$A49,(EV$4),0),0)*($AH50-$AH49)/10000</f>
        <v>0</v>
      </c>
      <c r="EW49" s="140" t="n">
        <f aca="false">IF(EW$2&lt;=$A49,IF(EW$3&gt;=$A49,(EW$4),0),0)*($AH50-$AH49)/10000</f>
        <v>0</v>
      </c>
      <c r="EX49" s="140" t="n">
        <f aca="false">IF(EX$2&lt;=$A49,IF(EX$3&gt;=$A49,(EX$4),0),0)*($AH50-$AH49)/10000</f>
        <v>0</v>
      </c>
      <c r="EY49" s="140" t="n">
        <f aca="false">IF(EY$2&lt;=$A49,IF(EY$3&gt;=$A49,(EY$4),0),0)*($AH50-$AH49)/10000</f>
        <v>0</v>
      </c>
      <c r="EZ49" s="140" t="n">
        <f aca="false">IF(EZ$2&lt;=$A49,IF(EZ$3&gt;=$A49,(EZ$4),0),0)*($AH50-$AH49)/10000</f>
        <v>0</v>
      </c>
      <c r="FA49" s="140" t="n">
        <f aca="false">IF(FA$2&lt;=$A49,IF(FA$3&gt;=$A49,(FA$4),0),0)*($AH50-$AH49)/10000</f>
        <v>0</v>
      </c>
      <c r="FB49" s="17"/>
      <c r="FC49" s="128" t="n">
        <f aca="false">SUM(EV49:FA49)</f>
        <v>0</v>
      </c>
      <c r="FD49" s="128" t="n">
        <f aca="false">FC49*AL49</f>
        <v>0</v>
      </c>
      <c r="FE49" s="17"/>
      <c r="FF49" s="17"/>
      <c r="FG49" s="17"/>
      <c r="FH49" s="17"/>
      <c r="FI49" s="17"/>
      <c r="FJ49" s="17"/>
      <c r="FK49" s="140" t="n">
        <f aca="false">IF(FK$2&lt;=$A49,IF(FK$3&gt;=$A49,(FK$4),0),0)*($AH50-$AH49)/10000</f>
        <v>0</v>
      </c>
      <c r="FL49" s="140" t="n">
        <f aca="false">IF(FL$2&lt;=$A49,IF(FL$3&gt;=$A49,(FL$4),0),0)*($AH50-$AH49)/10000</f>
        <v>0</v>
      </c>
      <c r="FM49" s="140" t="n">
        <f aca="false">IF(FM$2&lt;=$A49,IF(FM$3&gt;=$A49,(FM$4),0),0)*($AH50-$AH49)/10000</f>
        <v>0</v>
      </c>
      <c r="FN49" s="140" t="n">
        <f aca="false">IF(FN$2&lt;=$A49,IF(FN$3&gt;=$A49,(FN$4),0),0)*($AH50-$AH49)/10000</f>
        <v>0</v>
      </c>
      <c r="FO49" s="140" t="n">
        <f aca="false">IF(FO$2&lt;=$A49,IF(FO$3&gt;=$A49,(FO$4),0),0)*($AH50-$AH49)/10000</f>
        <v>0</v>
      </c>
      <c r="FP49" s="140" t="n">
        <f aca="false">IF(FP$2&lt;=$A49,IF(FP$3&gt;=$A49,(FP$4),0),0)*($AH50-$AH49)/10000</f>
        <v>0</v>
      </c>
      <c r="FQ49" s="17"/>
      <c r="FR49" s="128" t="n">
        <f aca="false">SUM(FK49:FP49)</f>
        <v>0</v>
      </c>
      <c r="FS49" s="128" t="n">
        <f aca="false">FR49*AL49</f>
        <v>0</v>
      </c>
      <c r="FT49" s="17"/>
      <c r="FU49" s="17"/>
      <c r="FV49" s="17"/>
      <c r="FW49" s="17"/>
      <c r="FX49" s="17"/>
      <c r="FY49" s="17"/>
      <c r="FZ49" s="140" t="n">
        <f aca="false">IF(FZ$2&lt;=$A49,IF(FZ$3&gt;=$A49,(FZ$4),0),0)*($AH50-$AH49)/10000</f>
        <v>0</v>
      </c>
      <c r="GA49" s="140" t="n">
        <f aca="false">IF(GA$2&lt;=$A49,IF(GA$3&gt;=$A49,(GA$4),0),0)*($AH50-$AH49)/10000</f>
        <v>0</v>
      </c>
      <c r="GB49" s="140" t="n">
        <f aca="false">IF(GB$2&lt;=$A49,IF(GB$3&gt;=$A49,(GB$4),0),0)*($AH50-$AH49)/10000</f>
        <v>0</v>
      </c>
      <c r="GC49" s="140" t="n">
        <f aca="false">IF(GC$2&lt;=$A49,IF(GC$3&gt;=$A49,(GC$4),0),0)*($AH50-$AH49)/10000</f>
        <v>0</v>
      </c>
      <c r="GD49" s="140" t="n">
        <f aca="false">IF(GD$2&lt;=$A49,IF(GD$3&gt;=$A49,(GD$4),0),0)*($AH50-$AH49)/10000</f>
        <v>0</v>
      </c>
      <c r="GE49" s="140" t="n">
        <f aca="false">IF(GE$2&lt;=$A49,IF(GE$3&gt;=$A49,(GE$4),0),0)*($AH50-$AH49)/10000</f>
        <v>0</v>
      </c>
      <c r="GF49" s="17"/>
      <c r="GG49" s="128" t="n">
        <f aca="false">SUM(FZ49:GE49)</f>
        <v>0</v>
      </c>
      <c r="GH49" s="128" t="n">
        <f aca="false">GG49*AL49</f>
        <v>0</v>
      </c>
      <c r="GK49" s="17"/>
      <c r="GL49" s="17"/>
      <c r="GM49" s="17"/>
      <c r="GN49" s="17"/>
      <c r="GO49" s="140" t="n">
        <f aca="false">IF(GO$2&lt;=$A49,IF(GO$3&gt;=$A49,(GO$4),0),0)*($AH50-$AH49)/10000</f>
        <v>0</v>
      </c>
      <c r="GP49" s="140" t="n">
        <f aca="false">IF(GP$2&lt;=$A49,IF(GP$3&gt;=$A49,(GP$4),0),0)*($AH50-$AH49)/10000</f>
        <v>0</v>
      </c>
      <c r="GQ49" s="140" t="n">
        <f aca="false">IF(GQ$2&lt;=$A49,IF(GQ$3&gt;=$A49,(GQ$4),0),0)*($AH50-$AH49)/10000</f>
        <v>0</v>
      </c>
      <c r="GR49" s="140" t="n">
        <f aca="false">IF(GR$2&lt;=$A49,IF(GR$3&gt;=$A49,(GR$4),0),0)*($AH50-$AH49)/10000</f>
        <v>0</v>
      </c>
      <c r="GS49" s="140" t="n">
        <f aca="false">IF(GS$2&lt;=$A49,IF(GS$3&gt;=$A49,(GS$4),0),0)*($AH50-$AH49)/10000</f>
        <v>0</v>
      </c>
      <c r="GT49" s="140" t="n">
        <f aca="false">IF(GT$2&lt;=$A49,IF(GT$3&gt;=$A49,(GT$4),0),0)*($AH50-$AH49)/10000</f>
        <v>0</v>
      </c>
      <c r="GU49" s="17"/>
      <c r="GV49" s="128" t="n">
        <f aca="false">SUM(GO49:GT49)</f>
        <v>0</v>
      </c>
      <c r="GW49" s="128" t="n">
        <f aca="false">GV49*AL49</f>
        <v>0</v>
      </c>
      <c r="GZ49" s="17"/>
      <c r="HA49" s="17"/>
      <c r="HB49" s="17"/>
      <c r="HC49" s="17"/>
      <c r="HD49" s="140" t="n">
        <f aca="false">IF(HD$2&lt;=$A49,IF(HD$3&gt;=$A49,(HD$4),0),0)*($AH50-$AH49)/10000</f>
        <v>0</v>
      </c>
      <c r="HE49" s="140" t="n">
        <f aca="false">IF(HE$2&lt;=$A49,IF(HE$3&gt;=$A49,(HE$4),0),0)*($AH50-$AH49)/10000</f>
        <v>0</v>
      </c>
      <c r="HF49" s="140" t="n">
        <f aca="false">IF(HF$2&lt;=$A49,IF(HF$3&gt;=$A49,(HF$4),0),0)*($AH50-$AH49)/10000</f>
        <v>0</v>
      </c>
      <c r="HG49" s="140" t="n">
        <f aca="false">IF(HG$2&lt;=$A49,IF(HG$3&gt;=$A49,(HG$4),0),0)*($AH50-$AH49)/10000</f>
        <v>0</v>
      </c>
      <c r="HH49" s="140" t="n">
        <f aca="false">IF(HH$2&lt;=$A49,IF(HH$3&gt;=$A49,(HH$4),0),0)*($AH50-$AH49)/10000</f>
        <v>0</v>
      </c>
      <c r="HI49" s="140" t="n">
        <f aca="false">IF(HI$2&lt;=$A49,IF(HI$3&gt;=$A49,(HI$4),0),0)*($AH50-$AH49)/10000</f>
        <v>0</v>
      </c>
      <c r="HJ49" s="17"/>
      <c r="HK49" s="128" t="n">
        <f aca="false">SUM(HD49:HI49)</f>
        <v>0</v>
      </c>
      <c r="HL49" s="128" t="n">
        <f aca="false">HK49*AL49</f>
        <v>0</v>
      </c>
    </row>
    <row r="50" customFormat="false" ht="16.5" hidden="false" customHeight="false" outlineLevel="0" collapsed="false">
      <c r="A50" s="143" t="n">
        <v>38261</v>
      </c>
      <c r="B50" s="153" t="n">
        <f aca="false">INDEX(PrnArray,MATCH($A50,PrnColumn,0),MATCH($AE$19,PrnRow,0))+EP50</f>
        <v>0</v>
      </c>
      <c r="C50" s="154" t="n">
        <f aca="false">INDEX(M1SHEET,MATCH($A50,M1COLUMN,0),MATCH($AF$14,M1ROW,0))</f>
        <v>0.12</v>
      </c>
      <c r="D50" s="155"/>
      <c r="E50" s="153" t="n">
        <f aca="false">INDEX(PrnArray,MATCH($A50,PrnColumn,0),MATCH($AF$47,PrnRow,0))+HL50</f>
        <v>0</v>
      </c>
      <c r="F50" s="154" t="n">
        <f aca="false">INDEX(M1SHEET,MATCH($A50,M1COLUMN,0),MATCH($AF$6,M1ROW,0))</f>
        <v>0.175</v>
      </c>
      <c r="G50" s="155"/>
      <c r="H50" s="153" t="n">
        <f aca="false">INDEX(PrnArray,MATCH($A50,PrnColumn,0),MATCH($AE$11,PrnRow,0))</f>
        <v>0</v>
      </c>
      <c r="I50" s="154" t="n">
        <f aca="false">INDEX(M1SHEET,MATCH($A50,M1COLUMN,0),MATCH($AF$20,M1ROW,0))</f>
        <v>-0.08</v>
      </c>
      <c r="J50" s="155"/>
      <c r="K50" s="153" t="n">
        <f aca="false">INDEX(PrnArray,MATCH($A50,PrnColumn,0),MATCH($AE$21,PrnRow,0))+FS50</f>
        <v>12.73</v>
      </c>
      <c r="L50" s="154" t="n">
        <f aca="false">INDEX(M1SHEET,MATCH($A50,M1COLUMN,0),MATCH($AF$10,M1ROW,0))</f>
        <v>0.075</v>
      </c>
      <c r="M50" s="155"/>
      <c r="N50" s="153" t="n">
        <f aca="false">INDEX(PrnArray,MATCH($A50,PrnColumn,0),MATCH($AE$40,PrnRow,0))+AJ50</f>
        <v>34.26</v>
      </c>
      <c r="O50" s="154" t="n">
        <f aca="false">INDEX(M1SHEET,MATCH($A50,M1COLUMN,0),MATCH($AF$26,M1ROW,0))</f>
        <v>0.14</v>
      </c>
      <c r="P50" s="155"/>
      <c r="Q50" s="153" t="n">
        <f aca="false">INDEX(PrnArray,MATCH($A50,PrnColumn,0),MATCH($AE$2,PrnRow,0))+$BE50+$DE50</f>
        <v>-169.26</v>
      </c>
      <c r="R50" s="154" t="n">
        <f aca="false">INDEX(M1SHEET,MATCH($A50,M1COLUMN,0),MATCH($AF$3,M1ROW,0))</f>
        <v>-0.435</v>
      </c>
      <c r="S50" s="155"/>
      <c r="T50" s="154" t="n">
        <f aca="false">INDEX(M1SHEET,MATCH($A50,M1COLUMN,0),MATCH($AF$28,M1ROW,0))</f>
        <v>4.98995702665158</v>
      </c>
      <c r="U50" s="155"/>
      <c r="V50" s="153" t="e">
        <f aca="false">INDEX(PrnArray,MATCH($A50,PrnColumn,0),MATCH($AE$18,PrnRow,0))+INDEX(optsArray,MATCH($A50,optsColumn,0),MATCH($AE$18,optsRow,0))+$BE50+$CJ50+$CR50+$DP50</f>
        <v>#VALUE!</v>
      </c>
      <c r="W50" s="154" t="n">
        <f aca="false">INDEX(M1SHEET,MATCH($A50,M1COLUMN,0),MATCH($AF$2,M1ROW,0))</f>
        <v>3.965</v>
      </c>
      <c r="X50" s="155"/>
      <c r="Z50" s="146" t="n">
        <f aca="false">H50+K50+Q50</f>
        <v>-156.53</v>
      </c>
      <c r="AA50" s="58"/>
      <c r="AB50" s="58"/>
      <c r="AE50" s="158" t="s">
        <v>146</v>
      </c>
      <c r="AF50" s="160"/>
      <c r="AH50" s="138" t="n">
        <v>38261</v>
      </c>
      <c r="AI50" s="96" t="n">
        <f aca="false">(BE50+BQ50+CJ50+DP50)*AL50</f>
        <v>0</v>
      </c>
      <c r="AJ50" s="97" t="n">
        <f aca="false">(AN50)*(AL50)</f>
        <v>0</v>
      </c>
      <c r="AK50" s="97" t="n">
        <f aca="false">(AM50+AN50)*(AL50)</f>
        <v>0</v>
      </c>
      <c r="AL50" s="139" t="n">
        <f aca="false">INDEX(M1SHEET,MATCH($AH50,M1COLUMN,0),MATCH($AF$38,M1ROW,0))</f>
        <v>0.82135972441033</v>
      </c>
      <c r="AM50" s="122" t="n">
        <f aca="false">BR50</f>
        <v>0</v>
      </c>
      <c r="AN50" s="97" t="n">
        <f aca="false">BQ50</f>
        <v>0</v>
      </c>
      <c r="AO50" s="125"/>
      <c r="AP50" s="108"/>
      <c r="AQ50" s="128" t="n">
        <f aca="false">SUM(AW50:BD50)+SUM(BH50:BO50)+SUM(DT50:DY50)+SUM(BV50:CH50)</f>
        <v>0</v>
      </c>
      <c r="AR50" s="108"/>
      <c r="AS50" s="17"/>
      <c r="AT50" s="17"/>
      <c r="AU50" s="37" t="n">
        <v>38261</v>
      </c>
      <c r="AV50" s="17"/>
      <c r="AW50" s="128" t="n">
        <f aca="false">IF(AW$2&lt;=$A50,IF(AW$3&gt;=$A50,(AW$4/1.055056),0),0)*($AH51-$AH50)/10000</f>
        <v>0</v>
      </c>
      <c r="AX50" s="140" t="n">
        <f aca="false">IF(AX$2&lt;=$A50,IF(AX$3&gt;=$A50,(AX$4/1.055056),0),0)*($AH51-$AH50)/10000</f>
        <v>0</v>
      </c>
      <c r="AY50" s="140" t="n">
        <f aca="false">IF(AY$2&lt;=$A50,IF(AY$3&gt;=$A50,(AY$4/1.055056),0),0)*($AH51-$AH50)/10000</f>
        <v>0</v>
      </c>
      <c r="AZ50" s="140" t="n">
        <f aca="false">IF(AZ$2&lt;=$A50,IF(AZ$3&gt;=$A50,(AZ$4/1.055056),0),0)*($AH51-$AH50)/10000</f>
        <v>0</v>
      </c>
      <c r="BA50" s="140" t="n">
        <f aca="false">IF(BA$2&lt;=$A50,IF(BA$3&gt;=$A50,(BA$4/1.055056),0),0)*($AH51-$AH50)/10000</f>
        <v>0</v>
      </c>
      <c r="BB50" s="140" t="n">
        <f aca="false">IF(BB$2&lt;=$A50,IF(BB$3&gt;=$A50,(BB$4/1.055056),0),0)*($AH51-$AH50)/10000</f>
        <v>0</v>
      </c>
      <c r="BC50" s="140" t="n">
        <f aca="false">IF(BC$2&lt;=$A50,IF(BC$3&gt;=$A50,(BC$4/1.055056),0),0)*($AH51-$AH50)/10000</f>
        <v>0</v>
      </c>
      <c r="BD50" s="140"/>
      <c r="BE50" s="140" t="n">
        <f aca="false">SUM(AW50:BD50)*AL50</f>
        <v>0</v>
      </c>
      <c r="BF50" s="13"/>
      <c r="BG50" s="13"/>
      <c r="BH50" s="141" t="n">
        <f aca="false">IF(BH$2&lt;=$A50,IF(BH$3&gt;=$A50,(BH$4/1.055056),0),0)*($AH51-$AH50)/10000</f>
        <v>0</v>
      </c>
      <c r="BI50" s="141" t="n">
        <f aca="false">IF(BI$2&lt;=$A50,IF(BI$3&gt;=$A50,(BI$4/1.055056),0),0)*($AH51-$AH50)/10000</f>
        <v>0</v>
      </c>
      <c r="BJ50" s="141" t="n">
        <f aca="false">IF(BJ$2&lt;=$A50,IF(BJ$3&gt;=$A50,(BJ$4/1.055056),0),0)*($AH51-$AH50)/10000</f>
        <v>0</v>
      </c>
      <c r="BK50" s="141" t="n">
        <f aca="false">IF(BK$2&lt;=$A50,IF(BK$3&gt;=$A50,(BK$4/1.055056),0),0)*($AH51-$AH50)/10000</f>
        <v>0</v>
      </c>
      <c r="BL50" s="141" t="n">
        <f aca="false">IF(BL$2&lt;=$A50,IF(BL$3&gt;=$A50,(BL$4/1.055056),0),0)*($AH51-$AH50)/10000</f>
        <v>0</v>
      </c>
      <c r="BM50" s="141" t="n">
        <f aca="false">IF(BM$2&lt;=$A50,IF(BM$3&gt;=$A50,(BM$4/1.055056),0),0)*($AH51-$AH50)/10000</f>
        <v>0</v>
      </c>
      <c r="BN50" s="141" t="n">
        <f aca="false">IF(BN$2&lt;=$A50,IF(BN$3&gt;=$A50,(BN$4/1.055056),0),0)*($AH51-$AH50)/10000</f>
        <v>0</v>
      </c>
      <c r="BO50" s="141" t="n">
        <f aca="false">IF(BO$2&lt;=$A50,IF(BO$3&gt;=$A50,(BO$4/1.055056),0),0)*($AH51-$AH50)/10000</f>
        <v>0</v>
      </c>
      <c r="BP50" s="13"/>
      <c r="BQ50" s="14" t="n">
        <f aca="false">SUM(BH50:BO50)</f>
        <v>0</v>
      </c>
      <c r="BR50" s="14"/>
      <c r="BS50" s="14"/>
      <c r="BT50" s="17"/>
      <c r="BU50" s="17"/>
      <c r="BV50" s="142" t="n">
        <f aca="false">IF(BV$2&lt;=$A50,IF(BV$3&gt;=$A50,(BV$4),0),0)*($AH51-$AH50)/10000</f>
        <v>0</v>
      </c>
      <c r="BW50" s="142" t="n">
        <f aca="false">IF(BW$2&lt;=$A50,IF(BW$3&gt;=$A50,(BW$4),0),0)*($AH51-$AH50)/10000</f>
        <v>0</v>
      </c>
      <c r="BX50" s="142" t="n">
        <f aca="false">IF(BX$2&lt;=$A50,IF(BX$3&gt;=$A50,(BX$4),0),0)*($AH51-$AH50)/10000</f>
        <v>0</v>
      </c>
      <c r="BY50" s="142" t="n">
        <f aca="false">IF(BY$2&lt;=$A50,IF(BY$3&gt;=$A50,(BY$4),0),0)*($AH51-$AH50)/10000</f>
        <v>0</v>
      </c>
      <c r="BZ50" s="142" t="n">
        <f aca="false">IF(BZ$2&lt;=$A50,IF(BZ$3&gt;=$A50,(BZ$4),0),0)*($AH51-$AH50)/10000</f>
        <v>0</v>
      </c>
      <c r="CA50" s="140" t="n">
        <f aca="false">IF(CA$2&lt;=$A50,IF(CA$3&gt;=$A50,(CA$4),0),0)*($AH51-$AH50)/10000</f>
        <v>0</v>
      </c>
      <c r="CB50" s="140" t="n">
        <f aca="false">IF(CB$2&lt;=$A50,IF(CB$3&gt;=$A50,(CB$4),0),0)*($AH51-$AH50)/10000</f>
        <v>0</v>
      </c>
      <c r="CC50" s="140" t="n">
        <f aca="false">IF(CC$2&lt;=$A50,IF(CC$3&gt;=$A50,(CC$4),0),0)*($AH51-$AH50)/10000</f>
        <v>0</v>
      </c>
      <c r="CD50" s="140" t="n">
        <f aca="false">IF(CD$2&lt;=$A50,IF(CD$3&gt;=$A50,(CD$4),0),0)*($AH51-$AH50)/10000</f>
        <v>0</v>
      </c>
      <c r="CE50" s="140" t="n">
        <f aca="false">IF(CE$2&lt;=$A50,IF(CE$3&gt;=$A50,(CE$4),0),0)*($AH51-$AH50)/10000</f>
        <v>0</v>
      </c>
      <c r="CF50" s="140" t="n">
        <f aca="false">IF(CF$2&lt;=$A50,IF(CF$3&gt;=$A50,(CF$4),0),0)*($AH51-$AH50)/10000</f>
        <v>0</v>
      </c>
      <c r="CG50" s="140" t="n">
        <f aca="false">IF(CG$2&lt;=$A50,IF(CG$3&gt;=$A50,(CG$4),0),0)*($AH51-$AH50)/10000</f>
        <v>0</v>
      </c>
      <c r="CH50" s="140" t="n">
        <f aca="false">IF(CH$2&lt;=$A50,IF(CH$3&gt;=$A50,(CH$4),0),0)*($AH51-$AH50)/10000</f>
        <v>0</v>
      </c>
      <c r="CI50" s="17"/>
      <c r="CJ50" s="128" t="n">
        <f aca="false">SUM(BV50:CH50)*$AL50</f>
        <v>0</v>
      </c>
      <c r="CK50" s="128"/>
      <c r="CL50" s="128"/>
      <c r="CM50" s="142" t="n">
        <f aca="false">IF(CM$2&lt;=$A50,IF(CM$3&gt;=$A50,(CM$4),0),0)*($AH51-$AH50)/10000</f>
        <v>0</v>
      </c>
      <c r="CN50" s="142" t="n">
        <f aca="false">IF(CN$2&lt;=$A50,IF(CN$3&gt;=$A50,(CN$4),0),0)*($AH51-$AH50)/10000</f>
        <v>0</v>
      </c>
      <c r="CO50" s="142" t="n">
        <f aca="false">IF(CO$2&lt;=$A50,IF(CO$3&gt;=$A50,(CO$4),0),0)*($AH51-$AH50)/10000</f>
        <v>0</v>
      </c>
      <c r="CP50" s="142" t="n">
        <f aca="false">IF(CP$2&lt;=$A50,IF(CP$3&gt;=$A50,(CP$4),0),0)*($AH51-$AH50)/10000</f>
        <v>0</v>
      </c>
      <c r="CQ50" s="128"/>
      <c r="CR50" s="128" t="n">
        <f aca="false">SUM(CM50:CP50)*AL50</f>
        <v>0</v>
      </c>
      <c r="CS50" s="128"/>
      <c r="CT50" s="17"/>
      <c r="CU50" s="17"/>
      <c r="CV50" s="17"/>
      <c r="CW50" s="140" t="n">
        <f aca="false">IF(CW$2&lt;=$A50,IF(CW$3&gt;=$A50,(CW$4),0),0)*($AH51-$AH50)/10000</f>
        <v>0</v>
      </c>
      <c r="CX50" s="140" t="n">
        <f aca="false">IF(CX$2&lt;=$A50,IF(CX$3&gt;=$A50,(CX$4),0),0)*($AH51-$AH50)/10000</f>
        <v>0</v>
      </c>
      <c r="CY50" s="140" t="n">
        <f aca="false">IF(CY$2&lt;=$A50,IF(CY$3&gt;=$A50,(CY$4),0),0)*($AH51-$AH50)/10000</f>
        <v>0</v>
      </c>
      <c r="CZ50" s="140" t="n">
        <f aca="false">IF(CZ$2&lt;=$A50,IF(CZ$3&gt;=$A50,(CZ$4),0),0)*($AH51-$AH50)/10000</f>
        <v>0</v>
      </c>
      <c r="DA50" s="140" t="n">
        <f aca="false">IF(DA$2&lt;=$A50,IF(DA$3&gt;=$A50,(DA$4),0),0)*($AH51-$AH50)/10000</f>
        <v>0</v>
      </c>
      <c r="DB50" s="140" t="n">
        <f aca="false">IF(DB$2&lt;=$A50,IF(DB$3&gt;=$A50,(DB$4),0),0)*($AH51-$AH50)/10000</f>
        <v>0</v>
      </c>
      <c r="DC50" s="140" t="n">
        <f aca="false">IF(DC$2&lt;=$A50,IF(DC$3&gt;=$A50,(DC$4),0),0)*($AH51-$AH50)/10000</f>
        <v>0</v>
      </c>
      <c r="DD50" s="17"/>
      <c r="DE50" s="128" t="n">
        <f aca="false">SUM(CW50:DC50)*$AL50</f>
        <v>0</v>
      </c>
      <c r="DF50" s="17"/>
      <c r="DG50" s="17"/>
      <c r="DH50" s="17"/>
      <c r="DI50" s="17"/>
      <c r="DJ50" s="17"/>
      <c r="DK50" s="140" t="n">
        <f aca="false">IF(DK$2&lt;=$A50,IF(DK$3&gt;=$A50,(DK$4),0),0)*($AH51-$AH50)/10000</f>
        <v>0</v>
      </c>
      <c r="DL50" s="140" t="n">
        <f aca="false">IF(DL$2&lt;=$A50,IF(DL$3&gt;=$A50,(DL$4),0),0)*($AH51-$AH50)/10000</f>
        <v>0</v>
      </c>
      <c r="DM50" s="140" t="n">
        <f aca="false">IF(DM$2&lt;=$A50,IF(DM$3&gt;=$A50,(DM$4),0),0)*($AH51-$AH50)/10000</f>
        <v>0</v>
      </c>
      <c r="DN50" s="140" t="n">
        <f aca="false">IF(DN$2&lt;=$A50,IF(DN$3&gt;=$A50,(DN$4),0),0)*($AH51-$AH50)/10000</f>
        <v>0</v>
      </c>
      <c r="DO50" s="140"/>
      <c r="DP50" s="140" t="n">
        <f aca="false">SUM(DK50:DN50)*AL50</f>
        <v>0</v>
      </c>
      <c r="DQ50" s="140"/>
      <c r="DR50" s="140" t="n">
        <f aca="false">IF(DR$2&lt;=$A50,IF(DR$3&gt;=$A50,(DR$4),0),0)*($AH51-$AH50)/10000</f>
        <v>0</v>
      </c>
      <c r="DS50" s="140" t="n">
        <f aca="false">IF(DS$2&lt;=$A50,IF(DS$3&gt;=$A50,(DS$4),0),0)*($AH51-$AH50)/10000</f>
        <v>0</v>
      </c>
      <c r="DT50" s="140" t="n">
        <f aca="false">IF(DT$2&lt;=$A50,IF(DT$3&gt;=$A50,(DT$4),0),0)*($AH51-$AH50)/10000</f>
        <v>0</v>
      </c>
      <c r="DU50" s="140" t="n">
        <f aca="false">IF(DU$2&lt;=$A50,IF(DU$3&gt;=$A50,(DU$4),0),0)*($AH51-$AH50)/10000</f>
        <v>0</v>
      </c>
      <c r="DV50" s="140" t="n">
        <f aca="false">IF(DV$2&lt;=$A50,IF(DV$3&gt;=$A50,(DV$4),0),0)*($AH51-$AH50)/10000</f>
        <v>0</v>
      </c>
      <c r="DW50" s="140" t="n">
        <f aca="false">IF(DW$2&lt;=$A50,IF(DW$3&gt;=$A50,(DW$4),0),0)*($AH51-$AH50)/10000</f>
        <v>0</v>
      </c>
      <c r="DX50" s="140" t="n">
        <f aca="false">IF(DX$2&lt;=$A50,IF(DX$3&gt;=$A50,(DX$4),0),0)*($AH51-$AH50)/10000</f>
        <v>0</v>
      </c>
      <c r="DY50" s="140" t="n">
        <f aca="false">IF(DY$2&lt;=$A50,IF(DY$3&gt;=$A50,(DY$4),0),0)*($AH51-$AH50)/10000</f>
        <v>0</v>
      </c>
      <c r="DZ50" s="17"/>
      <c r="EA50" s="128" t="n">
        <f aca="false">DP50+((SUM(DR50:DY50)))</f>
        <v>0</v>
      </c>
      <c r="EB50" s="128" t="n">
        <f aca="false">EA50*AL50</f>
        <v>0</v>
      </c>
      <c r="EC50" s="17"/>
      <c r="ED50" s="17"/>
      <c r="EE50" s="17"/>
      <c r="EF50" s="17"/>
      <c r="EG50" s="17"/>
      <c r="EH50" s="140" t="n">
        <f aca="false">IF(EH$2&lt;=$A50,IF(EH$3&gt;=$A50,(EH$4),0),0)*($AH51-$AH50)/10000</f>
        <v>0</v>
      </c>
      <c r="EI50" s="140" t="n">
        <f aca="false">IF(EI$2&lt;=$A50,IF(EI$3&gt;=$A50,(EI$4),0),0)*($AH51-$AH50)/10000</f>
        <v>0</v>
      </c>
      <c r="EJ50" s="140" t="n">
        <f aca="false">IF(EJ$2&lt;=$A50,IF(EJ$3&gt;=$A50,(EJ$4),0),0)*($AH51-$AH50)/10000</f>
        <v>0</v>
      </c>
      <c r="EK50" s="140" t="n">
        <f aca="false">IF(EK$2&lt;=$A50,IF(EK$3&gt;=$A50,(EK$4),0),0)*($AH51-$AH50)/10000</f>
        <v>0</v>
      </c>
      <c r="EL50" s="140" t="n">
        <f aca="false">IF(EL$2&lt;=$A50,IF(EL$3&gt;=$A50,(EL$4),0),0)*($AH51-$AH50)/10000</f>
        <v>0</v>
      </c>
      <c r="EM50" s="140" t="n">
        <f aca="false">IF(EM$2&lt;=$A50,IF(EM$3&gt;=$A50,(EM$4),0),0)*($AH51-$AH50)/10000</f>
        <v>0</v>
      </c>
      <c r="EN50" s="17"/>
      <c r="EO50" s="128" t="n">
        <f aca="false">SUM(EH50:EM50)</f>
        <v>0</v>
      </c>
      <c r="EP50" s="128" t="n">
        <f aca="false">EO50*AL50</f>
        <v>0</v>
      </c>
      <c r="EQ50" s="17"/>
      <c r="ER50" s="17"/>
      <c r="ES50" s="17"/>
      <c r="ET50" s="17"/>
      <c r="EU50" s="17"/>
      <c r="EV50" s="140" t="n">
        <f aca="false">IF(EV$2&lt;=$A50,IF(EV$3&gt;=$A50,(EV$4),0),0)*($AH51-$AH50)/10000</f>
        <v>0</v>
      </c>
      <c r="EW50" s="140" t="n">
        <f aca="false">IF(EW$2&lt;=$A50,IF(EW$3&gt;=$A50,(EW$4),0),0)*($AH51-$AH50)/10000</f>
        <v>0</v>
      </c>
      <c r="EX50" s="140" t="n">
        <f aca="false">IF(EX$2&lt;=$A50,IF(EX$3&gt;=$A50,(EX$4),0),0)*($AH51-$AH50)/10000</f>
        <v>0</v>
      </c>
      <c r="EY50" s="140" t="n">
        <f aca="false">IF(EY$2&lt;=$A50,IF(EY$3&gt;=$A50,(EY$4),0),0)*($AH51-$AH50)/10000</f>
        <v>0</v>
      </c>
      <c r="EZ50" s="140" t="n">
        <f aca="false">IF(EZ$2&lt;=$A50,IF(EZ$3&gt;=$A50,(EZ$4),0),0)*($AH51-$AH50)/10000</f>
        <v>0</v>
      </c>
      <c r="FA50" s="140" t="n">
        <f aca="false">IF(FA$2&lt;=$A50,IF(FA$3&gt;=$A50,(FA$4),0),0)*($AH51-$AH50)/10000</f>
        <v>0</v>
      </c>
      <c r="FB50" s="17"/>
      <c r="FC50" s="128" t="n">
        <f aca="false">SUM(EV50:FA50)</f>
        <v>0</v>
      </c>
      <c r="FD50" s="128" t="n">
        <f aca="false">FC50*AL50</f>
        <v>0</v>
      </c>
      <c r="FE50" s="17"/>
      <c r="FF50" s="17"/>
      <c r="FG50" s="17"/>
      <c r="FH50" s="17"/>
      <c r="FI50" s="17"/>
      <c r="FJ50" s="17"/>
      <c r="FK50" s="140" t="n">
        <f aca="false">IF(FK$2&lt;=$A50,IF(FK$3&gt;=$A50,(FK$4),0),0)*($AH51-$AH50)/10000</f>
        <v>0</v>
      </c>
      <c r="FL50" s="140" t="n">
        <f aca="false">IF(FL$2&lt;=$A50,IF(FL$3&gt;=$A50,(FL$4),0),0)*($AH51-$AH50)/10000</f>
        <v>0</v>
      </c>
      <c r="FM50" s="140" t="n">
        <f aca="false">IF(FM$2&lt;=$A50,IF(FM$3&gt;=$A50,(FM$4),0),0)*($AH51-$AH50)/10000</f>
        <v>0</v>
      </c>
      <c r="FN50" s="140" t="n">
        <f aca="false">IF(FN$2&lt;=$A50,IF(FN$3&gt;=$A50,(FN$4),0),0)*($AH51-$AH50)/10000</f>
        <v>0</v>
      </c>
      <c r="FO50" s="140" t="n">
        <f aca="false">IF(FO$2&lt;=$A50,IF(FO$3&gt;=$A50,(FO$4),0),0)*($AH51-$AH50)/10000</f>
        <v>0</v>
      </c>
      <c r="FP50" s="140" t="n">
        <f aca="false">IF(FP$2&lt;=$A50,IF(FP$3&gt;=$A50,(FP$4),0),0)*($AH51-$AH50)/10000</f>
        <v>0</v>
      </c>
      <c r="FQ50" s="17"/>
      <c r="FR50" s="128" t="n">
        <f aca="false">SUM(FK50:FP50)</f>
        <v>0</v>
      </c>
      <c r="FS50" s="128" t="n">
        <f aca="false">FR50*AL50</f>
        <v>0</v>
      </c>
      <c r="FT50" s="17"/>
      <c r="FU50" s="17"/>
      <c r="FV50" s="17"/>
      <c r="FW50" s="17"/>
      <c r="FX50" s="17"/>
      <c r="FY50" s="17"/>
      <c r="FZ50" s="140" t="n">
        <f aca="false">IF(FZ$2&lt;=$A50,IF(FZ$3&gt;=$A50,(FZ$4),0),0)*($AH51-$AH50)/10000</f>
        <v>0</v>
      </c>
      <c r="GA50" s="140" t="n">
        <f aca="false">IF(GA$2&lt;=$A50,IF(GA$3&gt;=$A50,(GA$4),0),0)*($AH51-$AH50)/10000</f>
        <v>0</v>
      </c>
      <c r="GB50" s="140" t="n">
        <f aca="false">IF(GB$2&lt;=$A50,IF(GB$3&gt;=$A50,(GB$4),0),0)*($AH51-$AH50)/10000</f>
        <v>0</v>
      </c>
      <c r="GC50" s="140" t="n">
        <f aca="false">IF(GC$2&lt;=$A50,IF(GC$3&gt;=$A50,(GC$4),0),0)*($AH51-$AH50)/10000</f>
        <v>0</v>
      </c>
      <c r="GD50" s="140" t="n">
        <f aca="false">IF(GD$2&lt;=$A50,IF(GD$3&gt;=$A50,(GD$4),0),0)*($AH51-$AH50)/10000</f>
        <v>0</v>
      </c>
      <c r="GE50" s="140" t="n">
        <f aca="false">IF(GE$2&lt;=$A50,IF(GE$3&gt;=$A50,(GE$4),0),0)*($AH51-$AH50)/10000</f>
        <v>0</v>
      </c>
      <c r="GF50" s="17"/>
      <c r="GG50" s="128" t="n">
        <f aca="false">SUM(FZ50:GE50)</f>
        <v>0</v>
      </c>
      <c r="GH50" s="128" t="n">
        <f aca="false">GG50*AL50</f>
        <v>0</v>
      </c>
      <c r="GK50" s="17"/>
      <c r="GL50" s="17"/>
      <c r="GM50" s="17"/>
      <c r="GN50" s="17"/>
      <c r="GO50" s="140" t="n">
        <f aca="false">IF(GO$2&lt;=$A50,IF(GO$3&gt;=$A50,(GO$4),0),0)*($AH51-$AH50)/10000</f>
        <v>0</v>
      </c>
      <c r="GP50" s="140" t="n">
        <f aca="false">IF(GP$2&lt;=$A50,IF(GP$3&gt;=$A50,(GP$4),0),0)*($AH51-$AH50)/10000</f>
        <v>0</v>
      </c>
      <c r="GQ50" s="140" t="n">
        <f aca="false">IF(GQ$2&lt;=$A50,IF(GQ$3&gt;=$A50,(GQ$4),0),0)*($AH51-$AH50)/10000</f>
        <v>0</v>
      </c>
      <c r="GR50" s="140" t="n">
        <f aca="false">IF(GR$2&lt;=$A50,IF(GR$3&gt;=$A50,(GR$4),0),0)*($AH51-$AH50)/10000</f>
        <v>0</v>
      </c>
      <c r="GS50" s="140" t="n">
        <f aca="false">IF(GS$2&lt;=$A50,IF(GS$3&gt;=$A50,(GS$4),0),0)*($AH51-$AH50)/10000</f>
        <v>0</v>
      </c>
      <c r="GT50" s="140" t="n">
        <f aca="false">IF(GT$2&lt;=$A50,IF(GT$3&gt;=$A50,(GT$4),0),0)*($AH51-$AH50)/10000</f>
        <v>0</v>
      </c>
      <c r="GU50" s="17"/>
      <c r="GV50" s="128" t="n">
        <f aca="false">SUM(GO50:GT50)</f>
        <v>0</v>
      </c>
      <c r="GW50" s="128" t="n">
        <f aca="false">GV50*AL50</f>
        <v>0</v>
      </c>
      <c r="GZ50" s="17"/>
      <c r="HA50" s="17"/>
      <c r="HB50" s="17"/>
      <c r="HC50" s="17"/>
      <c r="HD50" s="140" t="n">
        <f aca="false">IF(HD$2&lt;=$A50,IF(HD$3&gt;=$A50,(HD$4),0),0)*($AH51-$AH50)/10000</f>
        <v>0</v>
      </c>
      <c r="HE50" s="140" t="n">
        <f aca="false">IF(HE$2&lt;=$A50,IF(HE$3&gt;=$A50,(HE$4),0),0)*($AH51-$AH50)/10000</f>
        <v>0</v>
      </c>
      <c r="HF50" s="140" t="n">
        <f aca="false">IF(HF$2&lt;=$A50,IF(HF$3&gt;=$A50,(HF$4),0),0)*($AH51-$AH50)/10000</f>
        <v>0</v>
      </c>
      <c r="HG50" s="140" t="n">
        <f aca="false">IF(HG$2&lt;=$A50,IF(HG$3&gt;=$A50,(HG$4),0),0)*($AH51-$AH50)/10000</f>
        <v>0</v>
      </c>
      <c r="HH50" s="140" t="n">
        <f aca="false">IF(HH$2&lt;=$A50,IF(HH$3&gt;=$A50,(HH$4),0),0)*($AH51-$AH50)/10000</f>
        <v>0</v>
      </c>
      <c r="HI50" s="140" t="n">
        <f aca="false">IF(HI$2&lt;=$A50,IF(HI$3&gt;=$A50,(HI$4),0),0)*($AH51-$AH50)/10000</f>
        <v>0</v>
      </c>
      <c r="HJ50" s="17"/>
      <c r="HK50" s="128" t="n">
        <f aca="false">SUM(HD50:HI50)</f>
        <v>0</v>
      </c>
      <c r="HL50" s="128" t="n">
        <f aca="false">HK50*AL50</f>
        <v>0</v>
      </c>
    </row>
    <row r="51" customFormat="false" ht="17.25" hidden="false" customHeight="false" outlineLevel="0" collapsed="false">
      <c r="A51" s="133" t="n">
        <v>38292</v>
      </c>
      <c r="B51" s="144" t="n">
        <f aca="false">INDEX(PrnArray,MATCH($A51,PrnColumn,0),MATCH($AE$19,PrnRow,0))+EP51</f>
        <v>0</v>
      </c>
      <c r="C51" s="135" t="n">
        <f aca="false">INDEX(M1SHEET,MATCH($A51,M1COLUMN,0),MATCH($AF$14,M1ROW,0))</f>
        <v>0.52</v>
      </c>
      <c r="D51" s="136" t="n">
        <f aca="false">AVERAGE(C51:C62)</f>
        <v>0.286666666666667</v>
      </c>
      <c r="E51" s="144" t="n">
        <f aca="false">INDEX(PrnArray,MATCH($A51,PrnColumn,0),MATCH($AF$47,PrnRow,0))+HL51</f>
        <v>0</v>
      </c>
      <c r="F51" s="135" t="n">
        <f aca="false">INDEX(M1SHEET,MATCH($A51,M1COLUMN,0),MATCH($AF$6,M1ROW,0))</f>
        <v>0.225</v>
      </c>
      <c r="G51" s="136" t="n">
        <f aca="false">AVERAGE(F51:F62)</f>
        <v>0.198333333333333</v>
      </c>
      <c r="H51" s="144" t="n">
        <f aca="false">INDEX(PrnArray,MATCH($A51,PrnColumn,0),MATCH($AE$11,PrnRow,0))</f>
        <v>0</v>
      </c>
      <c r="I51" s="135" t="n">
        <f aca="false">INDEX(M1SHEET,MATCH($A51,M1COLUMN,0),MATCH($AF$20,M1ROW,0))</f>
        <v>0.025</v>
      </c>
      <c r="J51" s="136" t="n">
        <f aca="false">AVERAGE(I51:I62)</f>
        <v>-0.0316666666666667</v>
      </c>
      <c r="K51" s="144" t="n">
        <f aca="false">INDEX(PrnArray,MATCH($A51,PrnColumn,0),MATCH($AE$21,PrnRow,0))+FS51</f>
        <v>12.26</v>
      </c>
      <c r="L51" s="135" t="n">
        <f aca="false">INDEX(M1SHEET,MATCH($A51,M1COLUMN,0),MATCH($AF$10,M1ROW,0))</f>
        <v>0.115</v>
      </c>
      <c r="M51" s="136" t="n">
        <f aca="false">AVERAGE(L51:L62)</f>
        <v>0.0941666666666667</v>
      </c>
      <c r="N51" s="144" t="n">
        <f aca="false">INDEX(PrnArray,MATCH($A51,PrnColumn,0),MATCH($AE$40,PrnRow,0))+AJ51</f>
        <v>-19.48</v>
      </c>
      <c r="O51" s="135" t="n">
        <f aca="false">INDEX(M1SHEET,MATCH($A51,M1COLUMN,0),MATCH($AF$26,M1ROW,0))</f>
        <v>0.14</v>
      </c>
      <c r="P51" s="136" t="n">
        <f aca="false">AVERAGE(O51:O62)</f>
        <v>0.14</v>
      </c>
      <c r="Q51" s="144" t="n">
        <f aca="false">INDEX(PrnArray,MATCH($A51,PrnColumn,0),MATCH($AE$2,PrnRow,0))+$BE51+$DE51</f>
        <v>-110.04</v>
      </c>
      <c r="R51" s="135" t="n">
        <f aca="false">INDEX(M1SHEET,MATCH($A51,M1COLUMN,0),MATCH($AF$3,M1ROW,0))</f>
        <v>-0.3</v>
      </c>
      <c r="S51" s="136" t="n">
        <f aca="false">AVERAGE(R51:R62)</f>
        <v>-0.381666666666667</v>
      </c>
      <c r="T51" s="135" t="n">
        <f aca="false">INDEX(M1SHEET,MATCH($A51,M1COLUMN,0),MATCH($AF$28,M1ROW,0))</f>
        <v>5.37687786268887</v>
      </c>
      <c r="U51" s="136" t="n">
        <f aca="false">AVERAGE(T51:T62)</f>
        <v>5.10939721719377</v>
      </c>
      <c r="V51" s="144" t="e">
        <f aca="false">INDEX(PrnArray,MATCH($A51,PrnColumn,0),MATCH($AE$18,PrnRow,0))+INDEX(optsArray,MATCH($A51,optsColumn,0),MATCH($AE$18,optsRow,0))+$BE51+$CJ51+$CR51+$DP51</f>
        <v>#VALUE!</v>
      </c>
      <c r="W51" s="135" t="n">
        <f aca="false">INDEX(M1SHEET,MATCH($A51,M1COLUMN,0),MATCH($AF$2,M1ROW,0))</f>
        <v>4.105</v>
      </c>
      <c r="X51" s="136" t="n">
        <f aca="false">AVERAGE(W51:W62)</f>
        <v>4.0035</v>
      </c>
      <c r="Z51" s="150" t="n">
        <f aca="false">H51+K51+Q51</f>
        <v>-97.78</v>
      </c>
      <c r="AA51" s="58"/>
      <c r="AB51" s="58"/>
      <c r="AE51" s="163" t="s">
        <v>80</v>
      </c>
      <c r="AF51" s="164"/>
      <c r="AH51" s="138" t="n">
        <v>38292</v>
      </c>
      <c r="AI51" s="96" t="n">
        <f aca="false">(BE51+BQ51+CJ51+DP51)*AL51</f>
        <v>0</v>
      </c>
      <c r="AJ51" s="97" t="n">
        <f aca="false">(AN51)*(AL51)</f>
        <v>0</v>
      </c>
      <c r="AK51" s="97" t="n">
        <f aca="false">(AM51+AN51)*(AL51)</f>
        <v>0</v>
      </c>
      <c r="AL51" s="139" t="n">
        <f aca="false">INDEX(M1SHEET,MATCH($AH51,M1COLUMN,0),MATCH($AF$38,M1ROW,0))</f>
        <v>0.817363051048102</v>
      </c>
      <c r="AM51" s="122" t="n">
        <f aca="false">BR51</f>
        <v>0</v>
      </c>
      <c r="AN51" s="97" t="n">
        <f aca="false">BQ51</f>
        <v>0</v>
      </c>
      <c r="AO51" s="125"/>
      <c r="AP51" s="108"/>
      <c r="AQ51" s="128" t="n">
        <f aca="false">SUM(AW51:BD51)+SUM(BH51:BO51)+SUM(DT51:DY51)+SUM(BV51:CH51)</f>
        <v>0</v>
      </c>
      <c r="AR51" s="108"/>
      <c r="AS51" s="17"/>
      <c r="AT51" s="17"/>
      <c r="AU51" s="37" t="n">
        <v>38292</v>
      </c>
      <c r="AV51" s="17"/>
      <c r="AW51" s="128" t="n">
        <f aca="false">IF(AW$2&lt;=$A51,IF(AW$3&gt;=$A51,(AW$4/1.055056),0),0)*($AH52-$AH51)/10000</f>
        <v>0</v>
      </c>
      <c r="AX51" s="140" t="n">
        <f aca="false">IF(AX$2&lt;=$A51,IF(AX$3&gt;=$A51,(AX$4/1.055056),0),0)*($AH52-$AH51)/10000</f>
        <v>0</v>
      </c>
      <c r="AY51" s="140" t="n">
        <f aca="false">IF(AY$2&lt;=$A51,IF(AY$3&gt;=$A51,(AY$4/1.055056),0),0)*($AH52-$AH51)/10000</f>
        <v>0</v>
      </c>
      <c r="AZ51" s="140" t="n">
        <f aca="false">IF(AZ$2&lt;=$A51,IF(AZ$3&gt;=$A51,(AZ$4/1.055056),0),0)*($AH52-$AH51)/10000</f>
        <v>0</v>
      </c>
      <c r="BA51" s="140" t="n">
        <f aca="false">IF(BA$2&lt;=$A51,IF(BA$3&gt;=$A51,(BA$4/1.055056),0),0)*($AH52-$AH51)/10000</f>
        <v>0</v>
      </c>
      <c r="BB51" s="140" t="n">
        <f aca="false">IF(BB$2&lt;=$A51,IF(BB$3&gt;=$A51,(BB$4/1.055056),0),0)*($AH52-$AH51)/10000</f>
        <v>0</v>
      </c>
      <c r="BC51" s="140" t="n">
        <f aca="false">IF(BC$2&lt;=$A51,IF(BC$3&gt;=$A51,(BC$4/1.055056),0),0)*($AH52-$AH51)/10000</f>
        <v>0</v>
      </c>
      <c r="BD51" s="140"/>
      <c r="BE51" s="140" t="n">
        <f aca="false">SUM(AW51:BD51)*AL51</f>
        <v>0</v>
      </c>
      <c r="BF51" s="13"/>
      <c r="BG51" s="13"/>
      <c r="BH51" s="141" t="n">
        <f aca="false">IF(BH$2&lt;=$A51,IF(BH$3&gt;=$A51,(BH$4/1.055056),0),0)*($AH52-$AH51)/10000</f>
        <v>0</v>
      </c>
      <c r="BI51" s="141" t="n">
        <f aca="false">IF(BI$2&lt;=$A51,IF(BI$3&gt;=$A51,(BI$4/1.055056),0),0)*($AH52-$AH51)/10000</f>
        <v>0</v>
      </c>
      <c r="BJ51" s="141" t="n">
        <f aca="false">IF(BJ$2&lt;=$A51,IF(BJ$3&gt;=$A51,(BJ$4/1.055056),0),0)*($AH52-$AH51)/10000</f>
        <v>0</v>
      </c>
      <c r="BK51" s="141" t="n">
        <f aca="false">IF(BK$2&lt;=$A51,IF(BK$3&gt;=$A51,(BK$4/1.055056),0),0)*($AH52-$AH51)/10000</f>
        <v>0</v>
      </c>
      <c r="BL51" s="141" t="n">
        <f aca="false">IF(BL$2&lt;=$A51,IF(BL$3&gt;=$A51,(BL$4/1.055056),0),0)*($AH52-$AH51)/10000</f>
        <v>0</v>
      </c>
      <c r="BM51" s="141" t="n">
        <f aca="false">IF(BM$2&lt;=$A51,IF(BM$3&gt;=$A51,(BM$4/1.055056),0),0)*($AH52-$AH51)/10000</f>
        <v>0</v>
      </c>
      <c r="BN51" s="141" t="n">
        <f aca="false">IF(BN$2&lt;=$A51,IF(BN$3&gt;=$A51,(BN$4/1.055056),0),0)*($AH52-$AH51)/10000</f>
        <v>0</v>
      </c>
      <c r="BO51" s="141" t="n">
        <f aca="false">IF(BO$2&lt;=$A51,IF(BO$3&gt;=$A51,(BO$4/1.055056),0),0)*($AH52-$AH51)/10000</f>
        <v>0</v>
      </c>
      <c r="BP51" s="13"/>
      <c r="BQ51" s="14" t="n">
        <f aca="false">SUM(BH51:BO51)</f>
        <v>0</v>
      </c>
      <c r="BR51" s="14"/>
      <c r="BS51" s="14"/>
      <c r="BT51" s="17"/>
      <c r="BU51" s="17"/>
      <c r="BV51" s="142" t="n">
        <f aca="false">IF(BV$2&lt;=$A51,IF(BV$3&gt;=$A51,(BV$4),0),0)*($AH52-$AH51)/10000</f>
        <v>0</v>
      </c>
      <c r="BW51" s="142" t="n">
        <f aca="false">IF(BW$2&lt;=$A51,IF(BW$3&gt;=$A51,(BW$4),0),0)*($AH52-$AH51)/10000</f>
        <v>0</v>
      </c>
      <c r="BX51" s="142" t="n">
        <f aca="false">IF(BX$2&lt;=$A51,IF(BX$3&gt;=$A51,(BX$4),0),0)*($AH52-$AH51)/10000</f>
        <v>0</v>
      </c>
      <c r="BY51" s="142" t="n">
        <f aca="false">IF(BY$2&lt;=$A51,IF(BY$3&gt;=$A51,(BY$4),0),0)*($AH52-$AH51)/10000</f>
        <v>0</v>
      </c>
      <c r="BZ51" s="142" t="n">
        <f aca="false">IF(BZ$2&lt;=$A51,IF(BZ$3&gt;=$A51,(BZ$4),0),0)*($AH52-$AH51)/10000</f>
        <v>0</v>
      </c>
      <c r="CA51" s="140" t="n">
        <f aca="false">IF(CA$2&lt;=$A51,IF(CA$3&gt;=$A51,(CA$4),0),0)*($AH52-$AH51)/10000</f>
        <v>0</v>
      </c>
      <c r="CB51" s="140" t="n">
        <f aca="false">IF(CB$2&lt;=$A51,IF(CB$3&gt;=$A51,(CB$4),0),0)*($AH52-$AH51)/10000</f>
        <v>0</v>
      </c>
      <c r="CC51" s="140" t="n">
        <f aca="false">IF(CC$2&lt;=$A51,IF(CC$3&gt;=$A51,(CC$4),0),0)*($AH52-$AH51)/10000</f>
        <v>0</v>
      </c>
      <c r="CD51" s="140" t="n">
        <f aca="false">IF(CD$2&lt;=$A51,IF(CD$3&gt;=$A51,(CD$4),0),0)*($AH52-$AH51)/10000</f>
        <v>0</v>
      </c>
      <c r="CE51" s="140" t="n">
        <f aca="false">IF(CE$2&lt;=$A51,IF(CE$3&gt;=$A51,(CE$4),0),0)*($AH52-$AH51)/10000</f>
        <v>0</v>
      </c>
      <c r="CF51" s="140" t="n">
        <f aca="false">IF(CF$2&lt;=$A51,IF(CF$3&gt;=$A51,(CF$4),0),0)*($AH52-$AH51)/10000</f>
        <v>0</v>
      </c>
      <c r="CG51" s="140" t="n">
        <f aca="false">IF(CG$2&lt;=$A51,IF(CG$3&gt;=$A51,(CG$4),0),0)*($AH52-$AH51)/10000</f>
        <v>0</v>
      </c>
      <c r="CH51" s="140" t="n">
        <f aca="false">IF(CH$2&lt;=$A51,IF(CH$3&gt;=$A51,(CH$4),0),0)*($AH52-$AH51)/10000</f>
        <v>0</v>
      </c>
      <c r="CI51" s="17"/>
      <c r="CJ51" s="128" t="n">
        <f aca="false">SUM(BV51:CH51)*$AL51</f>
        <v>0</v>
      </c>
      <c r="CK51" s="128"/>
      <c r="CL51" s="128"/>
      <c r="CM51" s="142" t="n">
        <f aca="false">IF(CM$2&lt;=$A51,IF(CM$3&gt;=$A51,(CM$4),0),0)*($AH52-$AH51)/10000</f>
        <v>0</v>
      </c>
      <c r="CN51" s="142" t="n">
        <f aca="false">IF(CN$2&lt;=$A51,IF(CN$3&gt;=$A51,(CN$4),0),0)*($AH52-$AH51)/10000</f>
        <v>0</v>
      </c>
      <c r="CO51" s="142" t="n">
        <f aca="false">IF(CO$2&lt;=$A51,IF(CO$3&gt;=$A51,(CO$4),0),0)*($AH52-$AH51)/10000</f>
        <v>0</v>
      </c>
      <c r="CP51" s="142" t="n">
        <f aca="false">IF(CP$2&lt;=$A51,IF(CP$3&gt;=$A51,(CP$4),0),0)*($AH52-$AH51)/10000</f>
        <v>0</v>
      </c>
      <c r="CQ51" s="128"/>
      <c r="CR51" s="128" t="n">
        <f aca="false">SUM(CM51:CP51)*AL51</f>
        <v>0</v>
      </c>
      <c r="CS51" s="128"/>
      <c r="CT51" s="17"/>
      <c r="CU51" s="17"/>
      <c r="CV51" s="17"/>
      <c r="CW51" s="140" t="n">
        <f aca="false">IF(CW$2&lt;=$A51,IF(CW$3&gt;=$A51,(CW$4),0),0)*($AH52-$AH51)/10000</f>
        <v>0</v>
      </c>
      <c r="CX51" s="140" t="n">
        <f aca="false">IF(CX$2&lt;=$A51,IF(CX$3&gt;=$A51,(CX$4),0),0)*($AH52-$AH51)/10000</f>
        <v>0</v>
      </c>
      <c r="CY51" s="140" t="n">
        <f aca="false">IF(CY$2&lt;=$A51,IF(CY$3&gt;=$A51,(CY$4),0),0)*($AH52-$AH51)/10000</f>
        <v>0</v>
      </c>
      <c r="CZ51" s="140" t="n">
        <f aca="false">IF(CZ$2&lt;=$A51,IF(CZ$3&gt;=$A51,(CZ$4),0),0)*($AH52-$AH51)/10000</f>
        <v>0</v>
      </c>
      <c r="DA51" s="140" t="n">
        <f aca="false">IF(DA$2&lt;=$A51,IF(DA$3&gt;=$A51,(DA$4),0),0)*($AH52-$AH51)/10000</f>
        <v>0</v>
      </c>
      <c r="DB51" s="140" t="n">
        <f aca="false">IF(DB$2&lt;=$A51,IF(DB$3&gt;=$A51,(DB$4),0),0)*($AH52-$AH51)/10000</f>
        <v>0</v>
      </c>
      <c r="DC51" s="140" t="n">
        <f aca="false">IF(DC$2&lt;=$A51,IF(DC$3&gt;=$A51,(DC$4),0),0)*($AH52-$AH51)/10000</f>
        <v>0</v>
      </c>
      <c r="DD51" s="17"/>
      <c r="DE51" s="128" t="n">
        <f aca="false">SUM(CW51:DC51)*$AL51</f>
        <v>0</v>
      </c>
      <c r="DF51" s="17"/>
      <c r="DG51" s="17"/>
      <c r="DH51" s="17"/>
      <c r="DI51" s="17"/>
      <c r="DJ51" s="17"/>
      <c r="DK51" s="140" t="n">
        <f aca="false">IF(DK$2&lt;=$A51,IF(DK$3&gt;=$A51,(DK$4),0),0)*($AH52-$AH51)/10000</f>
        <v>0</v>
      </c>
      <c r="DL51" s="140" t="n">
        <f aca="false">IF(DL$2&lt;=$A51,IF(DL$3&gt;=$A51,(DL$4),0),0)*($AH52-$AH51)/10000</f>
        <v>0</v>
      </c>
      <c r="DM51" s="140" t="n">
        <f aca="false">IF(DM$2&lt;=$A51,IF(DM$3&gt;=$A51,(DM$4),0),0)*($AH52-$AH51)/10000</f>
        <v>0</v>
      </c>
      <c r="DN51" s="140" t="n">
        <f aca="false">IF(DN$2&lt;=$A51,IF(DN$3&gt;=$A51,(DN$4),0),0)*($AH52-$AH51)/10000</f>
        <v>0</v>
      </c>
      <c r="DO51" s="140"/>
      <c r="DP51" s="140" t="n">
        <f aca="false">SUM(DK51:DN51)*AL51</f>
        <v>0</v>
      </c>
      <c r="DQ51" s="140"/>
      <c r="DR51" s="140" t="n">
        <f aca="false">IF(DR$2&lt;=$A51,IF(DR$3&gt;=$A51,(DR$4),0),0)*($AH52-$AH51)/10000</f>
        <v>0</v>
      </c>
      <c r="DS51" s="140" t="n">
        <f aca="false">IF(DS$2&lt;=$A51,IF(DS$3&gt;=$A51,(DS$4),0),0)*($AH52-$AH51)/10000</f>
        <v>0</v>
      </c>
      <c r="DT51" s="140" t="n">
        <f aca="false">IF(DT$2&lt;=$A51,IF(DT$3&gt;=$A51,(DT$4),0),0)*($AH52-$AH51)/10000</f>
        <v>0</v>
      </c>
      <c r="DU51" s="140" t="n">
        <f aca="false">IF(DU$2&lt;=$A51,IF(DU$3&gt;=$A51,(DU$4),0),0)*($AH52-$AH51)/10000</f>
        <v>0</v>
      </c>
      <c r="DV51" s="140" t="n">
        <f aca="false">IF(DV$2&lt;=$A51,IF(DV$3&gt;=$A51,(DV$4),0),0)*($AH52-$AH51)/10000</f>
        <v>0</v>
      </c>
      <c r="DW51" s="140" t="n">
        <f aca="false">IF(DW$2&lt;=$A51,IF(DW$3&gt;=$A51,(DW$4),0),0)*($AH52-$AH51)/10000</f>
        <v>0</v>
      </c>
      <c r="DX51" s="140" t="n">
        <f aca="false">IF(DX$2&lt;=$A51,IF(DX$3&gt;=$A51,(DX$4),0),0)*($AH52-$AH51)/10000</f>
        <v>0</v>
      </c>
      <c r="DY51" s="140" t="n">
        <f aca="false">IF(DY$2&lt;=$A51,IF(DY$3&gt;=$A51,(DY$4),0),0)*($AH52-$AH51)/10000</f>
        <v>0</v>
      </c>
      <c r="DZ51" s="17"/>
      <c r="EA51" s="128" t="n">
        <f aca="false">DP51+((SUM(DR51:DY51)))</f>
        <v>0</v>
      </c>
      <c r="EB51" s="128" t="n">
        <f aca="false">EA51*AL51</f>
        <v>0</v>
      </c>
      <c r="EC51" s="17"/>
      <c r="ED51" s="17"/>
      <c r="EE51" s="17"/>
      <c r="EF51" s="17"/>
      <c r="EG51" s="17"/>
      <c r="EH51" s="140" t="n">
        <f aca="false">IF(EH$2&lt;=$A51,IF(EH$3&gt;=$A51,(EH$4),0),0)*($AH52-$AH51)/10000</f>
        <v>0</v>
      </c>
      <c r="EI51" s="140" t="n">
        <f aca="false">IF(EI$2&lt;=$A51,IF(EI$3&gt;=$A51,(EI$4),0),0)*($AH52-$AH51)/10000</f>
        <v>0</v>
      </c>
      <c r="EJ51" s="140" t="n">
        <f aca="false">IF(EJ$2&lt;=$A51,IF(EJ$3&gt;=$A51,(EJ$4),0),0)*($AH52-$AH51)/10000</f>
        <v>0</v>
      </c>
      <c r="EK51" s="140" t="n">
        <f aca="false">IF(EK$2&lt;=$A51,IF(EK$3&gt;=$A51,(EK$4),0),0)*($AH52-$AH51)/10000</f>
        <v>0</v>
      </c>
      <c r="EL51" s="140" t="n">
        <f aca="false">IF(EL$2&lt;=$A51,IF(EL$3&gt;=$A51,(EL$4),0),0)*($AH52-$AH51)/10000</f>
        <v>0</v>
      </c>
      <c r="EM51" s="140" t="n">
        <f aca="false">IF(EM$2&lt;=$A51,IF(EM$3&gt;=$A51,(EM$4),0),0)*($AH52-$AH51)/10000</f>
        <v>0</v>
      </c>
      <c r="EN51" s="17"/>
      <c r="EO51" s="128" t="n">
        <f aca="false">SUM(EH51:EM51)</f>
        <v>0</v>
      </c>
      <c r="EP51" s="128" t="n">
        <f aca="false">EO51*AL51</f>
        <v>0</v>
      </c>
      <c r="EQ51" s="17"/>
      <c r="ER51" s="17"/>
      <c r="ES51" s="17"/>
      <c r="ET51" s="17"/>
      <c r="EU51" s="17"/>
      <c r="EV51" s="140" t="n">
        <f aca="false">IF(EV$2&lt;=$A51,IF(EV$3&gt;=$A51,(EV$4),0),0)*($AH52-$AH51)/10000</f>
        <v>0</v>
      </c>
      <c r="EW51" s="140" t="n">
        <f aca="false">IF(EW$2&lt;=$A51,IF(EW$3&gt;=$A51,(EW$4),0),0)*($AH52-$AH51)/10000</f>
        <v>0</v>
      </c>
      <c r="EX51" s="140" t="n">
        <f aca="false">IF(EX$2&lt;=$A51,IF(EX$3&gt;=$A51,(EX$4),0),0)*($AH52-$AH51)/10000</f>
        <v>0</v>
      </c>
      <c r="EY51" s="140" t="n">
        <f aca="false">IF(EY$2&lt;=$A51,IF(EY$3&gt;=$A51,(EY$4),0),0)*($AH52-$AH51)/10000</f>
        <v>0</v>
      </c>
      <c r="EZ51" s="140" t="n">
        <f aca="false">IF(EZ$2&lt;=$A51,IF(EZ$3&gt;=$A51,(EZ$4),0),0)*($AH52-$AH51)/10000</f>
        <v>0</v>
      </c>
      <c r="FA51" s="140" t="n">
        <f aca="false">IF(FA$2&lt;=$A51,IF(FA$3&gt;=$A51,(FA$4),0),0)*($AH52-$AH51)/10000</f>
        <v>0</v>
      </c>
      <c r="FB51" s="17"/>
      <c r="FC51" s="128" t="n">
        <f aca="false">SUM(EV51:FA51)</f>
        <v>0</v>
      </c>
      <c r="FD51" s="128" t="n">
        <f aca="false">FC51*AL51</f>
        <v>0</v>
      </c>
      <c r="FE51" s="17"/>
      <c r="FF51" s="17"/>
      <c r="FG51" s="17"/>
      <c r="FH51" s="17"/>
      <c r="FI51" s="17"/>
      <c r="FJ51" s="17"/>
      <c r="FK51" s="140" t="n">
        <f aca="false">IF(FK$2&lt;=$A51,IF(FK$3&gt;=$A51,(FK$4),0),0)*($AH52-$AH51)/10000</f>
        <v>0</v>
      </c>
      <c r="FL51" s="140" t="n">
        <f aca="false">IF(FL$2&lt;=$A51,IF(FL$3&gt;=$A51,(FL$4),0),0)*($AH52-$AH51)/10000</f>
        <v>0</v>
      </c>
      <c r="FM51" s="140" t="n">
        <f aca="false">IF(FM$2&lt;=$A51,IF(FM$3&gt;=$A51,(FM$4),0),0)*($AH52-$AH51)/10000</f>
        <v>0</v>
      </c>
      <c r="FN51" s="140" t="n">
        <f aca="false">IF(FN$2&lt;=$A51,IF(FN$3&gt;=$A51,(FN$4),0),0)*($AH52-$AH51)/10000</f>
        <v>0</v>
      </c>
      <c r="FO51" s="140" t="n">
        <f aca="false">IF(FO$2&lt;=$A51,IF(FO$3&gt;=$A51,(FO$4),0),0)*($AH52-$AH51)/10000</f>
        <v>0</v>
      </c>
      <c r="FP51" s="140" t="n">
        <f aca="false">IF(FP$2&lt;=$A51,IF(FP$3&gt;=$A51,(FP$4),0),0)*($AH52-$AH51)/10000</f>
        <v>0</v>
      </c>
      <c r="FQ51" s="17"/>
      <c r="FR51" s="128" t="n">
        <f aca="false">SUM(FK51:FP51)</f>
        <v>0</v>
      </c>
      <c r="FS51" s="128" t="n">
        <f aca="false">FR51*AL51</f>
        <v>0</v>
      </c>
      <c r="FT51" s="17"/>
      <c r="FU51" s="17"/>
      <c r="FV51" s="17"/>
      <c r="FW51" s="17"/>
      <c r="FX51" s="17"/>
      <c r="FY51" s="17"/>
      <c r="FZ51" s="140" t="n">
        <f aca="false">IF(FZ$2&lt;=$A51,IF(FZ$3&gt;=$A51,(FZ$4),0),0)*($AH52-$AH51)/10000</f>
        <v>0</v>
      </c>
      <c r="GA51" s="140" t="n">
        <f aca="false">IF(GA$2&lt;=$A51,IF(GA$3&gt;=$A51,(GA$4),0),0)*($AH52-$AH51)/10000</f>
        <v>0</v>
      </c>
      <c r="GB51" s="140" t="n">
        <f aca="false">IF(GB$2&lt;=$A51,IF(GB$3&gt;=$A51,(GB$4),0),0)*($AH52-$AH51)/10000</f>
        <v>0</v>
      </c>
      <c r="GC51" s="140" t="n">
        <f aca="false">IF(GC$2&lt;=$A51,IF(GC$3&gt;=$A51,(GC$4),0),0)*($AH52-$AH51)/10000</f>
        <v>0</v>
      </c>
      <c r="GD51" s="140" t="n">
        <f aca="false">IF(GD$2&lt;=$A51,IF(GD$3&gt;=$A51,(GD$4),0),0)*($AH52-$AH51)/10000</f>
        <v>0</v>
      </c>
      <c r="GE51" s="140" t="n">
        <f aca="false">IF(GE$2&lt;=$A51,IF(GE$3&gt;=$A51,(GE$4),0),0)*($AH52-$AH51)/10000</f>
        <v>0</v>
      </c>
      <c r="GF51" s="17"/>
      <c r="GG51" s="128" t="n">
        <f aca="false">SUM(FZ51:GE51)</f>
        <v>0</v>
      </c>
      <c r="GH51" s="128" t="n">
        <f aca="false">GG51*AL51</f>
        <v>0</v>
      </c>
      <c r="GK51" s="17"/>
      <c r="GL51" s="17"/>
      <c r="GM51" s="17"/>
      <c r="GN51" s="17"/>
      <c r="GO51" s="140" t="n">
        <f aca="false">IF(GO$2&lt;=$A51,IF(GO$3&gt;=$A51,(GO$4),0),0)*($AH52-$AH51)/10000</f>
        <v>0</v>
      </c>
      <c r="GP51" s="140" t="n">
        <f aca="false">IF(GP$2&lt;=$A51,IF(GP$3&gt;=$A51,(GP$4),0),0)*($AH52-$AH51)/10000</f>
        <v>0</v>
      </c>
      <c r="GQ51" s="140" t="n">
        <f aca="false">IF(GQ$2&lt;=$A51,IF(GQ$3&gt;=$A51,(GQ$4),0),0)*($AH52-$AH51)/10000</f>
        <v>0</v>
      </c>
      <c r="GR51" s="140" t="n">
        <f aca="false">IF(GR$2&lt;=$A51,IF(GR$3&gt;=$A51,(GR$4),0),0)*($AH52-$AH51)/10000</f>
        <v>0</v>
      </c>
      <c r="GS51" s="140" t="n">
        <f aca="false">IF(GS$2&lt;=$A51,IF(GS$3&gt;=$A51,(GS$4),0),0)*($AH52-$AH51)/10000</f>
        <v>0</v>
      </c>
      <c r="GT51" s="140" t="n">
        <f aca="false">IF(GT$2&lt;=$A51,IF(GT$3&gt;=$A51,(GT$4),0),0)*($AH52-$AH51)/10000</f>
        <v>0</v>
      </c>
      <c r="GU51" s="17"/>
      <c r="GV51" s="128" t="n">
        <f aca="false">SUM(GO51:GT51)</f>
        <v>0</v>
      </c>
      <c r="GW51" s="128" t="n">
        <f aca="false">GV51*AL51</f>
        <v>0</v>
      </c>
      <c r="GZ51" s="17"/>
      <c r="HA51" s="17"/>
      <c r="HB51" s="17"/>
      <c r="HC51" s="17"/>
      <c r="HD51" s="140" t="n">
        <f aca="false">IF(HD$2&lt;=$A51,IF(HD$3&gt;=$A51,(HD$4),0),0)*($AH52-$AH51)/10000</f>
        <v>0</v>
      </c>
      <c r="HE51" s="140" t="n">
        <f aca="false">IF(HE$2&lt;=$A51,IF(HE$3&gt;=$A51,(HE$4),0),0)*($AH52-$AH51)/10000</f>
        <v>0</v>
      </c>
      <c r="HF51" s="140" t="n">
        <f aca="false">IF(HF$2&lt;=$A51,IF(HF$3&gt;=$A51,(HF$4),0),0)*($AH52-$AH51)/10000</f>
        <v>0</v>
      </c>
      <c r="HG51" s="140" t="n">
        <f aca="false">IF(HG$2&lt;=$A51,IF(HG$3&gt;=$A51,(HG$4),0),0)*($AH52-$AH51)/10000</f>
        <v>0</v>
      </c>
      <c r="HH51" s="140" t="n">
        <f aca="false">IF(HH$2&lt;=$A51,IF(HH$3&gt;=$A51,(HH$4),0),0)*($AH52-$AH51)/10000</f>
        <v>0</v>
      </c>
      <c r="HI51" s="140" t="n">
        <f aca="false">IF(HI$2&lt;=$A51,IF(HI$3&gt;=$A51,(HI$4),0),0)*($AH52-$AH51)/10000</f>
        <v>0</v>
      </c>
      <c r="HJ51" s="17"/>
      <c r="HK51" s="128" t="n">
        <f aca="false">SUM(HD51:HI51)</f>
        <v>0</v>
      </c>
      <c r="HL51" s="128" t="n">
        <f aca="false">HK51*AL51</f>
        <v>0</v>
      </c>
    </row>
    <row r="52" customFormat="false" ht="16.5" hidden="false" customHeight="false" outlineLevel="0" collapsed="false">
      <c r="A52" s="133" t="n">
        <v>38322</v>
      </c>
      <c r="B52" s="144" t="n">
        <f aca="false">INDEX(PrnArray,MATCH($A52,PrnColumn,0),MATCH($AE$19,PrnRow,0))+EP52</f>
        <v>0</v>
      </c>
      <c r="C52" s="135" t="n">
        <f aca="false">INDEX(M1SHEET,MATCH($A52,M1COLUMN,0),MATCH($AF$14,M1ROW,0))</f>
        <v>0.52</v>
      </c>
      <c r="D52" s="152"/>
      <c r="E52" s="144" t="n">
        <f aca="false">INDEX(PrnArray,MATCH($A52,PrnColumn,0),MATCH($AF$47,PrnRow,0))+HL52</f>
        <v>0</v>
      </c>
      <c r="F52" s="135" t="n">
        <f aca="false">INDEX(M1SHEET,MATCH($A52,M1COLUMN,0),MATCH($AF$6,M1ROW,0))</f>
        <v>0.24</v>
      </c>
      <c r="G52" s="152"/>
      <c r="H52" s="144" t="n">
        <f aca="false">INDEX(PrnArray,MATCH($A52,PrnColumn,0),MATCH($AE$11,PrnRow,0))</f>
        <v>0</v>
      </c>
      <c r="I52" s="135" t="n">
        <f aca="false">INDEX(M1SHEET,MATCH($A52,M1COLUMN,0),MATCH($AF$20,M1ROW,0))</f>
        <v>0.045</v>
      </c>
      <c r="J52" s="152"/>
      <c r="K52" s="144" t="n">
        <f aca="false">INDEX(PrnArray,MATCH($A52,PrnColumn,0),MATCH($AE$21,PrnRow,0))+FS52</f>
        <v>12.61</v>
      </c>
      <c r="L52" s="135" t="n">
        <f aca="false">INDEX(M1SHEET,MATCH($A52,M1COLUMN,0),MATCH($AF$10,M1ROW,0))</f>
        <v>0.13</v>
      </c>
      <c r="M52" s="152"/>
      <c r="N52" s="144" t="n">
        <f aca="false">INDEX(PrnArray,MATCH($A52,PrnColumn,0),MATCH($AE$40,PrnRow,0))+AJ52</f>
        <v>-20.03</v>
      </c>
      <c r="O52" s="135" t="n">
        <f aca="false">INDEX(M1SHEET,MATCH($A52,M1COLUMN,0),MATCH($AF$26,M1ROW,0))</f>
        <v>0.14</v>
      </c>
      <c r="P52" s="152"/>
      <c r="Q52" s="144" t="n">
        <f aca="false">INDEX(PrnArray,MATCH($A52,PrnColumn,0),MATCH($AE$2,PrnRow,0))+$BE52+$DE52</f>
        <v>-111.93</v>
      </c>
      <c r="R52" s="135" t="n">
        <f aca="false">INDEX(M1SHEET,MATCH($A52,M1COLUMN,0),MATCH($AF$3,M1ROW,0))</f>
        <v>-0.3</v>
      </c>
      <c r="S52" s="152"/>
      <c r="T52" s="135" t="n">
        <f aca="false">INDEX(M1SHEET,MATCH($A52,M1COLUMN,0),MATCH($AF$28,M1ROW,0))</f>
        <v>5.55168842172545</v>
      </c>
      <c r="U52" s="152"/>
      <c r="V52" s="144" t="e">
        <f aca="false">INDEX(PrnArray,MATCH($A52,PrnColumn,0),MATCH($AE$18,PrnRow,0))+INDEX(optsArray,MATCH($A52,optsColumn,0),MATCH($AE$18,optsRow,0))+$BE52+$CJ52+$CR52+$DP52</f>
        <v>#VALUE!</v>
      </c>
      <c r="W52" s="135" t="n">
        <f aca="false">INDEX(M1SHEET,MATCH($A52,M1COLUMN,0),MATCH($AF$2,M1ROW,0))</f>
        <v>4.23</v>
      </c>
      <c r="X52" s="152"/>
      <c r="Z52" s="150" t="n">
        <f aca="false">H52+K52+Q52</f>
        <v>-99.32</v>
      </c>
      <c r="AA52" s="58"/>
      <c r="AB52" s="58"/>
      <c r="AH52" s="138" t="n">
        <v>38322</v>
      </c>
      <c r="AI52" s="96" t="n">
        <f aca="false">(BE52+BQ52+CJ52+DP52)*AL52</f>
        <v>0</v>
      </c>
      <c r="AJ52" s="97" t="n">
        <f aca="false">(AN52)*(AL52)</f>
        <v>0</v>
      </c>
      <c r="AK52" s="97" t="n">
        <f aca="false">(AM52+AN52)*(AL52)</f>
        <v>0</v>
      </c>
      <c r="AL52" s="139" t="n">
        <f aca="false">INDEX(M1SHEET,MATCH($AH52,M1COLUMN,0),MATCH($AF$38,M1ROW,0))</f>
        <v>0.813501678708669</v>
      </c>
      <c r="AM52" s="122" t="n">
        <f aca="false">BR52</f>
        <v>0</v>
      </c>
      <c r="AN52" s="97" t="n">
        <f aca="false">BQ52</f>
        <v>0</v>
      </c>
      <c r="AO52" s="125"/>
      <c r="AP52" s="108"/>
      <c r="AQ52" s="128" t="n">
        <f aca="false">SUM(AW52:BD52)+SUM(BH52:BO52)+SUM(DT52:DY52)+SUM(BV52:CH52)</f>
        <v>0</v>
      </c>
      <c r="AR52" s="108"/>
      <c r="AS52" s="17"/>
      <c r="AT52" s="17"/>
      <c r="AU52" s="37" t="n">
        <v>38322</v>
      </c>
      <c r="AV52" s="17"/>
      <c r="AW52" s="128" t="n">
        <f aca="false">IF(AW$2&lt;=$A52,IF(AW$3&gt;=$A52,(AW$4/1.055056),0),0)*($AH53-$AH52)/10000</f>
        <v>0</v>
      </c>
      <c r="AX52" s="140" t="n">
        <f aca="false">IF(AX$2&lt;=$A52,IF(AX$3&gt;=$A52,(AX$4/1.055056),0),0)*($AH53-$AH52)/10000</f>
        <v>0</v>
      </c>
      <c r="AY52" s="140" t="n">
        <f aca="false">IF(AY$2&lt;=$A52,IF(AY$3&gt;=$A52,(AY$4/1.055056),0),0)*($AH53-$AH52)/10000</f>
        <v>0</v>
      </c>
      <c r="AZ52" s="140" t="n">
        <f aca="false">IF(AZ$2&lt;=$A52,IF(AZ$3&gt;=$A52,(AZ$4/1.055056),0),0)*($AH53-$AH52)/10000</f>
        <v>0</v>
      </c>
      <c r="BA52" s="140" t="n">
        <f aca="false">IF(BA$2&lt;=$A52,IF(BA$3&gt;=$A52,(BA$4/1.055056),0),0)*($AH53-$AH52)/10000</f>
        <v>0</v>
      </c>
      <c r="BB52" s="140" t="n">
        <f aca="false">IF(BB$2&lt;=$A52,IF(BB$3&gt;=$A52,(BB$4/1.055056),0),0)*($AH53-$AH52)/10000</f>
        <v>0</v>
      </c>
      <c r="BC52" s="140" t="n">
        <f aca="false">IF(BC$2&lt;=$A52,IF(BC$3&gt;=$A52,(BC$4/1.055056),0),0)*($AH53-$AH52)/10000</f>
        <v>0</v>
      </c>
      <c r="BD52" s="140"/>
      <c r="BE52" s="140" t="n">
        <f aca="false">SUM(AW52:BD52)*AL52</f>
        <v>0</v>
      </c>
      <c r="BF52" s="13"/>
      <c r="BG52" s="13"/>
      <c r="BH52" s="141" t="n">
        <f aca="false">IF(BH$2&lt;=$A52,IF(BH$3&gt;=$A52,(BH$4/1.055056),0),0)*($AH53-$AH52)/10000</f>
        <v>0</v>
      </c>
      <c r="BI52" s="141" t="n">
        <f aca="false">IF(BI$2&lt;=$A52,IF(BI$3&gt;=$A52,(BI$4/1.055056),0),0)*($AH53-$AH52)/10000</f>
        <v>0</v>
      </c>
      <c r="BJ52" s="141" t="n">
        <f aca="false">IF(BJ$2&lt;=$A52,IF(BJ$3&gt;=$A52,(BJ$4/1.055056),0),0)*($AH53-$AH52)/10000</f>
        <v>0</v>
      </c>
      <c r="BK52" s="141" t="n">
        <f aca="false">IF(BK$2&lt;=$A52,IF(BK$3&gt;=$A52,(BK$4/1.055056),0),0)*($AH53-$AH52)/10000</f>
        <v>0</v>
      </c>
      <c r="BL52" s="141" t="n">
        <f aca="false">IF(BL$2&lt;=$A52,IF(BL$3&gt;=$A52,(BL$4/1.055056),0),0)*($AH53-$AH52)/10000</f>
        <v>0</v>
      </c>
      <c r="BM52" s="141" t="n">
        <f aca="false">IF(BM$2&lt;=$A52,IF(BM$3&gt;=$A52,(BM$4/1.055056),0),0)*($AH53-$AH52)/10000</f>
        <v>0</v>
      </c>
      <c r="BN52" s="141" t="n">
        <f aca="false">IF(BN$2&lt;=$A52,IF(BN$3&gt;=$A52,(BN$4/1.055056),0),0)*($AH53-$AH52)/10000</f>
        <v>0</v>
      </c>
      <c r="BO52" s="141" t="n">
        <f aca="false">IF(BO$2&lt;=$A52,IF(BO$3&gt;=$A52,(BO$4/1.055056),0),0)*($AH53-$AH52)/10000</f>
        <v>0</v>
      </c>
      <c r="BP52" s="13"/>
      <c r="BQ52" s="14" t="n">
        <f aca="false">SUM(BH52:BO52)</f>
        <v>0</v>
      </c>
      <c r="BR52" s="14"/>
      <c r="BS52" s="14"/>
      <c r="BT52" s="17"/>
      <c r="BU52" s="17"/>
      <c r="BV52" s="142" t="n">
        <f aca="false">IF(BV$2&lt;=$A52,IF(BV$3&gt;=$A52,(BV$4),0),0)*($AH53-$AH52)/10000</f>
        <v>0</v>
      </c>
      <c r="BW52" s="142" t="n">
        <f aca="false">IF(BW$2&lt;=$A52,IF(BW$3&gt;=$A52,(BW$4),0),0)*($AH53-$AH52)/10000</f>
        <v>0</v>
      </c>
      <c r="BX52" s="142" t="n">
        <f aca="false">IF(BX$2&lt;=$A52,IF(BX$3&gt;=$A52,(BX$4),0),0)*($AH53-$AH52)/10000</f>
        <v>0</v>
      </c>
      <c r="BY52" s="142" t="n">
        <f aca="false">IF(BY$2&lt;=$A52,IF(BY$3&gt;=$A52,(BY$4),0),0)*($AH53-$AH52)/10000</f>
        <v>0</v>
      </c>
      <c r="BZ52" s="142" t="n">
        <f aca="false">IF(BZ$2&lt;=$A52,IF(BZ$3&gt;=$A52,(BZ$4),0),0)*($AH53-$AH52)/10000</f>
        <v>0</v>
      </c>
      <c r="CA52" s="140" t="n">
        <f aca="false">IF(CA$2&lt;=$A52,IF(CA$3&gt;=$A52,(CA$4),0),0)*($AH53-$AH52)/10000</f>
        <v>0</v>
      </c>
      <c r="CB52" s="140" t="n">
        <f aca="false">IF(CB$2&lt;=$A52,IF(CB$3&gt;=$A52,(CB$4),0),0)*($AH53-$AH52)/10000</f>
        <v>0</v>
      </c>
      <c r="CC52" s="140" t="n">
        <f aca="false">IF(CC$2&lt;=$A52,IF(CC$3&gt;=$A52,(CC$4),0),0)*($AH53-$AH52)/10000</f>
        <v>0</v>
      </c>
      <c r="CD52" s="140" t="n">
        <f aca="false">IF(CD$2&lt;=$A52,IF(CD$3&gt;=$A52,(CD$4),0),0)*($AH53-$AH52)/10000</f>
        <v>0</v>
      </c>
      <c r="CE52" s="140" t="n">
        <f aca="false">IF(CE$2&lt;=$A52,IF(CE$3&gt;=$A52,(CE$4),0),0)*($AH53-$AH52)/10000</f>
        <v>0</v>
      </c>
      <c r="CF52" s="140" t="n">
        <f aca="false">IF(CF$2&lt;=$A52,IF(CF$3&gt;=$A52,(CF$4),0),0)*($AH53-$AH52)/10000</f>
        <v>0</v>
      </c>
      <c r="CG52" s="140" t="n">
        <f aca="false">IF(CG$2&lt;=$A52,IF(CG$3&gt;=$A52,(CG$4),0),0)*($AH53-$AH52)/10000</f>
        <v>0</v>
      </c>
      <c r="CH52" s="140" t="n">
        <f aca="false">IF(CH$2&lt;=$A52,IF(CH$3&gt;=$A52,(CH$4),0),0)*($AH53-$AH52)/10000</f>
        <v>0</v>
      </c>
      <c r="CI52" s="17"/>
      <c r="CJ52" s="128" t="n">
        <f aca="false">SUM(BV52:CH52)*$AL52</f>
        <v>0</v>
      </c>
      <c r="CK52" s="128"/>
      <c r="CL52" s="128"/>
      <c r="CM52" s="142" t="n">
        <f aca="false">IF(CM$2&lt;=$A52,IF(CM$3&gt;=$A52,(CM$4),0),0)*($AH53-$AH52)/10000</f>
        <v>0</v>
      </c>
      <c r="CN52" s="142" t="n">
        <f aca="false">IF(CN$2&lt;=$A52,IF(CN$3&gt;=$A52,(CN$4),0),0)*($AH53-$AH52)/10000</f>
        <v>0</v>
      </c>
      <c r="CO52" s="142" t="n">
        <f aca="false">IF(CO$2&lt;=$A52,IF(CO$3&gt;=$A52,(CO$4),0),0)*($AH53-$AH52)/10000</f>
        <v>0</v>
      </c>
      <c r="CP52" s="142" t="n">
        <f aca="false">IF(CP$2&lt;=$A52,IF(CP$3&gt;=$A52,(CP$4),0),0)*($AH53-$AH52)/10000</f>
        <v>0</v>
      </c>
      <c r="CQ52" s="128"/>
      <c r="CR52" s="128" t="n">
        <f aca="false">SUM(CM52:CP52)*AL52</f>
        <v>0</v>
      </c>
      <c r="CS52" s="128"/>
      <c r="CT52" s="17"/>
      <c r="CU52" s="17"/>
      <c r="CV52" s="17"/>
      <c r="CW52" s="140" t="n">
        <f aca="false">IF(CW$2&lt;=$A52,IF(CW$3&gt;=$A52,(CW$4),0),0)*($AH53-$AH52)/10000</f>
        <v>0</v>
      </c>
      <c r="CX52" s="140" t="n">
        <f aca="false">IF(CX$2&lt;=$A52,IF(CX$3&gt;=$A52,(CX$4),0),0)*($AH53-$AH52)/10000</f>
        <v>0</v>
      </c>
      <c r="CY52" s="140" t="n">
        <f aca="false">IF(CY$2&lt;=$A52,IF(CY$3&gt;=$A52,(CY$4),0),0)*($AH53-$AH52)/10000</f>
        <v>0</v>
      </c>
      <c r="CZ52" s="140" t="n">
        <f aca="false">IF(CZ$2&lt;=$A52,IF(CZ$3&gt;=$A52,(CZ$4),0),0)*($AH53-$AH52)/10000</f>
        <v>0</v>
      </c>
      <c r="DA52" s="140" t="n">
        <f aca="false">IF(DA$2&lt;=$A52,IF(DA$3&gt;=$A52,(DA$4),0),0)*($AH53-$AH52)/10000</f>
        <v>0</v>
      </c>
      <c r="DB52" s="140" t="n">
        <f aca="false">IF(DB$2&lt;=$A52,IF(DB$3&gt;=$A52,(DB$4),0),0)*($AH53-$AH52)/10000</f>
        <v>0</v>
      </c>
      <c r="DC52" s="140" t="n">
        <f aca="false">IF(DC$2&lt;=$A52,IF(DC$3&gt;=$A52,(DC$4),0),0)*($AH53-$AH52)/10000</f>
        <v>0</v>
      </c>
      <c r="DD52" s="17"/>
      <c r="DE52" s="128" t="n">
        <f aca="false">SUM(CW52:DC52)*$AL52</f>
        <v>0</v>
      </c>
      <c r="DF52" s="17"/>
      <c r="DG52" s="17"/>
      <c r="DH52" s="17"/>
      <c r="DI52" s="17"/>
      <c r="DJ52" s="17"/>
      <c r="DK52" s="140" t="n">
        <f aca="false">IF(DK$2&lt;=$A52,IF(DK$3&gt;=$A52,(DK$4),0),0)*($AH53-$AH52)/10000</f>
        <v>0</v>
      </c>
      <c r="DL52" s="140" t="n">
        <f aca="false">IF(DL$2&lt;=$A52,IF(DL$3&gt;=$A52,(DL$4),0),0)*($AH53-$AH52)/10000</f>
        <v>0</v>
      </c>
      <c r="DM52" s="140" t="n">
        <f aca="false">IF(DM$2&lt;=$A52,IF(DM$3&gt;=$A52,(DM$4),0),0)*($AH53-$AH52)/10000</f>
        <v>0</v>
      </c>
      <c r="DN52" s="140" t="n">
        <f aca="false">IF(DN$2&lt;=$A52,IF(DN$3&gt;=$A52,(DN$4),0),0)*($AH53-$AH52)/10000</f>
        <v>0</v>
      </c>
      <c r="DO52" s="140"/>
      <c r="DP52" s="140" t="n">
        <f aca="false">SUM(DK52:DN52)*AL52</f>
        <v>0</v>
      </c>
      <c r="DQ52" s="140"/>
      <c r="DR52" s="140" t="n">
        <f aca="false">IF(DR$2&lt;=$A52,IF(DR$3&gt;=$A52,(DR$4),0),0)*($AH53-$AH52)/10000</f>
        <v>0</v>
      </c>
      <c r="DS52" s="140" t="n">
        <f aca="false">IF(DS$2&lt;=$A52,IF(DS$3&gt;=$A52,(DS$4),0),0)*($AH53-$AH52)/10000</f>
        <v>0</v>
      </c>
      <c r="DT52" s="140" t="n">
        <f aca="false">IF(DT$2&lt;=$A52,IF(DT$3&gt;=$A52,(DT$4),0),0)*($AH53-$AH52)/10000</f>
        <v>0</v>
      </c>
      <c r="DU52" s="140" t="n">
        <f aca="false">IF(DU$2&lt;=$A52,IF(DU$3&gt;=$A52,(DU$4),0),0)*($AH53-$AH52)/10000</f>
        <v>0</v>
      </c>
      <c r="DV52" s="140" t="n">
        <f aca="false">IF(DV$2&lt;=$A52,IF(DV$3&gt;=$A52,(DV$4),0),0)*($AH53-$AH52)/10000</f>
        <v>0</v>
      </c>
      <c r="DW52" s="140" t="n">
        <f aca="false">IF(DW$2&lt;=$A52,IF(DW$3&gt;=$A52,(DW$4),0),0)*($AH53-$AH52)/10000</f>
        <v>0</v>
      </c>
      <c r="DX52" s="140" t="n">
        <f aca="false">IF(DX$2&lt;=$A52,IF(DX$3&gt;=$A52,(DX$4),0),0)*($AH53-$AH52)/10000</f>
        <v>0</v>
      </c>
      <c r="DY52" s="140" t="n">
        <f aca="false">IF(DY$2&lt;=$A52,IF(DY$3&gt;=$A52,(DY$4),0),0)*($AH53-$AH52)/10000</f>
        <v>0</v>
      </c>
      <c r="DZ52" s="17"/>
      <c r="EA52" s="128" t="n">
        <f aca="false">DP52+((SUM(DR52:DY52)))</f>
        <v>0</v>
      </c>
      <c r="EB52" s="128" t="n">
        <f aca="false">EA52*AL52</f>
        <v>0</v>
      </c>
      <c r="EC52" s="17"/>
      <c r="ED52" s="17"/>
      <c r="EE52" s="17"/>
      <c r="EF52" s="17"/>
      <c r="EG52" s="17"/>
      <c r="EH52" s="140" t="n">
        <f aca="false">IF(EH$2&lt;=$A52,IF(EH$3&gt;=$A52,(EH$4),0),0)*($AH53-$AH52)/10000</f>
        <v>0</v>
      </c>
      <c r="EI52" s="140" t="n">
        <f aca="false">IF(EI$2&lt;=$A52,IF(EI$3&gt;=$A52,(EI$4),0),0)*($AH53-$AH52)/10000</f>
        <v>0</v>
      </c>
      <c r="EJ52" s="140" t="n">
        <f aca="false">IF(EJ$2&lt;=$A52,IF(EJ$3&gt;=$A52,(EJ$4),0),0)*($AH53-$AH52)/10000</f>
        <v>0</v>
      </c>
      <c r="EK52" s="140" t="n">
        <f aca="false">IF(EK$2&lt;=$A52,IF(EK$3&gt;=$A52,(EK$4),0),0)*($AH53-$AH52)/10000</f>
        <v>0</v>
      </c>
      <c r="EL52" s="140" t="n">
        <f aca="false">IF(EL$2&lt;=$A52,IF(EL$3&gt;=$A52,(EL$4),0),0)*($AH53-$AH52)/10000</f>
        <v>0</v>
      </c>
      <c r="EM52" s="140" t="n">
        <f aca="false">IF(EM$2&lt;=$A52,IF(EM$3&gt;=$A52,(EM$4),0),0)*($AH53-$AH52)/10000</f>
        <v>0</v>
      </c>
      <c r="EN52" s="17"/>
      <c r="EO52" s="128" t="n">
        <f aca="false">SUM(EH52:EM52)</f>
        <v>0</v>
      </c>
      <c r="EP52" s="128" t="n">
        <f aca="false">EO52*AL52</f>
        <v>0</v>
      </c>
      <c r="EQ52" s="17"/>
      <c r="ER52" s="17"/>
      <c r="ES52" s="17"/>
      <c r="ET52" s="17"/>
      <c r="EU52" s="17"/>
      <c r="EV52" s="140" t="n">
        <f aca="false">IF(EV$2&lt;=$A52,IF(EV$3&gt;=$A52,(EV$4),0),0)*($AH53-$AH52)/10000</f>
        <v>0</v>
      </c>
      <c r="EW52" s="140" t="n">
        <f aca="false">IF(EW$2&lt;=$A52,IF(EW$3&gt;=$A52,(EW$4),0),0)*($AH53-$AH52)/10000</f>
        <v>0</v>
      </c>
      <c r="EX52" s="140" t="n">
        <f aca="false">IF(EX$2&lt;=$A52,IF(EX$3&gt;=$A52,(EX$4),0),0)*($AH53-$AH52)/10000</f>
        <v>0</v>
      </c>
      <c r="EY52" s="140" t="n">
        <f aca="false">IF(EY$2&lt;=$A52,IF(EY$3&gt;=$A52,(EY$4),0),0)*($AH53-$AH52)/10000</f>
        <v>0</v>
      </c>
      <c r="EZ52" s="140" t="n">
        <f aca="false">IF(EZ$2&lt;=$A52,IF(EZ$3&gt;=$A52,(EZ$4),0),0)*($AH53-$AH52)/10000</f>
        <v>0</v>
      </c>
      <c r="FA52" s="140" t="n">
        <f aca="false">IF(FA$2&lt;=$A52,IF(FA$3&gt;=$A52,(FA$4),0),0)*($AH53-$AH52)/10000</f>
        <v>0</v>
      </c>
      <c r="FB52" s="17"/>
      <c r="FC52" s="128" t="n">
        <f aca="false">SUM(EV52:FA52)</f>
        <v>0</v>
      </c>
      <c r="FD52" s="128" t="n">
        <f aca="false">FC52*AL52</f>
        <v>0</v>
      </c>
      <c r="FE52" s="17"/>
      <c r="FF52" s="17"/>
      <c r="FG52" s="17"/>
      <c r="FH52" s="17"/>
      <c r="FI52" s="17"/>
      <c r="FJ52" s="17"/>
      <c r="FK52" s="140" t="n">
        <f aca="false">IF(FK$2&lt;=$A52,IF(FK$3&gt;=$A52,(FK$4),0),0)*($AH53-$AH52)/10000</f>
        <v>0</v>
      </c>
      <c r="FL52" s="140" t="n">
        <f aca="false">IF(FL$2&lt;=$A52,IF(FL$3&gt;=$A52,(FL$4),0),0)*($AH53-$AH52)/10000</f>
        <v>0</v>
      </c>
      <c r="FM52" s="140" t="n">
        <f aca="false">IF(FM$2&lt;=$A52,IF(FM$3&gt;=$A52,(FM$4),0),0)*($AH53-$AH52)/10000</f>
        <v>0</v>
      </c>
      <c r="FN52" s="140" t="n">
        <f aca="false">IF(FN$2&lt;=$A52,IF(FN$3&gt;=$A52,(FN$4),0),0)*($AH53-$AH52)/10000</f>
        <v>0</v>
      </c>
      <c r="FO52" s="140" t="n">
        <f aca="false">IF(FO$2&lt;=$A52,IF(FO$3&gt;=$A52,(FO$4),0),0)*($AH53-$AH52)/10000</f>
        <v>0</v>
      </c>
      <c r="FP52" s="140" t="n">
        <f aca="false">IF(FP$2&lt;=$A52,IF(FP$3&gt;=$A52,(FP$4),0),0)*($AH53-$AH52)/10000</f>
        <v>0</v>
      </c>
      <c r="FQ52" s="17"/>
      <c r="FR52" s="128" t="n">
        <f aca="false">SUM(FK52:FP52)</f>
        <v>0</v>
      </c>
      <c r="FS52" s="128" t="n">
        <f aca="false">FR52*AL52</f>
        <v>0</v>
      </c>
      <c r="FT52" s="17"/>
      <c r="FU52" s="17"/>
      <c r="FV52" s="17"/>
      <c r="FW52" s="17"/>
      <c r="FX52" s="17"/>
      <c r="FY52" s="17"/>
      <c r="FZ52" s="140" t="n">
        <f aca="false">IF(FZ$2&lt;=$A52,IF(FZ$3&gt;=$A52,(FZ$4),0),0)*($AH53-$AH52)/10000</f>
        <v>0</v>
      </c>
      <c r="GA52" s="140" t="n">
        <f aca="false">IF(GA$2&lt;=$A52,IF(GA$3&gt;=$A52,(GA$4),0),0)*($AH53-$AH52)/10000</f>
        <v>0</v>
      </c>
      <c r="GB52" s="140" t="n">
        <f aca="false">IF(GB$2&lt;=$A52,IF(GB$3&gt;=$A52,(GB$4),0),0)*($AH53-$AH52)/10000</f>
        <v>0</v>
      </c>
      <c r="GC52" s="140" t="n">
        <f aca="false">IF(GC$2&lt;=$A52,IF(GC$3&gt;=$A52,(GC$4),0),0)*($AH53-$AH52)/10000</f>
        <v>0</v>
      </c>
      <c r="GD52" s="140" t="n">
        <f aca="false">IF(GD$2&lt;=$A52,IF(GD$3&gt;=$A52,(GD$4),0),0)*($AH53-$AH52)/10000</f>
        <v>0</v>
      </c>
      <c r="GE52" s="140" t="n">
        <f aca="false">IF(GE$2&lt;=$A52,IF(GE$3&gt;=$A52,(GE$4),0),0)*($AH53-$AH52)/10000</f>
        <v>0</v>
      </c>
      <c r="GF52" s="17"/>
      <c r="GG52" s="128" t="n">
        <f aca="false">SUM(FZ52:GE52)</f>
        <v>0</v>
      </c>
      <c r="GH52" s="128" t="n">
        <f aca="false">GG52*AL52</f>
        <v>0</v>
      </c>
      <c r="GK52" s="17"/>
      <c r="GL52" s="17"/>
      <c r="GM52" s="17"/>
      <c r="GN52" s="17"/>
      <c r="GO52" s="140" t="n">
        <f aca="false">IF(GO$2&lt;=$A52,IF(GO$3&gt;=$A52,(GO$4),0),0)*($AH53-$AH52)/10000</f>
        <v>0</v>
      </c>
      <c r="GP52" s="140" t="n">
        <f aca="false">IF(GP$2&lt;=$A52,IF(GP$3&gt;=$A52,(GP$4),0),0)*($AH53-$AH52)/10000</f>
        <v>0</v>
      </c>
      <c r="GQ52" s="140" t="n">
        <f aca="false">IF(GQ$2&lt;=$A52,IF(GQ$3&gt;=$A52,(GQ$4),0),0)*($AH53-$AH52)/10000</f>
        <v>0</v>
      </c>
      <c r="GR52" s="140" t="n">
        <f aca="false">IF(GR$2&lt;=$A52,IF(GR$3&gt;=$A52,(GR$4),0),0)*($AH53-$AH52)/10000</f>
        <v>0</v>
      </c>
      <c r="GS52" s="140" t="n">
        <f aca="false">IF(GS$2&lt;=$A52,IF(GS$3&gt;=$A52,(GS$4),0),0)*($AH53-$AH52)/10000</f>
        <v>0</v>
      </c>
      <c r="GT52" s="140" t="n">
        <f aca="false">IF(GT$2&lt;=$A52,IF(GT$3&gt;=$A52,(GT$4),0),0)*($AH53-$AH52)/10000</f>
        <v>0</v>
      </c>
      <c r="GU52" s="17"/>
      <c r="GV52" s="128" t="n">
        <f aca="false">SUM(GO52:GT52)</f>
        <v>0</v>
      </c>
      <c r="GW52" s="128" t="n">
        <f aca="false">GV52*AL52</f>
        <v>0</v>
      </c>
      <c r="GZ52" s="17"/>
      <c r="HA52" s="17"/>
      <c r="HB52" s="17"/>
      <c r="HC52" s="17"/>
      <c r="HD52" s="140" t="n">
        <f aca="false">IF(HD$2&lt;=$A52,IF(HD$3&gt;=$A52,(HD$4),0),0)*($AH53-$AH52)/10000</f>
        <v>0</v>
      </c>
      <c r="HE52" s="140" t="n">
        <f aca="false">IF(HE$2&lt;=$A52,IF(HE$3&gt;=$A52,(HE$4),0),0)*($AH53-$AH52)/10000</f>
        <v>0</v>
      </c>
      <c r="HF52" s="140" t="n">
        <f aca="false">IF(HF$2&lt;=$A52,IF(HF$3&gt;=$A52,(HF$4),0),0)*($AH53-$AH52)/10000</f>
        <v>0</v>
      </c>
      <c r="HG52" s="140" t="n">
        <f aca="false">IF(HG$2&lt;=$A52,IF(HG$3&gt;=$A52,(HG$4),0),0)*($AH53-$AH52)/10000</f>
        <v>0</v>
      </c>
      <c r="HH52" s="140" t="n">
        <f aca="false">IF(HH$2&lt;=$A52,IF(HH$3&gt;=$A52,(HH$4),0),0)*($AH53-$AH52)/10000</f>
        <v>0</v>
      </c>
      <c r="HI52" s="140" t="n">
        <f aca="false">IF(HI$2&lt;=$A52,IF(HI$3&gt;=$A52,(HI$4),0),0)*($AH53-$AH52)/10000</f>
        <v>0</v>
      </c>
      <c r="HJ52" s="17"/>
      <c r="HK52" s="128" t="n">
        <f aca="false">SUM(HD52:HI52)</f>
        <v>0</v>
      </c>
      <c r="HL52" s="128" t="n">
        <f aca="false">HK52*AL52</f>
        <v>0</v>
      </c>
    </row>
    <row r="53" customFormat="false" ht="16.5" hidden="false" customHeight="false" outlineLevel="0" collapsed="false">
      <c r="A53" s="133" t="n">
        <v>38353</v>
      </c>
      <c r="B53" s="144" t="n">
        <f aca="false">INDEX(PrnArray,MATCH($A53,PrnColumn,0),MATCH($AE$19,PrnRow,0))+EP53</f>
        <v>0</v>
      </c>
      <c r="C53" s="135" t="n">
        <f aca="false">INDEX(M1SHEET,MATCH($A53,M1COLUMN,0),MATCH($AF$14,M1ROW,0))</f>
        <v>0.52</v>
      </c>
      <c r="D53" s="145" t="n">
        <f aca="false">AVERAGE(C51:C55)</f>
        <v>0.52</v>
      </c>
      <c r="E53" s="144" t="n">
        <f aca="false">INDEX(PrnArray,MATCH($A53,PrnColumn,0),MATCH($AF$47,PrnRow,0))+HL53</f>
        <v>0</v>
      </c>
      <c r="F53" s="135" t="n">
        <f aca="false">INDEX(M1SHEET,MATCH($A53,M1COLUMN,0),MATCH($AF$6,M1ROW,0))</f>
        <v>0.25</v>
      </c>
      <c r="G53" s="145" t="n">
        <f aca="false">AVERAGE(F51:F55)</f>
        <v>0.238</v>
      </c>
      <c r="H53" s="144" t="n">
        <f aca="false">INDEX(PrnArray,MATCH($A53,PrnColumn,0),MATCH($AE$11,PrnRow,0))</f>
        <v>0</v>
      </c>
      <c r="I53" s="135" t="n">
        <f aca="false">INDEX(M1SHEET,MATCH($A53,M1COLUMN,0),MATCH($AF$20,M1ROW,0))</f>
        <v>0.0575</v>
      </c>
      <c r="J53" s="145" t="n">
        <f aca="false">AVERAGE(I51:I55)</f>
        <v>0.05</v>
      </c>
      <c r="K53" s="144" t="n">
        <f aca="false">INDEX(PrnArray,MATCH($A53,PrnColumn,0),MATCH($AE$21,PrnRow,0))+FS53</f>
        <v>12.55</v>
      </c>
      <c r="L53" s="135" t="n">
        <f aca="false">INDEX(M1SHEET,MATCH($A53,M1COLUMN,0),MATCH($AF$10,M1ROW,0))</f>
        <v>0.14</v>
      </c>
      <c r="M53" s="145" t="n">
        <f aca="false">AVERAGE(L51:L55)</f>
        <v>0.128</v>
      </c>
      <c r="N53" s="144" t="n">
        <f aca="false">INDEX(PrnArray,MATCH($A53,PrnColumn,0),MATCH($AE$40,PrnRow,0))+AJ53</f>
        <v>-19.93</v>
      </c>
      <c r="O53" s="135" t="n">
        <f aca="false">INDEX(M1SHEET,MATCH($A53,M1COLUMN,0),MATCH($AF$26,M1ROW,0))</f>
        <v>0.14</v>
      </c>
      <c r="P53" s="145" t="n">
        <f aca="false">AVERAGE(O51:O55)</f>
        <v>0.14</v>
      </c>
      <c r="Q53" s="144" t="n">
        <f aca="false">INDEX(PrnArray,MATCH($A53,PrnColumn,0),MATCH($AE$2,PrnRow,0))+$BE53+$DE53</f>
        <v>-111.38</v>
      </c>
      <c r="R53" s="135" t="n">
        <f aca="false">INDEX(M1SHEET,MATCH($A53,M1COLUMN,0),MATCH($AF$3,M1ROW,0))</f>
        <v>-0.3</v>
      </c>
      <c r="S53" s="145" t="n">
        <f aca="false">AVERAGE(R51:R55)</f>
        <v>-0.3</v>
      </c>
      <c r="T53" s="135" t="n">
        <f aca="false">INDEX(M1SHEET,MATCH($A53,M1COLUMN,0),MATCH($AF$28,M1ROW,0))</f>
        <v>5.59769875668742</v>
      </c>
      <c r="U53" s="145" t="n">
        <f aca="false">AVERAGE(T51:T55)</f>
        <v>5.43414618890079</v>
      </c>
      <c r="V53" s="144" t="e">
        <f aca="false">INDEX(PrnArray,MATCH($A53,PrnColumn,0),MATCH($AE$18,PrnRow,0))+INDEX(optsArray,MATCH($A53,optsColumn,0),MATCH($AE$18,optsRow,0))+$BE53+$CJ53+$CR53+$DP53</f>
        <v>#VALUE!</v>
      </c>
      <c r="W53" s="135" t="n">
        <f aca="false">INDEX(M1SHEET,MATCH($A53,M1COLUMN,0),MATCH($AF$2,M1ROW,0))</f>
        <v>4.264</v>
      </c>
      <c r="X53" s="145" t="n">
        <f aca="false">AVERAGE(W51:W55)</f>
        <v>4.1482</v>
      </c>
      <c r="Z53" s="150" t="n">
        <f aca="false">H53+K53+Q53</f>
        <v>-98.83</v>
      </c>
      <c r="AA53" s="58"/>
      <c r="AB53" s="58"/>
      <c r="AH53" s="138" t="n">
        <v>38353</v>
      </c>
      <c r="AI53" s="96" t="n">
        <f aca="false">(BE53+BQ53+CJ53+DP53)*AL53</f>
        <v>0</v>
      </c>
      <c r="AJ53" s="97" t="n">
        <f aca="false">(AN53)*(AL53)</f>
        <v>0</v>
      </c>
      <c r="AK53" s="97" t="n">
        <f aca="false">(AM53+AN53)*(AL53)</f>
        <v>0</v>
      </c>
      <c r="AL53" s="139" t="n">
        <f aca="false">INDEX(M1SHEET,MATCH($AH53,M1COLUMN,0),MATCH($AF$38,M1ROW,0))</f>
        <v>0.809518273063792</v>
      </c>
      <c r="AM53" s="122" t="n">
        <f aca="false">BR53</f>
        <v>0</v>
      </c>
      <c r="AN53" s="97" t="n">
        <f aca="false">BQ53</f>
        <v>0</v>
      </c>
      <c r="AO53" s="125"/>
      <c r="AP53" s="108"/>
      <c r="AQ53" s="128" t="n">
        <f aca="false">SUM(AW53:BD53)+SUM(BH53:BO53)+SUM(DT53:DY53)+SUM(BV53:CH53)</f>
        <v>0</v>
      </c>
      <c r="AR53" s="108"/>
      <c r="AS53" s="17"/>
      <c r="AT53" s="17"/>
      <c r="AU53" s="37" t="n">
        <v>38353</v>
      </c>
      <c r="AV53" s="17"/>
      <c r="AW53" s="128" t="n">
        <f aca="false">IF(AW$2&lt;=$A53,IF(AW$3&gt;=$A53,(AW$4/1.055056),0),0)*($AH54-$AH53)/10000</f>
        <v>0</v>
      </c>
      <c r="AX53" s="140" t="n">
        <f aca="false">IF(AX$2&lt;=$A53,IF(AX$3&gt;=$A53,(AX$4/1.055056),0),0)*($AH54-$AH53)/10000</f>
        <v>0</v>
      </c>
      <c r="AY53" s="140" t="n">
        <f aca="false">IF(AY$2&lt;=$A53,IF(AY$3&gt;=$A53,(AY$4/1.055056),0),0)*($AH54-$AH53)/10000</f>
        <v>0</v>
      </c>
      <c r="AZ53" s="140" t="n">
        <f aca="false">IF(AZ$2&lt;=$A53,IF(AZ$3&gt;=$A53,(AZ$4/1.055056),0),0)*($AH54-$AH53)/10000</f>
        <v>0</v>
      </c>
      <c r="BA53" s="140" t="n">
        <f aca="false">IF(BA$2&lt;=$A53,IF(BA$3&gt;=$A53,(BA$4/1.055056),0),0)*($AH54-$AH53)/10000</f>
        <v>0</v>
      </c>
      <c r="BB53" s="140" t="n">
        <f aca="false">IF(BB$2&lt;=$A53,IF(BB$3&gt;=$A53,(BB$4/1.055056),0),0)*($AH54-$AH53)/10000</f>
        <v>0</v>
      </c>
      <c r="BC53" s="140" t="n">
        <f aca="false">IF(BC$2&lt;=$A53,IF(BC$3&gt;=$A53,(BC$4/1.055056),0),0)*($AH54-$AH53)/10000</f>
        <v>0</v>
      </c>
      <c r="BD53" s="140"/>
      <c r="BE53" s="140" t="n">
        <f aca="false">SUM(AW53:BD53)*AL53</f>
        <v>0</v>
      </c>
      <c r="BF53" s="13"/>
      <c r="BG53" s="13"/>
      <c r="BH53" s="141" t="n">
        <f aca="false">IF(BH$2&lt;=$A53,IF(BH$3&gt;=$A53,(BH$4/1.055056),0),0)*($AH54-$AH53)/10000</f>
        <v>0</v>
      </c>
      <c r="BI53" s="141" t="n">
        <f aca="false">IF(BI$2&lt;=$A53,IF(BI$3&gt;=$A53,(BI$4/1.055056),0),0)*($AH54-$AH53)/10000</f>
        <v>0</v>
      </c>
      <c r="BJ53" s="141" t="n">
        <f aca="false">IF(BJ$2&lt;=$A53,IF(BJ$3&gt;=$A53,(BJ$4/1.055056),0),0)*($AH54-$AH53)/10000</f>
        <v>0</v>
      </c>
      <c r="BK53" s="141" t="n">
        <f aca="false">IF(BK$2&lt;=$A53,IF(BK$3&gt;=$A53,(BK$4/1.055056),0),0)*($AH54-$AH53)/10000</f>
        <v>0</v>
      </c>
      <c r="BL53" s="141" t="n">
        <f aca="false">IF(BL$2&lt;=$A53,IF(BL$3&gt;=$A53,(BL$4/1.055056),0),0)*($AH54-$AH53)/10000</f>
        <v>0</v>
      </c>
      <c r="BM53" s="141" t="n">
        <f aca="false">IF(BM$2&lt;=$A53,IF(BM$3&gt;=$A53,(BM$4/1.055056),0),0)*($AH54-$AH53)/10000</f>
        <v>0</v>
      </c>
      <c r="BN53" s="141" t="n">
        <f aca="false">IF(BN$2&lt;=$A53,IF(BN$3&gt;=$A53,(BN$4/1.055056),0),0)*($AH54-$AH53)/10000</f>
        <v>0</v>
      </c>
      <c r="BO53" s="141" t="n">
        <f aca="false">IF(BO$2&lt;=$A53,IF(BO$3&gt;=$A53,(BO$4/1.055056),0),0)*($AH54-$AH53)/10000</f>
        <v>0</v>
      </c>
      <c r="BP53" s="13"/>
      <c r="BQ53" s="14" t="n">
        <f aca="false">SUM(BH53:BO53)</f>
        <v>0</v>
      </c>
      <c r="BR53" s="14"/>
      <c r="BS53" s="14"/>
      <c r="BT53" s="17"/>
      <c r="BU53" s="17"/>
      <c r="BV53" s="142" t="n">
        <f aca="false">IF(BV$2&lt;=$A53,IF(BV$3&gt;=$A53,(BV$4),0),0)*($AH54-$AH53)/10000</f>
        <v>0</v>
      </c>
      <c r="BW53" s="142" t="n">
        <f aca="false">IF(BW$2&lt;=$A53,IF(BW$3&gt;=$A53,(BW$4),0),0)*($AH54-$AH53)/10000</f>
        <v>0</v>
      </c>
      <c r="BX53" s="142" t="n">
        <f aca="false">IF(BX$2&lt;=$A53,IF(BX$3&gt;=$A53,(BX$4),0),0)*($AH54-$AH53)/10000</f>
        <v>0</v>
      </c>
      <c r="BY53" s="142" t="n">
        <f aca="false">IF(BY$2&lt;=$A53,IF(BY$3&gt;=$A53,(BY$4),0),0)*($AH54-$AH53)/10000</f>
        <v>0</v>
      </c>
      <c r="BZ53" s="142" t="n">
        <f aca="false">IF(BZ$2&lt;=$A53,IF(BZ$3&gt;=$A53,(BZ$4),0),0)*($AH54-$AH53)/10000</f>
        <v>0</v>
      </c>
      <c r="CA53" s="140" t="n">
        <f aca="false">IF(CA$2&lt;=$A53,IF(CA$3&gt;=$A53,(CA$4),0),0)*($AH54-$AH53)/10000</f>
        <v>0</v>
      </c>
      <c r="CB53" s="140" t="n">
        <f aca="false">IF(CB$2&lt;=$A53,IF(CB$3&gt;=$A53,(CB$4),0),0)*($AH54-$AH53)/10000</f>
        <v>0</v>
      </c>
      <c r="CC53" s="140" t="n">
        <f aca="false">IF(CC$2&lt;=$A53,IF(CC$3&gt;=$A53,(CC$4),0),0)*($AH54-$AH53)/10000</f>
        <v>0</v>
      </c>
      <c r="CD53" s="140" t="n">
        <f aca="false">IF(CD$2&lt;=$A53,IF(CD$3&gt;=$A53,(CD$4),0),0)*($AH54-$AH53)/10000</f>
        <v>0</v>
      </c>
      <c r="CE53" s="140" t="n">
        <f aca="false">IF(CE$2&lt;=$A53,IF(CE$3&gt;=$A53,(CE$4),0),0)*($AH54-$AH53)/10000</f>
        <v>0</v>
      </c>
      <c r="CF53" s="140" t="n">
        <f aca="false">IF(CF$2&lt;=$A53,IF(CF$3&gt;=$A53,(CF$4),0),0)*($AH54-$AH53)/10000</f>
        <v>0</v>
      </c>
      <c r="CG53" s="140" t="n">
        <f aca="false">IF(CG$2&lt;=$A53,IF(CG$3&gt;=$A53,(CG$4),0),0)*($AH54-$AH53)/10000</f>
        <v>0</v>
      </c>
      <c r="CH53" s="140" t="n">
        <f aca="false">IF(CH$2&lt;=$A53,IF(CH$3&gt;=$A53,(CH$4),0),0)*($AH54-$AH53)/10000</f>
        <v>0</v>
      </c>
      <c r="CI53" s="17"/>
      <c r="CJ53" s="128" t="n">
        <f aca="false">SUM(BV53:CH53)*$AL53</f>
        <v>0</v>
      </c>
      <c r="CK53" s="128"/>
      <c r="CL53" s="128"/>
      <c r="CM53" s="142" t="n">
        <f aca="false">IF(CM$2&lt;=$A53,IF(CM$3&gt;=$A53,(CM$4),0),0)*($AH54-$AH53)/10000</f>
        <v>0</v>
      </c>
      <c r="CN53" s="142" t="n">
        <f aca="false">IF(CN$2&lt;=$A53,IF(CN$3&gt;=$A53,(CN$4),0),0)*($AH54-$AH53)/10000</f>
        <v>0</v>
      </c>
      <c r="CO53" s="142" t="n">
        <f aca="false">IF(CO$2&lt;=$A53,IF(CO$3&gt;=$A53,(CO$4),0),0)*($AH54-$AH53)/10000</f>
        <v>0</v>
      </c>
      <c r="CP53" s="142" t="n">
        <f aca="false">IF(CP$2&lt;=$A53,IF(CP$3&gt;=$A53,(CP$4),0),0)*($AH54-$AH53)/10000</f>
        <v>0</v>
      </c>
      <c r="CQ53" s="128"/>
      <c r="CR53" s="128" t="n">
        <f aca="false">SUM(CM53:CP53)*AL53</f>
        <v>0</v>
      </c>
      <c r="CS53" s="128"/>
      <c r="CT53" s="17"/>
      <c r="CU53" s="17"/>
      <c r="CV53" s="17"/>
      <c r="CW53" s="140" t="n">
        <f aca="false">IF(CW$2&lt;=$A53,IF(CW$3&gt;=$A53,(CW$4),0),0)*($AH54-$AH53)/10000</f>
        <v>0</v>
      </c>
      <c r="CX53" s="140" t="n">
        <f aca="false">IF(CX$2&lt;=$A53,IF(CX$3&gt;=$A53,(CX$4),0),0)*($AH54-$AH53)/10000</f>
        <v>0</v>
      </c>
      <c r="CY53" s="140" t="n">
        <f aca="false">IF(CY$2&lt;=$A53,IF(CY$3&gt;=$A53,(CY$4),0),0)*($AH54-$AH53)/10000</f>
        <v>0</v>
      </c>
      <c r="CZ53" s="140" t="n">
        <f aca="false">IF(CZ$2&lt;=$A53,IF(CZ$3&gt;=$A53,(CZ$4),0),0)*($AH54-$AH53)/10000</f>
        <v>0</v>
      </c>
      <c r="DA53" s="140" t="n">
        <f aca="false">IF(DA$2&lt;=$A53,IF(DA$3&gt;=$A53,(DA$4),0),0)*($AH54-$AH53)/10000</f>
        <v>0</v>
      </c>
      <c r="DB53" s="140" t="n">
        <f aca="false">IF(DB$2&lt;=$A53,IF(DB$3&gt;=$A53,(DB$4),0),0)*($AH54-$AH53)/10000</f>
        <v>0</v>
      </c>
      <c r="DC53" s="140" t="n">
        <f aca="false">IF(DC$2&lt;=$A53,IF(DC$3&gt;=$A53,(DC$4),0),0)*($AH54-$AH53)/10000</f>
        <v>0</v>
      </c>
      <c r="DD53" s="17"/>
      <c r="DE53" s="128" t="n">
        <f aca="false">SUM(CW53:DC53)*$AL53</f>
        <v>0</v>
      </c>
      <c r="DF53" s="17"/>
      <c r="DG53" s="17"/>
      <c r="DH53" s="17"/>
      <c r="DI53" s="17"/>
      <c r="DJ53" s="17"/>
      <c r="DK53" s="140" t="n">
        <f aca="false">IF(DK$2&lt;=$A53,IF(DK$3&gt;=$A53,(DK$4),0),0)*($AH54-$AH53)/10000</f>
        <v>0</v>
      </c>
      <c r="DL53" s="140" t="n">
        <f aca="false">IF(DL$2&lt;=$A53,IF(DL$3&gt;=$A53,(DL$4),0),0)*($AH54-$AH53)/10000</f>
        <v>0</v>
      </c>
      <c r="DM53" s="140" t="n">
        <f aca="false">IF(DM$2&lt;=$A53,IF(DM$3&gt;=$A53,(DM$4),0),0)*($AH54-$AH53)/10000</f>
        <v>0</v>
      </c>
      <c r="DN53" s="140" t="n">
        <f aca="false">IF(DN$2&lt;=$A53,IF(DN$3&gt;=$A53,(DN$4),0),0)*($AH54-$AH53)/10000</f>
        <v>0</v>
      </c>
      <c r="DO53" s="140"/>
      <c r="DP53" s="140" t="n">
        <f aca="false">SUM(DK53:DN53)*AL53</f>
        <v>0</v>
      </c>
      <c r="DQ53" s="140"/>
      <c r="DR53" s="140" t="n">
        <f aca="false">IF(DR$2&lt;=$A53,IF(DR$3&gt;=$A53,(DR$4),0),0)*($AH54-$AH53)/10000</f>
        <v>0</v>
      </c>
      <c r="DS53" s="140" t="n">
        <f aca="false">IF(DS$2&lt;=$A53,IF(DS$3&gt;=$A53,(DS$4),0),0)*($AH54-$AH53)/10000</f>
        <v>0</v>
      </c>
      <c r="DT53" s="140" t="n">
        <f aca="false">IF(DT$2&lt;=$A53,IF(DT$3&gt;=$A53,(DT$4),0),0)*($AH54-$AH53)/10000</f>
        <v>0</v>
      </c>
      <c r="DU53" s="140" t="n">
        <f aca="false">IF(DU$2&lt;=$A53,IF(DU$3&gt;=$A53,(DU$4),0),0)*($AH54-$AH53)/10000</f>
        <v>0</v>
      </c>
      <c r="DV53" s="140" t="n">
        <f aca="false">IF(DV$2&lt;=$A53,IF(DV$3&gt;=$A53,(DV$4),0),0)*($AH54-$AH53)/10000</f>
        <v>0</v>
      </c>
      <c r="DW53" s="140" t="n">
        <f aca="false">IF(DW$2&lt;=$A53,IF(DW$3&gt;=$A53,(DW$4),0),0)*($AH54-$AH53)/10000</f>
        <v>0</v>
      </c>
      <c r="DX53" s="140" t="n">
        <f aca="false">IF(DX$2&lt;=$A53,IF(DX$3&gt;=$A53,(DX$4),0),0)*($AH54-$AH53)/10000</f>
        <v>0</v>
      </c>
      <c r="DY53" s="140" t="n">
        <f aca="false">IF(DY$2&lt;=$A53,IF(DY$3&gt;=$A53,(DY$4),0),0)*($AH54-$AH53)/10000</f>
        <v>0</v>
      </c>
      <c r="DZ53" s="17"/>
      <c r="EA53" s="128" t="n">
        <f aca="false">DP53+((SUM(DR53:DY53)))</f>
        <v>0</v>
      </c>
      <c r="EB53" s="128" t="n">
        <f aca="false">EA53*AL53</f>
        <v>0</v>
      </c>
      <c r="EC53" s="17"/>
      <c r="ED53" s="17"/>
      <c r="EE53" s="17"/>
      <c r="EF53" s="17"/>
      <c r="EG53" s="17"/>
      <c r="EH53" s="140" t="n">
        <f aca="false">IF(EH$2&lt;=$A53,IF(EH$3&gt;=$A53,(EH$4),0),0)*($AH54-$AH53)/10000</f>
        <v>0</v>
      </c>
      <c r="EI53" s="140" t="n">
        <f aca="false">IF(EI$2&lt;=$A53,IF(EI$3&gt;=$A53,(EI$4),0),0)*($AH54-$AH53)/10000</f>
        <v>0</v>
      </c>
      <c r="EJ53" s="140" t="n">
        <f aca="false">IF(EJ$2&lt;=$A53,IF(EJ$3&gt;=$A53,(EJ$4),0),0)*($AH54-$AH53)/10000</f>
        <v>0</v>
      </c>
      <c r="EK53" s="140" t="n">
        <f aca="false">IF(EK$2&lt;=$A53,IF(EK$3&gt;=$A53,(EK$4),0),0)*($AH54-$AH53)/10000</f>
        <v>0</v>
      </c>
      <c r="EL53" s="140" t="n">
        <f aca="false">IF(EL$2&lt;=$A53,IF(EL$3&gt;=$A53,(EL$4),0),0)*($AH54-$AH53)/10000</f>
        <v>0</v>
      </c>
      <c r="EM53" s="140" t="n">
        <f aca="false">IF(EM$2&lt;=$A53,IF(EM$3&gt;=$A53,(EM$4),0),0)*($AH54-$AH53)/10000</f>
        <v>0</v>
      </c>
      <c r="EN53" s="17"/>
      <c r="EO53" s="128" t="n">
        <f aca="false">SUM(EH53:EM53)</f>
        <v>0</v>
      </c>
      <c r="EP53" s="128" t="n">
        <f aca="false">EO53*AL53</f>
        <v>0</v>
      </c>
      <c r="EQ53" s="17"/>
      <c r="ER53" s="17"/>
      <c r="ES53" s="17"/>
      <c r="ET53" s="17"/>
      <c r="EU53" s="17"/>
      <c r="EV53" s="140" t="n">
        <f aca="false">IF(EV$2&lt;=$A53,IF(EV$3&gt;=$A53,(EV$4),0),0)*($AH54-$AH53)/10000</f>
        <v>0</v>
      </c>
      <c r="EW53" s="140" t="n">
        <f aca="false">IF(EW$2&lt;=$A53,IF(EW$3&gt;=$A53,(EW$4),0),0)*($AH54-$AH53)/10000</f>
        <v>0</v>
      </c>
      <c r="EX53" s="140" t="n">
        <f aca="false">IF(EX$2&lt;=$A53,IF(EX$3&gt;=$A53,(EX$4),0),0)*($AH54-$AH53)/10000</f>
        <v>0</v>
      </c>
      <c r="EY53" s="140" t="n">
        <f aca="false">IF(EY$2&lt;=$A53,IF(EY$3&gt;=$A53,(EY$4),0),0)*($AH54-$AH53)/10000</f>
        <v>0</v>
      </c>
      <c r="EZ53" s="140" t="n">
        <f aca="false">IF(EZ$2&lt;=$A53,IF(EZ$3&gt;=$A53,(EZ$4),0),0)*($AH54-$AH53)/10000</f>
        <v>0</v>
      </c>
      <c r="FA53" s="140" t="n">
        <f aca="false">IF(FA$2&lt;=$A53,IF(FA$3&gt;=$A53,(FA$4),0),0)*($AH54-$AH53)/10000</f>
        <v>0</v>
      </c>
      <c r="FB53" s="17"/>
      <c r="FC53" s="128" t="n">
        <f aca="false">SUM(EV53:FA53)</f>
        <v>0</v>
      </c>
      <c r="FD53" s="128" t="n">
        <f aca="false">FC53*AL53</f>
        <v>0</v>
      </c>
      <c r="FE53" s="17"/>
      <c r="FF53" s="17"/>
      <c r="FG53" s="17"/>
      <c r="FH53" s="17"/>
      <c r="FI53" s="17"/>
      <c r="FJ53" s="17"/>
      <c r="FK53" s="140" t="n">
        <f aca="false">IF(FK$2&lt;=$A53,IF(FK$3&gt;=$A53,(FK$4),0),0)*($AH54-$AH53)/10000</f>
        <v>0</v>
      </c>
      <c r="FL53" s="140" t="n">
        <f aca="false">IF(FL$2&lt;=$A53,IF(FL$3&gt;=$A53,(FL$4),0),0)*($AH54-$AH53)/10000</f>
        <v>0</v>
      </c>
      <c r="FM53" s="140" t="n">
        <f aca="false">IF(FM$2&lt;=$A53,IF(FM$3&gt;=$A53,(FM$4),0),0)*($AH54-$AH53)/10000</f>
        <v>0</v>
      </c>
      <c r="FN53" s="140" t="n">
        <f aca="false">IF(FN$2&lt;=$A53,IF(FN$3&gt;=$A53,(FN$4),0),0)*($AH54-$AH53)/10000</f>
        <v>0</v>
      </c>
      <c r="FO53" s="140" t="n">
        <f aca="false">IF(FO$2&lt;=$A53,IF(FO$3&gt;=$A53,(FO$4),0),0)*($AH54-$AH53)/10000</f>
        <v>0</v>
      </c>
      <c r="FP53" s="140" t="n">
        <f aca="false">IF(FP$2&lt;=$A53,IF(FP$3&gt;=$A53,(FP$4),0),0)*($AH54-$AH53)/10000</f>
        <v>0</v>
      </c>
      <c r="FQ53" s="17"/>
      <c r="FR53" s="128" t="n">
        <f aca="false">SUM(FK53:FP53)</f>
        <v>0</v>
      </c>
      <c r="FS53" s="128" t="n">
        <f aca="false">FR53*AL53</f>
        <v>0</v>
      </c>
      <c r="FT53" s="17"/>
      <c r="FU53" s="17"/>
      <c r="FV53" s="17"/>
      <c r="FW53" s="17"/>
      <c r="FX53" s="17"/>
      <c r="FY53" s="17"/>
      <c r="FZ53" s="140" t="n">
        <f aca="false">IF(FZ$2&lt;=$A53,IF(FZ$3&gt;=$A53,(FZ$4),0),0)*($AH54-$AH53)/10000</f>
        <v>0</v>
      </c>
      <c r="GA53" s="140" t="n">
        <f aca="false">IF(GA$2&lt;=$A53,IF(GA$3&gt;=$A53,(GA$4),0),0)*($AH54-$AH53)/10000</f>
        <v>0</v>
      </c>
      <c r="GB53" s="140" t="n">
        <f aca="false">IF(GB$2&lt;=$A53,IF(GB$3&gt;=$A53,(GB$4),0),0)*($AH54-$AH53)/10000</f>
        <v>0</v>
      </c>
      <c r="GC53" s="140" t="n">
        <f aca="false">IF(GC$2&lt;=$A53,IF(GC$3&gt;=$A53,(GC$4),0),0)*($AH54-$AH53)/10000</f>
        <v>0</v>
      </c>
      <c r="GD53" s="140" t="n">
        <f aca="false">IF(GD$2&lt;=$A53,IF(GD$3&gt;=$A53,(GD$4),0),0)*($AH54-$AH53)/10000</f>
        <v>0</v>
      </c>
      <c r="GE53" s="140" t="n">
        <f aca="false">IF(GE$2&lt;=$A53,IF(GE$3&gt;=$A53,(GE$4),0),0)*($AH54-$AH53)/10000</f>
        <v>0</v>
      </c>
      <c r="GF53" s="17"/>
      <c r="GG53" s="128" t="n">
        <f aca="false">SUM(FZ53:GE53)</f>
        <v>0</v>
      </c>
      <c r="GH53" s="128" t="n">
        <f aca="false">GG53*AL53</f>
        <v>0</v>
      </c>
      <c r="GK53" s="17"/>
      <c r="GL53" s="17"/>
      <c r="GM53" s="17"/>
      <c r="GN53" s="17"/>
      <c r="GO53" s="140" t="n">
        <f aca="false">IF(GO$2&lt;=$A53,IF(GO$3&gt;=$A53,(GO$4),0),0)*($AH54-$AH53)/10000</f>
        <v>0</v>
      </c>
      <c r="GP53" s="140" t="n">
        <f aca="false">IF(GP$2&lt;=$A53,IF(GP$3&gt;=$A53,(GP$4),0),0)*($AH54-$AH53)/10000</f>
        <v>0</v>
      </c>
      <c r="GQ53" s="140" t="n">
        <f aca="false">IF(GQ$2&lt;=$A53,IF(GQ$3&gt;=$A53,(GQ$4),0),0)*($AH54-$AH53)/10000</f>
        <v>0</v>
      </c>
      <c r="GR53" s="140" t="n">
        <f aca="false">IF(GR$2&lt;=$A53,IF(GR$3&gt;=$A53,(GR$4),0),0)*($AH54-$AH53)/10000</f>
        <v>0</v>
      </c>
      <c r="GS53" s="140" t="n">
        <f aca="false">IF(GS$2&lt;=$A53,IF(GS$3&gt;=$A53,(GS$4),0),0)*($AH54-$AH53)/10000</f>
        <v>0</v>
      </c>
      <c r="GT53" s="140" t="n">
        <f aca="false">IF(GT$2&lt;=$A53,IF(GT$3&gt;=$A53,(GT$4),0),0)*($AH54-$AH53)/10000</f>
        <v>0</v>
      </c>
      <c r="GU53" s="17"/>
      <c r="GV53" s="128" t="n">
        <f aca="false">SUM(GO53:GT53)</f>
        <v>0</v>
      </c>
      <c r="GW53" s="128" t="n">
        <f aca="false">GV53*AL53</f>
        <v>0</v>
      </c>
      <c r="GZ53" s="17"/>
      <c r="HA53" s="17"/>
      <c r="HB53" s="17"/>
      <c r="HC53" s="17"/>
      <c r="HD53" s="140" t="n">
        <f aca="false">IF(HD$2&lt;=$A53,IF(HD$3&gt;=$A53,(HD$4),0),0)*($AH54-$AH53)/10000</f>
        <v>0</v>
      </c>
      <c r="HE53" s="140" t="n">
        <f aca="false">IF(HE$2&lt;=$A53,IF(HE$3&gt;=$A53,(HE$4),0),0)*($AH54-$AH53)/10000</f>
        <v>0</v>
      </c>
      <c r="HF53" s="140" t="n">
        <f aca="false">IF(HF$2&lt;=$A53,IF(HF$3&gt;=$A53,(HF$4),0),0)*($AH54-$AH53)/10000</f>
        <v>0</v>
      </c>
      <c r="HG53" s="140" t="n">
        <f aca="false">IF(HG$2&lt;=$A53,IF(HG$3&gt;=$A53,(HG$4),0),0)*($AH54-$AH53)/10000</f>
        <v>0</v>
      </c>
      <c r="HH53" s="140" t="n">
        <f aca="false">IF(HH$2&lt;=$A53,IF(HH$3&gt;=$A53,(HH$4),0),0)*($AH54-$AH53)/10000</f>
        <v>0</v>
      </c>
      <c r="HI53" s="140" t="n">
        <f aca="false">IF(HI$2&lt;=$A53,IF(HI$3&gt;=$A53,(HI$4),0),0)*($AH54-$AH53)/10000</f>
        <v>0</v>
      </c>
      <c r="HJ53" s="17"/>
      <c r="HK53" s="128" t="n">
        <f aca="false">SUM(HD53:HI53)</f>
        <v>0</v>
      </c>
      <c r="HL53" s="128" t="n">
        <f aca="false">HK53*AL53</f>
        <v>0</v>
      </c>
    </row>
    <row r="54" customFormat="false" ht="16.5" hidden="false" customHeight="false" outlineLevel="0" collapsed="false">
      <c r="A54" s="133" t="n">
        <v>38384</v>
      </c>
      <c r="B54" s="144" t="n">
        <f aca="false">INDEX(PrnArray,MATCH($A54,PrnColumn,0),MATCH($AE$19,PrnRow,0))+EP54</f>
        <v>0</v>
      </c>
      <c r="C54" s="135" t="n">
        <f aca="false">INDEX(M1SHEET,MATCH($A54,M1COLUMN,0),MATCH($AF$14,M1ROW,0))</f>
        <v>0.52</v>
      </c>
      <c r="D54" s="152"/>
      <c r="E54" s="144" t="n">
        <f aca="false">INDEX(PrnArray,MATCH($A54,PrnColumn,0),MATCH($AF$47,PrnRow,0))+HL54</f>
        <v>0</v>
      </c>
      <c r="F54" s="135" t="n">
        <f aca="false">INDEX(M1SHEET,MATCH($A54,M1COLUMN,0),MATCH($AF$6,M1ROW,0))</f>
        <v>0.24</v>
      </c>
      <c r="G54" s="152"/>
      <c r="H54" s="144" t="n">
        <f aca="false">INDEX(PrnArray,MATCH($A54,PrnColumn,0),MATCH($AE$11,PrnRow,0))</f>
        <v>0</v>
      </c>
      <c r="I54" s="135" t="n">
        <f aca="false">INDEX(M1SHEET,MATCH($A54,M1COLUMN,0),MATCH($AF$20,M1ROW,0))</f>
        <v>0.0625</v>
      </c>
      <c r="J54" s="152"/>
      <c r="K54" s="144" t="n">
        <f aca="false">INDEX(PrnArray,MATCH($A54,PrnColumn,0),MATCH($AE$21,PrnRow,0))+FS54</f>
        <v>11.28</v>
      </c>
      <c r="L54" s="135" t="n">
        <f aca="false">INDEX(M1SHEET,MATCH($A54,M1COLUMN,0),MATCH($AF$10,M1ROW,0))</f>
        <v>0.13</v>
      </c>
      <c r="M54" s="152"/>
      <c r="N54" s="144" t="n">
        <f aca="false">INDEX(PrnArray,MATCH($A54,PrnColumn,0),MATCH($AE$40,PrnRow,0))+AJ54</f>
        <v>-17.92</v>
      </c>
      <c r="O54" s="135" t="n">
        <f aca="false">INDEX(M1SHEET,MATCH($A54,M1COLUMN,0),MATCH($AF$26,M1ROW,0))</f>
        <v>0.14</v>
      </c>
      <c r="P54" s="152"/>
      <c r="Q54" s="144" t="n">
        <f aca="false">INDEX(PrnArray,MATCH($A54,PrnColumn,0),MATCH($AE$2,PrnRow,0))+$BE54+$DE54</f>
        <v>-100.11</v>
      </c>
      <c r="R54" s="135" t="n">
        <f aca="false">INDEX(M1SHEET,MATCH($A54,M1COLUMN,0),MATCH($AF$3,M1ROW,0))</f>
        <v>-0.3</v>
      </c>
      <c r="S54" s="152"/>
      <c r="T54" s="135" t="n">
        <f aca="false">INDEX(M1SHEET,MATCH($A54,M1COLUMN,0),MATCH($AF$28,M1ROW,0))</f>
        <v>5.41489182442865</v>
      </c>
      <c r="U54" s="152"/>
      <c r="V54" s="144" t="e">
        <f aca="false">INDEX(PrnArray,MATCH($A54,PrnColumn,0),MATCH($AE$18,PrnRow,0))+INDEX(optsArray,MATCH($A54,optsColumn,0),MATCH($AE$18,optsRow,0))+$BE54+$CJ54+$CR54+$DP54</f>
        <v>#VALUE!</v>
      </c>
      <c r="W54" s="135" t="n">
        <f aca="false">INDEX(M1SHEET,MATCH($A54,M1COLUMN,0),MATCH($AF$2,M1ROW,0))</f>
        <v>4.136</v>
      </c>
      <c r="X54" s="152"/>
      <c r="Z54" s="150" t="n">
        <f aca="false">H54+K54+Q54</f>
        <v>-88.83</v>
      </c>
      <c r="AA54" s="58"/>
      <c r="AB54" s="58"/>
      <c r="AH54" s="138" t="n">
        <v>38384</v>
      </c>
      <c r="AI54" s="96" t="n">
        <f aca="false">(BE54+BQ54+CJ54+DP54)*AL54</f>
        <v>0</v>
      </c>
      <c r="AJ54" s="97" t="n">
        <f aca="false">(AN54)*(AL54)</f>
        <v>0</v>
      </c>
      <c r="AK54" s="97" t="n">
        <f aca="false">(AM54+AN54)*(AL54)</f>
        <v>0</v>
      </c>
      <c r="AL54" s="139" t="n">
        <f aca="false">INDEX(M1SHEET,MATCH($AH54,M1COLUMN,0),MATCH($AF$38,M1ROW,0))</f>
        <v>0.805541747224977</v>
      </c>
      <c r="AM54" s="122" t="n">
        <f aca="false">BR54</f>
        <v>0</v>
      </c>
      <c r="AN54" s="97" t="n">
        <f aca="false">BQ54</f>
        <v>0</v>
      </c>
      <c r="AO54" s="125"/>
      <c r="AP54" s="108"/>
      <c r="AQ54" s="128" t="n">
        <f aca="false">SUM(AW54:BD54)+SUM(BH54:BO54)+SUM(DT54:DY54)+SUM(BV54:CH54)</f>
        <v>0</v>
      </c>
      <c r="AR54" s="108"/>
      <c r="AS54" s="17"/>
      <c r="AT54" s="17"/>
      <c r="AU54" s="37" t="n">
        <v>38384</v>
      </c>
      <c r="AV54" s="17"/>
      <c r="AW54" s="128" t="n">
        <f aca="false">IF(AW$2&lt;=$A54,IF(AW$3&gt;=$A54,(AW$4/1.055056),0),0)*($AH55-$AH54)/10000</f>
        <v>0</v>
      </c>
      <c r="AX54" s="140" t="n">
        <f aca="false">IF(AX$2&lt;=$A54,IF(AX$3&gt;=$A54,(AX$4/1.055056),0),0)*($AH55-$AH54)/10000</f>
        <v>0</v>
      </c>
      <c r="AY54" s="140" t="n">
        <f aca="false">IF(AY$2&lt;=$A54,IF(AY$3&gt;=$A54,(AY$4/1.055056),0),0)*($AH55-$AH54)/10000</f>
        <v>0</v>
      </c>
      <c r="AZ54" s="140" t="n">
        <f aca="false">IF(AZ$2&lt;=$A54,IF(AZ$3&gt;=$A54,(AZ$4/1.055056),0),0)*($AH55-$AH54)/10000</f>
        <v>0</v>
      </c>
      <c r="BA54" s="140" t="n">
        <f aca="false">IF(BA$2&lt;=$A54,IF(BA$3&gt;=$A54,(BA$4/1.055056),0),0)*($AH55-$AH54)/10000</f>
        <v>0</v>
      </c>
      <c r="BB54" s="140" t="n">
        <f aca="false">IF(BB$2&lt;=$A54,IF(BB$3&gt;=$A54,(BB$4/1.055056),0),0)*($AH55-$AH54)/10000</f>
        <v>0</v>
      </c>
      <c r="BC54" s="140" t="n">
        <f aca="false">IF(BC$2&lt;=$A54,IF(BC$3&gt;=$A54,(BC$4/1.055056),0),0)*($AH55-$AH54)/10000</f>
        <v>0</v>
      </c>
      <c r="BD54" s="140"/>
      <c r="BE54" s="140" t="n">
        <f aca="false">SUM(AW54:BD54)*AL54</f>
        <v>0</v>
      </c>
      <c r="BF54" s="13"/>
      <c r="BG54" s="13"/>
      <c r="BH54" s="141" t="n">
        <f aca="false">IF(BH$2&lt;=$A54,IF(BH$3&gt;=$A54,(BH$4/1.055056),0),0)*($AH55-$AH54)/10000</f>
        <v>0</v>
      </c>
      <c r="BI54" s="141" t="n">
        <f aca="false">IF(BI$2&lt;=$A54,IF(BI$3&gt;=$A54,(BI$4/1.055056),0),0)*($AH55-$AH54)/10000</f>
        <v>0</v>
      </c>
      <c r="BJ54" s="141" t="n">
        <f aca="false">IF(BJ$2&lt;=$A54,IF(BJ$3&gt;=$A54,(BJ$4/1.055056),0),0)*($AH55-$AH54)/10000</f>
        <v>0</v>
      </c>
      <c r="BK54" s="141" t="n">
        <f aca="false">IF(BK$2&lt;=$A54,IF(BK$3&gt;=$A54,(BK$4/1.055056),0),0)*($AH55-$AH54)/10000</f>
        <v>0</v>
      </c>
      <c r="BL54" s="141" t="n">
        <f aca="false">IF(BL$2&lt;=$A54,IF(BL$3&gt;=$A54,(BL$4/1.055056),0),0)*($AH55-$AH54)/10000</f>
        <v>0</v>
      </c>
      <c r="BM54" s="141" t="n">
        <f aca="false">IF(BM$2&lt;=$A54,IF(BM$3&gt;=$A54,(BM$4/1.055056),0),0)*($AH55-$AH54)/10000</f>
        <v>0</v>
      </c>
      <c r="BN54" s="141" t="n">
        <f aca="false">IF(BN$2&lt;=$A54,IF(BN$3&gt;=$A54,(BN$4/1.055056),0),0)*($AH55-$AH54)/10000</f>
        <v>0</v>
      </c>
      <c r="BO54" s="141" t="n">
        <f aca="false">IF(BO$2&lt;=$A54,IF(BO$3&gt;=$A54,(BO$4/1.055056),0),0)*($AH55-$AH54)/10000</f>
        <v>0</v>
      </c>
      <c r="BP54" s="13"/>
      <c r="BQ54" s="14" t="n">
        <f aca="false">SUM(BH54:BO54)</f>
        <v>0</v>
      </c>
      <c r="BR54" s="14"/>
      <c r="BS54" s="14"/>
      <c r="BT54" s="17"/>
      <c r="BU54" s="17"/>
      <c r="BV54" s="142" t="n">
        <f aca="false">IF(BV$2&lt;=$A54,IF(BV$3&gt;=$A54,(BV$4),0),0)*($AH55-$AH54)/10000</f>
        <v>0</v>
      </c>
      <c r="BW54" s="142" t="n">
        <f aca="false">IF(BW$2&lt;=$A54,IF(BW$3&gt;=$A54,(BW$4),0),0)*($AH55-$AH54)/10000</f>
        <v>0</v>
      </c>
      <c r="BX54" s="142" t="n">
        <f aca="false">IF(BX$2&lt;=$A54,IF(BX$3&gt;=$A54,(BX$4),0),0)*($AH55-$AH54)/10000</f>
        <v>0</v>
      </c>
      <c r="BY54" s="142" t="n">
        <f aca="false">IF(BY$2&lt;=$A54,IF(BY$3&gt;=$A54,(BY$4),0),0)*($AH55-$AH54)/10000</f>
        <v>0</v>
      </c>
      <c r="BZ54" s="142" t="n">
        <f aca="false">IF(BZ$2&lt;=$A54,IF(BZ$3&gt;=$A54,(BZ$4),0),0)*($AH55-$AH54)/10000</f>
        <v>0</v>
      </c>
      <c r="CA54" s="140" t="n">
        <f aca="false">IF(CA$2&lt;=$A54,IF(CA$3&gt;=$A54,(CA$4),0),0)*($AH55-$AH54)/10000</f>
        <v>0</v>
      </c>
      <c r="CB54" s="140" t="n">
        <f aca="false">IF(CB$2&lt;=$A54,IF(CB$3&gt;=$A54,(CB$4),0),0)*($AH55-$AH54)/10000</f>
        <v>0</v>
      </c>
      <c r="CC54" s="140" t="n">
        <f aca="false">IF(CC$2&lt;=$A54,IF(CC$3&gt;=$A54,(CC$4),0),0)*($AH55-$AH54)/10000</f>
        <v>0</v>
      </c>
      <c r="CD54" s="140" t="n">
        <f aca="false">IF(CD$2&lt;=$A54,IF(CD$3&gt;=$A54,(CD$4),0),0)*($AH55-$AH54)/10000</f>
        <v>0</v>
      </c>
      <c r="CE54" s="140" t="n">
        <f aca="false">IF(CE$2&lt;=$A54,IF(CE$3&gt;=$A54,(CE$4),0),0)*($AH55-$AH54)/10000</f>
        <v>0</v>
      </c>
      <c r="CF54" s="140" t="n">
        <f aca="false">IF(CF$2&lt;=$A54,IF(CF$3&gt;=$A54,(CF$4),0),0)*($AH55-$AH54)/10000</f>
        <v>0</v>
      </c>
      <c r="CG54" s="140" t="n">
        <f aca="false">IF(CG$2&lt;=$A54,IF(CG$3&gt;=$A54,(CG$4),0),0)*($AH55-$AH54)/10000</f>
        <v>0</v>
      </c>
      <c r="CH54" s="140" t="n">
        <f aca="false">IF(CH$2&lt;=$A54,IF(CH$3&gt;=$A54,(CH$4),0),0)*($AH55-$AH54)/10000</f>
        <v>0</v>
      </c>
      <c r="CI54" s="17"/>
      <c r="CJ54" s="128" t="n">
        <f aca="false">SUM(BV54:CH54)*$AL54</f>
        <v>0</v>
      </c>
      <c r="CK54" s="128"/>
      <c r="CL54" s="128"/>
      <c r="CM54" s="142" t="n">
        <f aca="false">IF(CM$2&lt;=$A54,IF(CM$3&gt;=$A54,(CM$4),0),0)*($AH55-$AH54)/10000</f>
        <v>0</v>
      </c>
      <c r="CN54" s="142" t="n">
        <f aca="false">IF(CN$2&lt;=$A54,IF(CN$3&gt;=$A54,(CN$4),0),0)*($AH55-$AH54)/10000</f>
        <v>0</v>
      </c>
      <c r="CO54" s="142" t="n">
        <f aca="false">IF(CO$2&lt;=$A54,IF(CO$3&gt;=$A54,(CO$4),0),0)*($AH55-$AH54)/10000</f>
        <v>0</v>
      </c>
      <c r="CP54" s="142" t="n">
        <f aca="false">IF(CP$2&lt;=$A54,IF(CP$3&gt;=$A54,(CP$4),0),0)*($AH55-$AH54)/10000</f>
        <v>0</v>
      </c>
      <c r="CQ54" s="128"/>
      <c r="CR54" s="128" t="n">
        <f aca="false">SUM(CM54:CP54)*AL54</f>
        <v>0</v>
      </c>
      <c r="CS54" s="128"/>
      <c r="CT54" s="17"/>
      <c r="CU54" s="17"/>
      <c r="CV54" s="17"/>
      <c r="CW54" s="140" t="n">
        <f aca="false">IF(CW$2&lt;=$A54,IF(CW$3&gt;=$A54,(CW$4),0),0)*($AH55-$AH54)/10000</f>
        <v>0</v>
      </c>
      <c r="CX54" s="140" t="n">
        <f aca="false">IF(CX$2&lt;=$A54,IF(CX$3&gt;=$A54,(CX$4),0),0)*($AH55-$AH54)/10000</f>
        <v>0</v>
      </c>
      <c r="CY54" s="140" t="n">
        <f aca="false">IF(CY$2&lt;=$A54,IF(CY$3&gt;=$A54,(CY$4),0),0)*($AH55-$AH54)/10000</f>
        <v>0</v>
      </c>
      <c r="CZ54" s="140" t="n">
        <f aca="false">IF(CZ$2&lt;=$A54,IF(CZ$3&gt;=$A54,(CZ$4),0),0)*($AH55-$AH54)/10000</f>
        <v>0</v>
      </c>
      <c r="DA54" s="140" t="n">
        <f aca="false">IF(DA$2&lt;=$A54,IF(DA$3&gt;=$A54,(DA$4),0),0)*($AH55-$AH54)/10000</f>
        <v>0</v>
      </c>
      <c r="DB54" s="140" t="n">
        <f aca="false">IF(DB$2&lt;=$A54,IF(DB$3&gt;=$A54,(DB$4),0),0)*($AH55-$AH54)/10000</f>
        <v>0</v>
      </c>
      <c r="DC54" s="140" t="n">
        <f aca="false">IF(DC$2&lt;=$A54,IF(DC$3&gt;=$A54,(DC$4),0),0)*($AH55-$AH54)/10000</f>
        <v>0</v>
      </c>
      <c r="DD54" s="17"/>
      <c r="DE54" s="128" t="n">
        <f aca="false">SUM(CW54:DC54)*$AL54</f>
        <v>0</v>
      </c>
      <c r="DF54" s="17"/>
      <c r="DG54" s="17"/>
      <c r="DH54" s="17"/>
      <c r="DI54" s="17"/>
      <c r="DJ54" s="17"/>
      <c r="DK54" s="140" t="n">
        <f aca="false">IF(DK$2&lt;=$A54,IF(DK$3&gt;=$A54,(DK$4),0),0)*($AH55-$AH54)/10000</f>
        <v>0</v>
      </c>
      <c r="DL54" s="140" t="n">
        <f aca="false">IF(DL$2&lt;=$A54,IF(DL$3&gt;=$A54,(DL$4),0),0)*($AH55-$AH54)/10000</f>
        <v>0</v>
      </c>
      <c r="DM54" s="140" t="n">
        <f aca="false">IF(DM$2&lt;=$A54,IF(DM$3&gt;=$A54,(DM$4),0),0)*($AH55-$AH54)/10000</f>
        <v>0</v>
      </c>
      <c r="DN54" s="140" t="n">
        <f aca="false">IF(DN$2&lt;=$A54,IF(DN$3&gt;=$A54,(DN$4),0),0)*($AH55-$AH54)/10000</f>
        <v>0</v>
      </c>
      <c r="DO54" s="140"/>
      <c r="DP54" s="140" t="n">
        <f aca="false">SUM(DK54:DN54)*AL54</f>
        <v>0</v>
      </c>
      <c r="DQ54" s="140"/>
      <c r="DR54" s="140" t="n">
        <f aca="false">IF(DR$2&lt;=$A54,IF(DR$3&gt;=$A54,(DR$4),0),0)*($AH55-$AH54)/10000</f>
        <v>0</v>
      </c>
      <c r="DS54" s="140" t="n">
        <f aca="false">IF(DS$2&lt;=$A54,IF(DS$3&gt;=$A54,(DS$4),0),0)*($AH55-$AH54)/10000</f>
        <v>0</v>
      </c>
      <c r="DT54" s="140" t="n">
        <f aca="false">IF(DT$2&lt;=$A54,IF(DT$3&gt;=$A54,(DT$4),0),0)*($AH55-$AH54)/10000</f>
        <v>0</v>
      </c>
      <c r="DU54" s="140" t="n">
        <f aca="false">IF(DU$2&lt;=$A54,IF(DU$3&gt;=$A54,(DU$4),0),0)*($AH55-$AH54)/10000</f>
        <v>0</v>
      </c>
      <c r="DV54" s="140" t="n">
        <f aca="false">IF(DV$2&lt;=$A54,IF(DV$3&gt;=$A54,(DV$4),0),0)*($AH55-$AH54)/10000</f>
        <v>0</v>
      </c>
      <c r="DW54" s="140" t="n">
        <f aca="false">IF(DW$2&lt;=$A54,IF(DW$3&gt;=$A54,(DW$4),0),0)*($AH55-$AH54)/10000</f>
        <v>0</v>
      </c>
      <c r="DX54" s="140" t="n">
        <f aca="false">IF(DX$2&lt;=$A54,IF(DX$3&gt;=$A54,(DX$4),0),0)*($AH55-$AH54)/10000</f>
        <v>0</v>
      </c>
      <c r="DY54" s="140" t="n">
        <f aca="false">IF(DY$2&lt;=$A54,IF(DY$3&gt;=$A54,(DY$4),0),0)*($AH55-$AH54)/10000</f>
        <v>0</v>
      </c>
      <c r="DZ54" s="17"/>
      <c r="EA54" s="128" t="n">
        <f aca="false">DP54+((SUM(DR54:DY54)))</f>
        <v>0</v>
      </c>
      <c r="EB54" s="128" t="n">
        <f aca="false">EA54*AL54</f>
        <v>0</v>
      </c>
      <c r="EC54" s="17"/>
      <c r="ED54" s="17"/>
      <c r="EE54" s="17"/>
      <c r="EF54" s="17"/>
      <c r="EG54" s="17"/>
      <c r="EH54" s="140" t="n">
        <f aca="false">IF(EH$2&lt;=$A54,IF(EH$3&gt;=$A54,(EH$4),0),0)*($AH55-$AH54)/10000</f>
        <v>0</v>
      </c>
      <c r="EI54" s="140" t="n">
        <f aca="false">IF(EI$2&lt;=$A54,IF(EI$3&gt;=$A54,(EI$4),0),0)*($AH55-$AH54)/10000</f>
        <v>0</v>
      </c>
      <c r="EJ54" s="140" t="n">
        <f aca="false">IF(EJ$2&lt;=$A54,IF(EJ$3&gt;=$A54,(EJ$4),0),0)*($AH55-$AH54)/10000</f>
        <v>0</v>
      </c>
      <c r="EK54" s="140" t="n">
        <f aca="false">IF(EK$2&lt;=$A54,IF(EK$3&gt;=$A54,(EK$4),0),0)*($AH55-$AH54)/10000</f>
        <v>0</v>
      </c>
      <c r="EL54" s="140" t="n">
        <f aca="false">IF(EL$2&lt;=$A54,IF(EL$3&gt;=$A54,(EL$4),0),0)*($AH55-$AH54)/10000</f>
        <v>0</v>
      </c>
      <c r="EM54" s="140" t="n">
        <f aca="false">IF(EM$2&lt;=$A54,IF(EM$3&gt;=$A54,(EM$4),0),0)*($AH55-$AH54)/10000</f>
        <v>0</v>
      </c>
      <c r="EN54" s="17"/>
      <c r="EO54" s="128" t="n">
        <f aca="false">SUM(EH54:EM54)</f>
        <v>0</v>
      </c>
      <c r="EP54" s="128" t="n">
        <f aca="false">EO54*AL54</f>
        <v>0</v>
      </c>
      <c r="EQ54" s="17"/>
      <c r="ER54" s="17"/>
      <c r="ES54" s="17"/>
      <c r="ET54" s="17"/>
      <c r="EU54" s="17"/>
      <c r="EV54" s="140" t="n">
        <f aca="false">IF(EV$2&lt;=$A54,IF(EV$3&gt;=$A54,(EV$4),0),0)*($AH55-$AH54)/10000</f>
        <v>0</v>
      </c>
      <c r="EW54" s="140" t="n">
        <f aca="false">IF(EW$2&lt;=$A54,IF(EW$3&gt;=$A54,(EW$4),0),0)*($AH55-$AH54)/10000</f>
        <v>0</v>
      </c>
      <c r="EX54" s="140" t="n">
        <f aca="false">IF(EX$2&lt;=$A54,IF(EX$3&gt;=$A54,(EX$4),0),0)*($AH55-$AH54)/10000</f>
        <v>0</v>
      </c>
      <c r="EY54" s="140" t="n">
        <f aca="false">IF(EY$2&lt;=$A54,IF(EY$3&gt;=$A54,(EY$4),0),0)*($AH55-$AH54)/10000</f>
        <v>0</v>
      </c>
      <c r="EZ54" s="140" t="n">
        <f aca="false">IF(EZ$2&lt;=$A54,IF(EZ$3&gt;=$A54,(EZ$4),0),0)*($AH55-$AH54)/10000</f>
        <v>0</v>
      </c>
      <c r="FA54" s="140" t="n">
        <f aca="false">IF(FA$2&lt;=$A54,IF(FA$3&gt;=$A54,(FA$4),0),0)*($AH55-$AH54)/10000</f>
        <v>0</v>
      </c>
      <c r="FB54" s="17"/>
      <c r="FC54" s="128" t="n">
        <f aca="false">SUM(EV54:FA54)</f>
        <v>0</v>
      </c>
      <c r="FD54" s="128" t="n">
        <f aca="false">FC54*AL54</f>
        <v>0</v>
      </c>
      <c r="FE54" s="17"/>
      <c r="FF54" s="17"/>
      <c r="FG54" s="17"/>
      <c r="FH54" s="17"/>
      <c r="FI54" s="17"/>
      <c r="FJ54" s="17"/>
      <c r="FK54" s="140" t="n">
        <f aca="false">IF(FK$2&lt;=$A54,IF(FK$3&gt;=$A54,(FK$4),0),0)*($AH55-$AH54)/10000</f>
        <v>0</v>
      </c>
      <c r="FL54" s="140" t="n">
        <f aca="false">IF(FL$2&lt;=$A54,IF(FL$3&gt;=$A54,(FL$4),0),0)*($AH55-$AH54)/10000</f>
        <v>0</v>
      </c>
      <c r="FM54" s="140" t="n">
        <f aca="false">IF(FM$2&lt;=$A54,IF(FM$3&gt;=$A54,(FM$4),0),0)*($AH55-$AH54)/10000</f>
        <v>0</v>
      </c>
      <c r="FN54" s="140" t="n">
        <f aca="false">IF(FN$2&lt;=$A54,IF(FN$3&gt;=$A54,(FN$4),0),0)*($AH55-$AH54)/10000</f>
        <v>0</v>
      </c>
      <c r="FO54" s="140" t="n">
        <f aca="false">IF(FO$2&lt;=$A54,IF(FO$3&gt;=$A54,(FO$4),0),0)*($AH55-$AH54)/10000</f>
        <v>0</v>
      </c>
      <c r="FP54" s="140" t="n">
        <f aca="false">IF(FP$2&lt;=$A54,IF(FP$3&gt;=$A54,(FP$4),0),0)*($AH55-$AH54)/10000</f>
        <v>0</v>
      </c>
      <c r="FQ54" s="17"/>
      <c r="FR54" s="128" t="n">
        <f aca="false">SUM(FK54:FP54)</f>
        <v>0</v>
      </c>
      <c r="FS54" s="128" t="n">
        <f aca="false">FR54*AL54</f>
        <v>0</v>
      </c>
      <c r="FT54" s="17"/>
      <c r="FU54" s="17"/>
      <c r="FV54" s="17"/>
      <c r="FW54" s="17"/>
      <c r="FX54" s="17"/>
      <c r="FY54" s="17"/>
      <c r="FZ54" s="140" t="n">
        <f aca="false">IF(FZ$2&lt;=$A54,IF(FZ$3&gt;=$A54,(FZ$4),0),0)*($AH55-$AH54)/10000</f>
        <v>0</v>
      </c>
      <c r="GA54" s="140" t="n">
        <f aca="false">IF(GA$2&lt;=$A54,IF(GA$3&gt;=$A54,(GA$4),0),0)*($AH55-$AH54)/10000</f>
        <v>0</v>
      </c>
      <c r="GB54" s="140" t="n">
        <f aca="false">IF(GB$2&lt;=$A54,IF(GB$3&gt;=$A54,(GB$4),0),0)*($AH55-$AH54)/10000</f>
        <v>0</v>
      </c>
      <c r="GC54" s="140" t="n">
        <f aca="false">IF(GC$2&lt;=$A54,IF(GC$3&gt;=$A54,(GC$4),0),0)*($AH55-$AH54)/10000</f>
        <v>0</v>
      </c>
      <c r="GD54" s="140" t="n">
        <f aca="false">IF(GD$2&lt;=$A54,IF(GD$3&gt;=$A54,(GD$4),0),0)*($AH55-$AH54)/10000</f>
        <v>0</v>
      </c>
      <c r="GE54" s="140" t="n">
        <f aca="false">IF(GE$2&lt;=$A54,IF(GE$3&gt;=$A54,(GE$4),0),0)*($AH55-$AH54)/10000</f>
        <v>0</v>
      </c>
      <c r="GF54" s="17"/>
      <c r="GG54" s="128" t="n">
        <f aca="false">SUM(FZ54:GE54)</f>
        <v>0</v>
      </c>
      <c r="GH54" s="128" t="n">
        <f aca="false">GG54*AL54</f>
        <v>0</v>
      </c>
      <c r="GK54" s="17"/>
      <c r="GL54" s="17"/>
      <c r="GM54" s="17"/>
      <c r="GN54" s="17"/>
      <c r="GO54" s="140" t="n">
        <f aca="false">IF(GO$2&lt;=$A54,IF(GO$3&gt;=$A54,(GO$4),0),0)*($AH55-$AH54)/10000</f>
        <v>0</v>
      </c>
      <c r="GP54" s="140" t="n">
        <f aca="false">IF(GP$2&lt;=$A54,IF(GP$3&gt;=$A54,(GP$4),0),0)*($AH55-$AH54)/10000</f>
        <v>0</v>
      </c>
      <c r="GQ54" s="140" t="n">
        <f aca="false">IF(GQ$2&lt;=$A54,IF(GQ$3&gt;=$A54,(GQ$4),0),0)*($AH55-$AH54)/10000</f>
        <v>0</v>
      </c>
      <c r="GR54" s="140" t="n">
        <f aca="false">IF(GR$2&lt;=$A54,IF(GR$3&gt;=$A54,(GR$4),0),0)*($AH55-$AH54)/10000</f>
        <v>0</v>
      </c>
      <c r="GS54" s="140" t="n">
        <f aca="false">IF(GS$2&lt;=$A54,IF(GS$3&gt;=$A54,(GS$4),0),0)*($AH55-$AH54)/10000</f>
        <v>0</v>
      </c>
      <c r="GT54" s="140" t="n">
        <f aca="false">IF(GT$2&lt;=$A54,IF(GT$3&gt;=$A54,(GT$4),0),0)*($AH55-$AH54)/10000</f>
        <v>0</v>
      </c>
      <c r="GU54" s="17"/>
      <c r="GV54" s="128" t="n">
        <f aca="false">SUM(GO54:GT54)</f>
        <v>0</v>
      </c>
      <c r="GW54" s="128" t="n">
        <f aca="false">GV54*AL54</f>
        <v>0</v>
      </c>
      <c r="GZ54" s="17"/>
      <c r="HA54" s="17"/>
      <c r="HB54" s="17"/>
      <c r="HC54" s="17"/>
      <c r="HD54" s="140" t="n">
        <f aca="false">IF(HD$2&lt;=$A54,IF(HD$3&gt;=$A54,(HD$4),0),0)*($AH55-$AH54)/10000</f>
        <v>0</v>
      </c>
      <c r="HE54" s="140" t="n">
        <f aca="false">IF(HE$2&lt;=$A54,IF(HE$3&gt;=$A54,(HE$4),0),0)*($AH55-$AH54)/10000</f>
        <v>0</v>
      </c>
      <c r="HF54" s="140" t="n">
        <f aca="false">IF(HF$2&lt;=$A54,IF(HF$3&gt;=$A54,(HF$4),0),0)*($AH55-$AH54)/10000</f>
        <v>0</v>
      </c>
      <c r="HG54" s="140" t="n">
        <f aca="false">IF(HG$2&lt;=$A54,IF(HG$3&gt;=$A54,(HG$4),0),0)*($AH55-$AH54)/10000</f>
        <v>0</v>
      </c>
      <c r="HH54" s="140" t="n">
        <f aca="false">IF(HH$2&lt;=$A54,IF(HH$3&gt;=$A54,(HH$4),0),0)*($AH55-$AH54)/10000</f>
        <v>0</v>
      </c>
      <c r="HI54" s="140" t="n">
        <f aca="false">IF(HI$2&lt;=$A54,IF(HI$3&gt;=$A54,(HI$4),0),0)*($AH55-$AH54)/10000</f>
        <v>0</v>
      </c>
      <c r="HJ54" s="17"/>
      <c r="HK54" s="128" t="n">
        <f aca="false">SUM(HD54:HI54)</f>
        <v>0</v>
      </c>
      <c r="HL54" s="128" t="n">
        <f aca="false">HK54*AL54</f>
        <v>0</v>
      </c>
    </row>
    <row r="55" customFormat="false" ht="16.5" hidden="false" customHeight="false" outlineLevel="0" collapsed="false">
      <c r="A55" s="143" t="n">
        <v>38412</v>
      </c>
      <c r="B55" s="144" t="n">
        <f aca="false">INDEX(PrnArray,MATCH($A55,PrnColumn,0),MATCH($AE$19,PrnRow,0))+EP55</f>
        <v>0</v>
      </c>
      <c r="C55" s="135" t="n">
        <f aca="false">INDEX(M1SHEET,MATCH($A55,M1COLUMN,0),MATCH($AF$14,M1ROW,0))</f>
        <v>0.52</v>
      </c>
      <c r="D55" s="152"/>
      <c r="E55" s="144" t="n">
        <f aca="false">INDEX(PrnArray,MATCH($A55,PrnColumn,0),MATCH($AF$47,PrnRow,0))+HL55</f>
        <v>0</v>
      </c>
      <c r="F55" s="135" t="n">
        <f aca="false">INDEX(M1SHEET,MATCH($A55,M1COLUMN,0),MATCH($AF$6,M1ROW,0))</f>
        <v>0.235</v>
      </c>
      <c r="G55" s="152"/>
      <c r="H55" s="144" t="n">
        <f aca="false">INDEX(PrnArray,MATCH($A55,PrnColumn,0),MATCH($AE$11,PrnRow,0))</f>
        <v>0</v>
      </c>
      <c r="I55" s="135" t="n">
        <f aca="false">INDEX(M1SHEET,MATCH($A55,M1COLUMN,0),MATCH($AF$20,M1ROW,0))</f>
        <v>0.06</v>
      </c>
      <c r="J55" s="152"/>
      <c r="K55" s="144" t="n">
        <f aca="false">INDEX(PrnArray,MATCH($A55,PrnColumn,0),MATCH($AE$21,PrnRow,0))+FS55</f>
        <v>12.43</v>
      </c>
      <c r="L55" s="135" t="n">
        <f aca="false">INDEX(M1SHEET,MATCH($A55,M1COLUMN,0),MATCH($AF$10,M1ROW,0))</f>
        <v>0.125</v>
      </c>
      <c r="M55" s="152"/>
      <c r="N55" s="144" t="n">
        <f aca="false">INDEX(PrnArray,MATCH($A55,PrnColumn,0),MATCH($AE$40,PrnRow,0))+AJ55</f>
        <v>-19.75</v>
      </c>
      <c r="O55" s="135" t="n">
        <f aca="false">INDEX(M1SHEET,MATCH($A55,M1COLUMN,0),MATCH($AF$26,M1ROW,0))</f>
        <v>0.14</v>
      </c>
      <c r="P55" s="152"/>
      <c r="Q55" s="144" t="n">
        <f aca="false">INDEX(PrnArray,MATCH($A55,PrnColumn,0),MATCH($AE$2,PrnRow,0))+$BE55+$DE55</f>
        <v>-110.34</v>
      </c>
      <c r="R55" s="135" t="n">
        <f aca="false">INDEX(M1SHEET,MATCH($A55,M1COLUMN,0),MATCH($AF$3,M1ROW,0))</f>
        <v>-0.3</v>
      </c>
      <c r="S55" s="152"/>
      <c r="T55" s="135" t="n">
        <f aca="false">INDEX(M1SHEET,MATCH($A55,M1COLUMN,0),MATCH($AF$28,M1ROW,0))</f>
        <v>5.22957407897356</v>
      </c>
      <c r="U55" s="152"/>
      <c r="V55" s="144" t="e">
        <f aca="false">INDEX(PrnArray,MATCH($A55,PrnColumn,0),MATCH($AE$18,PrnRow,0))+INDEX(optsArray,MATCH($A55,optsColumn,0),MATCH($AE$18,optsRow,0))+$BE55+$CJ55+$CR55+$DP55</f>
        <v>#VALUE!</v>
      </c>
      <c r="W55" s="135" t="n">
        <f aca="false">INDEX(M1SHEET,MATCH($A55,M1COLUMN,0),MATCH($AF$2,M1ROW,0))</f>
        <v>4.006</v>
      </c>
      <c r="X55" s="152"/>
      <c r="Z55" s="146" t="n">
        <f aca="false">H55+K55+Q55</f>
        <v>-97.91</v>
      </c>
      <c r="AA55" s="58"/>
      <c r="AB55" s="58"/>
      <c r="AH55" s="138" t="n">
        <v>38412</v>
      </c>
      <c r="AI55" s="96" t="n">
        <f aca="false">(BE55+BQ55+CJ55+DP55)*AL55</f>
        <v>0</v>
      </c>
      <c r="AJ55" s="97" t="n">
        <f aca="false">(AN55)*(AL55)</f>
        <v>0</v>
      </c>
      <c r="AK55" s="97" t="n">
        <f aca="false">(AM55+AN55)*(AL55)</f>
        <v>0</v>
      </c>
      <c r="AL55" s="139" t="n">
        <f aca="false">INDEX(M1SHEET,MATCH($AH55,M1COLUMN,0),MATCH($AF$38,M1ROW,0))</f>
        <v>0.801956035862991</v>
      </c>
      <c r="AM55" s="122" t="n">
        <f aca="false">BR55</f>
        <v>0</v>
      </c>
      <c r="AN55" s="97" t="n">
        <f aca="false">BQ55</f>
        <v>0</v>
      </c>
      <c r="AO55" s="125"/>
      <c r="AP55" s="108"/>
      <c r="AQ55" s="128" t="n">
        <f aca="false">SUM(AW55:BD55)+SUM(BH55:BO55)+SUM(DT55:DY55)+SUM(BV55:CH55)</f>
        <v>0</v>
      </c>
      <c r="AR55" s="108"/>
      <c r="AS55" s="17"/>
      <c r="AT55" s="17"/>
      <c r="AU55" s="37" t="n">
        <v>38412</v>
      </c>
      <c r="AV55" s="17"/>
      <c r="AW55" s="128" t="n">
        <f aca="false">IF(AW$2&lt;=$A55,IF(AW$3&gt;=$A55,(AW$4/1.055056),0),0)*($AH56-$AH55)/10000</f>
        <v>0</v>
      </c>
      <c r="AX55" s="140" t="n">
        <f aca="false">IF(AX$2&lt;=$A55,IF(AX$3&gt;=$A55,(AX$4/1.055056),0),0)*($AH56-$AH55)/10000</f>
        <v>0</v>
      </c>
      <c r="AY55" s="140" t="n">
        <f aca="false">IF(AY$2&lt;=$A55,IF(AY$3&gt;=$A55,(AY$4/1.055056),0),0)*($AH56-$AH55)/10000</f>
        <v>0</v>
      </c>
      <c r="AZ55" s="140" t="n">
        <f aca="false">IF(AZ$2&lt;=$A55,IF(AZ$3&gt;=$A55,(AZ$4/1.055056),0),0)*($AH56-$AH55)/10000</f>
        <v>0</v>
      </c>
      <c r="BA55" s="140" t="n">
        <f aca="false">IF(BA$2&lt;=$A55,IF(BA$3&gt;=$A55,(BA$4/1.055056),0),0)*($AH56-$AH55)/10000</f>
        <v>0</v>
      </c>
      <c r="BB55" s="140" t="n">
        <f aca="false">IF(BB$2&lt;=$A55,IF(BB$3&gt;=$A55,(BB$4/1.055056),0),0)*($AH56-$AH55)/10000</f>
        <v>0</v>
      </c>
      <c r="BC55" s="140" t="n">
        <f aca="false">IF(BC$2&lt;=$A55,IF(BC$3&gt;=$A55,(BC$4/1.055056),0),0)*($AH56-$AH55)/10000</f>
        <v>0</v>
      </c>
      <c r="BD55" s="140"/>
      <c r="BE55" s="140" t="n">
        <f aca="false">SUM(AW55:BD55)*AL55</f>
        <v>0</v>
      </c>
      <c r="BF55" s="13"/>
      <c r="BG55" s="13"/>
      <c r="BH55" s="141" t="n">
        <f aca="false">IF(BH$2&lt;=$A55,IF(BH$3&gt;=$A55,(BH$4/1.055056),0),0)*($AH56-$AH55)/10000</f>
        <v>0</v>
      </c>
      <c r="BI55" s="141" t="n">
        <f aca="false">IF(BI$2&lt;=$A55,IF(BI$3&gt;=$A55,(BI$4/1.055056),0),0)*($AH56-$AH55)/10000</f>
        <v>0</v>
      </c>
      <c r="BJ55" s="141" t="n">
        <f aca="false">IF(BJ$2&lt;=$A55,IF(BJ$3&gt;=$A55,(BJ$4/1.055056),0),0)*($AH56-$AH55)/10000</f>
        <v>0</v>
      </c>
      <c r="BK55" s="141" t="n">
        <f aca="false">IF(BK$2&lt;=$A55,IF(BK$3&gt;=$A55,(BK$4/1.055056),0),0)*($AH56-$AH55)/10000</f>
        <v>0</v>
      </c>
      <c r="BL55" s="141" t="n">
        <f aca="false">IF(BL$2&lt;=$A55,IF(BL$3&gt;=$A55,(BL$4/1.055056),0),0)*($AH56-$AH55)/10000</f>
        <v>0</v>
      </c>
      <c r="BM55" s="141" t="n">
        <f aca="false">IF(BM$2&lt;=$A55,IF(BM$3&gt;=$A55,(BM$4/1.055056),0),0)*($AH56-$AH55)/10000</f>
        <v>0</v>
      </c>
      <c r="BN55" s="141" t="n">
        <f aca="false">IF(BN$2&lt;=$A55,IF(BN$3&gt;=$A55,(BN$4/1.055056),0),0)*($AH56-$AH55)/10000</f>
        <v>0</v>
      </c>
      <c r="BO55" s="141" t="n">
        <f aca="false">IF(BO$2&lt;=$A55,IF(BO$3&gt;=$A55,(BO$4/1.055056),0),0)*($AH56-$AH55)/10000</f>
        <v>0</v>
      </c>
      <c r="BP55" s="13"/>
      <c r="BQ55" s="14" t="n">
        <f aca="false">SUM(BH55:BO55)</f>
        <v>0</v>
      </c>
      <c r="BR55" s="14"/>
      <c r="BS55" s="14"/>
      <c r="BT55" s="17"/>
      <c r="BU55" s="17"/>
      <c r="BV55" s="142" t="n">
        <f aca="false">IF(BV$2&lt;=$A55,IF(BV$3&gt;=$A55,(BV$4),0),0)*($AH56-$AH55)/10000</f>
        <v>0</v>
      </c>
      <c r="BW55" s="142" t="n">
        <f aca="false">IF(BW$2&lt;=$A55,IF(BW$3&gt;=$A55,(BW$4),0),0)*($AH56-$AH55)/10000</f>
        <v>0</v>
      </c>
      <c r="BX55" s="142" t="n">
        <f aca="false">IF(BX$2&lt;=$A55,IF(BX$3&gt;=$A55,(BX$4),0),0)*($AH56-$AH55)/10000</f>
        <v>0</v>
      </c>
      <c r="BY55" s="142" t="n">
        <f aca="false">IF(BY$2&lt;=$A55,IF(BY$3&gt;=$A55,(BY$4),0),0)*($AH56-$AH55)/10000</f>
        <v>0</v>
      </c>
      <c r="BZ55" s="142" t="n">
        <f aca="false">IF(BZ$2&lt;=$A55,IF(BZ$3&gt;=$A55,(BZ$4),0),0)*($AH56-$AH55)/10000</f>
        <v>0</v>
      </c>
      <c r="CA55" s="140" t="n">
        <f aca="false">IF(CA$2&lt;=$A55,IF(CA$3&gt;=$A55,(CA$4),0),0)*($AH56-$AH55)/10000</f>
        <v>0</v>
      </c>
      <c r="CB55" s="140" t="n">
        <f aca="false">IF(CB$2&lt;=$A55,IF(CB$3&gt;=$A55,(CB$4),0),0)*($AH56-$AH55)/10000</f>
        <v>0</v>
      </c>
      <c r="CC55" s="140" t="n">
        <f aca="false">IF(CC$2&lt;=$A55,IF(CC$3&gt;=$A55,(CC$4),0),0)*($AH56-$AH55)/10000</f>
        <v>0</v>
      </c>
      <c r="CD55" s="140" t="n">
        <f aca="false">IF(CD$2&lt;=$A55,IF(CD$3&gt;=$A55,(CD$4),0),0)*($AH56-$AH55)/10000</f>
        <v>0</v>
      </c>
      <c r="CE55" s="140" t="n">
        <f aca="false">IF(CE$2&lt;=$A55,IF(CE$3&gt;=$A55,(CE$4),0),0)*($AH56-$AH55)/10000</f>
        <v>0</v>
      </c>
      <c r="CF55" s="140" t="n">
        <f aca="false">IF(CF$2&lt;=$A55,IF(CF$3&gt;=$A55,(CF$4),0),0)*($AH56-$AH55)/10000</f>
        <v>0</v>
      </c>
      <c r="CG55" s="140" t="n">
        <f aca="false">IF(CG$2&lt;=$A55,IF(CG$3&gt;=$A55,(CG$4),0),0)*($AH56-$AH55)/10000</f>
        <v>0</v>
      </c>
      <c r="CH55" s="140" t="n">
        <f aca="false">IF(CH$2&lt;=$A55,IF(CH$3&gt;=$A55,(CH$4),0),0)*($AH56-$AH55)/10000</f>
        <v>0</v>
      </c>
      <c r="CI55" s="17"/>
      <c r="CJ55" s="128" t="n">
        <f aca="false">SUM(BV55:CH55)*$AL55</f>
        <v>0</v>
      </c>
      <c r="CK55" s="128"/>
      <c r="CL55" s="128"/>
      <c r="CM55" s="142" t="n">
        <f aca="false">IF(CM$2&lt;=$A55,IF(CM$3&gt;=$A55,(CM$4),0),0)*($AH56-$AH55)/10000</f>
        <v>0</v>
      </c>
      <c r="CN55" s="142" t="n">
        <f aca="false">IF(CN$2&lt;=$A55,IF(CN$3&gt;=$A55,(CN$4),0),0)*($AH56-$AH55)/10000</f>
        <v>0</v>
      </c>
      <c r="CO55" s="142" t="n">
        <f aca="false">IF(CO$2&lt;=$A55,IF(CO$3&gt;=$A55,(CO$4),0),0)*($AH56-$AH55)/10000</f>
        <v>0</v>
      </c>
      <c r="CP55" s="142" t="n">
        <f aca="false">IF(CP$2&lt;=$A55,IF(CP$3&gt;=$A55,(CP$4),0),0)*($AH56-$AH55)/10000</f>
        <v>0</v>
      </c>
      <c r="CQ55" s="128"/>
      <c r="CR55" s="128" t="n">
        <f aca="false">SUM(CM55:CP55)*AL55</f>
        <v>0</v>
      </c>
      <c r="CS55" s="128"/>
      <c r="CT55" s="17"/>
      <c r="CU55" s="17"/>
      <c r="CV55" s="17"/>
      <c r="CW55" s="140" t="n">
        <f aca="false">IF(CW$2&lt;=$A55,IF(CW$3&gt;=$A55,(CW$4),0),0)*($AH56-$AH55)/10000</f>
        <v>0</v>
      </c>
      <c r="CX55" s="140" t="n">
        <f aca="false">IF(CX$2&lt;=$A55,IF(CX$3&gt;=$A55,(CX$4),0),0)*($AH56-$AH55)/10000</f>
        <v>0</v>
      </c>
      <c r="CY55" s="140" t="n">
        <f aca="false">IF(CY$2&lt;=$A55,IF(CY$3&gt;=$A55,(CY$4),0),0)*($AH56-$AH55)/10000</f>
        <v>0</v>
      </c>
      <c r="CZ55" s="140" t="n">
        <f aca="false">IF(CZ$2&lt;=$A55,IF(CZ$3&gt;=$A55,(CZ$4),0),0)*($AH56-$AH55)/10000</f>
        <v>0</v>
      </c>
      <c r="DA55" s="140" t="n">
        <f aca="false">IF(DA$2&lt;=$A55,IF(DA$3&gt;=$A55,(DA$4),0),0)*($AH56-$AH55)/10000</f>
        <v>0</v>
      </c>
      <c r="DB55" s="140" t="n">
        <f aca="false">IF(DB$2&lt;=$A55,IF(DB$3&gt;=$A55,(DB$4),0),0)*($AH56-$AH55)/10000</f>
        <v>0</v>
      </c>
      <c r="DC55" s="140" t="n">
        <f aca="false">IF(DC$2&lt;=$A55,IF(DC$3&gt;=$A55,(DC$4),0),0)*($AH56-$AH55)/10000</f>
        <v>0</v>
      </c>
      <c r="DD55" s="17"/>
      <c r="DE55" s="128" t="n">
        <f aca="false">SUM(CW55:DC55)*$AL55</f>
        <v>0</v>
      </c>
      <c r="DF55" s="17"/>
      <c r="DG55" s="17"/>
      <c r="DH55" s="17"/>
      <c r="DI55" s="17"/>
      <c r="DJ55" s="17"/>
      <c r="DK55" s="140" t="n">
        <f aca="false">IF(DK$2&lt;=$A55,IF(DK$3&gt;=$A55,(DK$4),0),0)*($AH56-$AH55)/10000</f>
        <v>0</v>
      </c>
      <c r="DL55" s="140" t="n">
        <f aca="false">IF(DL$2&lt;=$A55,IF(DL$3&gt;=$A55,(DL$4),0),0)*($AH56-$AH55)/10000</f>
        <v>0</v>
      </c>
      <c r="DM55" s="140" t="n">
        <f aca="false">IF(DM$2&lt;=$A55,IF(DM$3&gt;=$A55,(DM$4),0),0)*($AH56-$AH55)/10000</f>
        <v>0</v>
      </c>
      <c r="DN55" s="140" t="n">
        <f aca="false">IF(DN$2&lt;=$A55,IF(DN$3&gt;=$A55,(DN$4),0),0)*($AH56-$AH55)/10000</f>
        <v>0</v>
      </c>
      <c r="DO55" s="140"/>
      <c r="DP55" s="140" t="n">
        <f aca="false">SUM(DK55:DN55)*AL55</f>
        <v>0</v>
      </c>
      <c r="DQ55" s="140"/>
      <c r="DR55" s="140" t="n">
        <f aca="false">IF(DR$2&lt;=$A55,IF(DR$3&gt;=$A55,(DR$4),0),0)*($AH56-$AH55)/10000</f>
        <v>0</v>
      </c>
      <c r="DS55" s="140" t="n">
        <f aca="false">IF(DS$2&lt;=$A55,IF(DS$3&gt;=$A55,(DS$4),0),0)*($AH56-$AH55)/10000</f>
        <v>0</v>
      </c>
      <c r="DT55" s="140" t="n">
        <f aca="false">IF(DT$2&lt;=$A55,IF(DT$3&gt;=$A55,(DT$4),0),0)*($AH56-$AH55)/10000</f>
        <v>0</v>
      </c>
      <c r="DU55" s="140" t="n">
        <f aca="false">IF(DU$2&lt;=$A55,IF(DU$3&gt;=$A55,(DU$4),0),0)*($AH56-$AH55)/10000</f>
        <v>0</v>
      </c>
      <c r="DV55" s="140" t="n">
        <f aca="false">IF(DV$2&lt;=$A55,IF(DV$3&gt;=$A55,(DV$4),0),0)*($AH56-$AH55)/10000</f>
        <v>0</v>
      </c>
      <c r="DW55" s="140" t="n">
        <f aca="false">IF(DW$2&lt;=$A55,IF(DW$3&gt;=$A55,(DW$4),0),0)*($AH56-$AH55)/10000</f>
        <v>0</v>
      </c>
      <c r="DX55" s="140" t="n">
        <f aca="false">IF(DX$2&lt;=$A55,IF(DX$3&gt;=$A55,(DX$4),0),0)*($AH56-$AH55)/10000</f>
        <v>0</v>
      </c>
      <c r="DY55" s="140" t="n">
        <f aca="false">IF(DY$2&lt;=$A55,IF(DY$3&gt;=$A55,(DY$4),0),0)*($AH56-$AH55)/10000</f>
        <v>0</v>
      </c>
      <c r="DZ55" s="17"/>
      <c r="EA55" s="128" t="n">
        <f aca="false">DP55+((SUM(DR55:DY55)))</f>
        <v>0</v>
      </c>
      <c r="EB55" s="128" t="n">
        <f aca="false">EA55*AL55</f>
        <v>0</v>
      </c>
      <c r="EC55" s="17"/>
      <c r="ED55" s="17"/>
      <c r="EE55" s="17"/>
      <c r="EF55" s="17"/>
      <c r="EG55" s="17"/>
      <c r="EH55" s="140" t="n">
        <f aca="false">IF(EH$2&lt;=$A55,IF(EH$3&gt;=$A55,(EH$4),0),0)*($AH56-$AH55)/10000</f>
        <v>0</v>
      </c>
      <c r="EI55" s="140" t="n">
        <f aca="false">IF(EI$2&lt;=$A55,IF(EI$3&gt;=$A55,(EI$4),0),0)*($AH56-$AH55)/10000</f>
        <v>0</v>
      </c>
      <c r="EJ55" s="140" t="n">
        <f aca="false">IF(EJ$2&lt;=$A55,IF(EJ$3&gt;=$A55,(EJ$4),0),0)*($AH56-$AH55)/10000</f>
        <v>0</v>
      </c>
      <c r="EK55" s="140" t="n">
        <f aca="false">IF(EK$2&lt;=$A55,IF(EK$3&gt;=$A55,(EK$4),0),0)*($AH56-$AH55)/10000</f>
        <v>0</v>
      </c>
      <c r="EL55" s="140" t="n">
        <f aca="false">IF(EL$2&lt;=$A55,IF(EL$3&gt;=$A55,(EL$4),0),0)*($AH56-$AH55)/10000</f>
        <v>0</v>
      </c>
      <c r="EM55" s="140" t="n">
        <f aca="false">IF(EM$2&lt;=$A55,IF(EM$3&gt;=$A55,(EM$4),0),0)*($AH56-$AH55)/10000</f>
        <v>0</v>
      </c>
      <c r="EN55" s="17"/>
      <c r="EO55" s="128" t="n">
        <f aca="false">SUM(EH55:EM55)</f>
        <v>0</v>
      </c>
      <c r="EP55" s="128" t="n">
        <f aca="false">EO55*AL55</f>
        <v>0</v>
      </c>
      <c r="EQ55" s="17"/>
      <c r="ER55" s="17"/>
      <c r="ES55" s="17"/>
      <c r="ET55" s="17"/>
      <c r="EU55" s="17"/>
      <c r="EV55" s="140" t="n">
        <f aca="false">IF(EV$2&lt;=$A55,IF(EV$3&gt;=$A55,(EV$4),0),0)*($AH56-$AH55)/10000</f>
        <v>0</v>
      </c>
      <c r="EW55" s="140" t="n">
        <f aca="false">IF(EW$2&lt;=$A55,IF(EW$3&gt;=$A55,(EW$4),0),0)*($AH56-$AH55)/10000</f>
        <v>0</v>
      </c>
      <c r="EX55" s="140" t="n">
        <f aca="false">IF(EX$2&lt;=$A55,IF(EX$3&gt;=$A55,(EX$4),0),0)*($AH56-$AH55)/10000</f>
        <v>0</v>
      </c>
      <c r="EY55" s="140" t="n">
        <f aca="false">IF(EY$2&lt;=$A55,IF(EY$3&gt;=$A55,(EY$4),0),0)*($AH56-$AH55)/10000</f>
        <v>0</v>
      </c>
      <c r="EZ55" s="140" t="n">
        <f aca="false">IF(EZ$2&lt;=$A55,IF(EZ$3&gt;=$A55,(EZ$4),0),0)*($AH56-$AH55)/10000</f>
        <v>0</v>
      </c>
      <c r="FA55" s="140" t="n">
        <f aca="false">IF(FA$2&lt;=$A55,IF(FA$3&gt;=$A55,(FA$4),0),0)*($AH56-$AH55)/10000</f>
        <v>0</v>
      </c>
      <c r="FB55" s="17"/>
      <c r="FC55" s="128" t="n">
        <f aca="false">SUM(EV55:FA55)</f>
        <v>0</v>
      </c>
      <c r="FD55" s="128" t="n">
        <f aca="false">FC55*AL55</f>
        <v>0</v>
      </c>
      <c r="FE55" s="17"/>
      <c r="FF55" s="17"/>
      <c r="FG55" s="17"/>
      <c r="FH55" s="17"/>
      <c r="FI55" s="17"/>
      <c r="FJ55" s="17"/>
      <c r="FK55" s="140" t="n">
        <f aca="false">IF(FK$2&lt;=$A55,IF(FK$3&gt;=$A55,(FK$4),0),0)*($AH56-$AH55)/10000</f>
        <v>0</v>
      </c>
      <c r="FL55" s="140" t="n">
        <f aca="false">IF(FL$2&lt;=$A55,IF(FL$3&gt;=$A55,(FL$4),0),0)*($AH56-$AH55)/10000</f>
        <v>0</v>
      </c>
      <c r="FM55" s="140" t="n">
        <f aca="false">IF(FM$2&lt;=$A55,IF(FM$3&gt;=$A55,(FM$4),0),0)*($AH56-$AH55)/10000</f>
        <v>0</v>
      </c>
      <c r="FN55" s="140" t="n">
        <f aca="false">IF(FN$2&lt;=$A55,IF(FN$3&gt;=$A55,(FN$4),0),0)*($AH56-$AH55)/10000</f>
        <v>0</v>
      </c>
      <c r="FO55" s="140" t="n">
        <f aca="false">IF(FO$2&lt;=$A55,IF(FO$3&gt;=$A55,(FO$4),0),0)*($AH56-$AH55)/10000</f>
        <v>0</v>
      </c>
      <c r="FP55" s="140" t="n">
        <f aca="false">IF(FP$2&lt;=$A55,IF(FP$3&gt;=$A55,(FP$4),0),0)*($AH56-$AH55)/10000</f>
        <v>0</v>
      </c>
      <c r="FQ55" s="17"/>
      <c r="FR55" s="128" t="n">
        <f aca="false">SUM(FK55:FP55)</f>
        <v>0</v>
      </c>
      <c r="FS55" s="128" t="n">
        <f aca="false">FR55*AL55</f>
        <v>0</v>
      </c>
      <c r="FT55" s="17"/>
      <c r="FU55" s="17"/>
      <c r="FV55" s="17"/>
      <c r="FW55" s="17"/>
      <c r="FX55" s="17"/>
      <c r="FY55" s="17"/>
      <c r="FZ55" s="140" t="n">
        <f aca="false">IF(FZ$2&lt;=$A55,IF(FZ$3&gt;=$A55,(FZ$4),0),0)*($AH56-$AH55)/10000</f>
        <v>0</v>
      </c>
      <c r="GA55" s="140" t="n">
        <f aca="false">IF(GA$2&lt;=$A55,IF(GA$3&gt;=$A55,(GA$4),0),0)*($AH56-$AH55)/10000</f>
        <v>0</v>
      </c>
      <c r="GB55" s="140" t="n">
        <f aca="false">IF(GB$2&lt;=$A55,IF(GB$3&gt;=$A55,(GB$4),0),0)*($AH56-$AH55)/10000</f>
        <v>0</v>
      </c>
      <c r="GC55" s="140" t="n">
        <f aca="false">IF(GC$2&lt;=$A55,IF(GC$3&gt;=$A55,(GC$4),0),0)*($AH56-$AH55)/10000</f>
        <v>0</v>
      </c>
      <c r="GD55" s="140" t="n">
        <f aca="false">IF(GD$2&lt;=$A55,IF(GD$3&gt;=$A55,(GD$4),0),0)*($AH56-$AH55)/10000</f>
        <v>0</v>
      </c>
      <c r="GE55" s="140" t="n">
        <f aca="false">IF(GE$2&lt;=$A55,IF(GE$3&gt;=$A55,(GE$4),0),0)*($AH56-$AH55)/10000</f>
        <v>0</v>
      </c>
      <c r="GF55" s="17"/>
      <c r="GG55" s="128" t="n">
        <f aca="false">SUM(FZ55:GE55)</f>
        <v>0</v>
      </c>
      <c r="GH55" s="128" t="n">
        <f aca="false">GG55*AL55</f>
        <v>0</v>
      </c>
      <c r="GK55" s="17"/>
      <c r="GL55" s="17"/>
      <c r="GM55" s="17"/>
      <c r="GN55" s="17"/>
      <c r="GO55" s="140" t="n">
        <f aca="false">IF(GO$2&lt;=$A55,IF(GO$3&gt;=$A55,(GO$4),0),0)*($AH56-$AH55)/10000</f>
        <v>0</v>
      </c>
      <c r="GP55" s="140" t="n">
        <f aca="false">IF(GP$2&lt;=$A55,IF(GP$3&gt;=$A55,(GP$4),0),0)*($AH56-$AH55)/10000</f>
        <v>0</v>
      </c>
      <c r="GQ55" s="140" t="n">
        <f aca="false">IF(GQ$2&lt;=$A55,IF(GQ$3&gt;=$A55,(GQ$4),0),0)*($AH56-$AH55)/10000</f>
        <v>0</v>
      </c>
      <c r="GR55" s="140" t="n">
        <f aca="false">IF(GR$2&lt;=$A55,IF(GR$3&gt;=$A55,(GR$4),0),0)*($AH56-$AH55)/10000</f>
        <v>0</v>
      </c>
      <c r="GS55" s="140" t="n">
        <f aca="false">IF(GS$2&lt;=$A55,IF(GS$3&gt;=$A55,(GS$4),0),0)*($AH56-$AH55)/10000</f>
        <v>0</v>
      </c>
      <c r="GT55" s="140" t="n">
        <f aca="false">IF(GT$2&lt;=$A55,IF(GT$3&gt;=$A55,(GT$4),0),0)*($AH56-$AH55)/10000</f>
        <v>0</v>
      </c>
      <c r="GU55" s="17"/>
      <c r="GV55" s="128" t="n">
        <f aca="false">SUM(GO55:GT55)</f>
        <v>0</v>
      </c>
      <c r="GW55" s="128" t="n">
        <f aca="false">GV55*AL55</f>
        <v>0</v>
      </c>
      <c r="GZ55" s="17"/>
      <c r="HA55" s="17"/>
      <c r="HB55" s="17"/>
      <c r="HC55" s="17"/>
      <c r="HD55" s="140" t="n">
        <f aca="false">IF(HD$2&lt;=$A55,IF(HD$3&gt;=$A55,(HD$4),0),0)*($AH56-$AH55)/10000</f>
        <v>0</v>
      </c>
      <c r="HE55" s="140" t="n">
        <f aca="false">IF(HE$2&lt;=$A55,IF(HE$3&gt;=$A55,(HE$4),0),0)*($AH56-$AH55)/10000</f>
        <v>0</v>
      </c>
      <c r="HF55" s="140" t="n">
        <f aca="false">IF(HF$2&lt;=$A55,IF(HF$3&gt;=$A55,(HF$4),0),0)*($AH56-$AH55)/10000</f>
        <v>0</v>
      </c>
      <c r="HG55" s="140" t="n">
        <f aca="false">IF(HG$2&lt;=$A55,IF(HG$3&gt;=$A55,(HG$4),0),0)*($AH56-$AH55)/10000</f>
        <v>0</v>
      </c>
      <c r="HH55" s="140" t="n">
        <f aca="false">IF(HH$2&lt;=$A55,IF(HH$3&gt;=$A55,(HH$4),0),0)*($AH56-$AH55)/10000</f>
        <v>0</v>
      </c>
      <c r="HI55" s="140" t="n">
        <f aca="false">IF(HI$2&lt;=$A55,IF(HI$3&gt;=$A55,(HI$4),0),0)*($AH56-$AH55)/10000</f>
        <v>0</v>
      </c>
      <c r="HJ55" s="17"/>
      <c r="HK55" s="128" t="n">
        <f aca="false">SUM(HD55:HI55)</f>
        <v>0</v>
      </c>
      <c r="HL55" s="128" t="n">
        <f aca="false">HK55*AL55</f>
        <v>0</v>
      </c>
    </row>
    <row r="56" customFormat="false" ht="16.5" hidden="false" customHeight="false" outlineLevel="0" collapsed="false">
      <c r="A56" s="133" t="n">
        <v>38443</v>
      </c>
      <c r="B56" s="134" t="n">
        <f aca="false">INDEX(PrnArray,MATCH($A56,PrnColumn,0),MATCH($AE$19,PrnRow,0))+EP56</f>
        <v>0</v>
      </c>
      <c r="C56" s="148" t="n">
        <f aca="false">INDEX(M1SHEET,MATCH($A56,M1COLUMN,0),MATCH($AF$14,M1ROW,0))</f>
        <v>0.12</v>
      </c>
      <c r="D56" s="149"/>
      <c r="E56" s="134" t="n">
        <f aca="false">INDEX(PrnArray,MATCH($A56,PrnColumn,0),MATCH($AF$47,PrnRow,0))+HL56</f>
        <v>0</v>
      </c>
      <c r="F56" s="148" t="n">
        <f aca="false">INDEX(M1SHEET,MATCH($A56,M1COLUMN,0),MATCH($AF$6,M1ROW,0))</f>
        <v>0.17</v>
      </c>
      <c r="G56" s="149"/>
      <c r="H56" s="134" t="n">
        <f aca="false">INDEX(PrnArray,MATCH($A56,PrnColumn,0),MATCH($AE$11,PrnRow,0))</f>
        <v>0</v>
      </c>
      <c r="I56" s="148" t="n">
        <f aca="false">INDEX(M1SHEET,MATCH($A56,M1COLUMN,0),MATCH($AF$20,M1ROW,0))</f>
        <v>-0.09</v>
      </c>
      <c r="J56" s="149"/>
      <c r="K56" s="134" t="n">
        <f aca="false">INDEX(PrnArray,MATCH($A56,PrnColumn,0),MATCH($AE$21,PrnRow,0))+FS56</f>
        <v>11.97</v>
      </c>
      <c r="L56" s="148" t="n">
        <f aca="false">INDEX(M1SHEET,MATCH($A56,M1COLUMN,0),MATCH($AF$10,M1ROW,0))</f>
        <v>0.07</v>
      </c>
      <c r="M56" s="149"/>
      <c r="N56" s="134" t="n">
        <f aca="false">INDEX(PrnArray,MATCH($A56,PrnColumn,0),MATCH($AE$40,PrnRow,0))+AJ56</f>
        <v>-19.02</v>
      </c>
      <c r="O56" s="148" t="n">
        <f aca="false">INDEX(M1SHEET,MATCH($A56,M1COLUMN,0),MATCH($AF$26,M1ROW,0))</f>
        <v>0.14</v>
      </c>
      <c r="P56" s="149"/>
      <c r="Q56" s="134" t="n">
        <f aca="false">INDEX(PrnArray,MATCH($A56,PrnColumn,0),MATCH($AE$2,PrnRow,0))+$BE56+$DE56</f>
        <v>-105.63</v>
      </c>
      <c r="R56" s="148" t="n">
        <f aca="false">INDEX(M1SHEET,MATCH($A56,M1COLUMN,0),MATCH($AF$3,M1ROW,0))</f>
        <v>-0.44</v>
      </c>
      <c r="S56" s="149"/>
      <c r="T56" s="148" t="n">
        <f aca="false">INDEX(M1SHEET,MATCH($A56,M1COLUMN,0),MATCH($AF$28,M1ROW,0))</f>
        <v>4.83153131997956</v>
      </c>
      <c r="U56" s="149"/>
      <c r="V56" s="134" t="e">
        <f aca="false">INDEX(PrnArray,MATCH($A56,PrnColumn,0),MATCH($AE$18,PrnRow,0))+INDEX(optsArray,MATCH($A56,optsColumn,0),MATCH($AE$18,optsRow,0))+$BE56+$CJ56+$CR56+$DP56</f>
        <v>#VALUE!</v>
      </c>
      <c r="W56" s="148" t="n">
        <f aca="false">INDEX(M1SHEET,MATCH($A56,M1COLUMN,0),MATCH($AF$2,M1ROW,0))</f>
        <v>3.865</v>
      </c>
      <c r="X56" s="149"/>
      <c r="Z56" s="150" t="n">
        <f aca="false">H56+K56+Q56</f>
        <v>-93.66</v>
      </c>
      <c r="AA56" s="58"/>
      <c r="AB56" s="58"/>
      <c r="AH56" s="138" t="n">
        <v>38443</v>
      </c>
      <c r="AI56" s="96" t="n">
        <f aca="false">(BE56+BQ56+CJ56+DP56)*AL56</f>
        <v>0</v>
      </c>
      <c r="AJ56" s="97" t="n">
        <f aca="false">(AN56)*(AL56)</f>
        <v>0</v>
      </c>
      <c r="AK56" s="97" t="n">
        <f aca="false">(AM56+AN56)*(AL56)</f>
        <v>0</v>
      </c>
      <c r="AL56" s="139" t="n">
        <f aca="false">INDEX(M1SHEET,MATCH($AH56,M1COLUMN,0),MATCH($AF$38,M1ROW,0))</f>
        <v>0.797992855752203</v>
      </c>
      <c r="AM56" s="122" t="n">
        <f aca="false">BR56</f>
        <v>0</v>
      </c>
      <c r="AN56" s="97" t="n">
        <f aca="false">BQ56</f>
        <v>0</v>
      </c>
      <c r="AO56" s="125"/>
      <c r="AP56" s="108"/>
      <c r="AQ56" s="128" t="n">
        <f aca="false">SUM(AW56:BD56)+SUM(BH56:BO56)+SUM(DT56:DY56)+SUM(BV56:CH56)</f>
        <v>0</v>
      </c>
      <c r="AR56" s="108"/>
      <c r="AS56" s="17"/>
      <c r="AT56" s="17"/>
      <c r="AU56" s="37" t="n">
        <v>38443</v>
      </c>
      <c r="AV56" s="17"/>
      <c r="AW56" s="128" t="n">
        <f aca="false">IF(AW$2&lt;=$A56,IF(AW$3&gt;=$A56,(AW$4/1.055056),0),0)*($AH57-$AH56)/10000</f>
        <v>0</v>
      </c>
      <c r="AX56" s="140" t="n">
        <f aca="false">IF(AX$2&lt;=$A56,IF(AX$3&gt;=$A56,(AX$4/1.055056),0),0)*($AH57-$AH56)/10000</f>
        <v>0</v>
      </c>
      <c r="AY56" s="140" t="n">
        <f aca="false">IF(AY$2&lt;=$A56,IF(AY$3&gt;=$A56,(AY$4/1.055056),0),0)*($AH57-$AH56)/10000</f>
        <v>0</v>
      </c>
      <c r="AZ56" s="140" t="n">
        <f aca="false">IF(AZ$2&lt;=$A56,IF(AZ$3&gt;=$A56,(AZ$4/1.055056),0),0)*($AH57-$AH56)/10000</f>
        <v>0</v>
      </c>
      <c r="BA56" s="140" t="n">
        <f aca="false">IF(BA$2&lt;=$A56,IF(BA$3&gt;=$A56,(BA$4/1.055056),0),0)*($AH57-$AH56)/10000</f>
        <v>0</v>
      </c>
      <c r="BB56" s="140" t="n">
        <f aca="false">IF(BB$2&lt;=$A56,IF(BB$3&gt;=$A56,(BB$4/1.055056),0),0)*($AH57-$AH56)/10000</f>
        <v>0</v>
      </c>
      <c r="BC56" s="140" t="n">
        <f aca="false">IF(BC$2&lt;=$A56,IF(BC$3&gt;=$A56,(BC$4/1.055056),0),0)*($AH57-$AH56)/10000</f>
        <v>0</v>
      </c>
      <c r="BD56" s="140"/>
      <c r="BE56" s="140" t="n">
        <f aca="false">SUM(AW56:BD56)*AL56</f>
        <v>0</v>
      </c>
      <c r="BF56" s="13"/>
      <c r="BG56" s="13"/>
      <c r="BH56" s="141" t="n">
        <f aca="false">IF(BH$2&lt;=$A56,IF(BH$3&gt;=$A56,(BH$4/1.055056),0),0)*($AH57-$AH56)/10000</f>
        <v>0</v>
      </c>
      <c r="BI56" s="141" t="n">
        <f aca="false">IF(BI$2&lt;=$A56,IF(BI$3&gt;=$A56,(BI$4/1.055056),0),0)*($AH57-$AH56)/10000</f>
        <v>0</v>
      </c>
      <c r="BJ56" s="141" t="n">
        <f aca="false">IF(BJ$2&lt;=$A56,IF(BJ$3&gt;=$A56,(BJ$4/1.055056),0),0)*($AH57-$AH56)/10000</f>
        <v>0</v>
      </c>
      <c r="BK56" s="141" t="n">
        <f aca="false">IF(BK$2&lt;=$A56,IF(BK$3&gt;=$A56,(BK$4/1.055056),0),0)*($AH57-$AH56)/10000</f>
        <v>0</v>
      </c>
      <c r="BL56" s="141" t="n">
        <f aca="false">IF(BL$2&lt;=$A56,IF(BL$3&gt;=$A56,(BL$4/1.055056),0),0)*($AH57-$AH56)/10000</f>
        <v>0</v>
      </c>
      <c r="BM56" s="141" t="n">
        <f aca="false">IF(BM$2&lt;=$A56,IF(BM$3&gt;=$A56,(BM$4/1.055056),0),0)*($AH57-$AH56)/10000</f>
        <v>0</v>
      </c>
      <c r="BN56" s="141" t="n">
        <f aca="false">IF(BN$2&lt;=$A56,IF(BN$3&gt;=$A56,(BN$4/1.055056),0),0)*($AH57-$AH56)/10000</f>
        <v>0</v>
      </c>
      <c r="BO56" s="141" t="n">
        <f aca="false">IF(BO$2&lt;=$A56,IF(BO$3&gt;=$A56,(BO$4/1.055056),0),0)*($AH57-$AH56)/10000</f>
        <v>0</v>
      </c>
      <c r="BP56" s="13"/>
      <c r="BQ56" s="14" t="n">
        <f aca="false">SUM(BH56:BO56)</f>
        <v>0</v>
      </c>
      <c r="BR56" s="14"/>
      <c r="BS56" s="14"/>
      <c r="BT56" s="17"/>
      <c r="BU56" s="17"/>
      <c r="BV56" s="142" t="n">
        <f aca="false">IF(BV$2&lt;=$A56,IF(BV$3&gt;=$A56,(BV$4),0),0)*($AH57-$AH56)/10000</f>
        <v>0</v>
      </c>
      <c r="BW56" s="142" t="n">
        <f aca="false">IF(BW$2&lt;=$A56,IF(BW$3&gt;=$A56,(BW$4),0),0)*($AH57-$AH56)/10000</f>
        <v>0</v>
      </c>
      <c r="BX56" s="142" t="n">
        <f aca="false">IF(BX$2&lt;=$A56,IF(BX$3&gt;=$A56,(BX$4),0),0)*($AH57-$AH56)/10000</f>
        <v>0</v>
      </c>
      <c r="BY56" s="142" t="n">
        <f aca="false">IF(BY$2&lt;=$A56,IF(BY$3&gt;=$A56,(BY$4),0),0)*($AH57-$AH56)/10000</f>
        <v>0</v>
      </c>
      <c r="BZ56" s="142" t="n">
        <f aca="false">IF(BZ$2&lt;=$A56,IF(BZ$3&gt;=$A56,(BZ$4),0),0)*($AH57-$AH56)/10000</f>
        <v>0</v>
      </c>
      <c r="CA56" s="140" t="n">
        <f aca="false">IF(CA$2&lt;=$A56,IF(CA$3&gt;=$A56,(CA$4),0),0)*($AH57-$AH56)/10000</f>
        <v>0</v>
      </c>
      <c r="CB56" s="140" t="n">
        <f aca="false">IF(CB$2&lt;=$A56,IF(CB$3&gt;=$A56,(CB$4),0),0)*($AH57-$AH56)/10000</f>
        <v>0</v>
      </c>
      <c r="CC56" s="140" t="n">
        <f aca="false">IF(CC$2&lt;=$A56,IF(CC$3&gt;=$A56,(CC$4),0),0)*($AH57-$AH56)/10000</f>
        <v>0</v>
      </c>
      <c r="CD56" s="140" t="n">
        <f aca="false">IF(CD$2&lt;=$A56,IF(CD$3&gt;=$A56,(CD$4),0),0)*($AH57-$AH56)/10000</f>
        <v>0</v>
      </c>
      <c r="CE56" s="140" t="n">
        <f aca="false">IF(CE$2&lt;=$A56,IF(CE$3&gt;=$A56,(CE$4),0),0)*($AH57-$AH56)/10000</f>
        <v>0</v>
      </c>
      <c r="CF56" s="140" t="n">
        <f aca="false">IF(CF$2&lt;=$A56,IF(CF$3&gt;=$A56,(CF$4),0),0)*($AH57-$AH56)/10000</f>
        <v>0</v>
      </c>
      <c r="CG56" s="140" t="n">
        <f aca="false">IF(CG$2&lt;=$A56,IF(CG$3&gt;=$A56,(CG$4),0),0)*($AH57-$AH56)/10000</f>
        <v>0</v>
      </c>
      <c r="CH56" s="140" t="n">
        <f aca="false">IF(CH$2&lt;=$A56,IF(CH$3&gt;=$A56,(CH$4),0),0)*($AH57-$AH56)/10000</f>
        <v>0</v>
      </c>
      <c r="CI56" s="17"/>
      <c r="CJ56" s="128" t="n">
        <f aca="false">SUM(BV56:CH56)*$AL56</f>
        <v>0</v>
      </c>
      <c r="CK56" s="128"/>
      <c r="CL56" s="128"/>
      <c r="CM56" s="142" t="n">
        <f aca="false">IF(CM$2&lt;=$A56,IF(CM$3&gt;=$A56,(CM$4),0),0)*($AH57-$AH56)/10000</f>
        <v>0</v>
      </c>
      <c r="CN56" s="142" t="n">
        <f aca="false">IF(CN$2&lt;=$A56,IF(CN$3&gt;=$A56,(CN$4),0),0)*($AH57-$AH56)/10000</f>
        <v>0</v>
      </c>
      <c r="CO56" s="142" t="n">
        <f aca="false">IF(CO$2&lt;=$A56,IF(CO$3&gt;=$A56,(CO$4),0),0)*($AH57-$AH56)/10000</f>
        <v>0</v>
      </c>
      <c r="CP56" s="142" t="n">
        <f aca="false">IF(CP$2&lt;=$A56,IF(CP$3&gt;=$A56,(CP$4),0),0)*($AH57-$AH56)/10000</f>
        <v>0</v>
      </c>
      <c r="CQ56" s="128"/>
      <c r="CR56" s="128" t="n">
        <f aca="false">SUM(CM56:CP56)*AL56</f>
        <v>0</v>
      </c>
      <c r="CS56" s="128"/>
      <c r="CT56" s="17"/>
      <c r="CU56" s="17"/>
      <c r="CV56" s="17"/>
      <c r="CW56" s="140" t="n">
        <f aca="false">IF(CW$2&lt;=$A56,IF(CW$3&gt;=$A56,(CW$4),0),0)*($AH57-$AH56)/10000</f>
        <v>0</v>
      </c>
      <c r="CX56" s="140" t="n">
        <f aca="false">IF(CX$2&lt;=$A56,IF(CX$3&gt;=$A56,(CX$4),0),0)*($AH57-$AH56)/10000</f>
        <v>0</v>
      </c>
      <c r="CY56" s="140" t="n">
        <f aca="false">IF(CY$2&lt;=$A56,IF(CY$3&gt;=$A56,(CY$4),0),0)*($AH57-$AH56)/10000</f>
        <v>0</v>
      </c>
      <c r="CZ56" s="140" t="n">
        <f aca="false">IF(CZ$2&lt;=$A56,IF(CZ$3&gt;=$A56,(CZ$4),0),0)*($AH57-$AH56)/10000</f>
        <v>0</v>
      </c>
      <c r="DA56" s="140" t="n">
        <f aca="false">IF(DA$2&lt;=$A56,IF(DA$3&gt;=$A56,(DA$4),0),0)*($AH57-$AH56)/10000</f>
        <v>0</v>
      </c>
      <c r="DB56" s="140" t="n">
        <f aca="false">IF(DB$2&lt;=$A56,IF(DB$3&gt;=$A56,(DB$4),0),0)*($AH57-$AH56)/10000</f>
        <v>0</v>
      </c>
      <c r="DC56" s="140" t="n">
        <f aca="false">IF(DC$2&lt;=$A56,IF(DC$3&gt;=$A56,(DC$4),0),0)*($AH57-$AH56)/10000</f>
        <v>0</v>
      </c>
      <c r="DD56" s="17"/>
      <c r="DE56" s="128" t="n">
        <f aca="false">SUM(CW56:DC56)*$AL56</f>
        <v>0</v>
      </c>
      <c r="DF56" s="17"/>
      <c r="DG56" s="17"/>
      <c r="DH56" s="17"/>
      <c r="DI56" s="17"/>
      <c r="DJ56" s="17"/>
      <c r="DK56" s="140" t="n">
        <f aca="false">IF(DK$2&lt;=$A56,IF(DK$3&gt;=$A56,(DK$4),0),0)*($AH57-$AH56)/10000</f>
        <v>0</v>
      </c>
      <c r="DL56" s="140" t="n">
        <f aca="false">IF(DL$2&lt;=$A56,IF(DL$3&gt;=$A56,(DL$4),0),0)*($AH57-$AH56)/10000</f>
        <v>0</v>
      </c>
      <c r="DM56" s="140" t="n">
        <f aca="false">IF(DM$2&lt;=$A56,IF(DM$3&gt;=$A56,(DM$4),0),0)*($AH57-$AH56)/10000</f>
        <v>0</v>
      </c>
      <c r="DN56" s="140" t="n">
        <f aca="false">IF(DN$2&lt;=$A56,IF(DN$3&gt;=$A56,(DN$4),0),0)*($AH57-$AH56)/10000</f>
        <v>0</v>
      </c>
      <c r="DO56" s="140"/>
      <c r="DP56" s="140" t="n">
        <f aca="false">SUM(DK56:DN56)*AL56</f>
        <v>0</v>
      </c>
      <c r="DQ56" s="140"/>
      <c r="DR56" s="140" t="n">
        <f aca="false">IF(DR$2&lt;=$A56,IF(DR$3&gt;=$A56,(DR$4),0),0)*($AH57-$AH56)/10000</f>
        <v>0</v>
      </c>
      <c r="DS56" s="140" t="n">
        <f aca="false">IF(DS$2&lt;=$A56,IF(DS$3&gt;=$A56,(DS$4),0),0)*($AH57-$AH56)/10000</f>
        <v>0</v>
      </c>
      <c r="DT56" s="140" t="n">
        <f aca="false">IF(DT$2&lt;=$A56,IF(DT$3&gt;=$A56,(DT$4),0),0)*($AH57-$AH56)/10000</f>
        <v>0</v>
      </c>
      <c r="DU56" s="140" t="n">
        <f aca="false">IF(DU$2&lt;=$A56,IF(DU$3&gt;=$A56,(DU$4),0),0)*($AH57-$AH56)/10000</f>
        <v>0</v>
      </c>
      <c r="DV56" s="140" t="n">
        <f aca="false">IF(DV$2&lt;=$A56,IF(DV$3&gt;=$A56,(DV$4),0),0)*($AH57-$AH56)/10000</f>
        <v>0</v>
      </c>
      <c r="DW56" s="140" t="n">
        <f aca="false">IF(DW$2&lt;=$A56,IF(DW$3&gt;=$A56,(DW$4),0),0)*($AH57-$AH56)/10000</f>
        <v>0</v>
      </c>
      <c r="DX56" s="140" t="n">
        <f aca="false">IF(DX$2&lt;=$A56,IF(DX$3&gt;=$A56,(DX$4),0),0)*($AH57-$AH56)/10000</f>
        <v>0</v>
      </c>
      <c r="DY56" s="140" t="n">
        <f aca="false">IF(DY$2&lt;=$A56,IF(DY$3&gt;=$A56,(DY$4),0),0)*($AH57-$AH56)/10000</f>
        <v>0</v>
      </c>
      <c r="DZ56" s="17"/>
      <c r="EA56" s="128" t="n">
        <f aca="false">DP56+((SUM(DR56:DY56)))</f>
        <v>0</v>
      </c>
      <c r="EB56" s="128" t="n">
        <f aca="false">EA56*AL56</f>
        <v>0</v>
      </c>
      <c r="EC56" s="17"/>
      <c r="ED56" s="17"/>
      <c r="EE56" s="17"/>
      <c r="EF56" s="17"/>
      <c r="EG56" s="17"/>
      <c r="EH56" s="140" t="n">
        <f aca="false">IF(EH$2&lt;=$A56,IF(EH$3&gt;=$A56,(EH$4),0),0)*($AH57-$AH56)/10000</f>
        <v>0</v>
      </c>
      <c r="EI56" s="140" t="n">
        <f aca="false">IF(EI$2&lt;=$A56,IF(EI$3&gt;=$A56,(EI$4),0),0)*($AH57-$AH56)/10000</f>
        <v>0</v>
      </c>
      <c r="EJ56" s="140" t="n">
        <f aca="false">IF(EJ$2&lt;=$A56,IF(EJ$3&gt;=$A56,(EJ$4),0),0)*($AH57-$AH56)/10000</f>
        <v>0</v>
      </c>
      <c r="EK56" s="140" t="n">
        <f aca="false">IF(EK$2&lt;=$A56,IF(EK$3&gt;=$A56,(EK$4),0),0)*($AH57-$AH56)/10000</f>
        <v>0</v>
      </c>
      <c r="EL56" s="140" t="n">
        <f aca="false">IF(EL$2&lt;=$A56,IF(EL$3&gt;=$A56,(EL$4),0),0)*($AH57-$AH56)/10000</f>
        <v>0</v>
      </c>
      <c r="EM56" s="140" t="n">
        <f aca="false">IF(EM$2&lt;=$A56,IF(EM$3&gt;=$A56,(EM$4),0),0)*($AH57-$AH56)/10000</f>
        <v>0</v>
      </c>
      <c r="EN56" s="17"/>
      <c r="EO56" s="128" t="n">
        <f aca="false">SUM(EH56:EM56)</f>
        <v>0</v>
      </c>
      <c r="EP56" s="128" t="n">
        <f aca="false">EO56*AL56</f>
        <v>0</v>
      </c>
      <c r="EQ56" s="17"/>
      <c r="ER56" s="17"/>
      <c r="ES56" s="17"/>
      <c r="ET56" s="17"/>
      <c r="EU56" s="17"/>
      <c r="EV56" s="140" t="n">
        <f aca="false">IF(EV$2&lt;=$A56,IF(EV$3&gt;=$A56,(EV$4),0),0)*($AH57-$AH56)/10000</f>
        <v>0</v>
      </c>
      <c r="EW56" s="140" t="n">
        <f aca="false">IF(EW$2&lt;=$A56,IF(EW$3&gt;=$A56,(EW$4),0),0)*($AH57-$AH56)/10000</f>
        <v>0</v>
      </c>
      <c r="EX56" s="140" t="n">
        <f aca="false">IF(EX$2&lt;=$A56,IF(EX$3&gt;=$A56,(EX$4),0),0)*($AH57-$AH56)/10000</f>
        <v>0</v>
      </c>
      <c r="EY56" s="140" t="n">
        <f aca="false">IF(EY$2&lt;=$A56,IF(EY$3&gt;=$A56,(EY$4),0),0)*($AH57-$AH56)/10000</f>
        <v>0</v>
      </c>
      <c r="EZ56" s="140" t="n">
        <f aca="false">IF(EZ$2&lt;=$A56,IF(EZ$3&gt;=$A56,(EZ$4),0),0)*($AH57-$AH56)/10000</f>
        <v>0</v>
      </c>
      <c r="FA56" s="140" t="n">
        <f aca="false">IF(FA$2&lt;=$A56,IF(FA$3&gt;=$A56,(FA$4),0),0)*($AH57-$AH56)/10000</f>
        <v>0</v>
      </c>
      <c r="FB56" s="17"/>
      <c r="FC56" s="128" t="n">
        <f aca="false">SUM(EV56:FA56)</f>
        <v>0</v>
      </c>
      <c r="FD56" s="128" t="n">
        <f aca="false">FC56*AL56</f>
        <v>0</v>
      </c>
      <c r="FE56" s="17"/>
      <c r="FF56" s="17"/>
      <c r="FG56" s="17"/>
      <c r="FH56" s="17"/>
      <c r="FI56" s="17"/>
      <c r="FJ56" s="17"/>
      <c r="FK56" s="140" t="n">
        <f aca="false">IF(FK$2&lt;=$A56,IF(FK$3&gt;=$A56,(FK$4),0),0)*($AH57-$AH56)/10000</f>
        <v>0</v>
      </c>
      <c r="FL56" s="140" t="n">
        <f aca="false">IF(FL$2&lt;=$A56,IF(FL$3&gt;=$A56,(FL$4),0),0)*($AH57-$AH56)/10000</f>
        <v>0</v>
      </c>
      <c r="FM56" s="140" t="n">
        <f aca="false">IF(FM$2&lt;=$A56,IF(FM$3&gt;=$A56,(FM$4),0),0)*($AH57-$AH56)/10000</f>
        <v>0</v>
      </c>
      <c r="FN56" s="140" t="n">
        <f aca="false">IF(FN$2&lt;=$A56,IF(FN$3&gt;=$A56,(FN$4),0),0)*($AH57-$AH56)/10000</f>
        <v>0</v>
      </c>
      <c r="FO56" s="140" t="n">
        <f aca="false">IF(FO$2&lt;=$A56,IF(FO$3&gt;=$A56,(FO$4),0),0)*($AH57-$AH56)/10000</f>
        <v>0</v>
      </c>
      <c r="FP56" s="140" t="n">
        <f aca="false">IF(FP$2&lt;=$A56,IF(FP$3&gt;=$A56,(FP$4),0),0)*($AH57-$AH56)/10000</f>
        <v>0</v>
      </c>
      <c r="FQ56" s="17"/>
      <c r="FR56" s="128" t="n">
        <f aca="false">SUM(FK56:FP56)</f>
        <v>0</v>
      </c>
      <c r="FS56" s="128" t="n">
        <f aca="false">FR56*AL56</f>
        <v>0</v>
      </c>
      <c r="FT56" s="17"/>
      <c r="FU56" s="17"/>
      <c r="FV56" s="17"/>
      <c r="FW56" s="17"/>
      <c r="FX56" s="17"/>
      <c r="FY56" s="17"/>
      <c r="FZ56" s="140" t="n">
        <f aca="false">IF(FZ$2&lt;=$A56,IF(FZ$3&gt;=$A56,(FZ$4),0),0)*($AH57-$AH56)/10000</f>
        <v>0</v>
      </c>
      <c r="GA56" s="140" t="n">
        <f aca="false">IF(GA$2&lt;=$A56,IF(GA$3&gt;=$A56,(GA$4),0),0)*($AH57-$AH56)/10000</f>
        <v>0</v>
      </c>
      <c r="GB56" s="140" t="n">
        <f aca="false">IF(GB$2&lt;=$A56,IF(GB$3&gt;=$A56,(GB$4),0),0)*($AH57-$AH56)/10000</f>
        <v>0</v>
      </c>
      <c r="GC56" s="140" t="n">
        <f aca="false">IF(GC$2&lt;=$A56,IF(GC$3&gt;=$A56,(GC$4),0),0)*($AH57-$AH56)/10000</f>
        <v>0</v>
      </c>
      <c r="GD56" s="140" t="n">
        <f aca="false">IF(GD$2&lt;=$A56,IF(GD$3&gt;=$A56,(GD$4),0),0)*($AH57-$AH56)/10000</f>
        <v>0</v>
      </c>
      <c r="GE56" s="140" t="n">
        <f aca="false">IF(GE$2&lt;=$A56,IF(GE$3&gt;=$A56,(GE$4),0),0)*($AH57-$AH56)/10000</f>
        <v>0</v>
      </c>
      <c r="GF56" s="17"/>
      <c r="GG56" s="128" t="n">
        <f aca="false">SUM(FZ56:GE56)</f>
        <v>0</v>
      </c>
      <c r="GH56" s="128" t="n">
        <f aca="false">GG56*AL56</f>
        <v>0</v>
      </c>
      <c r="GK56" s="17"/>
      <c r="GL56" s="17"/>
      <c r="GM56" s="17"/>
      <c r="GN56" s="17"/>
      <c r="GO56" s="140" t="n">
        <f aca="false">IF(GO$2&lt;=$A56,IF(GO$3&gt;=$A56,(GO$4),0),0)*($AH57-$AH56)/10000</f>
        <v>0</v>
      </c>
      <c r="GP56" s="140" t="n">
        <f aca="false">IF(GP$2&lt;=$A56,IF(GP$3&gt;=$A56,(GP$4),0),0)*($AH57-$AH56)/10000</f>
        <v>0</v>
      </c>
      <c r="GQ56" s="140" t="n">
        <f aca="false">IF(GQ$2&lt;=$A56,IF(GQ$3&gt;=$A56,(GQ$4),0),0)*($AH57-$AH56)/10000</f>
        <v>0</v>
      </c>
      <c r="GR56" s="140" t="n">
        <f aca="false">IF(GR$2&lt;=$A56,IF(GR$3&gt;=$A56,(GR$4),0),0)*($AH57-$AH56)/10000</f>
        <v>0</v>
      </c>
      <c r="GS56" s="140" t="n">
        <f aca="false">IF(GS$2&lt;=$A56,IF(GS$3&gt;=$A56,(GS$4),0),0)*($AH57-$AH56)/10000</f>
        <v>0</v>
      </c>
      <c r="GT56" s="140" t="n">
        <f aca="false">IF(GT$2&lt;=$A56,IF(GT$3&gt;=$A56,(GT$4),0),0)*($AH57-$AH56)/10000</f>
        <v>0</v>
      </c>
      <c r="GU56" s="17"/>
      <c r="GV56" s="128" t="n">
        <f aca="false">SUM(GO56:GT56)</f>
        <v>0</v>
      </c>
      <c r="GW56" s="128" t="n">
        <f aca="false">GV56*AL56</f>
        <v>0</v>
      </c>
      <c r="GZ56" s="17"/>
      <c r="HA56" s="17"/>
      <c r="HB56" s="17"/>
      <c r="HC56" s="17"/>
      <c r="HD56" s="140" t="n">
        <f aca="false">IF(HD$2&lt;=$A56,IF(HD$3&gt;=$A56,(HD$4),0),0)*($AH57-$AH56)/10000</f>
        <v>0</v>
      </c>
      <c r="HE56" s="140" t="n">
        <f aca="false">IF(HE$2&lt;=$A56,IF(HE$3&gt;=$A56,(HE$4),0),0)*($AH57-$AH56)/10000</f>
        <v>0</v>
      </c>
      <c r="HF56" s="140" t="n">
        <f aca="false">IF(HF$2&lt;=$A56,IF(HF$3&gt;=$A56,(HF$4),0),0)*($AH57-$AH56)/10000</f>
        <v>0</v>
      </c>
      <c r="HG56" s="140" t="n">
        <f aca="false">IF(HG$2&lt;=$A56,IF(HG$3&gt;=$A56,(HG$4),0),0)*($AH57-$AH56)/10000</f>
        <v>0</v>
      </c>
      <c r="HH56" s="140" t="n">
        <f aca="false">IF(HH$2&lt;=$A56,IF(HH$3&gt;=$A56,(HH$4),0),0)*($AH57-$AH56)/10000</f>
        <v>0</v>
      </c>
      <c r="HI56" s="140" t="n">
        <f aca="false">IF(HI$2&lt;=$A56,IF(HI$3&gt;=$A56,(HI$4),0),0)*($AH57-$AH56)/10000</f>
        <v>0</v>
      </c>
      <c r="HJ56" s="17"/>
      <c r="HK56" s="128" t="n">
        <f aca="false">SUM(HD56:HI56)</f>
        <v>0</v>
      </c>
      <c r="HL56" s="128" t="n">
        <f aca="false">HK56*AL56</f>
        <v>0</v>
      </c>
    </row>
    <row r="57" customFormat="false" ht="16.5" hidden="false" customHeight="false" outlineLevel="0" collapsed="false">
      <c r="A57" s="133" t="n">
        <v>38473</v>
      </c>
      <c r="B57" s="144" t="n">
        <f aca="false">INDEX(PrnArray,MATCH($A57,PrnColumn,0),MATCH($AE$19,PrnRow,0))+EP57</f>
        <v>0</v>
      </c>
      <c r="C57" s="135" t="n">
        <f aca="false">INDEX(M1SHEET,MATCH($A57,M1COLUMN,0),MATCH($AF$14,M1ROW,0))</f>
        <v>0.12</v>
      </c>
      <c r="D57" s="152"/>
      <c r="E57" s="144" t="n">
        <f aca="false">INDEX(PrnArray,MATCH($A57,PrnColumn,0),MATCH($AF$47,PrnRow,0))+HL57</f>
        <v>0</v>
      </c>
      <c r="F57" s="135" t="n">
        <f aca="false">INDEX(M1SHEET,MATCH($A57,M1COLUMN,0),MATCH($AF$6,M1ROW,0))</f>
        <v>0.17</v>
      </c>
      <c r="G57" s="152"/>
      <c r="H57" s="144" t="n">
        <f aca="false">INDEX(PrnArray,MATCH($A57,PrnColumn,0),MATCH($AE$11,PrnRow,0))</f>
        <v>0</v>
      </c>
      <c r="I57" s="135" t="n">
        <f aca="false">INDEX(M1SHEET,MATCH($A57,M1COLUMN,0),MATCH($AF$20,M1ROW,0))</f>
        <v>-0.09</v>
      </c>
      <c r="J57" s="152"/>
      <c r="K57" s="144" t="n">
        <f aca="false">INDEX(PrnArray,MATCH($A57,PrnColumn,0),MATCH($AE$21,PrnRow,0))+FS57</f>
        <v>12.31</v>
      </c>
      <c r="L57" s="135" t="n">
        <f aca="false">INDEX(M1SHEET,MATCH($A57,M1COLUMN,0),MATCH($AF$10,M1ROW,0))</f>
        <v>0.07</v>
      </c>
      <c r="M57" s="152"/>
      <c r="N57" s="144" t="n">
        <f aca="false">INDEX(PrnArray,MATCH($A57,PrnColumn,0),MATCH($AE$40,PrnRow,0))+AJ57</f>
        <v>-19.56</v>
      </c>
      <c r="O57" s="135" t="n">
        <f aca="false">INDEX(M1SHEET,MATCH($A57,M1COLUMN,0),MATCH($AF$26,M1ROW,0))</f>
        <v>0.14</v>
      </c>
      <c r="P57" s="152"/>
      <c r="Q57" s="144" t="n">
        <f aca="false">INDEX(PrnArray,MATCH($A57,PrnColumn,0),MATCH($AE$2,PrnRow,0))+$BE57+$DE57</f>
        <v>-108.63</v>
      </c>
      <c r="R57" s="135" t="n">
        <f aca="false">INDEX(M1SHEET,MATCH($A57,M1COLUMN,0),MATCH($AF$3,M1ROW,0))</f>
        <v>-0.44</v>
      </c>
      <c r="S57" s="152"/>
      <c r="T57" s="135" t="n">
        <f aca="false">INDEX(M1SHEET,MATCH($A57,M1COLUMN,0),MATCH($AF$28,M1ROW,0))</f>
        <v>4.78943914395833</v>
      </c>
      <c r="U57" s="152"/>
      <c r="V57" s="144" t="e">
        <f aca="false">INDEX(PrnArray,MATCH($A57,PrnColumn,0),MATCH($AE$18,PrnRow,0))+INDEX(optsArray,MATCH($A57,optsColumn,0),MATCH($AE$18,optsRow,0))+$BE57+$CJ57+$CR57+$DP57</f>
        <v>#VALUE!</v>
      </c>
      <c r="W57" s="135" t="n">
        <f aca="false">INDEX(M1SHEET,MATCH($A57,M1COLUMN,0),MATCH($AF$2,M1ROW,0))</f>
        <v>3.836</v>
      </c>
      <c r="X57" s="152"/>
      <c r="Z57" s="150" t="n">
        <f aca="false">H57+K57+Q57</f>
        <v>-96.32</v>
      </c>
      <c r="AA57" s="58"/>
      <c r="AB57" s="58"/>
      <c r="AH57" s="138" t="n">
        <v>38473</v>
      </c>
      <c r="AI57" s="96" t="n">
        <f aca="false">(BE57+BQ57+CJ57+DP57)*AL57</f>
        <v>0</v>
      </c>
      <c r="AJ57" s="97" t="n">
        <f aca="false">(AN57)*(AL57)</f>
        <v>0</v>
      </c>
      <c r="AK57" s="97" t="n">
        <f aca="false">(AM57+AN57)*(AL57)</f>
        <v>0</v>
      </c>
      <c r="AL57" s="139" t="n">
        <f aca="false">INDEX(M1SHEET,MATCH($AH57,M1COLUMN,0),MATCH($AF$38,M1ROW,0))</f>
        <v>0.794164320358128</v>
      </c>
      <c r="AM57" s="122" t="n">
        <f aca="false">BR57</f>
        <v>0</v>
      </c>
      <c r="AN57" s="97" t="n">
        <f aca="false">BQ57</f>
        <v>0</v>
      </c>
      <c r="AO57" s="125"/>
      <c r="AP57" s="108"/>
      <c r="AQ57" s="128" t="n">
        <f aca="false">SUM(AW57:BD57)+SUM(BH57:BO57)+SUM(DT57:DY57)+SUM(BV57:CH57)</f>
        <v>0</v>
      </c>
      <c r="AR57" s="108"/>
      <c r="AS57" s="17"/>
      <c r="AT57" s="17"/>
      <c r="AU57" s="37" t="n">
        <v>38473</v>
      </c>
      <c r="AV57" s="17"/>
      <c r="AW57" s="128" t="n">
        <f aca="false">IF(AW$2&lt;=$A57,IF(AW$3&gt;=$A57,(AW$4/1.055056),0),0)*($AH58-$AH57)/10000</f>
        <v>0</v>
      </c>
      <c r="AX57" s="140" t="n">
        <f aca="false">IF(AX$2&lt;=$A57,IF(AX$3&gt;=$A57,(AX$4/1.055056),0),0)*($AH58-$AH57)/10000</f>
        <v>0</v>
      </c>
      <c r="AY57" s="140" t="n">
        <f aca="false">IF(AY$2&lt;=$A57,IF(AY$3&gt;=$A57,(AY$4/1.055056),0),0)*($AH58-$AH57)/10000</f>
        <v>0</v>
      </c>
      <c r="AZ57" s="140" t="n">
        <f aca="false">IF(AZ$2&lt;=$A57,IF(AZ$3&gt;=$A57,(AZ$4/1.055056),0),0)*($AH58-$AH57)/10000</f>
        <v>0</v>
      </c>
      <c r="BA57" s="140" t="n">
        <f aca="false">IF(BA$2&lt;=$A57,IF(BA$3&gt;=$A57,(BA$4/1.055056),0),0)*($AH58-$AH57)/10000</f>
        <v>0</v>
      </c>
      <c r="BB57" s="140" t="n">
        <f aca="false">IF(BB$2&lt;=$A57,IF(BB$3&gt;=$A57,(BB$4/1.055056),0),0)*($AH58-$AH57)/10000</f>
        <v>0</v>
      </c>
      <c r="BC57" s="140" t="n">
        <f aca="false">IF(BC$2&lt;=$A57,IF(BC$3&gt;=$A57,(BC$4/1.055056),0),0)*($AH58-$AH57)/10000</f>
        <v>0</v>
      </c>
      <c r="BD57" s="140"/>
      <c r="BE57" s="140" t="n">
        <f aca="false">SUM(AW57:BD57)*AL57</f>
        <v>0</v>
      </c>
      <c r="BF57" s="13"/>
      <c r="BG57" s="13"/>
      <c r="BH57" s="141" t="n">
        <f aca="false">IF(BH$2&lt;=$A57,IF(BH$3&gt;=$A57,(BH$4/1.055056),0),0)*($AH58-$AH57)/10000</f>
        <v>0</v>
      </c>
      <c r="BI57" s="141" t="n">
        <f aca="false">IF(BI$2&lt;=$A57,IF(BI$3&gt;=$A57,(BI$4/1.055056),0),0)*($AH58-$AH57)/10000</f>
        <v>0</v>
      </c>
      <c r="BJ57" s="141" t="n">
        <f aca="false">IF(BJ$2&lt;=$A57,IF(BJ$3&gt;=$A57,(BJ$4/1.055056),0),0)*($AH58-$AH57)/10000</f>
        <v>0</v>
      </c>
      <c r="BK57" s="141" t="n">
        <f aca="false">IF(BK$2&lt;=$A57,IF(BK$3&gt;=$A57,(BK$4/1.055056),0),0)*($AH58-$AH57)/10000</f>
        <v>0</v>
      </c>
      <c r="BL57" s="141" t="n">
        <f aca="false">IF(BL$2&lt;=$A57,IF(BL$3&gt;=$A57,(BL$4/1.055056),0),0)*($AH58-$AH57)/10000</f>
        <v>0</v>
      </c>
      <c r="BM57" s="141" t="n">
        <f aca="false">IF(BM$2&lt;=$A57,IF(BM$3&gt;=$A57,(BM$4/1.055056),0),0)*($AH58-$AH57)/10000</f>
        <v>0</v>
      </c>
      <c r="BN57" s="141" t="n">
        <f aca="false">IF(BN$2&lt;=$A57,IF(BN$3&gt;=$A57,(BN$4/1.055056),0),0)*($AH58-$AH57)/10000</f>
        <v>0</v>
      </c>
      <c r="BO57" s="141" t="n">
        <f aca="false">IF(BO$2&lt;=$A57,IF(BO$3&gt;=$A57,(BO$4/1.055056),0),0)*($AH58-$AH57)/10000</f>
        <v>0</v>
      </c>
      <c r="BP57" s="13"/>
      <c r="BQ57" s="14" t="n">
        <f aca="false">SUM(BH57:BO57)</f>
        <v>0</v>
      </c>
      <c r="BR57" s="14"/>
      <c r="BS57" s="14"/>
      <c r="BT57" s="17"/>
      <c r="BU57" s="17"/>
      <c r="BV57" s="142" t="n">
        <f aca="false">IF(BV$2&lt;=$A57,IF(BV$3&gt;=$A57,(BV$4),0),0)*($AH58-$AH57)/10000</f>
        <v>0</v>
      </c>
      <c r="BW57" s="142" t="n">
        <f aca="false">IF(BW$2&lt;=$A57,IF(BW$3&gt;=$A57,(BW$4),0),0)*($AH58-$AH57)/10000</f>
        <v>0</v>
      </c>
      <c r="BX57" s="142" t="n">
        <f aca="false">IF(BX$2&lt;=$A57,IF(BX$3&gt;=$A57,(BX$4),0),0)*($AH58-$AH57)/10000</f>
        <v>0</v>
      </c>
      <c r="BY57" s="142" t="n">
        <f aca="false">IF(BY$2&lt;=$A57,IF(BY$3&gt;=$A57,(BY$4),0),0)*($AH58-$AH57)/10000</f>
        <v>0</v>
      </c>
      <c r="BZ57" s="142" t="n">
        <f aca="false">IF(BZ$2&lt;=$A57,IF(BZ$3&gt;=$A57,(BZ$4),0),0)*($AH58-$AH57)/10000</f>
        <v>0</v>
      </c>
      <c r="CA57" s="140" t="n">
        <f aca="false">IF(CA$2&lt;=$A57,IF(CA$3&gt;=$A57,(CA$4),0),0)*($AH58-$AH57)/10000</f>
        <v>0</v>
      </c>
      <c r="CB57" s="140" t="n">
        <f aca="false">IF(CB$2&lt;=$A57,IF(CB$3&gt;=$A57,(CB$4),0),0)*($AH58-$AH57)/10000</f>
        <v>0</v>
      </c>
      <c r="CC57" s="140" t="n">
        <f aca="false">IF(CC$2&lt;=$A57,IF(CC$3&gt;=$A57,(CC$4),0),0)*($AH58-$AH57)/10000</f>
        <v>0</v>
      </c>
      <c r="CD57" s="140" t="n">
        <f aca="false">IF(CD$2&lt;=$A57,IF(CD$3&gt;=$A57,(CD$4),0),0)*($AH58-$AH57)/10000</f>
        <v>0</v>
      </c>
      <c r="CE57" s="140" t="n">
        <f aca="false">IF(CE$2&lt;=$A57,IF(CE$3&gt;=$A57,(CE$4),0),0)*($AH58-$AH57)/10000</f>
        <v>0</v>
      </c>
      <c r="CF57" s="140" t="n">
        <f aca="false">IF(CF$2&lt;=$A57,IF(CF$3&gt;=$A57,(CF$4),0),0)*($AH58-$AH57)/10000</f>
        <v>0</v>
      </c>
      <c r="CG57" s="140" t="n">
        <f aca="false">IF(CG$2&lt;=$A57,IF(CG$3&gt;=$A57,(CG$4),0),0)*($AH58-$AH57)/10000</f>
        <v>0</v>
      </c>
      <c r="CH57" s="140" t="n">
        <f aca="false">IF(CH$2&lt;=$A57,IF(CH$3&gt;=$A57,(CH$4),0),0)*($AH58-$AH57)/10000</f>
        <v>0</v>
      </c>
      <c r="CI57" s="17"/>
      <c r="CJ57" s="128" t="n">
        <f aca="false">SUM(BV57:CH57)*$AL57</f>
        <v>0</v>
      </c>
      <c r="CK57" s="128"/>
      <c r="CL57" s="128"/>
      <c r="CM57" s="142" t="n">
        <f aca="false">IF(CM$2&lt;=$A57,IF(CM$3&gt;=$A57,(CM$4),0),0)*($AH58-$AH57)/10000</f>
        <v>0</v>
      </c>
      <c r="CN57" s="142" t="n">
        <f aca="false">IF(CN$2&lt;=$A57,IF(CN$3&gt;=$A57,(CN$4),0),0)*($AH58-$AH57)/10000</f>
        <v>0</v>
      </c>
      <c r="CO57" s="142" t="n">
        <f aca="false">IF(CO$2&lt;=$A57,IF(CO$3&gt;=$A57,(CO$4),0),0)*($AH58-$AH57)/10000</f>
        <v>0</v>
      </c>
      <c r="CP57" s="142" t="n">
        <f aca="false">IF(CP$2&lt;=$A57,IF(CP$3&gt;=$A57,(CP$4),0),0)*($AH58-$AH57)/10000</f>
        <v>0</v>
      </c>
      <c r="CQ57" s="128"/>
      <c r="CR57" s="128" t="n">
        <f aca="false">SUM(CM57:CP57)*AL57</f>
        <v>0</v>
      </c>
      <c r="CS57" s="128"/>
      <c r="CT57" s="17"/>
      <c r="CU57" s="17"/>
      <c r="CV57" s="17"/>
      <c r="CW57" s="140" t="n">
        <f aca="false">IF(CW$2&lt;=$A57,IF(CW$3&gt;=$A57,(CW$4),0),0)*($AH58-$AH57)/10000</f>
        <v>0</v>
      </c>
      <c r="CX57" s="140" t="n">
        <f aca="false">IF(CX$2&lt;=$A57,IF(CX$3&gt;=$A57,(CX$4),0),0)*($AH58-$AH57)/10000</f>
        <v>0</v>
      </c>
      <c r="CY57" s="140" t="n">
        <f aca="false">IF(CY$2&lt;=$A57,IF(CY$3&gt;=$A57,(CY$4),0),0)*($AH58-$AH57)/10000</f>
        <v>0</v>
      </c>
      <c r="CZ57" s="140" t="n">
        <f aca="false">IF(CZ$2&lt;=$A57,IF(CZ$3&gt;=$A57,(CZ$4),0),0)*($AH58-$AH57)/10000</f>
        <v>0</v>
      </c>
      <c r="DA57" s="140" t="n">
        <f aca="false">IF(DA$2&lt;=$A57,IF(DA$3&gt;=$A57,(DA$4),0),0)*($AH58-$AH57)/10000</f>
        <v>0</v>
      </c>
      <c r="DB57" s="140" t="n">
        <f aca="false">IF(DB$2&lt;=$A57,IF(DB$3&gt;=$A57,(DB$4),0),0)*($AH58-$AH57)/10000</f>
        <v>0</v>
      </c>
      <c r="DC57" s="140" t="n">
        <f aca="false">IF(DC$2&lt;=$A57,IF(DC$3&gt;=$A57,(DC$4),0),0)*($AH58-$AH57)/10000</f>
        <v>0</v>
      </c>
      <c r="DD57" s="17"/>
      <c r="DE57" s="128" t="n">
        <f aca="false">SUM(CW57:DC57)*$AL57</f>
        <v>0</v>
      </c>
      <c r="DF57" s="17"/>
      <c r="DG57" s="17"/>
      <c r="DH57" s="17"/>
      <c r="DI57" s="17"/>
      <c r="DJ57" s="17"/>
      <c r="DK57" s="140" t="n">
        <f aca="false">IF(DK$2&lt;=$A57,IF(DK$3&gt;=$A57,(DK$4),0),0)*($AH58-$AH57)/10000</f>
        <v>0</v>
      </c>
      <c r="DL57" s="140" t="n">
        <f aca="false">IF(DL$2&lt;=$A57,IF(DL$3&gt;=$A57,(DL$4),0),0)*($AH58-$AH57)/10000</f>
        <v>0</v>
      </c>
      <c r="DM57" s="140" t="n">
        <f aca="false">IF(DM$2&lt;=$A57,IF(DM$3&gt;=$A57,(DM$4),0),0)*($AH58-$AH57)/10000</f>
        <v>0</v>
      </c>
      <c r="DN57" s="140" t="n">
        <f aca="false">IF(DN$2&lt;=$A57,IF(DN$3&gt;=$A57,(DN$4),0),0)*($AH58-$AH57)/10000</f>
        <v>0</v>
      </c>
      <c r="DO57" s="140"/>
      <c r="DP57" s="140" t="n">
        <f aca="false">SUM(DK57:DN57)*AL57</f>
        <v>0</v>
      </c>
      <c r="DQ57" s="140"/>
      <c r="DR57" s="140" t="n">
        <f aca="false">IF(DR$2&lt;=$A57,IF(DR$3&gt;=$A57,(DR$4),0),0)*($AH58-$AH57)/10000</f>
        <v>0</v>
      </c>
      <c r="DS57" s="140" t="n">
        <f aca="false">IF(DS$2&lt;=$A57,IF(DS$3&gt;=$A57,(DS$4),0),0)*($AH58-$AH57)/10000</f>
        <v>0</v>
      </c>
      <c r="DT57" s="140" t="n">
        <f aca="false">IF(DT$2&lt;=$A57,IF(DT$3&gt;=$A57,(DT$4),0),0)*($AH58-$AH57)/10000</f>
        <v>0</v>
      </c>
      <c r="DU57" s="140" t="n">
        <f aca="false">IF(DU$2&lt;=$A57,IF(DU$3&gt;=$A57,(DU$4),0),0)*($AH58-$AH57)/10000</f>
        <v>0</v>
      </c>
      <c r="DV57" s="140" t="n">
        <f aca="false">IF(DV$2&lt;=$A57,IF(DV$3&gt;=$A57,(DV$4),0),0)*($AH58-$AH57)/10000</f>
        <v>0</v>
      </c>
      <c r="DW57" s="140" t="n">
        <f aca="false">IF(DW$2&lt;=$A57,IF(DW$3&gt;=$A57,(DW$4),0),0)*($AH58-$AH57)/10000</f>
        <v>0</v>
      </c>
      <c r="DX57" s="140" t="n">
        <f aca="false">IF(DX$2&lt;=$A57,IF(DX$3&gt;=$A57,(DX$4),0),0)*($AH58-$AH57)/10000</f>
        <v>0</v>
      </c>
      <c r="DY57" s="140" t="n">
        <f aca="false">IF(DY$2&lt;=$A57,IF(DY$3&gt;=$A57,(DY$4),0),0)*($AH58-$AH57)/10000</f>
        <v>0</v>
      </c>
      <c r="DZ57" s="17"/>
      <c r="EA57" s="128" t="n">
        <f aca="false">DP57+((SUM(DR57:DY57)))</f>
        <v>0</v>
      </c>
      <c r="EB57" s="128" t="n">
        <f aca="false">EA57*AL57</f>
        <v>0</v>
      </c>
      <c r="EC57" s="17"/>
      <c r="ED57" s="17"/>
      <c r="EE57" s="17"/>
      <c r="EF57" s="17"/>
      <c r="EG57" s="17"/>
      <c r="EH57" s="140" t="n">
        <f aca="false">IF(EH$2&lt;=$A57,IF(EH$3&gt;=$A57,(EH$4),0),0)*($AH58-$AH57)/10000</f>
        <v>0</v>
      </c>
      <c r="EI57" s="140" t="n">
        <f aca="false">IF(EI$2&lt;=$A57,IF(EI$3&gt;=$A57,(EI$4),0),0)*($AH58-$AH57)/10000</f>
        <v>0</v>
      </c>
      <c r="EJ57" s="140" t="n">
        <f aca="false">IF(EJ$2&lt;=$A57,IF(EJ$3&gt;=$A57,(EJ$4),0),0)*($AH58-$AH57)/10000</f>
        <v>0</v>
      </c>
      <c r="EK57" s="140" t="n">
        <f aca="false">IF(EK$2&lt;=$A57,IF(EK$3&gt;=$A57,(EK$4),0),0)*($AH58-$AH57)/10000</f>
        <v>0</v>
      </c>
      <c r="EL57" s="140" t="n">
        <f aca="false">IF(EL$2&lt;=$A57,IF(EL$3&gt;=$A57,(EL$4),0),0)*($AH58-$AH57)/10000</f>
        <v>0</v>
      </c>
      <c r="EM57" s="140" t="n">
        <f aca="false">IF(EM$2&lt;=$A57,IF(EM$3&gt;=$A57,(EM$4),0),0)*($AH58-$AH57)/10000</f>
        <v>0</v>
      </c>
      <c r="EN57" s="17"/>
      <c r="EO57" s="128" t="n">
        <f aca="false">SUM(EH57:EM57)</f>
        <v>0</v>
      </c>
      <c r="EP57" s="128" t="n">
        <f aca="false">EO57*AL57</f>
        <v>0</v>
      </c>
      <c r="EQ57" s="17"/>
      <c r="ER57" s="17"/>
      <c r="ES57" s="17"/>
      <c r="ET57" s="17"/>
      <c r="EU57" s="17"/>
      <c r="EV57" s="140" t="n">
        <f aca="false">IF(EV$2&lt;=$A57,IF(EV$3&gt;=$A57,(EV$4),0),0)*($AH58-$AH57)/10000</f>
        <v>0</v>
      </c>
      <c r="EW57" s="140" t="n">
        <f aca="false">IF(EW$2&lt;=$A57,IF(EW$3&gt;=$A57,(EW$4),0),0)*($AH58-$AH57)/10000</f>
        <v>0</v>
      </c>
      <c r="EX57" s="140" t="n">
        <f aca="false">IF(EX$2&lt;=$A57,IF(EX$3&gt;=$A57,(EX$4),0),0)*($AH58-$AH57)/10000</f>
        <v>0</v>
      </c>
      <c r="EY57" s="140" t="n">
        <f aca="false">IF(EY$2&lt;=$A57,IF(EY$3&gt;=$A57,(EY$4),0),0)*($AH58-$AH57)/10000</f>
        <v>0</v>
      </c>
      <c r="EZ57" s="140" t="n">
        <f aca="false">IF(EZ$2&lt;=$A57,IF(EZ$3&gt;=$A57,(EZ$4),0),0)*($AH58-$AH57)/10000</f>
        <v>0</v>
      </c>
      <c r="FA57" s="140" t="n">
        <f aca="false">IF(FA$2&lt;=$A57,IF(FA$3&gt;=$A57,(FA$4),0),0)*($AH58-$AH57)/10000</f>
        <v>0</v>
      </c>
      <c r="FB57" s="17"/>
      <c r="FC57" s="128" t="n">
        <f aca="false">SUM(EV57:FA57)</f>
        <v>0</v>
      </c>
      <c r="FD57" s="128" t="n">
        <f aca="false">FC57*AL57</f>
        <v>0</v>
      </c>
      <c r="FE57" s="17"/>
      <c r="FF57" s="17"/>
      <c r="FG57" s="17"/>
      <c r="FH57" s="17"/>
      <c r="FI57" s="17"/>
      <c r="FJ57" s="17"/>
      <c r="FK57" s="140" t="n">
        <f aca="false">IF(FK$2&lt;=$A57,IF(FK$3&gt;=$A57,(FK$4),0),0)*($AH58-$AH57)/10000</f>
        <v>0</v>
      </c>
      <c r="FL57" s="140" t="n">
        <f aca="false">IF(FL$2&lt;=$A57,IF(FL$3&gt;=$A57,(FL$4),0),0)*($AH58-$AH57)/10000</f>
        <v>0</v>
      </c>
      <c r="FM57" s="140" t="n">
        <f aca="false">IF(FM$2&lt;=$A57,IF(FM$3&gt;=$A57,(FM$4),0),0)*($AH58-$AH57)/10000</f>
        <v>0</v>
      </c>
      <c r="FN57" s="140" t="n">
        <f aca="false">IF(FN$2&lt;=$A57,IF(FN$3&gt;=$A57,(FN$4),0),0)*($AH58-$AH57)/10000</f>
        <v>0</v>
      </c>
      <c r="FO57" s="140" t="n">
        <f aca="false">IF(FO$2&lt;=$A57,IF(FO$3&gt;=$A57,(FO$4),0),0)*($AH58-$AH57)/10000</f>
        <v>0</v>
      </c>
      <c r="FP57" s="140" t="n">
        <f aca="false">IF(FP$2&lt;=$A57,IF(FP$3&gt;=$A57,(FP$4),0),0)*($AH58-$AH57)/10000</f>
        <v>0</v>
      </c>
      <c r="FQ57" s="17"/>
      <c r="FR57" s="128" t="n">
        <f aca="false">SUM(FK57:FP57)</f>
        <v>0</v>
      </c>
      <c r="FS57" s="128" t="n">
        <f aca="false">FR57*AL57</f>
        <v>0</v>
      </c>
      <c r="FT57" s="17"/>
      <c r="FU57" s="17"/>
      <c r="FV57" s="17"/>
      <c r="FW57" s="17"/>
      <c r="FX57" s="17"/>
      <c r="FY57" s="17"/>
      <c r="FZ57" s="140" t="n">
        <f aca="false">IF(FZ$2&lt;=$A57,IF(FZ$3&gt;=$A57,(FZ$4),0),0)*($AH58-$AH57)/10000</f>
        <v>0</v>
      </c>
      <c r="GA57" s="140" t="n">
        <f aca="false">IF(GA$2&lt;=$A57,IF(GA$3&gt;=$A57,(GA$4),0),0)*($AH58-$AH57)/10000</f>
        <v>0</v>
      </c>
      <c r="GB57" s="140" t="n">
        <f aca="false">IF(GB$2&lt;=$A57,IF(GB$3&gt;=$A57,(GB$4),0),0)*($AH58-$AH57)/10000</f>
        <v>0</v>
      </c>
      <c r="GC57" s="140" t="n">
        <f aca="false">IF(GC$2&lt;=$A57,IF(GC$3&gt;=$A57,(GC$4),0),0)*($AH58-$AH57)/10000</f>
        <v>0</v>
      </c>
      <c r="GD57" s="140" t="n">
        <f aca="false">IF(GD$2&lt;=$A57,IF(GD$3&gt;=$A57,(GD$4),0),0)*($AH58-$AH57)/10000</f>
        <v>0</v>
      </c>
      <c r="GE57" s="140" t="n">
        <f aca="false">IF(GE$2&lt;=$A57,IF(GE$3&gt;=$A57,(GE$4),0),0)*($AH58-$AH57)/10000</f>
        <v>0</v>
      </c>
      <c r="GF57" s="17"/>
      <c r="GG57" s="128" t="n">
        <f aca="false">SUM(FZ57:GE57)</f>
        <v>0</v>
      </c>
      <c r="GH57" s="128" t="n">
        <f aca="false">GG57*AL57</f>
        <v>0</v>
      </c>
      <c r="GK57" s="17"/>
      <c r="GL57" s="17"/>
      <c r="GM57" s="17"/>
      <c r="GN57" s="17"/>
      <c r="GO57" s="140" t="n">
        <f aca="false">IF(GO$2&lt;=$A57,IF(GO$3&gt;=$A57,(GO$4),0),0)*($AH58-$AH57)/10000</f>
        <v>0</v>
      </c>
      <c r="GP57" s="140" t="n">
        <f aca="false">IF(GP$2&lt;=$A57,IF(GP$3&gt;=$A57,(GP$4),0),0)*($AH58-$AH57)/10000</f>
        <v>0</v>
      </c>
      <c r="GQ57" s="140" t="n">
        <f aca="false">IF(GQ$2&lt;=$A57,IF(GQ$3&gt;=$A57,(GQ$4),0),0)*($AH58-$AH57)/10000</f>
        <v>0</v>
      </c>
      <c r="GR57" s="140" t="n">
        <f aca="false">IF(GR$2&lt;=$A57,IF(GR$3&gt;=$A57,(GR$4),0),0)*($AH58-$AH57)/10000</f>
        <v>0</v>
      </c>
      <c r="GS57" s="140" t="n">
        <f aca="false">IF(GS$2&lt;=$A57,IF(GS$3&gt;=$A57,(GS$4),0),0)*($AH58-$AH57)/10000</f>
        <v>0</v>
      </c>
      <c r="GT57" s="140" t="n">
        <f aca="false">IF(GT$2&lt;=$A57,IF(GT$3&gt;=$A57,(GT$4),0),0)*($AH58-$AH57)/10000</f>
        <v>0</v>
      </c>
      <c r="GU57" s="17"/>
      <c r="GV57" s="128" t="n">
        <f aca="false">SUM(GO57:GT57)</f>
        <v>0</v>
      </c>
      <c r="GW57" s="128" t="n">
        <f aca="false">GV57*AL57</f>
        <v>0</v>
      </c>
      <c r="GZ57" s="17"/>
      <c r="HA57" s="17"/>
      <c r="HB57" s="17"/>
      <c r="HC57" s="17"/>
      <c r="HD57" s="140" t="n">
        <f aca="false">IF(HD$2&lt;=$A57,IF(HD$3&gt;=$A57,(HD$4),0),0)*($AH58-$AH57)/10000</f>
        <v>0</v>
      </c>
      <c r="HE57" s="140" t="n">
        <f aca="false">IF(HE$2&lt;=$A57,IF(HE$3&gt;=$A57,(HE$4),0),0)*($AH58-$AH57)/10000</f>
        <v>0</v>
      </c>
      <c r="HF57" s="140" t="n">
        <f aca="false">IF(HF$2&lt;=$A57,IF(HF$3&gt;=$A57,(HF$4),0),0)*($AH58-$AH57)/10000</f>
        <v>0</v>
      </c>
      <c r="HG57" s="140" t="n">
        <f aca="false">IF(HG$2&lt;=$A57,IF(HG$3&gt;=$A57,(HG$4),0),0)*($AH58-$AH57)/10000</f>
        <v>0</v>
      </c>
      <c r="HH57" s="140" t="n">
        <f aca="false">IF(HH$2&lt;=$A57,IF(HH$3&gt;=$A57,(HH$4),0),0)*($AH58-$AH57)/10000</f>
        <v>0</v>
      </c>
      <c r="HI57" s="140" t="n">
        <f aca="false">IF(HI$2&lt;=$A57,IF(HI$3&gt;=$A57,(HI$4),0),0)*($AH58-$AH57)/10000</f>
        <v>0</v>
      </c>
      <c r="HJ57" s="17"/>
      <c r="HK57" s="128" t="n">
        <f aca="false">SUM(HD57:HI57)</f>
        <v>0</v>
      </c>
      <c r="HL57" s="128" t="n">
        <f aca="false">HK57*AL57</f>
        <v>0</v>
      </c>
    </row>
    <row r="58" customFormat="false" ht="16.5" hidden="false" customHeight="false" outlineLevel="0" collapsed="false">
      <c r="A58" s="133" t="n">
        <v>38504</v>
      </c>
      <c r="B58" s="144" t="n">
        <f aca="false">INDEX(PrnArray,MATCH($A58,PrnColumn,0),MATCH($AE$19,PrnRow,0))+EP58</f>
        <v>0</v>
      </c>
      <c r="C58" s="135" t="n">
        <f aca="false">INDEX(M1SHEET,MATCH($A58,M1COLUMN,0),MATCH($AF$14,M1ROW,0))</f>
        <v>0.12</v>
      </c>
      <c r="D58" s="152"/>
      <c r="E58" s="144" t="n">
        <f aca="false">INDEX(PrnArray,MATCH($A58,PrnColumn,0),MATCH($AF$47,PrnRow,0))+HL58</f>
        <v>0</v>
      </c>
      <c r="F58" s="135" t="n">
        <f aca="false">INDEX(M1SHEET,MATCH($A58,M1COLUMN,0),MATCH($AF$6,M1ROW,0))</f>
        <v>0.17</v>
      </c>
      <c r="G58" s="152"/>
      <c r="H58" s="144" t="n">
        <f aca="false">INDEX(PrnArray,MATCH($A58,PrnColumn,0),MATCH($AE$11,PrnRow,0))</f>
        <v>0</v>
      </c>
      <c r="I58" s="135" t="n">
        <f aca="false">INDEX(M1SHEET,MATCH($A58,M1COLUMN,0),MATCH($AF$20,M1ROW,0))</f>
        <v>-0.09</v>
      </c>
      <c r="J58" s="152"/>
      <c r="K58" s="144" t="n">
        <f aca="false">INDEX(PrnArray,MATCH($A58,PrnColumn,0),MATCH($AE$21,PrnRow,0))+FS58</f>
        <v>11.85</v>
      </c>
      <c r="L58" s="135" t="n">
        <f aca="false">INDEX(M1SHEET,MATCH($A58,M1COLUMN,0),MATCH($AF$10,M1ROW,0))</f>
        <v>0.07</v>
      </c>
      <c r="M58" s="152"/>
      <c r="N58" s="144" t="n">
        <f aca="false">INDEX(PrnArray,MATCH($A58,PrnColumn,0),MATCH($AE$40,PrnRow,0))+AJ58</f>
        <v>-18.83</v>
      </c>
      <c r="O58" s="135" t="n">
        <f aca="false">INDEX(M1SHEET,MATCH($A58,M1COLUMN,0),MATCH($AF$26,M1ROW,0))</f>
        <v>0.14</v>
      </c>
      <c r="P58" s="152"/>
      <c r="Q58" s="144" t="n">
        <f aca="false">INDEX(PrnArray,MATCH($A58,PrnColumn,0),MATCH($AE$2,PrnRow,0))+$BE58+$DE58</f>
        <v>-104.6</v>
      </c>
      <c r="R58" s="135" t="n">
        <f aca="false">INDEX(M1SHEET,MATCH($A58,M1COLUMN,0),MATCH($AF$3,M1ROW,0))</f>
        <v>-0.44</v>
      </c>
      <c r="S58" s="152"/>
      <c r="T58" s="135" t="n">
        <f aca="false">INDEX(M1SHEET,MATCH($A58,M1COLUMN,0),MATCH($AF$28,M1ROW,0))</f>
        <v>4.83052177637496</v>
      </c>
      <c r="U58" s="152"/>
      <c r="V58" s="144" t="e">
        <f aca="false">INDEX(PrnArray,MATCH($A58,PrnColumn,0),MATCH($AE$18,PrnRow,0))+INDEX(optsArray,MATCH($A58,optsColumn,0),MATCH($AE$18,optsRow,0))+$BE58+$CJ58+$CR58+$DP58</f>
        <v>#VALUE!</v>
      </c>
      <c r="W58" s="135" t="n">
        <f aca="false">INDEX(M1SHEET,MATCH($A58,M1COLUMN,0),MATCH($AF$2,M1ROW,0))</f>
        <v>3.866</v>
      </c>
      <c r="X58" s="152"/>
      <c r="Z58" s="150" t="n">
        <f aca="false">H58+K58+Q58</f>
        <v>-92.75</v>
      </c>
      <c r="AA58" s="58"/>
      <c r="AB58" s="58"/>
      <c r="AH58" s="138" t="n">
        <v>38504</v>
      </c>
      <c r="AI58" s="96" t="n">
        <f aca="false">(BE58+BQ58+CJ58+DP58)*AL58</f>
        <v>0</v>
      </c>
      <c r="AJ58" s="97" t="n">
        <f aca="false">(AN58)*(AL58)</f>
        <v>0</v>
      </c>
      <c r="AK58" s="97" t="n">
        <f aca="false">(AM58+AN58)*(AL58)</f>
        <v>0</v>
      </c>
      <c r="AL58" s="139" t="n">
        <f aca="false">INDEX(M1SHEET,MATCH($AH58,M1COLUMN,0),MATCH($AF$38,M1ROW,0))</f>
        <v>0.790215280739029</v>
      </c>
      <c r="AM58" s="122" t="n">
        <f aca="false">BR58</f>
        <v>0</v>
      </c>
      <c r="AN58" s="97" t="n">
        <f aca="false">BQ58</f>
        <v>0</v>
      </c>
      <c r="AO58" s="125"/>
      <c r="AP58" s="108"/>
      <c r="AQ58" s="128" t="n">
        <f aca="false">SUM(AW58:BD58)+SUM(BH58:BO58)+SUM(DT58:DY58)+SUM(BV58:CH58)</f>
        <v>0</v>
      </c>
      <c r="AR58" s="108"/>
      <c r="AS58" s="17"/>
      <c r="AT58" s="17"/>
      <c r="AU58" s="37" t="n">
        <v>38504</v>
      </c>
      <c r="AV58" s="17"/>
      <c r="AW58" s="128" t="n">
        <f aca="false">IF(AW$2&lt;=$A58,IF(AW$3&gt;=$A58,(AW$4/1.055056),0),0)*($AH59-$AH58)/10000</f>
        <v>0</v>
      </c>
      <c r="AX58" s="140" t="n">
        <f aca="false">IF(AX$2&lt;=$A58,IF(AX$3&gt;=$A58,(AX$4/1.055056),0),0)*($AH59-$AH58)/10000</f>
        <v>0</v>
      </c>
      <c r="AY58" s="140" t="n">
        <f aca="false">IF(AY$2&lt;=$A58,IF(AY$3&gt;=$A58,(AY$4/1.055056),0),0)*($AH59-$AH58)/10000</f>
        <v>0</v>
      </c>
      <c r="AZ58" s="140" t="n">
        <f aca="false">IF(AZ$2&lt;=$A58,IF(AZ$3&gt;=$A58,(AZ$4/1.055056),0),0)*($AH59-$AH58)/10000</f>
        <v>0</v>
      </c>
      <c r="BA58" s="140" t="n">
        <f aca="false">IF(BA$2&lt;=$A58,IF(BA$3&gt;=$A58,(BA$4/1.055056),0),0)*($AH59-$AH58)/10000</f>
        <v>0</v>
      </c>
      <c r="BB58" s="140" t="n">
        <f aca="false">IF(BB$2&lt;=$A58,IF(BB$3&gt;=$A58,(BB$4/1.055056),0),0)*($AH59-$AH58)/10000</f>
        <v>0</v>
      </c>
      <c r="BC58" s="140" t="n">
        <f aca="false">IF(BC$2&lt;=$A58,IF(BC$3&gt;=$A58,(BC$4/1.055056),0),0)*($AH59-$AH58)/10000</f>
        <v>0</v>
      </c>
      <c r="BD58" s="140"/>
      <c r="BE58" s="140" t="n">
        <f aca="false">SUM(AW58:BD58)*AL58</f>
        <v>0</v>
      </c>
      <c r="BF58" s="13"/>
      <c r="BG58" s="13"/>
      <c r="BH58" s="141" t="n">
        <f aca="false">IF(BH$2&lt;=$A58,IF(BH$3&gt;=$A58,(BH$4/1.055056),0),0)*($AH59-$AH58)/10000</f>
        <v>0</v>
      </c>
      <c r="BI58" s="141" t="n">
        <f aca="false">IF(BI$2&lt;=$A58,IF(BI$3&gt;=$A58,(BI$4/1.055056),0),0)*($AH59-$AH58)/10000</f>
        <v>0</v>
      </c>
      <c r="BJ58" s="141" t="n">
        <f aca="false">IF(BJ$2&lt;=$A58,IF(BJ$3&gt;=$A58,(BJ$4/1.055056),0),0)*($AH59-$AH58)/10000</f>
        <v>0</v>
      </c>
      <c r="BK58" s="141" t="n">
        <f aca="false">IF(BK$2&lt;=$A58,IF(BK$3&gt;=$A58,(BK$4/1.055056),0),0)*($AH59-$AH58)/10000</f>
        <v>0</v>
      </c>
      <c r="BL58" s="141" t="n">
        <f aca="false">IF(BL$2&lt;=$A58,IF(BL$3&gt;=$A58,(BL$4/1.055056),0),0)*($AH59-$AH58)/10000</f>
        <v>0</v>
      </c>
      <c r="BM58" s="141" t="n">
        <f aca="false">IF(BM$2&lt;=$A58,IF(BM$3&gt;=$A58,(BM$4/1.055056),0),0)*($AH59-$AH58)/10000</f>
        <v>0</v>
      </c>
      <c r="BN58" s="141" t="n">
        <f aca="false">IF(BN$2&lt;=$A58,IF(BN$3&gt;=$A58,(BN$4/1.055056),0),0)*($AH59-$AH58)/10000</f>
        <v>0</v>
      </c>
      <c r="BO58" s="141" t="n">
        <f aca="false">IF(BO$2&lt;=$A58,IF(BO$3&gt;=$A58,(BO$4/1.055056),0),0)*($AH59-$AH58)/10000</f>
        <v>0</v>
      </c>
      <c r="BP58" s="13"/>
      <c r="BQ58" s="14" t="n">
        <f aca="false">SUM(BH58:BO58)</f>
        <v>0</v>
      </c>
      <c r="BR58" s="14"/>
      <c r="BS58" s="14"/>
      <c r="BT58" s="17"/>
      <c r="BU58" s="17"/>
      <c r="BV58" s="142" t="n">
        <f aca="false">IF(BV$2&lt;=$A58,IF(BV$3&gt;=$A58,(BV$4),0),0)*($AH59-$AH58)/10000</f>
        <v>0</v>
      </c>
      <c r="BW58" s="142" t="n">
        <f aca="false">IF(BW$2&lt;=$A58,IF(BW$3&gt;=$A58,(BW$4),0),0)*($AH59-$AH58)/10000</f>
        <v>0</v>
      </c>
      <c r="BX58" s="142" t="n">
        <f aca="false">IF(BX$2&lt;=$A58,IF(BX$3&gt;=$A58,(BX$4),0),0)*($AH59-$AH58)/10000</f>
        <v>0</v>
      </c>
      <c r="BY58" s="142" t="n">
        <f aca="false">IF(BY$2&lt;=$A58,IF(BY$3&gt;=$A58,(BY$4),0),0)*($AH59-$AH58)/10000</f>
        <v>0</v>
      </c>
      <c r="BZ58" s="142" t="n">
        <f aca="false">IF(BZ$2&lt;=$A58,IF(BZ$3&gt;=$A58,(BZ$4),0),0)*($AH59-$AH58)/10000</f>
        <v>0</v>
      </c>
      <c r="CA58" s="140" t="n">
        <f aca="false">IF(CA$2&lt;=$A58,IF(CA$3&gt;=$A58,(CA$4),0),0)*($AH59-$AH58)/10000</f>
        <v>0</v>
      </c>
      <c r="CB58" s="140" t="n">
        <f aca="false">IF(CB$2&lt;=$A58,IF(CB$3&gt;=$A58,(CB$4),0),0)*($AH59-$AH58)/10000</f>
        <v>0</v>
      </c>
      <c r="CC58" s="140" t="n">
        <f aca="false">IF(CC$2&lt;=$A58,IF(CC$3&gt;=$A58,(CC$4),0),0)*($AH59-$AH58)/10000</f>
        <v>0</v>
      </c>
      <c r="CD58" s="140" t="n">
        <f aca="false">IF(CD$2&lt;=$A58,IF(CD$3&gt;=$A58,(CD$4),0),0)*($AH59-$AH58)/10000</f>
        <v>0</v>
      </c>
      <c r="CE58" s="140" t="n">
        <f aca="false">IF(CE$2&lt;=$A58,IF(CE$3&gt;=$A58,(CE$4),0),0)*($AH59-$AH58)/10000</f>
        <v>0</v>
      </c>
      <c r="CF58" s="140" t="n">
        <f aca="false">IF(CF$2&lt;=$A58,IF(CF$3&gt;=$A58,(CF$4),0),0)*($AH59-$AH58)/10000</f>
        <v>0</v>
      </c>
      <c r="CG58" s="140" t="n">
        <f aca="false">IF(CG$2&lt;=$A58,IF(CG$3&gt;=$A58,(CG$4),0),0)*($AH59-$AH58)/10000</f>
        <v>0</v>
      </c>
      <c r="CH58" s="140" t="n">
        <f aca="false">IF(CH$2&lt;=$A58,IF(CH$3&gt;=$A58,(CH$4),0),0)*($AH59-$AH58)/10000</f>
        <v>0</v>
      </c>
      <c r="CI58" s="17"/>
      <c r="CJ58" s="128" t="n">
        <f aca="false">SUM(BV58:CH58)*$AL58</f>
        <v>0</v>
      </c>
      <c r="CK58" s="128"/>
      <c r="CL58" s="128"/>
      <c r="CM58" s="142" t="n">
        <f aca="false">IF(CM$2&lt;=$A58,IF(CM$3&gt;=$A58,(CM$4),0),0)*($AH59-$AH58)/10000</f>
        <v>0</v>
      </c>
      <c r="CN58" s="142" t="n">
        <f aca="false">IF(CN$2&lt;=$A58,IF(CN$3&gt;=$A58,(CN$4),0),0)*($AH59-$AH58)/10000</f>
        <v>0</v>
      </c>
      <c r="CO58" s="142" t="n">
        <f aca="false">IF(CO$2&lt;=$A58,IF(CO$3&gt;=$A58,(CO$4),0),0)*($AH59-$AH58)/10000</f>
        <v>0</v>
      </c>
      <c r="CP58" s="142" t="n">
        <f aca="false">IF(CP$2&lt;=$A58,IF(CP$3&gt;=$A58,(CP$4),0),0)*($AH59-$AH58)/10000</f>
        <v>0</v>
      </c>
      <c r="CQ58" s="128"/>
      <c r="CR58" s="128" t="n">
        <f aca="false">SUM(CM58:CP58)*AL58</f>
        <v>0</v>
      </c>
      <c r="CS58" s="128"/>
      <c r="CT58" s="17"/>
      <c r="CU58" s="17"/>
      <c r="CV58" s="17"/>
      <c r="CW58" s="140" t="n">
        <f aca="false">IF(CW$2&lt;=$A58,IF(CW$3&gt;=$A58,(CW$4),0),0)*($AH59-$AH58)/10000</f>
        <v>0</v>
      </c>
      <c r="CX58" s="140" t="n">
        <f aca="false">IF(CX$2&lt;=$A58,IF(CX$3&gt;=$A58,(CX$4),0),0)*($AH59-$AH58)/10000</f>
        <v>0</v>
      </c>
      <c r="CY58" s="140" t="n">
        <f aca="false">IF(CY$2&lt;=$A58,IF(CY$3&gt;=$A58,(CY$4),0),0)*($AH59-$AH58)/10000</f>
        <v>0</v>
      </c>
      <c r="CZ58" s="140" t="n">
        <f aca="false">IF(CZ$2&lt;=$A58,IF(CZ$3&gt;=$A58,(CZ$4),0),0)*($AH59-$AH58)/10000</f>
        <v>0</v>
      </c>
      <c r="DA58" s="140" t="n">
        <f aca="false">IF(DA$2&lt;=$A58,IF(DA$3&gt;=$A58,(DA$4),0),0)*($AH59-$AH58)/10000</f>
        <v>0</v>
      </c>
      <c r="DB58" s="140" t="n">
        <f aca="false">IF(DB$2&lt;=$A58,IF(DB$3&gt;=$A58,(DB$4),0),0)*($AH59-$AH58)/10000</f>
        <v>0</v>
      </c>
      <c r="DC58" s="140" t="n">
        <f aca="false">IF(DC$2&lt;=$A58,IF(DC$3&gt;=$A58,(DC$4),0),0)*($AH59-$AH58)/10000</f>
        <v>0</v>
      </c>
      <c r="DD58" s="17"/>
      <c r="DE58" s="128" t="n">
        <f aca="false">SUM(CW58:DC58)*$AL58</f>
        <v>0</v>
      </c>
      <c r="DF58" s="17"/>
      <c r="DG58" s="17"/>
      <c r="DH58" s="17"/>
      <c r="DI58" s="17"/>
      <c r="DJ58" s="17"/>
      <c r="DK58" s="140" t="n">
        <f aca="false">IF(DK$2&lt;=$A58,IF(DK$3&gt;=$A58,(DK$4),0),0)*($AH59-$AH58)/10000</f>
        <v>0</v>
      </c>
      <c r="DL58" s="140" t="n">
        <f aca="false">IF(DL$2&lt;=$A58,IF(DL$3&gt;=$A58,(DL$4),0),0)*($AH59-$AH58)/10000</f>
        <v>0</v>
      </c>
      <c r="DM58" s="140" t="n">
        <f aca="false">IF(DM$2&lt;=$A58,IF(DM$3&gt;=$A58,(DM$4),0),0)*($AH59-$AH58)/10000</f>
        <v>0</v>
      </c>
      <c r="DN58" s="140" t="n">
        <f aca="false">IF(DN$2&lt;=$A58,IF(DN$3&gt;=$A58,(DN$4),0),0)*($AH59-$AH58)/10000</f>
        <v>0</v>
      </c>
      <c r="DO58" s="140"/>
      <c r="DP58" s="140" t="n">
        <f aca="false">SUM(DK58:DN58)*AL58</f>
        <v>0</v>
      </c>
      <c r="DQ58" s="140"/>
      <c r="DR58" s="140" t="n">
        <f aca="false">IF(DR$2&lt;=$A58,IF(DR$3&gt;=$A58,(DR$4),0),0)*($AH59-$AH58)/10000</f>
        <v>0</v>
      </c>
      <c r="DS58" s="140" t="n">
        <f aca="false">IF(DS$2&lt;=$A58,IF(DS$3&gt;=$A58,(DS$4),0),0)*($AH59-$AH58)/10000</f>
        <v>0</v>
      </c>
      <c r="DT58" s="140" t="n">
        <f aca="false">IF(DT$2&lt;=$A58,IF(DT$3&gt;=$A58,(DT$4),0),0)*($AH59-$AH58)/10000</f>
        <v>0</v>
      </c>
      <c r="DU58" s="140" t="n">
        <f aca="false">IF(DU$2&lt;=$A58,IF(DU$3&gt;=$A58,(DU$4),0),0)*($AH59-$AH58)/10000</f>
        <v>0</v>
      </c>
      <c r="DV58" s="140" t="n">
        <f aca="false">IF(DV$2&lt;=$A58,IF(DV$3&gt;=$A58,(DV$4),0),0)*($AH59-$AH58)/10000</f>
        <v>0</v>
      </c>
      <c r="DW58" s="140" t="n">
        <f aca="false">IF(DW$2&lt;=$A58,IF(DW$3&gt;=$A58,(DW$4),0),0)*($AH59-$AH58)/10000</f>
        <v>0</v>
      </c>
      <c r="DX58" s="140" t="n">
        <f aca="false">IF(DX$2&lt;=$A58,IF(DX$3&gt;=$A58,(DX$4),0),0)*($AH59-$AH58)/10000</f>
        <v>0</v>
      </c>
      <c r="DY58" s="140" t="n">
        <f aca="false">IF(DY$2&lt;=$A58,IF(DY$3&gt;=$A58,(DY$4),0),0)*($AH59-$AH58)/10000</f>
        <v>0</v>
      </c>
      <c r="DZ58" s="17"/>
      <c r="EA58" s="128" t="n">
        <f aca="false">DP58+((SUM(DR58:DY58)))</f>
        <v>0</v>
      </c>
      <c r="EB58" s="128" t="n">
        <f aca="false">EA58*AL58</f>
        <v>0</v>
      </c>
      <c r="EC58" s="17"/>
      <c r="ED58" s="17"/>
      <c r="EE58" s="17"/>
      <c r="EF58" s="17"/>
      <c r="EG58" s="17"/>
      <c r="EH58" s="140" t="n">
        <f aca="false">IF(EH$2&lt;=$A58,IF(EH$3&gt;=$A58,(EH$4),0),0)*($AH59-$AH58)/10000</f>
        <v>0</v>
      </c>
      <c r="EI58" s="140" t="n">
        <f aca="false">IF(EI$2&lt;=$A58,IF(EI$3&gt;=$A58,(EI$4),0),0)*($AH59-$AH58)/10000</f>
        <v>0</v>
      </c>
      <c r="EJ58" s="140" t="n">
        <f aca="false">IF(EJ$2&lt;=$A58,IF(EJ$3&gt;=$A58,(EJ$4),0),0)*($AH59-$AH58)/10000</f>
        <v>0</v>
      </c>
      <c r="EK58" s="140" t="n">
        <f aca="false">IF(EK$2&lt;=$A58,IF(EK$3&gt;=$A58,(EK$4),0),0)*($AH59-$AH58)/10000</f>
        <v>0</v>
      </c>
      <c r="EL58" s="140" t="n">
        <f aca="false">IF(EL$2&lt;=$A58,IF(EL$3&gt;=$A58,(EL$4),0),0)*($AH59-$AH58)/10000</f>
        <v>0</v>
      </c>
      <c r="EM58" s="140" t="n">
        <f aca="false">IF(EM$2&lt;=$A58,IF(EM$3&gt;=$A58,(EM$4),0),0)*($AH59-$AH58)/10000</f>
        <v>0</v>
      </c>
      <c r="EN58" s="17"/>
      <c r="EO58" s="128" t="n">
        <f aca="false">SUM(EH58:EM58)</f>
        <v>0</v>
      </c>
      <c r="EP58" s="128" t="n">
        <f aca="false">EO58*AL58</f>
        <v>0</v>
      </c>
      <c r="EQ58" s="17"/>
      <c r="ER58" s="17"/>
      <c r="ES58" s="17"/>
      <c r="ET58" s="17"/>
      <c r="EU58" s="17"/>
      <c r="EV58" s="140" t="n">
        <f aca="false">IF(EV$2&lt;=$A58,IF(EV$3&gt;=$A58,(EV$4),0),0)*($AH59-$AH58)/10000</f>
        <v>0</v>
      </c>
      <c r="EW58" s="140" t="n">
        <f aca="false">IF(EW$2&lt;=$A58,IF(EW$3&gt;=$A58,(EW$4),0),0)*($AH59-$AH58)/10000</f>
        <v>0</v>
      </c>
      <c r="EX58" s="140" t="n">
        <f aca="false">IF(EX$2&lt;=$A58,IF(EX$3&gt;=$A58,(EX$4),0),0)*($AH59-$AH58)/10000</f>
        <v>0</v>
      </c>
      <c r="EY58" s="140" t="n">
        <f aca="false">IF(EY$2&lt;=$A58,IF(EY$3&gt;=$A58,(EY$4),0),0)*($AH59-$AH58)/10000</f>
        <v>0</v>
      </c>
      <c r="EZ58" s="140" t="n">
        <f aca="false">IF(EZ$2&lt;=$A58,IF(EZ$3&gt;=$A58,(EZ$4),0),0)*($AH59-$AH58)/10000</f>
        <v>0</v>
      </c>
      <c r="FA58" s="140" t="n">
        <f aca="false">IF(FA$2&lt;=$A58,IF(FA$3&gt;=$A58,(FA$4),0),0)*($AH59-$AH58)/10000</f>
        <v>0</v>
      </c>
      <c r="FB58" s="17"/>
      <c r="FC58" s="128" t="n">
        <f aca="false">SUM(EV58:FA58)</f>
        <v>0</v>
      </c>
      <c r="FD58" s="128" t="n">
        <f aca="false">FC58*AL58</f>
        <v>0</v>
      </c>
      <c r="FE58" s="17"/>
      <c r="FF58" s="17"/>
      <c r="FG58" s="17"/>
      <c r="FH58" s="17"/>
      <c r="FI58" s="17"/>
      <c r="FJ58" s="17"/>
      <c r="FK58" s="140" t="n">
        <f aca="false">IF(FK$2&lt;=$A58,IF(FK$3&gt;=$A58,(FK$4),0),0)*($AH59-$AH58)/10000</f>
        <v>0</v>
      </c>
      <c r="FL58" s="140" t="n">
        <f aca="false">IF(FL$2&lt;=$A58,IF(FL$3&gt;=$A58,(FL$4),0),0)*($AH59-$AH58)/10000</f>
        <v>0</v>
      </c>
      <c r="FM58" s="140" t="n">
        <f aca="false">IF(FM$2&lt;=$A58,IF(FM$3&gt;=$A58,(FM$4),0),0)*($AH59-$AH58)/10000</f>
        <v>0</v>
      </c>
      <c r="FN58" s="140" t="n">
        <f aca="false">IF(FN$2&lt;=$A58,IF(FN$3&gt;=$A58,(FN$4),0),0)*($AH59-$AH58)/10000</f>
        <v>0</v>
      </c>
      <c r="FO58" s="140" t="n">
        <f aca="false">IF(FO$2&lt;=$A58,IF(FO$3&gt;=$A58,(FO$4),0),0)*($AH59-$AH58)/10000</f>
        <v>0</v>
      </c>
      <c r="FP58" s="140" t="n">
        <f aca="false">IF(FP$2&lt;=$A58,IF(FP$3&gt;=$A58,(FP$4),0),0)*($AH59-$AH58)/10000</f>
        <v>0</v>
      </c>
      <c r="FQ58" s="17"/>
      <c r="FR58" s="128" t="n">
        <f aca="false">SUM(FK58:FP58)</f>
        <v>0</v>
      </c>
      <c r="FS58" s="128" t="n">
        <f aca="false">FR58*AL58</f>
        <v>0</v>
      </c>
      <c r="FT58" s="17"/>
      <c r="FU58" s="17"/>
      <c r="FV58" s="17"/>
      <c r="FW58" s="17"/>
      <c r="FX58" s="17"/>
      <c r="FY58" s="17"/>
      <c r="FZ58" s="140" t="n">
        <f aca="false">IF(FZ$2&lt;=$A58,IF(FZ$3&gt;=$A58,(FZ$4),0),0)*($AH59-$AH58)/10000</f>
        <v>0</v>
      </c>
      <c r="GA58" s="140" t="n">
        <f aca="false">IF(GA$2&lt;=$A58,IF(GA$3&gt;=$A58,(GA$4),0),0)*($AH59-$AH58)/10000</f>
        <v>0</v>
      </c>
      <c r="GB58" s="140" t="n">
        <f aca="false">IF(GB$2&lt;=$A58,IF(GB$3&gt;=$A58,(GB$4),0),0)*($AH59-$AH58)/10000</f>
        <v>0</v>
      </c>
      <c r="GC58" s="140" t="n">
        <f aca="false">IF(GC$2&lt;=$A58,IF(GC$3&gt;=$A58,(GC$4),0),0)*($AH59-$AH58)/10000</f>
        <v>0</v>
      </c>
      <c r="GD58" s="140" t="n">
        <f aca="false">IF(GD$2&lt;=$A58,IF(GD$3&gt;=$A58,(GD$4),0),0)*($AH59-$AH58)/10000</f>
        <v>0</v>
      </c>
      <c r="GE58" s="140" t="n">
        <f aca="false">IF(GE$2&lt;=$A58,IF(GE$3&gt;=$A58,(GE$4),0),0)*($AH59-$AH58)/10000</f>
        <v>0</v>
      </c>
      <c r="GF58" s="17"/>
      <c r="GG58" s="128" t="n">
        <f aca="false">SUM(FZ58:GE58)</f>
        <v>0</v>
      </c>
      <c r="GH58" s="128" t="n">
        <f aca="false">GG58*AL58</f>
        <v>0</v>
      </c>
      <c r="GK58" s="17"/>
      <c r="GL58" s="17"/>
      <c r="GM58" s="17"/>
      <c r="GN58" s="17"/>
      <c r="GO58" s="140" t="n">
        <f aca="false">IF(GO$2&lt;=$A58,IF(GO$3&gt;=$A58,(GO$4),0),0)*($AH59-$AH58)/10000</f>
        <v>0</v>
      </c>
      <c r="GP58" s="140" t="n">
        <f aca="false">IF(GP$2&lt;=$A58,IF(GP$3&gt;=$A58,(GP$4),0),0)*($AH59-$AH58)/10000</f>
        <v>0</v>
      </c>
      <c r="GQ58" s="140" t="n">
        <f aca="false">IF(GQ$2&lt;=$A58,IF(GQ$3&gt;=$A58,(GQ$4),0),0)*($AH59-$AH58)/10000</f>
        <v>0</v>
      </c>
      <c r="GR58" s="140" t="n">
        <f aca="false">IF(GR$2&lt;=$A58,IF(GR$3&gt;=$A58,(GR$4),0),0)*($AH59-$AH58)/10000</f>
        <v>0</v>
      </c>
      <c r="GS58" s="140" t="n">
        <f aca="false">IF(GS$2&lt;=$A58,IF(GS$3&gt;=$A58,(GS$4),0),0)*($AH59-$AH58)/10000</f>
        <v>0</v>
      </c>
      <c r="GT58" s="140" t="n">
        <f aca="false">IF(GT$2&lt;=$A58,IF(GT$3&gt;=$A58,(GT$4),0),0)*($AH59-$AH58)/10000</f>
        <v>0</v>
      </c>
      <c r="GU58" s="17"/>
      <c r="GV58" s="128" t="n">
        <f aca="false">SUM(GO58:GT58)</f>
        <v>0</v>
      </c>
      <c r="GW58" s="128" t="n">
        <f aca="false">GV58*AL58</f>
        <v>0</v>
      </c>
      <c r="GZ58" s="17"/>
      <c r="HA58" s="17"/>
      <c r="HB58" s="17"/>
      <c r="HC58" s="17"/>
      <c r="HD58" s="140" t="n">
        <f aca="false">IF(HD$2&lt;=$A58,IF(HD$3&gt;=$A58,(HD$4),0),0)*($AH59-$AH58)/10000</f>
        <v>0</v>
      </c>
      <c r="HE58" s="140" t="n">
        <f aca="false">IF(HE$2&lt;=$A58,IF(HE$3&gt;=$A58,(HE$4),0),0)*($AH59-$AH58)/10000</f>
        <v>0</v>
      </c>
      <c r="HF58" s="140" t="n">
        <f aca="false">IF(HF$2&lt;=$A58,IF(HF$3&gt;=$A58,(HF$4),0),0)*($AH59-$AH58)/10000</f>
        <v>0</v>
      </c>
      <c r="HG58" s="140" t="n">
        <f aca="false">IF(HG$2&lt;=$A58,IF(HG$3&gt;=$A58,(HG$4),0),0)*($AH59-$AH58)/10000</f>
        <v>0</v>
      </c>
      <c r="HH58" s="140" t="n">
        <f aca="false">IF(HH$2&lt;=$A58,IF(HH$3&gt;=$A58,(HH$4),0),0)*($AH59-$AH58)/10000</f>
        <v>0</v>
      </c>
      <c r="HI58" s="140" t="n">
        <f aca="false">IF(HI$2&lt;=$A58,IF(HI$3&gt;=$A58,(HI$4),0),0)*($AH59-$AH58)/10000</f>
        <v>0</v>
      </c>
      <c r="HJ58" s="17"/>
      <c r="HK58" s="128" t="n">
        <f aca="false">SUM(HD58:HI58)</f>
        <v>0</v>
      </c>
      <c r="HL58" s="128" t="n">
        <f aca="false">HK58*AL58</f>
        <v>0</v>
      </c>
    </row>
    <row r="59" customFormat="false" ht="16.5" hidden="false" customHeight="false" outlineLevel="0" collapsed="false">
      <c r="A59" s="133" t="n">
        <v>38534</v>
      </c>
      <c r="B59" s="144" t="n">
        <f aca="false">INDEX(PrnArray,MATCH($A59,PrnColumn,0),MATCH($AE$19,PrnRow,0))+EP59</f>
        <v>0</v>
      </c>
      <c r="C59" s="135" t="n">
        <f aca="false">INDEX(M1SHEET,MATCH($A59,M1COLUMN,0),MATCH($AF$14,M1ROW,0))</f>
        <v>0.12</v>
      </c>
      <c r="D59" s="145" t="n">
        <f aca="false">AVERAGE(C56:C62)</f>
        <v>0.12</v>
      </c>
      <c r="E59" s="144" t="n">
        <f aca="false">INDEX(PrnArray,MATCH($A59,PrnColumn,0),MATCH($AF$47,PrnRow,0))+HL59</f>
        <v>0</v>
      </c>
      <c r="F59" s="135" t="n">
        <f aca="false">INDEX(M1SHEET,MATCH($A59,M1COLUMN,0),MATCH($AF$6,M1ROW,0))</f>
        <v>0.17</v>
      </c>
      <c r="G59" s="145" t="n">
        <f aca="false">AVERAGE(F56:F62)</f>
        <v>0.17</v>
      </c>
      <c r="H59" s="144" t="n">
        <f aca="false">INDEX(PrnArray,MATCH($A59,PrnColumn,0),MATCH($AE$11,PrnRow,0))</f>
        <v>0</v>
      </c>
      <c r="I59" s="135" t="n">
        <f aca="false">INDEX(M1SHEET,MATCH($A59,M1COLUMN,0),MATCH($AF$20,M1ROW,0))</f>
        <v>-0.09</v>
      </c>
      <c r="J59" s="145" t="n">
        <f aca="false">AVERAGE(I56:I62)</f>
        <v>-0.09</v>
      </c>
      <c r="K59" s="144" t="n">
        <f aca="false">INDEX(PrnArray,MATCH($A59,PrnColumn,0),MATCH($AE$21,PrnRow,0))+FS59</f>
        <v>12.19</v>
      </c>
      <c r="L59" s="135" t="n">
        <f aca="false">INDEX(M1SHEET,MATCH($A59,M1COLUMN,0),MATCH($AF$10,M1ROW,0))</f>
        <v>0.07</v>
      </c>
      <c r="M59" s="145" t="n">
        <f aca="false">AVERAGE(L56:L62)</f>
        <v>0.07</v>
      </c>
      <c r="N59" s="144" t="n">
        <f aca="false">INDEX(PrnArray,MATCH($A59,PrnColumn,0),MATCH($AE$40,PrnRow,0))+AJ59</f>
        <v>-19.37</v>
      </c>
      <c r="O59" s="135" t="n">
        <f aca="false">INDEX(M1SHEET,MATCH($A59,M1COLUMN,0),MATCH($AF$26,M1ROW,0))</f>
        <v>0.14</v>
      </c>
      <c r="P59" s="145" t="n">
        <f aca="false">AVERAGE(O56:O62)</f>
        <v>0.14</v>
      </c>
      <c r="Q59" s="144" t="n">
        <f aca="false">INDEX(PrnArray,MATCH($A59,PrnColumn,0),MATCH($AE$2,PrnRow,0))+$BE59+$DE59</f>
        <v>-107.57</v>
      </c>
      <c r="R59" s="135" t="n">
        <f aca="false">INDEX(M1SHEET,MATCH($A59,M1COLUMN,0),MATCH($AF$3,M1ROW,0))</f>
        <v>-0.44</v>
      </c>
      <c r="S59" s="145" t="n">
        <f aca="false">AVERAGE(R56:R62)</f>
        <v>-0.44</v>
      </c>
      <c r="T59" s="135" t="n">
        <f aca="false">INDEX(M1SHEET,MATCH($A59,M1COLUMN,0),MATCH($AF$28,M1ROW,0))</f>
        <v>4.871628879044</v>
      </c>
      <c r="U59" s="145" t="n">
        <f aca="false">AVERAGE(T56:T62)</f>
        <v>4.87743366597447</v>
      </c>
      <c r="V59" s="144" t="e">
        <f aca="false">INDEX(PrnArray,MATCH($A59,PrnColumn,0),MATCH($AE$18,PrnRow,0))+INDEX(optsArray,MATCH($A59,optsColumn,0),MATCH($AE$18,optsRow,0))+$BE59+$CJ59+$CR59+$DP59</f>
        <v>#VALUE!</v>
      </c>
      <c r="W59" s="135" t="n">
        <f aca="false">INDEX(M1SHEET,MATCH($A59,M1COLUMN,0),MATCH($AF$2,M1ROW,0))</f>
        <v>3.896</v>
      </c>
      <c r="X59" s="145" t="n">
        <f aca="false">AVERAGE(W56:W62)</f>
        <v>3.90014285714286</v>
      </c>
      <c r="Z59" s="150" t="n">
        <f aca="false">H59+K59+Q59</f>
        <v>-95.38</v>
      </c>
      <c r="AA59" s="58"/>
      <c r="AB59" s="58"/>
      <c r="AH59" s="138" t="n">
        <v>38534</v>
      </c>
      <c r="AI59" s="96" t="n">
        <f aca="false">(BE59+BQ59+CJ59+DP59)*AL59</f>
        <v>0</v>
      </c>
      <c r="AJ59" s="97" t="n">
        <f aca="false">(AN59)*(AL59)</f>
        <v>0</v>
      </c>
      <c r="AK59" s="97" t="n">
        <f aca="false">(AM59+AN59)*(AL59)</f>
        <v>0</v>
      </c>
      <c r="AL59" s="139" t="n">
        <f aca="false">INDEX(M1SHEET,MATCH($AH59,M1COLUMN,0),MATCH($AF$38,M1ROW,0))</f>
        <v>0.786400595956496</v>
      </c>
      <c r="AM59" s="122" t="n">
        <f aca="false">BR59</f>
        <v>0</v>
      </c>
      <c r="AN59" s="97" t="n">
        <f aca="false">BQ59</f>
        <v>0</v>
      </c>
      <c r="AO59" s="125"/>
      <c r="AP59" s="108"/>
      <c r="AQ59" s="128" t="n">
        <f aca="false">SUM(AW59:BD59)+SUM(BH59:BO59)+SUM(DT59:DY59)+SUM(BV59:CH59)</f>
        <v>0</v>
      </c>
      <c r="AR59" s="108"/>
      <c r="AS59" s="17"/>
      <c r="AT59" s="17"/>
      <c r="AU59" s="37" t="n">
        <v>38534</v>
      </c>
      <c r="AV59" s="17"/>
      <c r="AW59" s="128" t="n">
        <f aca="false">IF(AW$2&lt;=$A59,IF(AW$3&gt;=$A59,(AW$4/1.055056),0),0)*($AH60-$AH59)/10000</f>
        <v>0</v>
      </c>
      <c r="AX59" s="140" t="n">
        <f aca="false">IF(AX$2&lt;=$A59,IF(AX$3&gt;=$A59,(AX$4/1.055056),0),0)*($AH60-$AH59)/10000</f>
        <v>0</v>
      </c>
      <c r="AY59" s="140" t="n">
        <f aca="false">IF(AY$2&lt;=$A59,IF(AY$3&gt;=$A59,(AY$4/1.055056),0),0)*($AH60-$AH59)/10000</f>
        <v>0</v>
      </c>
      <c r="AZ59" s="140" t="n">
        <f aca="false">IF(AZ$2&lt;=$A59,IF(AZ$3&gt;=$A59,(AZ$4/1.055056),0),0)*($AH60-$AH59)/10000</f>
        <v>0</v>
      </c>
      <c r="BA59" s="140" t="n">
        <f aca="false">IF(BA$2&lt;=$A59,IF(BA$3&gt;=$A59,(BA$4/1.055056),0),0)*($AH60-$AH59)/10000</f>
        <v>0</v>
      </c>
      <c r="BB59" s="140" t="n">
        <f aca="false">IF(BB$2&lt;=$A59,IF(BB$3&gt;=$A59,(BB$4/1.055056),0),0)*($AH60-$AH59)/10000</f>
        <v>0</v>
      </c>
      <c r="BC59" s="140" t="n">
        <f aca="false">IF(BC$2&lt;=$A59,IF(BC$3&gt;=$A59,(BC$4/1.055056),0),0)*($AH60-$AH59)/10000</f>
        <v>0</v>
      </c>
      <c r="BD59" s="140"/>
      <c r="BE59" s="140" t="n">
        <f aca="false">SUM(AW59:BD59)*AL59</f>
        <v>0</v>
      </c>
      <c r="BF59" s="13"/>
      <c r="BG59" s="13"/>
      <c r="BH59" s="141" t="n">
        <f aca="false">IF(BH$2&lt;=$A59,IF(BH$3&gt;=$A59,(BH$4/1.055056),0),0)*($AH60-$AH59)/10000</f>
        <v>0</v>
      </c>
      <c r="BI59" s="141" t="n">
        <f aca="false">IF(BI$2&lt;=$A59,IF(BI$3&gt;=$A59,(BI$4/1.055056),0),0)*($AH60-$AH59)/10000</f>
        <v>0</v>
      </c>
      <c r="BJ59" s="141" t="n">
        <f aca="false">IF(BJ$2&lt;=$A59,IF(BJ$3&gt;=$A59,(BJ$4/1.055056),0),0)*($AH60-$AH59)/10000</f>
        <v>0</v>
      </c>
      <c r="BK59" s="141" t="n">
        <f aca="false">IF(BK$2&lt;=$A59,IF(BK$3&gt;=$A59,(BK$4/1.055056),0),0)*($AH60-$AH59)/10000</f>
        <v>0</v>
      </c>
      <c r="BL59" s="141" t="n">
        <f aca="false">IF(BL$2&lt;=$A59,IF(BL$3&gt;=$A59,(BL$4/1.055056),0),0)*($AH60-$AH59)/10000</f>
        <v>0</v>
      </c>
      <c r="BM59" s="141" t="n">
        <f aca="false">IF(BM$2&lt;=$A59,IF(BM$3&gt;=$A59,(BM$4/1.055056),0),0)*($AH60-$AH59)/10000</f>
        <v>0</v>
      </c>
      <c r="BN59" s="141" t="n">
        <f aca="false">IF(BN$2&lt;=$A59,IF(BN$3&gt;=$A59,(BN$4/1.055056),0),0)*($AH60-$AH59)/10000</f>
        <v>0</v>
      </c>
      <c r="BO59" s="141" t="n">
        <f aca="false">IF(BO$2&lt;=$A59,IF(BO$3&gt;=$A59,(BO$4/1.055056),0),0)*($AH60-$AH59)/10000</f>
        <v>0</v>
      </c>
      <c r="BP59" s="13"/>
      <c r="BQ59" s="14" t="n">
        <f aca="false">SUM(BH59:BO59)</f>
        <v>0</v>
      </c>
      <c r="BR59" s="14"/>
      <c r="BS59" s="14"/>
      <c r="BT59" s="17"/>
      <c r="BU59" s="17"/>
      <c r="BV59" s="142" t="n">
        <f aca="false">IF(BV$2&lt;=$A59,IF(BV$3&gt;=$A59,(BV$4),0),0)*($AH60-$AH59)/10000</f>
        <v>0</v>
      </c>
      <c r="BW59" s="142" t="n">
        <f aca="false">IF(BW$2&lt;=$A59,IF(BW$3&gt;=$A59,(BW$4),0),0)*($AH60-$AH59)/10000</f>
        <v>0</v>
      </c>
      <c r="BX59" s="142" t="n">
        <f aca="false">IF(BX$2&lt;=$A59,IF(BX$3&gt;=$A59,(BX$4),0),0)*($AH60-$AH59)/10000</f>
        <v>0</v>
      </c>
      <c r="BY59" s="142" t="n">
        <f aca="false">IF(BY$2&lt;=$A59,IF(BY$3&gt;=$A59,(BY$4),0),0)*($AH60-$AH59)/10000</f>
        <v>0</v>
      </c>
      <c r="BZ59" s="142" t="n">
        <f aca="false">IF(BZ$2&lt;=$A59,IF(BZ$3&gt;=$A59,(BZ$4),0),0)*($AH60-$AH59)/10000</f>
        <v>0</v>
      </c>
      <c r="CA59" s="140" t="n">
        <f aca="false">IF(CA$2&lt;=$A59,IF(CA$3&gt;=$A59,(CA$4),0),0)*($AH60-$AH59)/10000</f>
        <v>0</v>
      </c>
      <c r="CB59" s="140" t="n">
        <f aca="false">IF(CB$2&lt;=$A59,IF(CB$3&gt;=$A59,(CB$4),0),0)*($AH60-$AH59)/10000</f>
        <v>0</v>
      </c>
      <c r="CC59" s="140" t="n">
        <f aca="false">IF(CC$2&lt;=$A59,IF(CC$3&gt;=$A59,(CC$4),0),0)*($AH60-$AH59)/10000</f>
        <v>0</v>
      </c>
      <c r="CD59" s="140" t="n">
        <f aca="false">IF(CD$2&lt;=$A59,IF(CD$3&gt;=$A59,(CD$4),0),0)*($AH60-$AH59)/10000</f>
        <v>0</v>
      </c>
      <c r="CE59" s="140" t="n">
        <f aca="false">IF(CE$2&lt;=$A59,IF(CE$3&gt;=$A59,(CE$4),0),0)*($AH60-$AH59)/10000</f>
        <v>0</v>
      </c>
      <c r="CF59" s="140" t="n">
        <f aca="false">IF(CF$2&lt;=$A59,IF(CF$3&gt;=$A59,(CF$4),0),0)*($AH60-$AH59)/10000</f>
        <v>0</v>
      </c>
      <c r="CG59" s="140" t="n">
        <f aca="false">IF(CG$2&lt;=$A59,IF(CG$3&gt;=$A59,(CG$4),0),0)*($AH60-$AH59)/10000</f>
        <v>0</v>
      </c>
      <c r="CH59" s="140" t="n">
        <f aca="false">IF(CH$2&lt;=$A59,IF(CH$3&gt;=$A59,(CH$4),0),0)*($AH60-$AH59)/10000</f>
        <v>0</v>
      </c>
      <c r="CI59" s="17"/>
      <c r="CJ59" s="128" t="n">
        <f aca="false">SUM(BV59:CH59)*$AL59</f>
        <v>0</v>
      </c>
      <c r="CK59" s="128"/>
      <c r="CL59" s="128"/>
      <c r="CM59" s="142" t="n">
        <f aca="false">IF(CM$2&lt;=$A59,IF(CM$3&gt;=$A59,(CM$4),0),0)*($AH60-$AH59)/10000</f>
        <v>0</v>
      </c>
      <c r="CN59" s="142" t="n">
        <f aca="false">IF(CN$2&lt;=$A59,IF(CN$3&gt;=$A59,(CN$4),0),0)*($AH60-$AH59)/10000</f>
        <v>0</v>
      </c>
      <c r="CO59" s="142" t="n">
        <f aca="false">IF(CO$2&lt;=$A59,IF(CO$3&gt;=$A59,(CO$4),0),0)*($AH60-$AH59)/10000</f>
        <v>0</v>
      </c>
      <c r="CP59" s="142" t="n">
        <f aca="false">IF(CP$2&lt;=$A59,IF(CP$3&gt;=$A59,(CP$4),0),0)*($AH60-$AH59)/10000</f>
        <v>0</v>
      </c>
      <c r="CQ59" s="128"/>
      <c r="CR59" s="128" t="n">
        <f aca="false">SUM(CM59:CP59)*AL59</f>
        <v>0</v>
      </c>
      <c r="CS59" s="128"/>
      <c r="CT59" s="17"/>
      <c r="CU59" s="17"/>
      <c r="CV59" s="17"/>
      <c r="CW59" s="140" t="n">
        <f aca="false">IF(CW$2&lt;=$A59,IF(CW$3&gt;=$A59,(CW$4),0),0)*($AH60-$AH59)/10000</f>
        <v>0</v>
      </c>
      <c r="CX59" s="140" t="n">
        <f aca="false">IF(CX$2&lt;=$A59,IF(CX$3&gt;=$A59,(CX$4),0),0)*($AH60-$AH59)/10000</f>
        <v>0</v>
      </c>
      <c r="CY59" s="140" t="n">
        <f aca="false">IF(CY$2&lt;=$A59,IF(CY$3&gt;=$A59,(CY$4),0),0)*($AH60-$AH59)/10000</f>
        <v>0</v>
      </c>
      <c r="CZ59" s="140" t="n">
        <f aca="false">IF(CZ$2&lt;=$A59,IF(CZ$3&gt;=$A59,(CZ$4),0),0)*($AH60-$AH59)/10000</f>
        <v>0</v>
      </c>
      <c r="DA59" s="140" t="n">
        <f aca="false">IF(DA$2&lt;=$A59,IF(DA$3&gt;=$A59,(DA$4),0),0)*($AH60-$AH59)/10000</f>
        <v>0</v>
      </c>
      <c r="DB59" s="140" t="n">
        <f aca="false">IF(DB$2&lt;=$A59,IF(DB$3&gt;=$A59,(DB$4),0),0)*($AH60-$AH59)/10000</f>
        <v>0</v>
      </c>
      <c r="DC59" s="140" t="n">
        <f aca="false">IF(DC$2&lt;=$A59,IF(DC$3&gt;=$A59,(DC$4),0),0)*($AH60-$AH59)/10000</f>
        <v>0</v>
      </c>
      <c r="DD59" s="17"/>
      <c r="DE59" s="128" t="n">
        <f aca="false">SUM(CW59:DC59)*$AL59</f>
        <v>0</v>
      </c>
      <c r="DF59" s="17"/>
      <c r="DG59" s="17"/>
      <c r="DH59" s="17"/>
      <c r="DI59" s="17"/>
      <c r="DJ59" s="17"/>
      <c r="DK59" s="140" t="n">
        <f aca="false">IF(DK$2&lt;=$A59,IF(DK$3&gt;=$A59,(DK$4),0),0)*($AH60-$AH59)/10000</f>
        <v>0</v>
      </c>
      <c r="DL59" s="140" t="n">
        <f aca="false">IF(DL$2&lt;=$A59,IF(DL$3&gt;=$A59,(DL$4),0),0)*($AH60-$AH59)/10000</f>
        <v>0</v>
      </c>
      <c r="DM59" s="140" t="n">
        <f aca="false">IF(DM$2&lt;=$A59,IF(DM$3&gt;=$A59,(DM$4),0),0)*($AH60-$AH59)/10000</f>
        <v>0</v>
      </c>
      <c r="DN59" s="140" t="n">
        <f aca="false">IF(DN$2&lt;=$A59,IF(DN$3&gt;=$A59,(DN$4),0),0)*($AH60-$AH59)/10000</f>
        <v>0</v>
      </c>
      <c r="DO59" s="140"/>
      <c r="DP59" s="140" t="n">
        <f aca="false">SUM(DK59:DN59)*AL59</f>
        <v>0</v>
      </c>
      <c r="DQ59" s="140"/>
      <c r="DR59" s="140" t="n">
        <f aca="false">IF(DR$2&lt;=$A59,IF(DR$3&gt;=$A59,(DR$4),0),0)*($AH60-$AH59)/10000</f>
        <v>0</v>
      </c>
      <c r="DS59" s="140" t="n">
        <f aca="false">IF(DS$2&lt;=$A59,IF(DS$3&gt;=$A59,(DS$4),0),0)*($AH60-$AH59)/10000</f>
        <v>0</v>
      </c>
      <c r="DT59" s="140" t="n">
        <f aca="false">IF(DT$2&lt;=$A59,IF(DT$3&gt;=$A59,(DT$4),0),0)*($AH60-$AH59)/10000</f>
        <v>0</v>
      </c>
      <c r="DU59" s="140" t="n">
        <f aca="false">IF(DU$2&lt;=$A59,IF(DU$3&gt;=$A59,(DU$4),0),0)*($AH60-$AH59)/10000</f>
        <v>0</v>
      </c>
      <c r="DV59" s="140" t="n">
        <f aca="false">IF(DV$2&lt;=$A59,IF(DV$3&gt;=$A59,(DV$4),0),0)*($AH60-$AH59)/10000</f>
        <v>0</v>
      </c>
      <c r="DW59" s="140" t="n">
        <f aca="false">IF(DW$2&lt;=$A59,IF(DW$3&gt;=$A59,(DW$4),0),0)*($AH60-$AH59)/10000</f>
        <v>0</v>
      </c>
      <c r="DX59" s="140" t="n">
        <f aca="false">IF(DX$2&lt;=$A59,IF(DX$3&gt;=$A59,(DX$4),0),0)*($AH60-$AH59)/10000</f>
        <v>0</v>
      </c>
      <c r="DY59" s="140" t="n">
        <f aca="false">IF(DY$2&lt;=$A59,IF(DY$3&gt;=$A59,(DY$4),0),0)*($AH60-$AH59)/10000</f>
        <v>0</v>
      </c>
      <c r="DZ59" s="17"/>
      <c r="EA59" s="128" t="n">
        <f aca="false">DP59+((SUM(DR59:DY59)))</f>
        <v>0</v>
      </c>
      <c r="EB59" s="128" t="n">
        <f aca="false">EA59*AL59</f>
        <v>0</v>
      </c>
      <c r="EC59" s="17"/>
      <c r="ED59" s="17"/>
      <c r="EE59" s="17"/>
      <c r="EF59" s="17"/>
      <c r="EG59" s="17"/>
      <c r="EH59" s="140" t="n">
        <f aca="false">IF(EH$2&lt;=$A59,IF(EH$3&gt;=$A59,(EH$4),0),0)*($AH60-$AH59)/10000</f>
        <v>0</v>
      </c>
      <c r="EI59" s="140" t="n">
        <f aca="false">IF(EI$2&lt;=$A59,IF(EI$3&gt;=$A59,(EI$4),0),0)*($AH60-$AH59)/10000</f>
        <v>0</v>
      </c>
      <c r="EJ59" s="140" t="n">
        <f aca="false">IF(EJ$2&lt;=$A59,IF(EJ$3&gt;=$A59,(EJ$4),0),0)*($AH60-$AH59)/10000</f>
        <v>0</v>
      </c>
      <c r="EK59" s="140" t="n">
        <f aca="false">IF(EK$2&lt;=$A59,IF(EK$3&gt;=$A59,(EK$4),0),0)*($AH60-$AH59)/10000</f>
        <v>0</v>
      </c>
      <c r="EL59" s="140" t="n">
        <f aca="false">IF(EL$2&lt;=$A59,IF(EL$3&gt;=$A59,(EL$4),0),0)*($AH60-$AH59)/10000</f>
        <v>0</v>
      </c>
      <c r="EM59" s="140" t="n">
        <f aca="false">IF(EM$2&lt;=$A59,IF(EM$3&gt;=$A59,(EM$4),0),0)*($AH60-$AH59)/10000</f>
        <v>0</v>
      </c>
      <c r="EN59" s="17"/>
      <c r="EO59" s="128" t="n">
        <f aca="false">SUM(EH59:EM59)</f>
        <v>0</v>
      </c>
      <c r="EP59" s="128" t="n">
        <f aca="false">EO59*AL59</f>
        <v>0</v>
      </c>
      <c r="EQ59" s="17"/>
      <c r="ER59" s="17"/>
      <c r="ES59" s="17"/>
      <c r="ET59" s="17"/>
      <c r="EU59" s="17"/>
      <c r="EV59" s="140" t="n">
        <f aca="false">IF(EV$2&lt;=$A59,IF(EV$3&gt;=$A59,(EV$4),0),0)*($AH60-$AH59)/10000</f>
        <v>0</v>
      </c>
      <c r="EW59" s="140" t="n">
        <f aca="false">IF(EW$2&lt;=$A59,IF(EW$3&gt;=$A59,(EW$4),0),0)*($AH60-$AH59)/10000</f>
        <v>0</v>
      </c>
      <c r="EX59" s="140" t="n">
        <f aca="false">IF(EX$2&lt;=$A59,IF(EX$3&gt;=$A59,(EX$4),0),0)*($AH60-$AH59)/10000</f>
        <v>0</v>
      </c>
      <c r="EY59" s="140" t="n">
        <f aca="false">IF(EY$2&lt;=$A59,IF(EY$3&gt;=$A59,(EY$4),0),0)*($AH60-$AH59)/10000</f>
        <v>0</v>
      </c>
      <c r="EZ59" s="140" t="n">
        <f aca="false">IF(EZ$2&lt;=$A59,IF(EZ$3&gt;=$A59,(EZ$4),0),0)*($AH60-$AH59)/10000</f>
        <v>0</v>
      </c>
      <c r="FA59" s="140" t="n">
        <f aca="false">IF(FA$2&lt;=$A59,IF(FA$3&gt;=$A59,(FA$4),0),0)*($AH60-$AH59)/10000</f>
        <v>0</v>
      </c>
      <c r="FB59" s="17"/>
      <c r="FC59" s="128" t="n">
        <f aca="false">SUM(EV59:FA59)</f>
        <v>0</v>
      </c>
      <c r="FD59" s="128" t="n">
        <f aca="false">FC59*AL59</f>
        <v>0</v>
      </c>
      <c r="FE59" s="17"/>
      <c r="FF59" s="17"/>
      <c r="FG59" s="17"/>
      <c r="FH59" s="17"/>
      <c r="FI59" s="17"/>
      <c r="FJ59" s="17"/>
      <c r="FK59" s="140" t="n">
        <f aca="false">IF(FK$2&lt;=$A59,IF(FK$3&gt;=$A59,(FK$4),0),0)*($AH60-$AH59)/10000</f>
        <v>0</v>
      </c>
      <c r="FL59" s="140" t="n">
        <f aca="false">IF(FL$2&lt;=$A59,IF(FL$3&gt;=$A59,(FL$4),0),0)*($AH60-$AH59)/10000</f>
        <v>0</v>
      </c>
      <c r="FM59" s="140" t="n">
        <f aca="false">IF(FM$2&lt;=$A59,IF(FM$3&gt;=$A59,(FM$4),0),0)*($AH60-$AH59)/10000</f>
        <v>0</v>
      </c>
      <c r="FN59" s="140" t="n">
        <f aca="false">IF(FN$2&lt;=$A59,IF(FN$3&gt;=$A59,(FN$4),0),0)*($AH60-$AH59)/10000</f>
        <v>0</v>
      </c>
      <c r="FO59" s="140" t="n">
        <f aca="false">IF(FO$2&lt;=$A59,IF(FO$3&gt;=$A59,(FO$4),0),0)*($AH60-$AH59)/10000</f>
        <v>0</v>
      </c>
      <c r="FP59" s="140" t="n">
        <f aca="false">IF(FP$2&lt;=$A59,IF(FP$3&gt;=$A59,(FP$4),0),0)*($AH60-$AH59)/10000</f>
        <v>0</v>
      </c>
      <c r="FQ59" s="17"/>
      <c r="FR59" s="128" t="n">
        <f aca="false">SUM(FK59:FP59)</f>
        <v>0</v>
      </c>
      <c r="FS59" s="128" t="n">
        <f aca="false">FR59*AL59</f>
        <v>0</v>
      </c>
      <c r="FT59" s="17"/>
      <c r="FU59" s="17"/>
      <c r="FV59" s="17"/>
      <c r="FW59" s="17"/>
      <c r="FX59" s="17"/>
      <c r="FY59" s="17"/>
      <c r="FZ59" s="140" t="n">
        <f aca="false">IF(FZ$2&lt;=$A59,IF(FZ$3&gt;=$A59,(FZ$4),0),0)*($AH60-$AH59)/10000</f>
        <v>0</v>
      </c>
      <c r="GA59" s="140" t="n">
        <f aca="false">IF(GA$2&lt;=$A59,IF(GA$3&gt;=$A59,(GA$4),0),0)*($AH60-$AH59)/10000</f>
        <v>0</v>
      </c>
      <c r="GB59" s="140" t="n">
        <f aca="false">IF(GB$2&lt;=$A59,IF(GB$3&gt;=$A59,(GB$4),0),0)*($AH60-$AH59)/10000</f>
        <v>0</v>
      </c>
      <c r="GC59" s="140" t="n">
        <f aca="false">IF(GC$2&lt;=$A59,IF(GC$3&gt;=$A59,(GC$4),0),0)*($AH60-$AH59)/10000</f>
        <v>0</v>
      </c>
      <c r="GD59" s="140" t="n">
        <f aca="false">IF(GD$2&lt;=$A59,IF(GD$3&gt;=$A59,(GD$4),0),0)*($AH60-$AH59)/10000</f>
        <v>0</v>
      </c>
      <c r="GE59" s="140" t="n">
        <f aca="false">IF(GE$2&lt;=$A59,IF(GE$3&gt;=$A59,(GE$4),0),0)*($AH60-$AH59)/10000</f>
        <v>0</v>
      </c>
      <c r="GF59" s="17"/>
      <c r="GG59" s="128" t="n">
        <f aca="false">SUM(FZ59:GE59)</f>
        <v>0</v>
      </c>
      <c r="GH59" s="128" t="n">
        <f aca="false">GG59*AL59</f>
        <v>0</v>
      </c>
      <c r="GK59" s="17"/>
      <c r="GL59" s="17"/>
      <c r="GM59" s="17"/>
      <c r="GN59" s="17"/>
      <c r="GO59" s="140" t="n">
        <f aca="false">IF(GO$2&lt;=$A59,IF(GO$3&gt;=$A59,(GO$4),0),0)*($AH60-$AH59)/10000</f>
        <v>0</v>
      </c>
      <c r="GP59" s="140" t="n">
        <f aca="false">IF(GP$2&lt;=$A59,IF(GP$3&gt;=$A59,(GP$4),0),0)*($AH60-$AH59)/10000</f>
        <v>0</v>
      </c>
      <c r="GQ59" s="140" t="n">
        <f aca="false">IF(GQ$2&lt;=$A59,IF(GQ$3&gt;=$A59,(GQ$4),0),0)*($AH60-$AH59)/10000</f>
        <v>0</v>
      </c>
      <c r="GR59" s="140" t="n">
        <f aca="false">IF(GR$2&lt;=$A59,IF(GR$3&gt;=$A59,(GR$4),0),0)*($AH60-$AH59)/10000</f>
        <v>0</v>
      </c>
      <c r="GS59" s="140" t="n">
        <f aca="false">IF(GS$2&lt;=$A59,IF(GS$3&gt;=$A59,(GS$4),0),0)*($AH60-$AH59)/10000</f>
        <v>0</v>
      </c>
      <c r="GT59" s="140" t="n">
        <f aca="false">IF(GT$2&lt;=$A59,IF(GT$3&gt;=$A59,(GT$4),0),0)*($AH60-$AH59)/10000</f>
        <v>0</v>
      </c>
      <c r="GU59" s="17"/>
      <c r="GV59" s="128" t="n">
        <f aca="false">SUM(GO59:GT59)</f>
        <v>0</v>
      </c>
      <c r="GW59" s="128" t="n">
        <f aca="false">GV59*AL59</f>
        <v>0</v>
      </c>
      <c r="GZ59" s="17"/>
      <c r="HA59" s="17"/>
      <c r="HB59" s="17"/>
      <c r="HC59" s="17"/>
      <c r="HD59" s="140" t="n">
        <f aca="false">IF(HD$2&lt;=$A59,IF(HD$3&gt;=$A59,(HD$4),0),0)*($AH60-$AH59)/10000</f>
        <v>0</v>
      </c>
      <c r="HE59" s="140" t="n">
        <f aca="false">IF(HE$2&lt;=$A59,IF(HE$3&gt;=$A59,(HE$4),0),0)*($AH60-$AH59)/10000</f>
        <v>0</v>
      </c>
      <c r="HF59" s="140" t="n">
        <f aca="false">IF(HF$2&lt;=$A59,IF(HF$3&gt;=$A59,(HF$4),0),0)*($AH60-$AH59)/10000</f>
        <v>0</v>
      </c>
      <c r="HG59" s="140" t="n">
        <f aca="false">IF(HG$2&lt;=$A59,IF(HG$3&gt;=$A59,(HG$4),0),0)*($AH60-$AH59)/10000</f>
        <v>0</v>
      </c>
      <c r="HH59" s="140" t="n">
        <f aca="false">IF(HH$2&lt;=$A59,IF(HH$3&gt;=$A59,(HH$4),0),0)*($AH60-$AH59)/10000</f>
        <v>0</v>
      </c>
      <c r="HI59" s="140" t="n">
        <f aca="false">IF(HI$2&lt;=$A59,IF(HI$3&gt;=$A59,(HI$4),0),0)*($AH60-$AH59)/10000</f>
        <v>0</v>
      </c>
      <c r="HJ59" s="17"/>
      <c r="HK59" s="128" t="n">
        <f aca="false">SUM(HD59:HI59)</f>
        <v>0</v>
      </c>
      <c r="HL59" s="128" t="n">
        <f aca="false">HK59*AL59</f>
        <v>0</v>
      </c>
    </row>
    <row r="60" customFormat="false" ht="16.5" hidden="false" customHeight="false" outlineLevel="0" collapsed="false">
      <c r="A60" s="133" t="n">
        <v>38565</v>
      </c>
      <c r="B60" s="144" t="n">
        <f aca="false">INDEX(PrnArray,MATCH($A60,PrnColumn,0),MATCH($AE$19,PrnRow,0))+EP60</f>
        <v>0</v>
      </c>
      <c r="C60" s="135" t="n">
        <f aca="false">INDEX(M1SHEET,MATCH($A60,M1COLUMN,0),MATCH($AF$14,M1ROW,0))</f>
        <v>0.12</v>
      </c>
      <c r="D60" s="152"/>
      <c r="E60" s="144" t="n">
        <f aca="false">INDEX(PrnArray,MATCH($A60,PrnColumn,0),MATCH($AF$47,PrnRow,0))+HL60</f>
        <v>0</v>
      </c>
      <c r="F60" s="135" t="n">
        <f aca="false">INDEX(M1SHEET,MATCH($A60,M1COLUMN,0),MATCH($AF$6,M1ROW,0))</f>
        <v>0.17</v>
      </c>
      <c r="G60" s="152"/>
      <c r="H60" s="144" t="n">
        <f aca="false">INDEX(PrnArray,MATCH($A60,PrnColumn,0),MATCH($AE$11,PrnRow,0))</f>
        <v>0</v>
      </c>
      <c r="I60" s="135" t="n">
        <f aca="false">INDEX(M1SHEET,MATCH($A60,M1COLUMN,0),MATCH($AF$20,M1ROW,0))</f>
        <v>-0.09</v>
      </c>
      <c r="J60" s="152"/>
      <c r="K60" s="144" t="n">
        <f aca="false">INDEX(PrnArray,MATCH($A60,PrnColumn,0),MATCH($AE$21,PrnRow,0))+FS60</f>
        <v>12.13</v>
      </c>
      <c r="L60" s="135" t="n">
        <f aca="false">INDEX(M1SHEET,MATCH($A60,M1COLUMN,0),MATCH($AF$10,M1ROW,0))</f>
        <v>0.07</v>
      </c>
      <c r="M60" s="152"/>
      <c r="N60" s="144" t="n">
        <f aca="false">INDEX(PrnArray,MATCH($A60,PrnColumn,0),MATCH($AE$40,PrnRow,0))+AJ60</f>
        <v>-19.27</v>
      </c>
      <c r="O60" s="135" t="n">
        <f aca="false">INDEX(M1SHEET,MATCH($A60,M1COLUMN,0),MATCH($AF$26,M1ROW,0))</f>
        <v>0.14</v>
      </c>
      <c r="P60" s="152"/>
      <c r="Q60" s="144" t="n">
        <f aca="false">INDEX(PrnArray,MATCH($A60,PrnColumn,0),MATCH($AE$2,PrnRow,0))+$BE60+$DE60</f>
        <v>-102.43</v>
      </c>
      <c r="R60" s="135" t="n">
        <f aca="false">INDEX(M1SHEET,MATCH($A60,M1COLUMN,0),MATCH($AF$3,M1ROW,0))</f>
        <v>-0.44</v>
      </c>
      <c r="S60" s="152"/>
      <c r="T60" s="135" t="n">
        <f aca="false">INDEX(M1SHEET,MATCH($A60,M1COLUMN,0),MATCH($AF$28,M1ROW,0))</f>
        <v>4.89858890468983</v>
      </c>
      <c r="U60" s="152"/>
      <c r="V60" s="144" t="e">
        <f aca="false">INDEX(PrnArray,MATCH($A60,PrnColumn,0),MATCH($AE$18,PrnRow,0))+INDEX(optsArray,MATCH($A60,optsColumn,0),MATCH($AE$18,optsRow,0))+$BE60+$CJ60+$CR60+$DP60</f>
        <v>#VALUE!</v>
      </c>
      <c r="W60" s="135" t="n">
        <f aca="false">INDEX(M1SHEET,MATCH($A60,M1COLUMN,0),MATCH($AF$2,M1ROW,0))</f>
        <v>3.916</v>
      </c>
      <c r="X60" s="152"/>
      <c r="Z60" s="150" t="n">
        <f aca="false">H60+K60+Q60</f>
        <v>-90.3</v>
      </c>
      <c r="AA60" s="58"/>
      <c r="AB60" s="58"/>
      <c r="AH60" s="138" t="n">
        <v>38565</v>
      </c>
      <c r="AI60" s="96" t="n">
        <f aca="false">(BE60+BQ60+CJ60+DP60)*AL60</f>
        <v>0</v>
      </c>
      <c r="AJ60" s="97" t="n">
        <f aca="false">(AN60)*(AL60)</f>
        <v>0</v>
      </c>
      <c r="AK60" s="97" t="n">
        <f aca="false">(AM60+AN60)*(AL60)</f>
        <v>0</v>
      </c>
      <c r="AL60" s="139" t="n">
        <f aca="false">INDEX(M1SHEET,MATCH($AH60,M1COLUMN,0),MATCH($AF$38,M1ROW,0))</f>
        <v>0.782466038919827</v>
      </c>
      <c r="AM60" s="122" t="n">
        <f aca="false">BR60</f>
        <v>0</v>
      </c>
      <c r="AN60" s="97" t="n">
        <f aca="false">BQ60</f>
        <v>0</v>
      </c>
      <c r="AO60" s="125"/>
      <c r="AP60" s="108"/>
      <c r="AQ60" s="128" t="n">
        <f aca="false">SUM(AW60:BD60)+SUM(BH60:BO60)+SUM(DT60:DY60)+SUM(BV60:CH60)</f>
        <v>0</v>
      </c>
      <c r="AR60" s="108"/>
      <c r="AS60" s="17"/>
      <c r="AT60" s="17"/>
      <c r="AU60" s="37" t="n">
        <v>38565</v>
      </c>
      <c r="AV60" s="17"/>
      <c r="AW60" s="128" t="n">
        <f aca="false">IF(AW$2&lt;=$A60,IF(AW$3&gt;=$A60,(AW$4/1.055056),0),0)*($AH61-$AH60)/10000</f>
        <v>0</v>
      </c>
      <c r="AX60" s="140" t="n">
        <f aca="false">IF(AX$2&lt;=$A60,IF(AX$3&gt;=$A60,(AX$4/1.055056),0),0)*($AH61-$AH60)/10000</f>
        <v>0</v>
      </c>
      <c r="AY60" s="140" t="n">
        <f aca="false">IF(AY$2&lt;=$A60,IF(AY$3&gt;=$A60,(AY$4/1.055056),0),0)*($AH61-$AH60)/10000</f>
        <v>0</v>
      </c>
      <c r="AZ60" s="140" t="n">
        <f aca="false">IF(AZ$2&lt;=$A60,IF(AZ$3&gt;=$A60,(AZ$4/1.055056),0),0)*($AH61-$AH60)/10000</f>
        <v>0</v>
      </c>
      <c r="BA60" s="140" t="n">
        <f aca="false">IF(BA$2&lt;=$A60,IF(BA$3&gt;=$A60,(BA$4/1.055056),0),0)*($AH61-$AH60)/10000</f>
        <v>0</v>
      </c>
      <c r="BB60" s="140" t="n">
        <f aca="false">IF(BB$2&lt;=$A60,IF(BB$3&gt;=$A60,(BB$4/1.055056),0),0)*($AH61-$AH60)/10000</f>
        <v>0</v>
      </c>
      <c r="BC60" s="140" t="n">
        <f aca="false">IF(BC$2&lt;=$A60,IF(BC$3&gt;=$A60,(BC$4/1.055056),0),0)*($AH61-$AH60)/10000</f>
        <v>0</v>
      </c>
      <c r="BD60" s="140"/>
      <c r="BE60" s="140" t="n">
        <f aca="false">SUM(AW60:BD60)*AL60</f>
        <v>0</v>
      </c>
      <c r="BF60" s="13"/>
      <c r="BG60" s="13"/>
      <c r="BH60" s="141" t="n">
        <f aca="false">IF(BH$2&lt;=$A60,IF(BH$3&gt;=$A60,(BH$4/1.055056),0),0)*($AH61-$AH60)/10000</f>
        <v>0</v>
      </c>
      <c r="BI60" s="141" t="n">
        <f aca="false">IF(BI$2&lt;=$A60,IF(BI$3&gt;=$A60,(BI$4/1.055056),0),0)*($AH61-$AH60)/10000</f>
        <v>0</v>
      </c>
      <c r="BJ60" s="141" t="n">
        <f aca="false">IF(BJ$2&lt;=$A60,IF(BJ$3&gt;=$A60,(BJ$4/1.055056),0),0)*($AH61-$AH60)/10000</f>
        <v>0</v>
      </c>
      <c r="BK60" s="141" t="n">
        <f aca="false">IF(BK$2&lt;=$A60,IF(BK$3&gt;=$A60,(BK$4/1.055056),0),0)*($AH61-$AH60)/10000</f>
        <v>0</v>
      </c>
      <c r="BL60" s="141" t="n">
        <f aca="false">IF(BL$2&lt;=$A60,IF(BL$3&gt;=$A60,(BL$4/1.055056),0),0)*($AH61-$AH60)/10000</f>
        <v>0</v>
      </c>
      <c r="BM60" s="141" t="n">
        <f aca="false">IF(BM$2&lt;=$A60,IF(BM$3&gt;=$A60,(BM$4/1.055056),0),0)*($AH61-$AH60)/10000</f>
        <v>0</v>
      </c>
      <c r="BN60" s="141" t="n">
        <f aca="false">IF(BN$2&lt;=$A60,IF(BN$3&gt;=$A60,(BN$4/1.055056),0),0)*($AH61-$AH60)/10000</f>
        <v>0</v>
      </c>
      <c r="BO60" s="141" t="n">
        <f aca="false">IF(BO$2&lt;=$A60,IF(BO$3&gt;=$A60,(BO$4/1.055056),0),0)*($AH61-$AH60)/10000</f>
        <v>0</v>
      </c>
      <c r="BP60" s="13"/>
      <c r="BQ60" s="14" t="n">
        <f aca="false">SUM(BH60:BO60)</f>
        <v>0</v>
      </c>
      <c r="BR60" s="14"/>
      <c r="BS60" s="14"/>
      <c r="BT60" s="17"/>
      <c r="BU60" s="17"/>
      <c r="BV60" s="142" t="n">
        <f aca="false">IF(BV$2&lt;=$A60,IF(BV$3&gt;=$A60,(BV$4),0),0)*($AH61-$AH60)/10000</f>
        <v>0</v>
      </c>
      <c r="BW60" s="142" t="n">
        <f aca="false">IF(BW$2&lt;=$A60,IF(BW$3&gt;=$A60,(BW$4),0),0)*($AH61-$AH60)/10000</f>
        <v>0</v>
      </c>
      <c r="BX60" s="142" t="n">
        <f aca="false">IF(BX$2&lt;=$A60,IF(BX$3&gt;=$A60,(BX$4),0),0)*($AH61-$AH60)/10000</f>
        <v>0</v>
      </c>
      <c r="BY60" s="142" t="n">
        <f aca="false">IF(BY$2&lt;=$A60,IF(BY$3&gt;=$A60,(BY$4),0),0)*($AH61-$AH60)/10000</f>
        <v>0</v>
      </c>
      <c r="BZ60" s="142" t="n">
        <f aca="false">IF(BZ$2&lt;=$A60,IF(BZ$3&gt;=$A60,(BZ$4),0),0)*($AH61-$AH60)/10000</f>
        <v>0</v>
      </c>
      <c r="CA60" s="140" t="n">
        <f aca="false">IF(CA$2&lt;=$A60,IF(CA$3&gt;=$A60,(CA$4),0),0)*($AH61-$AH60)/10000</f>
        <v>0</v>
      </c>
      <c r="CB60" s="140" t="n">
        <f aca="false">IF(CB$2&lt;=$A60,IF(CB$3&gt;=$A60,(CB$4),0),0)*($AH61-$AH60)/10000</f>
        <v>0</v>
      </c>
      <c r="CC60" s="140" t="n">
        <f aca="false">IF(CC$2&lt;=$A60,IF(CC$3&gt;=$A60,(CC$4),0),0)*($AH61-$AH60)/10000</f>
        <v>0</v>
      </c>
      <c r="CD60" s="140" t="n">
        <f aca="false">IF(CD$2&lt;=$A60,IF(CD$3&gt;=$A60,(CD$4),0),0)*($AH61-$AH60)/10000</f>
        <v>0</v>
      </c>
      <c r="CE60" s="140" t="n">
        <f aca="false">IF(CE$2&lt;=$A60,IF(CE$3&gt;=$A60,(CE$4),0),0)*($AH61-$AH60)/10000</f>
        <v>0</v>
      </c>
      <c r="CF60" s="140" t="n">
        <f aca="false">IF(CF$2&lt;=$A60,IF(CF$3&gt;=$A60,(CF$4),0),0)*($AH61-$AH60)/10000</f>
        <v>0</v>
      </c>
      <c r="CG60" s="140" t="n">
        <f aca="false">IF(CG$2&lt;=$A60,IF(CG$3&gt;=$A60,(CG$4),0),0)*($AH61-$AH60)/10000</f>
        <v>0</v>
      </c>
      <c r="CH60" s="140" t="n">
        <f aca="false">IF(CH$2&lt;=$A60,IF(CH$3&gt;=$A60,(CH$4),0),0)*($AH61-$AH60)/10000</f>
        <v>0</v>
      </c>
      <c r="CI60" s="17"/>
      <c r="CJ60" s="128" t="n">
        <f aca="false">SUM(BV60:CH60)*$AL60</f>
        <v>0</v>
      </c>
      <c r="CK60" s="128"/>
      <c r="CL60" s="128"/>
      <c r="CM60" s="142" t="n">
        <f aca="false">IF(CM$2&lt;=$A60,IF(CM$3&gt;=$A60,(CM$4),0),0)*($AH61-$AH60)/10000</f>
        <v>0</v>
      </c>
      <c r="CN60" s="142" t="n">
        <f aca="false">IF(CN$2&lt;=$A60,IF(CN$3&gt;=$A60,(CN$4),0),0)*($AH61-$AH60)/10000</f>
        <v>0</v>
      </c>
      <c r="CO60" s="142" t="n">
        <f aca="false">IF(CO$2&lt;=$A60,IF(CO$3&gt;=$A60,(CO$4),0),0)*($AH61-$AH60)/10000</f>
        <v>0</v>
      </c>
      <c r="CP60" s="142" t="n">
        <f aca="false">IF(CP$2&lt;=$A60,IF(CP$3&gt;=$A60,(CP$4),0),0)*($AH61-$AH60)/10000</f>
        <v>0</v>
      </c>
      <c r="CQ60" s="128"/>
      <c r="CR60" s="128" t="n">
        <f aca="false">SUM(CM60:CP60)*AL60</f>
        <v>0</v>
      </c>
      <c r="CS60" s="128"/>
      <c r="CT60" s="17"/>
      <c r="CU60" s="17"/>
      <c r="CV60" s="17"/>
      <c r="CW60" s="140" t="n">
        <f aca="false">IF(CW$2&lt;=$A60,IF(CW$3&gt;=$A60,(CW$4),0),0)*($AH61-$AH60)/10000</f>
        <v>0</v>
      </c>
      <c r="CX60" s="140" t="n">
        <f aca="false">IF(CX$2&lt;=$A60,IF(CX$3&gt;=$A60,(CX$4),0),0)*($AH61-$AH60)/10000</f>
        <v>0</v>
      </c>
      <c r="CY60" s="140" t="n">
        <f aca="false">IF(CY$2&lt;=$A60,IF(CY$3&gt;=$A60,(CY$4),0),0)*($AH61-$AH60)/10000</f>
        <v>0</v>
      </c>
      <c r="CZ60" s="140" t="n">
        <f aca="false">IF(CZ$2&lt;=$A60,IF(CZ$3&gt;=$A60,(CZ$4),0),0)*($AH61-$AH60)/10000</f>
        <v>0</v>
      </c>
      <c r="DA60" s="140" t="n">
        <f aca="false">IF(DA$2&lt;=$A60,IF(DA$3&gt;=$A60,(DA$4),0),0)*($AH61-$AH60)/10000</f>
        <v>0</v>
      </c>
      <c r="DB60" s="140" t="n">
        <f aca="false">IF(DB$2&lt;=$A60,IF(DB$3&gt;=$A60,(DB$4),0),0)*($AH61-$AH60)/10000</f>
        <v>0</v>
      </c>
      <c r="DC60" s="140" t="n">
        <f aca="false">IF(DC$2&lt;=$A60,IF(DC$3&gt;=$A60,(DC$4),0),0)*($AH61-$AH60)/10000</f>
        <v>0</v>
      </c>
      <c r="DD60" s="17"/>
      <c r="DE60" s="128" t="n">
        <f aca="false">SUM(CW60:DC60)*$AL60</f>
        <v>0</v>
      </c>
      <c r="DF60" s="17"/>
      <c r="DG60" s="17"/>
      <c r="DH60" s="17"/>
      <c r="DI60" s="17"/>
      <c r="DJ60" s="17"/>
      <c r="DK60" s="140" t="n">
        <f aca="false">IF(DK$2&lt;=$A60,IF(DK$3&gt;=$A60,(DK$4),0),0)*($AH61-$AH60)/10000</f>
        <v>0</v>
      </c>
      <c r="DL60" s="140" t="n">
        <f aca="false">IF(DL$2&lt;=$A60,IF(DL$3&gt;=$A60,(DL$4),0),0)*($AH61-$AH60)/10000</f>
        <v>0</v>
      </c>
      <c r="DM60" s="140" t="n">
        <f aca="false">IF(DM$2&lt;=$A60,IF(DM$3&gt;=$A60,(DM$4),0),0)*($AH61-$AH60)/10000</f>
        <v>0</v>
      </c>
      <c r="DN60" s="140" t="n">
        <f aca="false">IF(DN$2&lt;=$A60,IF(DN$3&gt;=$A60,(DN$4),0),0)*($AH61-$AH60)/10000</f>
        <v>0</v>
      </c>
      <c r="DO60" s="140"/>
      <c r="DP60" s="140" t="n">
        <f aca="false">SUM(DK60:DN60)*AL60</f>
        <v>0</v>
      </c>
      <c r="DQ60" s="140"/>
      <c r="DR60" s="140" t="n">
        <f aca="false">IF(DR$2&lt;=$A60,IF(DR$3&gt;=$A60,(DR$4),0),0)*($AH61-$AH60)/10000</f>
        <v>0</v>
      </c>
      <c r="DS60" s="140" t="n">
        <f aca="false">IF(DS$2&lt;=$A60,IF(DS$3&gt;=$A60,(DS$4),0),0)*($AH61-$AH60)/10000</f>
        <v>0</v>
      </c>
      <c r="DT60" s="140" t="n">
        <f aca="false">IF(DT$2&lt;=$A60,IF(DT$3&gt;=$A60,(DT$4),0),0)*($AH61-$AH60)/10000</f>
        <v>0</v>
      </c>
      <c r="DU60" s="140" t="n">
        <f aca="false">IF(DU$2&lt;=$A60,IF(DU$3&gt;=$A60,(DU$4),0),0)*($AH61-$AH60)/10000</f>
        <v>0</v>
      </c>
      <c r="DV60" s="140" t="n">
        <f aca="false">IF(DV$2&lt;=$A60,IF(DV$3&gt;=$A60,(DV$4),0),0)*($AH61-$AH60)/10000</f>
        <v>0</v>
      </c>
      <c r="DW60" s="140" t="n">
        <f aca="false">IF(DW$2&lt;=$A60,IF(DW$3&gt;=$A60,(DW$4),0),0)*($AH61-$AH60)/10000</f>
        <v>0</v>
      </c>
      <c r="DX60" s="140" t="n">
        <f aca="false">IF(DX$2&lt;=$A60,IF(DX$3&gt;=$A60,(DX$4),0),0)*($AH61-$AH60)/10000</f>
        <v>0</v>
      </c>
      <c r="DY60" s="140" t="n">
        <f aca="false">IF(DY$2&lt;=$A60,IF(DY$3&gt;=$A60,(DY$4),0),0)*($AH61-$AH60)/10000</f>
        <v>0</v>
      </c>
      <c r="DZ60" s="17"/>
      <c r="EA60" s="128" t="n">
        <f aca="false">DP60+((SUM(DR60:DY60)))</f>
        <v>0</v>
      </c>
      <c r="EB60" s="128" t="n">
        <f aca="false">EA60*AL60</f>
        <v>0</v>
      </c>
      <c r="EC60" s="17"/>
      <c r="ED60" s="17"/>
      <c r="EE60" s="17"/>
      <c r="EF60" s="17"/>
      <c r="EG60" s="17"/>
      <c r="EH60" s="140" t="n">
        <f aca="false">IF(EH$2&lt;=$A60,IF(EH$3&gt;=$A60,(EH$4),0),0)*($AH61-$AH60)/10000</f>
        <v>0</v>
      </c>
      <c r="EI60" s="140" t="n">
        <f aca="false">IF(EI$2&lt;=$A60,IF(EI$3&gt;=$A60,(EI$4),0),0)*($AH61-$AH60)/10000</f>
        <v>0</v>
      </c>
      <c r="EJ60" s="140" t="n">
        <f aca="false">IF(EJ$2&lt;=$A60,IF(EJ$3&gt;=$A60,(EJ$4),0),0)*($AH61-$AH60)/10000</f>
        <v>0</v>
      </c>
      <c r="EK60" s="140" t="n">
        <f aca="false">IF(EK$2&lt;=$A60,IF(EK$3&gt;=$A60,(EK$4),0),0)*($AH61-$AH60)/10000</f>
        <v>0</v>
      </c>
      <c r="EL60" s="140" t="n">
        <f aca="false">IF(EL$2&lt;=$A60,IF(EL$3&gt;=$A60,(EL$4),0),0)*($AH61-$AH60)/10000</f>
        <v>0</v>
      </c>
      <c r="EM60" s="140" t="n">
        <f aca="false">IF(EM$2&lt;=$A60,IF(EM$3&gt;=$A60,(EM$4),0),0)*($AH61-$AH60)/10000</f>
        <v>0</v>
      </c>
      <c r="EN60" s="17"/>
      <c r="EO60" s="128" t="n">
        <f aca="false">SUM(EH60:EM60)</f>
        <v>0</v>
      </c>
      <c r="EP60" s="128" t="n">
        <f aca="false">EO60*AL60</f>
        <v>0</v>
      </c>
      <c r="EQ60" s="17"/>
      <c r="ER60" s="17"/>
      <c r="ES60" s="17"/>
      <c r="ET60" s="17"/>
      <c r="EU60" s="17"/>
      <c r="EV60" s="140" t="n">
        <f aca="false">IF(EV$2&lt;=$A60,IF(EV$3&gt;=$A60,(EV$4),0),0)*($AH61-$AH60)/10000</f>
        <v>0</v>
      </c>
      <c r="EW60" s="140" t="n">
        <f aca="false">IF(EW$2&lt;=$A60,IF(EW$3&gt;=$A60,(EW$4),0),0)*($AH61-$AH60)/10000</f>
        <v>0</v>
      </c>
      <c r="EX60" s="140" t="n">
        <f aca="false">IF(EX$2&lt;=$A60,IF(EX$3&gt;=$A60,(EX$4),0),0)*($AH61-$AH60)/10000</f>
        <v>0</v>
      </c>
      <c r="EY60" s="140" t="n">
        <f aca="false">IF(EY$2&lt;=$A60,IF(EY$3&gt;=$A60,(EY$4),0),0)*($AH61-$AH60)/10000</f>
        <v>0</v>
      </c>
      <c r="EZ60" s="140" t="n">
        <f aca="false">IF(EZ$2&lt;=$A60,IF(EZ$3&gt;=$A60,(EZ$4),0),0)*($AH61-$AH60)/10000</f>
        <v>0</v>
      </c>
      <c r="FA60" s="140" t="n">
        <f aca="false">IF(FA$2&lt;=$A60,IF(FA$3&gt;=$A60,(FA$4),0),0)*($AH61-$AH60)/10000</f>
        <v>0</v>
      </c>
      <c r="FB60" s="17"/>
      <c r="FC60" s="128" t="n">
        <f aca="false">SUM(EV60:FA60)</f>
        <v>0</v>
      </c>
      <c r="FD60" s="128" t="n">
        <f aca="false">FC60*AL60</f>
        <v>0</v>
      </c>
      <c r="FE60" s="17"/>
      <c r="FF60" s="17"/>
      <c r="FG60" s="17"/>
      <c r="FH60" s="17"/>
      <c r="FI60" s="17"/>
      <c r="FJ60" s="17"/>
      <c r="FK60" s="140" t="n">
        <f aca="false">IF(FK$2&lt;=$A60,IF(FK$3&gt;=$A60,(FK$4),0),0)*($AH61-$AH60)/10000</f>
        <v>0</v>
      </c>
      <c r="FL60" s="140" t="n">
        <f aca="false">IF(FL$2&lt;=$A60,IF(FL$3&gt;=$A60,(FL$4),0),0)*($AH61-$AH60)/10000</f>
        <v>0</v>
      </c>
      <c r="FM60" s="140" t="n">
        <f aca="false">IF(FM$2&lt;=$A60,IF(FM$3&gt;=$A60,(FM$4),0),0)*($AH61-$AH60)/10000</f>
        <v>0</v>
      </c>
      <c r="FN60" s="140" t="n">
        <f aca="false">IF(FN$2&lt;=$A60,IF(FN$3&gt;=$A60,(FN$4),0),0)*($AH61-$AH60)/10000</f>
        <v>0</v>
      </c>
      <c r="FO60" s="140" t="n">
        <f aca="false">IF(FO$2&lt;=$A60,IF(FO$3&gt;=$A60,(FO$4),0),0)*($AH61-$AH60)/10000</f>
        <v>0</v>
      </c>
      <c r="FP60" s="140" t="n">
        <f aca="false">IF(FP$2&lt;=$A60,IF(FP$3&gt;=$A60,(FP$4),0),0)*($AH61-$AH60)/10000</f>
        <v>0</v>
      </c>
      <c r="FQ60" s="17"/>
      <c r="FR60" s="128" t="n">
        <f aca="false">SUM(FK60:FP60)</f>
        <v>0</v>
      </c>
      <c r="FS60" s="128" t="n">
        <f aca="false">FR60*AL60</f>
        <v>0</v>
      </c>
      <c r="FT60" s="17"/>
      <c r="FU60" s="17"/>
      <c r="FV60" s="17"/>
      <c r="FW60" s="17"/>
      <c r="FX60" s="17"/>
      <c r="FY60" s="17"/>
      <c r="FZ60" s="140" t="n">
        <f aca="false">IF(FZ$2&lt;=$A60,IF(FZ$3&gt;=$A60,(FZ$4),0),0)*($AH61-$AH60)/10000</f>
        <v>0</v>
      </c>
      <c r="GA60" s="140" t="n">
        <f aca="false">IF(GA$2&lt;=$A60,IF(GA$3&gt;=$A60,(GA$4),0),0)*($AH61-$AH60)/10000</f>
        <v>0</v>
      </c>
      <c r="GB60" s="140" t="n">
        <f aca="false">IF(GB$2&lt;=$A60,IF(GB$3&gt;=$A60,(GB$4),0),0)*($AH61-$AH60)/10000</f>
        <v>0</v>
      </c>
      <c r="GC60" s="140" t="n">
        <f aca="false">IF(GC$2&lt;=$A60,IF(GC$3&gt;=$A60,(GC$4),0),0)*($AH61-$AH60)/10000</f>
        <v>0</v>
      </c>
      <c r="GD60" s="140" t="n">
        <f aca="false">IF(GD$2&lt;=$A60,IF(GD$3&gt;=$A60,(GD$4),0),0)*($AH61-$AH60)/10000</f>
        <v>0</v>
      </c>
      <c r="GE60" s="140" t="n">
        <f aca="false">IF(GE$2&lt;=$A60,IF(GE$3&gt;=$A60,(GE$4),0),0)*($AH61-$AH60)/10000</f>
        <v>0</v>
      </c>
      <c r="GF60" s="17"/>
      <c r="GG60" s="128" t="n">
        <f aca="false">SUM(FZ60:GE60)</f>
        <v>0</v>
      </c>
      <c r="GH60" s="128" t="n">
        <f aca="false">GG60*AL60</f>
        <v>0</v>
      </c>
      <c r="GK60" s="17"/>
      <c r="GL60" s="17"/>
      <c r="GM60" s="17"/>
      <c r="GN60" s="17"/>
      <c r="GO60" s="140" t="n">
        <f aca="false">IF(GO$2&lt;=$A60,IF(GO$3&gt;=$A60,(GO$4),0),0)*($AH61-$AH60)/10000</f>
        <v>0</v>
      </c>
      <c r="GP60" s="140" t="n">
        <f aca="false">IF(GP$2&lt;=$A60,IF(GP$3&gt;=$A60,(GP$4),0),0)*($AH61-$AH60)/10000</f>
        <v>0</v>
      </c>
      <c r="GQ60" s="140" t="n">
        <f aca="false">IF(GQ$2&lt;=$A60,IF(GQ$3&gt;=$A60,(GQ$4),0),0)*($AH61-$AH60)/10000</f>
        <v>0</v>
      </c>
      <c r="GR60" s="140" t="n">
        <f aca="false">IF(GR$2&lt;=$A60,IF(GR$3&gt;=$A60,(GR$4),0),0)*($AH61-$AH60)/10000</f>
        <v>0</v>
      </c>
      <c r="GS60" s="140" t="n">
        <f aca="false">IF(GS$2&lt;=$A60,IF(GS$3&gt;=$A60,(GS$4),0),0)*($AH61-$AH60)/10000</f>
        <v>0</v>
      </c>
      <c r="GT60" s="140" t="n">
        <f aca="false">IF(GT$2&lt;=$A60,IF(GT$3&gt;=$A60,(GT$4),0),0)*($AH61-$AH60)/10000</f>
        <v>0</v>
      </c>
      <c r="GU60" s="17"/>
      <c r="GV60" s="128" t="n">
        <f aca="false">SUM(GO60:GT60)</f>
        <v>0</v>
      </c>
      <c r="GW60" s="128" t="n">
        <f aca="false">GV60*AL60</f>
        <v>0</v>
      </c>
      <c r="GZ60" s="17"/>
      <c r="HA60" s="17"/>
      <c r="HB60" s="17"/>
      <c r="HC60" s="17"/>
      <c r="HD60" s="140" t="n">
        <f aca="false">IF(HD$2&lt;=$A60,IF(HD$3&gt;=$A60,(HD$4),0),0)*($AH61-$AH60)/10000</f>
        <v>0</v>
      </c>
      <c r="HE60" s="140" t="n">
        <f aca="false">IF(HE$2&lt;=$A60,IF(HE$3&gt;=$A60,(HE$4),0),0)*($AH61-$AH60)/10000</f>
        <v>0</v>
      </c>
      <c r="HF60" s="140" t="n">
        <f aca="false">IF(HF$2&lt;=$A60,IF(HF$3&gt;=$A60,(HF$4),0),0)*($AH61-$AH60)/10000</f>
        <v>0</v>
      </c>
      <c r="HG60" s="140" t="n">
        <f aca="false">IF(HG$2&lt;=$A60,IF(HG$3&gt;=$A60,(HG$4),0),0)*($AH61-$AH60)/10000</f>
        <v>0</v>
      </c>
      <c r="HH60" s="140" t="n">
        <f aca="false">IF(HH$2&lt;=$A60,IF(HH$3&gt;=$A60,(HH$4),0),0)*($AH61-$AH60)/10000</f>
        <v>0</v>
      </c>
      <c r="HI60" s="140" t="n">
        <f aca="false">IF(HI$2&lt;=$A60,IF(HI$3&gt;=$A60,(HI$4),0),0)*($AH61-$AH60)/10000</f>
        <v>0</v>
      </c>
      <c r="HJ60" s="17"/>
      <c r="HK60" s="128" t="n">
        <f aca="false">SUM(HD60:HI60)</f>
        <v>0</v>
      </c>
      <c r="HL60" s="128" t="n">
        <f aca="false">HK60*AL60</f>
        <v>0</v>
      </c>
    </row>
    <row r="61" customFormat="false" ht="16.5" hidden="false" customHeight="false" outlineLevel="0" collapsed="false">
      <c r="A61" s="133" t="n">
        <v>38596</v>
      </c>
      <c r="B61" s="144" t="n">
        <f aca="false">INDEX(PrnArray,MATCH($A61,PrnColumn,0),MATCH($AE$19,PrnRow,0))+EP61</f>
        <v>0</v>
      </c>
      <c r="C61" s="135" t="n">
        <f aca="false">INDEX(M1SHEET,MATCH($A61,M1COLUMN,0),MATCH($AF$14,M1ROW,0))</f>
        <v>0.12</v>
      </c>
      <c r="D61" s="152"/>
      <c r="E61" s="144" t="n">
        <f aca="false">INDEX(PrnArray,MATCH($A61,PrnColumn,0),MATCH($AF$47,PrnRow,0))+HL61</f>
        <v>0</v>
      </c>
      <c r="F61" s="135" t="n">
        <f aca="false">INDEX(M1SHEET,MATCH($A61,M1COLUMN,0),MATCH($AF$6,M1ROW,0))</f>
        <v>0.17</v>
      </c>
      <c r="G61" s="152"/>
      <c r="H61" s="144" t="n">
        <f aca="false">INDEX(PrnArray,MATCH($A61,PrnColumn,0),MATCH($AE$11,PrnRow,0))</f>
        <v>0</v>
      </c>
      <c r="I61" s="135" t="n">
        <f aca="false">INDEX(M1SHEET,MATCH($A61,M1COLUMN,0),MATCH($AF$20,M1ROW,0))</f>
        <v>-0.09</v>
      </c>
      <c r="J61" s="152"/>
      <c r="K61" s="144" t="n">
        <f aca="false">INDEX(PrnArray,MATCH($A61,PrnColumn,0),MATCH($AE$21,PrnRow,0))+FS61</f>
        <v>11.68</v>
      </c>
      <c r="L61" s="135" t="n">
        <f aca="false">INDEX(M1SHEET,MATCH($A61,M1COLUMN,0),MATCH($AF$10,M1ROW,0))</f>
        <v>0.07</v>
      </c>
      <c r="M61" s="152"/>
      <c r="N61" s="144" t="n">
        <f aca="false">INDEX(PrnArray,MATCH($A61,PrnColumn,0),MATCH($AE$40,PrnRow,0))+AJ61</f>
        <v>-18.55</v>
      </c>
      <c r="O61" s="135" t="n">
        <f aca="false">INDEX(M1SHEET,MATCH($A61,M1COLUMN,0),MATCH($AF$26,M1ROW,0))</f>
        <v>0.14</v>
      </c>
      <c r="P61" s="152"/>
      <c r="Q61" s="144" t="n">
        <f aca="false">INDEX(PrnArray,MATCH($A61,PrnColumn,0),MATCH($AE$2,PrnRow,0))+$BE61+$DE61</f>
        <v>-98.63</v>
      </c>
      <c r="R61" s="135" t="n">
        <f aca="false">INDEX(M1SHEET,MATCH($A61,M1COLUMN,0),MATCH($AF$3,M1ROW,0))</f>
        <v>-0.44</v>
      </c>
      <c r="S61" s="152"/>
      <c r="T61" s="135" t="n">
        <f aca="false">INDEX(M1SHEET,MATCH($A61,M1COLUMN,0),MATCH($AF$28,M1ROW,0))</f>
        <v>4.93399459480622</v>
      </c>
      <c r="U61" s="152"/>
      <c r="V61" s="144" t="e">
        <f aca="false">INDEX(PrnArray,MATCH($A61,PrnColumn,0),MATCH($AE$18,PrnRow,0))+INDEX(optsArray,MATCH($A61,optsColumn,0),MATCH($AE$18,optsRow,0))+$BE61+$CJ61+$CR61+$DP61</f>
        <v>#VALUE!</v>
      </c>
      <c r="W61" s="135" t="n">
        <f aca="false">INDEX(M1SHEET,MATCH($A61,M1COLUMN,0),MATCH($AF$2,M1ROW,0))</f>
        <v>3.942</v>
      </c>
      <c r="X61" s="152"/>
      <c r="Z61" s="150" t="n">
        <f aca="false">H61+K61+Q61</f>
        <v>-86.95</v>
      </c>
      <c r="AA61" s="58"/>
      <c r="AB61" s="58"/>
      <c r="AH61" s="138" t="n">
        <v>38596</v>
      </c>
      <c r="AI61" s="96" t="n">
        <f aca="false">(BE61+BQ61+CJ61+DP61)*AL61</f>
        <v>0</v>
      </c>
      <c r="AJ61" s="97" t="n">
        <f aca="false">(AN61)*(AL61)</f>
        <v>0</v>
      </c>
      <c r="AK61" s="97" t="n">
        <f aca="false">(AM61+AN61)*(AL61)</f>
        <v>0</v>
      </c>
      <c r="AL61" s="139" t="n">
        <f aca="false">INDEX(M1SHEET,MATCH($AH61,M1COLUMN,0),MATCH($AF$38,M1ROW,0))</f>
        <v>0.778538971039533</v>
      </c>
      <c r="AM61" s="122" t="n">
        <f aca="false">BR61</f>
        <v>0</v>
      </c>
      <c r="AN61" s="97" t="n">
        <f aca="false">BQ61</f>
        <v>0</v>
      </c>
      <c r="AO61" s="125"/>
      <c r="AP61" s="108"/>
      <c r="AQ61" s="128" t="n">
        <f aca="false">SUM(AW61:BD61)+SUM(BH61:BO61)+SUM(DT61:DY61)+SUM(BV61:CH61)</f>
        <v>0</v>
      </c>
      <c r="AR61" s="108"/>
      <c r="AS61" s="17"/>
      <c r="AT61" s="17"/>
      <c r="AU61" s="37" t="n">
        <v>38596</v>
      </c>
      <c r="AV61" s="17"/>
      <c r="AW61" s="128" t="n">
        <f aca="false">IF(AW$2&lt;=$A61,IF(AW$3&gt;=$A61,(AW$4/1.055056),0),0)*($AH62-$AH61)/10000</f>
        <v>0</v>
      </c>
      <c r="AX61" s="140" t="n">
        <f aca="false">IF(AX$2&lt;=$A61,IF(AX$3&gt;=$A61,(AX$4/1.055056),0),0)*($AH62-$AH61)/10000</f>
        <v>0</v>
      </c>
      <c r="AY61" s="140" t="n">
        <f aca="false">IF(AY$2&lt;=$A61,IF(AY$3&gt;=$A61,(AY$4/1.055056),0),0)*($AH62-$AH61)/10000</f>
        <v>0</v>
      </c>
      <c r="AZ61" s="140" t="n">
        <f aca="false">IF(AZ$2&lt;=$A61,IF(AZ$3&gt;=$A61,(AZ$4/1.055056),0),0)*($AH62-$AH61)/10000</f>
        <v>0</v>
      </c>
      <c r="BA61" s="140" t="n">
        <f aca="false">IF(BA$2&lt;=$A61,IF(BA$3&gt;=$A61,(BA$4/1.055056),0),0)*($AH62-$AH61)/10000</f>
        <v>0</v>
      </c>
      <c r="BB61" s="140" t="n">
        <f aca="false">IF(BB$2&lt;=$A61,IF(BB$3&gt;=$A61,(BB$4/1.055056),0),0)*($AH62-$AH61)/10000</f>
        <v>0</v>
      </c>
      <c r="BC61" s="140" t="n">
        <f aca="false">IF(BC$2&lt;=$A61,IF(BC$3&gt;=$A61,(BC$4/1.055056),0),0)*($AH62-$AH61)/10000</f>
        <v>0</v>
      </c>
      <c r="BD61" s="140"/>
      <c r="BE61" s="140" t="n">
        <f aca="false">SUM(AW61:BD61)*AL61</f>
        <v>0</v>
      </c>
      <c r="BF61" s="13"/>
      <c r="BG61" s="13"/>
      <c r="BH61" s="141" t="n">
        <f aca="false">IF(BH$2&lt;=$A61,IF(BH$3&gt;=$A61,(BH$4/1.055056),0),0)*($AH62-$AH61)/10000</f>
        <v>0</v>
      </c>
      <c r="BI61" s="141" t="n">
        <f aca="false">IF(BI$2&lt;=$A61,IF(BI$3&gt;=$A61,(BI$4/1.055056),0),0)*($AH62-$AH61)/10000</f>
        <v>0</v>
      </c>
      <c r="BJ61" s="141" t="n">
        <f aca="false">IF(BJ$2&lt;=$A61,IF(BJ$3&gt;=$A61,(BJ$4/1.055056),0),0)*($AH62-$AH61)/10000</f>
        <v>0</v>
      </c>
      <c r="BK61" s="141" t="n">
        <f aca="false">IF(BK$2&lt;=$A61,IF(BK$3&gt;=$A61,(BK$4/1.055056),0),0)*($AH62-$AH61)/10000</f>
        <v>0</v>
      </c>
      <c r="BL61" s="141" t="n">
        <f aca="false">IF(BL$2&lt;=$A61,IF(BL$3&gt;=$A61,(BL$4/1.055056),0),0)*($AH62-$AH61)/10000</f>
        <v>0</v>
      </c>
      <c r="BM61" s="141" t="n">
        <f aca="false">IF(BM$2&lt;=$A61,IF(BM$3&gt;=$A61,(BM$4/1.055056),0),0)*($AH62-$AH61)/10000</f>
        <v>0</v>
      </c>
      <c r="BN61" s="141" t="n">
        <f aca="false">IF(BN$2&lt;=$A61,IF(BN$3&gt;=$A61,(BN$4/1.055056),0),0)*($AH62-$AH61)/10000</f>
        <v>0</v>
      </c>
      <c r="BO61" s="141" t="n">
        <f aca="false">IF(BO$2&lt;=$A61,IF(BO$3&gt;=$A61,(BO$4/1.055056),0),0)*($AH62-$AH61)/10000</f>
        <v>0</v>
      </c>
      <c r="BP61" s="13"/>
      <c r="BQ61" s="14" t="n">
        <f aca="false">SUM(BH61:BO61)</f>
        <v>0</v>
      </c>
      <c r="BR61" s="14"/>
      <c r="BS61" s="14"/>
      <c r="BT61" s="17"/>
      <c r="BU61" s="17"/>
      <c r="BV61" s="142" t="n">
        <f aca="false">IF(BV$2&lt;=$A61,IF(BV$3&gt;=$A61,(BV$4),0),0)*($AH62-$AH61)/10000</f>
        <v>0</v>
      </c>
      <c r="BW61" s="142" t="n">
        <f aca="false">IF(BW$2&lt;=$A61,IF(BW$3&gt;=$A61,(BW$4),0),0)*($AH62-$AH61)/10000</f>
        <v>0</v>
      </c>
      <c r="BX61" s="142" t="n">
        <f aca="false">IF(BX$2&lt;=$A61,IF(BX$3&gt;=$A61,(BX$4),0),0)*($AH62-$AH61)/10000</f>
        <v>0</v>
      </c>
      <c r="BY61" s="142" t="n">
        <f aca="false">IF(BY$2&lt;=$A61,IF(BY$3&gt;=$A61,(BY$4),0),0)*($AH62-$AH61)/10000</f>
        <v>0</v>
      </c>
      <c r="BZ61" s="142" t="n">
        <f aca="false">IF(BZ$2&lt;=$A61,IF(BZ$3&gt;=$A61,(BZ$4),0),0)*($AH62-$AH61)/10000</f>
        <v>0</v>
      </c>
      <c r="CA61" s="140" t="n">
        <f aca="false">IF(CA$2&lt;=$A61,IF(CA$3&gt;=$A61,(CA$4),0),0)*($AH62-$AH61)/10000</f>
        <v>0</v>
      </c>
      <c r="CB61" s="140" t="n">
        <f aca="false">IF(CB$2&lt;=$A61,IF(CB$3&gt;=$A61,(CB$4),0),0)*($AH62-$AH61)/10000</f>
        <v>0</v>
      </c>
      <c r="CC61" s="140" t="n">
        <f aca="false">IF(CC$2&lt;=$A61,IF(CC$3&gt;=$A61,(CC$4),0),0)*($AH62-$AH61)/10000</f>
        <v>0</v>
      </c>
      <c r="CD61" s="140" t="n">
        <f aca="false">IF(CD$2&lt;=$A61,IF(CD$3&gt;=$A61,(CD$4),0),0)*($AH62-$AH61)/10000</f>
        <v>0</v>
      </c>
      <c r="CE61" s="140" t="n">
        <f aca="false">IF(CE$2&lt;=$A61,IF(CE$3&gt;=$A61,(CE$4),0),0)*($AH62-$AH61)/10000</f>
        <v>0</v>
      </c>
      <c r="CF61" s="140" t="n">
        <f aca="false">IF(CF$2&lt;=$A61,IF(CF$3&gt;=$A61,(CF$4),0),0)*($AH62-$AH61)/10000</f>
        <v>0</v>
      </c>
      <c r="CG61" s="140" t="n">
        <f aca="false">IF(CG$2&lt;=$A61,IF(CG$3&gt;=$A61,(CG$4),0),0)*($AH62-$AH61)/10000</f>
        <v>0</v>
      </c>
      <c r="CH61" s="140" t="n">
        <f aca="false">IF(CH$2&lt;=$A61,IF(CH$3&gt;=$A61,(CH$4),0),0)*($AH62-$AH61)/10000</f>
        <v>0</v>
      </c>
      <c r="CI61" s="17"/>
      <c r="CJ61" s="128" t="n">
        <f aca="false">SUM(BV61:CH61)*$AL61</f>
        <v>0</v>
      </c>
      <c r="CK61" s="128"/>
      <c r="CL61" s="128"/>
      <c r="CM61" s="142" t="n">
        <f aca="false">IF(CM$2&lt;=$A61,IF(CM$3&gt;=$A61,(CM$4),0),0)*($AH62-$AH61)/10000</f>
        <v>0</v>
      </c>
      <c r="CN61" s="142" t="n">
        <f aca="false">IF(CN$2&lt;=$A61,IF(CN$3&gt;=$A61,(CN$4),0),0)*($AH62-$AH61)/10000</f>
        <v>0</v>
      </c>
      <c r="CO61" s="142" t="n">
        <f aca="false">IF(CO$2&lt;=$A61,IF(CO$3&gt;=$A61,(CO$4),0),0)*($AH62-$AH61)/10000</f>
        <v>0</v>
      </c>
      <c r="CP61" s="142" t="n">
        <f aca="false">IF(CP$2&lt;=$A61,IF(CP$3&gt;=$A61,(CP$4),0),0)*($AH62-$AH61)/10000</f>
        <v>0</v>
      </c>
      <c r="CQ61" s="128"/>
      <c r="CR61" s="128" t="n">
        <f aca="false">SUM(CM61:CP61)*AL61</f>
        <v>0</v>
      </c>
      <c r="CS61" s="128"/>
      <c r="CT61" s="17"/>
      <c r="CU61" s="17"/>
      <c r="CV61" s="17"/>
      <c r="CW61" s="140" t="n">
        <f aca="false">IF(CW$2&lt;=$A61,IF(CW$3&gt;=$A61,(CW$4),0),0)*($AH62-$AH61)/10000</f>
        <v>0</v>
      </c>
      <c r="CX61" s="140" t="n">
        <f aca="false">IF(CX$2&lt;=$A61,IF(CX$3&gt;=$A61,(CX$4),0),0)*($AH62-$AH61)/10000</f>
        <v>0</v>
      </c>
      <c r="CY61" s="140" t="n">
        <f aca="false">IF(CY$2&lt;=$A61,IF(CY$3&gt;=$A61,(CY$4),0),0)*($AH62-$AH61)/10000</f>
        <v>0</v>
      </c>
      <c r="CZ61" s="140" t="n">
        <f aca="false">IF(CZ$2&lt;=$A61,IF(CZ$3&gt;=$A61,(CZ$4),0),0)*($AH62-$AH61)/10000</f>
        <v>0</v>
      </c>
      <c r="DA61" s="140" t="n">
        <f aca="false">IF(DA$2&lt;=$A61,IF(DA$3&gt;=$A61,(DA$4),0),0)*($AH62-$AH61)/10000</f>
        <v>0</v>
      </c>
      <c r="DB61" s="140" t="n">
        <f aca="false">IF(DB$2&lt;=$A61,IF(DB$3&gt;=$A61,(DB$4),0),0)*($AH62-$AH61)/10000</f>
        <v>0</v>
      </c>
      <c r="DC61" s="140" t="n">
        <f aca="false">IF(DC$2&lt;=$A61,IF(DC$3&gt;=$A61,(DC$4),0),0)*($AH62-$AH61)/10000</f>
        <v>0</v>
      </c>
      <c r="DD61" s="17"/>
      <c r="DE61" s="128" t="n">
        <f aca="false">SUM(CW61:DC61)*$AL61</f>
        <v>0</v>
      </c>
      <c r="DF61" s="17"/>
      <c r="DG61" s="17"/>
      <c r="DH61" s="17"/>
      <c r="DI61" s="17"/>
      <c r="DJ61" s="17"/>
      <c r="DK61" s="140" t="n">
        <f aca="false">IF(DK$2&lt;=$A61,IF(DK$3&gt;=$A61,(DK$4),0),0)*($AH62-$AH61)/10000</f>
        <v>0</v>
      </c>
      <c r="DL61" s="140" t="n">
        <f aca="false">IF(DL$2&lt;=$A61,IF(DL$3&gt;=$A61,(DL$4),0),0)*($AH62-$AH61)/10000</f>
        <v>0</v>
      </c>
      <c r="DM61" s="140" t="n">
        <f aca="false">IF(DM$2&lt;=$A61,IF(DM$3&gt;=$A61,(DM$4),0),0)*($AH62-$AH61)/10000</f>
        <v>0</v>
      </c>
      <c r="DN61" s="140" t="n">
        <f aca="false">IF(DN$2&lt;=$A61,IF(DN$3&gt;=$A61,(DN$4),0),0)*($AH62-$AH61)/10000</f>
        <v>0</v>
      </c>
      <c r="DO61" s="140"/>
      <c r="DP61" s="140" t="n">
        <f aca="false">SUM(DK61:DN61)*AL61</f>
        <v>0</v>
      </c>
      <c r="DQ61" s="140"/>
      <c r="DR61" s="140" t="n">
        <f aca="false">IF(DR$2&lt;=$A61,IF(DR$3&gt;=$A61,(DR$4),0),0)*($AH62-$AH61)/10000</f>
        <v>0</v>
      </c>
      <c r="DS61" s="140" t="n">
        <f aca="false">IF(DS$2&lt;=$A61,IF(DS$3&gt;=$A61,(DS$4),0),0)*($AH62-$AH61)/10000</f>
        <v>0</v>
      </c>
      <c r="DT61" s="140" t="n">
        <f aca="false">IF(DT$2&lt;=$A61,IF(DT$3&gt;=$A61,(DT$4),0),0)*($AH62-$AH61)/10000</f>
        <v>0</v>
      </c>
      <c r="DU61" s="140" t="n">
        <f aca="false">IF(DU$2&lt;=$A61,IF(DU$3&gt;=$A61,(DU$4),0),0)*($AH62-$AH61)/10000</f>
        <v>0</v>
      </c>
      <c r="DV61" s="140" t="n">
        <f aca="false">IF(DV$2&lt;=$A61,IF(DV$3&gt;=$A61,(DV$4),0),0)*($AH62-$AH61)/10000</f>
        <v>0</v>
      </c>
      <c r="DW61" s="140" t="n">
        <f aca="false">IF(DW$2&lt;=$A61,IF(DW$3&gt;=$A61,(DW$4),0),0)*($AH62-$AH61)/10000</f>
        <v>0</v>
      </c>
      <c r="DX61" s="140" t="n">
        <f aca="false">IF(DX$2&lt;=$A61,IF(DX$3&gt;=$A61,(DX$4),0),0)*($AH62-$AH61)/10000</f>
        <v>0</v>
      </c>
      <c r="DY61" s="140" t="n">
        <f aca="false">IF(DY$2&lt;=$A61,IF(DY$3&gt;=$A61,(DY$4),0),0)*($AH62-$AH61)/10000</f>
        <v>0</v>
      </c>
      <c r="DZ61" s="17"/>
      <c r="EA61" s="128" t="n">
        <f aca="false">DP61+((SUM(DR61:DY61)))</f>
        <v>0</v>
      </c>
      <c r="EB61" s="128" t="n">
        <f aca="false">EA61*AL61</f>
        <v>0</v>
      </c>
      <c r="EC61" s="17"/>
      <c r="ED61" s="17"/>
      <c r="EE61" s="17"/>
      <c r="EF61" s="17"/>
      <c r="EG61" s="17"/>
      <c r="EH61" s="140" t="n">
        <f aca="false">IF(EH$2&lt;=$A61,IF(EH$3&gt;=$A61,(EH$4),0),0)*($AH62-$AH61)/10000</f>
        <v>0</v>
      </c>
      <c r="EI61" s="140" t="n">
        <f aca="false">IF(EI$2&lt;=$A61,IF(EI$3&gt;=$A61,(EI$4),0),0)*($AH62-$AH61)/10000</f>
        <v>0</v>
      </c>
      <c r="EJ61" s="140" t="n">
        <f aca="false">IF(EJ$2&lt;=$A61,IF(EJ$3&gt;=$A61,(EJ$4),0),0)*($AH62-$AH61)/10000</f>
        <v>0</v>
      </c>
      <c r="EK61" s="140" t="n">
        <f aca="false">IF(EK$2&lt;=$A61,IF(EK$3&gt;=$A61,(EK$4),0),0)*($AH62-$AH61)/10000</f>
        <v>0</v>
      </c>
      <c r="EL61" s="140" t="n">
        <f aca="false">IF(EL$2&lt;=$A61,IF(EL$3&gt;=$A61,(EL$4),0),0)*($AH62-$AH61)/10000</f>
        <v>0</v>
      </c>
      <c r="EM61" s="140" t="n">
        <f aca="false">IF(EM$2&lt;=$A61,IF(EM$3&gt;=$A61,(EM$4),0),0)*($AH62-$AH61)/10000</f>
        <v>0</v>
      </c>
      <c r="EN61" s="17"/>
      <c r="EO61" s="128" t="n">
        <f aca="false">SUM(EH61:EM61)</f>
        <v>0</v>
      </c>
      <c r="EP61" s="128" t="n">
        <f aca="false">EO61*AL61</f>
        <v>0</v>
      </c>
      <c r="EQ61" s="17"/>
      <c r="ER61" s="17"/>
      <c r="ES61" s="17"/>
      <c r="ET61" s="17"/>
      <c r="EU61" s="17"/>
      <c r="EV61" s="140" t="n">
        <f aca="false">IF(EV$2&lt;=$A61,IF(EV$3&gt;=$A61,(EV$4),0),0)*($AH62-$AH61)/10000</f>
        <v>0</v>
      </c>
      <c r="EW61" s="140" t="n">
        <f aca="false">IF(EW$2&lt;=$A61,IF(EW$3&gt;=$A61,(EW$4),0),0)*($AH62-$AH61)/10000</f>
        <v>0</v>
      </c>
      <c r="EX61" s="140" t="n">
        <f aca="false">IF(EX$2&lt;=$A61,IF(EX$3&gt;=$A61,(EX$4),0),0)*($AH62-$AH61)/10000</f>
        <v>0</v>
      </c>
      <c r="EY61" s="140" t="n">
        <f aca="false">IF(EY$2&lt;=$A61,IF(EY$3&gt;=$A61,(EY$4),0),0)*($AH62-$AH61)/10000</f>
        <v>0</v>
      </c>
      <c r="EZ61" s="140" t="n">
        <f aca="false">IF(EZ$2&lt;=$A61,IF(EZ$3&gt;=$A61,(EZ$4),0),0)*($AH62-$AH61)/10000</f>
        <v>0</v>
      </c>
      <c r="FA61" s="140" t="n">
        <f aca="false">IF(FA$2&lt;=$A61,IF(FA$3&gt;=$A61,(FA$4),0),0)*($AH62-$AH61)/10000</f>
        <v>0</v>
      </c>
      <c r="FB61" s="17"/>
      <c r="FC61" s="128" t="n">
        <f aca="false">SUM(EV61:FA61)</f>
        <v>0</v>
      </c>
      <c r="FD61" s="128" t="n">
        <f aca="false">FC61*AL61</f>
        <v>0</v>
      </c>
      <c r="FE61" s="17"/>
      <c r="FF61" s="17"/>
      <c r="FG61" s="17"/>
      <c r="FH61" s="17"/>
      <c r="FI61" s="17"/>
      <c r="FJ61" s="17"/>
      <c r="FK61" s="140" t="n">
        <f aca="false">IF(FK$2&lt;=$A61,IF(FK$3&gt;=$A61,(FK$4),0),0)*($AH62-$AH61)/10000</f>
        <v>0</v>
      </c>
      <c r="FL61" s="140" t="n">
        <f aca="false">IF(FL$2&lt;=$A61,IF(FL$3&gt;=$A61,(FL$4),0),0)*($AH62-$AH61)/10000</f>
        <v>0</v>
      </c>
      <c r="FM61" s="140" t="n">
        <f aca="false">IF(FM$2&lt;=$A61,IF(FM$3&gt;=$A61,(FM$4),0),0)*($AH62-$AH61)/10000</f>
        <v>0</v>
      </c>
      <c r="FN61" s="140" t="n">
        <f aca="false">IF(FN$2&lt;=$A61,IF(FN$3&gt;=$A61,(FN$4),0),0)*($AH62-$AH61)/10000</f>
        <v>0</v>
      </c>
      <c r="FO61" s="140" t="n">
        <f aca="false">IF(FO$2&lt;=$A61,IF(FO$3&gt;=$A61,(FO$4),0),0)*($AH62-$AH61)/10000</f>
        <v>0</v>
      </c>
      <c r="FP61" s="140" t="n">
        <f aca="false">IF(FP$2&lt;=$A61,IF(FP$3&gt;=$A61,(FP$4),0),0)*($AH62-$AH61)/10000</f>
        <v>0</v>
      </c>
      <c r="FQ61" s="17"/>
      <c r="FR61" s="128" t="n">
        <f aca="false">SUM(FK61:FP61)</f>
        <v>0</v>
      </c>
      <c r="FS61" s="128" t="n">
        <f aca="false">FR61*AL61</f>
        <v>0</v>
      </c>
      <c r="FT61" s="17"/>
      <c r="FU61" s="17"/>
      <c r="FV61" s="17"/>
      <c r="FW61" s="17"/>
      <c r="FX61" s="17"/>
      <c r="FY61" s="17"/>
      <c r="FZ61" s="140" t="n">
        <f aca="false">IF(FZ$2&lt;=$A61,IF(FZ$3&gt;=$A61,(FZ$4),0),0)*($AH62-$AH61)/10000</f>
        <v>0</v>
      </c>
      <c r="GA61" s="140" t="n">
        <f aca="false">IF(GA$2&lt;=$A61,IF(GA$3&gt;=$A61,(GA$4),0),0)*($AH62-$AH61)/10000</f>
        <v>0</v>
      </c>
      <c r="GB61" s="140" t="n">
        <f aca="false">IF(GB$2&lt;=$A61,IF(GB$3&gt;=$A61,(GB$4),0),0)*($AH62-$AH61)/10000</f>
        <v>0</v>
      </c>
      <c r="GC61" s="140" t="n">
        <f aca="false">IF(GC$2&lt;=$A61,IF(GC$3&gt;=$A61,(GC$4),0),0)*($AH62-$AH61)/10000</f>
        <v>0</v>
      </c>
      <c r="GD61" s="140" t="n">
        <f aca="false">IF(GD$2&lt;=$A61,IF(GD$3&gt;=$A61,(GD$4),0),0)*($AH62-$AH61)/10000</f>
        <v>0</v>
      </c>
      <c r="GE61" s="140" t="n">
        <f aca="false">IF(GE$2&lt;=$A61,IF(GE$3&gt;=$A61,(GE$4),0),0)*($AH62-$AH61)/10000</f>
        <v>0</v>
      </c>
      <c r="GF61" s="17"/>
      <c r="GG61" s="128" t="n">
        <f aca="false">SUM(FZ61:GE61)</f>
        <v>0</v>
      </c>
      <c r="GH61" s="128" t="n">
        <f aca="false">GG61*AL61</f>
        <v>0</v>
      </c>
      <c r="GK61" s="17"/>
      <c r="GL61" s="17"/>
      <c r="GM61" s="17"/>
      <c r="GN61" s="17"/>
      <c r="GO61" s="140" t="n">
        <f aca="false">IF(GO$2&lt;=$A61,IF(GO$3&gt;=$A61,(GO$4),0),0)*($AH62-$AH61)/10000</f>
        <v>0</v>
      </c>
      <c r="GP61" s="140" t="n">
        <f aca="false">IF(GP$2&lt;=$A61,IF(GP$3&gt;=$A61,(GP$4),0),0)*($AH62-$AH61)/10000</f>
        <v>0</v>
      </c>
      <c r="GQ61" s="140" t="n">
        <f aca="false">IF(GQ$2&lt;=$A61,IF(GQ$3&gt;=$A61,(GQ$4),0),0)*($AH62-$AH61)/10000</f>
        <v>0</v>
      </c>
      <c r="GR61" s="140" t="n">
        <f aca="false">IF(GR$2&lt;=$A61,IF(GR$3&gt;=$A61,(GR$4),0),0)*($AH62-$AH61)/10000</f>
        <v>0</v>
      </c>
      <c r="GS61" s="140" t="n">
        <f aca="false">IF(GS$2&lt;=$A61,IF(GS$3&gt;=$A61,(GS$4),0),0)*($AH62-$AH61)/10000</f>
        <v>0</v>
      </c>
      <c r="GT61" s="140" t="n">
        <f aca="false">IF(GT$2&lt;=$A61,IF(GT$3&gt;=$A61,(GT$4),0),0)*($AH62-$AH61)/10000</f>
        <v>0</v>
      </c>
      <c r="GU61" s="17"/>
      <c r="GV61" s="128" t="n">
        <f aca="false">SUM(GO61:GT61)</f>
        <v>0</v>
      </c>
      <c r="GW61" s="128" t="n">
        <f aca="false">GV61*AL61</f>
        <v>0</v>
      </c>
      <c r="GZ61" s="17"/>
      <c r="HA61" s="17"/>
      <c r="HB61" s="17"/>
      <c r="HC61" s="17"/>
      <c r="HD61" s="140" t="n">
        <f aca="false">IF(HD$2&lt;=$A61,IF(HD$3&gt;=$A61,(HD$4),0),0)*($AH62-$AH61)/10000</f>
        <v>0</v>
      </c>
      <c r="HE61" s="140" t="n">
        <f aca="false">IF(HE$2&lt;=$A61,IF(HE$3&gt;=$A61,(HE$4),0),0)*($AH62-$AH61)/10000</f>
        <v>0</v>
      </c>
      <c r="HF61" s="140" t="n">
        <f aca="false">IF(HF$2&lt;=$A61,IF(HF$3&gt;=$A61,(HF$4),0),0)*($AH62-$AH61)/10000</f>
        <v>0</v>
      </c>
      <c r="HG61" s="140" t="n">
        <f aca="false">IF(HG$2&lt;=$A61,IF(HG$3&gt;=$A61,(HG$4),0),0)*($AH62-$AH61)/10000</f>
        <v>0</v>
      </c>
      <c r="HH61" s="140" t="n">
        <f aca="false">IF(HH$2&lt;=$A61,IF(HH$3&gt;=$A61,(HH$4),0),0)*($AH62-$AH61)/10000</f>
        <v>0</v>
      </c>
      <c r="HI61" s="140" t="n">
        <f aca="false">IF(HI$2&lt;=$A61,IF(HI$3&gt;=$A61,(HI$4),0),0)*($AH62-$AH61)/10000</f>
        <v>0</v>
      </c>
      <c r="HJ61" s="17"/>
      <c r="HK61" s="128" t="n">
        <f aca="false">SUM(HD61:HI61)</f>
        <v>0</v>
      </c>
      <c r="HL61" s="128" t="n">
        <f aca="false">HK61*AL61</f>
        <v>0</v>
      </c>
    </row>
    <row r="62" customFormat="false" ht="16.5" hidden="false" customHeight="false" outlineLevel="0" collapsed="false">
      <c r="A62" s="143" t="n">
        <v>38626</v>
      </c>
      <c r="B62" s="153" t="n">
        <f aca="false">INDEX(PrnArray,MATCH($A62,PrnColumn,0),MATCH($AE$19,PrnRow,0))+EP62</f>
        <v>0</v>
      </c>
      <c r="C62" s="154" t="n">
        <f aca="false">INDEX(M1SHEET,MATCH($A62,M1COLUMN,0),MATCH($AF$14,M1ROW,0))</f>
        <v>0.12</v>
      </c>
      <c r="D62" s="155"/>
      <c r="E62" s="153" t="n">
        <f aca="false">INDEX(PrnArray,MATCH($A62,PrnColumn,0),MATCH($AF$47,PrnRow,0))+HL62</f>
        <v>0</v>
      </c>
      <c r="F62" s="154" t="n">
        <f aca="false">INDEX(M1SHEET,MATCH($A62,M1COLUMN,0),MATCH($AF$6,M1ROW,0))</f>
        <v>0.17</v>
      </c>
      <c r="G62" s="155"/>
      <c r="H62" s="153" t="n">
        <f aca="false">INDEX(PrnArray,MATCH($A62,PrnColumn,0),MATCH($AE$11,PrnRow,0))</f>
        <v>0</v>
      </c>
      <c r="I62" s="154" t="n">
        <f aca="false">INDEX(M1SHEET,MATCH($A62,M1COLUMN,0),MATCH($AF$20,M1ROW,0))</f>
        <v>-0.09</v>
      </c>
      <c r="J62" s="155"/>
      <c r="K62" s="153" t="n">
        <f aca="false">INDEX(PrnArray,MATCH($A62,PrnColumn,0),MATCH($AE$21,PrnRow,0))+FS62</f>
        <v>12.01</v>
      </c>
      <c r="L62" s="154" t="n">
        <f aca="false">INDEX(M1SHEET,MATCH($A62,M1COLUMN,0),MATCH($AF$10,M1ROW,0))</f>
        <v>0.07</v>
      </c>
      <c r="M62" s="155"/>
      <c r="N62" s="153" t="n">
        <f aca="false">INDEX(PrnArray,MATCH($A62,PrnColumn,0),MATCH($AE$40,PrnRow,0))+AJ62</f>
        <v>-19.08</v>
      </c>
      <c r="O62" s="154" t="n">
        <f aca="false">INDEX(M1SHEET,MATCH($A62,M1COLUMN,0),MATCH($AF$26,M1ROW,0))</f>
        <v>0.14</v>
      </c>
      <c r="P62" s="155"/>
      <c r="Q62" s="153" t="n">
        <f aca="false">INDEX(PrnArray,MATCH($A62,PrnColumn,0),MATCH($AE$2,PrnRow,0))+$BE62+$DE62</f>
        <v>-101.42</v>
      </c>
      <c r="R62" s="154" t="n">
        <f aca="false">INDEX(M1SHEET,MATCH($A62,M1COLUMN,0),MATCH($AF$3,M1ROW,0))</f>
        <v>-0.44</v>
      </c>
      <c r="S62" s="155"/>
      <c r="T62" s="154" t="n">
        <f aca="false">INDEX(M1SHEET,MATCH($A62,M1COLUMN,0),MATCH($AF$28,M1ROW,0))</f>
        <v>4.98633104296843</v>
      </c>
      <c r="U62" s="155"/>
      <c r="V62" s="153" t="e">
        <f aca="false">INDEX(PrnArray,MATCH($A62,PrnColumn,0),MATCH($AE$18,PrnRow,0))+INDEX(optsArray,MATCH($A62,optsColumn,0),MATCH($AE$18,optsRow,0))+$BE62+$CJ62+$CR62+$DP62</f>
        <v>#VALUE!</v>
      </c>
      <c r="W62" s="154" t="n">
        <f aca="false">INDEX(M1SHEET,MATCH($A62,M1COLUMN,0),MATCH($AF$2,M1ROW,0))</f>
        <v>3.98</v>
      </c>
      <c r="X62" s="155"/>
      <c r="Z62" s="146" t="n">
        <f aca="false">H62+K62+Q62</f>
        <v>-89.41</v>
      </c>
      <c r="AA62" s="58"/>
      <c r="AB62" s="58"/>
      <c r="AH62" s="138" t="n">
        <v>38626</v>
      </c>
      <c r="AI62" s="96" t="n">
        <f aca="false">(BE62+BQ62+CJ62+DP62)*AL62</f>
        <v>0</v>
      </c>
      <c r="AJ62" s="97" t="n">
        <f aca="false">(AN62)*(AL62)</f>
        <v>0</v>
      </c>
      <c r="AK62" s="97" t="n">
        <f aca="false">(AM62+AN62)*(AL62)</f>
        <v>0</v>
      </c>
      <c r="AL62" s="139" t="n">
        <f aca="false">INDEX(M1SHEET,MATCH($AH62,M1COLUMN,0),MATCH($AF$38,M1ROW,0))</f>
        <v>0.774745794436187</v>
      </c>
      <c r="AM62" s="122" t="n">
        <f aca="false">BR62</f>
        <v>0</v>
      </c>
      <c r="AN62" s="97" t="n">
        <f aca="false">BQ62</f>
        <v>0</v>
      </c>
      <c r="AO62" s="125"/>
      <c r="AP62" s="108"/>
      <c r="AQ62" s="128" t="n">
        <f aca="false">SUM(AW62:BD62)+SUM(BH62:BO62)+SUM(DT62:DY62)+SUM(BV62:CH62)</f>
        <v>0</v>
      </c>
      <c r="AR62" s="108"/>
      <c r="AS62" s="17"/>
      <c r="AT62" s="17"/>
      <c r="AU62" s="37" t="n">
        <v>38626</v>
      </c>
      <c r="AV62" s="17"/>
      <c r="AW62" s="128" t="n">
        <f aca="false">IF(AW$2&lt;=$A62,IF(AW$3&gt;=$A62,(AW$4/1.055056),0),0)*($AH63-$AH62)/10000</f>
        <v>0</v>
      </c>
      <c r="AX62" s="140" t="n">
        <f aca="false">IF(AX$2&lt;=$A62,IF(AX$3&gt;=$A62,(AX$4/1.055056),0),0)*($AH63-$AH62)/10000</f>
        <v>0</v>
      </c>
      <c r="AY62" s="140" t="n">
        <f aca="false">IF(AY$2&lt;=$A62,IF(AY$3&gt;=$A62,(AY$4/1.055056),0),0)*($AH63-$AH62)/10000</f>
        <v>0</v>
      </c>
      <c r="AZ62" s="140" t="n">
        <f aca="false">IF(AZ$2&lt;=$A62,IF(AZ$3&gt;=$A62,(AZ$4/1.055056),0),0)*($AH63-$AH62)/10000</f>
        <v>0</v>
      </c>
      <c r="BA62" s="140" t="n">
        <f aca="false">IF(BA$2&lt;=$A62,IF(BA$3&gt;=$A62,(BA$4/1.055056),0),0)*($AH63-$AH62)/10000</f>
        <v>0</v>
      </c>
      <c r="BB62" s="140" t="n">
        <f aca="false">IF(BB$2&lt;=$A62,IF(BB$3&gt;=$A62,(BB$4/1.055056),0),0)*($AH63-$AH62)/10000</f>
        <v>0</v>
      </c>
      <c r="BC62" s="140" t="n">
        <f aca="false">IF(BC$2&lt;=$A62,IF(BC$3&gt;=$A62,(BC$4/1.055056),0),0)*($AH63-$AH62)/10000</f>
        <v>0</v>
      </c>
      <c r="BD62" s="140"/>
      <c r="BE62" s="140" t="n">
        <f aca="false">SUM(AW62:BD62)*AL62</f>
        <v>0</v>
      </c>
      <c r="BF62" s="13"/>
      <c r="BG62" s="13"/>
      <c r="BH62" s="141" t="n">
        <f aca="false">IF(BH$2&lt;=$A62,IF(BH$3&gt;=$A62,(BH$4/1.055056),0),0)*($AH63-$AH62)/10000</f>
        <v>0</v>
      </c>
      <c r="BI62" s="141" t="n">
        <f aca="false">IF(BI$2&lt;=$A62,IF(BI$3&gt;=$A62,(BI$4/1.055056),0),0)*($AH63-$AH62)/10000</f>
        <v>0</v>
      </c>
      <c r="BJ62" s="141" t="n">
        <f aca="false">IF(BJ$2&lt;=$A62,IF(BJ$3&gt;=$A62,(BJ$4/1.055056),0),0)*($AH63-$AH62)/10000</f>
        <v>0</v>
      </c>
      <c r="BK62" s="141" t="n">
        <f aca="false">IF(BK$2&lt;=$A62,IF(BK$3&gt;=$A62,(BK$4/1.055056),0),0)*($AH63-$AH62)/10000</f>
        <v>0</v>
      </c>
      <c r="BL62" s="141" t="n">
        <f aca="false">IF(BL$2&lt;=$A62,IF(BL$3&gt;=$A62,(BL$4/1.055056),0),0)*($AH63-$AH62)/10000</f>
        <v>0</v>
      </c>
      <c r="BM62" s="141" t="n">
        <f aca="false">IF(BM$2&lt;=$A62,IF(BM$3&gt;=$A62,(BM$4/1.055056),0),0)*($AH63-$AH62)/10000</f>
        <v>0</v>
      </c>
      <c r="BN62" s="141" t="n">
        <f aca="false">IF(BN$2&lt;=$A62,IF(BN$3&gt;=$A62,(BN$4/1.055056),0),0)*($AH63-$AH62)/10000</f>
        <v>0</v>
      </c>
      <c r="BO62" s="141" t="n">
        <f aca="false">IF(BO$2&lt;=$A62,IF(BO$3&gt;=$A62,(BO$4/1.055056),0),0)*($AH63-$AH62)/10000</f>
        <v>0</v>
      </c>
      <c r="BP62" s="13"/>
      <c r="BQ62" s="14" t="n">
        <f aca="false">SUM(BH62:BO62)</f>
        <v>0</v>
      </c>
      <c r="BR62" s="14"/>
      <c r="BS62" s="14"/>
      <c r="BT62" s="17"/>
      <c r="BU62" s="17"/>
      <c r="BV62" s="142" t="n">
        <f aca="false">IF(BV$2&lt;=$A62,IF(BV$3&gt;=$A62,(BV$4),0),0)*($AH63-$AH62)/10000</f>
        <v>0</v>
      </c>
      <c r="BW62" s="142" t="n">
        <f aca="false">IF(BW$2&lt;=$A62,IF(BW$3&gt;=$A62,(BW$4),0),0)*($AH63-$AH62)/10000</f>
        <v>0</v>
      </c>
      <c r="BX62" s="142" t="n">
        <f aca="false">IF(BX$2&lt;=$A62,IF(BX$3&gt;=$A62,(BX$4),0),0)*($AH63-$AH62)/10000</f>
        <v>0</v>
      </c>
      <c r="BY62" s="142" t="n">
        <f aca="false">IF(BY$2&lt;=$A62,IF(BY$3&gt;=$A62,(BY$4),0),0)*($AH63-$AH62)/10000</f>
        <v>0</v>
      </c>
      <c r="BZ62" s="142" t="n">
        <f aca="false">IF(BZ$2&lt;=$A62,IF(BZ$3&gt;=$A62,(BZ$4),0),0)*($AH63-$AH62)/10000</f>
        <v>0</v>
      </c>
      <c r="CA62" s="140" t="n">
        <f aca="false">IF(CA$2&lt;=$A62,IF(CA$3&gt;=$A62,(CA$4),0),0)*($AH63-$AH62)/10000</f>
        <v>0</v>
      </c>
      <c r="CB62" s="140" t="n">
        <f aca="false">IF(CB$2&lt;=$A62,IF(CB$3&gt;=$A62,(CB$4),0),0)*($AH63-$AH62)/10000</f>
        <v>0</v>
      </c>
      <c r="CC62" s="140" t="n">
        <f aca="false">IF(CC$2&lt;=$A62,IF(CC$3&gt;=$A62,(CC$4),0),0)*($AH63-$AH62)/10000</f>
        <v>0</v>
      </c>
      <c r="CD62" s="140" t="n">
        <f aca="false">IF(CD$2&lt;=$A62,IF(CD$3&gt;=$A62,(CD$4),0),0)*($AH63-$AH62)/10000</f>
        <v>0</v>
      </c>
      <c r="CE62" s="140" t="n">
        <f aca="false">IF(CE$2&lt;=$A62,IF(CE$3&gt;=$A62,(CE$4),0),0)*($AH63-$AH62)/10000</f>
        <v>0</v>
      </c>
      <c r="CF62" s="140" t="n">
        <f aca="false">IF(CF$2&lt;=$A62,IF(CF$3&gt;=$A62,(CF$4),0),0)*($AH63-$AH62)/10000</f>
        <v>0</v>
      </c>
      <c r="CG62" s="140" t="n">
        <f aca="false">IF(CG$2&lt;=$A62,IF(CG$3&gt;=$A62,(CG$4),0),0)*($AH63-$AH62)/10000</f>
        <v>0</v>
      </c>
      <c r="CH62" s="140" t="n">
        <f aca="false">IF(CH$2&lt;=$A62,IF(CH$3&gt;=$A62,(CH$4),0),0)*($AH63-$AH62)/10000</f>
        <v>0</v>
      </c>
      <c r="CI62" s="17"/>
      <c r="CJ62" s="128" t="n">
        <f aca="false">SUM(BV62:CH62)*$AL62</f>
        <v>0</v>
      </c>
      <c r="CK62" s="128"/>
      <c r="CL62" s="128"/>
      <c r="CM62" s="142" t="n">
        <f aca="false">IF(CM$2&lt;=$A62,IF(CM$3&gt;=$A62,(CM$4),0),0)*($AH63-$AH62)/10000</f>
        <v>0</v>
      </c>
      <c r="CN62" s="142" t="n">
        <f aca="false">IF(CN$2&lt;=$A62,IF(CN$3&gt;=$A62,(CN$4),0),0)*($AH63-$AH62)/10000</f>
        <v>0</v>
      </c>
      <c r="CO62" s="142" t="n">
        <f aca="false">IF(CO$2&lt;=$A62,IF(CO$3&gt;=$A62,(CO$4),0),0)*($AH63-$AH62)/10000</f>
        <v>0</v>
      </c>
      <c r="CP62" s="142" t="n">
        <f aca="false">IF(CP$2&lt;=$A62,IF(CP$3&gt;=$A62,(CP$4),0),0)*($AH63-$AH62)/10000</f>
        <v>0</v>
      </c>
      <c r="CQ62" s="128"/>
      <c r="CR62" s="128" t="n">
        <f aca="false">SUM(CM62:CP62)*AL62</f>
        <v>0</v>
      </c>
      <c r="CS62" s="128"/>
      <c r="CT62" s="17"/>
      <c r="CU62" s="17"/>
      <c r="CV62" s="17"/>
      <c r="CW62" s="140" t="n">
        <f aca="false">IF(CW$2&lt;=$A62,IF(CW$3&gt;=$A62,(CW$4),0),0)*($AH63-$AH62)/10000</f>
        <v>0</v>
      </c>
      <c r="CX62" s="140" t="n">
        <f aca="false">IF(CX$2&lt;=$A62,IF(CX$3&gt;=$A62,(CX$4),0),0)*($AH63-$AH62)/10000</f>
        <v>0</v>
      </c>
      <c r="CY62" s="140" t="n">
        <f aca="false">IF(CY$2&lt;=$A62,IF(CY$3&gt;=$A62,(CY$4),0),0)*($AH63-$AH62)/10000</f>
        <v>0</v>
      </c>
      <c r="CZ62" s="140" t="n">
        <f aca="false">IF(CZ$2&lt;=$A62,IF(CZ$3&gt;=$A62,(CZ$4),0),0)*($AH63-$AH62)/10000</f>
        <v>0</v>
      </c>
      <c r="DA62" s="140" t="n">
        <f aca="false">IF(DA$2&lt;=$A62,IF(DA$3&gt;=$A62,(DA$4),0),0)*($AH63-$AH62)/10000</f>
        <v>0</v>
      </c>
      <c r="DB62" s="140" t="n">
        <f aca="false">IF(DB$2&lt;=$A62,IF(DB$3&gt;=$A62,(DB$4),0),0)*($AH63-$AH62)/10000</f>
        <v>0</v>
      </c>
      <c r="DC62" s="140" t="n">
        <f aca="false">IF(DC$2&lt;=$A62,IF(DC$3&gt;=$A62,(DC$4),0),0)*($AH63-$AH62)/10000</f>
        <v>0</v>
      </c>
      <c r="DD62" s="17"/>
      <c r="DE62" s="128" t="n">
        <f aca="false">SUM(CW62:DC62)*$AL62</f>
        <v>0</v>
      </c>
      <c r="DF62" s="17"/>
      <c r="DG62" s="17"/>
      <c r="DH62" s="17"/>
      <c r="DI62" s="17"/>
      <c r="DJ62" s="17"/>
      <c r="DK62" s="140" t="n">
        <f aca="false">IF(DK$2&lt;=$A62,IF(DK$3&gt;=$A62,(DK$4),0),0)*($AH63-$AH62)/10000</f>
        <v>0</v>
      </c>
      <c r="DL62" s="140" t="n">
        <f aca="false">IF(DL$2&lt;=$A62,IF(DL$3&gt;=$A62,(DL$4),0),0)*($AH63-$AH62)/10000</f>
        <v>0</v>
      </c>
      <c r="DM62" s="140" t="n">
        <f aca="false">IF(DM$2&lt;=$A62,IF(DM$3&gt;=$A62,(DM$4),0),0)*($AH63-$AH62)/10000</f>
        <v>0</v>
      </c>
      <c r="DN62" s="140" t="n">
        <f aca="false">IF(DN$2&lt;=$A62,IF(DN$3&gt;=$A62,(DN$4),0),0)*($AH63-$AH62)/10000</f>
        <v>0</v>
      </c>
      <c r="DO62" s="140"/>
      <c r="DP62" s="140" t="n">
        <f aca="false">SUM(DK62:DN62)*AL62</f>
        <v>0</v>
      </c>
      <c r="DQ62" s="140"/>
      <c r="DR62" s="140" t="n">
        <f aca="false">IF(DR$2&lt;=$A62,IF(DR$3&gt;=$A62,(DR$4),0),0)*($AH63-$AH62)/10000</f>
        <v>0</v>
      </c>
      <c r="DS62" s="140" t="n">
        <f aca="false">IF(DS$2&lt;=$A62,IF(DS$3&gt;=$A62,(DS$4),0),0)*($AH63-$AH62)/10000</f>
        <v>0</v>
      </c>
      <c r="DT62" s="140" t="n">
        <f aca="false">IF(DT$2&lt;=$A62,IF(DT$3&gt;=$A62,(DT$4),0),0)*($AH63-$AH62)/10000</f>
        <v>0</v>
      </c>
      <c r="DU62" s="140" t="n">
        <f aca="false">IF(DU$2&lt;=$A62,IF(DU$3&gt;=$A62,(DU$4),0),0)*($AH63-$AH62)/10000</f>
        <v>0</v>
      </c>
      <c r="DV62" s="140" t="n">
        <f aca="false">IF(DV$2&lt;=$A62,IF(DV$3&gt;=$A62,(DV$4),0),0)*($AH63-$AH62)/10000</f>
        <v>0</v>
      </c>
      <c r="DW62" s="140" t="n">
        <f aca="false">IF(DW$2&lt;=$A62,IF(DW$3&gt;=$A62,(DW$4),0),0)*($AH63-$AH62)/10000</f>
        <v>0</v>
      </c>
      <c r="DX62" s="140" t="n">
        <f aca="false">IF(DX$2&lt;=$A62,IF(DX$3&gt;=$A62,(DX$4),0),0)*($AH63-$AH62)/10000</f>
        <v>0</v>
      </c>
      <c r="DY62" s="140" t="n">
        <f aca="false">IF(DY$2&lt;=$A62,IF(DY$3&gt;=$A62,(DY$4),0),0)*($AH63-$AH62)/10000</f>
        <v>0</v>
      </c>
      <c r="DZ62" s="17"/>
      <c r="EA62" s="128" t="n">
        <f aca="false">DP62+((SUM(DR62:DY62)))</f>
        <v>0</v>
      </c>
      <c r="EB62" s="128" t="n">
        <f aca="false">EA62*AL62</f>
        <v>0</v>
      </c>
      <c r="EC62" s="17"/>
      <c r="ED62" s="17"/>
      <c r="EE62" s="17"/>
      <c r="EF62" s="17"/>
      <c r="EG62" s="17"/>
      <c r="EH62" s="140" t="n">
        <f aca="false">IF(EH$2&lt;=$A62,IF(EH$3&gt;=$A62,(EH$4),0),0)*($AH63-$AH62)/10000</f>
        <v>0</v>
      </c>
      <c r="EI62" s="140" t="n">
        <f aca="false">IF(EI$2&lt;=$A62,IF(EI$3&gt;=$A62,(EI$4),0),0)*($AH63-$AH62)/10000</f>
        <v>0</v>
      </c>
      <c r="EJ62" s="140" t="n">
        <f aca="false">IF(EJ$2&lt;=$A62,IF(EJ$3&gt;=$A62,(EJ$4),0),0)*($AH63-$AH62)/10000</f>
        <v>0</v>
      </c>
      <c r="EK62" s="140" t="n">
        <f aca="false">IF(EK$2&lt;=$A62,IF(EK$3&gt;=$A62,(EK$4),0),0)*($AH63-$AH62)/10000</f>
        <v>0</v>
      </c>
      <c r="EL62" s="140" t="n">
        <f aca="false">IF(EL$2&lt;=$A62,IF(EL$3&gt;=$A62,(EL$4),0),0)*($AH63-$AH62)/10000</f>
        <v>0</v>
      </c>
      <c r="EM62" s="140" t="n">
        <f aca="false">IF(EM$2&lt;=$A62,IF(EM$3&gt;=$A62,(EM$4),0),0)*($AH63-$AH62)/10000</f>
        <v>0</v>
      </c>
      <c r="EN62" s="17"/>
      <c r="EO62" s="128" t="n">
        <f aca="false">SUM(EH62:EM62)</f>
        <v>0</v>
      </c>
      <c r="EP62" s="128" t="n">
        <f aca="false">EO62*AL62</f>
        <v>0</v>
      </c>
      <c r="EQ62" s="17"/>
      <c r="ER62" s="17"/>
      <c r="ES62" s="17"/>
      <c r="ET62" s="17"/>
      <c r="EU62" s="17"/>
      <c r="EV62" s="140" t="n">
        <f aca="false">IF(EV$2&lt;=$A62,IF(EV$3&gt;=$A62,(EV$4),0),0)*($AH63-$AH62)/10000</f>
        <v>0</v>
      </c>
      <c r="EW62" s="140" t="n">
        <f aca="false">IF(EW$2&lt;=$A62,IF(EW$3&gt;=$A62,(EW$4),0),0)*($AH63-$AH62)/10000</f>
        <v>0</v>
      </c>
      <c r="EX62" s="140" t="n">
        <f aca="false">IF(EX$2&lt;=$A62,IF(EX$3&gt;=$A62,(EX$4),0),0)*($AH63-$AH62)/10000</f>
        <v>0</v>
      </c>
      <c r="EY62" s="140" t="n">
        <f aca="false">IF(EY$2&lt;=$A62,IF(EY$3&gt;=$A62,(EY$4),0),0)*($AH63-$AH62)/10000</f>
        <v>0</v>
      </c>
      <c r="EZ62" s="140" t="n">
        <f aca="false">IF(EZ$2&lt;=$A62,IF(EZ$3&gt;=$A62,(EZ$4),0),0)*($AH63-$AH62)/10000</f>
        <v>0</v>
      </c>
      <c r="FA62" s="140" t="n">
        <f aca="false">IF(FA$2&lt;=$A62,IF(FA$3&gt;=$A62,(FA$4),0),0)*($AH63-$AH62)/10000</f>
        <v>0</v>
      </c>
      <c r="FB62" s="17"/>
      <c r="FC62" s="128" t="n">
        <f aca="false">SUM(EV62:FA62)</f>
        <v>0</v>
      </c>
      <c r="FD62" s="128" t="n">
        <f aca="false">FC62*AL62</f>
        <v>0</v>
      </c>
      <c r="FE62" s="17"/>
      <c r="FF62" s="17"/>
      <c r="FG62" s="17"/>
      <c r="FH62" s="17"/>
      <c r="FI62" s="17"/>
      <c r="FJ62" s="17"/>
      <c r="FK62" s="140" t="n">
        <f aca="false">IF(FK$2&lt;=$A62,IF(FK$3&gt;=$A62,(FK$4),0),0)*($AH63-$AH62)/10000</f>
        <v>0</v>
      </c>
      <c r="FL62" s="140" t="n">
        <f aca="false">IF(FL$2&lt;=$A62,IF(FL$3&gt;=$A62,(FL$4),0),0)*($AH63-$AH62)/10000</f>
        <v>0</v>
      </c>
      <c r="FM62" s="140" t="n">
        <f aca="false">IF(FM$2&lt;=$A62,IF(FM$3&gt;=$A62,(FM$4),0),0)*($AH63-$AH62)/10000</f>
        <v>0</v>
      </c>
      <c r="FN62" s="140" t="n">
        <f aca="false">IF(FN$2&lt;=$A62,IF(FN$3&gt;=$A62,(FN$4),0),0)*($AH63-$AH62)/10000</f>
        <v>0</v>
      </c>
      <c r="FO62" s="140" t="n">
        <f aca="false">IF(FO$2&lt;=$A62,IF(FO$3&gt;=$A62,(FO$4),0),0)*($AH63-$AH62)/10000</f>
        <v>0</v>
      </c>
      <c r="FP62" s="140" t="n">
        <f aca="false">IF(FP$2&lt;=$A62,IF(FP$3&gt;=$A62,(FP$4),0),0)*($AH63-$AH62)/10000</f>
        <v>0</v>
      </c>
      <c r="FQ62" s="17"/>
      <c r="FR62" s="128" t="n">
        <f aca="false">SUM(FK62:FP62)</f>
        <v>0</v>
      </c>
      <c r="FS62" s="128" t="n">
        <f aca="false">FR62*AL62</f>
        <v>0</v>
      </c>
      <c r="FT62" s="17"/>
      <c r="FU62" s="17"/>
      <c r="FV62" s="17"/>
      <c r="FW62" s="17"/>
      <c r="FX62" s="17"/>
      <c r="FY62" s="17"/>
      <c r="FZ62" s="140" t="n">
        <f aca="false">IF(FZ$2&lt;=$A62,IF(FZ$3&gt;=$A62,(FZ$4),0),0)*($AH63-$AH62)/10000</f>
        <v>0</v>
      </c>
      <c r="GA62" s="140" t="n">
        <f aca="false">IF(GA$2&lt;=$A62,IF(GA$3&gt;=$A62,(GA$4),0),0)*($AH63-$AH62)/10000</f>
        <v>0</v>
      </c>
      <c r="GB62" s="140" t="n">
        <f aca="false">IF(GB$2&lt;=$A62,IF(GB$3&gt;=$A62,(GB$4),0),0)*($AH63-$AH62)/10000</f>
        <v>0</v>
      </c>
      <c r="GC62" s="140" t="n">
        <f aca="false">IF(GC$2&lt;=$A62,IF(GC$3&gt;=$A62,(GC$4),0),0)*($AH63-$AH62)/10000</f>
        <v>0</v>
      </c>
      <c r="GD62" s="140" t="n">
        <f aca="false">IF(GD$2&lt;=$A62,IF(GD$3&gt;=$A62,(GD$4),0),0)*($AH63-$AH62)/10000</f>
        <v>0</v>
      </c>
      <c r="GE62" s="140" t="n">
        <f aca="false">IF(GE$2&lt;=$A62,IF(GE$3&gt;=$A62,(GE$4),0),0)*($AH63-$AH62)/10000</f>
        <v>0</v>
      </c>
      <c r="GF62" s="17"/>
      <c r="GG62" s="128" t="n">
        <f aca="false">SUM(FZ62:GE62)</f>
        <v>0</v>
      </c>
      <c r="GH62" s="128" t="n">
        <f aca="false">GG62*AL62</f>
        <v>0</v>
      </c>
      <c r="GK62" s="17"/>
      <c r="GL62" s="17"/>
      <c r="GM62" s="17"/>
      <c r="GN62" s="17"/>
      <c r="GO62" s="140" t="n">
        <f aca="false">IF(GO$2&lt;=$A62,IF(GO$3&gt;=$A62,(GO$4),0),0)*($AH63-$AH62)/10000</f>
        <v>0</v>
      </c>
      <c r="GP62" s="140" t="n">
        <f aca="false">IF(GP$2&lt;=$A62,IF(GP$3&gt;=$A62,(GP$4),0),0)*($AH63-$AH62)/10000</f>
        <v>0</v>
      </c>
      <c r="GQ62" s="140" t="n">
        <f aca="false">IF(GQ$2&lt;=$A62,IF(GQ$3&gt;=$A62,(GQ$4),0),0)*($AH63-$AH62)/10000</f>
        <v>0</v>
      </c>
      <c r="GR62" s="140" t="n">
        <f aca="false">IF(GR$2&lt;=$A62,IF(GR$3&gt;=$A62,(GR$4),0),0)*($AH63-$AH62)/10000</f>
        <v>0</v>
      </c>
      <c r="GS62" s="140" t="n">
        <f aca="false">IF(GS$2&lt;=$A62,IF(GS$3&gt;=$A62,(GS$4),0),0)*($AH63-$AH62)/10000</f>
        <v>0</v>
      </c>
      <c r="GT62" s="140" t="n">
        <f aca="false">IF(GT$2&lt;=$A62,IF(GT$3&gt;=$A62,(GT$4),0),0)*($AH63-$AH62)/10000</f>
        <v>0</v>
      </c>
      <c r="GU62" s="17"/>
      <c r="GV62" s="128" t="n">
        <f aca="false">SUM(GO62:GT62)</f>
        <v>0</v>
      </c>
      <c r="GW62" s="128" t="n">
        <f aca="false">GV62*AL62</f>
        <v>0</v>
      </c>
      <c r="GZ62" s="17"/>
      <c r="HA62" s="17"/>
      <c r="HB62" s="17"/>
      <c r="HC62" s="17"/>
      <c r="HD62" s="140" t="n">
        <f aca="false">IF(HD$2&lt;=$A62,IF(HD$3&gt;=$A62,(HD$4),0),0)*($AH63-$AH62)/10000</f>
        <v>0</v>
      </c>
      <c r="HE62" s="140" t="n">
        <f aca="false">IF(HE$2&lt;=$A62,IF(HE$3&gt;=$A62,(HE$4),0),0)*($AH63-$AH62)/10000</f>
        <v>0</v>
      </c>
      <c r="HF62" s="140" t="n">
        <f aca="false">IF(HF$2&lt;=$A62,IF(HF$3&gt;=$A62,(HF$4),0),0)*($AH63-$AH62)/10000</f>
        <v>0</v>
      </c>
      <c r="HG62" s="140" t="n">
        <f aca="false">IF(HG$2&lt;=$A62,IF(HG$3&gt;=$A62,(HG$4),0),0)*($AH63-$AH62)/10000</f>
        <v>0</v>
      </c>
      <c r="HH62" s="140" t="n">
        <f aca="false">IF(HH$2&lt;=$A62,IF(HH$3&gt;=$A62,(HH$4),0),0)*($AH63-$AH62)/10000</f>
        <v>0</v>
      </c>
      <c r="HI62" s="140" t="n">
        <f aca="false">IF(HI$2&lt;=$A62,IF(HI$3&gt;=$A62,(HI$4),0),0)*($AH63-$AH62)/10000</f>
        <v>0</v>
      </c>
      <c r="HJ62" s="17"/>
      <c r="HK62" s="128" t="n">
        <f aca="false">SUM(HD62:HI62)</f>
        <v>0</v>
      </c>
      <c r="HL62" s="128" t="n">
        <f aca="false">HK62*AL62</f>
        <v>0</v>
      </c>
    </row>
    <row r="63" customFormat="false" ht="17.25" hidden="false" customHeight="false" outlineLevel="0" collapsed="false">
      <c r="A63" s="133" t="n">
        <v>38657</v>
      </c>
      <c r="B63" s="144" t="n">
        <f aca="false">INDEX(PrnArray,MATCH($A63,PrnColumn,0),MATCH($AE$19,PrnRow,0))+EP63</f>
        <v>0</v>
      </c>
      <c r="C63" s="135" t="n">
        <f aca="false">INDEX(M1SHEET,MATCH($A63,M1COLUMN,0),MATCH($AF$14,M1ROW,0))</f>
        <v>0.52</v>
      </c>
      <c r="D63" s="136" t="n">
        <f aca="false">AVERAGE(C63:C74)</f>
        <v>0.286666666666667</v>
      </c>
      <c r="E63" s="144" t="n">
        <f aca="false">INDEX(PrnArray,MATCH($A63,PrnColumn,0),MATCH($AF$47,PrnRow,0))+HL63</f>
        <v>0</v>
      </c>
      <c r="F63" s="135" t="n">
        <f aca="false">INDEX(M1SHEET,MATCH($A63,M1COLUMN,0),MATCH($AF$6,M1ROW,0))</f>
        <v>0.24</v>
      </c>
      <c r="G63" s="136" t="n">
        <f aca="false">AVERAGE(F63:F74)</f>
        <v>0.20625</v>
      </c>
      <c r="H63" s="144" t="n">
        <f aca="false">INDEX(PrnArray,MATCH($A63,PrnColumn,0),MATCH($AE$11,PrnRow,0))</f>
        <v>0</v>
      </c>
      <c r="I63" s="135" t="n">
        <f aca="false">INDEX(M1SHEET,MATCH($A63,M1COLUMN,0),MATCH($AF$20,M1ROW,0))</f>
        <v>0.005</v>
      </c>
      <c r="J63" s="136" t="n">
        <f aca="false">AVERAGE(I63:I74)</f>
        <v>-0.04</v>
      </c>
      <c r="K63" s="144" t="n">
        <f aca="false">INDEX(PrnArray,MATCH($A63,PrnColumn,0),MATCH($AE$21,PrnRow,0))+FS63</f>
        <v>11.56</v>
      </c>
      <c r="L63" s="135" t="n">
        <f aca="false">INDEX(M1SHEET,MATCH($A63,M1COLUMN,0),MATCH($AF$10,M1ROW,0))</f>
        <v>0.12</v>
      </c>
      <c r="M63" s="136" t="n">
        <f aca="false">AVERAGE(L63:L74)</f>
        <v>0.0979166666666667</v>
      </c>
      <c r="N63" s="144" t="n">
        <f aca="false">INDEX(PrnArray,MATCH($A63,PrnColumn,0),MATCH($AE$40,PrnRow,0))+AJ63</f>
        <v>-18.37</v>
      </c>
      <c r="O63" s="135" t="n">
        <f aca="false">INDEX(M1SHEET,MATCH($A63,M1COLUMN,0),MATCH($AF$26,M1ROW,0))</f>
        <v>0.14</v>
      </c>
      <c r="P63" s="136" t="n">
        <f aca="false">AVERAGE(O63:O74)</f>
        <v>0.14</v>
      </c>
      <c r="Q63" s="144" t="n">
        <f aca="false">INDEX(PrnArray,MATCH($A63,PrnColumn,0),MATCH($AE$2,PrnRow,0))+$BE63+$DE63</f>
        <v>-58.93</v>
      </c>
      <c r="R63" s="135" t="n">
        <f aca="false">INDEX(M1SHEET,MATCH($A63,M1COLUMN,0),MATCH($AF$3,M1ROW,0))</f>
        <v>-0.39</v>
      </c>
      <c r="S63" s="136" t="n">
        <f aca="false">AVERAGE(R63:R74)</f>
        <v>-0.483333333333333</v>
      </c>
      <c r="T63" s="135" t="n">
        <f aca="false">INDEX(M1SHEET,MATCH($A63,M1COLUMN,0),MATCH($AF$28,M1ROW,0))</f>
        <v>5.25265690844701</v>
      </c>
      <c r="U63" s="136" t="n">
        <f aca="false">AVERAGE(T63:T74)</f>
        <v>4.9897338539725</v>
      </c>
      <c r="V63" s="144" t="e">
        <f aca="false">INDEX(PrnArray,MATCH($A63,PrnColumn,0),MATCH($AE$18,PrnRow,0))+INDEX(optsArray,MATCH($A63,optsColumn,0),MATCH($AE$18,optsRow,0))+$BE63+$CJ63+$CR63+$DP63</f>
        <v>#VALUE!</v>
      </c>
      <c r="W63" s="135" t="n">
        <f aca="false">INDEX(M1SHEET,MATCH($A63,M1COLUMN,0),MATCH($AF$2,M1ROW,0))</f>
        <v>4.12</v>
      </c>
      <c r="X63" s="136" t="n">
        <f aca="false">AVERAGE(W63:W74)</f>
        <v>4.031</v>
      </c>
      <c r="Z63" s="150" t="n">
        <f aca="false">H63+K63+Q63</f>
        <v>-47.37</v>
      </c>
      <c r="AA63" s="58"/>
      <c r="AB63" s="58"/>
      <c r="AH63" s="138" t="n">
        <v>38657</v>
      </c>
      <c r="AI63" s="96" t="n">
        <f aca="false">(BE63+BQ63+CJ63+DP63)*AL63</f>
        <v>0</v>
      </c>
      <c r="AJ63" s="97" t="n">
        <f aca="false">(AN63)*(AL63)</f>
        <v>0</v>
      </c>
      <c r="AK63" s="97" t="n">
        <f aca="false">(AM63+AN63)*(AL63)</f>
        <v>0</v>
      </c>
      <c r="AL63" s="139" t="n">
        <f aca="false">INDEX(M1SHEET,MATCH($AH63,M1COLUMN,0),MATCH($AF$38,M1ROW,0))</f>
        <v>0.770833713590424</v>
      </c>
      <c r="AM63" s="122" t="n">
        <f aca="false">BR63</f>
        <v>0</v>
      </c>
      <c r="AN63" s="97" t="n">
        <f aca="false">BQ63</f>
        <v>0</v>
      </c>
      <c r="AO63" s="125"/>
      <c r="AP63" s="108"/>
      <c r="AQ63" s="128" t="n">
        <f aca="false">SUM(AW63:BD63)+SUM(BH63:BO63)+SUM(DT63:DY63)+SUM(BV63:CH63)</f>
        <v>0</v>
      </c>
      <c r="AR63" s="108"/>
      <c r="AS63" s="17"/>
      <c r="AT63" s="17"/>
      <c r="AU63" s="37" t="n">
        <v>38657</v>
      </c>
      <c r="AV63" s="17"/>
      <c r="AW63" s="128" t="n">
        <f aca="false">IF(AW$2&lt;=$A63,IF(AW$3&gt;=$A63,(AW$4/1.055056),0),0)*($AH64-$AH63)/10000</f>
        <v>0</v>
      </c>
      <c r="AX63" s="140" t="n">
        <f aca="false">IF(AX$2&lt;=$A63,IF(AX$3&gt;=$A63,(AX$4/1.055056),0),0)*($AH64-$AH63)/10000</f>
        <v>0</v>
      </c>
      <c r="AY63" s="140" t="n">
        <f aca="false">IF(AY$2&lt;=$A63,IF(AY$3&gt;=$A63,(AY$4/1.055056),0),0)*($AH64-$AH63)/10000</f>
        <v>0</v>
      </c>
      <c r="AZ63" s="140" t="n">
        <f aca="false">IF(AZ$2&lt;=$A63,IF(AZ$3&gt;=$A63,(AZ$4/1.055056),0),0)*($AH64-$AH63)/10000</f>
        <v>0</v>
      </c>
      <c r="BA63" s="140" t="n">
        <f aca="false">IF(BA$2&lt;=$A63,IF(BA$3&gt;=$A63,(BA$4/1.055056),0),0)*($AH64-$AH63)/10000</f>
        <v>0</v>
      </c>
      <c r="BB63" s="140" t="n">
        <f aca="false">IF(BB$2&lt;=$A63,IF(BB$3&gt;=$A63,(BB$4/1.055056),0),0)*($AH64-$AH63)/10000</f>
        <v>0</v>
      </c>
      <c r="BC63" s="140" t="n">
        <f aca="false">IF(BC$2&lt;=$A63,IF(BC$3&gt;=$A63,(BC$4/1.055056),0),0)*($AH64-$AH63)/10000</f>
        <v>0</v>
      </c>
      <c r="BD63" s="140"/>
      <c r="BE63" s="140" t="n">
        <f aca="false">SUM(AW63:BD63)*AL63</f>
        <v>0</v>
      </c>
      <c r="BF63" s="13"/>
      <c r="BG63" s="13"/>
      <c r="BH63" s="141" t="n">
        <f aca="false">IF(BH$2&lt;=$A63,IF(BH$3&gt;=$A63,(BH$4/1.055056),0),0)*($AH64-$AH63)/10000</f>
        <v>0</v>
      </c>
      <c r="BI63" s="141" t="n">
        <f aca="false">IF(BI$2&lt;=$A63,IF(BI$3&gt;=$A63,(BI$4/1.055056),0),0)*($AH64-$AH63)/10000</f>
        <v>0</v>
      </c>
      <c r="BJ63" s="141" t="n">
        <f aca="false">IF(BJ$2&lt;=$A63,IF(BJ$3&gt;=$A63,(BJ$4/1.055056),0),0)*($AH64-$AH63)/10000</f>
        <v>0</v>
      </c>
      <c r="BK63" s="141" t="n">
        <f aca="false">IF(BK$2&lt;=$A63,IF(BK$3&gt;=$A63,(BK$4/1.055056),0),0)*($AH64-$AH63)/10000</f>
        <v>0</v>
      </c>
      <c r="BL63" s="141" t="n">
        <f aca="false">IF(BL$2&lt;=$A63,IF(BL$3&gt;=$A63,(BL$4/1.055056),0),0)*($AH64-$AH63)/10000</f>
        <v>0</v>
      </c>
      <c r="BM63" s="141" t="n">
        <f aca="false">IF(BM$2&lt;=$A63,IF(BM$3&gt;=$A63,(BM$4/1.055056),0),0)*($AH64-$AH63)/10000</f>
        <v>0</v>
      </c>
      <c r="BN63" s="141" t="n">
        <f aca="false">IF(BN$2&lt;=$A63,IF(BN$3&gt;=$A63,(BN$4/1.055056),0),0)*($AH64-$AH63)/10000</f>
        <v>0</v>
      </c>
      <c r="BO63" s="141" t="n">
        <f aca="false">IF(BO$2&lt;=$A63,IF(BO$3&gt;=$A63,(BO$4/1.055056),0),0)*($AH64-$AH63)/10000</f>
        <v>0</v>
      </c>
      <c r="BP63" s="13"/>
      <c r="BQ63" s="14" t="n">
        <f aca="false">SUM(BH63:BO63)</f>
        <v>0</v>
      </c>
      <c r="BR63" s="14"/>
      <c r="BS63" s="14"/>
      <c r="BT63" s="17"/>
      <c r="BU63" s="17"/>
      <c r="BV63" s="142" t="n">
        <f aca="false">IF(BV$2&lt;=$A63,IF(BV$3&gt;=$A63,(BV$4),0),0)*($AH64-$AH63)/10000</f>
        <v>0</v>
      </c>
      <c r="BW63" s="142" t="n">
        <f aca="false">IF(BW$2&lt;=$A63,IF(BW$3&gt;=$A63,(BW$4),0),0)*($AH64-$AH63)/10000</f>
        <v>0</v>
      </c>
      <c r="BX63" s="142" t="n">
        <f aca="false">IF(BX$2&lt;=$A63,IF(BX$3&gt;=$A63,(BX$4),0),0)*($AH64-$AH63)/10000</f>
        <v>0</v>
      </c>
      <c r="BY63" s="142" t="n">
        <f aca="false">IF(BY$2&lt;=$A63,IF(BY$3&gt;=$A63,(BY$4),0),0)*($AH64-$AH63)/10000</f>
        <v>0</v>
      </c>
      <c r="BZ63" s="142" t="n">
        <f aca="false">IF(BZ$2&lt;=$A63,IF(BZ$3&gt;=$A63,(BZ$4),0),0)*($AH64-$AH63)/10000</f>
        <v>0</v>
      </c>
      <c r="CA63" s="140" t="n">
        <f aca="false">IF(CA$2&lt;=$A63,IF(CA$3&gt;=$A63,(CA$4),0),0)*($AH64-$AH63)/10000</f>
        <v>0</v>
      </c>
      <c r="CB63" s="140" t="n">
        <f aca="false">IF(CB$2&lt;=$A63,IF(CB$3&gt;=$A63,(CB$4),0),0)*($AH64-$AH63)/10000</f>
        <v>0</v>
      </c>
      <c r="CC63" s="140" t="n">
        <f aca="false">IF(CC$2&lt;=$A63,IF(CC$3&gt;=$A63,(CC$4),0),0)*($AH64-$AH63)/10000</f>
        <v>0</v>
      </c>
      <c r="CD63" s="140" t="n">
        <f aca="false">IF(CD$2&lt;=$A63,IF(CD$3&gt;=$A63,(CD$4),0),0)*($AH64-$AH63)/10000</f>
        <v>0</v>
      </c>
      <c r="CE63" s="140" t="n">
        <f aca="false">IF(CE$2&lt;=$A63,IF(CE$3&gt;=$A63,(CE$4),0),0)*($AH64-$AH63)/10000</f>
        <v>0</v>
      </c>
      <c r="CF63" s="140" t="n">
        <f aca="false">IF(CF$2&lt;=$A63,IF(CF$3&gt;=$A63,(CF$4),0),0)*($AH64-$AH63)/10000</f>
        <v>0</v>
      </c>
      <c r="CG63" s="140" t="n">
        <f aca="false">IF(CG$2&lt;=$A63,IF(CG$3&gt;=$A63,(CG$4),0),0)*($AH64-$AH63)/10000</f>
        <v>0</v>
      </c>
      <c r="CH63" s="140" t="n">
        <f aca="false">IF(CH$2&lt;=$A63,IF(CH$3&gt;=$A63,(CH$4),0),0)*($AH64-$AH63)/10000</f>
        <v>0</v>
      </c>
      <c r="CI63" s="17"/>
      <c r="CJ63" s="128" t="n">
        <f aca="false">SUM(BV63:CH63)*$AL63</f>
        <v>0</v>
      </c>
      <c r="CK63" s="128"/>
      <c r="CL63" s="128"/>
      <c r="CM63" s="142" t="n">
        <f aca="false">IF(CM$2&lt;=$A63,IF(CM$3&gt;=$A63,(CM$4),0),0)*($AH64-$AH63)/10000</f>
        <v>0</v>
      </c>
      <c r="CN63" s="142" t="n">
        <f aca="false">IF(CN$2&lt;=$A63,IF(CN$3&gt;=$A63,(CN$4),0),0)*($AH64-$AH63)/10000</f>
        <v>0</v>
      </c>
      <c r="CO63" s="142" t="n">
        <f aca="false">IF(CO$2&lt;=$A63,IF(CO$3&gt;=$A63,(CO$4),0),0)*($AH64-$AH63)/10000</f>
        <v>0</v>
      </c>
      <c r="CP63" s="142" t="n">
        <f aca="false">IF(CP$2&lt;=$A63,IF(CP$3&gt;=$A63,(CP$4),0),0)*($AH64-$AH63)/10000</f>
        <v>0</v>
      </c>
      <c r="CQ63" s="128"/>
      <c r="CR63" s="128" t="n">
        <f aca="false">SUM(CM63:CP63)*AL63</f>
        <v>0</v>
      </c>
      <c r="CS63" s="128"/>
      <c r="CT63" s="17"/>
      <c r="CU63" s="17"/>
      <c r="CV63" s="17"/>
      <c r="CW63" s="140" t="n">
        <f aca="false">IF(CW$2&lt;=$A63,IF(CW$3&gt;=$A63,(CW$4),0),0)*($AH64-$AH63)/10000</f>
        <v>0</v>
      </c>
      <c r="CX63" s="140" t="n">
        <f aca="false">IF(CX$2&lt;=$A63,IF(CX$3&gt;=$A63,(CX$4),0),0)*($AH64-$AH63)/10000</f>
        <v>0</v>
      </c>
      <c r="CY63" s="140" t="n">
        <f aca="false">IF(CY$2&lt;=$A63,IF(CY$3&gt;=$A63,(CY$4),0),0)*($AH64-$AH63)/10000</f>
        <v>0</v>
      </c>
      <c r="CZ63" s="140" t="n">
        <f aca="false">IF(CZ$2&lt;=$A63,IF(CZ$3&gt;=$A63,(CZ$4),0),0)*($AH64-$AH63)/10000</f>
        <v>0</v>
      </c>
      <c r="DA63" s="140" t="n">
        <f aca="false">IF(DA$2&lt;=$A63,IF(DA$3&gt;=$A63,(DA$4),0),0)*($AH64-$AH63)/10000</f>
        <v>0</v>
      </c>
      <c r="DB63" s="140" t="n">
        <f aca="false">IF(DB$2&lt;=$A63,IF(DB$3&gt;=$A63,(DB$4),0),0)*($AH64-$AH63)/10000</f>
        <v>0</v>
      </c>
      <c r="DC63" s="140" t="n">
        <f aca="false">IF(DC$2&lt;=$A63,IF(DC$3&gt;=$A63,(DC$4),0),0)*($AH64-$AH63)/10000</f>
        <v>0</v>
      </c>
      <c r="DD63" s="17"/>
      <c r="DE63" s="128" t="n">
        <f aca="false">SUM(CW63:DC63)*$AL63</f>
        <v>0</v>
      </c>
      <c r="DF63" s="17"/>
      <c r="DG63" s="17"/>
      <c r="DH63" s="17"/>
      <c r="DI63" s="17"/>
      <c r="DJ63" s="17"/>
      <c r="DK63" s="140" t="n">
        <f aca="false">IF(DK$2&lt;=$A63,IF(DK$3&gt;=$A63,(DK$4),0),0)*($AH64-$AH63)/10000</f>
        <v>0</v>
      </c>
      <c r="DL63" s="140" t="n">
        <f aca="false">IF(DL$2&lt;=$A63,IF(DL$3&gt;=$A63,(DL$4),0),0)*($AH64-$AH63)/10000</f>
        <v>0</v>
      </c>
      <c r="DM63" s="140" t="n">
        <f aca="false">IF(DM$2&lt;=$A63,IF(DM$3&gt;=$A63,(DM$4),0),0)*($AH64-$AH63)/10000</f>
        <v>0</v>
      </c>
      <c r="DN63" s="140" t="n">
        <f aca="false">IF(DN$2&lt;=$A63,IF(DN$3&gt;=$A63,(DN$4),0),0)*($AH64-$AH63)/10000</f>
        <v>0</v>
      </c>
      <c r="DO63" s="140"/>
      <c r="DP63" s="140" t="n">
        <f aca="false">SUM(DK63:DN63)*AL63</f>
        <v>0</v>
      </c>
      <c r="DQ63" s="140"/>
      <c r="DR63" s="140" t="n">
        <f aca="false">IF(DR$2&lt;=$A63,IF(DR$3&gt;=$A63,(DR$4),0),0)*($AH64-$AH63)/10000</f>
        <v>0</v>
      </c>
      <c r="DS63" s="140" t="n">
        <f aca="false">IF(DS$2&lt;=$A63,IF(DS$3&gt;=$A63,(DS$4),0),0)*($AH64-$AH63)/10000</f>
        <v>0</v>
      </c>
      <c r="DT63" s="140" t="n">
        <f aca="false">IF(DT$2&lt;=$A63,IF(DT$3&gt;=$A63,(DT$4),0),0)*($AH64-$AH63)/10000</f>
        <v>0</v>
      </c>
      <c r="DU63" s="140" t="n">
        <f aca="false">IF(DU$2&lt;=$A63,IF(DU$3&gt;=$A63,(DU$4),0),0)*($AH64-$AH63)/10000</f>
        <v>0</v>
      </c>
      <c r="DV63" s="140" t="n">
        <f aca="false">IF(DV$2&lt;=$A63,IF(DV$3&gt;=$A63,(DV$4),0),0)*($AH64-$AH63)/10000</f>
        <v>0</v>
      </c>
      <c r="DW63" s="140" t="n">
        <f aca="false">IF(DW$2&lt;=$A63,IF(DW$3&gt;=$A63,(DW$4),0),0)*($AH64-$AH63)/10000</f>
        <v>0</v>
      </c>
      <c r="DX63" s="140" t="n">
        <f aca="false">IF(DX$2&lt;=$A63,IF(DX$3&gt;=$A63,(DX$4),0),0)*($AH64-$AH63)/10000</f>
        <v>0</v>
      </c>
      <c r="DY63" s="140" t="n">
        <f aca="false">IF(DY$2&lt;=$A63,IF(DY$3&gt;=$A63,(DY$4),0),0)*($AH64-$AH63)/10000</f>
        <v>0</v>
      </c>
      <c r="DZ63" s="17"/>
      <c r="EA63" s="128" t="n">
        <f aca="false">DP63+((SUM(DR63:DY63)))</f>
        <v>0</v>
      </c>
      <c r="EB63" s="128" t="n">
        <f aca="false">EA63*AL63</f>
        <v>0</v>
      </c>
      <c r="EC63" s="17"/>
      <c r="ED63" s="17"/>
      <c r="EE63" s="17"/>
      <c r="EF63" s="17"/>
      <c r="EG63" s="17"/>
      <c r="EH63" s="140" t="n">
        <f aca="false">IF(EH$2&lt;=$A63,IF(EH$3&gt;=$A63,(EH$4),0),0)*($AH64-$AH63)/10000</f>
        <v>0</v>
      </c>
      <c r="EI63" s="140" t="n">
        <f aca="false">IF(EI$2&lt;=$A63,IF(EI$3&gt;=$A63,(EI$4),0),0)*($AH64-$AH63)/10000</f>
        <v>0</v>
      </c>
      <c r="EJ63" s="140" t="n">
        <f aca="false">IF(EJ$2&lt;=$A63,IF(EJ$3&gt;=$A63,(EJ$4),0),0)*($AH64-$AH63)/10000</f>
        <v>0</v>
      </c>
      <c r="EK63" s="140" t="n">
        <f aca="false">IF(EK$2&lt;=$A63,IF(EK$3&gt;=$A63,(EK$4),0),0)*($AH64-$AH63)/10000</f>
        <v>0</v>
      </c>
      <c r="EL63" s="140" t="n">
        <f aca="false">IF(EL$2&lt;=$A63,IF(EL$3&gt;=$A63,(EL$4),0),0)*($AH64-$AH63)/10000</f>
        <v>0</v>
      </c>
      <c r="EM63" s="140" t="n">
        <f aca="false">IF(EM$2&lt;=$A63,IF(EM$3&gt;=$A63,(EM$4),0),0)*($AH64-$AH63)/10000</f>
        <v>0</v>
      </c>
      <c r="EN63" s="17"/>
      <c r="EO63" s="128" t="n">
        <f aca="false">SUM(EH63:EM63)</f>
        <v>0</v>
      </c>
      <c r="EP63" s="128" t="n">
        <f aca="false">EO63*AL63</f>
        <v>0</v>
      </c>
      <c r="EQ63" s="17"/>
      <c r="ER63" s="17"/>
      <c r="ES63" s="17"/>
      <c r="ET63" s="17"/>
      <c r="EU63" s="17"/>
      <c r="EV63" s="140" t="n">
        <f aca="false">IF(EV$2&lt;=$A63,IF(EV$3&gt;=$A63,(EV$4),0),0)*($AH64-$AH63)/10000</f>
        <v>0</v>
      </c>
      <c r="EW63" s="140" t="n">
        <f aca="false">IF(EW$2&lt;=$A63,IF(EW$3&gt;=$A63,(EW$4),0),0)*($AH64-$AH63)/10000</f>
        <v>0</v>
      </c>
      <c r="EX63" s="140" t="n">
        <f aca="false">IF(EX$2&lt;=$A63,IF(EX$3&gt;=$A63,(EX$4),0),0)*($AH64-$AH63)/10000</f>
        <v>0</v>
      </c>
      <c r="EY63" s="140" t="n">
        <f aca="false">IF(EY$2&lt;=$A63,IF(EY$3&gt;=$A63,(EY$4),0),0)*($AH64-$AH63)/10000</f>
        <v>0</v>
      </c>
      <c r="EZ63" s="140" t="n">
        <f aca="false">IF(EZ$2&lt;=$A63,IF(EZ$3&gt;=$A63,(EZ$4),0),0)*($AH64-$AH63)/10000</f>
        <v>0</v>
      </c>
      <c r="FA63" s="140" t="n">
        <f aca="false">IF(FA$2&lt;=$A63,IF(FA$3&gt;=$A63,(FA$4),0),0)*($AH64-$AH63)/10000</f>
        <v>0</v>
      </c>
      <c r="FB63" s="17"/>
      <c r="FC63" s="128" t="n">
        <f aca="false">SUM(EV63:FA63)</f>
        <v>0</v>
      </c>
      <c r="FD63" s="128" t="n">
        <f aca="false">FC63*AL63</f>
        <v>0</v>
      </c>
      <c r="FE63" s="17"/>
      <c r="FF63" s="17"/>
      <c r="FG63" s="17"/>
      <c r="FH63" s="17"/>
      <c r="FI63" s="17"/>
      <c r="FJ63" s="17"/>
      <c r="FK63" s="140" t="n">
        <f aca="false">IF(FK$2&lt;=$A63,IF(FK$3&gt;=$A63,(FK$4),0),0)*($AH64-$AH63)/10000</f>
        <v>0</v>
      </c>
      <c r="FL63" s="140" t="n">
        <f aca="false">IF(FL$2&lt;=$A63,IF(FL$3&gt;=$A63,(FL$4),0),0)*($AH64-$AH63)/10000</f>
        <v>0</v>
      </c>
      <c r="FM63" s="140" t="n">
        <f aca="false">IF(FM$2&lt;=$A63,IF(FM$3&gt;=$A63,(FM$4),0),0)*($AH64-$AH63)/10000</f>
        <v>0</v>
      </c>
      <c r="FN63" s="140" t="n">
        <f aca="false">IF(FN$2&lt;=$A63,IF(FN$3&gt;=$A63,(FN$4),0),0)*($AH64-$AH63)/10000</f>
        <v>0</v>
      </c>
      <c r="FO63" s="140" t="n">
        <f aca="false">IF(FO$2&lt;=$A63,IF(FO$3&gt;=$A63,(FO$4),0),0)*($AH64-$AH63)/10000</f>
        <v>0</v>
      </c>
      <c r="FP63" s="140" t="n">
        <f aca="false">IF(FP$2&lt;=$A63,IF(FP$3&gt;=$A63,(FP$4),0),0)*($AH64-$AH63)/10000</f>
        <v>0</v>
      </c>
      <c r="FQ63" s="17"/>
      <c r="FR63" s="128" t="n">
        <f aca="false">SUM(FK63:FP63)</f>
        <v>0</v>
      </c>
      <c r="FS63" s="128" t="n">
        <f aca="false">FR63*AL63</f>
        <v>0</v>
      </c>
      <c r="FT63" s="17"/>
      <c r="FU63" s="17"/>
      <c r="FV63" s="17"/>
      <c r="FW63" s="17"/>
      <c r="FX63" s="17"/>
      <c r="FY63" s="17"/>
      <c r="FZ63" s="140" t="n">
        <f aca="false">IF(FZ$2&lt;=$A63,IF(FZ$3&gt;=$A63,(FZ$4),0),0)*($AH64-$AH63)/10000</f>
        <v>0</v>
      </c>
      <c r="GA63" s="140" t="n">
        <f aca="false">IF(GA$2&lt;=$A63,IF(GA$3&gt;=$A63,(GA$4),0),0)*($AH64-$AH63)/10000</f>
        <v>0</v>
      </c>
      <c r="GB63" s="140" t="n">
        <f aca="false">IF(GB$2&lt;=$A63,IF(GB$3&gt;=$A63,(GB$4),0),0)*($AH64-$AH63)/10000</f>
        <v>0</v>
      </c>
      <c r="GC63" s="140" t="n">
        <f aca="false">IF(GC$2&lt;=$A63,IF(GC$3&gt;=$A63,(GC$4),0),0)*($AH64-$AH63)/10000</f>
        <v>0</v>
      </c>
      <c r="GD63" s="140" t="n">
        <f aca="false">IF(GD$2&lt;=$A63,IF(GD$3&gt;=$A63,(GD$4),0),0)*($AH64-$AH63)/10000</f>
        <v>0</v>
      </c>
      <c r="GE63" s="140" t="n">
        <f aca="false">IF(GE$2&lt;=$A63,IF(GE$3&gt;=$A63,(GE$4),0),0)*($AH64-$AH63)/10000</f>
        <v>0</v>
      </c>
      <c r="GF63" s="17"/>
      <c r="GG63" s="128" t="n">
        <f aca="false">SUM(FZ63:GE63)</f>
        <v>0</v>
      </c>
      <c r="GH63" s="128" t="n">
        <f aca="false">GG63*AL63</f>
        <v>0</v>
      </c>
      <c r="GK63" s="17"/>
      <c r="GL63" s="17"/>
      <c r="GM63" s="17"/>
      <c r="GN63" s="17"/>
      <c r="GO63" s="140" t="n">
        <f aca="false">IF(GO$2&lt;=$A63,IF(GO$3&gt;=$A63,(GO$4),0),0)*($AH64-$AH63)/10000</f>
        <v>0</v>
      </c>
      <c r="GP63" s="140" t="n">
        <f aca="false">IF(GP$2&lt;=$A63,IF(GP$3&gt;=$A63,(GP$4),0),0)*($AH64-$AH63)/10000</f>
        <v>0</v>
      </c>
      <c r="GQ63" s="140" t="n">
        <f aca="false">IF(GQ$2&lt;=$A63,IF(GQ$3&gt;=$A63,(GQ$4),0),0)*($AH64-$AH63)/10000</f>
        <v>0</v>
      </c>
      <c r="GR63" s="140" t="n">
        <f aca="false">IF(GR$2&lt;=$A63,IF(GR$3&gt;=$A63,(GR$4),0),0)*($AH64-$AH63)/10000</f>
        <v>0</v>
      </c>
      <c r="GS63" s="140" t="n">
        <f aca="false">IF(GS$2&lt;=$A63,IF(GS$3&gt;=$A63,(GS$4),0),0)*($AH64-$AH63)/10000</f>
        <v>0</v>
      </c>
      <c r="GT63" s="140" t="n">
        <f aca="false">IF(GT$2&lt;=$A63,IF(GT$3&gt;=$A63,(GT$4),0),0)*($AH64-$AH63)/10000</f>
        <v>0</v>
      </c>
      <c r="GU63" s="17"/>
      <c r="GV63" s="128" t="n">
        <f aca="false">SUM(GO63:GT63)</f>
        <v>0</v>
      </c>
      <c r="GW63" s="128" t="n">
        <f aca="false">GV63*AL63</f>
        <v>0</v>
      </c>
      <c r="GZ63" s="17"/>
      <c r="HA63" s="17"/>
      <c r="HB63" s="17"/>
      <c r="HC63" s="17"/>
      <c r="HD63" s="140" t="n">
        <f aca="false">IF(HD$2&lt;=$A63,IF(HD$3&gt;=$A63,(HD$4),0),0)*($AH64-$AH63)/10000</f>
        <v>0</v>
      </c>
      <c r="HE63" s="140" t="n">
        <f aca="false">IF(HE$2&lt;=$A63,IF(HE$3&gt;=$A63,(HE$4),0),0)*($AH64-$AH63)/10000</f>
        <v>0</v>
      </c>
      <c r="HF63" s="140" t="n">
        <f aca="false">IF(HF$2&lt;=$A63,IF(HF$3&gt;=$A63,(HF$4),0),0)*($AH64-$AH63)/10000</f>
        <v>0</v>
      </c>
      <c r="HG63" s="140" t="n">
        <f aca="false">IF(HG$2&lt;=$A63,IF(HG$3&gt;=$A63,(HG$4),0),0)*($AH64-$AH63)/10000</f>
        <v>0</v>
      </c>
      <c r="HH63" s="140" t="n">
        <f aca="false">IF(HH$2&lt;=$A63,IF(HH$3&gt;=$A63,(HH$4),0),0)*($AH64-$AH63)/10000</f>
        <v>0</v>
      </c>
      <c r="HI63" s="140" t="n">
        <f aca="false">IF(HI$2&lt;=$A63,IF(HI$3&gt;=$A63,(HI$4),0),0)*($AH64-$AH63)/10000</f>
        <v>0</v>
      </c>
      <c r="HJ63" s="17"/>
      <c r="HK63" s="128" t="n">
        <f aca="false">SUM(HD63:HI63)</f>
        <v>0</v>
      </c>
      <c r="HL63" s="128" t="n">
        <f aca="false">HK63*AL63</f>
        <v>0</v>
      </c>
    </row>
    <row r="64" customFormat="false" ht="16.5" hidden="false" customHeight="false" outlineLevel="0" collapsed="false">
      <c r="A64" s="133" t="n">
        <v>38687</v>
      </c>
      <c r="B64" s="144" t="n">
        <f aca="false">INDEX(PrnArray,MATCH($A64,PrnColumn,0),MATCH($AE$19,PrnRow,0))+EP64</f>
        <v>0</v>
      </c>
      <c r="C64" s="135" t="n">
        <f aca="false">INDEX(M1SHEET,MATCH($A64,M1COLUMN,0),MATCH($AF$14,M1ROW,0))</f>
        <v>0.52</v>
      </c>
      <c r="D64" s="152"/>
      <c r="E64" s="144" t="n">
        <f aca="false">INDEX(PrnArray,MATCH($A64,PrnColumn,0),MATCH($AF$47,PrnRow,0))+HL64</f>
        <v>0</v>
      </c>
      <c r="F64" s="135" t="n">
        <f aca="false">INDEX(M1SHEET,MATCH($A64,M1COLUMN,0),MATCH($AF$6,M1ROW,0))</f>
        <v>0.26</v>
      </c>
      <c r="G64" s="152"/>
      <c r="H64" s="144" t="n">
        <f aca="false">INDEX(PrnArray,MATCH($A64,PrnColumn,0),MATCH($AE$11,PrnRow,0))</f>
        <v>0</v>
      </c>
      <c r="I64" s="135" t="n">
        <f aca="false">INDEX(M1SHEET,MATCH($A64,M1COLUMN,0),MATCH($AF$20,M1ROW,0))</f>
        <v>0.025</v>
      </c>
      <c r="J64" s="152"/>
      <c r="K64" s="144" t="n">
        <f aca="false">INDEX(PrnArray,MATCH($A64,PrnColumn,0),MATCH($AE$21,PrnRow,0))+FS64</f>
        <v>11.89</v>
      </c>
      <c r="L64" s="135" t="n">
        <f aca="false">INDEX(M1SHEET,MATCH($A64,M1COLUMN,0),MATCH($AF$10,M1ROW,0))</f>
        <v>0.14</v>
      </c>
      <c r="M64" s="152"/>
      <c r="N64" s="144" t="n">
        <f aca="false">INDEX(PrnArray,MATCH($A64,PrnColumn,0),MATCH($AE$40,PrnRow,0))+AJ64</f>
        <v>-18.89</v>
      </c>
      <c r="O64" s="135" t="n">
        <f aca="false">INDEX(M1SHEET,MATCH($A64,M1COLUMN,0),MATCH($AF$26,M1ROW,0))</f>
        <v>0.14</v>
      </c>
      <c r="P64" s="152"/>
      <c r="Q64" s="144" t="n">
        <f aca="false">INDEX(PrnArray,MATCH($A64,PrnColumn,0),MATCH($AE$2,PrnRow,0))+$BE64+$DE64</f>
        <v>-60.6</v>
      </c>
      <c r="R64" s="135" t="n">
        <f aca="false">INDEX(M1SHEET,MATCH($A64,M1COLUMN,0),MATCH($AF$3,M1ROW,0))</f>
        <v>-0.39</v>
      </c>
      <c r="S64" s="152"/>
      <c r="T64" s="135" t="n">
        <f aca="false">INDEX(M1SHEET,MATCH($A64,M1COLUMN,0),MATCH($AF$28,M1ROW,0))</f>
        <v>5.42738868903684</v>
      </c>
      <c r="U64" s="152"/>
      <c r="V64" s="144" t="e">
        <f aca="false">INDEX(PrnArray,MATCH($A64,PrnColumn,0),MATCH($AE$18,PrnRow,0))+INDEX(optsArray,MATCH($A64,optsColumn,0),MATCH($AE$18,optsRow,0))+$BE64+$CJ64+$CR64+$DP64</f>
        <v>#VALUE!</v>
      </c>
      <c r="W64" s="135" t="n">
        <f aca="false">INDEX(M1SHEET,MATCH($A64,M1COLUMN,0),MATCH($AF$2,M1ROW,0))</f>
        <v>4.245</v>
      </c>
      <c r="X64" s="152"/>
      <c r="Z64" s="150" t="n">
        <f aca="false">H64+K64+Q64</f>
        <v>-48.71</v>
      </c>
      <c r="AA64" s="58"/>
      <c r="AB64" s="58"/>
      <c r="AH64" s="138" t="n">
        <v>38687</v>
      </c>
      <c r="AI64" s="96" t="n">
        <f aca="false">(BE64+BQ64+CJ64+DP64)*AL64</f>
        <v>0</v>
      </c>
      <c r="AJ64" s="97" t="n">
        <f aca="false">(AN64)*(AL64)</f>
        <v>0</v>
      </c>
      <c r="AK64" s="97" t="n">
        <f aca="false">(AM64+AN64)*(AL64)</f>
        <v>0</v>
      </c>
      <c r="AL64" s="139" t="n">
        <f aca="false">INDEX(M1SHEET,MATCH($AH64,M1COLUMN,0),MATCH($AF$38,M1ROW,0))</f>
        <v>0.767055199454086</v>
      </c>
      <c r="AM64" s="122" t="n">
        <f aca="false">BR64</f>
        <v>0</v>
      </c>
      <c r="AN64" s="97" t="n">
        <f aca="false">BQ64</f>
        <v>0</v>
      </c>
      <c r="AO64" s="125"/>
      <c r="AP64" s="108"/>
      <c r="AQ64" s="128" t="n">
        <f aca="false">SUM(AW64:BD64)+SUM(BH64:BO64)+SUM(DT64:DY64)+SUM(BV64:CH64)</f>
        <v>0</v>
      </c>
      <c r="AR64" s="108"/>
      <c r="AS64" s="17"/>
      <c r="AT64" s="17"/>
      <c r="AU64" s="37" t="n">
        <v>38687</v>
      </c>
      <c r="AV64" s="17"/>
      <c r="AW64" s="128" t="n">
        <f aca="false">IF(AW$2&lt;=$A64,IF(AW$3&gt;=$A64,(AW$4/1.055056),0),0)*($AH65-$AH64)/10000</f>
        <v>0</v>
      </c>
      <c r="AX64" s="140" t="n">
        <f aca="false">IF(AX$2&lt;=$A64,IF(AX$3&gt;=$A64,(AX$4/1.055056),0),0)*($AH65-$AH64)/10000</f>
        <v>0</v>
      </c>
      <c r="AY64" s="140" t="n">
        <f aca="false">IF(AY$2&lt;=$A64,IF(AY$3&gt;=$A64,(AY$4/1.055056),0),0)*($AH65-$AH64)/10000</f>
        <v>0</v>
      </c>
      <c r="AZ64" s="140" t="n">
        <f aca="false">IF(AZ$2&lt;=$A64,IF(AZ$3&gt;=$A64,(AZ$4/1.055056),0),0)*($AH65-$AH64)/10000</f>
        <v>0</v>
      </c>
      <c r="BA64" s="140" t="n">
        <f aca="false">IF(BA$2&lt;=$A64,IF(BA$3&gt;=$A64,(BA$4/1.055056),0),0)*($AH65-$AH64)/10000</f>
        <v>0</v>
      </c>
      <c r="BB64" s="140" t="n">
        <f aca="false">IF(BB$2&lt;=$A64,IF(BB$3&gt;=$A64,(BB$4/1.055056),0),0)*($AH65-$AH64)/10000</f>
        <v>0</v>
      </c>
      <c r="BC64" s="140" t="n">
        <f aca="false">IF(BC$2&lt;=$A64,IF(BC$3&gt;=$A64,(BC$4/1.055056),0),0)*($AH65-$AH64)/10000</f>
        <v>0</v>
      </c>
      <c r="BD64" s="140"/>
      <c r="BE64" s="140" t="n">
        <f aca="false">SUM(AW64:BD64)*AL64</f>
        <v>0</v>
      </c>
      <c r="BF64" s="13"/>
      <c r="BG64" s="13"/>
      <c r="BH64" s="141" t="n">
        <f aca="false">IF(BH$2&lt;=$A64,IF(BH$3&gt;=$A64,(BH$4/1.055056),0),0)*($AH65-$AH64)/10000</f>
        <v>0</v>
      </c>
      <c r="BI64" s="141" t="n">
        <f aca="false">IF(BI$2&lt;=$A64,IF(BI$3&gt;=$A64,(BI$4/1.055056),0),0)*($AH65-$AH64)/10000</f>
        <v>0</v>
      </c>
      <c r="BJ64" s="141" t="n">
        <f aca="false">IF(BJ$2&lt;=$A64,IF(BJ$3&gt;=$A64,(BJ$4/1.055056),0),0)*($AH65-$AH64)/10000</f>
        <v>0</v>
      </c>
      <c r="BK64" s="141" t="n">
        <f aca="false">IF(BK$2&lt;=$A64,IF(BK$3&gt;=$A64,(BK$4/1.055056),0),0)*($AH65-$AH64)/10000</f>
        <v>0</v>
      </c>
      <c r="BL64" s="141" t="n">
        <f aca="false">IF(BL$2&lt;=$A64,IF(BL$3&gt;=$A64,(BL$4/1.055056),0),0)*($AH65-$AH64)/10000</f>
        <v>0</v>
      </c>
      <c r="BM64" s="141" t="n">
        <f aca="false">IF(BM$2&lt;=$A64,IF(BM$3&gt;=$A64,(BM$4/1.055056),0),0)*($AH65-$AH64)/10000</f>
        <v>0</v>
      </c>
      <c r="BN64" s="141" t="n">
        <f aca="false">IF(BN$2&lt;=$A64,IF(BN$3&gt;=$A64,(BN$4/1.055056),0),0)*($AH65-$AH64)/10000</f>
        <v>0</v>
      </c>
      <c r="BO64" s="141" t="n">
        <f aca="false">IF(BO$2&lt;=$A64,IF(BO$3&gt;=$A64,(BO$4/1.055056),0),0)*($AH65-$AH64)/10000</f>
        <v>0</v>
      </c>
      <c r="BP64" s="13"/>
      <c r="BQ64" s="14" t="n">
        <f aca="false">SUM(BH64:BO64)</f>
        <v>0</v>
      </c>
      <c r="BR64" s="14"/>
      <c r="BS64" s="14"/>
      <c r="BT64" s="17"/>
      <c r="BU64" s="17"/>
      <c r="BV64" s="142" t="n">
        <f aca="false">IF(BV$2&lt;=$A64,IF(BV$3&gt;=$A64,(BV$4),0),0)*($AH65-$AH64)/10000</f>
        <v>0</v>
      </c>
      <c r="BW64" s="142" t="n">
        <f aca="false">IF(BW$2&lt;=$A64,IF(BW$3&gt;=$A64,(BW$4),0),0)*($AH65-$AH64)/10000</f>
        <v>0</v>
      </c>
      <c r="BX64" s="142" t="n">
        <f aca="false">IF(BX$2&lt;=$A64,IF(BX$3&gt;=$A64,(BX$4),0),0)*($AH65-$AH64)/10000</f>
        <v>0</v>
      </c>
      <c r="BY64" s="142" t="n">
        <f aca="false">IF(BY$2&lt;=$A64,IF(BY$3&gt;=$A64,(BY$4),0),0)*($AH65-$AH64)/10000</f>
        <v>0</v>
      </c>
      <c r="BZ64" s="142" t="n">
        <f aca="false">IF(BZ$2&lt;=$A64,IF(BZ$3&gt;=$A64,(BZ$4),0),0)*($AH65-$AH64)/10000</f>
        <v>0</v>
      </c>
      <c r="CA64" s="140" t="n">
        <f aca="false">IF(CA$2&lt;=$A64,IF(CA$3&gt;=$A64,(CA$4),0),0)*($AH65-$AH64)/10000</f>
        <v>0</v>
      </c>
      <c r="CB64" s="140" t="n">
        <f aca="false">IF(CB$2&lt;=$A64,IF(CB$3&gt;=$A64,(CB$4),0),0)*($AH65-$AH64)/10000</f>
        <v>0</v>
      </c>
      <c r="CC64" s="140" t="n">
        <f aca="false">IF(CC$2&lt;=$A64,IF(CC$3&gt;=$A64,(CC$4),0),0)*($AH65-$AH64)/10000</f>
        <v>0</v>
      </c>
      <c r="CD64" s="140" t="n">
        <f aca="false">IF(CD$2&lt;=$A64,IF(CD$3&gt;=$A64,(CD$4),0),0)*($AH65-$AH64)/10000</f>
        <v>0</v>
      </c>
      <c r="CE64" s="140" t="n">
        <f aca="false">IF(CE$2&lt;=$A64,IF(CE$3&gt;=$A64,(CE$4),0),0)*($AH65-$AH64)/10000</f>
        <v>0</v>
      </c>
      <c r="CF64" s="140" t="n">
        <f aca="false">IF(CF$2&lt;=$A64,IF(CF$3&gt;=$A64,(CF$4),0),0)*($AH65-$AH64)/10000</f>
        <v>0</v>
      </c>
      <c r="CG64" s="140" t="n">
        <f aca="false">IF(CG$2&lt;=$A64,IF(CG$3&gt;=$A64,(CG$4),0),0)*($AH65-$AH64)/10000</f>
        <v>0</v>
      </c>
      <c r="CH64" s="140" t="n">
        <f aca="false">IF(CH$2&lt;=$A64,IF(CH$3&gt;=$A64,(CH$4),0),0)*($AH65-$AH64)/10000</f>
        <v>0</v>
      </c>
      <c r="CI64" s="17"/>
      <c r="CJ64" s="128" t="n">
        <f aca="false">SUM(BV64:CH64)*$AL64</f>
        <v>0</v>
      </c>
      <c r="CK64" s="128"/>
      <c r="CL64" s="128"/>
      <c r="CM64" s="142" t="n">
        <f aca="false">IF(CM$2&lt;=$A64,IF(CM$3&gt;=$A64,(CM$4),0),0)*($AH65-$AH64)/10000</f>
        <v>0</v>
      </c>
      <c r="CN64" s="142" t="n">
        <f aca="false">IF(CN$2&lt;=$A64,IF(CN$3&gt;=$A64,(CN$4),0),0)*($AH65-$AH64)/10000</f>
        <v>0</v>
      </c>
      <c r="CO64" s="142" t="n">
        <f aca="false">IF(CO$2&lt;=$A64,IF(CO$3&gt;=$A64,(CO$4),0),0)*($AH65-$AH64)/10000</f>
        <v>0</v>
      </c>
      <c r="CP64" s="142" t="n">
        <f aca="false">IF(CP$2&lt;=$A64,IF(CP$3&gt;=$A64,(CP$4),0),0)*($AH65-$AH64)/10000</f>
        <v>0</v>
      </c>
      <c r="CQ64" s="128"/>
      <c r="CR64" s="128" t="n">
        <f aca="false">SUM(CM64:CP64)*AL64</f>
        <v>0</v>
      </c>
      <c r="CS64" s="128"/>
      <c r="CT64" s="17"/>
      <c r="CU64" s="17"/>
      <c r="CV64" s="17"/>
      <c r="CW64" s="140" t="n">
        <f aca="false">IF(CW$2&lt;=$A64,IF(CW$3&gt;=$A64,(CW$4),0),0)*($AH65-$AH64)/10000</f>
        <v>0</v>
      </c>
      <c r="CX64" s="140" t="n">
        <f aca="false">IF(CX$2&lt;=$A64,IF(CX$3&gt;=$A64,(CX$4),0),0)*($AH65-$AH64)/10000</f>
        <v>0</v>
      </c>
      <c r="CY64" s="140" t="n">
        <f aca="false">IF(CY$2&lt;=$A64,IF(CY$3&gt;=$A64,(CY$4),0),0)*($AH65-$AH64)/10000</f>
        <v>0</v>
      </c>
      <c r="CZ64" s="140" t="n">
        <f aca="false">IF(CZ$2&lt;=$A64,IF(CZ$3&gt;=$A64,(CZ$4),0),0)*($AH65-$AH64)/10000</f>
        <v>0</v>
      </c>
      <c r="DA64" s="140" t="n">
        <f aca="false">IF(DA$2&lt;=$A64,IF(DA$3&gt;=$A64,(DA$4),0),0)*($AH65-$AH64)/10000</f>
        <v>0</v>
      </c>
      <c r="DB64" s="140" t="n">
        <f aca="false">IF(DB$2&lt;=$A64,IF(DB$3&gt;=$A64,(DB$4),0),0)*($AH65-$AH64)/10000</f>
        <v>0</v>
      </c>
      <c r="DC64" s="140" t="n">
        <f aca="false">IF(DC$2&lt;=$A64,IF(DC$3&gt;=$A64,(DC$4),0),0)*($AH65-$AH64)/10000</f>
        <v>0</v>
      </c>
      <c r="DD64" s="17"/>
      <c r="DE64" s="128" t="n">
        <f aca="false">SUM(CW64:DC64)*$AL64</f>
        <v>0</v>
      </c>
      <c r="DF64" s="17"/>
      <c r="DG64" s="17"/>
      <c r="DH64" s="17"/>
      <c r="DI64" s="17"/>
      <c r="DJ64" s="17"/>
      <c r="DK64" s="140" t="n">
        <f aca="false">IF(DK$2&lt;=$A64,IF(DK$3&gt;=$A64,(DK$4),0),0)*($AH65-$AH64)/10000</f>
        <v>0</v>
      </c>
      <c r="DL64" s="140" t="n">
        <f aca="false">IF(DL$2&lt;=$A64,IF(DL$3&gt;=$A64,(DL$4),0),0)*($AH65-$AH64)/10000</f>
        <v>0</v>
      </c>
      <c r="DM64" s="140" t="n">
        <f aca="false">IF(DM$2&lt;=$A64,IF(DM$3&gt;=$A64,(DM$4),0),0)*($AH65-$AH64)/10000</f>
        <v>0</v>
      </c>
      <c r="DN64" s="140" t="n">
        <f aca="false">IF(DN$2&lt;=$A64,IF(DN$3&gt;=$A64,(DN$4),0),0)*($AH65-$AH64)/10000</f>
        <v>0</v>
      </c>
      <c r="DO64" s="140"/>
      <c r="DP64" s="140" t="n">
        <f aca="false">SUM(DK64:DN64)*AL64</f>
        <v>0</v>
      </c>
      <c r="DQ64" s="140"/>
      <c r="DR64" s="140" t="n">
        <f aca="false">IF(DR$2&lt;=$A64,IF(DR$3&gt;=$A64,(DR$4),0),0)*($AH65-$AH64)/10000</f>
        <v>0</v>
      </c>
      <c r="DS64" s="140" t="n">
        <f aca="false">IF(DS$2&lt;=$A64,IF(DS$3&gt;=$A64,(DS$4),0),0)*($AH65-$AH64)/10000</f>
        <v>0</v>
      </c>
      <c r="DT64" s="140" t="n">
        <f aca="false">IF(DT$2&lt;=$A64,IF(DT$3&gt;=$A64,(DT$4),0),0)*($AH65-$AH64)/10000</f>
        <v>0</v>
      </c>
      <c r="DU64" s="140" t="n">
        <f aca="false">IF(DU$2&lt;=$A64,IF(DU$3&gt;=$A64,(DU$4),0),0)*($AH65-$AH64)/10000</f>
        <v>0</v>
      </c>
      <c r="DV64" s="140" t="n">
        <f aca="false">IF(DV$2&lt;=$A64,IF(DV$3&gt;=$A64,(DV$4),0),0)*($AH65-$AH64)/10000</f>
        <v>0</v>
      </c>
      <c r="DW64" s="140" t="n">
        <f aca="false">IF(DW$2&lt;=$A64,IF(DW$3&gt;=$A64,(DW$4),0),0)*($AH65-$AH64)/10000</f>
        <v>0</v>
      </c>
      <c r="DX64" s="140" t="n">
        <f aca="false">IF(DX$2&lt;=$A64,IF(DX$3&gt;=$A64,(DX$4),0),0)*($AH65-$AH64)/10000</f>
        <v>0</v>
      </c>
      <c r="DY64" s="140" t="n">
        <f aca="false">IF(DY$2&lt;=$A64,IF(DY$3&gt;=$A64,(DY$4),0),0)*($AH65-$AH64)/10000</f>
        <v>0</v>
      </c>
      <c r="DZ64" s="17"/>
      <c r="EA64" s="128" t="n">
        <f aca="false">DP64+((SUM(DR64:DY64)))</f>
        <v>0</v>
      </c>
      <c r="EB64" s="128" t="n">
        <f aca="false">EA64*AL64</f>
        <v>0</v>
      </c>
      <c r="EC64" s="17"/>
      <c r="ED64" s="17"/>
      <c r="EE64" s="17"/>
      <c r="EF64" s="17"/>
      <c r="EG64" s="17"/>
      <c r="EH64" s="140" t="n">
        <f aca="false">IF(EH$2&lt;=$A64,IF(EH$3&gt;=$A64,(EH$4),0),0)*($AH65-$AH64)/10000</f>
        <v>0</v>
      </c>
      <c r="EI64" s="140" t="n">
        <f aca="false">IF(EI$2&lt;=$A64,IF(EI$3&gt;=$A64,(EI$4),0),0)*($AH65-$AH64)/10000</f>
        <v>0</v>
      </c>
      <c r="EJ64" s="140" t="n">
        <f aca="false">IF(EJ$2&lt;=$A64,IF(EJ$3&gt;=$A64,(EJ$4),0),0)*($AH65-$AH64)/10000</f>
        <v>0</v>
      </c>
      <c r="EK64" s="140" t="n">
        <f aca="false">IF(EK$2&lt;=$A64,IF(EK$3&gt;=$A64,(EK$4),0),0)*($AH65-$AH64)/10000</f>
        <v>0</v>
      </c>
      <c r="EL64" s="140" t="n">
        <f aca="false">IF(EL$2&lt;=$A64,IF(EL$3&gt;=$A64,(EL$4),0),0)*($AH65-$AH64)/10000</f>
        <v>0</v>
      </c>
      <c r="EM64" s="140" t="n">
        <f aca="false">IF(EM$2&lt;=$A64,IF(EM$3&gt;=$A64,(EM$4),0),0)*($AH65-$AH64)/10000</f>
        <v>0</v>
      </c>
      <c r="EN64" s="17"/>
      <c r="EO64" s="128" t="n">
        <f aca="false">SUM(EH64:EM64)</f>
        <v>0</v>
      </c>
      <c r="EP64" s="128" t="n">
        <f aca="false">EO64*AL64</f>
        <v>0</v>
      </c>
      <c r="EQ64" s="17"/>
      <c r="ER64" s="17"/>
      <c r="ES64" s="17"/>
      <c r="ET64" s="17"/>
      <c r="EU64" s="17"/>
      <c r="EV64" s="140" t="n">
        <f aca="false">IF(EV$2&lt;=$A64,IF(EV$3&gt;=$A64,(EV$4),0),0)*($AH65-$AH64)/10000</f>
        <v>0</v>
      </c>
      <c r="EW64" s="140" t="n">
        <f aca="false">IF(EW$2&lt;=$A64,IF(EW$3&gt;=$A64,(EW$4),0),0)*($AH65-$AH64)/10000</f>
        <v>0</v>
      </c>
      <c r="EX64" s="140" t="n">
        <f aca="false">IF(EX$2&lt;=$A64,IF(EX$3&gt;=$A64,(EX$4),0),0)*($AH65-$AH64)/10000</f>
        <v>0</v>
      </c>
      <c r="EY64" s="140" t="n">
        <f aca="false">IF(EY$2&lt;=$A64,IF(EY$3&gt;=$A64,(EY$4),0),0)*($AH65-$AH64)/10000</f>
        <v>0</v>
      </c>
      <c r="EZ64" s="140" t="n">
        <f aca="false">IF(EZ$2&lt;=$A64,IF(EZ$3&gt;=$A64,(EZ$4),0),0)*($AH65-$AH64)/10000</f>
        <v>0</v>
      </c>
      <c r="FA64" s="140" t="n">
        <f aca="false">IF(FA$2&lt;=$A64,IF(FA$3&gt;=$A64,(FA$4),0),0)*($AH65-$AH64)/10000</f>
        <v>0</v>
      </c>
      <c r="FB64" s="17"/>
      <c r="FC64" s="128" t="n">
        <f aca="false">SUM(EV64:FA64)</f>
        <v>0</v>
      </c>
      <c r="FD64" s="128" t="n">
        <f aca="false">FC64*AL64</f>
        <v>0</v>
      </c>
      <c r="FE64" s="17"/>
      <c r="FF64" s="17"/>
      <c r="FG64" s="17"/>
      <c r="FH64" s="17"/>
      <c r="FI64" s="17"/>
      <c r="FJ64" s="17"/>
      <c r="FK64" s="140" t="n">
        <f aca="false">IF(FK$2&lt;=$A64,IF(FK$3&gt;=$A64,(FK$4),0),0)*($AH65-$AH64)/10000</f>
        <v>0</v>
      </c>
      <c r="FL64" s="140" t="n">
        <f aca="false">IF(FL$2&lt;=$A64,IF(FL$3&gt;=$A64,(FL$4),0),0)*($AH65-$AH64)/10000</f>
        <v>0</v>
      </c>
      <c r="FM64" s="140" t="n">
        <f aca="false">IF(FM$2&lt;=$A64,IF(FM$3&gt;=$A64,(FM$4),0),0)*($AH65-$AH64)/10000</f>
        <v>0</v>
      </c>
      <c r="FN64" s="140" t="n">
        <f aca="false">IF(FN$2&lt;=$A64,IF(FN$3&gt;=$A64,(FN$4),0),0)*($AH65-$AH64)/10000</f>
        <v>0</v>
      </c>
      <c r="FO64" s="140" t="n">
        <f aca="false">IF(FO$2&lt;=$A64,IF(FO$3&gt;=$A64,(FO$4),0),0)*($AH65-$AH64)/10000</f>
        <v>0</v>
      </c>
      <c r="FP64" s="140" t="n">
        <f aca="false">IF(FP$2&lt;=$A64,IF(FP$3&gt;=$A64,(FP$4),0),0)*($AH65-$AH64)/10000</f>
        <v>0</v>
      </c>
      <c r="FQ64" s="17"/>
      <c r="FR64" s="128" t="n">
        <f aca="false">SUM(FK64:FP64)</f>
        <v>0</v>
      </c>
      <c r="FS64" s="128" t="n">
        <f aca="false">FR64*AL64</f>
        <v>0</v>
      </c>
      <c r="FT64" s="17"/>
      <c r="FU64" s="17"/>
      <c r="FV64" s="17"/>
      <c r="FW64" s="17"/>
      <c r="FX64" s="17"/>
      <c r="FY64" s="17"/>
      <c r="FZ64" s="140" t="n">
        <f aca="false">IF(FZ$2&lt;=$A64,IF(FZ$3&gt;=$A64,(FZ$4),0),0)*($AH65-$AH64)/10000</f>
        <v>0</v>
      </c>
      <c r="GA64" s="140" t="n">
        <f aca="false">IF(GA$2&lt;=$A64,IF(GA$3&gt;=$A64,(GA$4),0),0)*($AH65-$AH64)/10000</f>
        <v>0</v>
      </c>
      <c r="GB64" s="140" t="n">
        <f aca="false">IF(GB$2&lt;=$A64,IF(GB$3&gt;=$A64,(GB$4),0),0)*($AH65-$AH64)/10000</f>
        <v>0</v>
      </c>
      <c r="GC64" s="140" t="n">
        <f aca="false">IF(GC$2&lt;=$A64,IF(GC$3&gt;=$A64,(GC$4),0),0)*($AH65-$AH64)/10000</f>
        <v>0</v>
      </c>
      <c r="GD64" s="140" t="n">
        <f aca="false">IF(GD$2&lt;=$A64,IF(GD$3&gt;=$A64,(GD$4),0),0)*($AH65-$AH64)/10000</f>
        <v>0</v>
      </c>
      <c r="GE64" s="140" t="n">
        <f aca="false">IF(GE$2&lt;=$A64,IF(GE$3&gt;=$A64,(GE$4),0),0)*($AH65-$AH64)/10000</f>
        <v>0</v>
      </c>
      <c r="GF64" s="17"/>
      <c r="GG64" s="128" t="n">
        <f aca="false">SUM(FZ64:GE64)</f>
        <v>0</v>
      </c>
      <c r="GH64" s="128" t="n">
        <f aca="false">GG64*AL64</f>
        <v>0</v>
      </c>
      <c r="GK64" s="17"/>
      <c r="GL64" s="17"/>
      <c r="GM64" s="17"/>
      <c r="GN64" s="17"/>
      <c r="GO64" s="140" t="n">
        <f aca="false">IF(GO$2&lt;=$A64,IF(GO$3&gt;=$A64,(GO$4),0),0)*($AH65-$AH64)/10000</f>
        <v>0</v>
      </c>
      <c r="GP64" s="140" t="n">
        <f aca="false">IF(GP$2&lt;=$A64,IF(GP$3&gt;=$A64,(GP$4),0),0)*($AH65-$AH64)/10000</f>
        <v>0</v>
      </c>
      <c r="GQ64" s="140" t="n">
        <f aca="false">IF(GQ$2&lt;=$A64,IF(GQ$3&gt;=$A64,(GQ$4),0),0)*($AH65-$AH64)/10000</f>
        <v>0</v>
      </c>
      <c r="GR64" s="140" t="n">
        <f aca="false">IF(GR$2&lt;=$A64,IF(GR$3&gt;=$A64,(GR$4),0),0)*($AH65-$AH64)/10000</f>
        <v>0</v>
      </c>
      <c r="GS64" s="140" t="n">
        <f aca="false">IF(GS$2&lt;=$A64,IF(GS$3&gt;=$A64,(GS$4),0),0)*($AH65-$AH64)/10000</f>
        <v>0</v>
      </c>
      <c r="GT64" s="140" t="n">
        <f aca="false">IF(GT$2&lt;=$A64,IF(GT$3&gt;=$A64,(GT$4),0),0)*($AH65-$AH64)/10000</f>
        <v>0</v>
      </c>
      <c r="GU64" s="17"/>
      <c r="GV64" s="128" t="n">
        <f aca="false">SUM(GO64:GT64)</f>
        <v>0</v>
      </c>
      <c r="GW64" s="128" t="n">
        <f aca="false">GV64*AL64</f>
        <v>0</v>
      </c>
      <c r="GZ64" s="17"/>
      <c r="HA64" s="17"/>
      <c r="HB64" s="17"/>
      <c r="HC64" s="17"/>
      <c r="HD64" s="140" t="n">
        <f aca="false">IF(HD$2&lt;=$A64,IF(HD$3&gt;=$A64,(HD$4),0),0)*($AH65-$AH64)/10000</f>
        <v>0</v>
      </c>
      <c r="HE64" s="140" t="n">
        <f aca="false">IF(HE$2&lt;=$A64,IF(HE$3&gt;=$A64,(HE$4),0),0)*($AH65-$AH64)/10000</f>
        <v>0</v>
      </c>
      <c r="HF64" s="140" t="n">
        <f aca="false">IF(HF$2&lt;=$A64,IF(HF$3&gt;=$A64,(HF$4),0),0)*($AH65-$AH64)/10000</f>
        <v>0</v>
      </c>
      <c r="HG64" s="140" t="n">
        <f aca="false">IF(HG$2&lt;=$A64,IF(HG$3&gt;=$A64,(HG$4),0),0)*($AH65-$AH64)/10000</f>
        <v>0</v>
      </c>
      <c r="HH64" s="140" t="n">
        <f aca="false">IF(HH$2&lt;=$A64,IF(HH$3&gt;=$A64,(HH$4),0),0)*($AH65-$AH64)/10000</f>
        <v>0</v>
      </c>
      <c r="HI64" s="140" t="n">
        <f aca="false">IF(HI$2&lt;=$A64,IF(HI$3&gt;=$A64,(HI$4),0),0)*($AH65-$AH64)/10000</f>
        <v>0</v>
      </c>
      <c r="HJ64" s="17"/>
      <c r="HK64" s="128" t="n">
        <f aca="false">SUM(HD64:HI64)</f>
        <v>0</v>
      </c>
      <c r="HL64" s="128" t="n">
        <f aca="false">HK64*AL64</f>
        <v>0</v>
      </c>
    </row>
    <row r="65" customFormat="false" ht="16.5" hidden="false" customHeight="false" outlineLevel="0" collapsed="false">
      <c r="A65" s="133" t="n">
        <v>38718</v>
      </c>
      <c r="B65" s="144" t="n">
        <f aca="false">INDEX(PrnArray,MATCH($A65,PrnColumn,0),MATCH($AE$19,PrnRow,0))+EP65</f>
        <v>0</v>
      </c>
      <c r="C65" s="135" t="n">
        <f aca="false">INDEX(M1SHEET,MATCH($A65,M1COLUMN,0),MATCH($AF$14,M1ROW,0))</f>
        <v>0.52</v>
      </c>
      <c r="D65" s="145" t="n">
        <f aca="false">AVERAGE(C63:C67)</f>
        <v>0.52</v>
      </c>
      <c r="E65" s="144" t="n">
        <f aca="false">INDEX(PrnArray,MATCH($A65,PrnColumn,0),MATCH($AF$47,PrnRow,0))+HL65</f>
        <v>0</v>
      </c>
      <c r="F65" s="135" t="n">
        <f aca="false">INDEX(M1SHEET,MATCH($A65,M1COLUMN,0),MATCH($AF$6,M1ROW,0))</f>
        <v>0.27</v>
      </c>
      <c r="G65" s="145" t="n">
        <f aca="false">AVERAGE(F63:F67)</f>
        <v>0.257</v>
      </c>
      <c r="H65" s="144" t="n">
        <f aca="false">INDEX(PrnArray,MATCH($A65,PrnColumn,0),MATCH($AE$11,PrnRow,0))</f>
        <v>0</v>
      </c>
      <c r="I65" s="135" t="n">
        <f aca="false">INDEX(M1SHEET,MATCH($A65,M1COLUMN,0),MATCH($AF$20,M1ROW,0))</f>
        <v>0.0375</v>
      </c>
      <c r="J65" s="145" t="n">
        <f aca="false">AVERAGE(I63:I67)</f>
        <v>0.03</v>
      </c>
      <c r="K65" s="144" t="n">
        <f aca="false">INDEX(PrnArray,MATCH($A65,PrnColumn,0),MATCH($AE$21,PrnRow,0))+FS65</f>
        <v>11.83</v>
      </c>
      <c r="L65" s="135" t="n">
        <f aca="false">INDEX(M1SHEET,MATCH($A65,M1COLUMN,0),MATCH($AF$10,M1ROW,0))</f>
        <v>0.15</v>
      </c>
      <c r="M65" s="145" t="n">
        <f aca="false">AVERAGE(L63:L67)</f>
        <v>0.137</v>
      </c>
      <c r="N65" s="144" t="n">
        <f aca="false">INDEX(PrnArray,MATCH($A65,PrnColumn,0),MATCH($AE$40,PrnRow,0))+AJ65</f>
        <v>-18.79</v>
      </c>
      <c r="O65" s="135" t="n">
        <f aca="false">INDEX(M1SHEET,MATCH($A65,M1COLUMN,0),MATCH($AF$26,M1ROW,0))</f>
        <v>0.14</v>
      </c>
      <c r="P65" s="145" t="n">
        <f aca="false">AVERAGE(O63:O67)</f>
        <v>0.14</v>
      </c>
      <c r="Q65" s="144" t="n">
        <f aca="false">INDEX(PrnArray,MATCH($A65,PrnColumn,0),MATCH($AE$2,PrnRow,0))+$BE65+$DE65</f>
        <v>-58.87</v>
      </c>
      <c r="R65" s="135" t="n">
        <f aca="false">INDEX(M1SHEET,MATCH($A65,M1COLUMN,0),MATCH($AF$3,M1ROW,0))</f>
        <v>-0.39</v>
      </c>
      <c r="S65" s="145" t="n">
        <f aca="false">AVERAGE(R63:R67)</f>
        <v>-0.39</v>
      </c>
      <c r="T65" s="135" t="n">
        <f aca="false">INDEX(M1SHEET,MATCH($A65,M1COLUMN,0),MATCH($AF$28,M1ROW,0))</f>
        <v>5.49502616028492</v>
      </c>
      <c r="U65" s="145" t="n">
        <f aca="false">AVERAGE(T63:T67)</f>
        <v>5.3236357255581</v>
      </c>
      <c r="V65" s="144" t="e">
        <f aca="false">INDEX(PrnArray,MATCH($A65,PrnColumn,0),MATCH($AE$18,PrnRow,0))+INDEX(optsArray,MATCH($A65,optsColumn,0),MATCH($AE$18,optsRow,0))+$BE65+$CJ65+$CR65+$DP65</f>
        <v>#VALUE!</v>
      </c>
      <c r="W65" s="135" t="n">
        <f aca="false">INDEX(M1SHEET,MATCH($A65,M1COLUMN,0),MATCH($AF$2,M1ROW,0))</f>
        <v>4.294</v>
      </c>
      <c r="X65" s="145" t="n">
        <f aca="false">AVERAGE(W63:W67)</f>
        <v>4.1722</v>
      </c>
      <c r="Z65" s="150" t="n">
        <f aca="false">H65+K65+Q65</f>
        <v>-47.04</v>
      </c>
      <c r="AA65" s="58"/>
      <c r="AB65" s="58"/>
      <c r="AH65" s="138" t="n">
        <v>38718</v>
      </c>
      <c r="AI65" s="96" t="n">
        <f aca="false">(BE65+BQ65+CJ65+DP65)*AL65</f>
        <v>0</v>
      </c>
      <c r="AJ65" s="97" t="n">
        <f aca="false">(AN65)*(AL65)</f>
        <v>0</v>
      </c>
      <c r="AK65" s="97" t="n">
        <f aca="false">(AM65+AN65)*(AL65)</f>
        <v>0</v>
      </c>
      <c r="AL65" s="139" t="n">
        <f aca="false">INDEX(M1SHEET,MATCH($AH65,M1COLUMN,0),MATCH($AF$38,M1ROW,0))</f>
        <v>0.763158432469777</v>
      </c>
      <c r="AM65" s="122" t="n">
        <f aca="false">BR65</f>
        <v>0</v>
      </c>
      <c r="AN65" s="97" t="n">
        <f aca="false">BQ65</f>
        <v>0</v>
      </c>
      <c r="AO65" s="125"/>
      <c r="AP65" s="108"/>
      <c r="AQ65" s="128" t="n">
        <f aca="false">SUM(AW65:BD65)+SUM(BH65:BO65)+SUM(DT65:DY65)+SUM(BV65:CH65)</f>
        <v>0</v>
      </c>
      <c r="AR65" s="108"/>
      <c r="AS65" s="17"/>
      <c r="AT65" s="17"/>
      <c r="AU65" s="37" t="n">
        <v>38718</v>
      </c>
      <c r="AV65" s="17"/>
      <c r="AW65" s="128" t="n">
        <f aca="false">IF(AW$2&lt;=$A65,IF(AW$3&gt;=$A65,(AW$4/1.055056),0),0)*($AH66-$AH65)/10000</f>
        <v>0</v>
      </c>
      <c r="AX65" s="140" t="n">
        <f aca="false">IF(AX$2&lt;=$A65,IF(AX$3&gt;=$A65,(AX$4/1.055056),0),0)*($AH66-$AH65)/10000</f>
        <v>0</v>
      </c>
      <c r="AY65" s="140" t="n">
        <f aca="false">IF(AY$2&lt;=$A65,IF(AY$3&gt;=$A65,(AY$4/1.055056),0),0)*($AH66-$AH65)/10000</f>
        <v>0</v>
      </c>
      <c r="AZ65" s="140" t="n">
        <f aca="false">IF(AZ$2&lt;=$A65,IF(AZ$3&gt;=$A65,(AZ$4/1.055056),0),0)*($AH66-$AH65)/10000</f>
        <v>0</v>
      </c>
      <c r="BA65" s="140" t="n">
        <f aca="false">IF(BA$2&lt;=$A65,IF(BA$3&gt;=$A65,(BA$4/1.055056),0),0)*($AH66-$AH65)/10000</f>
        <v>0</v>
      </c>
      <c r="BB65" s="140" t="n">
        <f aca="false">IF(BB$2&lt;=$A65,IF(BB$3&gt;=$A65,(BB$4/1.055056),0),0)*($AH66-$AH65)/10000</f>
        <v>0</v>
      </c>
      <c r="BC65" s="140" t="n">
        <f aca="false">IF(BC$2&lt;=$A65,IF(BC$3&gt;=$A65,(BC$4/1.055056),0),0)*($AH66-$AH65)/10000</f>
        <v>0</v>
      </c>
      <c r="BD65" s="140"/>
      <c r="BE65" s="140" t="n">
        <f aca="false">SUM(AW65:BD65)*AL65</f>
        <v>0</v>
      </c>
      <c r="BF65" s="13"/>
      <c r="BG65" s="13"/>
      <c r="BH65" s="141" t="n">
        <f aca="false">IF(BH$2&lt;=$A65,IF(BH$3&gt;=$A65,(BH$4/1.055056),0),0)*($AH66-$AH65)/10000</f>
        <v>0</v>
      </c>
      <c r="BI65" s="141" t="n">
        <f aca="false">IF(BI$2&lt;=$A65,IF(BI$3&gt;=$A65,(BI$4/1.055056),0),0)*($AH66-$AH65)/10000</f>
        <v>0</v>
      </c>
      <c r="BJ65" s="141" t="n">
        <f aca="false">IF(BJ$2&lt;=$A65,IF(BJ$3&gt;=$A65,(BJ$4/1.055056),0),0)*($AH66-$AH65)/10000</f>
        <v>0</v>
      </c>
      <c r="BK65" s="141" t="n">
        <f aca="false">IF(BK$2&lt;=$A65,IF(BK$3&gt;=$A65,(BK$4/1.055056),0),0)*($AH66-$AH65)/10000</f>
        <v>0</v>
      </c>
      <c r="BL65" s="141" t="n">
        <f aca="false">IF(BL$2&lt;=$A65,IF(BL$3&gt;=$A65,(BL$4/1.055056),0),0)*($AH66-$AH65)/10000</f>
        <v>0</v>
      </c>
      <c r="BM65" s="141" t="n">
        <f aca="false">IF(BM$2&lt;=$A65,IF(BM$3&gt;=$A65,(BM$4/1.055056),0),0)*($AH66-$AH65)/10000</f>
        <v>0</v>
      </c>
      <c r="BN65" s="141" t="n">
        <f aca="false">IF(BN$2&lt;=$A65,IF(BN$3&gt;=$A65,(BN$4/1.055056),0),0)*($AH66-$AH65)/10000</f>
        <v>0</v>
      </c>
      <c r="BO65" s="141" t="n">
        <f aca="false">IF(BO$2&lt;=$A65,IF(BO$3&gt;=$A65,(BO$4/1.055056),0),0)*($AH66-$AH65)/10000</f>
        <v>0</v>
      </c>
      <c r="BP65" s="13"/>
      <c r="BQ65" s="14" t="n">
        <f aca="false">SUM(BH65:BO65)</f>
        <v>0</v>
      </c>
      <c r="BR65" s="14"/>
      <c r="BS65" s="14"/>
      <c r="BT65" s="17"/>
      <c r="BU65" s="17"/>
      <c r="BV65" s="142" t="n">
        <f aca="false">IF(BV$2&lt;=$A65,IF(BV$3&gt;=$A65,(BV$4),0),0)*($AH66-$AH65)/10000</f>
        <v>0</v>
      </c>
      <c r="BW65" s="142" t="n">
        <f aca="false">IF(BW$2&lt;=$A65,IF(BW$3&gt;=$A65,(BW$4),0),0)*($AH66-$AH65)/10000</f>
        <v>0</v>
      </c>
      <c r="BX65" s="142" t="n">
        <f aca="false">IF(BX$2&lt;=$A65,IF(BX$3&gt;=$A65,(BX$4),0),0)*($AH66-$AH65)/10000</f>
        <v>0</v>
      </c>
      <c r="BY65" s="142" t="n">
        <f aca="false">IF(BY$2&lt;=$A65,IF(BY$3&gt;=$A65,(BY$4),0),0)*($AH66-$AH65)/10000</f>
        <v>0</v>
      </c>
      <c r="BZ65" s="142" t="n">
        <f aca="false">IF(BZ$2&lt;=$A65,IF(BZ$3&gt;=$A65,(BZ$4),0),0)*($AH66-$AH65)/10000</f>
        <v>0</v>
      </c>
      <c r="CA65" s="140" t="n">
        <f aca="false">IF(CA$2&lt;=$A65,IF(CA$3&gt;=$A65,(CA$4),0),0)*($AH66-$AH65)/10000</f>
        <v>0</v>
      </c>
      <c r="CB65" s="140" t="n">
        <f aca="false">IF(CB$2&lt;=$A65,IF(CB$3&gt;=$A65,(CB$4),0),0)*($AH66-$AH65)/10000</f>
        <v>0</v>
      </c>
      <c r="CC65" s="140" t="n">
        <f aca="false">IF(CC$2&lt;=$A65,IF(CC$3&gt;=$A65,(CC$4),0),0)*($AH66-$AH65)/10000</f>
        <v>0</v>
      </c>
      <c r="CD65" s="140" t="n">
        <f aca="false">IF(CD$2&lt;=$A65,IF(CD$3&gt;=$A65,(CD$4),0),0)*($AH66-$AH65)/10000</f>
        <v>0</v>
      </c>
      <c r="CE65" s="140" t="n">
        <f aca="false">IF(CE$2&lt;=$A65,IF(CE$3&gt;=$A65,(CE$4),0),0)*($AH66-$AH65)/10000</f>
        <v>0</v>
      </c>
      <c r="CF65" s="140" t="n">
        <f aca="false">IF(CF$2&lt;=$A65,IF(CF$3&gt;=$A65,(CF$4),0),0)*($AH66-$AH65)/10000</f>
        <v>0</v>
      </c>
      <c r="CG65" s="140" t="n">
        <f aca="false">IF(CG$2&lt;=$A65,IF(CG$3&gt;=$A65,(CG$4),0),0)*($AH66-$AH65)/10000</f>
        <v>0</v>
      </c>
      <c r="CH65" s="140" t="n">
        <f aca="false">IF(CH$2&lt;=$A65,IF(CH$3&gt;=$A65,(CH$4),0),0)*($AH66-$AH65)/10000</f>
        <v>0</v>
      </c>
      <c r="CI65" s="17"/>
      <c r="CJ65" s="128" t="n">
        <f aca="false">SUM(BV65:CH65)*$AL65</f>
        <v>0</v>
      </c>
      <c r="CK65" s="128"/>
      <c r="CL65" s="128"/>
      <c r="CM65" s="142" t="n">
        <f aca="false">IF(CM$2&lt;=$A65,IF(CM$3&gt;=$A65,(CM$4),0),0)*($AH66-$AH65)/10000</f>
        <v>0</v>
      </c>
      <c r="CN65" s="142" t="n">
        <f aca="false">IF(CN$2&lt;=$A65,IF(CN$3&gt;=$A65,(CN$4),0),0)*($AH66-$AH65)/10000</f>
        <v>0</v>
      </c>
      <c r="CO65" s="142" t="n">
        <f aca="false">IF(CO$2&lt;=$A65,IF(CO$3&gt;=$A65,(CO$4),0),0)*($AH66-$AH65)/10000</f>
        <v>0</v>
      </c>
      <c r="CP65" s="142" t="n">
        <f aca="false">IF(CP$2&lt;=$A65,IF(CP$3&gt;=$A65,(CP$4),0),0)*($AH66-$AH65)/10000</f>
        <v>0</v>
      </c>
      <c r="CQ65" s="128"/>
      <c r="CR65" s="128" t="n">
        <f aca="false">SUM(CM65:CP65)*AL65</f>
        <v>0</v>
      </c>
      <c r="CS65" s="128"/>
      <c r="CT65" s="17"/>
      <c r="CU65" s="17"/>
      <c r="CV65" s="17"/>
      <c r="CW65" s="140" t="n">
        <f aca="false">IF(CW$2&lt;=$A65,IF(CW$3&gt;=$A65,(CW$4),0),0)*($AH66-$AH65)/10000</f>
        <v>0</v>
      </c>
      <c r="CX65" s="140" t="n">
        <f aca="false">IF(CX$2&lt;=$A65,IF(CX$3&gt;=$A65,(CX$4),0),0)*($AH66-$AH65)/10000</f>
        <v>0</v>
      </c>
      <c r="CY65" s="140" t="n">
        <f aca="false">IF(CY$2&lt;=$A65,IF(CY$3&gt;=$A65,(CY$4),0),0)*($AH66-$AH65)/10000</f>
        <v>0</v>
      </c>
      <c r="CZ65" s="140" t="n">
        <f aca="false">IF(CZ$2&lt;=$A65,IF(CZ$3&gt;=$A65,(CZ$4),0),0)*($AH66-$AH65)/10000</f>
        <v>0</v>
      </c>
      <c r="DA65" s="140" t="n">
        <f aca="false">IF(DA$2&lt;=$A65,IF(DA$3&gt;=$A65,(DA$4),0),0)*($AH66-$AH65)/10000</f>
        <v>0</v>
      </c>
      <c r="DB65" s="140" t="n">
        <f aca="false">IF(DB$2&lt;=$A65,IF(DB$3&gt;=$A65,(DB$4),0),0)*($AH66-$AH65)/10000</f>
        <v>0</v>
      </c>
      <c r="DC65" s="140" t="n">
        <f aca="false">IF(DC$2&lt;=$A65,IF(DC$3&gt;=$A65,(DC$4),0),0)*($AH66-$AH65)/10000</f>
        <v>0</v>
      </c>
      <c r="DD65" s="17"/>
      <c r="DE65" s="128" t="n">
        <f aca="false">SUM(CW65:DC65)*$AL65</f>
        <v>0</v>
      </c>
      <c r="DF65" s="17"/>
      <c r="DG65" s="17"/>
      <c r="DH65" s="17"/>
      <c r="DI65" s="17"/>
      <c r="DJ65" s="17"/>
      <c r="DK65" s="140" t="n">
        <f aca="false">IF(DK$2&lt;=$A65,IF(DK$3&gt;=$A65,(DK$4),0),0)*($AH66-$AH65)/10000</f>
        <v>0</v>
      </c>
      <c r="DL65" s="140" t="n">
        <f aca="false">IF(DL$2&lt;=$A65,IF(DL$3&gt;=$A65,(DL$4),0),0)*($AH66-$AH65)/10000</f>
        <v>0</v>
      </c>
      <c r="DM65" s="140" t="n">
        <f aca="false">IF(DM$2&lt;=$A65,IF(DM$3&gt;=$A65,(DM$4),0),0)*($AH66-$AH65)/10000</f>
        <v>0</v>
      </c>
      <c r="DN65" s="140" t="n">
        <f aca="false">IF(DN$2&lt;=$A65,IF(DN$3&gt;=$A65,(DN$4),0),0)*($AH66-$AH65)/10000</f>
        <v>0</v>
      </c>
      <c r="DO65" s="140"/>
      <c r="DP65" s="140" t="n">
        <f aca="false">SUM(DK65:DN65)*AL65</f>
        <v>0</v>
      </c>
      <c r="DQ65" s="140"/>
      <c r="DR65" s="140" t="n">
        <f aca="false">IF(DR$2&lt;=$A65,IF(DR$3&gt;=$A65,(DR$4),0),0)*($AH66-$AH65)/10000</f>
        <v>0</v>
      </c>
      <c r="DS65" s="140" t="n">
        <f aca="false">IF(DS$2&lt;=$A65,IF(DS$3&gt;=$A65,(DS$4),0),0)*($AH66-$AH65)/10000</f>
        <v>0</v>
      </c>
      <c r="DT65" s="140" t="n">
        <f aca="false">IF(DT$2&lt;=$A65,IF(DT$3&gt;=$A65,(DT$4),0),0)*($AH66-$AH65)/10000</f>
        <v>0</v>
      </c>
      <c r="DU65" s="140" t="n">
        <f aca="false">IF(DU$2&lt;=$A65,IF(DU$3&gt;=$A65,(DU$4),0),0)*($AH66-$AH65)/10000</f>
        <v>0</v>
      </c>
      <c r="DV65" s="140" t="n">
        <f aca="false">IF(DV$2&lt;=$A65,IF(DV$3&gt;=$A65,(DV$4),0),0)*($AH66-$AH65)/10000</f>
        <v>0</v>
      </c>
      <c r="DW65" s="140" t="n">
        <f aca="false">IF(DW$2&lt;=$A65,IF(DW$3&gt;=$A65,(DW$4),0),0)*($AH66-$AH65)/10000</f>
        <v>0</v>
      </c>
      <c r="DX65" s="140" t="n">
        <f aca="false">IF(DX$2&lt;=$A65,IF(DX$3&gt;=$A65,(DX$4),0),0)*($AH66-$AH65)/10000</f>
        <v>0</v>
      </c>
      <c r="DY65" s="140" t="n">
        <f aca="false">IF(DY$2&lt;=$A65,IF(DY$3&gt;=$A65,(DY$4),0),0)*($AH66-$AH65)/10000</f>
        <v>0</v>
      </c>
      <c r="DZ65" s="17"/>
      <c r="EA65" s="128" t="n">
        <f aca="false">DP65+((SUM(DR65:DY65)))</f>
        <v>0</v>
      </c>
      <c r="EB65" s="128" t="n">
        <f aca="false">EA65*AL65</f>
        <v>0</v>
      </c>
      <c r="EC65" s="17"/>
      <c r="ED65" s="17"/>
      <c r="EE65" s="17"/>
      <c r="EF65" s="17"/>
      <c r="EG65" s="17"/>
      <c r="EH65" s="140" t="n">
        <f aca="false">IF(EH$2&lt;=$A65,IF(EH$3&gt;=$A65,(EH$4),0),0)*($AH66-$AH65)/10000</f>
        <v>0</v>
      </c>
      <c r="EI65" s="140" t="n">
        <f aca="false">IF(EI$2&lt;=$A65,IF(EI$3&gt;=$A65,(EI$4),0),0)*($AH66-$AH65)/10000</f>
        <v>0</v>
      </c>
      <c r="EJ65" s="140" t="n">
        <f aca="false">IF(EJ$2&lt;=$A65,IF(EJ$3&gt;=$A65,(EJ$4),0),0)*($AH66-$AH65)/10000</f>
        <v>0</v>
      </c>
      <c r="EK65" s="140" t="n">
        <f aca="false">IF(EK$2&lt;=$A65,IF(EK$3&gt;=$A65,(EK$4),0),0)*($AH66-$AH65)/10000</f>
        <v>0</v>
      </c>
      <c r="EL65" s="140" t="n">
        <f aca="false">IF(EL$2&lt;=$A65,IF(EL$3&gt;=$A65,(EL$4),0),0)*($AH66-$AH65)/10000</f>
        <v>0</v>
      </c>
      <c r="EM65" s="140" t="n">
        <f aca="false">IF(EM$2&lt;=$A65,IF(EM$3&gt;=$A65,(EM$4),0),0)*($AH66-$AH65)/10000</f>
        <v>0</v>
      </c>
      <c r="EN65" s="17"/>
      <c r="EO65" s="128" t="n">
        <f aca="false">SUM(EH65:EM65)</f>
        <v>0</v>
      </c>
      <c r="EP65" s="128" t="n">
        <f aca="false">EO65*AL65</f>
        <v>0</v>
      </c>
      <c r="EQ65" s="17"/>
      <c r="ER65" s="17"/>
      <c r="ES65" s="17"/>
      <c r="ET65" s="17"/>
      <c r="EU65" s="17"/>
      <c r="EV65" s="140" t="n">
        <f aca="false">IF(EV$2&lt;=$A65,IF(EV$3&gt;=$A65,(EV$4),0),0)*($AH66-$AH65)/10000</f>
        <v>0</v>
      </c>
      <c r="EW65" s="140" t="n">
        <f aca="false">IF(EW$2&lt;=$A65,IF(EW$3&gt;=$A65,(EW$4),0),0)*($AH66-$AH65)/10000</f>
        <v>0</v>
      </c>
      <c r="EX65" s="140" t="n">
        <f aca="false">IF(EX$2&lt;=$A65,IF(EX$3&gt;=$A65,(EX$4),0),0)*($AH66-$AH65)/10000</f>
        <v>0</v>
      </c>
      <c r="EY65" s="140" t="n">
        <f aca="false">IF(EY$2&lt;=$A65,IF(EY$3&gt;=$A65,(EY$4),0),0)*($AH66-$AH65)/10000</f>
        <v>0</v>
      </c>
      <c r="EZ65" s="140" t="n">
        <f aca="false">IF(EZ$2&lt;=$A65,IF(EZ$3&gt;=$A65,(EZ$4),0),0)*($AH66-$AH65)/10000</f>
        <v>0</v>
      </c>
      <c r="FA65" s="140" t="n">
        <f aca="false">IF(FA$2&lt;=$A65,IF(FA$3&gt;=$A65,(FA$4),0),0)*($AH66-$AH65)/10000</f>
        <v>0</v>
      </c>
      <c r="FB65" s="17"/>
      <c r="FC65" s="128" t="n">
        <f aca="false">SUM(EV65:FA65)</f>
        <v>0</v>
      </c>
      <c r="FD65" s="128" t="n">
        <f aca="false">FC65*AL65</f>
        <v>0</v>
      </c>
      <c r="FE65" s="17"/>
      <c r="FF65" s="17"/>
      <c r="FG65" s="17"/>
      <c r="FH65" s="17"/>
      <c r="FI65" s="17"/>
      <c r="FJ65" s="17"/>
      <c r="FK65" s="140" t="n">
        <f aca="false">IF(FK$2&lt;=$A65,IF(FK$3&gt;=$A65,(FK$4),0),0)*($AH66-$AH65)/10000</f>
        <v>0</v>
      </c>
      <c r="FL65" s="140" t="n">
        <f aca="false">IF(FL$2&lt;=$A65,IF(FL$3&gt;=$A65,(FL$4),0),0)*($AH66-$AH65)/10000</f>
        <v>0</v>
      </c>
      <c r="FM65" s="140" t="n">
        <f aca="false">IF(FM$2&lt;=$A65,IF(FM$3&gt;=$A65,(FM$4),0),0)*($AH66-$AH65)/10000</f>
        <v>0</v>
      </c>
      <c r="FN65" s="140" t="n">
        <f aca="false">IF(FN$2&lt;=$A65,IF(FN$3&gt;=$A65,(FN$4),0),0)*($AH66-$AH65)/10000</f>
        <v>0</v>
      </c>
      <c r="FO65" s="140" t="n">
        <f aca="false">IF(FO$2&lt;=$A65,IF(FO$3&gt;=$A65,(FO$4),0),0)*($AH66-$AH65)/10000</f>
        <v>0</v>
      </c>
      <c r="FP65" s="140" t="n">
        <f aca="false">IF(FP$2&lt;=$A65,IF(FP$3&gt;=$A65,(FP$4),0),0)*($AH66-$AH65)/10000</f>
        <v>0</v>
      </c>
      <c r="FQ65" s="17"/>
      <c r="FR65" s="128" t="n">
        <f aca="false">SUM(FK65:FP65)</f>
        <v>0</v>
      </c>
      <c r="FS65" s="128" t="n">
        <f aca="false">FR65*AL65</f>
        <v>0</v>
      </c>
      <c r="FT65" s="17"/>
      <c r="FU65" s="17"/>
      <c r="FV65" s="17"/>
      <c r="FW65" s="17"/>
      <c r="FX65" s="17"/>
      <c r="FY65" s="17"/>
      <c r="FZ65" s="140" t="n">
        <f aca="false">IF(FZ$2&lt;=$A65,IF(FZ$3&gt;=$A65,(FZ$4),0),0)*($AH66-$AH65)/10000</f>
        <v>0</v>
      </c>
      <c r="GA65" s="140" t="n">
        <f aca="false">IF(GA$2&lt;=$A65,IF(GA$3&gt;=$A65,(GA$4),0),0)*($AH66-$AH65)/10000</f>
        <v>0</v>
      </c>
      <c r="GB65" s="140" t="n">
        <f aca="false">IF(GB$2&lt;=$A65,IF(GB$3&gt;=$A65,(GB$4),0),0)*($AH66-$AH65)/10000</f>
        <v>0</v>
      </c>
      <c r="GC65" s="140" t="n">
        <f aca="false">IF(GC$2&lt;=$A65,IF(GC$3&gt;=$A65,(GC$4),0),0)*($AH66-$AH65)/10000</f>
        <v>0</v>
      </c>
      <c r="GD65" s="140" t="n">
        <f aca="false">IF(GD$2&lt;=$A65,IF(GD$3&gt;=$A65,(GD$4),0),0)*($AH66-$AH65)/10000</f>
        <v>0</v>
      </c>
      <c r="GE65" s="140" t="n">
        <f aca="false">IF(GE$2&lt;=$A65,IF(GE$3&gt;=$A65,(GE$4),0),0)*($AH66-$AH65)/10000</f>
        <v>0</v>
      </c>
      <c r="GF65" s="17"/>
      <c r="GG65" s="128" t="n">
        <f aca="false">SUM(FZ65:GE65)</f>
        <v>0</v>
      </c>
      <c r="GH65" s="128" t="n">
        <f aca="false">GG65*AL65</f>
        <v>0</v>
      </c>
      <c r="GK65" s="17"/>
      <c r="GL65" s="17"/>
      <c r="GM65" s="17"/>
      <c r="GN65" s="17"/>
      <c r="GO65" s="140" t="n">
        <f aca="false">IF(GO$2&lt;=$A65,IF(GO$3&gt;=$A65,(GO$4),0),0)*($AH66-$AH65)/10000</f>
        <v>0</v>
      </c>
      <c r="GP65" s="140" t="n">
        <f aca="false">IF(GP$2&lt;=$A65,IF(GP$3&gt;=$A65,(GP$4),0),0)*($AH66-$AH65)/10000</f>
        <v>0</v>
      </c>
      <c r="GQ65" s="140" t="n">
        <f aca="false">IF(GQ$2&lt;=$A65,IF(GQ$3&gt;=$A65,(GQ$4),0),0)*($AH66-$AH65)/10000</f>
        <v>0</v>
      </c>
      <c r="GR65" s="140" t="n">
        <f aca="false">IF(GR$2&lt;=$A65,IF(GR$3&gt;=$A65,(GR$4),0),0)*($AH66-$AH65)/10000</f>
        <v>0</v>
      </c>
      <c r="GS65" s="140" t="n">
        <f aca="false">IF(GS$2&lt;=$A65,IF(GS$3&gt;=$A65,(GS$4),0),0)*($AH66-$AH65)/10000</f>
        <v>0</v>
      </c>
      <c r="GT65" s="140" t="n">
        <f aca="false">IF(GT$2&lt;=$A65,IF(GT$3&gt;=$A65,(GT$4),0),0)*($AH66-$AH65)/10000</f>
        <v>0</v>
      </c>
      <c r="GU65" s="17"/>
      <c r="GV65" s="128" t="n">
        <f aca="false">SUM(GO65:GT65)</f>
        <v>0</v>
      </c>
      <c r="GW65" s="128" t="n">
        <f aca="false">GV65*AL65</f>
        <v>0</v>
      </c>
      <c r="GZ65" s="17"/>
      <c r="HA65" s="17"/>
      <c r="HB65" s="17"/>
      <c r="HC65" s="17"/>
      <c r="HD65" s="140" t="n">
        <f aca="false">IF(HD$2&lt;=$A65,IF(HD$3&gt;=$A65,(HD$4),0),0)*($AH66-$AH65)/10000</f>
        <v>0</v>
      </c>
      <c r="HE65" s="140" t="n">
        <f aca="false">IF(HE$2&lt;=$A65,IF(HE$3&gt;=$A65,(HE$4),0),0)*($AH66-$AH65)/10000</f>
        <v>0</v>
      </c>
      <c r="HF65" s="140" t="n">
        <f aca="false">IF(HF$2&lt;=$A65,IF(HF$3&gt;=$A65,(HF$4),0),0)*($AH66-$AH65)/10000</f>
        <v>0</v>
      </c>
      <c r="HG65" s="140" t="n">
        <f aca="false">IF(HG$2&lt;=$A65,IF(HG$3&gt;=$A65,(HG$4),0),0)*($AH66-$AH65)/10000</f>
        <v>0</v>
      </c>
      <c r="HH65" s="140" t="n">
        <f aca="false">IF(HH$2&lt;=$A65,IF(HH$3&gt;=$A65,(HH$4),0),0)*($AH66-$AH65)/10000</f>
        <v>0</v>
      </c>
      <c r="HI65" s="140" t="n">
        <f aca="false">IF(HI$2&lt;=$A65,IF(HI$3&gt;=$A65,(HI$4),0),0)*($AH66-$AH65)/10000</f>
        <v>0</v>
      </c>
      <c r="HJ65" s="17"/>
      <c r="HK65" s="128" t="n">
        <f aca="false">SUM(HD65:HI65)</f>
        <v>0</v>
      </c>
      <c r="HL65" s="128" t="n">
        <f aca="false">HK65*AL65</f>
        <v>0</v>
      </c>
    </row>
    <row r="66" customFormat="false" ht="16.5" hidden="false" customHeight="false" outlineLevel="0" collapsed="false">
      <c r="A66" s="133" t="n">
        <v>38749</v>
      </c>
      <c r="B66" s="144" t="n">
        <f aca="false">INDEX(PrnArray,MATCH($A66,PrnColumn,0),MATCH($AE$19,PrnRow,0))+EP66</f>
        <v>0</v>
      </c>
      <c r="C66" s="135" t="n">
        <f aca="false">INDEX(M1SHEET,MATCH($A66,M1COLUMN,0),MATCH($AF$14,M1ROW,0))</f>
        <v>0.52</v>
      </c>
      <c r="D66" s="152"/>
      <c r="E66" s="144" t="n">
        <f aca="false">INDEX(PrnArray,MATCH($A66,PrnColumn,0),MATCH($AF$47,PrnRow,0))+HL66</f>
        <v>0</v>
      </c>
      <c r="F66" s="135" t="n">
        <f aca="false">INDEX(M1SHEET,MATCH($A66,M1COLUMN,0),MATCH($AF$6,M1ROW,0))</f>
        <v>0.26</v>
      </c>
      <c r="G66" s="152"/>
      <c r="H66" s="144" t="n">
        <f aca="false">INDEX(PrnArray,MATCH($A66,PrnColumn,0),MATCH($AE$11,PrnRow,0))</f>
        <v>0</v>
      </c>
      <c r="I66" s="135" t="n">
        <f aca="false">INDEX(M1SHEET,MATCH($A66,M1COLUMN,0),MATCH($AF$20,M1ROW,0))</f>
        <v>0.0425</v>
      </c>
      <c r="J66" s="152"/>
      <c r="K66" s="144" t="n">
        <f aca="false">INDEX(PrnArray,MATCH($A66,PrnColumn,0),MATCH($AE$21,PrnRow,0))+FS66</f>
        <v>10.63</v>
      </c>
      <c r="L66" s="135" t="n">
        <f aca="false">INDEX(M1SHEET,MATCH($A66,M1COLUMN,0),MATCH($AF$10,M1ROW,0))</f>
        <v>0.14</v>
      </c>
      <c r="M66" s="152"/>
      <c r="N66" s="144" t="n">
        <f aca="false">INDEX(PrnArray,MATCH($A66,PrnColumn,0),MATCH($AE$40,PrnRow,0))+AJ66</f>
        <v>-16.89</v>
      </c>
      <c r="O66" s="135" t="n">
        <f aca="false">INDEX(M1SHEET,MATCH($A66,M1COLUMN,0),MATCH($AF$26,M1ROW,0))</f>
        <v>0.14</v>
      </c>
      <c r="P66" s="152"/>
      <c r="Q66" s="144" t="n">
        <f aca="false">INDEX(PrnArray,MATCH($A66,PrnColumn,0),MATCH($AE$2,PrnRow,0))+$BE66+$DE66</f>
        <v>-52.9</v>
      </c>
      <c r="R66" s="135" t="n">
        <f aca="false">INDEX(M1SHEET,MATCH($A66,M1COLUMN,0),MATCH($AF$3,M1ROW,0))</f>
        <v>-0.39</v>
      </c>
      <c r="S66" s="152"/>
      <c r="T66" s="135" t="n">
        <f aca="false">INDEX(M1SHEET,MATCH($A66,M1COLUMN,0),MATCH($AF$28,M1ROW,0))</f>
        <v>5.31355721758166</v>
      </c>
      <c r="U66" s="152"/>
      <c r="V66" s="144" t="e">
        <f aca="false">INDEX(PrnArray,MATCH($A66,PrnColumn,0),MATCH($AE$18,PrnRow,0))+INDEX(optsArray,MATCH($A66,optsColumn,0),MATCH($AE$18,optsRow,0))+$BE66+$CJ66+$CR66+$DP66</f>
        <v>#VALUE!</v>
      </c>
      <c r="W66" s="135" t="n">
        <f aca="false">INDEX(M1SHEET,MATCH($A66,M1COLUMN,0),MATCH($AF$2,M1ROW,0))</f>
        <v>4.166</v>
      </c>
      <c r="X66" s="152"/>
      <c r="Z66" s="150" t="n">
        <f aca="false">H66+K66+Q66</f>
        <v>-42.27</v>
      </c>
      <c r="AA66" s="58"/>
      <c r="AB66" s="58"/>
      <c r="AH66" s="138" t="n">
        <v>38749</v>
      </c>
      <c r="AI66" s="96" t="n">
        <f aca="false">(BE66+BQ66+CJ66+DP66)*AL66</f>
        <v>0</v>
      </c>
      <c r="AJ66" s="97" t="n">
        <f aca="false">(AN66)*(AL66)</f>
        <v>0</v>
      </c>
      <c r="AK66" s="97" t="n">
        <f aca="false">(AM66+AN66)*(AL66)</f>
        <v>0</v>
      </c>
      <c r="AL66" s="139" t="n">
        <f aca="false">INDEX(M1SHEET,MATCH($AH66,M1COLUMN,0),MATCH($AF$38,M1ROW,0))</f>
        <v>0.759282509209561</v>
      </c>
      <c r="AM66" s="122" t="n">
        <f aca="false">BR66</f>
        <v>0</v>
      </c>
      <c r="AN66" s="97" t="n">
        <f aca="false">BQ66</f>
        <v>0</v>
      </c>
      <c r="AO66" s="125"/>
      <c r="AP66" s="108"/>
      <c r="AQ66" s="128" t="n">
        <f aca="false">SUM(AW66:BD66)+SUM(BH66:BO66)+SUM(DT66:DY66)+SUM(BV66:CH66)</f>
        <v>0</v>
      </c>
      <c r="AR66" s="108"/>
      <c r="AS66" s="17"/>
      <c r="AT66" s="17"/>
      <c r="AU66" s="37" t="n">
        <v>38749</v>
      </c>
      <c r="AV66" s="17"/>
      <c r="AW66" s="128" t="n">
        <f aca="false">IF(AW$2&lt;=$A66,IF(AW$3&gt;=$A66,(AW$4/1.055056),0),0)*($AH67-$AH66)/10000</f>
        <v>0</v>
      </c>
      <c r="AX66" s="140" t="n">
        <f aca="false">IF(AX$2&lt;=$A66,IF(AX$3&gt;=$A66,(AX$4/1.055056),0),0)*($AH67-$AH66)/10000</f>
        <v>0</v>
      </c>
      <c r="AY66" s="140" t="n">
        <f aca="false">IF(AY$2&lt;=$A66,IF(AY$3&gt;=$A66,(AY$4/1.055056),0),0)*($AH67-$AH66)/10000</f>
        <v>0</v>
      </c>
      <c r="AZ66" s="140" t="n">
        <f aca="false">IF(AZ$2&lt;=$A66,IF(AZ$3&gt;=$A66,(AZ$4/1.055056),0),0)*($AH67-$AH66)/10000</f>
        <v>0</v>
      </c>
      <c r="BA66" s="140" t="n">
        <f aca="false">IF(BA$2&lt;=$A66,IF(BA$3&gt;=$A66,(BA$4/1.055056),0),0)*($AH67-$AH66)/10000</f>
        <v>0</v>
      </c>
      <c r="BB66" s="140" t="n">
        <f aca="false">IF(BB$2&lt;=$A66,IF(BB$3&gt;=$A66,(BB$4/1.055056),0),0)*($AH67-$AH66)/10000</f>
        <v>0</v>
      </c>
      <c r="BC66" s="140" t="n">
        <f aca="false">IF(BC$2&lt;=$A66,IF(BC$3&gt;=$A66,(BC$4/1.055056),0),0)*($AH67-$AH66)/10000</f>
        <v>0</v>
      </c>
      <c r="BD66" s="140"/>
      <c r="BE66" s="140" t="n">
        <f aca="false">SUM(AW66:BD66)*AL66</f>
        <v>0</v>
      </c>
      <c r="BF66" s="13"/>
      <c r="BG66" s="13"/>
      <c r="BH66" s="141" t="n">
        <f aca="false">IF(BH$2&lt;=$A66,IF(BH$3&gt;=$A66,(BH$4/1.055056),0),0)*($AH67-$AH66)/10000</f>
        <v>0</v>
      </c>
      <c r="BI66" s="141" t="n">
        <f aca="false">IF(BI$2&lt;=$A66,IF(BI$3&gt;=$A66,(BI$4/1.055056),0),0)*($AH67-$AH66)/10000</f>
        <v>0</v>
      </c>
      <c r="BJ66" s="141" t="n">
        <f aca="false">IF(BJ$2&lt;=$A66,IF(BJ$3&gt;=$A66,(BJ$4/1.055056),0),0)*($AH67-$AH66)/10000</f>
        <v>0</v>
      </c>
      <c r="BK66" s="141" t="n">
        <f aca="false">IF(BK$2&lt;=$A66,IF(BK$3&gt;=$A66,(BK$4/1.055056),0),0)*($AH67-$AH66)/10000</f>
        <v>0</v>
      </c>
      <c r="BL66" s="141" t="n">
        <f aca="false">IF(BL$2&lt;=$A66,IF(BL$3&gt;=$A66,(BL$4/1.055056),0),0)*($AH67-$AH66)/10000</f>
        <v>0</v>
      </c>
      <c r="BM66" s="141" t="n">
        <f aca="false">IF(BM$2&lt;=$A66,IF(BM$3&gt;=$A66,(BM$4/1.055056),0),0)*($AH67-$AH66)/10000</f>
        <v>0</v>
      </c>
      <c r="BN66" s="141" t="n">
        <f aca="false">IF(BN$2&lt;=$A66,IF(BN$3&gt;=$A66,(BN$4/1.055056),0),0)*($AH67-$AH66)/10000</f>
        <v>0</v>
      </c>
      <c r="BO66" s="141" t="n">
        <f aca="false">IF(BO$2&lt;=$A66,IF(BO$3&gt;=$A66,(BO$4/1.055056),0),0)*($AH67-$AH66)/10000</f>
        <v>0</v>
      </c>
      <c r="BP66" s="13"/>
      <c r="BQ66" s="14" t="n">
        <f aca="false">SUM(BH66:BO66)</f>
        <v>0</v>
      </c>
      <c r="BR66" s="14"/>
      <c r="BS66" s="14"/>
      <c r="BT66" s="17"/>
      <c r="BU66" s="17"/>
      <c r="BV66" s="142" t="n">
        <f aca="false">IF(BV$2&lt;=$A66,IF(BV$3&gt;=$A66,(BV$4),0),0)*($AH67-$AH66)/10000</f>
        <v>0</v>
      </c>
      <c r="BW66" s="142" t="n">
        <f aca="false">IF(BW$2&lt;=$A66,IF(BW$3&gt;=$A66,(BW$4),0),0)*($AH67-$AH66)/10000</f>
        <v>0</v>
      </c>
      <c r="BX66" s="142" t="n">
        <f aca="false">IF(BX$2&lt;=$A66,IF(BX$3&gt;=$A66,(BX$4),0),0)*($AH67-$AH66)/10000</f>
        <v>0</v>
      </c>
      <c r="BY66" s="142" t="n">
        <f aca="false">IF(BY$2&lt;=$A66,IF(BY$3&gt;=$A66,(BY$4),0),0)*($AH67-$AH66)/10000</f>
        <v>0</v>
      </c>
      <c r="BZ66" s="142" t="n">
        <f aca="false">IF(BZ$2&lt;=$A66,IF(BZ$3&gt;=$A66,(BZ$4),0),0)*($AH67-$AH66)/10000</f>
        <v>0</v>
      </c>
      <c r="CA66" s="140" t="n">
        <f aca="false">IF(CA$2&lt;=$A66,IF(CA$3&gt;=$A66,(CA$4),0),0)*($AH67-$AH66)/10000</f>
        <v>0</v>
      </c>
      <c r="CB66" s="140" t="n">
        <f aca="false">IF(CB$2&lt;=$A66,IF(CB$3&gt;=$A66,(CB$4),0),0)*($AH67-$AH66)/10000</f>
        <v>0</v>
      </c>
      <c r="CC66" s="140" t="n">
        <f aca="false">IF(CC$2&lt;=$A66,IF(CC$3&gt;=$A66,(CC$4),0),0)*($AH67-$AH66)/10000</f>
        <v>0</v>
      </c>
      <c r="CD66" s="140" t="n">
        <f aca="false">IF(CD$2&lt;=$A66,IF(CD$3&gt;=$A66,(CD$4),0),0)*($AH67-$AH66)/10000</f>
        <v>0</v>
      </c>
      <c r="CE66" s="140" t="n">
        <f aca="false">IF(CE$2&lt;=$A66,IF(CE$3&gt;=$A66,(CE$4),0),0)*($AH67-$AH66)/10000</f>
        <v>0</v>
      </c>
      <c r="CF66" s="140" t="n">
        <f aca="false">IF(CF$2&lt;=$A66,IF(CF$3&gt;=$A66,(CF$4),0),0)*($AH67-$AH66)/10000</f>
        <v>0</v>
      </c>
      <c r="CG66" s="140" t="n">
        <f aca="false">IF(CG$2&lt;=$A66,IF(CG$3&gt;=$A66,(CG$4),0),0)*($AH67-$AH66)/10000</f>
        <v>0</v>
      </c>
      <c r="CH66" s="140" t="n">
        <f aca="false">IF(CH$2&lt;=$A66,IF(CH$3&gt;=$A66,(CH$4),0),0)*($AH67-$AH66)/10000</f>
        <v>0</v>
      </c>
      <c r="CI66" s="17"/>
      <c r="CJ66" s="128" t="n">
        <f aca="false">SUM(BV66:CH66)*$AL66</f>
        <v>0</v>
      </c>
      <c r="CK66" s="128"/>
      <c r="CL66" s="128"/>
      <c r="CM66" s="142" t="n">
        <f aca="false">IF(CM$2&lt;=$A66,IF(CM$3&gt;=$A66,(CM$4),0),0)*($AH67-$AH66)/10000</f>
        <v>0</v>
      </c>
      <c r="CN66" s="142" t="n">
        <f aca="false">IF(CN$2&lt;=$A66,IF(CN$3&gt;=$A66,(CN$4),0),0)*($AH67-$AH66)/10000</f>
        <v>0</v>
      </c>
      <c r="CO66" s="142" t="n">
        <f aca="false">IF(CO$2&lt;=$A66,IF(CO$3&gt;=$A66,(CO$4),0),0)*($AH67-$AH66)/10000</f>
        <v>0</v>
      </c>
      <c r="CP66" s="142" t="n">
        <f aca="false">IF(CP$2&lt;=$A66,IF(CP$3&gt;=$A66,(CP$4),0),0)*($AH67-$AH66)/10000</f>
        <v>0</v>
      </c>
      <c r="CQ66" s="128"/>
      <c r="CR66" s="128" t="n">
        <f aca="false">SUM(CM66:CP66)*AL66</f>
        <v>0</v>
      </c>
      <c r="CS66" s="128"/>
      <c r="CT66" s="17"/>
      <c r="CU66" s="17"/>
      <c r="CV66" s="17"/>
      <c r="CW66" s="140" t="n">
        <f aca="false">IF(CW$2&lt;=$A66,IF(CW$3&gt;=$A66,(CW$4),0),0)*($AH67-$AH66)/10000</f>
        <v>0</v>
      </c>
      <c r="CX66" s="140" t="n">
        <f aca="false">IF(CX$2&lt;=$A66,IF(CX$3&gt;=$A66,(CX$4),0),0)*($AH67-$AH66)/10000</f>
        <v>0</v>
      </c>
      <c r="CY66" s="140" t="n">
        <f aca="false">IF(CY$2&lt;=$A66,IF(CY$3&gt;=$A66,(CY$4),0),0)*($AH67-$AH66)/10000</f>
        <v>0</v>
      </c>
      <c r="CZ66" s="140" t="n">
        <f aca="false">IF(CZ$2&lt;=$A66,IF(CZ$3&gt;=$A66,(CZ$4),0),0)*($AH67-$AH66)/10000</f>
        <v>0</v>
      </c>
      <c r="DA66" s="140" t="n">
        <f aca="false">IF(DA$2&lt;=$A66,IF(DA$3&gt;=$A66,(DA$4),0),0)*($AH67-$AH66)/10000</f>
        <v>0</v>
      </c>
      <c r="DB66" s="140" t="n">
        <f aca="false">IF(DB$2&lt;=$A66,IF(DB$3&gt;=$A66,(DB$4),0),0)*($AH67-$AH66)/10000</f>
        <v>0</v>
      </c>
      <c r="DC66" s="140" t="n">
        <f aca="false">IF(DC$2&lt;=$A66,IF(DC$3&gt;=$A66,(DC$4),0),0)*($AH67-$AH66)/10000</f>
        <v>0</v>
      </c>
      <c r="DD66" s="17"/>
      <c r="DE66" s="128" t="n">
        <f aca="false">SUM(CW66:DC66)*$AL66</f>
        <v>0</v>
      </c>
      <c r="DF66" s="17"/>
      <c r="DG66" s="17"/>
      <c r="DH66" s="17"/>
      <c r="DI66" s="17"/>
      <c r="DJ66" s="17"/>
      <c r="DK66" s="140" t="n">
        <f aca="false">IF(DK$2&lt;=$A66,IF(DK$3&gt;=$A66,(DK$4),0),0)*($AH67-$AH66)/10000</f>
        <v>0</v>
      </c>
      <c r="DL66" s="140" t="n">
        <f aca="false">IF(DL$2&lt;=$A66,IF(DL$3&gt;=$A66,(DL$4),0),0)*($AH67-$AH66)/10000</f>
        <v>0</v>
      </c>
      <c r="DM66" s="140" t="n">
        <f aca="false">IF(DM$2&lt;=$A66,IF(DM$3&gt;=$A66,(DM$4),0),0)*($AH67-$AH66)/10000</f>
        <v>0</v>
      </c>
      <c r="DN66" s="140" t="n">
        <f aca="false">IF(DN$2&lt;=$A66,IF(DN$3&gt;=$A66,(DN$4),0),0)*($AH67-$AH66)/10000</f>
        <v>0</v>
      </c>
      <c r="DO66" s="140"/>
      <c r="DP66" s="140" t="n">
        <f aca="false">SUM(DK66:DN66)*AL66</f>
        <v>0</v>
      </c>
      <c r="DQ66" s="140"/>
      <c r="DR66" s="140" t="n">
        <f aca="false">IF(DR$2&lt;=$A66,IF(DR$3&gt;=$A66,(DR$4),0),0)*($AH67-$AH66)/10000</f>
        <v>0</v>
      </c>
      <c r="DS66" s="140" t="n">
        <f aca="false">IF(DS$2&lt;=$A66,IF(DS$3&gt;=$A66,(DS$4),0),0)*($AH67-$AH66)/10000</f>
        <v>0</v>
      </c>
      <c r="DT66" s="140" t="n">
        <f aca="false">IF(DT$2&lt;=$A66,IF(DT$3&gt;=$A66,(DT$4),0),0)*($AH67-$AH66)/10000</f>
        <v>0</v>
      </c>
      <c r="DU66" s="140" t="n">
        <f aca="false">IF(DU$2&lt;=$A66,IF(DU$3&gt;=$A66,(DU$4),0),0)*($AH67-$AH66)/10000</f>
        <v>0</v>
      </c>
      <c r="DV66" s="140" t="n">
        <f aca="false">IF(DV$2&lt;=$A66,IF(DV$3&gt;=$A66,(DV$4),0),0)*($AH67-$AH66)/10000</f>
        <v>0</v>
      </c>
      <c r="DW66" s="140" t="n">
        <f aca="false">IF(DW$2&lt;=$A66,IF(DW$3&gt;=$A66,(DW$4),0),0)*($AH67-$AH66)/10000</f>
        <v>0</v>
      </c>
      <c r="DX66" s="140" t="n">
        <f aca="false">IF(DX$2&lt;=$A66,IF(DX$3&gt;=$A66,(DX$4),0),0)*($AH67-$AH66)/10000</f>
        <v>0</v>
      </c>
      <c r="DY66" s="140" t="n">
        <f aca="false">IF(DY$2&lt;=$A66,IF(DY$3&gt;=$A66,(DY$4),0),0)*($AH67-$AH66)/10000</f>
        <v>0</v>
      </c>
      <c r="DZ66" s="17"/>
      <c r="EA66" s="128" t="n">
        <f aca="false">DP66+((SUM(DR66:DY66)))</f>
        <v>0</v>
      </c>
      <c r="EB66" s="128" t="n">
        <f aca="false">EA66*AL66</f>
        <v>0</v>
      </c>
      <c r="EC66" s="17"/>
      <c r="ED66" s="17"/>
      <c r="EE66" s="17"/>
      <c r="EF66" s="17"/>
      <c r="EG66" s="17"/>
      <c r="EH66" s="140" t="n">
        <f aca="false">IF(EH$2&lt;=$A66,IF(EH$3&gt;=$A66,(EH$4),0),0)*($AH67-$AH66)/10000</f>
        <v>0</v>
      </c>
      <c r="EI66" s="140" t="n">
        <f aca="false">IF(EI$2&lt;=$A66,IF(EI$3&gt;=$A66,(EI$4),0),0)*($AH67-$AH66)/10000</f>
        <v>0</v>
      </c>
      <c r="EJ66" s="140" t="n">
        <f aca="false">IF(EJ$2&lt;=$A66,IF(EJ$3&gt;=$A66,(EJ$4),0),0)*($AH67-$AH66)/10000</f>
        <v>0</v>
      </c>
      <c r="EK66" s="140" t="n">
        <f aca="false">IF(EK$2&lt;=$A66,IF(EK$3&gt;=$A66,(EK$4),0),0)*($AH67-$AH66)/10000</f>
        <v>0</v>
      </c>
      <c r="EL66" s="140" t="n">
        <f aca="false">IF(EL$2&lt;=$A66,IF(EL$3&gt;=$A66,(EL$4),0),0)*($AH67-$AH66)/10000</f>
        <v>0</v>
      </c>
      <c r="EM66" s="140" t="n">
        <f aca="false">IF(EM$2&lt;=$A66,IF(EM$3&gt;=$A66,(EM$4),0),0)*($AH67-$AH66)/10000</f>
        <v>0</v>
      </c>
      <c r="EN66" s="17"/>
      <c r="EO66" s="128" t="n">
        <f aca="false">SUM(EH66:EM66)</f>
        <v>0</v>
      </c>
      <c r="EP66" s="128" t="n">
        <f aca="false">EO66*AL66</f>
        <v>0</v>
      </c>
      <c r="EQ66" s="17"/>
      <c r="ER66" s="17"/>
      <c r="ES66" s="17"/>
      <c r="ET66" s="17"/>
      <c r="EU66" s="17"/>
      <c r="EV66" s="140" t="n">
        <f aca="false">IF(EV$2&lt;=$A66,IF(EV$3&gt;=$A66,(EV$4),0),0)*($AH67-$AH66)/10000</f>
        <v>0</v>
      </c>
      <c r="EW66" s="140" t="n">
        <f aca="false">IF(EW$2&lt;=$A66,IF(EW$3&gt;=$A66,(EW$4),0),0)*($AH67-$AH66)/10000</f>
        <v>0</v>
      </c>
      <c r="EX66" s="140" t="n">
        <f aca="false">IF(EX$2&lt;=$A66,IF(EX$3&gt;=$A66,(EX$4),0),0)*($AH67-$AH66)/10000</f>
        <v>0</v>
      </c>
      <c r="EY66" s="140" t="n">
        <f aca="false">IF(EY$2&lt;=$A66,IF(EY$3&gt;=$A66,(EY$4),0),0)*($AH67-$AH66)/10000</f>
        <v>0</v>
      </c>
      <c r="EZ66" s="140" t="n">
        <f aca="false">IF(EZ$2&lt;=$A66,IF(EZ$3&gt;=$A66,(EZ$4),0),0)*($AH67-$AH66)/10000</f>
        <v>0</v>
      </c>
      <c r="FA66" s="140" t="n">
        <f aca="false">IF(FA$2&lt;=$A66,IF(FA$3&gt;=$A66,(FA$4),0),0)*($AH67-$AH66)/10000</f>
        <v>0</v>
      </c>
      <c r="FB66" s="17"/>
      <c r="FC66" s="128" t="n">
        <f aca="false">SUM(EV66:FA66)</f>
        <v>0</v>
      </c>
      <c r="FD66" s="128" t="n">
        <f aca="false">FC66*AL66</f>
        <v>0</v>
      </c>
      <c r="FE66" s="17"/>
      <c r="FF66" s="17"/>
      <c r="FG66" s="17"/>
      <c r="FH66" s="17"/>
      <c r="FI66" s="17"/>
      <c r="FJ66" s="17"/>
      <c r="FK66" s="140" t="n">
        <f aca="false">IF(FK$2&lt;=$A66,IF(FK$3&gt;=$A66,(FK$4),0),0)*($AH67-$AH66)/10000</f>
        <v>0</v>
      </c>
      <c r="FL66" s="140" t="n">
        <f aca="false">IF(FL$2&lt;=$A66,IF(FL$3&gt;=$A66,(FL$4),0),0)*($AH67-$AH66)/10000</f>
        <v>0</v>
      </c>
      <c r="FM66" s="140" t="n">
        <f aca="false">IF(FM$2&lt;=$A66,IF(FM$3&gt;=$A66,(FM$4),0),0)*($AH67-$AH66)/10000</f>
        <v>0</v>
      </c>
      <c r="FN66" s="140" t="n">
        <f aca="false">IF(FN$2&lt;=$A66,IF(FN$3&gt;=$A66,(FN$4),0),0)*($AH67-$AH66)/10000</f>
        <v>0</v>
      </c>
      <c r="FO66" s="140" t="n">
        <f aca="false">IF(FO$2&lt;=$A66,IF(FO$3&gt;=$A66,(FO$4),0),0)*($AH67-$AH66)/10000</f>
        <v>0</v>
      </c>
      <c r="FP66" s="140" t="n">
        <f aca="false">IF(FP$2&lt;=$A66,IF(FP$3&gt;=$A66,(FP$4),0),0)*($AH67-$AH66)/10000</f>
        <v>0</v>
      </c>
      <c r="FQ66" s="17"/>
      <c r="FR66" s="128" t="n">
        <f aca="false">SUM(FK66:FP66)</f>
        <v>0</v>
      </c>
      <c r="FS66" s="128" t="n">
        <f aca="false">FR66*AL66</f>
        <v>0</v>
      </c>
      <c r="FT66" s="17"/>
      <c r="FU66" s="17"/>
      <c r="FV66" s="17"/>
      <c r="FW66" s="17"/>
      <c r="FX66" s="17"/>
      <c r="FY66" s="17"/>
      <c r="FZ66" s="140" t="n">
        <f aca="false">IF(FZ$2&lt;=$A66,IF(FZ$3&gt;=$A66,(FZ$4),0),0)*($AH67-$AH66)/10000</f>
        <v>0</v>
      </c>
      <c r="GA66" s="140" t="n">
        <f aca="false">IF(GA$2&lt;=$A66,IF(GA$3&gt;=$A66,(GA$4),0),0)*($AH67-$AH66)/10000</f>
        <v>0</v>
      </c>
      <c r="GB66" s="140" t="n">
        <f aca="false">IF(GB$2&lt;=$A66,IF(GB$3&gt;=$A66,(GB$4),0),0)*($AH67-$AH66)/10000</f>
        <v>0</v>
      </c>
      <c r="GC66" s="140" t="n">
        <f aca="false">IF(GC$2&lt;=$A66,IF(GC$3&gt;=$A66,(GC$4),0),0)*($AH67-$AH66)/10000</f>
        <v>0</v>
      </c>
      <c r="GD66" s="140" t="n">
        <f aca="false">IF(GD$2&lt;=$A66,IF(GD$3&gt;=$A66,(GD$4),0),0)*($AH67-$AH66)/10000</f>
        <v>0</v>
      </c>
      <c r="GE66" s="140" t="n">
        <f aca="false">IF(GE$2&lt;=$A66,IF(GE$3&gt;=$A66,(GE$4),0),0)*($AH67-$AH66)/10000</f>
        <v>0</v>
      </c>
      <c r="GF66" s="17"/>
      <c r="GG66" s="128" t="n">
        <f aca="false">SUM(FZ66:GE66)</f>
        <v>0</v>
      </c>
      <c r="GH66" s="128" t="n">
        <f aca="false">GG66*AL66</f>
        <v>0</v>
      </c>
      <c r="GK66" s="17"/>
      <c r="GL66" s="17"/>
      <c r="GM66" s="17"/>
      <c r="GN66" s="17"/>
      <c r="GO66" s="140" t="n">
        <f aca="false">IF(GO$2&lt;=$A66,IF(GO$3&gt;=$A66,(GO$4),0),0)*($AH67-$AH66)/10000</f>
        <v>0</v>
      </c>
      <c r="GP66" s="140" t="n">
        <f aca="false">IF(GP$2&lt;=$A66,IF(GP$3&gt;=$A66,(GP$4),0),0)*($AH67-$AH66)/10000</f>
        <v>0</v>
      </c>
      <c r="GQ66" s="140" t="n">
        <f aca="false">IF(GQ$2&lt;=$A66,IF(GQ$3&gt;=$A66,(GQ$4),0),0)*($AH67-$AH66)/10000</f>
        <v>0</v>
      </c>
      <c r="GR66" s="140" t="n">
        <f aca="false">IF(GR$2&lt;=$A66,IF(GR$3&gt;=$A66,(GR$4),0),0)*($AH67-$AH66)/10000</f>
        <v>0</v>
      </c>
      <c r="GS66" s="140" t="n">
        <f aca="false">IF(GS$2&lt;=$A66,IF(GS$3&gt;=$A66,(GS$4),0),0)*($AH67-$AH66)/10000</f>
        <v>0</v>
      </c>
      <c r="GT66" s="140" t="n">
        <f aca="false">IF(GT$2&lt;=$A66,IF(GT$3&gt;=$A66,(GT$4),0),0)*($AH67-$AH66)/10000</f>
        <v>0</v>
      </c>
      <c r="GU66" s="17"/>
      <c r="GV66" s="128" t="n">
        <f aca="false">SUM(GO66:GT66)</f>
        <v>0</v>
      </c>
      <c r="GW66" s="128" t="n">
        <f aca="false">GV66*AL66</f>
        <v>0</v>
      </c>
      <c r="GZ66" s="17"/>
      <c r="HA66" s="17"/>
      <c r="HB66" s="17"/>
      <c r="HC66" s="17"/>
      <c r="HD66" s="140" t="n">
        <f aca="false">IF(HD$2&lt;=$A66,IF(HD$3&gt;=$A66,(HD$4),0),0)*($AH67-$AH66)/10000</f>
        <v>0</v>
      </c>
      <c r="HE66" s="140" t="n">
        <f aca="false">IF(HE$2&lt;=$A66,IF(HE$3&gt;=$A66,(HE$4),0),0)*($AH67-$AH66)/10000</f>
        <v>0</v>
      </c>
      <c r="HF66" s="140" t="n">
        <f aca="false">IF(HF$2&lt;=$A66,IF(HF$3&gt;=$A66,(HF$4),0),0)*($AH67-$AH66)/10000</f>
        <v>0</v>
      </c>
      <c r="HG66" s="140" t="n">
        <f aca="false">IF(HG$2&lt;=$A66,IF(HG$3&gt;=$A66,(HG$4),0),0)*($AH67-$AH66)/10000</f>
        <v>0</v>
      </c>
      <c r="HH66" s="140" t="n">
        <f aca="false">IF(HH$2&lt;=$A66,IF(HH$3&gt;=$A66,(HH$4),0),0)*($AH67-$AH66)/10000</f>
        <v>0</v>
      </c>
      <c r="HI66" s="140" t="n">
        <f aca="false">IF(HI$2&lt;=$A66,IF(HI$3&gt;=$A66,(HI$4),0),0)*($AH67-$AH66)/10000</f>
        <v>0</v>
      </c>
      <c r="HJ66" s="17"/>
      <c r="HK66" s="128" t="n">
        <f aca="false">SUM(HD66:HI66)</f>
        <v>0</v>
      </c>
      <c r="HL66" s="128" t="n">
        <f aca="false">HK66*AL66</f>
        <v>0</v>
      </c>
    </row>
    <row r="67" customFormat="false" ht="16.5" hidden="false" customHeight="false" outlineLevel="0" collapsed="false">
      <c r="A67" s="143" t="n">
        <v>38777</v>
      </c>
      <c r="B67" s="144" t="n">
        <f aca="false">INDEX(PrnArray,MATCH($A67,PrnColumn,0),MATCH($AE$19,PrnRow,0))+EP67</f>
        <v>0</v>
      </c>
      <c r="C67" s="135" t="n">
        <f aca="false">INDEX(M1SHEET,MATCH($A67,M1COLUMN,0),MATCH($AF$14,M1ROW,0))</f>
        <v>0.52</v>
      </c>
      <c r="D67" s="152"/>
      <c r="E67" s="144" t="n">
        <f aca="false">INDEX(PrnArray,MATCH($A67,PrnColumn,0),MATCH($AF$47,PrnRow,0))+HL67</f>
        <v>0</v>
      </c>
      <c r="F67" s="135" t="n">
        <f aca="false">INDEX(M1SHEET,MATCH($A67,M1COLUMN,0),MATCH($AF$6,M1ROW,0))</f>
        <v>0.255</v>
      </c>
      <c r="G67" s="152"/>
      <c r="H67" s="144" t="n">
        <f aca="false">INDEX(PrnArray,MATCH($A67,PrnColumn,0),MATCH($AE$11,PrnRow,0))</f>
        <v>0</v>
      </c>
      <c r="I67" s="135" t="n">
        <f aca="false">INDEX(M1SHEET,MATCH($A67,M1COLUMN,0),MATCH($AF$20,M1ROW,0))</f>
        <v>0.04</v>
      </c>
      <c r="J67" s="152"/>
      <c r="K67" s="144" t="n">
        <f aca="false">INDEX(PrnArray,MATCH($A67,PrnColumn,0),MATCH($AE$21,PrnRow,0))+FS67</f>
        <v>11.72</v>
      </c>
      <c r="L67" s="135" t="n">
        <f aca="false">INDEX(M1SHEET,MATCH($A67,M1COLUMN,0),MATCH($AF$10,M1ROW,0))</f>
        <v>0.135</v>
      </c>
      <c r="M67" s="152"/>
      <c r="N67" s="144" t="n">
        <f aca="false">INDEX(PrnArray,MATCH($A67,PrnColumn,0),MATCH($AE$40,PrnRow,0))+AJ67</f>
        <v>-18.61</v>
      </c>
      <c r="O67" s="135" t="n">
        <f aca="false">INDEX(M1SHEET,MATCH($A67,M1COLUMN,0),MATCH($AF$26,M1ROW,0))</f>
        <v>0.14</v>
      </c>
      <c r="P67" s="152"/>
      <c r="Q67" s="144" t="n">
        <f aca="false">INDEX(PrnArray,MATCH($A67,PrnColumn,0),MATCH($AE$2,PrnRow,0))+$BE67+$DE67</f>
        <v>-58.3</v>
      </c>
      <c r="R67" s="135" t="n">
        <f aca="false">INDEX(M1SHEET,MATCH($A67,M1COLUMN,0),MATCH($AF$3,M1ROW,0))</f>
        <v>-0.39</v>
      </c>
      <c r="S67" s="152"/>
      <c r="T67" s="135" t="n">
        <f aca="false">INDEX(M1SHEET,MATCH($A67,M1COLUMN,0),MATCH($AF$28,M1ROW,0))</f>
        <v>5.12954965244007</v>
      </c>
      <c r="U67" s="152"/>
      <c r="V67" s="144" t="e">
        <f aca="false">INDEX(PrnArray,MATCH($A67,PrnColumn,0),MATCH($AE$18,PrnRow,0))+INDEX(optsArray,MATCH($A67,optsColumn,0),MATCH($AE$18,optsRow,0))+$BE67+$CJ67+$CR67+$DP67</f>
        <v>#VALUE!</v>
      </c>
      <c r="W67" s="135" t="n">
        <f aca="false">INDEX(M1SHEET,MATCH($A67,M1COLUMN,0),MATCH($AF$2,M1ROW,0))</f>
        <v>4.036</v>
      </c>
      <c r="X67" s="152"/>
      <c r="Z67" s="146" t="n">
        <f aca="false">H67+K67+Q67</f>
        <v>-46.58</v>
      </c>
      <c r="AA67" s="58"/>
      <c r="AB67" s="58"/>
      <c r="AH67" s="138" t="n">
        <v>38777</v>
      </c>
      <c r="AI67" s="96" t="n">
        <f aca="false">(BE67+BQ67+CJ67+DP67)*AL67</f>
        <v>0</v>
      </c>
      <c r="AJ67" s="97" t="n">
        <f aca="false">(AN67)*(AL67)</f>
        <v>0</v>
      </c>
      <c r="AK67" s="97" t="n">
        <f aca="false">(AM67+AN67)*(AL67)</f>
        <v>0</v>
      </c>
      <c r="AL67" s="139" t="n">
        <f aca="false">INDEX(M1SHEET,MATCH($AH67,M1COLUMN,0),MATCH($AF$38,M1ROW,0))</f>
        <v>0.755817665904806</v>
      </c>
      <c r="AM67" s="122" t="n">
        <f aca="false">BR67</f>
        <v>0</v>
      </c>
      <c r="AN67" s="97" t="n">
        <f aca="false">BQ67</f>
        <v>0</v>
      </c>
      <c r="AO67" s="125"/>
      <c r="AP67" s="108"/>
      <c r="AQ67" s="128" t="n">
        <f aca="false">SUM(AW67:BD67)+SUM(BH67:BO67)+SUM(DT67:DY67)+SUM(BV67:CH67)</f>
        <v>0</v>
      </c>
      <c r="AR67" s="108"/>
      <c r="AS67" s="17"/>
      <c r="AT67" s="17"/>
      <c r="AU67" s="37" t="n">
        <v>38777</v>
      </c>
      <c r="AV67" s="17"/>
      <c r="AW67" s="128" t="n">
        <f aca="false">IF(AW$2&lt;=$A67,IF(AW$3&gt;=$A67,(AW$4/1.055056),0),0)*($AH68-$AH67)/10000</f>
        <v>0</v>
      </c>
      <c r="AX67" s="140" t="n">
        <f aca="false">IF(AX$2&lt;=$A67,IF(AX$3&gt;=$A67,(AX$4/1.055056),0),0)*($AH68-$AH67)/10000</f>
        <v>0</v>
      </c>
      <c r="AY67" s="140" t="n">
        <f aca="false">IF(AY$2&lt;=$A67,IF(AY$3&gt;=$A67,(AY$4/1.055056),0),0)*($AH68-$AH67)/10000</f>
        <v>0</v>
      </c>
      <c r="AZ67" s="140" t="n">
        <f aca="false">IF(AZ$2&lt;=$A67,IF(AZ$3&gt;=$A67,(AZ$4/1.055056),0),0)*($AH68-$AH67)/10000</f>
        <v>0</v>
      </c>
      <c r="BA67" s="140" t="n">
        <f aca="false">IF(BA$2&lt;=$A67,IF(BA$3&gt;=$A67,(BA$4/1.055056),0),0)*($AH68-$AH67)/10000</f>
        <v>0</v>
      </c>
      <c r="BB67" s="140" t="n">
        <f aca="false">IF(BB$2&lt;=$A67,IF(BB$3&gt;=$A67,(BB$4/1.055056),0),0)*($AH68-$AH67)/10000</f>
        <v>0</v>
      </c>
      <c r="BC67" s="140" t="n">
        <f aca="false">IF(BC$2&lt;=$A67,IF(BC$3&gt;=$A67,(BC$4/1.055056),0),0)*($AH68-$AH67)/10000</f>
        <v>0</v>
      </c>
      <c r="BD67" s="140"/>
      <c r="BE67" s="140" t="n">
        <f aca="false">SUM(AW67:BD67)*AL67</f>
        <v>0</v>
      </c>
      <c r="BF67" s="13"/>
      <c r="BG67" s="13"/>
      <c r="BH67" s="141" t="n">
        <f aca="false">IF(BH$2&lt;=$A67,IF(BH$3&gt;=$A67,(BH$4/1.055056),0),0)*($AH68-$AH67)/10000</f>
        <v>0</v>
      </c>
      <c r="BI67" s="141" t="n">
        <f aca="false">IF(BI$2&lt;=$A67,IF(BI$3&gt;=$A67,(BI$4/1.055056),0),0)*($AH68-$AH67)/10000</f>
        <v>0</v>
      </c>
      <c r="BJ67" s="141" t="n">
        <f aca="false">IF(BJ$2&lt;=$A67,IF(BJ$3&gt;=$A67,(BJ$4/1.055056),0),0)*($AH68-$AH67)/10000</f>
        <v>0</v>
      </c>
      <c r="BK67" s="141" t="n">
        <f aca="false">IF(BK$2&lt;=$A67,IF(BK$3&gt;=$A67,(BK$4/1.055056),0),0)*($AH68-$AH67)/10000</f>
        <v>0</v>
      </c>
      <c r="BL67" s="141" t="n">
        <f aca="false">IF(BL$2&lt;=$A67,IF(BL$3&gt;=$A67,(BL$4/1.055056),0),0)*($AH68-$AH67)/10000</f>
        <v>0</v>
      </c>
      <c r="BM67" s="141" t="n">
        <f aca="false">IF(BM$2&lt;=$A67,IF(BM$3&gt;=$A67,(BM$4/1.055056),0),0)*($AH68-$AH67)/10000</f>
        <v>0</v>
      </c>
      <c r="BN67" s="141" t="n">
        <f aca="false">IF(BN$2&lt;=$A67,IF(BN$3&gt;=$A67,(BN$4/1.055056),0),0)*($AH68-$AH67)/10000</f>
        <v>0</v>
      </c>
      <c r="BO67" s="141" t="n">
        <f aca="false">IF(BO$2&lt;=$A67,IF(BO$3&gt;=$A67,(BO$4/1.055056),0),0)*($AH68-$AH67)/10000</f>
        <v>0</v>
      </c>
      <c r="BP67" s="13"/>
      <c r="BQ67" s="14" t="n">
        <f aca="false">SUM(BH67:BO67)</f>
        <v>0</v>
      </c>
      <c r="BR67" s="14"/>
      <c r="BS67" s="14"/>
      <c r="BT67" s="17"/>
      <c r="BU67" s="17"/>
      <c r="BV67" s="142" t="n">
        <f aca="false">IF(BV$2&lt;=$A67,IF(BV$3&gt;=$A67,(BV$4),0),0)*($AH68-$AH67)/10000</f>
        <v>0</v>
      </c>
      <c r="BW67" s="142" t="n">
        <f aca="false">IF(BW$2&lt;=$A67,IF(BW$3&gt;=$A67,(BW$4),0),0)*($AH68-$AH67)/10000</f>
        <v>0</v>
      </c>
      <c r="BX67" s="142" t="n">
        <f aca="false">IF(BX$2&lt;=$A67,IF(BX$3&gt;=$A67,(BX$4),0),0)*($AH68-$AH67)/10000</f>
        <v>0</v>
      </c>
      <c r="BY67" s="142" t="n">
        <f aca="false">IF(BY$2&lt;=$A67,IF(BY$3&gt;=$A67,(BY$4),0),0)*($AH68-$AH67)/10000</f>
        <v>0</v>
      </c>
      <c r="BZ67" s="142" t="n">
        <f aca="false">IF(BZ$2&lt;=$A67,IF(BZ$3&gt;=$A67,(BZ$4),0),0)*($AH68-$AH67)/10000</f>
        <v>0</v>
      </c>
      <c r="CA67" s="140" t="n">
        <f aca="false">IF(CA$2&lt;=$A67,IF(CA$3&gt;=$A67,(CA$4),0),0)*($AH68-$AH67)/10000</f>
        <v>0</v>
      </c>
      <c r="CB67" s="140" t="n">
        <f aca="false">IF(CB$2&lt;=$A67,IF(CB$3&gt;=$A67,(CB$4),0),0)*($AH68-$AH67)/10000</f>
        <v>0</v>
      </c>
      <c r="CC67" s="140" t="n">
        <f aca="false">IF(CC$2&lt;=$A67,IF(CC$3&gt;=$A67,(CC$4),0),0)*($AH68-$AH67)/10000</f>
        <v>0</v>
      </c>
      <c r="CD67" s="140" t="n">
        <f aca="false">IF(CD$2&lt;=$A67,IF(CD$3&gt;=$A67,(CD$4),0),0)*($AH68-$AH67)/10000</f>
        <v>0</v>
      </c>
      <c r="CE67" s="140" t="n">
        <f aca="false">IF(CE$2&lt;=$A67,IF(CE$3&gt;=$A67,(CE$4),0),0)*($AH68-$AH67)/10000</f>
        <v>0</v>
      </c>
      <c r="CF67" s="140" t="n">
        <f aca="false">IF(CF$2&lt;=$A67,IF(CF$3&gt;=$A67,(CF$4),0),0)*($AH68-$AH67)/10000</f>
        <v>0</v>
      </c>
      <c r="CG67" s="140" t="n">
        <f aca="false">IF(CG$2&lt;=$A67,IF(CG$3&gt;=$A67,(CG$4),0),0)*($AH68-$AH67)/10000</f>
        <v>0</v>
      </c>
      <c r="CH67" s="140" t="n">
        <f aca="false">IF(CH$2&lt;=$A67,IF(CH$3&gt;=$A67,(CH$4),0),0)*($AH68-$AH67)/10000</f>
        <v>0</v>
      </c>
      <c r="CI67" s="17"/>
      <c r="CJ67" s="128" t="n">
        <f aca="false">SUM(BV67:CH67)*$AL67</f>
        <v>0</v>
      </c>
      <c r="CK67" s="128"/>
      <c r="CL67" s="128"/>
      <c r="CM67" s="142" t="n">
        <f aca="false">IF(CM$2&lt;=$A67,IF(CM$3&gt;=$A67,(CM$4),0),0)*($AH68-$AH67)/10000</f>
        <v>0</v>
      </c>
      <c r="CN67" s="142" t="n">
        <f aca="false">IF(CN$2&lt;=$A67,IF(CN$3&gt;=$A67,(CN$4),0),0)*($AH68-$AH67)/10000</f>
        <v>0</v>
      </c>
      <c r="CO67" s="142" t="n">
        <f aca="false">IF(CO$2&lt;=$A67,IF(CO$3&gt;=$A67,(CO$4),0),0)*($AH68-$AH67)/10000</f>
        <v>0</v>
      </c>
      <c r="CP67" s="142" t="n">
        <f aca="false">IF(CP$2&lt;=$A67,IF(CP$3&gt;=$A67,(CP$4),0),0)*($AH68-$AH67)/10000</f>
        <v>0</v>
      </c>
      <c r="CQ67" s="128"/>
      <c r="CR67" s="128" t="n">
        <f aca="false">SUM(CM67:CP67)*AL67</f>
        <v>0</v>
      </c>
      <c r="CS67" s="128"/>
      <c r="CT67" s="17"/>
      <c r="CU67" s="17"/>
      <c r="CV67" s="17"/>
      <c r="CW67" s="140" t="n">
        <f aca="false">IF(CW$2&lt;=$A67,IF(CW$3&gt;=$A67,(CW$4),0),0)*($AH68-$AH67)/10000</f>
        <v>0</v>
      </c>
      <c r="CX67" s="140" t="n">
        <f aca="false">IF(CX$2&lt;=$A67,IF(CX$3&gt;=$A67,(CX$4),0),0)*($AH68-$AH67)/10000</f>
        <v>0</v>
      </c>
      <c r="CY67" s="140" t="n">
        <f aca="false">IF(CY$2&lt;=$A67,IF(CY$3&gt;=$A67,(CY$4),0),0)*($AH68-$AH67)/10000</f>
        <v>0</v>
      </c>
      <c r="CZ67" s="140" t="n">
        <f aca="false">IF(CZ$2&lt;=$A67,IF(CZ$3&gt;=$A67,(CZ$4),0),0)*($AH68-$AH67)/10000</f>
        <v>0</v>
      </c>
      <c r="DA67" s="140" t="n">
        <f aca="false">IF(DA$2&lt;=$A67,IF(DA$3&gt;=$A67,(DA$4),0),0)*($AH68-$AH67)/10000</f>
        <v>0</v>
      </c>
      <c r="DB67" s="140" t="n">
        <f aca="false">IF(DB$2&lt;=$A67,IF(DB$3&gt;=$A67,(DB$4),0),0)*($AH68-$AH67)/10000</f>
        <v>0</v>
      </c>
      <c r="DC67" s="140" t="n">
        <f aca="false">IF(DC$2&lt;=$A67,IF(DC$3&gt;=$A67,(DC$4),0),0)*($AH68-$AH67)/10000</f>
        <v>0</v>
      </c>
      <c r="DD67" s="17"/>
      <c r="DE67" s="128" t="n">
        <f aca="false">SUM(CW67:DC67)*$AL67</f>
        <v>0</v>
      </c>
      <c r="DF67" s="17"/>
      <c r="DG67" s="17"/>
      <c r="DH67" s="17"/>
      <c r="DI67" s="17"/>
      <c r="DJ67" s="17"/>
      <c r="DK67" s="140" t="n">
        <f aca="false">IF(DK$2&lt;=$A67,IF(DK$3&gt;=$A67,(DK$4),0),0)*($AH68-$AH67)/10000</f>
        <v>0</v>
      </c>
      <c r="DL67" s="140" t="n">
        <f aca="false">IF(DL$2&lt;=$A67,IF(DL$3&gt;=$A67,(DL$4),0),0)*($AH68-$AH67)/10000</f>
        <v>0</v>
      </c>
      <c r="DM67" s="140" t="n">
        <f aca="false">IF(DM$2&lt;=$A67,IF(DM$3&gt;=$A67,(DM$4),0),0)*($AH68-$AH67)/10000</f>
        <v>0</v>
      </c>
      <c r="DN67" s="140" t="n">
        <f aca="false">IF(DN$2&lt;=$A67,IF(DN$3&gt;=$A67,(DN$4),0),0)*($AH68-$AH67)/10000</f>
        <v>0</v>
      </c>
      <c r="DO67" s="140"/>
      <c r="DP67" s="140" t="n">
        <f aca="false">SUM(DK67:DN67)*AL67</f>
        <v>0</v>
      </c>
      <c r="DQ67" s="140"/>
      <c r="DR67" s="140" t="n">
        <f aca="false">IF(DR$2&lt;=$A67,IF(DR$3&gt;=$A67,(DR$4),0),0)*($AH68-$AH67)/10000</f>
        <v>0</v>
      </c>
      <c r="DS67" s="140" t="n">
        <f aca="false">IF(DS$2&lt;=$A67,IF(DS$3&gt;=$A67,(DS$4),0),0)*($AH68-$AH67)/10000</f>
        <v>0</v>
      </c>
      <c r="DT67" s="140" t="n">
        <f aca="false">IF(DT$2&lt;=$A67,IF(DT$3&gt;=$A67,(DT$4),0),0)*($AH68-$AH67)/10000</f>
        <v>0</v>
      </c>
      <c r="DU67" s="140" t="n">
        <f aca="false">IF(DU$2&lt;=$A67,IF(DU$3&gt;=$A67,(DU$4),0),0)*($AH68-$AH67)/10000</f>
        <v>0</v>
      </c>
      <c r="DV67" s="140" t="n">
        <f aca="false">IF(DV$2&lt;=$A67,IF(DV$3&gt;=$A67,(DV$4),0),0)*($AH68-$AH67)/10000</f>
        <v>0</v>
      </c>
      <c r="DW67" s="140" t="n">
        <f aca="false">IF(DW$2&lt;=$A67,IF(DW$3&gt;=$A67,(DW$4),0),0)*($AH68-$AH67)/10000</f>
        <v>0</v>
      </c>
      <c r="DX67" s="140" t="n">
        <f aca="false">IF(DX$2&lt;=$A67,IF(DX$3&gt;=$A67,(DX$4),0),0)*($AH68-$AH67)/10000</f>
        <v>0</v>
      </c>
      <c r="DY67" s="140" t="n">
        <f aca="false">IF(DY$2&lt;=$A67,IF(DY$3&gt;=$A67,(DY$4),0),0)*($AH68-$AH67)/10000</f>
        <v>0</v>
      </c>
      <c r="DZ67" s="17"/>
      <c r="EA67" s="128" t="n">
        <f aca="false">DP67+((SUM(DR67:DY67)))</f>
        <v>0</v>
      </c>
      <c r="EB67" s="128" t="n">
        <f aca="false">EA67*AL67</f>
        <v>0</v>
      </c>
      <c r="EC67" s="17"/>
      <c r="ED67" s="17"/>
      <c r="EE67" s="17"/>
      <c r="EF67" s="17"/>
      <c r="EG67" s="17"/>
      <c r="EH67" s="140" t="n">
        <f aca="false">IF(EH$2&lt;=$A67,IF(EH$3&gt;=$A67,(EH$4),0),0)*($AH68-$AH67)/10000</f>
        <v>0</v>
      </c>
      <c r="EI67" s="140" t="n">
        <f aca="false">IF(EI$2&lt;=$A67,IF(EI$3&gt;=$A67,(EI$4),0),0)*($AH68-$AH67)/10000</f>
        <v>0</v>
      </c>
      <c r="EJ67" s="140" t="n">
        <f aca="false">IF(EJ$2&lt;=$A67,IF(EJ$3&gt;=$A67,(EJ$4),0),0)*($AH68-$AH67)/10000</f>
        <v>0</v>
      </c>
      <c r="EK67" s="140" t="n">
        <f aca="false">IF(EK$2&lt;=$A67,IF(EK$3&gt;=$A67,(EK$4),0),0)*($AH68-$AH67)/10000</f>
        <v>0</v>
      </c>
      <c r="EL67" s="140" t="n">
        <f aca="false">IF(EL$2&lt;=$A67,IF(EL$3&gt;=$A67,(EL$4),0),0)*($AH68-$AH67)/10000</f>
        <v>0</v>
      </c>
      <c r="EM67" s="140" t="n">
        <f aca="false">IF(EM$2&lt;=$A67,IF(EM$3&gt;=$A67,(EM$4),0),0)*($AH68-$AH67)/10000</f>
        <v>0</v>
      </c>
      <c r="EN67" s="17"/>
      <c r="EO67" s="128" t="n">
        <f aca="false">SUM(EH67:EM67)</f>
        <v>0</v>
      </c>
      <c r="EP67" s="128" t="n">
        <f aca="false">EO67*AL67</f>
        <v>0</v>
      </c>
      <c r="EQ67" s="17"/>
      <c r="ER67" s="17"/>
      <c r="ES67" s="17"/>
      <c r="ET67" s="17"/>
      <c r="EU67" s="17"/>
      <c r="EV67" s="140" t="n">
        <f aca="false">IF(EV$2&lt;=$A67,IF(EV$3&gt;=$A67,(EV$4),0),0)*($AH68-$AH67)/10000</f>
        <v>0</v>
      </c>
      <c r="EW67" s="140" t="n">
        <f aca="false">IF(EW$2&lt;=$A67,IF(EW$3&gt;=$A67,(EW$4),0),0)*($AH68-$AH67)/10000</f>
        <v>0</v>
      </c>
      <c r="EX67" s="140" t="n">
        <f aca="false">IF(EX$2&lt;=$A67,IF(EX$3&gt;=$A67,(EX$4),0),0)*($AH68-$AH67)/10000</f>
        <v>0</v>
      </c>
      <c r="EY67" s="140" t="n">
        <f aca="false">IF(EY$2&lt;=$A67,IF(EY$3&gt;=$A67,(EY$4),0),0)*($AH68-$AH67)/10000</f>
        <v>0</v>
      </c>
      <c r="EZ67" s="140" t="n">
        <f aca="false">IF(EZ$2&lt;=$A67,IF(EZ$3&gt;=$A67,(EZ$4),0),0)*($AH68-$AH67)/10000</f>
        <v>0</v>
      </c>
      <c r="FA67" s="140" t="n">
        <f aca="false">IF(FA$2&lt;=$A67,IF(FA$3&gt;=$A67,(FA$4),0),0)*($AH68-$AH67)/10000</f>
        <v>0</v>
      </c>
      <c r="FB67" s="17"/>
      <c r="FC67" s="128" t="n">
        <f aca="false">SUM(EV67:FA67)</f>
        <v>0</v>
      </c>
      <c r="FD67" s="128" t="n">
        <f aca="false">FC67*AL67</f>
        <v>0</v>
      </c>
      <c r="FE67" s="17"/>
      <c r="FF67" s="17"/>
      <c r="FG67" s="17"/>
      <c r="FH67" s="17"/>
      <c r="FI67" s="17"/>
      <c r="FJ67" s="17"/>
      <c r="FK67" s="140" t="n">
        <f aca="false">IF(FK$2&lt;=$A67,IF(FK$3&gt;=$A67,(FK$4),0),0)*($AH68-$AH67)/10000</f>
        <v>0</v>
      </c>
      <c r="FL67" s="140" t="n">
        <f aca="false">IF(FL$2&lt;=$A67,IF(FL$3&gt;=$A67,(FL$4),0),0)*($AH68-$AH67)/10000</f>
        <v>0</v>
      </c>
      <c r="FM67" s="140" t="n">
        <f aca="false">IF(FM$2&lt;=$A67,IF(FM$3&gt;=$A67,(FM$4),0),0)*($AH68-$AH67)/10000</f>
        <v>0</v>
      </c>
      <c r="FN67" s="140" t="n">
        <f aca="false">IF(FN$2&lt;=$A67,IF(FN$3&gt;=$A67,(FN$4),0),0)*($AH68-$AH67)/10000</f>
        <v>0</v>
      </c>
      <c r="FO67" s="140" t="n">
        <f aca="false">IF(FO$2&lt;=$A67,IF(FO$3&gt;=$A67,(FO$4),0),0)*($AH68-$AH67)/10000</f>
        <v>0</v>
      </c>
      <c r="FP67" s="140" t="n">
        <f aca="false">IF(FP$2&lt;=$A67,IF(FP$3&gt;=$A67,(FP$4),0),0)*($AH68-$AH67)/10000</f>
        <v>0</v>
      </c>
      <c r="FQ67" s="17"/>
      <c r="FR67" s="128" t="n">
        <f aca="false">SUM(FK67:FP67)</f>
        <v>0</v>
      </c>
      <c r="FS67" s="128" t="n">
        <f aca="false">FR67*AL67</f>
        <v>0</v>
      </c>
      <c r="FT67" s="17"/>
      <c r="FU67" s="17"/>
      <c r="FV67" s="17"/>
      <c r="FW67" s="17"/>
      <c r="FX67" s="17"/>
      <c r="FY67" s="17"/>
      <c r="FZ67" s="140" t="n">
        <f aca="false">IF(FZ$2&lt;=$A67,IF(FZ$3&gt;=$A67,(FZ$4),0),0)*($AH68-$AH67)/10000</f>
        <v>0</v>
      </c>
      <c r="GA67" s="140" t="n">
        <f aca="false">IF(GA$2&lt;=$A67,IF(GA$3&gt;=$A67,(GA$4),0),0)*($AH68-$AH67)/10000</f>
        <v>0</v>
      </c>
      <c r="GB67" s="140" t="n">
        <f aca="false">IF(GB$2&lt;=$A67,IF(GB$3&gt;=$A67,(GB$4),0),0)*($AH68-$AH67)/10000</f>
        <v>0</v>
      </c>
      <c r="GC67" s="140" t="n">
        <f aca="false">IF(GC$2&lt;=$A67,IF(GC$3&gt;=$A67,(GC$4),0),0)*($AH68-$AH67)/10000</f>
        <v>0</v>
      </c>
      <c r="GD67" s="140" t="n">
        <f aca="false">IF(GD$2&lt;=$A67,IF(GD$3&gt;=$A67,(GD$4),0),0)*($AH68-$AH67)/10000</f>
        <v>0</v>
      </c>
      <c r="GE67" s="140" t="n">
        <f aca="false">IF(GE$2&lt;=$A67,IF(GE$3&gt;=$A67,(GE$4),0),0)*($AH68-$AH67)/10000</f>
        <v>0</v>
      </c>
      <c r="GF67" s="17"/>
      <c r="GG67" s="128" t="n">
        <f aca="false">SUM(FZ67:GE67)</f>
        <v>0</v>
      </c>
      <c r="GH67" s="128" t="n">
        <f aca="false">GG67*AL67</f>
        <v>0</v>
      </c>
      <c r="GK67" s="17"/>
      <c r="GL67" s="17"/>
      <c r="GM67" s="17"/>
      <c r="GN67" s="17"/>
      <c r="GO67" s="140" t="n">
        <f aca="false">IF(GO$2&lt;=$A67,IF(GO$3&gt;=$A67,(GO$4),0),0)*($AH68-$AH67)/10000</f>
        <v>0</v>
      </c>
      <c r="GP67" s="140" t="n">
        <f aca="false">IF(GP$2&lt;=$A67,IF(GP$3&gt;=$A67,(GP$4),0),0)*($AH68-$AH67)/10000</f>
        <v>0</v>
      </c>
      <c r="GQ67" s="140" t="n">
        <f aca="false">IF(GQ$2&lt;=$A67,IF(GQ$3&gt;=$A67,(GQ$4),0),0)*($AH68-$AH67)/10000</f>
        <v>0</v>
      </c>
      <c r="GR67" s="140" t="n">
        <f aca="false">IF(GR$2&lt;=$A67,IF(GR$3&gt;=$A67,(GR$4),0),0)*($AH68-$AH67)/10000</f>
        <v>0</v>
      </c>
      <c r="GS67" s="140" t="n">
        <f aca="false">IF(GS$2&lt;=$A67,IF(GS$3&gt;=$A67,(GS$4),0),0)*($AH68-$AH67)/10000</f>
        <v>0</v>
      </c>
      <c r="GT67" s="140" t="n">
        <f aca="false">IF(GT$2&lt;=$A67,IF(GT$3&gt;=$A67,(GT$4),0),0)*($AH68-$AH67)/10000</f>
        <v>0</v>
      </c>
      <c r="GU67" s="17"/>
      <c r="GV67" s="128" t="n">
        <f aca="false">SUM(GO67:GT67)</f>
        <v>0</v>
      </c>
      <c r="GW67" s="128" t="n">
        <f aca="false">GV67*AL67</f>
        <v>0</v>
      </c>
      <c r="GZ67" s="17"/>
      <c r="HA67" s="17"/>
      <c r="HB67" s="17"/>
      <c r="HC67" s="17"/>
      <c r="HD67" s="140" t="n">
        <f aca="false">IF(HD$2&lt;=$A67,IF(HD$3&gt;=$A67,(HD$4),0),0)*($AH68-$AH67)/10000</f>
        <v>0</v>
      </c>
      <c r="HE67" s="140" t="n">
        <f aca="false">IF(HE$2&lt;=$A67,IF(HE$3&gt;=$A67,(HE$4),0),0)*($AH68-$AH67)/10000</f>
        <v>0</v>
      </c>
      <c r="HF67" s="140" t="n">
        <f aca="false">IF(HF$2&lt;=$A67,IF(HF$3&gt;=$A67,(HF$4),0),0)*($AH68-$AH67)/10000</f>
        <v>0</v>
      </c>
      <c r="HG67" s="140" t="n">
        <f aca="false">IF(HG$2&lt;=$A67,IF(HG$3&gt;=$A67,(HG$4),0),0)*($AH68-$AH67)/10000</f>
        <v>0</v>
      </c>
      <c r="HH67" s="140" t="n">
        <f aca="false">IF(HH$2&lt;=$A67,IF(HH$3&gt;=$A67,(HH$4),0),0)*($AH68-$AH67)/10000</f>
        <v>0</v>
      </c>
      <c r="HI67" s="140" t="n">
        <f aca="false">IF(HI$2&lt;=$A67,IF(HI$3&gt;=$A67,(HI$4),0),0)*($AH68-$AH67)/10000</f>
        <v>0</v>
      </c>
      <c r="HJ67" s="17"/>
      <c r="HK67" s="128" t="n">
        <f aca="false">SUM(HD67:HI67)</f>
        <v>0</v>
      </c>
      <c r="HL67" s="128" t="n">
        <f aca="false">HK67*AL67</f>
        <v>0</v>
      </c>
    </row>
    <row r="68" customFormat="false" ht="16.5" hidden="false" customHeight="false" outlineLevel="0" collapsed="false">
      <c r="A68" s="133" t="n">
        <v>38808</v>
      </c>
      <c r="B68" s="134" t="n">
        <f aca="false">INDEX(PrnArray,MATCH($A68,PrnColumn,0),MATCH($AE$19,PrnRow,0))+EP68</f>
        <v>0</v>
      </c>
      <c r="C68" s="148" t="n">
        <f aca="false">INDEX(M1SHEET,MATCH($A68,M1COLUMN,0),MATCH($AF$14,M1ROW,0))</f>
        <v>0.12</v>
      </c>
      <c r="D68" s="149"/>
      <c r="E68" s="134" t="n">
        <f aca="false">INDEX(PrnArray,MATCH($A68,PrnColumn,0),MATCH($AF$47,PrnRow,0))+HL68</f>
        <v>0</v>
      </c>
      <c r="F68" s="148" t="n">
        <f aca="false">INDEX(M1SHEET,MATCH($A68,M1COLUMN,0),MATCH($AF$6,M1ROW,0))</f>
        <v>0.17</v>
      </c>
      <c r="G68" s="149"/>
      <c r="H68" s="134" t="n">
        <f aca="false">INDEX(PrnArray,MATCH($A68,PrnColumn,0),MATCH($AE$11,PrnRow,0))</f>
        <v>0</v>
      </c>
      <c r="I68" s="148" t="n">
        <f aca="false">INDEX(M1SHEET,MATCH($A68,M1COLUMN,0),MATCH($AF$20,M1ROW,0))</f>
        <v>-0.09</v>
      </c>
      <c r="J68" s="149"/>
      <c r="K68" s="134" t="n">
        <f aca="false">INDEX(PrnArray,MATCH($A68,PrnColumn,0),MATCH($AE$21,PrnRow,0))+FS68</f>
        <v>11.28</v>
      </c>
      <c r="L68" s="148" t="n">
        <f aca="false">INDEX(M1SHEET,MATCH($A68,M1COLUMN,0),MATCH($AF$10,M1ROW,0))</f>
        <v>0.07</v>
      </c>
      <c r="M68" s="149"/>
      <c r="N68" s="134" t="n">
        <f aca="false">INDEX(PrnArray,MATCH($A68,PrnColumn,0),MATCH($AE$40,PrnRow,0))+AJ68</f>
        <v>-17.92</v>
      </c>
      <c r="O68" s="148" t="n">
        <f aca="false">INDEX(M1SHEET,MATCH($A68,M1COLUMN,0),MATCH($AF$26,M1ROW,0))</f>
        <v>0.14</v>
      </c>
      <c r="P68" s="149"/>
      <c r="Q68" s="134" t="n">
        <f aca="false">INDEX(PrnArray,MATCH($A68,PrnColumn,0),MATCH($AE$2,PrnRow,0))+$BE68+$DE68</f>
        <v>-56.14</v>
      </c>
      <c r="R68" s="148" t="n">
        <f aca="false">INDEX(M1SHEET,MATCH($A68,M1COLUMN,0),MATCH($AF$3,M1ROW,0))</f>
        <v>-0.55</v>
      </c>
      <c r="S68" s="149"/>
      <c r="T68" s="148" t="n">
        <f aca="false">INDEX(M1SHEET,MATCH($A68,M1COLUMN,0),MATCH($AF$28,M1ROW,0))</f>
        <v>4.70499139882817</v>
      </c>
      <c r="U68" s="149"/>
      <c r="V68" s="134" t="e">
        <f aca="false">INDEX(PrnArray,MATCH($A68,PrnColumn,0),MATCH($AE$18,PrnRow,0))+INDEX(optsArray,MATCH($A68,optsColumn,0),MATCH($AE$18,optsRow,0))+$BE68+$CJ68+$CR68+$DP68</f>
        <v>#VALUE!</v>
      </c>
      <c r="W68" s="148" t="n">
        <f aca="false">INDEX(M1SHEET,MATCH($A68,M1COLUMN,0),MATCH($AF$2,M1ROW,0))</f>
        <v>3.895</v>
      </c>
      <c r="X68" s="149"/>
      <c r="Z68" s="150" t="n">
        <f aca="false">H68+K68+Q68</f>
        <v>-44.86</v>
      </c>
      <c r="AA68" s="58"/>
      <c r="AB68" s="58"/>
      <c r="AH68" s="138" t="n">
        <v>38808</v>
      </c>
      <c r="AI68" s="96" t="n">
        <f aca="false">(BE68+BQ68+CJ68+DP68)*AL68</f>
        <v>0</v>
      </c>
      <c r="AJ68" s="97" t="n">
        <f aca="false">(AN68)*(AL68)</f>
        <v>0</v>
      </c>
      <c r="AK68" s="97" t="n">
        <f aca="false">(AM68+AN68)*(AL68)</f>
        <v>0</v>
      </c>
      <c r="AL68" s="139" t="n">
        <f aca="false">INDEX(M1SHEET,MATCH($AH68,M1COLUMN,0),MATCH($AF$38,M1ROW,0))</f>
        <v>0.751990239534058</v>
      </c>
      <c r="AM68" s="122" t="n">
        <f aca="false">BR68</f>
        <v>0</v>
      </c>
      <c r="AN68" s="97" t="n">
        <f aca="false">BQ68</f>
        <v>0</v>
      </c>
      <c r="AO68" s="125"/>
      <c r="AP68" s="108"/>
      <c r="AQ68" s="128" t="n">
        <f aca="false">SUM(AW68:BD68)+SUM(BH68:BO68)+SUM(DT68:DY68)+SUM(BV68:CH68)</f>
        <v>0</v>
      </c>
      <c r="AR68" s="108"/>
      <c r="AS68" s="17"/>
      <c r="AT68" s="17"/>
      <c r="AU68" s="37" t="n">
        <v>38808</v>
      </c>
      <c r="AV68" s="17"/>
      <c r="AW68" s="128" t="n">
        <f aca="false">IF(AW$2&lt;=$A68,IF(AW$3&gt;=$A68,(AW$4/1.055056),0),0)*($AH69-$AH68)/10000</f>
        <v>0</v>
      </c>
      <c r="AX68" s="140" t="n">
        <f aca="false">IF(AX$2&lt;=$A68,IF(AX$3&gt;=$A68,(AX$4/1.055056),0),0)*($AH69-$AH68)/10000</f>
        <v>0</v>
      </c>
      <c r="AY68" s="140" t="n">
        <f aca="false">IF(AY$2&lt;=$A68,IF(AY$3&gt;=$A68,(AY$4/1.055056),0),0)*($AH69-$AH68)/10000</f>
        <v>0</v>
      </c>
      <c r="AZ68" s="140" t="n">
        <f aca="false">IF(AZ$2&lt;=$A68,IF(AZ$3&gt;=$A68,(AZ$4/1.055056),0),0)*($AH69-$AH68)/10000</f>
        <v>0</v>
      </c>
      <c r="BA68" s="140" t="n">
        <f aca="false">IF(BA$2&lt;=$A68,IF(BA$3&gt;=$A68,(BA$4/1.055056),0),0)*($AH69-$AH68)/10000</f>
        <v>0</v>
      </c>
      <c r="BB68" s="140" t="n">
        <f aca="false">IF(BB$2&lt;=$A68,IF(BB$3&gt;=$A68,(BB$4/1.055056),0),0)*($AH69-$AH68)/10000</f>
        <v>0</v>
      </c>
      <c r="BC68" s="140" t="n">
        <f aca="false">IF(BC$2&lt;=$A68,IF(BC$3&gt;=$A68,(BC$4/1.055056),0),0)*($AH69-$AH68)/10000</f>
        <v>0</v>
      </c>
      <c r="BD68" s="140"/>
      <c r="BE68" s="140" t="n">
        <f aca="false">SUM(AW68:BD68)*AL68</f>
        <v>0</v>
      </c>
      <c r="BF68" s="13"/>
      <c r="BG68" s="13"/>
      <c r="BH68" s="141" t="n">
        <f aca="false">IF(BH$2&lt;=$A68,IF(BH$3&gt;=$A68,(BH$4/1.055056),0),0)*($AH69-$AH68)/10000</f>
        <v>0</v>
      </c>
      <c r="BI68" s="141" t="n">
        <f aca="false">IF(BI$2&lt;=$A68,IF(BI$3&gt;=$A68,(BI$4/1.055056),0),0)*($AH69-$AH68)/10000</f>
        <v>0</v>
      </c>
      <c r="BJ68" s="141" t="n">
        <f aca="false">IF(BJ$2&lt;=$A68,IF(BJ$3&gt;=$A68,(BJ$4/1.055056),0),0)*($AH69-$AH68)/10000</f>
        <v>0</v>
      </c>
      <c r="BK68" s="141" t="n">
        <f aca="false">IF(BK$2&lt;=$A68,IF(BK$3&gt;=$A68,(BK$4/1.055056),0),0)*($AH69-$AH68)/10000</f>
        <v>0</v>
      </c>
      <c r="BL68" s="141" t="n">
        <f aca="false">IF(BL$2&lt;=$A68,IF(BL$3&gt;=$A68,(BL$4/1.055056),0),0)*($AH69-$AH68)/10000</f>
        <v>0</v>
      </c>
      <c r="BM68" s="141" t="n">
        <f aca="false">IF(BM$2&lt;=$A68,IF(BM$3&gt;=$A68,(BM$4/1.055056),0),0)*($AH69-$AH68)/10000</f>
        <v>0</v>
      </c>
      <c r="BN68" s="141" t="n">
        <f aca="false">IF(BN$2&lt;=$A68,IF(BN$3&gt;=$A68,(BN$4/1.055056),0),0)*($AH69-$AH68)/10000</f>
        <v>0</v>
      </c>
      <c r="BO68" s="141" t="n">
        <f aca="false">IF(BO$2&lt;=$A68,IF(BO$3&gt;=$A68,(BO$4/1.055056),0),0)*($AH69-$AH68)/10000</f>
        <v>0</v>
      </c>
      <c r="BP68" s="13"/>
      <c r="BQ68" s="14" t="n">
        <f aca="false">SUM(BH68:BO68)</f>
        <v>0</v>
      </c>
      <c r="BR68" s="14"/>
      <c r="BS68" s="14"/>
      <c r="BT68" s="17"/>
      <c r="BU68" s="17"/>
      <c r="BV68" s="142" t="n">
        <f aca="false">IF(BV$2&lt;=$A68,IF(BV$3&gt;=$A68,(BV$4),0),0)*($AH69-$AH68)/10000</f>
        <v>0</v>
      </c>
      <c r="BW68" s="142" t="n">
        <f aca="false">IF(BW$2&lt;=$A68,IF(BW$3&gt;=$A68,(BW$4),0),0)*($AH69-$AH68)/10000</f>
        <v>0</v>
      </c>
      <c r="BX68" s="142" t="n">
        <f aca="false">IF(BX$2&lt;=$A68,IF(BX$3&gt;=$A68,(BX$4),0),0)*($AH69-$AH68)/10000</f>
        <v>0</v>
      </c>
      <c r="BY68" s="142" t="n">
        <f aca="false">IF(BY$2&lt;=$A68,IF(BY$3&gt;=$A68,(BY$4),0),0)*($AH69-$AH68)/10000</f>
        <v>0</v>
      </c>
      <c r="BZ68" s="142" t="n">
        <f aca="false">IF(BZ$2&lt;=$A68,IF(BZ$3&gt;=$A68,(BZ$4),0),0)*($AH69-$AH68)/10000</f>
        <v>0</v>
      </c>
      <c r="CA68" s="140" t="n">
        <f aca="false">IF(CA$2&lt;=$A68,IF(CA$3&gt;=$A68,(CA$4),0),0)*($AH69-$AH68)/10000</f>
        <v>0</v>
      </c>
      <c r="CB68" s="140" t="n">
        <f aca="false">IF(CB$2&lt;=$A68,IF(CB$3&gt;=$A68,(CB$4),0),0)*($AH69-$AH68)/10000</f>
        <v>0</v>
      </c>
      <c r="CC68" s="140" t="n">
        <f aca="false">IF(CC$2&lt;=$A68,IF(CC$3&gt;=$A68,(CC$4),0),0)*($AH69-$AH68)/10000</f>
        <v>0</v>
      </c>
      <c r="CD68" s="140" t="n">
        <f aca="false">IF(CD$2&lt;=$A68,IF(CD$3&gt;=$A68,(CD$4),0),0)*($AH69-$AH68)/10000</f>
        <v>0</v>
      </c>
      <c r="CE68" s="140" t="n">
        <f aca="false">IF(CE$2&lt;=$A68,IF(CE$3&gt;=$A68,(CE$4),0),0)*($AH69-$AH68)/10000</f>
        <v>0</v>
      </c>
      <c r="CF68" s="140" t="n">
        <f aca="false">IF(CF$2&lt;=$A68,IF(CF$3&gt;=$A68,(CF$4),0),0)*($AH69-$AH68)/10000</f>
        <v>0</v>
      </c>
      <c r="CG68" s="140" t="n">
        <f aca="false">IF(CG$2&lt;=$A68,IF(CG$3&gt;=$A68,(CG$4),0),0)*($AH69-$AH68)/10000</f>
        <v>0</v>
      </c>
      <c r="CH68" s="140" t="n">
        <f aca="false">IF(CH$2&lt;=$A68,IF(CH$3&gt;=$A68,(CH$4),0),0)*($AH69-$AH68)/10000</f>
        <v>0</v>
      </c>
      <c r="CI68" s="17"/>
      <c r="CJ68" s="128" t="n">
        <f aca="false">SUM(BV68:CH68)*$AL68</f>
        <v>0</v>
      </c>
      <c r="CK68" s="128"/>
      <c r="CL68" s="128"/>
      <c r="CM68" s="142" t="n">
        <f aca="false">IF(CM$2&lt;=$A68,IF(CM$3&gt;=$A68,(CM$4),0),0)*($AH69-$AH68)/10000</f>
        <v>0</v>
      </c>
      <c r="CN68" s="142" t="n">
        <f aca="false">IF(CN$2&lt;=$A68,IF(CN$3&gt;=$A68,(CN$4),0),0)*($AH69-$AH68)/10000</f>
        <v>0</v>
      </c>
      <c r="CO68" s="142" t="n">
        <f aca="false">IF(CO$2&lt;=$A68,IF(CO$3&gt;=$A68,(CO$4),0),0)*($AH69-$AH68)/10000</f>
        <v>0</v>
      </c>
      <c r="CP68" s="142" t="n">
        <f aca="false">IF(CP$2&lt;=$A68,IF(CP$3&gt;=$A68,(CP$4),0),0)*($AH69-$AH68)/10000</f>
        <v>0</v>
      </c>
      <c r="CQ68" s="128"/>
      <c r="CR68" s="128" t="n">
        <f aca="false">SUM(CM68:CP68)*AL68</f>
        <v>0</v>
      </c>
      <c r="CS68" s="128"/>
      <c r="CT68" s="17"/>
      <c r="CU68" s="17"/>
      <c r="CV68" s="17"/>
      <c r="CW68" s="140" t="n">
        <f aca="false">IF(CW$2&lt;=$A68,IF(CW$3&gt;=$A68,(CW$4),0),0)*($AH69-$AH68)/10000</f>
        <v>0</v>
      </c>
      <c r="CX68" s="140" t="n">
        <f aca="false">IF(CX$2&lt;=$A68,IF(CX$3&gt;=$A68,(CX$4),0),0)*($AH69-$AH68)/10000</f>
        <v>0</v>
      </c>
      <c r="CY68" s="140" t="n">
        <f aca="false">IF(CY$2&lt;=$A68,IF(CY$3&gt;=$A68,(CY$4),0),0)*($AH69-$AH68)/10000</f>
        <v>0</v>
      </c>
      <c r="CZ68" s="140" t="n">
        <f aca="false">IF(CZ$2&lt;=$A68,IF(CZ$3&gt;=$A68,(CZ$4),0),0)*($AH69-$AH68)/10000</f>
        <v>0</v>
      </c>
      <c r="DA68" s="140" t="n">
        <f aca="false">IF(DA$2&lt;=$A68,IF(DA$3&gt;=$A68,(DA$4),0),0)*($AH69-$AH68)/10000</f>
        <v>0</v>
      </c>
      <c r="DB68" s="140" t="n">
        <f aca="false">IF(DB$2&lt;=$A68,IF(DB$3&gt;=$A68,(DB$4),0),0)*($AH69-$AH68)/10000</f>
        <v>0</v>
      </c>
      <c r="DC68" s="140" t="n">
        <f aca="false">IF(DC$2&lt;=$A68,IF(DC$3&gt;=$A68,(DC$4),0),0)*($AH69-$AH68)/10000</f>
        <v>0</v>
      </c>
      <c r="DD68" s="17"/>
      <c r="DE68" s="128" t="n">
        <f aca="false">SUM(CW68:DC68)*$AL68</f>
        <v>0</v>
      </c>
      <c r="DF68" s="17"/>
      <c r="DG68" s="17"/>
      <c r="DH68" s="17"/>
      <c r="DI68" s="17"/>
      <c r="DJ68" s="17"/>
      <c r="DK68" s="140" t="n">
        <f aca="false">IF(DK$2&lt;=$A68,IF(DK$3&gt;=$A68,(DK$4),0),0)*($AH69-$AH68)/10000</f>
        <v>0</v>
      </c>
      <c r="DL68" s="140" t="n">
        <f aca="false">IF(DL$2&lt;=$A68,IF(DL$3&gt;=$A68,(DL$4),0),0)*($AH69-$AH68)/10000</f>
        <v>0</v>
      </c>
      <c r="DM68" s="140" t="n">
        <f aca="false">IF(DM$2&lt;=$A68,IF(DM$3&gt;=$A68,(DM$4),0),0)*($AH69-$AH68)/10000</f>
        <v>0</v>
      </c>
      <c r="DN68" s="140" t="n">
        <f aca="false">IF(DN$2&lt;=$A68,IF(DN$3&gt;=$A68,(DN$4),0),0)*($AH69-$AH68)/10000</f>
        <v>0</v>
      </c>
      <c r="DO68" s="140"/>
      <c r="DP68" s="140" t="n">
        <f aca="false">SUM(DK68:DN68)*AL68</f>
        <v>0</v>
      </c>
      <c r="DQ68" s="140"/>
      <c r="DR68" s="140" t="n">
        <f aca="false">IF(DR$2&lt;=$A68,IF(DR$3&gt;=$A68,(DR$4),0),0)*($AH69-$AH68)/10000</f>
        <v>0</v>
      </c>
      <c r="DS68" s="140" t="n">
        <f aca="false">IF(DS$2&lt;=$A68,IF(DS$3&gt;=$A68,(DS$4),0),0)*($AH69-$AH68)/10000</f>
        <v>0</v>
      </c>
      <c r="DT68" s="140" t="n">
        <f aca="false">IF(DT$2&lt;=$A68,IF(DT$3&gt;=$A68,(DT$4),0),0)*($AH69-$AH68)/10000</f>
        <v>0</v>
      </c>
      <c r="DU68" s="140" t="n">
        <f aca="false">IF(DU$2&lt;=$A68,IF(DU$3&gt;=$A68,(DU$4),0),0)*($AH69-$AH68)/10000</f>
        <v>0</v>
      </c>
      <c r="DV68" s="140" t="n">
        <f aca="false">IF(DV$2&lt;=$A68,IF(DV$3&gt;=$A68,(DV$4),0),0)*($AH69-$AH68)/10000</f>
        <v>0</v>
      </c>
      <c r="DW68" s="140" t="n">
        <f aca="false">IF(DW$2&lt;=$A68,IF(DW$3&gt;=$A68,(DW$4),0),0)*($AH69-$AH68)/10000</f>
        <v>0</v>
      </c>
      <c r="DX68" s="140" t="n">
        <f aca="false">IF(DX$2&lt;=$A68,IF(DX$3&gt;=$A68,(DX$4),0),0)*($AH69-$AH68)/10000</f>
        <v>0</v>
      </c>
      <c r="DY68" s="140" t="n">
        <f aca="false">IF(DY$2&lt;=$A68,IF(DY$3&gt;=$A68,(DY$4),0),0)*($AH69-$AH68)/10000</f>
        <v>0</v>
      </c>
      <c r="DZ68" s="17"/>
      <c r="EA68" s="128" t="n">
        <f aca="false">DP68+((SUM(DR68:DY68)))</f>
        <v>0</v>
      </c>
      <c r="EB68" s="128" t="n">
        <f aca="false">EA68*AL68</f>
        <v>0</v>
      </c>
      <c r="EC68" s="17"/>
      <c r="ED68" s="17"/>
      <c r="EE68" s="17"/>
      <c r="EF68" s="17"/>
      <c r="EG68" s="17"/>
      <c r="EH68" s="140" t="n">
        <f aca="false">IF(EH$2&lt;=$A68,IF(EH$3&gt;=$A68,(EH$4),0),0)*($AH69-$AH68)/10000</f>
        <v>0</v>
      </c>
      <c r="EI68" s="140" t="n">
        <f aca="false">IF(EI$2&lt;=$A68,IF(EI$3&gt;=$A68,(EI$4),0),0)*($AH69-$AH68)/10000</f>
        <v>0</v>
      </c>
      <c r="EJ68" s="140" t="n">
        <f aca="false">IF(EJ$2&lt;=$A68,IF(EJ$3&gt;=$A68,(EJ$4),0),0)*($AH69-$AH68)/10000</f>
        <v>0</v>
      </c>
      <c r="EK68" s="140" t="n">
        <f aca="false">IF(EK$2&lt;=$A68,IF(EK$3&gt;=$A68,(EK$4),0),0)*($AH69-$AH68)/10000</f>
        <v>0</v>
      </c>
      <c r="EL68" s="140" t="n">
        <f aca="false">IF(EL$2&lt;=$A68,IF(EL$3&gt;=$A68,(EL$4),0),0)*($AH69-$AH68)/10000</f>
        <v>0</v>
      </c>
      <c r="EM68" s="140" t="n">
        <f aca="false">IF(EM$2&lt;=$A68,IF(EM$3&gt;=$A68,(EM$4),0),0)*($AH69-$AH68)/10000</f>
        <v>0</v>
      </c>
      <c r="EN68" s="17"/>
      <c r="EO68" s="128" t="n">
        <f aca="false">SUM(EH68:EM68)</f>
        <v>0</v>
      </c>
      <c r="EP68" s="128" t="n">
        <f aca="false">EO68*AL68</f>
        <v>0</v>
      </c>
      <c r="EQ68" s="17"/>
      <c r="ER68" s="17"/>
      <c r="ES68" s="17"/>
      <c r="ET68" s="17"/>
      <c r="EU68" s="17"/>
      <c r="EV68" s="140" t="n">
        <f aca="false">IF(EV$2&lt;=$A68,IF(EV$3&gt;=$A68,(EV$4),0),0)*($AH69-$AH68)/10000</f>
        <v>0</v>
      </c>
      <c r="EW68" s="140" t="n">
        <f aca="false">IF(EW$2&lt;=$A68,IF(EW$3&gt;=$A68,(EW$4),0),0)*($AH69-$AH68)/10000</f>
        <v>0</v>
      </c>
      <c r="EX68" s="140" t="n">
        <f aca="false">IF(EX$2&lt;=$A68,IF(EX$3&gt;=$A68,(EX$4),0),0)*($AH69-$AH68)/10000</f>
        <v>0</v>
      </c>
      <c r="EY68" s="140" t="n">
        <f aca="false">IF(EY$2&lt;=$A68,IF(EY$3&gt;=$A68,(EY$4),0),0)*($AH69-$AH68)/10000</f>
        <v>0</v>
      </c>
      <c r="EZ68" s="140" t="n">
        <f aca="false">IF(EZ$2&lt;=$A68,IF(EZ$3&gt;=$A68,(EZ$4),0),0)*($AH69-$AH68)/10000</f>
        <v>0</v>
      </c>
      <c r="FA68" s="140" t="n">
        <f aca="false">IF(FA$2&lt;=$A68,IF(FA$3&gt;=$A68,(FA$4),0),0)*($AH69-$AH68)/10000</f>
        <v>0</v>
      </c>
      <c r="FB68" s="17"/>
      <c r="FC68" s="128" t="n">
        <f aca="false">SUM(EV68:FA68)</f>
        <v>0</v>
      </c>
      <c r="FD68" s="128" t="n">
        <f aca="false">FC68*AL68</f>
        <v>0</v>
      </c>
      <c r="FE68" s="17"/>
      <c r="FF68" s="17"/>
      <c r="FG68" s="17"/>
      <c r="FH68" s="17"/>
      <c r="FI68" s="17"/>
      <c r="FJ68" s="17"/>
      <c r="FK68" s="140" t="n">
        <f aca="false">IF(FK$2&lt;=$A68,IF(FK$3&gt;=$A68,(FK$4),0),0)*($AH69-$AH68)/10000</f>
        <v>0</v>
      </c>
      <c r="FL68" s="140" t="n">
        <f aca="false">IF(FL$2&lt;=$A68,IF(FL$3&gt;=$A68,(FL$4),0),0)*($AH69-$AH68)/10000</f>
        <v>0</v>
      </c>
      <c r="FM68" s="140" t="n">
        <f aca="false">IF(FM$2&lt;=$A68,IF(FM$3&gt;=$A68,(FM$4),0),0)*($AH69-$AH68)/10000</f>
        <v>0</v>
      </c>
      <c r="FN68" s="140" t="n">
        <f aca="false">IF(FN$2&lt;=$A68,IF(FN$3&gt;=$A68,(FN$4),0),0)*($AH69-$AH68)/10000</f>
        <v>0</v>
      </c>
      <c r="FO68" s="140" t="n">
        <f aca="false">IF(FO$2&lt;=$A68,IF(FO$3&gt;=$A68,(FO$4),0),0)*($AH69-$AH68)/10000</f>
        <v>0</v>
      </c>
      <c r="FP68" s="140" t="n">
        <f aca="false">IF(FP$2&lt;=$A68,IF(FP$3&gt;=$A68,(FP$4),0),0)*($AH69-$AH68)/10000</f>
        <v>0</v>
      </c>
      <c r="FQ68" s="17"/>
      <c r="FR68" s="128" t="n">
        <f aca="false">SUM(FK68:FP68)</f>
        <v>0</v>
      </c>
      <c r="FS68" s="128" t="n">
        <f aca="false">FR68*AL68</f>
        <v>0</v>
      </c>
      <c r="FT68" s="17"/>
      <c r="FU68" s="17"/>
      <c r="FV68" s="17"/>
      <c r="FW68" s="17"/>
      <c r="FX68" s="17"/>
      <c r="FY68" s="17"/>
      <c r="FZ68" s="140" t="n">
        <f aca="false">IF(FZ$2&lt;=$A68,IF(FZ$3&gt;=$A68,(FZ$4),0),0)*($AH69-$AH68)/10000</f>
        <v>0</v>
      </c>
      <c r="GA68" s="140" t="n">
        <f aca="false">IF(GA$2&lt;=$A68,IF(GA$3&gt;=$A68,(GA$4),0),0)*($AH69-$AH68)/10000</f>
        <v>0</v>
      </c>
      <c r="GB68" s="140" t="n">
        <f aca="false">IF(GB$2&lt;=$A68,IF(GB$3&gt;=$A68,(GB$4),0),0)*($AH69-$AH68)/10000</f>
        <v>0</v>
      </c>
      <c r="GC68" s="140" t="n">
        <f aca="false">IF(GC$2&lt;=$A68,IF(GC$3&gt;=$A68,(GC$4),0),0)*($AH69-$AH68)/10000</f>
        <v>0</v>
      </c>
      <c r="GD68" s="140" t="n">
        <f aca="false">IF(GD$2&lt;=$A68,IF(GD$3&gt;=$A68,(GD$4),0),0)*($AH69-$AH68)/10000</f>
        <v>0</v>
      </c>
      <c r="GE68" s="140" t="n">
        <f aca="false">IF(GE$2&lt;=$A68,IF(GE$3&gt;=$A68,(GE$4),0),0)*($AH69-$AH68)/10000</f>
        <v>0</v>
      </c>
      <c r="GF68" s="17"/>
      <c r="GG68" s="128" t="n">
        <f aca="false">SUM(FZ68:GE68)</f>
        <v>0</v>
      </c>
      <c r="GH68" s="128" t="n">
        <f aca="false">GG68*AL68</f>
        <v>0</v>
      </c>
      <c r="GK68" s="17"/>
      <c r="GL68" s="17"/>
      <c r="GM68" s="17"/>
      <c r="GN68" s="17"/>
      <c r="GO68" s="140" t="n">
        <f aca="false">IF(GO$2&lt;=$A68,IF(GO$3&gt;=$A68,(GO$4),0),0)*($AH69-$AH68)/10000</f>
        <v>0</v>
      </c>
      <c r="GP68" s="140" t="n">
        <f aca="false">IF(GP$2&lt;=$A68,IF(GP$3&gt;=$A68,(GP$4),0),0)*($AH69-$AH68)/10000</f>
        <v>0</v>
      </c>
      <c r="GQ68" s="140" t="n">
        <f aca="false">IF(GQ$2&lt;=$A68,IF(GQ$3&gt;=$A68,(GQ$4),0),0)*($AH69-$AH68)/10000</f>
        <v>0</v>
      </c>
      <c r="GR68" s="140" t="n">
        <f aca="false">IF(GR$2&lt;=$A68,IF(GR$3&gt;=$A68,(GR$4),0),0)*($AH69-$AH68)/10000</f>
        <v>0</v>
      </c>
      <c r="GS68" s="140" t="n">
        <f aca="false">IF(GS$2&lt;=$A68,IF(GS$3&gt;=$A68,(GS$4),0),0)*($AH69-$AH68)/10000</f>
        <v>0</v>
      </c>
      <c r="GT68" s="140" t="n">
        <f aca="false">IF(GT$2&lt;=$A68,IF(GT$3&gt;=$A68,(GT$4),0),0)*($AH69-$AH68)/10000</f>
        <v>0</v>
      </c>
      <c r="GU68" s="17"/>
      <c r="GV68" s="128" t="n">
        <f aca="false">SUM(GO68:GT68)</f>
        <v>0</v>
      </c>
      <c r="GW68" s="128" t="n">
        <f aca="false">GV68*AL68</f>
        <v>0</v>
      </c>
      <c r="GZ68" s="17"/>
      <c r="HA68" s="17"/>
      <c r="HB68" s="17"/>
      <c r="HC68" s="17"/>
      <c r="HD68" s="140" t="n">
        <f aca="false">IF(HD$2&lt;=$A68,IF(HD$3&gt;=$A68,(HD$4),0),0)*($AH69-$AH68)/10000</f>
        <v>0</v>
      </c>
      <c r="HE68" s="140" t="n">
        <f aca="false">IF(HE$2&lt;=$A68,IF(HE$3&gt;=$A68,(HE$4),0),0)*($AH69-$AH68)/10000</f>
        <v>0</v>
      </c>
      <c r="HF68" s="140" t="n">
        <f aca="false">IF(HF$2&lt;=$A68,IF(HF$3&gt;=$A68,(HF$4),0),0)*($AH69-$AH68)/10000</f>
        <v>0</v>
      </c>
      <c r="HG68" s="140" t="n">
        <f aca="false">IF(HG$2&lt;=$A68,IF(HG$3&gt;=$A68,(HG$4),0),0)*($AH69-$AH68)/10000</f>
        <v>0</v>
      </c>
      <c r="HH68" s="140" t="n">
        <f aca="false">IF(HH$2&lt;=$A68,IF(HH$3&gt;=$A68,(HH$4),0),0)*($AH69-$AH68)/10000</f>
        <v>0</v>
      </c>
      <c r="HI68" s="140" t="n">
        <f aca="false">IF(HI$2&lt;=$A68,IF(HI$3&gt;=$A68,(HI$4),0),0)*($AH69-$AH68)/10000</f>
        <v>0</v>
      </c>
      <c r="HJ68" s="17"/>
      <c r="HK68" s="128" t="n">
        <f aca="false">SUM(HD68:HI68)</f>
        <v>0</v>
      </c>
      <c r="HL68" s="128" t="n">
        <f aca="false">HK68*AL68</f>
        <v>0</v>
      </c>
    </row>
    <row r="69" customFormat="false" ht="16.5" hidden="false" customHeight="false" outlineLevel="0" collapsed="false">
      <c r="A69" s="133" t="n">
        <v>38838</v>
      </c>
      <c r="B69" s="144" t="n">
        <f aca="false">INDEX(PrnArray,MATCH($A69,PrnColumn,0),MATCH($AE$19,PrnRow,0))+EP69</f>
        <v>0</v>
      </c>
      <c r="C69" s="135" t="n">
        <f aca="false">INDEX(M1SHEET,MATCH($A69,M1COLUMN,0),MATCH($AF$14,M1ROW,0))</f>
        <v>0.12</v>
      </c>
      <c r="D69" s="152"/>
      <c r="E69" s="144" t="n">
        <f aca="false">INDEX(PrnArray,MATCH($A69,PrnColumn,0),MATCH($AF$47,PrnRow,0))+HL69</f>
        <v>0</v>
      </c>
      <c r="F69" s="135" t="n">
        <f aca="false">INDEX(M1SHEET,MATCH($A69,M1COLUMN,0),MATCH($AF$6,M1ROW,0))</f>
        <v>0.17</v>
      </c>
      <c r="G69" s="152"/>
      <c r="H69" s="144" t="n">
        <f aca="false">INDEX(PrnArray,MATCH($A69,PrnColumn,0),MATCH($AE$11,PrnRow,0))</f>
        <v>0</v>
      </c>
      <c r="I69" s="135" t="n">
        <f aca="false">INDEX(M1SHEET,MATCH($A69,M1COLUMN,0),MATCH($AF$20,M1ROW,0))</f>
        <v>-0.09</v>
      </c>
      <c r="J69" s="152"/>
      <c r="K69" s="144" t="n">
        <f aca="false">INDEX(PrnArray,MATCH($A69,PrnColumn,0),MATCH($AE$21,PrnRow,0))+FS69</f>
        <v>11.6</v>
      </c>
      <c r="L69" s="135" t="n">
        <f aca="false">INDEX(M1SHEET,MATCH($A69,M1COLUMN,0),MATCH($AF$10,M1ROW,0))</f>
        <v>0.07</v>
      </c>
      <c r="M69" s="152"/>
      <c r="N69" s="144" t="n">
        <f aca="false">INDEX(PrnArray,MATCH($A69,PrnColumn,0),MATCH($AE$40,PrnRow,0))+AJ69</f>
        <v>-18.43</v>
      </c>
      <c r="O69" s="135" t="n">
        <f aca="false">INDEX(M1SHEET,MATCH($A69,M1COLUMN,0),MATCH($AF$26,M1ROW,0))</f>
        <v>0.14</v>
      </c>
      <c r="P69" s="152"/>
      <c r="Q69" s="144" t="n">
        <f aca="false">INDEX(PrnArray,MATCH($A69,PrnColumn,0),MATCH($AE$2,PrnRow,0))+$BE69+$DE69</f>
        <v>-57.72</v>
      </c>
      <c r="R69" s="135" t="n">
        <f aca="false">INDEX(M1SHEET,MATCH($A69,M1COLUMN,0),MATCH($AF$3,M1ROW,0))</f>
        <v>-0.55</v>
      </c>
      <c r="S69" s="152"/>
      <c r="T69" s="135" t="n">
        <f aca="false">INDEX(M1SHEET,MATCH($A69,M1COLUMN,0),MATCH($AF$28,M1ROW,0))</f>
        <v>4.66317015047844</v>
      </c>
      <c r="U69" s="152"/>
      <c r="V69" s="144" t="e">
        <f aca="false">INDEX(PrnArray,MATCH($A69,PrnColumn,0),MATCH($AE$18,PrnRow,0))+INDEX(optsArray,MATCH($A69,optsColumn,0),MATCH($AE$18,optsRow,0))+$BE69+$CJ69+$CR69+$DP69</f>
        <v>#VALUE!</v>
      </c>
      <c r="W69" s="135" t="n">
        <f aca="false">INDEX(M1SHEET,MATCH($A69,M1COLUMN,0),MATCH($AF$2,M1ROW,0))</f>
        <v>3.866</v>
      </c>
      <c r="X69" s="152"/>
      <c r="Z69" s="150" t="n">
        <f aca="false">H69+K69+Q69</f>
        <v>-46.12</v>
      </c>
      <c r="AA69" s="58"/>
      <c r="AB69" s="58"/>
      <c r="AH69" s="138" t="n">
        <v>38838</v>
      </c>
      <c r="AI69" s="96" t="n">
        <f aca="false">(BE69+BQ69+CJ69+DP69)*AL69</f>
        <v>0</v>
      </c>
      <c r="AJ69" s="97" t="n">
        <f aca="false">(AN69)*(AL69)</f>
        <v>0</v>
      </c>
      <c r="AK69" s="97" t="n">
        <f aca="false">(AM69+AN69)*(AL69)</f>
        <v>0</v>
      </c>
      <c r="AL69" s="139" t="n">
        <f aca="false">INDEX(M1SHEET,MATCH($AH69,M1COLUMN,0),MATCH($AF$38,M1ROW,0))</f>
        <v>0.748294987203014</v>
      </c>
      <c r="AM69" s="122" t="n">
        <f aca="false">BR69</f>
        <v>0</v>
      </c>
      <c r="AN69" s="97" t="n">
        <f aca="false">BQ69</f>
        <v>0</v>
      </c>
      <c r="AO69" s="125"/>
      <c r="AP69" s="108"/>
      <c r="AQ69" s="128" t="n">
        <f aca="false">SUM(AW69:BD69)+SUM(BH69:BO69)+SUM(DT69:DY69)+SUM(BV69:CH69)</f>
        <v>0</v>
      </c>
      <c r="AR69" s="108"/>
      <c r="AS69" s="17"/>
      <c r="AT69" s="17"/>
      <c r="AU69" s="37" t="n">
        <v>38838</v>
      </c>
      <c r="AV69" s="17"/>
      <c r="AW69" s="128" t="n">
        <f aca="false">IF(AW$2&lt;=$A69,IF(AW$3&gt;=$A69,(AW$4/1.055056),0),0)*($AH70-$AH69)/10000</f>
        <v>0</v>
      </c>
      <c r="AX69" s="140" t="n">
        <f aca="false">IF(AX$2&lt;=$A69,IF(AX$3&gt;=$A69,(AX$4/1.055056),0),0)*($AH70-$AH69)/10000</f>
        <v>0</v>
      </c>
      <c r="AY69" s="140" t="n">
        <f aca="false">IF(AY$2&lt;=$A69,IF(AY$3&gt;=$A69,(AY$4/1.055056),0),0)*($AH70-$AH69)/10000</f>
        <v>0</v>
      </c>
      <c r="AZ69" s="140" t="n">
        <f aca="false">IF(AZ$2&lt;=$A69,IF(AZ$3&gt;=$A69,(AZ$4/1.055056),0),0)*($AH70-$AH69)/10000</f>
        <v>0</v>
      </c>
      <c r="BA69" s="140" t="n">
        <f aca="false">IF(BA$2&lt;=$A69,IF(BA$3&gt;=$A69,(BA$4/1.055056),0),0)*($AH70-$AH69)/10000</f>
        <v>0</v>
      </c>
      <c r="BB69" s="140" t="n">
        <f aca="false">IF(BB$2&lt;=$A69,IF(BB$3&gt;=$A69,(BB$4/1.055056),0),0)*($AH70-$AH69)/10000</f>
        <v>0</v>
      </c>
      <c r="BC69" s="140" t="n">
        <f aca="false">IF(BC$2&lt;=$A69,IF(BC$3&gt;=$A69,(BC$4/1.055056),0),0)*($AH70-$AH69)/10000</f>
        <v>0</v>
      </c>
      <c r="BD69" s="140"/>
      <c r="BE69" s="140" t="n">
        <f aca="false">SUM(AW69:BD69)*AL69</f>
        <v>0</v>
      </c>
      <c r="BF69" s="13"/>
      <c r="BG69" s="13"/>
      <c r="BH69" s="141" t="n">
        <f aca="false">IF(BH$2&lt;=$A69,IF(BH$3&gt;=$A69,(BH$4/1.055056),0),0)*($AH70-$AH69)/10000</f>
        <v>0</v>
      </c>
      <c r="BI69" s="141" t="n">
        <f aca="false">IF(BI$2&lt;=$A69,IF(BI$3&gt;=$A69,(BI$4/1.055056),0),0)*($AH70-$AH69)/10000</f>
        <v>0</v>
      </c>
      <c r="BJ69" s="141" t="n">
        <f aca="false">IF(BJ$2&lt;=$A69,IF(BJ$3&gt;=$A69,(BJ$4/1.055056),0),0)*($AH70-$AH69)/10000</f>
        <v>0</v>
      </c>
      <c r="BK69" s="141" t="n">
        <f aca="false">IF(BK$2&lt;=$A69,IF(BK$3&gt;=$A69,(BK$4/1.055056),0),0)*($AH70-$AH69)/10000</f>
        <v>0</v>
      </c>
      <c r="BL69" s="141" t="n">
        <f aca="false">IF(BL$2&lt;=$A69,IF(BL$3&gt;=$A69,(BL$4/1.055056),0),0)*($AH70-$AH69)/10000</f>
        <v>0</v>
      </c>
      <c r="BM69" s="141" t="n">
        <f aca="false">IF(BM$2&lt;=$A69,IF(BM$3&gt;=$A69,(BM$4/1.055056),0),0)*($AH70-$AH69)/10000</f>
        <v>0</v>
      </c>
      <c r="BN69" s="141" t="n">
        <f aca="false">IF(BN$2&lt;=$A69,IF(BN$3&gt;=$A69,(BN$4/1.055056),0),0)*($AH70-$AH69)/10000</f>
        <v>0</v>
      </c>
      <c r="BO69" s="141" t="n">
        <f aca="false">IF(BO$2&lt;=$A69,IF(BO$3&gt;=$A69,(BO$4/1.055056),0),0)*($AH70-$AH69)/10000</f>
        <v>0</v>
      </c>
      <c r="BP69" s="13"/>
      <c r="BQ69" s="14" t="n">
        <f aca="false">SUM(BH69:BO69)</f>
        <v>0</v>
      </c>
      <c r="BR69" s="14"/>
      <c r="BS69" s="14"/>
      <c r="BT69" s="17"/>
      <c r="BU69" s="17"/>
      <c r="BV69" s="142" t="n">
        <f aca="false">IF(BV$2&lt;=$A69,IF(BV$3&gt;=$A69,(BV$4),0),0)*($AH70-$AH69)/10000</f>
        <v>0</v>
      </c>
      <c r="BW69" s="142" t="n">
        <f aca="false">IF(BW$2&lt;=$A69,IF(BW$3&gt;=$A69,(BW$4),0),0)*($AH70-$AH69)/10000</f>
        <v>0</v>
      </c>
      <c r="BX69" s="142" t="n">
        <f aca="false">IF(BX$2&lt;=$A69,IF(BX$3&gt;=$A69,(BX$4),0),0)*($AH70-$AH69)/10000</f>
        <v>0</v>
      </c>
      <c r="BY69" s="142" t="n">
        <f aca="false">IF(BY$2&lt;=$A69,IF(BY$3&gt;=$A69,(BY$4),0),0)*($AH70-$AH69)/10000</f>
        <v>0</v>
      </c>
      <c r="BZ69" s="142" t="n">
        <f aca="false">IF(BZ$2&lt;=$A69,IF(BZ$3&gt;=$A69,(BZ$4),0),0)*($AH70-$AH69)/10000</f>
        <v>0</v>
      </c>
      <c r="CA69" s="140" t="n">
        <f aca="false">IF(CA$2&lt;=$A69,IF(CA$3&gt;=$A69,(CA$4),0),0)*($AH70-$AH69)/10000</f>
        <v>0</v>
      </c>
      <c r="CB69" s="140" t="n">
        <f aca="false">IF(CB$2&lt;=$A69,IF(CB$3&gt;=$A69,(CB$4),0),0)*($AH70-$AH69)/10000</f>
        <v>0</v>
      </c>
      <c r="CC69" s="140" t="n">
        <f aca="false">IF(CC$2&lt;=$A69,IF(CC$3&gt;=$A69,(CC$4),0),0)*($AH70-$AH69)/10000</f>
        <v>0</v>
      </c>
      <c r="CD69" s="140" t="n">
        <f aca="false">IF(CD$2&lt;=$A69,IF(CD$3&gt;=$A69,(CD$4),0),0)*($AH70-$AH69)/10000</f>
        <v>0</v>
      </c>
      <c r="CE69" s="140" t="n">
        <f aca="false">IF(CE$2&lt;=$A69,IF(CE$3&gt;=$A69,(CE$4),0),0)*($AH70-$AH69)/10000</f>
        <v>0</v>
      </c>
      <c r="CF69" s="140" t="n">
        <f aca="false">IF(CF$2&lt;=$A69,IF(CF$3&gt;=$A69,(CF$4),0),0)*($AH70-$AH69)/10000</f>
        <v>0</v>
      </c>
      <c r="CG69" s="140" t="n">
        <f aca="false">IF(CG$2&lt;=$A69,IF(CG$3&gt;=$A69,(CG$4),0),0)*($AH70-$AH69)/10000</f>
        <v>0</v>
      </c>
      <c r="CH69" s="140" t="n">
        <f aca="false">IF(CH$2&lt;=$A69,IF(CH$3&gt;=$A69,(CH$4),0),0)*($AH70-$AH69)/10000</f>
        <v>0</v>
      </c>
      <c r="CI69" s="17"/>
      <c r="CJ69" s="128" t="n">
        <f aca="false">SUM(BV69:CH69)*$AL69</f>
        <v>0</v>
      </c>
      <c r="CK69" s="128"/>
      <c r="CL69" s="128"/>
      <c r="CM69" s="142" t="n">
        <f aca="false">IF(CM$2&lt;=$A69,IF(CM$3&gt;=$A69,(CM$4),0),0)*($AH70-$AH69)/10000</f>
        <v>0</v>
      </c>
      <c r="CN69" s="142" t="n">
        <f aca="false">IF(CN$2&lt;=$A69,IF(CN$3&gt;=$A69,(CN$4),0),0)*($AH70-$AH69)/10000</f>
        <v>0</v>
      </c>
      <c r="CO69" s="142" t="n">
        <f aca="false">IF(CO$2&lt;=$A69,IF(CO$3&gt;=$A69,(CO$4),0),0)*($AH70-$AH69)/10000</f>
        <v>0</v>
      </c>
      <c r="CP69" s="142" t="n">
        <f aca="false">IF(CP$2&lt;=$A69,IF(CP$3&gt;=$A69,(CP$4),0),0)*($AH70-$AH69)/10000</f>
        <v>0</v>
      </c>
      <c r="CQ69" s="128"/>
      <c r="CR69" s="128" t="n">
        <f aca="false">SUM(CM69:CP69)*AL69</f>
        <v>0</v>
      </c>
      <c r="CS69" s="128"/>
      <c r="CT69" s="17"/>
      <c r="CU69" s="17"/>
      <c r="CV69" s="17"/>
      <c r="CW69" s="140" t="n">
        <f aca="false">IF(CW$2&lt;=$A69,IF(CW$3&gt;=$A69,(CW$4),0),0)*($AH70-$AH69)/10000</f>
        <v>0</v>
      </c>
      <c r="CX69" s="140" t="n">
        <f aca="false">IF(CX$2&lt;=$A69,IF(CX$3&gt;=$A69,(CX$4),0),0)*($AH70-$AH69)/10000</f>
        <v>0</v>
      </c>
      <c r="CY69" s="140" t="n">
        <f aca="false">IF(CY$2&lt;=$A69,IF(CY$3&gt;=$A69,(CY$4),0),0)*($AH70-$AH69)/10000</f>
        <v>0</v>
      </c>
      <c r="CZ69" s="140" t="n">
        <f aca="false">IF(CZ$2&lt;=$A69,IF(CZ$3&gt;=$A69,(CZ$4),0),0)*($AH70-$AH69)/10000</f>
        <v>0</v>
      </c>
      <c r="DA69" s="140" t="n">
        <f aca="false">IF(DA$2&lt;=$A69,IF(DA$3&gt;=$A69,(DA$4),0),0)*($AH70-$AH69)/10000</f>
        <v>0</v>
      </c>
      <c r="DB69" s="140" t="n">
        <f aca="false">IF(DB$2&lt;=$A69,IF(DB$3&gt;=$A69,(DB$4),0),0)*($AH70-$AH69)/10000</f>
        <v>0</v>
      </c>
      <c r="DC69" s="140" t="n">
        <f aca="false">IF(DC$2&lt;=$A69,IF(DC$3&gt;=$A69,(DC$4),0),0)*($AH70-$AH69)/10000</f>
        <v>0</v>
      </c>
      <c r="DD69" s="17"/>
      <c r="DE69" s="128" t="n">
        <f aca="false">SUM(CW69:DC69)*$AL69</f>
        <v>0</v>
      </c>
      <c r="DF69" s="17"/>
      <c r="DG69" s="17"/>
      <c r="DH69" s="17"/>
      <c r="DI69" s="17"/>
      <c r="DJ69" s="17"/>
      <c r="DK69" s="140" t="n">
        <f aca="false">IF(DK$2&lt;=$A69,IF(DK$3&gt;=$A69,(DK$4),0),0)*($AH70-$AH69)/10000</f>
        <v>0</v>
      </c>
      <c r="DL69" s="140" t="n">
        <f aca="false">IF(DL$2&lt;=$A69,IF(DL$3&gt;=$A69,(DL$4),0),0)*($AH70-$AH69)/10000</f>
        <v>0</v>
      </c>
      <c r="DM69" s="140" t="n">
        <f aca="false">IF(DM$2&lt;=$A69,IF(DM$3&gt;=$A69,(DM$4),0),0)*($AH70-$AH69)/10000</f>
        <v>0</v>
      </c>
      <c r="DN69" s="140" t="n">
        <f aca="false">IF(DN$2&lt;=$A69,IF(DN$3&gt;=$A69,(DN$4),0),0)*($AH70-$AH69)/10000</f>
        <v>0</v>
      </c>
      <c r="DO69" s="140"/>
      <c r="DP69" s="140" t="n">
        <f aca="false">SUM(DK69:DN69)*AL69</f>
        <v>0</v>
      </c>
      <c r="DQ69" s="140"/>
      <c r="DR69" s="140" t="n">
        <f aca="false">IF(DR$2&lt;=$A69,IF(DR$3&gt;=$A69,(DR$4),0),0)*($AH70-$AH69)/10000</f>
        <v>0</v>
      </c>
      <c r="DS69" s="140" t="n">
        <f aca="false">IF(DS$2&lt;=$A69,IF(DS$3&gt;=$A69,(DS$4),0),0)*($AH70-$AH69)/10000</f>
        <v>0</v>
      </c>
      <c r="DT69" s="140" t="n">
        <f aca="false">IF(DT$2&lt;=$A69,IF(DT$3&gt;=$A69,(DT$4),0),0)*($AH70-$AH69)/10000</f>
        <v>0</v>
      </c>
      <c r="DU69" s="140" t="n">
        <f aca="false">IF(DU$2&lt;=$A69,IF(DU$3&gt;=$A69,(DU$4),0),0)*($AH70-$AH69)/10000</f>
        <v>0</v>
      </c>
      <c r="DV69" s="140" t="n">
        <f aca="false">IF(DV$2&lt;=$A69,IF(DV$3&gt;=$A69,(DV$4),0),0)*($AH70-$AH69)/10000</f>
        <v>0</v>
      </c>
      <c r="DW69" s="140" t="n">
        <f aca="false">IF(DW$2&lt;=$A69,IF(DW$3&gt;=$A69,(DW$4),0),0)*($AH70-$AH69)/10000</f>
        <v>0</v>
      </c>
      <c r="DX69" s="140" t="n">
        <f aca="false">IF(DX$2&lt;=$A69,IF(DX$3&gt;=$A69,(DX$4),0),0)*($AH70-$AH69)/10000</f>
        <v>0</v>
      </c>
      <c r="DY69" s="140" t="n">
        <f aca="false">IF(DY$2&lt;=$A69,IF(DY$3&gt;=$A69,(DY$4),0),0)*($AH70-$AH69)/10000</f>
        <v>0</v>
      </c>
      <c r="DZ69" s="17"/>
      <c r="EA69" s="128" t="n">
        <f aca="false">DP69+((SUM(DR69:DY69)))</f>
        <v>0</v>
      </c>
      <c r="EB69" s="128" t="n">
        <f aca="false">EA69*AL69</f>
        <v>0</v>
      </c>
      <c r="EC69" s="17"/>
      <c r="ED69" s="17"/>
      <c r="EE69" s="17"/>
      <c r="EF69" s="17"/>
      <c r="EG69" s="17"/>
      <c r="EH69" s="140" t="n">
        <f aca="false">IF(EH$2&lt;=$A69,IF(EH$3&gt;=$A69,(EH$4),0),0)*($AH70-$AH69)/10000</f>
        <v>0</v>
      </c>
      <c r="EI69" s="140" t="n">
        <f aca="false">IF(EI$2&lt;=$A69,IF(EI$3&gt;=$A69,(EI$4),0),0)*($AH70-$AH69)/10000</f>
        <v>0</v>
      </c>
      <c r="EJ69" s="140" t="n">
        <f aca="false">IF(EJ$2&lt;=$A69,IF(EJ$3&gt;=$A69,(EJ$4),0),0)*($AH70-$AH69)/10000</f>
        <v>0</v>
      </c>
      <c r="EK69" s="140" t="n">
        <f aca="false">IF(EK$2&lt;=$A69,IF(EK$3&gt;=$A69,(EK$4),0),0)*($AH70-$AH69)/10000</f>
        <v>0</v>
      </c>
      <c r="EL69" s="140" t="n">
        <f aca="false">IF(EL$2&lt;=$A69,IF(EL$3&gt;=$A69,(EL$4),0),0)*($AH70-$AH69)/10000</f>
        <v>0</v>
      </c>
      <c r="EM69" s="140" t="n">
        <f aca="false">IF(EM$2&lt;=$A69,IF(EM$3&gt;=$A69,(EM$4),0),0)*($AH70-$AH69)/10000</f>
        <v>0</v>
      </c>
      <c r="EN69" s="17"/>
      <c r="EO69" s="128" t="n">
        <f aca="false">SUM(EH69:EM69)</f>
        <v>0</v>
      </c>
      <c r="EP69" s="128" t="n">
        <f aca="false">EO69*AL69</f>
        <v>0</v>
      </c>
      <c r="EQ69" s="17"/>
      <c r="ER69" s="17"/>
      <c r="ES69" s="17"/>
      <c r="ET69" s="17"/>
      <c r="EU69" s="17"/>
      <c r="EV69" s="140" t="n">
        <f aca="false">IF(EV$2&lt;=$A69,IF(EV$3&gt;=$A69,(EV$4),0),0)*($AH70-$AH69)/10000</f>
        <v>0</v>
      </c>
      <c r="EW69" s="140" t="n">
        <f aca="false">IF(EW$2&lt;=$A69,IF(EW$3&gt;=$A69,(EW$4),0),0)*($AH70-$AH69)/10000</f>
        <v>0</v>
      </c>
      <c r="EX69" s="140" t="n">
        <f aca="false">IF(EX$2&lt;=$A69,IF(EX$3&gt;=$A69,(EX$4),0),0)*($AH70-$AH69)/10000</f>
        <v>0</v>
      </c>
      <c r="EY69" s="140" t="n">
        <f aca="false">IF(EY$2&lt;=$A69,IF(EY$3&gt;=$A69,(EY$4),0),0)*($AH70-$AH69)/10000</f>
        <v>0</v>
      </c>
      <c r="EZ69" s="140" t="n">
        <f aca="false">IF(EZ$2&lt;=$A69,IF(EZ$3&gt;=$A69,(EZ$4),0),0)*($AH70-$AH69)/10000</f>
        <v>0</v>
      </c>
      <c r="FA69" s="140" t="n">
        <f aca="false">IF(FA$2&lt;=$A69,IF(FA$3&gt;=$A69,(FA$4),0),0)*($AH70-$AH69)/10000</f>
        <v>0</v>
      </c>
      <c r="FB69" s="17"/>
      <c r="FC69" s="128" t="n">
        <f aca="false">SUM(EV69:FA69)</f>
        <v>0</v>
      </c>
      <c r="FD69" s="128" t="n">
        <f aca="false">FC69*AL69</f>
        <v>0</v>
      </c>
      <c r="FE69" s="17"/>
      <c r="FF69" s="17"/>
      <c r="FG69" s="17"/>
      <c r="FH69" s="17"/>
      <c r="FI69" s="17"/>
      <c r="FJ69" s="17"/>
      <c r="FK69" s="140" t="n">
        <f aca="false">IF(FK$2&lt;=$A69,IF(FK$3&gt;=$A69,(FK$4),0),0)*($AH70-$AH69)/10000</f>
        <v>0</v>
      </c>
      <c r="FL69" s="140" t="n">
        <f aca="false">IF(FL$2&lt;=$A69,IF(FL$3&gt;=$A69,(FL$4),0),0)*($AH70-$AH69)/10000</f>
        <v>0</v>
      </c>
      <c r="FM69" s="140" t="n">
        <f aca="false">IF(FM$2&lt;=$A69,IF(FM$3&gt;=$A69,(FM$4),0),0)*($AH70-$AH69)/10000</f>
        <v>0</v>
      </c>
      <c r="FN69" s="140" t="n">
        <f aca="false">IF(FN$2&lt;=$A69,IF(FN$3&gt;=$A69,(FN$4),0),0)*($AH70-$AH69)/10000</f>
        <v>0</v>
      </c>
      <c r="FO69" s="140" t="n">
        <f aca="false">IF(FO$2&lt;=$A69,IF(FO$3&gt;=$A69,(FO$4),0),0)*($AH70-$AH69)/10000</f>
        <v>0</v>
      </c>
      <c r="FP69" s="140" t="n">
        <f aca="false">IF(FP$2&lt;=$A69,IF(FP$3&gt;=$A69,(FP$4),0),0)*($AH70-$AH69)/10000</f>
        <v>0</v>
      </c>
      <c r="FQ69" s="17"/>
      <c r="FR69" s="128" t="n">
        <f aca="false">SUM(FK69:FP69)</f>
        <v>0</v>
      </c>
      <c r="FS69" s="128" t="n">
        <f aca="false">FR69*AL69</f>
        <v>0</v>
      </c>
      <c r="FT69" s="17"/>
      <c r="FU69" s="17"/>
      <c r="FV69" s="17"/>
      <c r="FW69" s="17"/>
      <c r="FX69" s="17"/>
      <c r="FY69" s="17"/>
      <c r="FZ69" s="140" t="n">
        <f aca="false">IF(FZ$2&lt;=$A69,IF(FZ$3&gt;=$A69,(FZ$4),0),0)*($AH70-$AH69)/10000</f>
        <v>0</v>
      </c>
      <c r="GA69" s="140" t="n">
        <f aca="false">IF(GA$2&lt;=$A69,IF(GA$3&gt;=$A69,(GA$4),0),0)*($AH70-$AH69)/10000</f>
        <v>0</v>
      </c>
      <c r="GB69" s="140" t="n">
        <f aca="false">IF(GB$2&lt;=$A69,IF(GB$3&gt;=$A69,(GB$4),0),0)*($AH70-$AH69)/10000</f>
        <v>0</v>
      </c>
      <c r="GC69" s="140" t="n">
        <f aca="false">IF(GC$2&lt;=$A69,IF(GC$3&gt;=$A69,(GC$4),0),0)*($AH70-$AH69)/10000</f>
        <v>0</v>
      </c>
      <c r="GD69" s="140" t="n">
        <f aca="false">IF(GD$2&lt;=$A69,IF(GD$3&gt;=$A69,(GD$4),0),0)*($AH70-$AH69)/10000</f>
        <v>0</v>
      </c>
      <c r="GE69" s="140" t="n">
        <f aca="false">IF(GE$2&lt;=$A69,IF(GE$3&gt;=$A69,(GE$4),0),0)*($AH70-$AH69)/10000</f>
        <v>0</v>
      </c>
      <c r="GF69" s="17"/>
      <c r="GG69" s="128" t="n">
        <f aca="false">SUM(FZ69:GE69)</f>
        <v>0</v>
      </c>
      <c r="GH69" s="128" t="n">
        <f aca="false">GG69*AL69</f>
        <v>0</v>
      </c>
      <c r="GK69" s="17"/>
      <c r="GL69" s="17"/>
      <c r="GM69" s="17"/>
      <c r="GN69" s="17"/>
      <c r="GO69" s="140" t="n">
        <f aca="false">IF(GO$2&lt;=$A69,IF(GO$3&gt;=$A69,(GO$4),0),0)*($AH70-$AH69)/10000</f>
        <v>0</v>
      </c>
      <c r="GP69" s="140" t="n">
        <f aca="false">IF(GP$2&lt;=$A69,IF(GP$3&gt;=$A69,(GP$4),0),0)*($AH70-$AH69)/10000</f>
        <v>0</v>
      </c>
      <c r="GQ69" s="140" t="n">
        <f aca="false">IF(GQ$2&lt;=$A69,IF(GQ$3&gt;=$A69,(GQ$4),0),0)*($AH70-$AH69)/10000</f>
        <v>0</v>
      </c>
      <c r="GR69" s="140" t="n">
        <f aca="false">IF(GR$2&lt;=$A69,IF(GR$3&gt;=$A69,(GR$4),0),0)*($AH70-$AH69)/10000</f>
        <v>0</v>
      </c>
      <c r="GS69" s="140" t="n">
        <f aca="false">IF(GS$2&lt;=$A69,IF(GS$3&gt;=$A69,(GS$4),0),0)*($AH70-$AH69)/10000</f>
        <v>0</v>
      </c>
      <c r="GT69" s="140" t="n">
        <f aca="false">IF(GT$2&lt;=$A69,IF(GT$3&gt;=$A69,(GT$4),0),0)*($AH70-$AH69)/10000</f>
        <v>0</v>
      </c>
      <c r="GU69" s="17"/>
      <c r="GV69" s="128" t="n">
        <f aca="false">SUM(GO69:GT69)</f>
        <v>0</v>
      </c>
      <c r="GW69" s="128" t="n">
        <f aca="false">GV69*AL69</f>
        <v>0</v>
      </c>
      <c r="GZ69" s="17"/>
      <c r="HA69" s="17"/>
      <c r="HB69" s="17"/>
      <c r="HC69" s="17"/>
      <c r="HD69" s="140" t="n">
        <f aca="false">IF(HD$2&lt;=$A69,IF(HD$3&gt;=$A69,(HD$4),0),0)*($AH70-$AH69)/10000</f>
        <v>0</v>
      </c>
      <c r="HE69" s="140" t="n">
        <f aca="false">IF(HE$2&lt;=$A69,IF(HE$3&gt;=$A69,(HE$4),0),0)*($AH70-$AH69)/10000</f>
        <v>0</v>
      </c>
      <c r="HF69" s="140" t="n">
        <f aca="false">IF(HF$2&lt;=$A69,IF(HF$3&gt;=$A69,(HF$4),0),0)*($AH70-$AH69)/10000</f>
        <v>0</v>
      </c>
      <c r="HG69" s="140" t="n">
        <f aca="false">IF(HG$2&lt;=$A69,IF(HG$3&gt;=$A69,(HG$4),0),0)*($AH70-$AH69)/10000</f>
        <v>0</v>
      </c>
      <c r="HH69" s="140" t="n">
        <f aca="false">IF(HH$2&lt;=$A69,IF(HH$3&gt;=$A69,(HH$4),0),0)*($AH70-$AH69)/10000</f>
        <v>0</v>
      </c>
      <c r="HI69" s="140" t="n">
        <f aca="false">IF(HI$2&lt;=$A69,IF(HI$3&gt;=$A69,(HI$4),0),0)*($AH70-$AH69)/10000</f>
        <v>0</v>
      </c>
      <c r="HJ69" s="17"/>
      <c r="HK69" s="128" t="n">
        <f aca="false">SUM(HD69:HI69)</f>
        <v>0</v>
      </c>
      <c r="HL69" s="128" t="n">
        <f aca="false">HK69*AL69</f>
        <v>0</v>
      </c>
    </row>
    <row r="70" customFormat="false" ht="16.5" hidden="false" customHeight="false" outlineLevel="0" collapsed="false">
      <c r="A70" s="133" t="n">
        <v>38869</v>
      </c>
      <c r="B70" s="144" t="n">
        <f aca="false">INDEX(PrnArray,MATCH($A70,PrnColumn,0),MATCH($AE$19,PrnRow,0))+EP70</f>
        <v>0</v>
      </c>
      <c r="C70" s="135" t="n">
        <f aca="false">INDEX(M1SHEET,MATCH($A70,M1COLUMN,0),MATCH($AF$14,M1ROW,0))</f>
        <v>0.12</v>
      </c>
      <c r="D70" s="152"/>
      <c r="E70" s="144" t="n">
        <f aca="false">INDEX(PrnArray,MATCH($A70,PrnColumn,0),MATCH($AF$47,PrnRow,0))+HL70</f>
        <v>0</v>
      </c>
      <c r="F70" s="135" t="n">
        <f aca="false">INDEX(M1SHEET,MATCH($A70,M1COLUMN,0),MATCH($AF$6,M1ROW,0))</f>
        <v>0.17</v>
      </c>
      <c r="G70" s="152"/>
      <c r="H70" s="144" t="n">
        <f aca="false">INDEX(PrnArray,MATCH($A70,PrnColumn,0),MATCH($AE$11,PrnRow,0))</f>
        <v>0</v>
      </c>
      <c r="I70" s="135" t="n">
        <f aca="false">INDEX(M1SHEET,MATCH($A70,M1COLUMN,0),MATCH($AF$20,M1ROW,0))</f>
        <v>-0.09</v>
      </c>
      <c r="J70" s="152"/>
      <c r="K70" s="144" t="n">
        <f aca="false">INDEX(PrnArray,MATCH($A70,PrnColumn,0),MATCH($AE$21,PrnRow,0))+FS70</f>
        <v>11.17</v>
      </c>
      <c r="L70" s="135" t="n">
        <f aca="false">INDEX(M1SHEET,MATCH($A70,M1COLUMN,0),MATCH($AF$10,M1ROW,0))</f>
        <v>0.07</v>
      </c>
      <c r="M70" s="152"/>
      <c r="N70" s="144" t="n">
        <f aca="false">INDEX(PrnArray,MATCH($A70,PrnColumn,0),MATCH($AE$40,PrnRow,0))+AJ70</f>
        <v>-17.74</v>
      </c>
      <c r="O70" s="135" t="n">
        <f aca="false">INDEX(M1SHEET,MATCH($A70,M1COLUMN,0),MATCH($AF$26,M1ROW,0))</f>
        <v>0.14</v>
      </c>
      <c r="P70" s="152"/>
      <c r="Q70" s="144" t="n">
        <f aca="false">INDEX(PrnArray,MATCH($A70,PrnColumn,0),MATCH($AE$2,PrnRow,0))+$BE70+$DE70</f>
        <v>-55.58</v>
      </c>
      <c r="R70" s="135" t="n">
        <f aca="false">INDEX(M1SHEET,MATCH($A70,M1COLUMN,0),MATCH($AF$3,M1ROW,0))</f>
        <v>-0.55</v>
      </c>
      <c r="S70" s="152"/>
      <c r="T70" s="135" t="n">
        <f aca="false">INDEX(M1SHEET,MATCH($A70,M1COLUMN,0),MATCH($AF$28,M1ROW,0))</f>
        <v>4.7042912134826</v>
      </c>
      <c r="U70" s="152"/>
      <c r="V70" s="144" t="e">
        <f aca="false">INDEX(PrnArray,MATCH($A70,PrnColumn,0),MATCH($AE$18,PrnRow,0))+INDEX(optsArray,MATCH($A70,optsColumn,0),MATCH($AE$18,optsRow,0))+$BE70+$CJ70+$CR70+$DP70</f>
        <v>#VALUE!</v>
      </c>
      <c r="W70" s="135" t="n">
        <f aca="false">INDEX(M1SHEET,MATCH($A70,M1COLUMN,0),MATCH($AF$2,M1ROW,0))</f>
        <v>3.896</v>
      </c>
      <c r="X70" s="152"/>
      <c r="Z70" s="150" t="n">
        <f aca="false">H70+K70+Q70</f>
        <v>-44.41</v>
      </c>
      <c r="AA70" s="58"/>
      <c r="AB70" s="58"/>
      <c r="AH70" s="138" t="n">
        <v>38869</v>
      </c>
      <c r="AI70" s="96" t="n">
        <f aca="false">(BE70+BQ70+CJ70+DP70)*AL70</f>
        <v>0</v>
      </c>
      <c r="AJ70" s="97" t="n">
        <f aca="false">(AN70)*(AL70)</f>
        <v>0</v>
      </c>
      <c r="AK70" s="97" t="n">
        <f aca="false">(AM70+AN70)*(AL70)</f>
        <v>0</v>
      </c>
      <c r="AL70" s="139" t="n">
        <f aca="false">INDEX(M1SHEET,MATCH($AH70,M1COLUMN,0),MATCH($AF$38,M1ROW,0))</f>
        <v>0.744485615577958</v>
      </c>
      <c r="AM70" s="122" t="n">
        <f aca="false">BR70</f>
        <v>0</v>
      </c>
      <c r="AN70" s="97" t="n">
        <f aca="false">BQ70</f>
        <v>0</v>
      </c>
      <c r="AO70" s="125"/>
      <c r="AP70" s="108"/>
      <c r="AQ70" s="128" t="n">
        <f aca="false">SUM(AW70:BD70)+SUM(BH70:BO70)+SUM(DT70:DY70)+SUM(BV70:CH70)</f>
        <v>0</v>
      </c>
      <c r="AR70" s="108"/>
      <c r="AS70" s="17"/>
      <c r="AT70" s="17"/>
      <c r="AU70" s="37" t="n">
        <v>38869</v>
      </c>
      <c r="AV70" s="17"/>
      <c r="AW70" s="128" t="n">
        <f aca="false">IF(AW$2&lt;=$A70,IF(AW$3&gt;=$A70,(AW$4/1.055056),0),0)*($AH71-$AH70)/10000</f>
        <v>0</v>
      </c>
      <c r="AX70" s="140" t="n">
        <f aca="false">IF(AX$2&lt;=$A70,IF(AX$3&gt;=$A70,(AX$4/1.055056),0),0)*($AH71-$AH70)/10000</f>
        <v>0</v>
      </c>
      <c r="AY70" s="140" t="n">
        <f aca="false">IF(AY$2&lt;=$A70,IF(AY$3&gt;=$A70,(AY$4/1.055056),0),0)*($AH71-$AH70)/10000</f>
        <v>0</v>
      </c>
      <c r="AZ70" s="140" t="n">
        <f aca="false">IF(AZ$2&lt;=$A70,IF(AZ$3&gt;=$A70,(AZ$4/1.055056),0),0)*($AH71-$AH70)/10000</f>
        <v>0</v>
      </c>
      <c r="BA70" s="140" t="n">
        <f aca="false">IF(BA$2&lt;=$A70,IF(BA$3&gt;=$A70,(BA$4/1.055056),0),0)*($AH71-$AH70)/10000</f>
        <v>0</v>
      </c>
      <c r="BB70" s="140" t="n">
        <f aca="false">IF(BB$2&lt;=$A70,IF(BB$3&gt;=$A70,(BB$4/1.055056),0),0)*($AH71-$AH70)/10000</f>
        <v>0</v>
      </c>
      <c r="BC70" s="140" t="n">
        <f aca="false">IF(BC$2&lt;=$A70,IF(BC$3&gt;=$A70,(BC$4/1.055056),0),0)*($AH71-$AH70)/10000</f>
        <v>0</v>
      </c>
      <c r="BD70" s="140"/>
      <c r="BE70" s="140" t="n">
        <f aca="false">SUM(AW70:BD70)*AL70</f>
        <v>0</v>
      </c>
      <c r="BF70" s="13"/>
      <c r="BG70" s="13"/>
      <c r="BH70" s="141" t="n">
        <f aca="false">IF(BH$2&lt;=$A70,IF(BH$3&gt;=$A70,(BH$4/1.055056),0),0)*($AH71-$AH70)/10000</f>
        <v>0</v>
      </c>
      <c r="BI70" s="141" t="n">
        <f aca="false">IF(BI$2&lt;=$A70,IF(BI$3&gt;=$A70,(BI$4/1.055056),0),0)*($AH71-$AH70)/10000</f>
        <v>0</v>
      </c>
      <c r="BJ70" s="141" t="n">
        <f aca="false">IF(BJ$2&lt;=$A70,IF(BJ$3&gt;=$A70,(BJ$4/1.055056),0),0)*($AH71-$AH70)/10000</f>
        <v>0</v>
      </c>
      <c r="BK70" s="141" t="n">
        <f aca="false">IF(BK$2&lt;=$A70,IF(BK$3&gt;=$A70,(BK$4/1.055056),0),0)*($AH71-$AH70)/10000</f>
        <v>0</v>
      </c>
      <c r="BL70" s="141" t="n">
        <f aca="false">IF(BL$2&lt;=$A70,IF(BL$3&gt;=$A70,(BL$4/1.055056),0),0)*($AH71-$AH70)/10000</f>
        <v>0</v>
      </c>
      <c r="BM70" s="141" t="n">
        <f aca="false">IF(BM$2&lt;=$A70,IF(BM$3&gt;=$A70,(BM$4/1.055056),0),0)*($AH71-$AH70)/10000</f>
        <v>0</v>
      </c>
      <c r="BN70" s="141" t="n">
        <f aca="false">IF(BN$2&lt;=$A70,IF(BN$3&gt;=$A70,(BN$4/1.055056),0),0)*($AH71-$AH70)/10000</f>
        <v>0</v>
      </c>
      <c r="BO70" s="141" t="n">
        <f aca="false">IF(BO$2&lt;=$A70,IF(BO$3&gt;=$A70,(BO$4/1.055056),0),0)*($AH71-$AH70)/10000</f>
        <v>0</v>
      </c>
      <c r="BP70" s="13"/>
      <c r="BQ70" s="14" t="n">
        <f aca="false">SUM(BH70:BO70)</f>
        <v>0</v>
      </c>
      <c r="BR70" s="14"/>
      <c r="BS70" s="14"/>
      <c r="BT70" s="17"/>
      <c r="BU70" s="17"/>
      <c r="BV70" s="142" t="n">
        <f aca="false">IF(BV$2&lt;=$A70,IF(BV$3&gt;=$A70,(BV$4),0),0)*($AH71-$AH70)/10000</f>
        <v>0</v>
      </c>
      <c r="BW70" s="142" t="n">
        <f aca="false">IF(BW$2&lt;=$A70,IF(BW$3&gt;=$A70,(BW$4),0),0)*($AH71-$AH70)/10000</f>
        <v>0</v>
      </c>
      <c r="BX70" s="142" t="n">
        <f aca="false">IF(BX$2&lt;=$A70,IF(BX$3&gt;=$A70,(BX$4),0),0)*($AH71-$AH70)/10000</f>
        <v>0</v>
      </c>
      <c r="BY70" s="142" t="n">
        <f aca="false">IF(BY$2&lt;=$A70,IF(BY$3&gt;=$A70,(BY$4),0),0)*($AH71-$AH70)/10000</f>
        <v>0</v>
      </c>
      <c r="BZ70" s="142" t="n">
        <f aca="false">IF(BZ$2&lt;=$A70,IF(BZ$3&gt;=$A70,(BZ$4),0),0)*($AH71-$AH70)/10000</f>
        <v>0</v>
      </c>
      <c r="CA70" s="140" t="n">
        <f aca="false">IF(CA$2&lt;=$A70,IF(CA$3&gt;=$A70,(CA$4),0),0)*($AH71-$AH70)/10000</f>
        <v>0</v>
      </c>
      <c r="CB70" s="140" t="n">
        <f aca="false">IF(CB$2&lt;=$A70,IF(CB$3&gt;=$A70,(CB$4),0),0)*($AH71-$AH70)/10000</f>
        <v>0</v>
      </c>
      <c r="CC70" s="140" t="n">
        <f aca="false">IF(CC$2&lt;=$A70,IF(CC$3&gt;=$A70,(CC$4),0),0)*($AH71-$AH70)/10000</f>
        <v>0</v>
      </c>
      <c r="CD70" s="140" t="n">
        <f aca="false">IF(CD$2&lt;=$A70,IF(CD$3&gt;=$A70,(CD$4),0),0)*($AH71-$AH70)/10000</f>
        <v>0</v>
      </c>
      <c r="CE70" s="140" t="n">
        <f aca="false">IF(CE$2&lt;=$A70,IF(CE$3&gt;=$A70,(CE$4),0),0)*($AH71-$AH70)/10000</f>
        <v>0</v>
      </c>
      <c r="CF70" s="140" t="n">
        <f aca="false">IF(CF$2&lt;=$A70,IF(CF$3&gt;=$A70,(CF$4),0),0)*($AH71-$AH70)/10000</f>
        <v>0</v>
      </c>
      <c r="CG70" s="140" t="n">
        <f aca="false">IF(CG$2&lt;=$A70,IF(CG$3&gt;=$A70,(CG$4),0),0)*($AH71-$AH70)/10000</f>
        <v>0</v>
      </c>
      <c r="CH70" s="140" t="n">
        <f aca="false">IF(CH$2&lt;=$A70,IF(CH$3&gt;=$A70,(CH$4),0),0)*($AH71-$AH70)/10000</f>
        <v>0</v>
      </c>
      <c r="CI70" s="17"/>
      <c r="CJ70" s="128" t="n">
        <f aca="false">SUM(BV70:CH70)*$AL70</f>
        <v>0</v>
      </c>
      <c r="CK70" s="128"/>
      <c r="CL70" s="128"/>
      <c r="CM70" s="142" t="n">
        <f aca="false">IF(CM$2&lt;=$A70,IF(CM$3&gt;=$A70,(CM$4),0),0)*($AH71-$AH70)/10000</f>
        <v>0</v>
      </c>
      <c r="CN70" s="142" t="n">
        <f aca="false">IF(CN$2&lt;=$A70,IF(CN$3&gt;=$A70,(CN$4),0),0)*($AH71-$AH70)/10000</f>
        <v>0</v>
      </c>
      <c r="CO70" s="142" t="n">
        <f aca="false">IF(CO$2&lt;=$A70,IF(CO$3&gt;=$A70,(CO$4),0),0)*($AH71-$AH70)/10000</f>
        <v>0</v>
      </c>
      <c r="CP70" s="142" t="n">
        <f aca="false">IF(CP$2&lt;=$A70,IF(CP$3&gt;=$A70,(CP$4),0),0)*($AH71-$AH70)/10000</f>
        <v>0</v>
      </c>
      <c r="CQ70" s="128"/>
      <c r="CR70" s="128" t="n">
        <f aca="false">SUM(CM70:CP70)*AL70</f>
        <v>0</v>
      </c>
      <c r="CS70" s="128"/>
      <c r="CT70" s="17"/>
      <c r="CU70" s="17"/>
      <c r="CV70" s="17"/>
      <c r="CW70" s="140" t="n">
        <f aca="false">IF(CW$2&lt;=$A70,IF(CW$3&gt;=$A70,(CW$4),0),0)*($AH71-$AH70)/10000</f>
        <v>0</v>
      </c>
      <c r="CX70" s="140" t="n">
        <f aca="false">IF(CX$2&lt;=$A70,IF(CX$3&gt;=$A70,(CX$4),0),0)*($AH71-$AH70)/10000</f>
        <v>0</v>
      </c>
      <c r="CY70" s="140" t="n">
        <f aca="false">IF(CY$2&lt;=$A70,IF(CY$3&gt;=$A70,(CY$4),0),0)*($AH71-$AH70)/10000</f>
        <v>0</v>
      </c>
      <c r="CZ70" s="140" t="n">
        <f aca="false">IF(CZ$2&lt;=$A70,IF(CZ$3&gt;=$A70,(CZ$4),0),0)*($AH71-$AH70)/10000</f>
        <v>0</v>
      </c>
      <c r="DA70" s="140" t="n">
        <f aca="false">IF(DA$2&lt;=$A70,IF(DA$3&gt;=$A70,(DA$4),0),0)*($AH71-$AH70)/10000</f>
        <v>0</v>
      </c>
      <c r="DB70" s="140" t="n">
        <f aca="false">IF(DB$2&lt;=$A70,IF(DB$3&gt;=$A70,(DB$4),0),0)*($AH71-$AH70)/10000</f>
        <v>0</v>
      </c>
      <c r="DC70" s="140" t="n">
        <f aca="false">IF(DC$2&lt;=$A70,IF(DC$3&gt;=$A70,(DC$4),0),0)*($AH71-$AH70)/10000</f>
        <v>0</v>
      </c>
      <c r="DD70" s="17"/>
      <c r="DE70" s="128" t="n">
        <f aca="false">SUM(CW70:DC70)*$AL70</f>
        <v>0</v>
      </c>
      <c r="DF70" s="17"/>
      <c r="DG70" s="17"/>
      <c r="DH70" s="17"/>
      <c r="DI70" s="17"/>
      <c r="DJ70" s="17"/>
      <c r="DK70" s="140" t="n">
        <f aca="false">IF(DK$2&lt;=$A70,IF(DK$3&gt;=$A70,(DK$4),0),0)*($AH71-$AH70)/10000</f>
        <v>0</v>
      </c>
      <c r="DL70" s="140" t="n">
        <f aca="false">IF(DL$2&lt;=$A70,IF(DL$3&gt;=$A70,(DL$4),0),0)*($AH71-$AH70)/10000</f>
        <v>0</v>
      </c>
      <c r="DM70" s="140" t="n">
        <f aca="false">IF(DM$2&lt;=$A70,IF(DM$3&gt;=$A70,(DM$4),0),0)*($AH71-$AH70)/10000</f>
        <v>0</v>
      </c>
      <c r="DN70" s="140" t="n">
        <f aca="false">IF(DN$2&lt;=$A70,IF(DN$3&gt;=$A70,(DN$4),0),0)*($AH71-$AH70)/10000</f>
        <v>0</v>
      </c>
      <c r="DO70" s="140"/>
      <c r="DP70" s="140" t="n">
        <f aca="false">SUM(DK70:DN70)*AL70</f>
        <v>0</v>
      </c>
      <c r="DQ70" s="140"/>
      <c r="DR70" s="140" t="n">
        <f aca="false">IF(DR$2&lt;=$A70,IF(DR$3&gt;=$A70,(DR$4),0),0)*($AH71-$AH70)/10000</f>
        <v>0</v>
      </c>
      <c r="DS70" s="140" t="n">
        <f aca="false">IF(DS$2&lt;=$A70,IF(DS$3&gt;=$A70,(DS$4),0),0)*($AH71-$AH70)/10000</f>
        <v>0</v>
      </c>
      <c r="DT70" s="140" t="n">
        <f aca="false">IF(DT$2&lt;=$A70,IF(DT$3&gt;=$A70,(DT$4),0),0)*($AH71-$AH70)/10000</f>
        <v>0</v>
      </c>
      <c r="DU70" s="140" t="n">
        <f aca="false">IF(DU$2&lt;=$A70,IF(DU$3&gt;=$A70,(DU$4),0),0)*($AH71-$AH70)/10000</f>
        <v>0</v>
      </c>
      <c r="DV70" s="140" t="n">
        <f aca="false">IF(DV$2&lt;=$A70,IF(DV$3&gt;=$A70,(DV$4),0),0)*($AH71-$AH70)/10000</f>
        <v>0</v>
      </c>
      <c r="DW70" s="140" t="n">
        <f aca="false">IF(DW$2&lt;=$A70,IF(DW$3&gt;=$A70,(DW$4),0),0)*($AH71-$AH70)/10000</f>
        <v>0</v>
      </c>
      <c r="DX70" s="140" t="n">
        <f aca="false">IF(DX$2&lt;=$A70,IF(DX$3&gt;=$A70,(DX$4),0),0)*($AH71-$AH70)/10000</f>
        <v>0</v>
      </c>
      <c r="DY70" s="140" t="n">
        <f aca="false">IF(DY$2&lt;=$A70,IF(DY$3&gt;=$A70,(DY$4),0),0)*($AH71-$AH70)/10000</f>
        <v>0</v>
      </c>
      <c r="DZ70" s="17"/>
      <c r="EA70" s="128" t="n">
        <f aca="false">DP70+((SUM(DR70:DY70)))</f>
        <v>0</v>
      </c>
      <c r="EB70" s="128" t="n">
        <f aca="false">EA70*AL70</f>
        <v>0</v>
      </c>
      <c r="EC70" s="17"/>
      <c r="ED70" s="17"/>
      <c r="EE70" s="17"/>
      <c r="EF70" s="17"/>
      <c r="EG70" s="17"/>
      <c r="EH70" s="140" t="n">
        <f aca="false">IF(EH$2&lt;=$A70,IF(EH$3&gt;=$A70,(EH$4),0),0)*($AH71-$AH70)/10000</f>
        <v>0</v>
      </c>
      <c r="EI70" s="140" t="n">
        <f aca="false">IF(EI$2&lt;=$A70,IF(EI$3&gt;=$A70,(EI$4),0),0)*($AH71-$AH70)/10000</f>
        <v>0</v>
      </c>
      <c r="EJ70" s="140" t="n">
        <f aca="false">IF(EJ$2&lt;=$A70,IF(EJ$3&gt;=$A70,(EJ$4),0),0)*($AH71-$AH70)/10000</f>
        <v>0</v>
      </c>
      <c r="EK70" s="140" t="n">
        <f aca="false">IF(EK$2&lt;=$A70,IF(EK$3&gt;=$A70,(EK$4),0),0)*($AH71-$AH70)/10000</f>
        <v>0</v>
      </c>
      <c r="EL70" s="140" t="n">
        <f aca="false">IF(EL$2&lt;=$A70,IF(EL$3&gt;=$A70,(EL$4),0),0)*($AH71-$AH70)/10000</f>
        <v>0</v>
      </c>
      <c r="EM70" s="140" t="n">
        <f aca="false">IF(EM$2&lt;=$A70,IF(EM$3&gt;=$A70,(EM$4),0),0)*($AH71-$AH70)/10000</f>
        <v>0</v>
      </c>
      <c r="EN70" s="17"/>
      <c r="EO70" s="128" t="n">
        <f aca="false">SUM(EH70:EM70)</f>
        <v>0</v>
      </c>
      <c r="EP70" s="128" t="n">
        <f aca="false">EO70*AL70</f>
        <v>0</v>
      </c>
      <c r="EQ70" s="17"/>
      <c r="ER70" s="17"/>
      <c r="ES70" s="17"/>
      <c r="ET70" s="17"/>
      <c r="EU70" s="17"/>
      <c r="EV70" s="140" t="n">
        <f aca="false">IF(EV$2&lt;=$A70,IF(EV$3&gt;=$A70,(EV$4),0),0)*($AH71-$AH70)/10000</f>
        <v>0</v>
      </c>
      <c r="EW70" s="140" t="n">
        <f aca="false">IF(EW$2&lt;=$A70,IF(EW$3&gt;=$A70,(EW$4),0),0)*($AH71-$AH70)/10000</f>
        <v>0</v>
      </c>
      <c r="EX70" s="140" t="n">
        <f aca="false">IF(EX$2&lt;=$A70,IF(EX$3&gt;=$A70,(EX$4),0),0)*($AH71-$AH70)/10000</f>
        <v>0</v>
      </c>
      <c r="EY70" s="140" t="n">
        <f aca="false">IF(EY$2&lt;=$A70,IF(EY$3&gt;=$A70,(EY$4),0),0)*($AH71-$AH70)/10000</f>
        <v>0</v>
      </c>
      <c r="EZ70" s="140" t="n">
        <f aca="false">IF(EZ$2&lt;=$A70,IF(EZ$3&gt;=$A70,(EZ$4),0),0)*($AH71-$AH70)/10000</f>
        <v>0</v>
      </c>
      <c r="FA70" s="140" t="n">
        <f aca="false">IF(FA$2&lt;=$A70,IF(FA$3&gt;=$A70,(FA$4),0),0)*($AH71-$AH70)/10000</f>
        <v>0</v>
      </c>
      <c r="FB70" s="17"/>
      <c r="FC70" s="128" t="n">
        <f aca="false">SUM(EV70:FA70)</f>
        <v>0</v>
      </c>
      <c r="FD70" s="128" t="n">
        <f aca="false">FC70*AL70</f>
        <v>0</v>
      </c>
      <c r="FE70" s="17"/>
      <c r="FF70" s="17"/>
      <c r="FG70" s="17"/>
      <c r="FH70" s="17"/>
      <c r="FI70" s="17"/>
      <c r="FJ70" s="17"/>
      <c r="FK70" s="140" t="n">
        <f aca="false">IF(FK$2&lt;=$A70,IF(FK$3&gt;=$A70,(FK$4),0),0)*($AH71-$AH70)/10000</f>
        <v>0</v>
      </c>
      <c r="FL70" s="140" t="n">
        <f aca="false">IF(FL$2&lt;=$A70,IF(FL$3&gt;=$A70,(FL$4),0),0)*($AH71-$AH70)/10000</f>
        <v>0</v>
      </c>
      <c r="FM70" s="140" t="n">
        <f aca="false">IF(FM$2&lt;=$A70,IF(FM$3&gt;=$A70,(FM$4),0),0)*($AH71-$AH70)/10000</f>
        <v>0</v>
      </c>
      <c r="FN70" s="140" t="n">
        <f aca="false">IF(FN$2&lt;=$A70,IF(FN$3&gt;=$A70,(FN$4),0),0)*($AH71-$AH70)/10000</f>
        <v>0</v>
      </c>
      <c r="FO70" s="140" t="n">
        <f aca="false">IF(FO$2&lt;=$A70,IF(FO$3&gt;=$A70,(FO$4),0),0)*($AH71-$AH70)/10000</f>
        <v>0</v>
      </c>
      <c r="FP70" s="140" t="n">
        <f aca="false">IF(FP$2&lt;=$A70,IF(FP$3&gt;=$A70,(FP$4),0),0)*($AH71-$AH70)/10000</f>
        <v>0</v>
      </c>
      <c r="FQ70" s="17"/>
      <c r="FR70" s="128" t="n">
        <f aca="false">SUM(FK70:FP70)</f>
        <v>0</v>
      </c>
      <c r="FS70" s="128" t="n">
        <f aca="false">FR70*AL70</f>
        <v>0</v>
      </c>
      <c r="FT70" s="17"/>
      <c r="FU70" s="17"/>
      <c r="FV70" s="17"/>
      <c r="FW70" s="17"/>
      <c r="FX70" s="17"/>
      <c r="FY70" s="17"/>
      <c r="FZ70" s="140" t="n">
        <f aca="false">IF(FZ$2&lt;=$A70,IF(FZ$3&gt;=$A70,(FZ$4),0),0)*($AH71-$AH70)/10000</f>
        <v>0</v>
      </c>
      <c r="GA70" s="140" t="n">
        <f aca="false">IF(GA$2&lt;=$A70,IF(GA$3&gt;=$A70,(GA$4),0),0)*($AH71-$AH70)/10000</f>
        <v>0</v>
      </c>
      <c r="GB70" s="140" t="n">
        <f aca="false">IF(GB$2&lt;=$A70,IF(GB$3&gt;=$A70,(GB$4),0),0)*($AH71-$AH70)/10000</f>
        <v>0</v>
      </c>
      <c r="GC70" s="140" t="n">
        <f aca="false">IF(GC$2&lt;=$A70,IF(GC$3&gt;=$A70,(GC$4),0),0)*($AH71-$AH70)/10000</f>
        <v>0</v>
      </c>
      <c r="GD70" s="140" t="n">
        <f aca="false">IF(GD$2&lt;=$A70,IF(GD$3&gt;=$A70,(GD$4),0),0)*($AH71-$AH70)/10000</f>
        <v>0</v>
      </c>
      <c r="GE70" s="140" t="n">
        <f aca="false">IF(GE$2&lt;=$A70,IF(GE$3&gt;=$A70,(GE$4),0),0)*($AH71-$AH70)/10000</f>
        <v>0</v>
      </c>
      <c r="GF70" s="17"/>
      <c r="GG70" s="128" t="n">
        <f aca="false">SUM(FZ70:GE70)</f>
        <v>0</v>
      </c>
      <c r="GH70" s="128" t="n">
        <f aca="false">GG70*AL70</f>
        <v>0</v>
      </c>
      <c r="GK70" s="17"/>
      <c r="GL70" s="17"/>
      <c r="GM70" s="17"/>
      <c r="GN70" s="17"/>
      <c r="GO70" s="140" t="n">
        <f aca="false">IF(GO$2&lt;=$A70,IF(GO$3&gt;=$A70,(GO$4),0),0)*($AH71-$AH70)/10000</f>
        <v>0</v>
      </c>
      <c r="GP70" s="140" t="n">
        <f aca="false">IF(GP$2&lt;=$A70,IF(GP$3&gt;=$A70,(GP$4),0),0)*($AH71-$AH70)/10000</f>
        <v>0</v>
      </c>
      <c r="GQ70" s="140" t="n">
        <f aca="false">IF(GQ$2&lt;=$A70,IF(GQ$3&gt;=$A70,(GQ$4),0),0)*($AH71-$AH70)/10000</f>
        <v>0</v>
      </c>
      <c r="GR70" s="140" t="n">
        <f aca="false">IF(GR$2&lt;=$A70,IF(GR$3&gt;=$A70,(GR$4),0),0)*($AH71-$AH70)/10000</f>
        <v>0</v>
      </c>
      <c r="GS70" s="140" t="n">
        <f aca="false">IF(GS$2&lt;=$A70,IF(GS$3&gt;=$A70,(GS$4),0),0)*($AH71-$AH70)/10000</f>
        <v>0</v>
      </c>
      <c r="GT70" s="140" t="n">
        <f aca="false">IF(GT$2&lt;=$A70,IF(GT$3&gt;=$A70,(GT$4),0),0)*($AH71-$AH70)/10000</f>
        <v>0</v>
      </c>
      <c r="GU70" s="17"/>
      <c r="GV70" s="128" t="n">
        <f aca="false">SUM(GO70:GT70)</f>
        <v>0</v>
      </c>
      <c r="GW70" s="128" t="n">
        <f aca="false">GV70*AL70</f>
        <v>0</v>
      </c>
      <c r="GZ70" s="17"/>
      <c r="HA70" s="17"/>
      <c r="HB70" s="17"/>
      <c r="HC70" s="17"/>
      <c r="HD70" s="140" t="n">
        <f aca="false">IF(HD$2&lt;=$A70,IF(HD$3&gt;=$A70,(HD$4),0),0)*($AH71-$AH70)/10000</f>
        <v>0</v>
      </c>
      <c r="HE70" s="140" t="n">
        <f aca="false">IF(HE$2&lt;=$A70,IF(HE$3&gt;=$A70,(HE$4),0),0)*($AH71-$AH70)/10000</f>
        <v>0</v>
      </c>
      <c r="HF70" s="140" t="n">
        <f aca="false">IF(HF$2&lt;=$A70,IF(HF$3&gt;=$A70,(HF$4),0),0)*($AH71-$AH70)/10000</f>
        <v>0</v>
      </c>
      <c r="HG70" s="140" t="n">
        <f aca="false">IF(HG$2&lt;=$A70,IF(HG$3&gt;=$A70,(HG$4),0),0)*($AH71-$AH70)/10000</f>
        <v>0</v>
      </c>
      <c r="HH70" s="140" t="n">
        <f aca="false">IF(HH$2&lt;=$A70,IF(HH$3&gt;=$A70,(HH$4),0),0)*($AH71-$AH70)/10000</f>
        <v>0</v>
      </c>
      <c r="HI70" s="140" t="n">
        <f aca="false">IF(HI$2&lt;=$A70,IF(HI$3&gt;=$A70,(HI$4),0),0)*($AH71-$AH70)/10000</f>
        <v>0</v>
      </c>
      <c r="HJ70" s="17"/>
      <c r="HK70" s="128" t="n">
        <f aca="false">SUM(HD70:HI70)</f>
        <v>0</v>
      </c>
      <c r="HL70" s="128" t="n">
        <f aca="false">HK70*AL70</f>
        <v>0</v>
      </c>
    </row>
    <row r="71" customFormat="false" ht="16.5" hidden="false" customHeight="false" outlineLevel="0" collapsed="false">
      <c r="A71" s="133" t="n">
        <v>38899</v>
      </c>
      <c r="B71" s="144" t="n">
        <f aca="false">INDEX(PrnArray,MATCH($A71,PrnColumn,0),MATCH($AE$19,PrnRow,0))+EP71</f>
        <v>0</v>
      </c>
      <c r="C71" s="135" t="n">
        <f aca="false">INDEX(M1SHEET,MATCH($A71,M1COLUMN,0),MATCH($AF$14,M1ROW,0))</f>
        <v>0.12</v>
      </c>
      <c r="D71" s="145" t="n">
        <f aca="false">AVERAGE(C68:C74)</f>
        <v>0.12</v>
      </c>
      <c r="E71" s="144" t="n">
        <f aca="false">INDEX(PrnArray,MATCH($A71,PrnColumn,0),MATCH($AF$47,PrnRow,0))+HL71</f>
        <v>0</v>
      </c>
      <c r="F71" s="135" t="n">
        <f aca="false">INDEX(M1SHEET,MATCH($A71,M1COLUMN,0),MATCH($AF$6,M1ROW,0))</f>
        <v>0.17</v>
      </c>
      <c r="G71" s="145" t="n">
        <f aca="false">AVERAGE(F68:F74)</f>
        <v>0.17</v>
      </c>
      <c r="H71" s="144" t="n">
        <f aca="false">INDEX(PrnArray,MATCH($A71,PrnColumn,0),MATCH($AE$11,PrnRow,0))</f>
        <v>0</v>
      </c>
      <c r="I71" s="135" t="n">
        <f aca="false">INDEX(M1SHEET,MATCH($A71,M1COLUMN,0),MATCH($AF$20,M1ROW,0))</f>
        <v>-0.09</v>
      </c>
      <c r="J71" s="145" t="n">
        <f aca="false">AVERAGE(I68:I74)</f>
        <v>-0.09</v>
      </c>
      <c r="K71" s="144" t="n">
        <f aca="false">INDEX(PrnArray,MATCH($A71,PrnColumn,0),MATCH($AE$21,PrnRow,0))+FS71</f>
        <v>11.48</v>
      </c>
      <c r="L71" s="135" t="n">
        <f aca="false">INDEX(M1SHEET,MATCH($A71,M1COLUMN,0),MATCH($AF$10,M1ROW,0))</f>
        <v>0.07</v>
      </c>
      <c r="M71" s="145" t="n">
        <f aca="false">AVERAGE(L68:L74)</f>
        <v>0.07</v>
      </c>
      <c r="N71" s="144" t="n">
        <f aca="false">INDEX(PrnArray,MATCH($A71,PrnColumn,0),MATCH($AE$40,PrnRow,0))+AJ71</f>
        <v>-18.24</v>
      </c>
      <c r="O71" s="135" t="n">
        <f aca="false">INDEX(M1SHEET,MATCH($A71,M1COLUMN,0),MATCH($AF$26,M1ROW,0))</f>
        <v>0.14</v>
      </c>
      <c r="P71" s="145" t="n">
        <f aca="false">AVERAGE(O68:O74)</f>
        <v>0.14</v>
      </c>
      <c r="Q71" s="144" t="n">
        <f aca="false">INDEX(PrnArray,MATCH($A71,PrnColumn,0),MATCH($AE$2,PrnRow,0))+$BE71+$DE71</f>
        <v>-57.15</v>
      </c>
      <c r="R71" s="135" t="n">
        <f aca="false">INDEX(M1SHEET,MATCH($A71,M1COLUMN,0),MATCH($AF$3,M1ROW,0))</f>
        <v>-0.55</v>
      </c>
      <c r="S71" s="145" t="n">
        <f aca="false">AVERAGE(R68:R74)</f>
        <v>-0.55</v>
      </c>
      <c r="T71" s="135" t="n">
        <f aca="false">INDEX(M1SHEET,MATCH($A71,M1COLUMN,0),MATCH($AF$28,M1ROW,0))</f>
        <v>4.74543541342623</v>
      </c>
      <c r="U71" s="145" t="n">
        <f aca="false">AVERAGE(T68:T74)</f>
        <v>4.75123251712564</v>
      </c>
      <c r="V71" s="144" t="e">
        <f aca="false">INDEX(PrnArray,MATCH($A71,PrnColumn,0),MATCH($AE$18,PrnRow,0))+INDEX(optsArray,MATCH($A71,optsColumn,0),MATCH($AE$18,optsRow,0))+$BE71+$CJ71+$CR71+$DP71</f>
        <v>#VALUE!</v>
      </c>
      <c r="W71" s="135" t="n">
        <f aca="false">INDEX(M1SHEET,MATCH($A71,M1COLUMN,0),MATCH($AF$2,M1ROW,0))</f>
        <v>3.926</v>
      </c>
      <c r="X71" s="145" t="n">
        <f aca="false">AVERAGE(W68:W74)</f>
        <v>3.93014285714286</v>
      </c>
      <c r="Z71" s="150" t="n">
        <f aca="false">H71+K71+Q71</f>
        <v>-45.67</v>
      </c>
      <c r="AA71" s="58"/>
      <c r="AB71" s="58"/>
      <c r="AH71" s="138" t="n">
        <v>38899</v>
      </c>
      <c r="AI71" s="96" t="n">
        <f aca="false">(BE71+BQ71+CJ71+DP71)*AL71</f>
        <v>0</v>
      </c>
      <c r="AJ71" s="97" t="n">
        <f aca="false">(AN71)*(AL71)</f>
        <v>0</v>
      </c>
      <c r="AK71" s="97" t="n">
        <f aca="false">(AM71+AN71)*(AL71)</f>
        <v>0</v>
      </c>
      <c r="AL71" s="139" t="n">
        <f aca="false">INDEX(M1SHEET,MATCH($AH71,M1COLUMN,0),MATCH($AF$38,M1ROW,0))</f>
        <v>0.740807944335084</v>
      </c>
      <c r="AM71" s="122" t="n">
        <f aca="false">BR71</f>
        <v>0</v>
      </c>
      <c r="AN71" s="97" t="n">
        <f aca="false">BQ71</f>
        <v>0</v>
      </c>
      <c r="AO71" s="125"/>
      <c r="AP71" s="108"/>
      <c r="AQ71" s="128" t="n">
        <f aca="false">SUM(AW71:BD71)+SUM(BH71:BO71)+SUM(DT71:DY71)+SUM(BV71:CH71)</f>
        <v>0</v>
      </c>
      <c r="AR71" s="108"/>
      <c r="AS71" s="17"/>
      <c r="AT71" s="17"/>
      <c r="AU71" s="37" t="n">
        <v>38899</v>
      </c>
      <c r="AV71" s="17"/>
      <c r="AW71" s="128" t="n">
        <f aca="false">IF(AW$2&lt;=$A71,IF(AW$3&gt;=$A71,(AW$4/1.055056),0),0)*($AH72-$AH71)/10000</f>
        <v>0</v>
      </c>
      <c r="AX71" s="140" t="n">
        <f aca="false">IF(AX$2&lt;=$A71,IF(AX$3&gt;=$A71,(AX$4/1.055056),0),0)*($AH72-$AH71)/10000</f>
        <v>0</v>
      </c>
      <c r="AY71" s="140" t="n">
        <f aca="false">IF(AY$2&lt;=$A71,IF(AY$3&gt;=$A71,(AY$4/1.055056),0),0)*($AH72-$AH71)/10000</f>
        <v>0</v>
      </c>
      <c r="AZ71" s="140" t="n">
        <f aca="false">IF(AZ$2&lt;=$A71,IF(AZ$3&gt;=$A71,(AZ$4/1.055056),0),0)*($AH72-$AH71)/10000</f>
        <v>0</v>
      </c>
      <c r="BA71" s="140" t="n">
        <f aca="false">IF(BA$2&lt;=$A71,IF(BA$3&gt;=$A71,(BA$4/1.055056),0),0)*($AH72-$AH71)/10000</f>
        <v>0</v>
      </c>
      <c r="BB71" s="140" t="n">
        <f aca="false">IF(BB$2&lt;=$A71,IF(BB$3&gt;=$A71,(BB$4/1.055056),0),0)*($AH72-$AH71)/10000</f>
        <v>0</v>
      </c>
      <c r="BC71" s="140" t="n">
        <f aca="false">IF(BC$2&lt;=$A71,IF(BC$3&gt;=$A71,(BC$4/1.055056),0),0)*($AH72-$AH71)/10000</f>
        <v>0</v>
      </c>
      <c r="BD71" s="140"/>
      <c r="BE71" s="140" t="n">
        <f aca="false">SUM(AW71:BD71)*AL71</f>
        <v>0</v>
      </c>
      <c r="BF71" s="13"/>
      <c r="BG71" s="13"/>
      <c r="BH71" s="141" t="n">
        <f aca="false">IF(BH$2&lt;=$A71,IF(BH$3&gt;=$A71,(BH$4/1.055056),0),0)*($AH72-$AH71)/10000</f>
        <v>0</v>
      </c>
      <c r="BI71" s="141" t="n">
        <f aca="false">IF(BI$2&lt;=$A71,IF(BI$3&gt;=$A71,(BI$4/1.055056),0),0)*($AH72-$AH71)/10000</f>
        <v>0</v>
      </c>
      <c r="BJ71" s="141" t="n">
        <f aca="false">IF(BJ$2&lt;=$A71,IF(BJ$3&gt;=$A71,(BJ$4/1.055056),0),0)*($AH72-$AH71)/10000</f>
        <v>0</v>
      </c>
      <c r="BK71" s="141" t="n">
        <f aca="false">IF(BK$2&lt;=$A71,IF(BK$3&gt;=$A71,(BK$4/1.055056),0),0)*($AH72-$AH71)/10000</f>
        <v>0</v>
      </c>
      <c r="BL71" s="141" t="n">
        <f aca="false">IF(BL$2&lt;=$A71,IF(BL$3&gt;=$A71,(BL$4/1.055056),0),0)*($AH72-$AH71)/10000</f>
        <v>0</v>
      </c>
      <c r="BM71" s="141" t="n">
        <f aca="false">IF(BM$2&lt;=$A71,IF(BM$3&gt;=$A71,(BM$4/1.055056),0),0)*($AH72-$AH71)/10000</f>
        <v>0</v>
      </c>
      <c r="BN71" s="141" t="n">
        <f aca="false">IF(BN$2&lt;=$A71,IF(BN$3&gt;=$A71,(BN$4/1.055056),0),0)*($AH72-$AH71)/10000</f>
        <v>0</v>
      </c>
      <c r="BO71" s="141" t="n">
        <f aca="false">IF(BO$2&lt;=$A71,IF(BO$3&gt;=$A71,(BO$4/1.055056),0),0)*($AH72-$AH71)/10000</f>
        <v>0</v>
      </c>
      <c r="BP71" s="13"/>
      <c r="BQ71" s="14" t="n">
        <f aca="false">SUM(BH71:BO71)</f>
        <v>0</v>
      </c>
      <c r="BR71" s="14"/>
      <c r="BS71" s="14"/>
      <c r="BT71" s="17"/>
      <c r="BU71" s="17"/>
      <c r="BV71" s="142" t="n">
        <f aca="false">IF(BV$2&lt;=$A71,IF(BV$3&gt;=$A71,(BV$4),0),0)*($AH72-$AH71)/10000</f>
        <v>0</v>
      </c>
      <c r="BW71" s="142" t="n">
        <f aca="false">IF(BW$2&lt;=$A71,IF(BW$3&gt;=$A71,(BW$4),0),0)*($AH72-$AH71)/10000</f>
        <v>0</v>
      </c>
      <c r="BX71" s="142" t="n">
        <f aca="false">IF(BX$2&lt;=$A71,IF(BX$3&gt;=$A71,(BX$4),0),0)*($AH72-$AH71)/10000</f>
        <v>0</v>
      </c>
      <c r="BY71" s="142" t="n">
        <f aca="false">IF(BY$2&lt;=$A71,IF(BY$3&gt;=$A71,(BY$4),0),0)*($AH72-$AH71)/10000</f>
        <v>0</v>
      </c>
      <c r="BZ71" s="142" t="n">
        <f aca="false">IF(BZ$2&lt;=$A71,IF(BZ$3&gt;=$A71,(BZ$4),0),0)*($AH72-$AH71)/10000</f>
        <v>0</v>
      </c>
      <c r="CA71" s="140" t="n">
        <f aca="false">IF(CA$2&lt;=$A71,IF(CA$3&gt;=$A71,(CA$4),0),0)*($AH72-$AH71)/10000</f>
        <v>0</v>
      </c>
      <c r="CB71" s="140" t="n">
        <f aca="false">IF(CB$2&lt;=$A71,IF(CB$3&gt;=$A71,(CB$4),0),0)*($AH72-$AH71)/10000</f>
        <v>0</v>
      </c>
      <c r="CC71" s="140" t="n">
        <f aca="false">IF(CC$2&lt;=$A71,IF(CC$3&gt;=$A71,(CC$4),0),0)*($AH72-$AH71)/10000</f>
        <v>0</v>
      </c>
      <c r="CD71" s="140" t="n">
        <f aca="false">IF(CD$2&lt;=$A71,IF(CD$3&gt;=$A71,(CD$4),0),0)*($AH72-$AH71)/10000</f>
        <v>0</v>
      </c>
      <c r="CE71" s="140" t="n">
        <f aca="false">IF(CE$2&lt;=$A71,IF(CE$3&gt;=$A71,(CE$4),0),0)*($AH72-$AH71)/10000</f>
        <v>0</v>
      </c>
      <c r="CF71" s="140" t="n">
        <f aca="false">IF(CF$2&lt;=$A71,IF(CF$3&gt;=$A71,(CF$4),0),0)*($AH72-$AH71)/10000</f>
        <v>0</v>
      </c>
      <c r="CG71" s="140" t="n">
        <f aca="false">IF(CG$2&lt;=$A71,IF(CG$3&gt;=$A71,(CG$4),0),0)*($AH72-$AH71)/10000</f>
        <v>0</v>
      </c>
      <c r="CH71" s="140" t="n">
        <f aca="false">IF(CH$2&lt;=$A71,IF(CH$3&gt;=$A71,(CH$4),0),0)*($AH72-$AH71)/10000</f>
        <v>0</v>
      </c>
      <c r="CI71" s="17"/>
      <c r="CJ71" s="128" t="n">
        <f aca="false">SUM(BV71:CH71)*$AL71</f>
        <v>0</v>
      </c>
      <c r="CK71" s="128"/>
      <c r="CL71" s="128"/>
      <c r="CM71" s="142" t="n">
        <f aca="false">IF(CM$2&lt;=$A71,IF(CM$3&gt;=$A71,(CM$4),0),0)*($AH72-$AH71)/10000</f>
        <v>0</v>
      </c>
      <c r="CN71" s="142" t="n">
        <f aca="false">IF(CN$2&lt;=$A71,IF(CN$3&gt;=$A71,(CN$4),0),0)*($AH72-$AH71)/10000</f>
        <v>0</v>
      </c>
      <c r="CO71" s="142" t="n">
        <f aca="false">IF(CO$2&lt;=$A71,IF(CO$3&gt;=$A71,(CO$4),0),0)*($AH72-$AH71)/10000</f>
        <v>0</v>
      </c>
      <c r="CP71" s="142" t="n">
        <f aca="false">IF(CP$2&lt;=$A71,IF(CP$3&gt;=$A71,(CP$4),0),0)*($AH72-$AH71)/10000</f>
        <v>0</v>
      </c>
      <c r="CQ71" s="128"/>
      <c r="CR71" s="128" t="n">
        <f aca="false">SUM(CM71:CP71)*AL71</f>
        <v>0</v>
      </c>
      <c r="CS71" s="128"/>
      <c r="CT71" s="17"/>
      <c r="CU71" s="17"/>
      <c r="CV71" s="17"/>
      <c r="CW71" s="140" t="n">
        <f aca="false">IF(CW$2&lt;=$A71,IF(CW$3&gt;=$A71,(CW$4),0),0)*($AH72-$AH71)/10000</f>
        <v>0</v>
      </c>
      <c r="CX71" s="140" t="n">
        <f aca="false">IF(CX$2&lt;=$A71,IF(CX$3&gt;=$A71,(CX$4),0),0)*($AH72-$AH71)/10000</f>
        <v>0</v>
      </c>
      <c r="CY71" s="140" t="n">
        <f aca="false">IF(CY$2&lt;=$A71,IF(CY$3&gt;=$A71,(CY$4),0),0)*($AH72-$AH71)/10000</f>
        <v>0</v>
      </c>
      <c r="CZ71" s="140" t="n">
        <f aca="false">IF(CZ$2&lt;=$A71,IF(CZ$3&gt;=$A71,(CZ$4),0),0)*($AH72-$AH71)/10000</f>
        <v>0</v>
      </c>
      <c r="DA71" s="140" t="n">
        <f aca="false">IF(DA$2&lt;=$A71,IF(DA$3&gt;=$A71,(DA$4),0),0)*($AH72-$AH71)/10000</f>
        <v>0</v>
      </c>
      <c r="DB71" s="140" t="n">
        <f aca="false">IF(DB$2&lt;=$A71,IF(DB$3&gt;=$A71,(DB$4),0),0)*($AH72-$AH71)/10000</f>
        <v>0</v>
      </c>
      <c r="DC71" s="140" t="n">
        <f aca="false">IF(DC$2&lt;=$A71,IF(DC$3&gt;=$A71,(DC$4),0),0)*($AH72-$AH71)/10000</f>
        <v>0</v>
      </c>
      <c r="DD71" s="17"/>
      <c r="DE71" s="128" t="n">
        <f aca="false">SUM(CW71:DC71)*$AL71</f>
        <v>0</v>
      </c>
      <c r="DF71" s="17"/>
      <c r="DG71" s="17"/>
      <c r="DH71" s="17"/>
      <c r="DI71" s="17"/>
      <c r="DJ71" s="17"/>
      <c r="DK71" s="140" t="n">
        <f aca="false">IF(DK$2&lt;=$A71,IF(DK$3&gt;=$A71,(DK$4),0),0)*($AH72-$AH71)/10000</f>
        <v>0</v>
      </c>
      <c r="DL71" s="140" t="n">
        <f aca="false">IF(DL$2&lt;=$A71,IF(DL$3&gt;=$A71,(DL$4),0),0)*($AH72-$AH71)/10000</f>
        <v>0</v>
      </c>
      <c r="DM71" s="140" t="n">
        <f aca="false">IF(DM$2&lt;=$A71,IF(DM$3&gt;=$A71,(DM$4),0),0)*($AH72-$AH71)/10000</f>
        <v>0</v>
      </c>
      <c r="DN71" s="140" t="n">
        <f aca="false">IF(DN$2&lt;=$A71,IF(DN$3&gt;=$A71,(DN$4),0),0)*($AH72-$AH71)/10000</f>
        <v>0</v>
      </c>
      <c r="DO71" s="140"/>
      <c r="DP71" s="140" t="n">
        <f aca="false">SUM(DK71:DN71)*AL71</f>
        <v>0</v>
      </c>
      <c r="DQ71" s="140"/>
      <c r="DR71" s="140" t="n">
        <f aca="false">IF(DR$2&lt;=$A71,IF(DR$3&gt;=$A71,(DR$4),0),0)*($AH72-$AH71)/10000</f>
        <v>0</v>
      </c>
      <c r="DS71" s="140" t="n">
        <f aca="false">IF(DS$2&lt;=$A71,IF(DS$3&gt;=$A71,(DS$4),0),0)*($AH72-$AH71)/10000</f>
        <v>0</v>
      </c>
      <c r="DT71" s="140" t="n">
        <f aca="false">IF(DT$2&lt;=$A71,IF(DT$3&gt;=$A71,(DT$4),0),0)*($AH72-$AH71)/10000</f>
        <v>0</v>
      </c>
      <c r="DU71" s="140" t="n">
        <f aca="false">IF(DU$2&lt;=$A71,IF(DU$3&gt;=$A71,(DU$4),0),0)*($AH72-$AH71)/10000</f>
        <v>0</v>
      </c>
      <c r="DV71" s="140" t="n">
        <f aca="false">IF(DV$2&lt;=$A71,IF(DV$3&gt;=$A71,(DV$4),0),0)*($AH72-$AH71)/10000</f>
        <v>0</v>
      </c>
      <c r="DW71" s="140" t="n">
        <f aca="false">IF(DW$2&lt;=$A71,IF(DW$3&gt;=$A71,(DW$4),0),0)*($AH72-$AH71)/10000</f>
        <v>0</v>
      </c>
      <c r="DX71" s="140" t="n">
        <f aca="false">IF(DX$2&lt;=$A71,IF(DX$3&gt;=$A71,(DX$4),0),0)*($AH72-$AH71)/10000</f>
        <v>0</v>
      </c>
      <c r="DY71" s="140" t="n">
        <f aca="false">IF(DY$2&lt;=$A71,IF(DY$3&gt;=$A71,(DY$4),0),0)*($AH72-$AH71)/10000</f>
        <v>0</v>
      </c>
      <c r="DZ71" s="17"/>
      <c r="EA71" s="128" t="n">
        <f aca="false">DP71+((SUM(DR71:DY71)))</f>
        <v>0</v>
      </c>
      <c r="EB71" s="128" t="n">
        <f aca="false">EA71*AL71</f>
        <v>0</v>
      </c>
      <c r="EC71" s="17"/>
      <c r="ED71" s="17"/>
      <c r="EE71" s="17"/>
      <c r="EF71" s="17"/>
      <c r="EG71" s="17"/>
      <c r="EH71" s="140" t="n">
        <f aca="false">IF(EH$2&lt;=$A71,IF(EH$3&gt;=$A71,(EH$4),0),0)*($AH72-$AH71)/10000</f>
        <v>0</v>
      </c>
      <c r="EI71" s="140" t="n">
        <f aca="false">IF(EI$2&lt;=$A71,IF(EI$3&gt;=$A71,(EI$4),0),0)*($AH72-$AH71)/10000</f>
        <v>0</v>
      </c>
      <c r="EJ71" s="140" t="n">
        <f aca="false">IF(EJ$2&lt;=$A71,IF(EJ$3&gt;=$A71,(EJ$4),0),0)*($AH72-$AH71)/10000</f>
        <v>0</v>
      </c>
      <c r="EK71" s="140" t="n">
        <f aca="false">IF(EK$2&lt;=$A71,IF(EK$3&gt;=$A71,(EK$4),0),0)*($AH72-$AH71)/10000</f>
        <v>0</v>
      </c>
      <c r="EL71" s="140" t="n">
        <f aca="false">IF(EL$2&lt;=$A71,IF(EL$3&gt;=$A71,(EL$4),0),0)*($AH72-$AH71)/10000</f>
        <v>0</v>
      </c>
      <c r="EM71" s="140" t="n">
        <f aca="false">IF(EM$2&lt;=$A71,IF(EM$3&gt;=$A71,(EM$4),0),0)*($AH72-$AH71)/10000</f>
        <v>0</v>
      </c>
      <c r="EN71" s="17"/>
      <c r="EO71" s="128" t="n">
        <f aca="false">SUM(EH71:EM71)</f>
        <v>0</v>
      </c>
      <c r="EP71" s="128" t="n">
        <f aca="false">EO71*AL71</f>
        <v>0</v>
      </c>
      <c r="EQ71" s="17"/>
      <c r="ER71" s="17"/>
      <c r="ES71" s="17"/>
      <c r="ET71" s="17"/>
      <c r="EU71" s="17"/>
      <c r="EV71" s="140" t="n">
        <f aca="false">IF(EV$2&lt;=$A71,IF(EV$3&gt;=$A71,(EV$4),0),0)*($AH72-$AH71)/10000</f>
        <v>0</v>
      </c>
      <c r="EW71" s="140" t="n">
        <f aca="false">IF(EW$2&lt;=$A71,IF(EW$3&gt;=$A71,(EW$4),0),0)*($AH72-$AH71)/10000</f>
        <v>0</v>
      </c>
      <c r="EX71" s="140" t="n">
        <f aca="false">IF(EX$2&lt;=$A71,IF(EX$3&gt;=$A71,(EX$4),0),0)*($AH72-$AH71)/10000</f>
        <v>0</v>
      </c>
      <c r="EY71" s="140" t="n">
        <f aca="false">IF(EY$2&lt;=$A71,IF(EY$3&gt;=$A71,(EY$4),0),0)*($AH72-$AH71)/10000</f>
        <v>0</v>
      </c>
      <c r="EZ71" s="140" t="n">
        <f aca="false">IF(EZ$2&lt;=$A71,IF(EZ$3&gt;=$A71,(EZ$4),0),0)*($AH72-$AH71)/10000</f>
        <v>0</v>
      </c>
      <c r="FA71" s="140" t="n">
        <f aca="false">IF(FA$2&lt;=$A71,IF(FA$3&gt;=$A71,(FA$4),0),0)*($AH72-$AH71)/10000</f>
        <v>0</v>
      </c>
      <c r="FB71" s="17"/>
      <c r="FC71" s="128" t="n">
        <f aca="false">SUM(EV71:FA71)</f>
        <v>0</v>
      </c>
      <c r="FD71" s="128" t="n">
        <f aca="false">FC71*AL71</f>
        <v>0</v>
      </c>
      <c r="FE71" s="17"/>
      <c r="FF71" s="17"/>
      <c r="FG71" s="17"/>
      <c r="FH71" s="17"/>
      <c r="FI71" s="17"/>
      <c r="FJ71" s="17"/>
      <c r="FK71" s="140" t="n">
        <f aca="false">IF(FK$2&lt;=$A71,IF(FK$3&gt;=$A71,(FK$4),0),0)*($AH72-$AH71)/10000</f>
        <v>0</v>
      </c>
      <c r="FL71" s="140" t="n">
        <f aca="false">IF(FL$2&lt;=$A71,IF(FL$3&gt;=$A71,(FL$4),0),0)*($AH72-$AH71)/10000</f>
        <v>0</v>
      </c>
      <c r="FM71" s="140" t="n">
        <f aca="false">IF(FM$2&lt;=$A71,IF(FM$3&gt;=$A71,(FM$4),0),0)*($AH72-$AH71)/10000</f>
        <v>0</v>
      </c>
      <c r="FN71" s="140" t="n">
        <f aca="false">IF(FN$2&lt;=$A71,IF(FN$3&gt;=$A71,(FN$4),0),0)*($AH72-$AH71)/10000</f>
        <v>0</v>
      </c>
      <c r="FO71" s="140" t="n">
        <f aca="false">IF(FO$2&lt;=$A71,IF(FO$3&gt;=$A71,(FO$4),0),0)*($AH72-$AH71)/10000</f>
        <v>0</v>
      </c>
      <c r="FP71" s="140" t="n">
        <f aca="false">IF(FP$2&lt;=$A71,IF(FP$3&gt;=$A71,(FP$4),0),0)*($AH72-$AH71)/10000</f>
        <v>0</v>
      </c>
      <c r="FQ71" s="17"/>
      <c r="FR71" s="128" t="n">
        <f aca="false">SUM(FK71:FP71)</f>
        <v>0</v>
      </c>
      <c r="FS71" s="128" t="n">
        <f aca="false">FR71*AL71</f>
        <v>0</v>
      </c>
      <c r="FT71" s="17"/>
      <c r="FU71" s="17"/>
      <c r="FV71" s="17"/>
      <c r="FW71" s="17"/>
      <c r="FX71" s="17"/>
      <c r="FY71" s="17"/>
      <c r="FZ71" s="140" t="n">
        <f aca="false">IF(FZ$2&lt;=$A71,IF(FZ$3&gt;=$A71,(FZ$4),0),0)*($AH72-$AH71)/10000</f>
        <v>0</v>
      </c>
      <c r="GA71" s="140" t="n">
        <f aca="false">IF(GA$2&lt;=$A71,IF(GA$3&gt;=$A71,(GA$4),0),0)*($AH72-$AH71)/10000</f>
        <v>0</v>
      </c>
      <c r="GB71" s="140" t="n">
        <f aca="false">IF(GB$2&lt;=$A71,IF(GB$3&gt;=$A71,(GB$4),0),0)*($AH72-$AH71)/10000</f>
        <v>0</v>
      </c>
      <c r="GC71" s="140" t="n">
        <f aca="false">IF(GC$2&lt;=$A71,IF(GC$3&gt;=$A71,(GC$4),0),0)*($AH72-$AH71)/10000</f>
        <v>0</v>
      </c>
      <c r="GD71" s="140" t="n">
        <f aca="false">IF(GD$2&lt;=$A71,IF(GD$3&gt;=$A71,(GD$4),0),0)*($AH72-$AH71)/10000</f>
        <v>0</v>
      </c>
      <c r="GE71" s="140" t="n">
        <f aca="false">IF(GE$2&lt;=$A71,IF(GE$3&gt;=$A71,(GE$4),0),0)*($AH72-$AH71)/10000</f>
        <v>0</v>
      </c>
      <c r="GF71" s="17"/>
      <c r="GG71" s="128" t="n">
        <f aca="false">SUM(FZ71:GE71)</f>
        <v>0</v>
      </c>
      <c r="GH71" s="128" t="n">
        <f aca="false">GG71*AL71</f>
        <v>0</v>
      </c>
      <c r="GK71" s="17"/>
      <c r="GL71" s="17"/>
      <c r="GM71" s="17"/>
      <c r="GN71" s="17"/>
      <c r="GO71" s="140" t="n">
        <f aca="false">IF(GO$2&lt;=$A71,IF(GO$3&gt;=$A71,(GO$4),0),0)*($AH72-$AH71)/10000</f>
        <v>0</v>
      </c>
      <c r="GP71" s="140" t="n">
        <f aca="false">IF(GP$2&lt;=$A71,IF(GP$3&gt;=$A71,(GP$4),0),0)*($AH72-$AH71)/10000</f>
        <v>0</v>
      </c>
      <c r="GQ71" s="140" t="n">
        <f aca="false">IF(GQ$2&lt;=$A71,IF(GQ$3&gt;=$A71,(GQ$4),0),0)*($AH72-$AH71)/10000</f>
        <v>0</v>
      </c>
      <c r="GR71" s="140" t="n">
        <f aca="false">IF(GR$2&lt;=$A71,IF(GR$3&gt;=$A71,(GR$4),0),0)*($AH72-$AH71)/10000</f>
        <v>0</v>
      </c>
      <c r="GS71" s="140" t="n">
        <f aca="false">IF(GS$2&lt;=$A71,IF(GS$3&gt;=$A71,(GS$4),0),0)*($AH72-$AH71)/10000</f>
        <v>0</v>
      </c>
      <c r="GT71" s="140" t="n">
        <f aca="false">IF(GT$2&lt;=$A71,IF(GT$3&gt;=$A71,(GT$4),0),0)*($AH72-$AH71)/10000</f>
        <v>0</v>
      </c>
      <c r="GU71" s="17"/>
      <c r="GV71" s="128" t="n">
        <f aca="false">SUM(GO71:GT71)</f>
        <v>0</v>
      </c>
      <c r="GW71" s="128" t="n">
        <f aca="false">GV71*AL71</f>
        <v>0</v>
      </c>
      <c r="GZ71" s="17"/>
      <c r="HA71" s="17"/>
      <c r="HB71" s="17"/>
      <c r="HC71" s="17"/>
      <c r="HD71" s="140" t="n">
        <f aca="false">IF(HD$2&lt;=$A71,IF(HD$3&gt;=$A71,(HD$4),0),0)*($AH72-$AH71)/10000</f>
        <v>0</v>
      </c>
      <c r="HE71" s="140" t="n">
        <f aca="false">IF(HE$2&lt;=$A71,IF(HE$3&gt;=$A71,(HE$4),0),0)*($AH72-$AH71)/10000</f>
        <v>0</v>
      </c>
      <c r="HF71" s="140" t="n">
        <f aca="false">IF(HF$2&lt;=$A71,IF(HF$3&gt;=$A71,(HF$4),0),0)*($AH72-$AH71)/10000</f>
        <v>0</v>
      </c>
      <c r="HG71" s="140" t="n">
        <f aca="false">IF(HG$2&lt;=$A71,IF(HG$3&gt;=$A71,(HG$4),0),0)*($AH72-$AH71)/10000</f>
        <v>0</v>
      </c>
      <c r="HH71" s="140" t="n">
        <f aca="false">IF(HH$2&lt;=$A71,IF(HH$3&gt;=$A71,(HH$4),0),0)*($AH72-$AH71)/10000</f>
        <v>0</v>
      </c>
      <c r="HI71" s="140" t="n">
        <f aca="false">IF(HI$2&lt;=$A71,IF(HI$3&gt;=$A71,(HI$4),0),0)*($AH72-$AH71)/10000</f>
        <v>0</v>
      </c>
      <c r="HJ71" s="17"/>
      <c r="HK71" s="128" t="n">
        <f aca="false">SUM(HD71:HI71)</f>
        <v>0</v>
      </c>
      <c r="HL71" s="128" t="n">
        <f aca="false">HK71*AL71</f>
        <v>0</v>
      </c>
    </row>
    <row r="72" customFormat="false" ht="16.5" hidden="false" customHeight="false" outlineLevel="0" collapsed="false">
      <c r="A72" s="133" t="n">
        <v>38930</v>
      </c>
      <c r="B72" s="144" t="n">
        <f aca="false">INDEX(PrnArray,MATCH($A72,PrnColumn,0),MATCH($AE$19,PrnRow,0))+EP72</f>
        <v>0</v>
      </c>
      <c r="C72" s="135" t="n">
        <f aca="false">INDEX(M1SHEET,MATCH($A72,M1COLUMN,0),MATCH($AF$14,M1ROW,0))</f>
        <v>0.12</v>
      </c>
      <c r="D72" s="152"/>
      <c r="E72" s="144" t="n">
        <f aca="false">INDEX(PrnArray,MATCH($A72,PrnColumn,0),MATCH($AF$47,PrnRow,0))+HL72</f>
        <v>0</v>
      </c>
      <c r="F72" s="135" t="n">
        <f aca="false">INDEX(M1SHEET,MATCH($A72,M1COLUMN,0),MATCH($AF$6,M1ROW,0))</f>
        <v>0.17</v>
      </c>
      <c r="G72" s="152"/>
      <c r="H72" s="144" t="n">
        <f aca="false">INDEX(PrnArray,MATCH($A72,PrnColumn,0),MATCH($AE$11,PrnRow,0))</f>
        <v>0</v>
      </c>
      <c r="I72" s="135" t="n">
        <f aca="false">INDEX(M1SHEET,MATCH($A72,M1COLUMN,0),MATCH($AF$20,M1ROW,0))</f>
        <v>-0.09</v>
      </c>
      <c r="J72" s="152"/>
      <c r="K72" s="144" t="n">
        <f aca="false">INDEX(PrnArray,MATCH($A72,PrnColumn,0),MATCH($AE$21,PrnRow,0))+FS72</f>
        <v>11.42</v>
      </c>
      <c r="L72" s="135" t="n">
        <f aca="false">INDEX(M1SHEET,MATCH($A72,M1COLUMN,0),MATCH($AF$10,M1ROW,0))</f>
        <v>0.07</v>
      </c>
      <c r="M72" s="152"/>
      <c r="N72" s="144" t="n">
        <f aca="false">INDEX(PrnArray,MATCH($A72,PrnColumn,0),MATCH($AE$40,PrnRow,0))+AJ72</f>
        <v>-18.15</v>
      </c>
      <c r="O72" s="135" t="n">
        <f aca="false">INDEX(M1SHEET,MATCH($A72,M1COLUMN,0),MATCH($AF$26,M1ROW,0))</f>
        <v>0.14</v>
      </c>
      <c r="P72" s="152"/>
      <c r="Q72" s="144" t="n">
        <f aca="false">INDEX(PrnArray,MATCH($A72,PrnColumn,0),MATCH($AE$2,PrnRow,0))+$BE72+$DE72</f>
        <v>-56.85</v>
      </c>
      <c r="R72" s="135" t="n">
        <f aca="false">INDEX(M1SHEET,MATCH($A72,M1COLUMN,0),MATCH($AF$3,M1ROW,0))</f>
        <v>-0.55</v>
      </c>
      <c r="S72" s="152"/>
      <c r="T72" s="135" t="n">
        <f aca="false">INDEX(M1SHEET,MATCH($A72,M1COLUMN,0),MATCH($AF$28,M1ROW,0))</f>
        <v>4.7724810733125</v>
      </c>
      <c r="U72" s="152"/>
      <c r="V72" s="144" t="e">
        <f aca="false">INDEX(PrnArray,MATCH($A72,PrnColumn,0),MATCH($AE$18,PrnRow,0))+INDEX(optsArray,MATCH($A72,optsColumn,0),MATCH($AE$18,optsRow,0))+$BE72+$CJ72+$CR72+$DP72</f>
        <v>#VALUE!</v>
      </c>
      <c r="W72" s="135" t="n">
        <f aca="false">INDEX(M1SHEET,MATCH($A72,M1COLUMN,0),MATCH($AF$2,M1ROW,0))</f>
        <v>3.946</v>
      </c>
      <c r="X72" s="152"/>
      <c r="Z72" s="150" t="n">
        <f aca="false">H72+K72+Q72</f>
        <v>-45.43</v>
      </c>
      <c r="AA72" s="58"/>
      <c r="AB72" s="58"/>
      <c r="AH72" s="138" t="n">
        <v>38930</v>
      </c>
      <c r="AI72" s="96" t="n">
        <f aca="false">(BE72+BQ72+CJ72+DP72)*AL72</f>
        <v>0</v>
      </c>
      <c r="AJ72" s="97" t="n">
        <f aca="false">(AN72)*(AL72)</f>
        <v>0</v>
      </c>
      <c r="AK72" s="97" t="n">
        <f aca="false">(AM72+AN72)*(AL72)</f>
        <v>0</v>
      </c>
      <c r="AL72" s="139" t="n">
        <f aca="false">INDEX(M1SHEET,MATCH($AH72,M1COLUMN,0),MATCH($AF$38,M1ROW,0))</f>
        <v>0.737016850905338</v>
      </c>
      <c r="AM72" s="122" t="n">
        <f aca="false">BR72</f>
        <v>0</v>
      </c>
      <c r="AN72" s="97" t="n">
        <f aca="false">BQ72</f>
        <v>0</v>
      </c>
      <c r="AO72" s="125"/>
      <c r="AP72" s="108"/>
      <c r="AQ72" s="128" t="n">
        <f aca="false">SUM(AW72:BD72)+SUM(BH72:BO72)+SUM(DT72:DY72)+SUM(BV72:CH72)</f>
        <v>0</v>
      </c>
      <c r="AR72" s="108"/>
      <c r="AS72" s="17"/>
      <c r="AT72" s="17"/>
      <c r="AU72" s="37" t="n">
        <v>38930</v>
      </c>
      <c r="AV72" s="17"/>
      <c r="AW72" s="128" t="n">
        <f aca="false">IF(AW$2&lt;=$A72,IF(AW$3&gt;=$A72,(AW$4/1.055056),0),0)*($AH73-$AH72)/10000</f>
        <v>0</v>
      </c>
      <c r="AX72" s="140" t="n">
        <f aca="false">IF(AX$2&lt;=$A72,IF(AX$3&gt;=$A72,(AX$4/1.055056),0),0)*($AH73-$AH72)/10000</f>
        <v>0</v>
      </c>
      <c r="AY72" s="140" t="n">
        <f aca="false">IF(AY$2&lt;=$A72,IF(AY$3&gt;=$A72,(AY$4/1.055056),0),0)*($AH73-$AH72)/10000</f>
        <v>0</v>
      </c>
      <c r="AZ72" s="140" t="n">
        <f aca="false">IF(AZ$2&lt;=$A72,IF(AZ$3&gt;=$A72,(AZ$4/1.055056),0),0)*($AH73-$AH72)/10000</f>
        <v>0</v>
      </c>
      <c r="BA72" s="140" t="n">
        <f aca="false">IF(BA$2&lt;=$A72,IF(BA$3&gt;=$A72,(BA$4/1.055056),0),0)*($AH73-$AH72)/10000</f>
        <v>0</v>
      </c>
      <c r="BB72" s="140" t="n">
        <f aca="false">IF(BB$2&lt;=$A72,IF(BB$3&gt;=$A72,(BB$4/1.055056),0),0)*($AH73-$AH72)/10000</f>
        <v>0</v>
      </c>
      <c r="BC72" s="140" t="n">
        <f aca="false">IF(BC$2&lt;=$A72,IF(BC$3&gt;=$A72,(BC$4/1.055056),0),0)*($AH73-$AH72)/10000</f>
        <v>0</v>
      </c>
      <c r="BD72" s="140"/>
      <c r="BE72" s="140" t="n">
        <f aca="false">SUM(AW72:BD72)*AL72</f>
        <v>0</v>
      </c>
      <c r="BF72" s="13"/>
      <c r="BG72" s="13"/>
      <c r="BH72" s="141" t="n">
        <f aca="false">IF(BH$2&lt;=$A72,IF(BH$3&gt;=$A72,(BH$4/1.055056),0),0)*($AH73-$AH72)/10000</f>
        <v>0</v>
      </c>
      <c r="BI72" s="141" t="n">
        <f aca="false">IF(BI$2&lt;=$A72,IF(BI$3&gt;=$A72,(BI$4/1.055056),0),0)*($AH73-$AH72)/10000</f>
        <v>0</v>
      </c>
      <c r="BJ72" s="141" t="n">
        <f aca="false">IF(BJ$2&lt;=$A72,IF(BJ$3&gt;=$A72,(BJ$4/1.055056),0),0)*($AH73-$AH72)/10000</f>
        <v>0</v>
      </c>
      <c r="BK72" s="141" t="n">
        <f aca="false">IF(BK$2&lt;=$A72,IF(BK$3&gt;=$A72,(BK$4/1.055056),0),0)*($AH73-$AH72)/10000</f>
        <v>0</v>
      </c>
      <c r="BL72" s="141" t="n">
        <f aca="false">IF(BL$2&lt;=$A72,IF(BL$3&gt;=$A72,(BL$4/1.055056),0),0)*($AH73-$AH72)/10000</f>
        <v>0</v>
      </c>
      <c r="BM72" s="141" t="n">
        <f aca="false">IF(BM$2&lt;=$A72,IF(BM$3&gt;=$A72,(BM$4/1.055056),0),0)*($AH73-$AH72)/10000</f>
        <v>0</v>
      </c>
      <c r="BN72" s="141" t="n">
        <f aca="false">IF(BN$2&lt;=$A72,IF(BN$3&gt;=$A72,(BN$4/1.055056),0),0)*($AH73-$AH72)/10000</f>
        <v>0</v>
      </c>
      <c r="BO72" s="141" t="n">
        <f aca="false">IF(BO$2&lt;=$A72,IF(BO$3&gt;=$A72,(BO$4/1.055056),0),0)*($AH73-$AH72)/10000</f>
        <v>0</v>
      </c>
      <c r="BP72" s="13"/>
      <c r="BQ72" s="14" t="n">
        <f aca="false">SUM(BH72:BO72)</f>
        <v>0</v>
      </c>
      <c r="BR72" s="14"/>
      <c r="BS72" s="14"/>
      <c r="BT72" s="17"/>
      <c r="BU72" s="17"/>
      <c r="BV72" s="142" t="n">
        <f aca="false">IF(BV$2&lt;=$A72,IF(BV$3&gt;=$A72,(BV$4),0),0)*($AH73-$AH72)/10000</f>
        <v>0</v>
      </c>
      <c r="BW72" s="142" t="n">
        <f aca="false">IF(BW$2&lt;=$A72,IF(BW$3&gt;=$A72,(BW$4),0),0)*($AH73-$AH72)/10000</f>
        <v>0</v>
      </c>
      <c r="BX72" s="142" t="n">
        <f aca="false">IF(BX$2&lt;=$A72,IF(BX$3&gt;=$A72,(BX$4),0),0)*($AH73-$AH72)/10000</f>
        <v>0</v>
      </c>
      <c r="BY72" s="142" t="n">
        <f aca="false">IF(BY$2&lt;=$A72,IF(BY$3&gt;=$A72,(BY$4),0),0)*($AH73-$AH72)/10000</f>
        <v>0</v>
      </c>
      <c r="BZ72" s="142" t="n">
        <f aca="false">IF(BZ$2&lt;=$A72,IF(BZ$3&gt;=$A72,(BZ$4),0),0)*($AH73-$AH72)/10000</f>
        <v>0</v>
      </c>
      <c r="CA72" s="140" t="n">
        <f aca="false">IF(CA$2&lt;=$A72,IF(CA$3&gt;=$A72,(CA$4),0),0)*($AH73-$AH72)/10000</f>
        <v>0</v>
      </c>
      <c r="CB72" s="140" t="n">
        <f aca="false">IF(CB$2&lt;=$A72,IF(CB$3&gt;=$A72,(CB$4),0),0)*($AH73-$AH72)/10000</f>
        <v>0</v>
      </c>
      <c r="CC72" s="140" t="n">
        <f aca="false">IF(CC$2&lt;=$A72,IF(CC$3&gt;=$A72,(CC$4),0),0)*($AH73-$AH72)/10000</f>
        <v>0</v>
      </c>
      <c r="CD72" s="140" t="n">
        <f aca="false">IF(CD$2&lt;=$A72,IF(CD$3&gt;=$A72,(CD$4),0),0)*($AH73-$AH72)/10000</f>
        <v>0</v>
      </c>
      <c r="CE72" s="140" t="n">
        <f aca="false">IF(CE$2&lt;=$A72,IF(CE$3&gt;=$A72,(CE$4),0),0)*($AH73-$AH72)/10000</f>
        <v>0</v>
      </c>
      <c r="CF72" s="140" t="n">
        <f aca="false">IF(CF$2&lt;=$A72,IF(CF$3&gt;=$A72,(CF$4),0),0)*($AH73-$AH72)/10000</f>
        <v>0</v>
      </c>
      <c r="CG72" s="140" t="n">
        <f aca="false">IF(CG$2&lt;=$A72,IF(CG$3&gt;=$A72,(CG$4),0),0)*($AH73-$AH72)/10000</f>
        <v>0</v>
      </c>
      <c r="CH72" s="140" t="n">
        <f aca="false">IF(CH$2&lt;=$A72,IF(CH$3&gt;=$A72,(CH$4),0),0)*($AH73-$AH72)/10000</f>
        <v>0</v>
      </c>
      <c r="CI72" s="17"/>
      <c r="CJ72" s="128" t="n">
        <f aca="false">SUM(BV72:CH72)*$AL72</f>
        <v>0</v>
      </c>
      <c r="CK72" s="128"/>
      <c r="CL72" s="128"/>
      <c r="CM72" s="142" t="n">
        <f aca="false">IF(CM$2&lt;=$A72,IF(CM$3&gt;=$A72,(CM$4),0),0)*($AH73-$AH72)/10000</f>
        <v>0</v>
      </c>
      <c r="CN72" s="142" t="n">
        <f aca="false">IF(CN$2&lt;=$A72,IF(CN$3&gt;=$A72,(CN$4),0),0)*($AH73-$AH72)/10000</f>
        <v>0</v>
      </c>
      <c r="CO72" s="142" t="n">
        <f aca="false">IF(CO$2&lt;=$A72,IF(CO$3&gt;=$A72,(CO$4),0),0)*($AH73-$AH72)/10000</f>
        <v>0</v>
      </c>
      <c r="CP72" s="142" t="n">
        <f aca="false">IF(CP$2&lt;=$A72,IF(CP$3&gt;=$A72,(CP$4),0),0)*($AH73-$AH72)/10000</f>
        <v>0</v>
      </c>
      <c r="CQ72" s="128"/>
      <c r="CR72" s="128" t="n">
        <f aca="false">SUM(CM72:CP72)*AL72</f>
        <v>0</v>
      </c>
      <c r="CS72" s="128"/>
      <c r="CT72" s="17"/>
      <c r="CU72" s="17"/>
      <c r="CV72" s="17"/>
      <c r="CW72" s="140" t="n">
        <f aca="false">IF(CW$2&lt;=$A72,IF(CW$3&gt;=$A72,(CW$4),0),0)*($AH73-$AH72)/10000</f>
        <v>0</v>
      </c>
      <c r="CX72" s="140" t="n">
        <f aca="false">IF(CX$2&lt;=$A72,IF(CX$3&gt;=$A72,(CX$4),0),0)*($AH73-$AH72)/10000</f>
        <v>0</v>
      </c>
      <c r="CY72" s="140" t="n">
        <f aca="false">IF(CY$2&lt;=$A72,IF(CY$3&gt;=$A72,(CY$4),0),0)*($AH73-$AH72)/10000</f>
        <v>0</v>
      </c>
      <c r="CZ72" s="140" t="n">
        <f aca="false">IF(CZ$2&lt;=$A72,IF(CZ$3&gt;=$A72,(CZ$4),0),0)*($AH73-$AH72)/10000</f>
        <v>0</v>
      </c>
      <c r="DA72" s="140" t="n">
        <f aca="false">IF(DA$2&lt;=$A72,IF(DA$3&gt;=$A72,(DA$4),0),0)*($AH73-$AH72)/10000</f>
        <v>0</v>
      </c>
      <c r="DB72" s="140" t="n">
        <f aca="false">IF(DB$2&lt;=$A72,IF(DB$3&gt;=$A72,(DB$4),0),0)*($AH73-$AH72)/10000</f>
        <v>0</v>
      </c>
      <c r="DC72" s="140" t="n">
        <f aca="false">IF(DC$2&lt;=$A72,IF(DC$3&gt;=$A72,(DC$4),0),0)*($AH73-$AH72)/10000</f>
        <v>0</v>
      </c>
      <c r="DD72" s="17"/>
      <c r="DE72" s="128" t="n">
        <f aca="false">SUM(CW72:DC72)*$AL72</f>
        <v>0</v>
      </c>
      <c r="DF72" s="17"/>
      <c r="DG72" s="17"/>
      <c r="DH72" s="17"/>
      <c r="DI72" s="17"/>
      <c r="DJ72" s="17"/>
      <c r="DK72" s="140" t="n">
        <f aca="false">IF(DK$2&lt;=$A72,IF(DK$3&gt;=$A72,(DK$4),0),0)*($AH73-$AH72)/10000</f>
        <v>0</v>
      </c>
      <c r="DL72" s="140" t="n">
        <f aca="false">IF(DL$2&lt;=$A72,IF(DL$3&gt;=$A72,(DL$4),0),0)*($AH73-$AH72)/10000</f>
        <v>0</v>
      </c>
      <c r="DM72" s="140" t="n">
        <f aca="false">IF(DM$2&lt;=$A72,IF(DM$3&gt;=$A72,(DM$4),0),0)*($AH73-$AH72)/10000</f>
        <v>0</v>
      </c>
      <c r="DN72" s="140" t="n">
        <f aca="false">IF(DN$2&lt;=$A72,IF(DN$3&gt;=$A72,(DN$4),0),0)*($AH73-$AH72)/10000</f>
        <v>0</v>
      </c>
      <c r="DO72" s="140"/>
      <c r="DP72" s="140" t="n">
        <f aca="false">SUM(DK72:DN72)*AL72</f>
        <v>0</v>
      </c>
      <c r="DQ72" s="140"/>
      <c r="DR72" s="140" t="n">
        <f aca="false">IF(DR$2&lt;=$A72,IF(DR$3&gt;=$A72,(DR$4),0),0)*($AH73-$AH72)/10000</f>
        <v>0</v>
      </c>
      <c r="DS72" s="140" t="n">
        <f aca="false">IF(DS$2&lt;=$A72,IF(DS$3&gt;=$A72,(DS$4),0),0)*($AH73-$AH72)/10000</f>
        <v>0</v>
      </c>
      <c r="DT72" s="140" t="n">
        <f aca="false">IF(DT$2&lt;=$A72,IF(DT$3&gt;=$A72,(DT$4),0),0)*($AH73-$AH72)/10000</f>
        <v>0</v>
      </c>
      <c r="DU72" s="140" t="n">
        <f aca="false">IF(DU$2&lt;=$A72,IF(DU$3&gt;=$A72,(DU$4),0),0)*($AH73-$AH72)/10000</f>
        <v>0</v>
      </c>
      <c r="DV72" s="140" t="n">
        <f aca="false">IF(DV$2&lt;=$A72,IF(DV$3&gt;=$A72,(DV$4),0),0)*($AH73-$AH72)/10000</f>
        <v>0</v>
      </c>
      <c r="DW72" s="140" t="n">
        <f aca="false">IF(DW$2&lt;=$A72,IF(DW$3&gt;=$A72,(DW$4),0),0)*($AH73-$AH72)/10000</f>
        <v>0</v>
      </c>
      <c r="DX72" s="140" t="n">
        <f aca="false">IF(DX$2&lt;=$A72,IF(DX$3&gt;=$A72,(DX$4),0),0)*($AH73-$AH72)/10000</f>
        <v>0</v>
      </c>
      <c r="DY72" s="140" t="n">
        <f aca="false">IF(DY$2&lt;=$A72,IF(DY$3&gt;=$A72,(DY$4),0),0)*($AH73-$AH72)/10000</f>
        <v>0</v>
      </c>
      <c r="DZ72" s="17"/>
      <c r="EA72" s="128" t="n">
        <f aca="false">DP72+((SUM(DR72:DY72)))</f>
        <v>0</v>
      </c>
      <c r="EB72" s="128" t="n">
        <f aca="false">EA72*AL72</f>
        <v>0</v>
      </c>
      <c r="EC72" s="17"/>
      <c r="ED72" s="17"/>
      <c r="EE72" s="17"/>
      <c r="EF72" s="17"/>
      <c r="EG72" s="17"/>
      <c r="EH72" s="140" t="n">
        <f aca="false">IF(EH$2&lt;=$A72,IF(EH$3&gt;=$A72,(EH$4),0),0)*($AH73-$AH72)/10000</f>
        <v>0</v>
      </c>
      <c r="EI72" s="140" t="n">
        <f aca="false">IF(EI$2&lt;=$A72,IF(EI$3&gt;=$A72,(EI$4),0),0)*($AH73-$AH72)/10000</f>
        <v>0</v>
      </c>
      <c r="EJ72" s="140" t="n">
        <f aca="false">IF(EJ$2&lt;=$A72,IF(EJ$3&gt;=$A72,(EJ$4),0),0)*($AH73-$AH72)/10000</f>
        <v>0</v>
      </c>
      <c r="EK72" s="140" t="n">
        <f aca="false">IF(EK$2&lt;=$A72,IF(EK$3&gt;=$A72,(EK$4),0),0)*($AH73-$AH72)/10000</f>
        <v>0</v>
      </c>
      <c r="EL72" s="140" t="n">
        <f aca="false">IF(EL$2&lt;=$A72,IF(EL$3&gt;=$A72,(EL$4),0),0)*($AH73-$AH72)/10000</f>
        <v>0</v>
      </c>
      <c r="EM72" s="140" t="n">
        <f aca="false">IF(EM$2&lt;=$A72,IF(EM$3&gt;=$A72,(EM$4),0),0)*($AH73-$AH72)/10000</f>
        <v>0</v>
      </c>
      <c r="EN72" s="17"/>
      <c r="EO72" s="128" t="n">
        <f aca="false">SUM(EH72:EM72)</f>
        <v>0</v>
      </c>
      <c r="EP72" s="128" t="n">
        <f aca="false">EO72*AL72</f>
        <v>0</v>
      </c>
      <c r="EQ72" s="17"/>
      <c r="ER72" s="17"/>
      <c r="ES72" s="17"/>
      <c r="ET72" s="17"/>
      <c r="EU72" s="17"/>
      <c r="EV72" s="140" t="n">
        <f aca="false">IF(EV$2&lt;=$A72,IF(EV$3&gt;=$A72,(EV$4),0),0)*($AH73-$AH72)/10000</f>
        <v>0</v>
      </c>
      <c r="EW72" s="140" t="n">
        <f aca="false">IF(EW$2&lt;=$A72,IF(EW$3&gt;=$A72,(EW$4),0),0)*($AH73-$AH72)/10000</f>
        <v>0</v>
      </c>
      <c r="EX72" s="140" t="n">
        <f aca="false">IF(EX$2&lt;=$A72,IF(EX$3&gt;=$A72,(EX$4),0),0)*($AH73-$AH72)/10000</f>
        <v>0</v>
      </c>
      <c r="EY72" s="140" t="n">
        <f aca="false">IF(EY$2&lt;=$A72,IF(EY$3&gt;=$A72,(EY$4),0),0)*($AH73-$AH72)/10000</f>
        <v>0</v>
      </c>
      <c r="EZ72" s="140" t="n">
        <f aca="false">IF(EZ$2&lt;=$A72,IF(EZ$3&gt;=$A72,(EZ$4),0),0)*($AH73-$AH72)/10000</f>
        <v>0</v>
      </c>
      <c r="FA72" s="140" t="n">
        <f aca="false">IF(FA$2&lt;=$A72,IF(FA$3&gt;=$A72,(FA$4),0),0)*($AH73-$AH72)/10000</f>
        <v>0</v>
      </c>
      <c r="FB72" s="17"/>
      <c r="FC72" s="128" t="n">
        <f aca="false">SUM(EV72:FA72)</f>
        <v>0</v>
      </c>
      <c r="FD72" s="128" t="n">
        <f aca="false">FC72*AL72</f>
        <v>0</v>
      </c>
      <c r="FE72" s="17"/>
      <c r="FF72" s="17"/>
      <c r="FG72" s="17"/>
      <c r="FH72" s="17"/>
      <c r="FI72" s="17"/>
      <c r="FJ72" s="17"/>
      <c r="FK72" s="140" t="n">
        <f aca="false">IF(FK$2&lt;=$A72,IF(FK$3&gt;=$A72,(FK$4),0),0)*($AH73-$AH72)/10000</f>
        <v>0</v>
      </c>
      <c r="FL72" s="140" t="n">
        <f aca="false">IF(FL$2&lt;=$A72,IF(FL$3&gt;=$A72,(FL$4),0),0)*($AH73-$AH72)/10000</f>
        <v>0</v>
      </c>
      <c r="FM72" s="140" t="n">
        <f aca="false">IF(FM$2&lt;=$A72,IF(FM$3&gt;=$A72,(FM$4),0),0)*($AH73-$AH72)/10000</f>
        <v>0</v>
      </c>
      <c r="FN72" s="140" t="n">
        <f aca="false">IF(FN$2&lt;=$A72,IF(FN$3&gt;=$A72,(FN$4),0),0)*($AH73-$AH72)/10000</f>
        <v>0</v>
      </c>
      <c r="FO72" s="140" t="n">
        <f aca="false">IF(FO$2&lt;=$A72,IF(FO$3&gt;=$A72,(FO$4),0),0)*($AH73-$AH72)/10000</f>
        <v>0</v>
      </c>
      <c r="FP72" s="140" t="n">
        <f aca="false">IF(FP$2&lt;=$A72,IF(FP$3&gt;=$A72,(FP$4),0),0)*($AH73-$AH72)/10000</f>
        <v>0</v>
      </c>
      <c r="FQ72" s="17"/>
      <c r="FR72" s="128" t="n">
        <f aca="false">SUM(FK72:FP72)</f>
        <v>0</v>
      </c>
      <c r="FS72" s="128" t="n">
        <f aca="false">FR72*AL72</f>
        <v>0</v>
      </c>
      <c r="FT72" s="17"/>
      <c r="FU72" s="17"/>
      <c r="FV72" s="17"/>
      <c r="FW72" s="17"/>
      <c r="FX72" s="17"/>
      <c r="FY72" s="17"/>
      <c r="FZ72" s="140" t="n">
        <f aca="false">IF(FZ$2&lt;=$A72,IF(FZ$3&gt;=$A72,(FZ$4),0),0)*($AH73-$AH72)/10000</f>
        <v>0</v>
      </c>
      <c r="GA72" s="140" t="n">
        <f aca="false">IF(GA$2&lt;=$A72,IF(GA$3&gt;=$A72,(GA$4),0),0)*($AH73-$AH72)/10000</f>
        <v>0</v>
      </c>
      <c r="GB72" s="140" t="n">
        <f aca="false">IF(GB$2&lt;=$A72,IF(GB$3&gt;=$A72,(GB$4),0),0)*($AH73-$AH72)/10000</f>
        <v>0</v>
      </c>
      <c r="GC72" s="140" t="n">
        <f aca="false">IF(GC$2&lt;=$A72,IF(GC$3&gt;=$A72,(GC$4),0),0)*($AH73-$AH72)/10000</f>
        <v>0</v>
      </c>
      <c r="GD72" s="140" t="n">
        <f aca="false">IF(GD$2&lt;=$A72,IF(GD$3&gt;=$A72,(GD$4),0),0)*($AH73-$AH72)/10000</f>
        <v>0</v>
      </c>
      <c r="GE72" s="140" t="n">
        <f aca="false">IF(GE$2&lt;=$A72,IF(GE$3&gt;=$A72,(GE$4),0),0)*($AH73-$AH72)/10000</f>
        <v>0</v>
      </c>
      <c r="GF72" s="17"/>
      <c r="GG72" s="128" t="n">
        <f aca="false">SUM(FZ72:GE72)</f>
        <v>0</v>
      </c>
      <c r="GH72" s="128" t="n">
        <f aca="false">GG72*AL72</f>
        <v>0</v>
      </c>
      <c r="GK72" s="17"/>
      <c r="GL72" s="17"/>
      <c r="GM72" s="17"/>
      <c r="GN72" s="17"/>
      <c r="GO72" s="140" t="n">
        <f aca="false">IF(GO$2&lt;=$A72,IF(GO$3&gt;=$A72,(GO$4),0),0)*($AH73-$AH72)/10000</f>
        <v>0</v>
      </c>
      <c r="GP72" s="140" t="n">
        <f aca="false">IF(GP$2&lt;=$A72,IF(GP$3&gt;=$A72,(GP$4),0),0)*($AH73-$AH72)/10000</f>
        <v>0</v>
      </c>
      <c r="GQ72" s="140" t="n">
        <f aca="false">IF(GQ$2&lt;=$A72,IF(GQ$3&gt;=$A72,(GQ$4),0),0)*($AH73-$AH72)/10000</f>
        <v>0</v>
      </c>
      <c r="GR72" s="140" t="n">
        <f aca="false">IF(GR$2&lt;=$A72,IF(GR$3&gt;=$A72,(GR$4),0),0)*($AH73-$AH72)/10000</f>
        <v>0</v>
      </c>
      <c r="GS72" s="140" t="n">
        <f aca="false">IF(GS$2&lt;=$A72,IF(GS$3&gt;=$A72,(GS$4),0),0)*($AH73-$AH72)/10000</f>
        <v>0</v>
      </c>
      <c r="GT72" s="140" t="n">
        <f aca="false">IF(GT$2&lt;=$A72,IF(GT$3&gt;=$A72,(GT$4),0),0)*($AH73-$AH72)/10000</f>
        <v>0</v>
      </c>
      <c r="GU72" s="17"/>
      <c r="GV72" s="128" t="n">
        <f aca="false">SUM(GO72:GT72)</f>
        <v>0</v>
      </c>
      <c r="GW72" s="128" t="n">
        <f aca="false">GV72*AL72</f>
        <v>0</v>
      </c>
      <c r="GZ72" s="17"/>
      <c r="HA72" s="17"/>
      <c r="HB72" s="17"/>
      <c r="HC72" s="17"/>
      <c r="HD72" s="140" t="n">
        <f aca="false">IF(HD$2&lt;=$A72,IF(HD$3&gt;=$A72,(HD$4),0),0)*($AH73-$AH72)/10000</f>
        <v>0</v>
      </c>
      <c r="HE72" s="140" t="n">
        <f aca="false">IF(HE$2&lt;=$A72,IF(HE$3&gt;=$A72,(HE$4),0),0)*($AH73-$AH72)/10000</f>
        <v>0</v>
      </c>
      <c r="HF72" s="140" t="n">
        <f aca="false">IF(HF$2&lt;=$A72,IF(HF$3&gt;=$A72,(HF$4),0),0)*($AH73-$AH72)/10000</f>
        <v>0</v>
      </c>
      <c r="HG72" s="140" t="n">
        <f aca="false">IF(HG$2&lt;=$A72,IF(HG$3&gt;=$A72,(HG$4),0),0)*($AH73-$AH72)/10000</f>
        <v>0</v>
      </c>
      <c r="HH72" s="140" t="n">
        <f aca="false">IF(HH$2&lt;=$A72,IF(HH$3&gt;=$A72,(HH$4),0),0)*($AH73-$AH72)/10000</f>
        <v>0</v>
      </c>
      <c r="HI72" s="140" t="n">
        <f aca="false">IF(HI$2&lt;=$A72,IF(HI$3&gt;=$A72,(HI$4),0),0)*($AH73-$AH72)/10000</f>
        <v>0</v>
      </c>
      <c r="HJ72" s="17"/>
      <c r="HK72" s="128" t="n">
        <f aca="false">SUM(HD72:HI72)</f>
        <v>0</v>
      </c>
      <c r="HL72" s="128" t="n">
        <f aca="false">HK72*AL72</f>
        <v>0</v>
      </c>
    </row>
    <row r="73" customFormat="false" ht="16.5" hidden="false" customHeight="false" outlineLevel="0" collapsed="false">
      <c r="A73" s="133" t="n">
        <v>38961</v>
      </c>
      <c r="B73" s="144" t="n">
        <f aca="false">INDEX(PrnArray,MATCH($A73,PrnColumn,0),MATCH($AE$19,PrnRow,0))+EP73</f>
        <v>0</v>
      </c>
      <c r="C73" s="135" t="n">
        <f aca="false">INDEX(M1SHEET,MATCH($A73,M1COLUMN,0),MATCH($AF$14,M1ROW,0))</f>
        <v>0.12</v>
      </c>
      <c r="D73" s="152"/>
      <c r="E73" s="144" t="n">
        <f aca="false">INDEX(PrnArray,MATCH($A73,PrnColumn,0),MATCH($AF$47,PrnRow,0))+HL73</f>
        <v>0</v>
      </c>
      <c r="F73" s="135" t="n">
        <f aca="false">INDEX(M1SHEET,MATCH($A73,M1COLUMN,0),MATCH($AF$6,M1ROW,0))</f>
        <v>0.17</v>
      </c>
      <c r="G73" s="152"/>
      <c r="H73" s="144" t="n">
        <f aca="false">INDEX(PrnArray,MATCH($A73,PrnColumn,0),MATCH($AE$11,PrnRow,0))</f>
        <v>0</v>
      </c>
      <c r="I73" s="135" t="n">
        <f aca="false">INDEX(M1SHEET,MATCH($A73,M1COLUMN,0),MATCH($AF$20,M1ROW,0))</f>
        <v>-0.09</v>
      </c>
      <c r="J73" s="152"/>
      <c r="K73" s="144" t="n">
        <f aca="false">INDEX(PrnArray,MATCH($A73,PrnColumn,0),MATCH($AE$21,PrnRow,0))+FS73</f>
        <v>11</v>
      </c>
      <c r="L73" s="135" t="n">
        <f aca="false">INDEX(M1SHEET,MATCH($A73,M1COLUMN,0),MATCH($AF$10,M1ROW,0))</f>
        <v>0.07</v>
      </c>
      <c r="M73" s="152"/>
      <c r="N73" s="144" t="n">
        <f aca="false">INDEX(PrnArray,MATCH($A73,PrnColumn,0),MATCH($AE$40,PrnRow,0))+AJ73</f>
        <v>-17.47</v>
      </c>
      <c r="O73" s="135" t="n">
        <f aca="false">INDEX(M1SHEET,MATCH($A73,M1COLUMN,0),MATCH($AF$26,M1ROW,0))</f>
        <v>0.14</v>
      </c>
      <c r="P73" s="152"/>
      <c r="Q73" s="144" t="n">
        <f aca="false">INDEX(PrnArray,MATCH($A73,PrnColumn,0),MATCH($AE$2,PrnRow,0))+$BE73+$DE73</f>
        <v>-54.74</v>
      </c>
      <c r="R73" s="135" t="n">
        <f aca="false">INDEX(M1SHEET,MATCH($A73,M1COLUMN,0),MATCH($AF$3,M1ROW,0))</f>
        <v>-0.55</v>
      </c>
      <c r="S73" s="152"/>
      <c r="T73" s="135" t="n">
        <f aca="false">INDEX(M1SHEET,MATCH($A73,M1COLUMN,0),MATCH($AF$28,M1ROW,0))</f>
        <v>4.8079522437554</v>
      </c>
      <c r="U73" s="152"/>
      <c r="V73" s="144" t="e">
        <f aca="false">INDEX(PrnArray,MATCH($A73,PrnColumn,0),MATCH($AE$18,PrnRow,0))+INDEX(optsArray,MATCH($A73,optsColumn,0),MATCH($AE$18,optsRow,0))+$BE73+$CJ73+$CR73+$DP73</f>
        <v>#VALUE!</v>
      </c>
      <c r="W73" s="135" t="n">
        <f aca="false">INDEX(M1SHEET,MATCH($A73,M1COLUMN,0),MATCH($AF$2,M1ROW,0))</f>
        <v>3.972</v>
      </c>
      <c r="X73" s="152"/>
      <c r="Z73" s="150" t="n">
        <f aca="false">H73+K73+Q73</f>
        <v>-43.74</v>
      </c>
      <c r="AA73" s="58"/>
      <c r="AB73" s="58"/>
      <c r="AH73" s="138" t="n">
        <v>38961</v>
      </c>
      <c r="AI73" s="96" t="n">
        <f aca="false">(BE73+BQ73+CJ73+DP73)*AL73</f>
        <v>0</v>
      </c>
      <c r="AJ73" s="97" t="n">
        <f aca="false">(AN73)*(AL73)</f>
        <v>0</v>
      </c>
      <c r="AK73" s="97" t="n">
        <f aca="false">(AM73+AN73)*(AL73)</f>
        <v>0</v>
      </c>
      <c r="AL73" s="139" t="n">
        <f aca="false">INDEX(M1SHEET,MATCH($AH73,M1COLUMN,0),MATCH($AF$38,M1ROW,0))</f>
        <v>0.733235130360817</v>
      </c>
      <c r="AM73" s="122" t="n">
        <f aca="false">BR73</f>
        <v>0</v>
      </c>
      <c r="AN73" s="97" t="n">
        <f aca="false">BQ73</f>
        <v>0</v>
      </c>
      <c r="AO73" s="125"/>
      <c r="AP73" s="108"/>
      <c r="AQ73" s="128" t="n">
        <f aca="false">SUM(AW73:BD73)+SUM(BH73:BO73)+SUM(DT73:DY73)+SUM(BV73:CH73)</f>
        <v>0</v>
      </c>
      <c r="AR73" s="108"/>
      <c r="AS73" s="17"/>
      <c r="AT73" s="17"/>
      <c r="AU73" s="37" t="n">
        <v>38961</v>
      </c>
      <c r="AV73" s="17"/>
      <c r="AW73" s="128" t="n">
        <f aca="false">IF(AW$2&lt;=$A73,IF(AW$3&gt;=$A73,(AW$4/1.055056),0),0)*($AH74-$AH73)/10000</f>
        <v>0</v>
      </c>
      <c r="AX73" s="140" t="n">
        <f aca="false">IF(AX$2&lt;=$A73,IF(AX$3&gt;=$A73,(AX$4/1.055056),0),0)*($AH74-$AH73)/10000</f>
        <v>0</v>
      </c>
      <c r="AY73" s="140" t="n">
        <f aca="false">IF(AY$2&lt;=$A73,IF(AY$3&gt;=$A73,(AY$4/1.055056),0),0)*($AH74-$AH73)/10000</f>
        <v>0</v>
      </c>
      <c r="AZ73" s="140" t="n">
        <f aca="false">IF(AZ$2&lt;=$A73,IF(AZ$3&gt;=$A73,(AZ$4/1.055056),0),0)*($AH74-$AH73)/10000</f>
        <v>0</v>
      </c>
      <c r="BA73" s="140" t="n">
        <f aca="false">IF(BA$2&lt;=$A73,IF(BA$3&gt;=$A73,(BA$4/1.055056),0),0)*($AH74-$AH73)/10000</f>
        <v>0</v>
      </c>
      <c r="BB73" s="140" t="n">
        <f aca="false">IF(BB$2&lt;=$A73,IF(BB$3&gt;=$A73,(BB$4/1.055056),0),0)*($AH74-$AH73)/10000</f>
        <v>0</v>
      </c>
      <c r="BC73" s="140" t="n">
        <f aca="false">IF(BC$2&lt;=$A73,IF(BC$3&gt;=$A73,(BC$4/1.055056),0),0)*($AH74-$AH73)/10000</f>
        <v>0</v>
      </c>
      <c r="BD73" s="140"/>
      <c r="BE73" s="140" t="n">
        <f aca="false">SUM(AW73:BD73)*AL73</f>
        <v>0</v>
      </c>
      <c r="BF73" s="13"/>
      <c r="BG73" s="13"/>
      <c r="BH73" s="141" t="n">
        <f aca="false">IF(BH$2&lt;=$A73,IF(BH$3&gt;=$A73,(BH$4/1.055056),0),0)*($AH74-$AH73)/10000</f>
        <v>0</v>
      </c>
      <c r="BI73" s="141" t="n">
        <f aca="false">IF(BI$2&lt;=$A73,IF(BI$3&gt;=$A73,(BI$4/1.055056),0),0)*($AH74-$AH73)/10000</f>
        <v>0</v>
      </c>
      <c r="BJ73" s="141" t="n">
        <f aca="false">IF(BJ$2&lt;=$A73,IF(BJ$3&gt;=$A73,(BJ$4/1.055056),0),0)*($AH74-$AH73)/10000</f>
        <v>0</v>
      </c>
      <c r="BK73" s="141" t="n">
        <f aca="false">IF(BK$2&lt;=$A73,IF(BK$3&gt;=$A73,(BK$4/1.055056),0),0)*($AH74-$AH73)/10000</f>
        <v>0</v>
      </c>
      <c r="BL73" s="141" t="n">
        <f aca="false">IF(BL$2&lt;=$A73,IF(BL$3&gt;=$A73,(BL$4/1.055056),0),0)*($AH74-$AH73)/10000</f>
        <v>0</v>
      </c>
      <c r="BM73" s="141" t="n">
        <f aca="false">IF(BM$2&lt;=$A73,IF(BM$3&gt;=$A73,(BM$4/1.055056),0),0)*($AH74-$AH73)/10000</f>
        <v>0</v>
      </c>
      <c r="BN73" s="141" t="n">
        <f aca="false">IF(BN$2&lt;=$A73,IF(BN$3&gt;=$A73,(BN$4/1.055056),0),0)*($AH74-$AH73)/10000</f>
        <v>0</v>
      </c>
      <c r="BO73" s="141" t="n">
        <f aca="false">IF(BO$2&lt;=$A73,IF(BO$3&gt;=$A73,(BO$4/1.055056),0),0)*($AH74-$AH73)/10000</f>
        <v>0</v>
      </c>
      <c r="BP73" s="13"/>
      <c r="BQ73" s="14" t="n">
        <f aca="false">SUM(BH73:BO73)</f>
        <v>0</v>
      </c>
      <c r="BR73" s="14"/>
      <c r="BS73" s="14"/>
      <c r="BT73" s="17"/>
      <c r="BU73" s="17"/>
      <c r="BV73" s="142" t="n">
        <f aca="false">IF(BV$2&lt;=$A73,IF(BV$3&gt;=$A73,(BV$4),0),0)*($AH74-$AH73)/10000</f>
        <v>0</v>
      </c>
      <c r="BW73" s="142" t="n">
        <f aca="false">IF(BW$2&lt;=$A73,IF(BW$3&gt;=$A73,(BW$4),0),0)*($AH74-$AH73)/10000</f>
        <v>0</v>
      </c>
      <c r="BX73" s="142" t="n">
        <f aca="false">IF(BX$2&lt;=$A73,IF(BX$3&gt;=$A73,(BX$4),0),0)*($AH74-$AH73)/10000</f>
        <v>0</v>
      </c>
      <c r="BY73" s="142" t="n">
        <f aca="false">IF(BY$2&lt;=$A73,IF(BY$3&gt;=$A73,(BY$4),0),0)*($AH74-$AH73)/10000</f>
        <v>0</v>
      </c>
      <c r="BZ73" s="142" t="n">
        <f aca="false">IF(BZ$2&lt;=$A73,IF(BZ$3&gt;=$A73,(BZ$4),0),0)*($AH74-$AH73)/10000</f>
        <v>0</v>
      </c>
      <c r="CA73" s="140" t="n">
        <f aca="false">IF(CA$2&lt;=$A73,IF(CA$3&gt;=$A73,(CA$4),0),0)*($AH74-$AH73)/10000</f>
        <v>0</v>
      </c>
      <c r="CB73" s="140" t="n">
        <f aca="false">IF(CB$2&lt;=$A73,IF(CB$3&gt;=$A73,(CB$4),0),0)*($AH74-$AH73)/10000</f>
        <v>0</v>
      </c>
      <c r="CC73" s="140" t="n">
        <f aca="false">IF(CC$2&lt;=$A73,IF(CC$3&gt;=$A73,(CC$4),0),0)*($AH74-$AH73)/10000</f>
        <v>0</v>
      </c>
      <c r="CD73" s="140" t="n">
        <f aca="false">IF(CD$2&lt;=$A73,IF(CD$3&gt;=$A73,(CD$4),0),0)*($AH74-$AH73)/10000</f>
        <v>0</v>
      </c>
      <c r="CE73" s="140" t="n">
        <f aca="false">IF(CE$2&lt;=$A73,IF(CE$3&gt;=$A73,(CE$4),0),0)*($AH74-$AH73)/10000</f>
        <v>0</v>
      </c>
      <c r="CF73" s="140" t="n">
        <f aca="false">IF(CF$2&lt;=$A73,IF(CF$3&gt;=$A73,(CF$4),0),0)*($AH74-$AH73)/10000</f>
        <v>0</v>
      </c>
      <c r="CG73" s="140" t="n">
        <f aca="false">IF(CG$2&lt;=$A73,IF(CG$3&gt;=$A73,(CG$4),0),0)*($AH74-$AH73)/10000</f>
        <v>0</v>
      </c>
      <c r="CH73" s="140" t="n">
        <f aca="false">IF(CH$2&lt;=$A73,IF(CH$3&gt;=$A73,(CH$4),0),0)*($AH74-$AH73)/10000</f>
        <v>0</v>
      </c>
      <c r="CI73" s="17"/>
      <c r="CJ73" s="128" t="n">
        <f aca="false">SUM(BV73:CH73)*$AL73</f>
        <v>0</v>
      </c>
      <c r="CK73" s="128"/>
      <c r="CL73" s="128"/>
      <c r="CM73" s="142" t="n">
        <f aca="false">IF(CM$2&lt;=$A73,IF(CM$3&gt;=$A73,(CM$4),0),0)*($AH74-$AH73)/10000</f>
        <v>0</v>
      </c>
      <c r="CN73" s="142" t="n">
        <f aca="false">IF(CN$2&lt;=$A73,IF(CN$3&gt;=$A73,(CN$4),0),0)*($AH74-$AH73)/10000</f>
        <v>0</v>
      </c>
      <c r="CO73" s="142" t="n">
        <f aca="false">IF(CO$2&lt;=$A73,IF(CO$3&gt;=$A73,(CO$4),0),0)*($AH74-$AH73)/10000</f>
        <v>0</v>
      </c>
      <c r="CP73" s="142" t="n">
        <f aca="false">IF(CP$2&lt;=$A73,IF(CP$3&gt;=$A73,(CP$4),0),0)*($AH74-$AH73)/10000</f>
        <v>0</v>
      </c>
      <c r="CQ73" s="128"/>
      <c r="CR73" s="128" t="n">
        <f aca="false">SUM(CM73:CP73)*AL73</f>
        <v>0</v>
      </c>
      <c r="CS73" s="128"/>
      <c r="CT73" s="17"/>
      <c r="CU73" s="17"/>
      <c r="CV73" s="17"/>
      <c r="CW73" s="140" t="n">
        <f aca="false">IF(CW$2&lt;=$A73,IF(CW$3&gt;=$A73,(CW$4),0),0)*($AH74-$AH73)/10000</f>
        <v>0</v>
      </c>
      <c r="CX73" s="140" t="n">
        <f aca="false">IF(CX$2&lt;=$A73,IF(CX$3&gt;=$A73,(CX$4),0),0)*($AH74-$AH73)/10000</f>
        <v>0</v>
      </c>
      <c r="CY73" s="140" t="n">
        <f aca="false">IF(CY$2&lt;=$A73,IF(CY$3&gt;=$A73,(CY$4),0),0)*($AH74-$AH73)/10000</f>
        <v>0</v>
      </c>
      <c r="CZ73" s="140" t="n">
        <f aca="false">IF(CZ$2&lt;=$A73,IF(CZ$3&gt;=$A73,(CZ$4),0),0)*($AH74-$AH73)/10000</f>
        <v>0</v>
      </c>
      <c r="DA73" s="140" t="n">
        <f aca="false">IF(DA$2&lt;=$A73,IF(DA$3&gt;=$A73,(DA$4),0),0)*($AH74-$AH73)/10000</f>
        <v>0</v>
      </c>
      <c r="DB73" s="140" t="n">
        <f aca="false">IF(DB$2&lt;=$A73,IF(DB$3&gt;=$A73,(DB$4),0),0)*($AH74-$AH73)/10000</f>
        <v>0</v>
      </c>
      <c r="DC73" s="140" t="n">
        <f aca="false">IF(DC$2&lt;=$A73,IF(DC$3&gt;=$A73,(DC$4),0),0)*($AH74-$AH73)/10000</f>
        <v>0</v>
      </c>
      <c r="DD73" s="17"/>
      <c r="DE73" s="128" t="n">
        <f aca="false">SUM(CW73:DC73)*$AL73</f>
        <v>0</v>
      </c>
      <c r="DF73" s="17"/>
      <c r="DG73" s="17"/>
      <c r="DH73" s="17"/>
      <c r="DI73" s="17"/>
      <c r="DJ73" s="17"/>
      <c r="DK73" s="140" t="n">
        <f aca="false">IF(DK$2&lt;=$A73,IF(DK$3&gt;=$A73,(DK$4),0),0)*($AH74-$AH73)/10000</f>
        <v>0</v>
      </c>
      <c r="DL73" s="140" t="n">
        <f aca="false">IF(DL$2&lt;=$A73,IF(DL$3&gt;=$A73,(DL$4),0),0)*($AH74-$AH73)/10000</f>
        <v>0</v>
      </c>
      <c r="DM73" s="140" t="n">
        <f aca="false">IF(DM$2&lt;=$A73,IF(DM$3&gt;=$A73,(DM$4),0),0)*($AH74-$AH73)/10000</f>
        <v>0</v>
      </c>
      <c r="DN73" s="140" t="n">
        <f aca="false">IF(DN$2&lt;=$A73,IF(DN$3&gt;=$A73,(DN$4),0),0)*($AH74-$AH73)/10000</f>
        <v>0</v>
      </c>
      <c r="DO73" s="140"/>
      <c r="DP73" s="140" t="n">
        <f aca="false">SUM(DK73:DN73)*AL73</f>
        <v>0</v>
      </c>
      <c r="DQ73" s="140"/>
      <c r="DR73" s="140" t="n">
        <f aca="false">IF(DR$2&lt;=$A73,IF(DR$3&gt;=$A73,(DR$4),0),0)*($AH74-$AH73)/10000</f>
        <v>0</v>
      </c>
      <c r="DS73" s="140" t="n">
        <f aca="false">IF(DS$2&lt;=$A73,IF(DS$3&gt;=$A73,(DS$4),0),0)*($AH74-$AH73)/10000</f>
        <v>0</v>
      </c>
      <c r="DT73" s="140" t="n">
        <f aca="false">IF(DT$2&lt;=$A73,IF(DT$3&gt;=$A73,(DT$4),0),0)*($AH74-$AH73)/10000</f>
        <v>0</v>
      </c>
      <c r="DU73" s="140" t="n">
        <f aca="false">IF(DU$2&lt;=$A73,IF(DU$3&gt;=$A73,(DU$4),0),0)*($AH74-$AH73)/10000</f>
        <v>0</v>
      </c>
      <c r="DV73" s="140" t="n">
        <f aca="false">IF(DV$2&lt;=$A73,IF(DV$3&gt;=$A73,(DV$4),0),0)*($AH74-$AH73)/10000</f>
        <v>0</v>
      </c>
      <c r="DW73" s="140" t="n">
        <f aca="false">IF(DW$2&lt;=$A73,IF(DW$3&gt;=$A73,(DW$4),0),0)*($AH74-$AH73)/10000</f>
        <v>0</v>
      </c>
      <c r="DX73" s="140" t="n">
        <f aca="false">IF(DX$2&lt;=$A73,IF(DX$3&gt;=$A73,(DX$4),0),0)*($AH74-$AH73)/10000</f>
        <v>0</v>
      </c>
      <c r="DY73" s="140" t="n">
        <f aca="false">IF(DY$2&lt;=$A73,IF(DY$3&gt;=$A73,(DY$4),0),0)*($AH74-$AH73)/10000</f>
        <v>0</v>
      </c>
      <c r="DZ73" s="17"/>
      <c r="EA73" s="128" t="n">
        <f aca="false">DP73+((SUM(DR73:DY73)))</f>
        <v>0</v>
      </c>
      <c r="EB73" s="128" t="n">
        <f aca="false">EA73*AL73</f>
        <v>0</v>
      </c>
      <c r="EC73" s="17"/>
      <c r="ED73" s="17"/>
      <c r="EE73" s="17"/>
      <c r="EF73" s="17"/>
      <c r="EG73" s="17"/>
      <c r="EH73" s="140" t="n">
        <f aca="false">IF(EH$2&lt;=$A73,IF(EH$3&gt;=$A73,(EH$4),0),0)*($AH74-$AH73)/10000</f>
        <v>0</v>
      </c>
      <c r="EI73" s="140" t="n">
        <f aca="false">IF(EI$2&lt;=$A73,IF(EI$3&gt;=$A73,(EI$4),0),0)*($AH74-$AH73)/10000</f>
        <v>0</v>
      </c>
      <c r="EJ73" s="140" t="n">
        <f aca="false">IF(EJ$2&lt;=$A73,IF(EJ$3&gt;=$A73,(EJ$4),0),0)*($AH74-$AH73)/10000</f>
        <v>0</v>
      </c>
      <c r="EK73" s="140" t="n">
        <f aca="false">IF(EK$2&lt;=$A73,IF(EK$3&gt;=$A73,(EK$4),0),0)*($AH74-$AH73)/10000</f>
        <v>0</v>
      </c>
      <c r="EL73" s="140" t="n">
        <f aca="false">IF(EL$2&lt;=$A73,IF(EL$3&gt;=$A73,(EL$4),0),0)*($AH74-$AH73)/10000</f>
        <v>0</v>
      </c>
      <c r="EM73" s="140" t="n">
        <f aca="false">IF(EM$2&lt;=$A73,IF(EM$3&gt;=$A73,(EM$4),0),0)*($AH74-$AH73)/10000</f>
        <v>0</v>
      </c>
      <c r="EN73" s="17"/>
      <c r="EO73" s="128" t="n">
        <f aca="false">SUM(EH73:EM73)</f>
        <v>0</v>
      </c>
      <c r="EP73" s="128" t="n">
        <f aca="false">EO73*AL73</f>
        <v>0</v>
      </c>
      <c r="EQ73" s="17"/>
      <c r="ER73" s="17"/>
      <c r="ES73" s="17"/>
      <c r="ET73" s="17"/>
      <c r="EU73" s="17"/>
      <c r="EV73" s="140" t="n">
        <f aca="false">IF(EV$2&lt;=$A73,IF(EV$3&gt;=$A73,(EV$4),0),0)*($AH74-$AH73)/10000</f>
        <v>0</v>
      </c>
      <c r="EW73" s="140" t="n">
        <f aca="false">IF(EW$2&lt;=$A73,IF(EW$3&gt;=$A73,(EW$4),0),0)*($AH74-$AH73)/10000</f>
        <v>0</v>
      </c>
      <c r="EX73" s="140" t="n">
        <f aca="false">IF(EX$2&lt;=$A73,IF(EX$3&gt;=$A73,(EX$4),0),0)*($AH74-$AH73)/10000</f>
        <v>0</v>
      </c>
      <c r="EY73" s="140" t="n">
        <f aca="false">IF(EY$2&lt;=$A73,IF(EY$3&gt;=$A73,(EY$4),0),0)*($AH74-$AH73)/10000</f>
        <v>0</v>
      </c>
      <c r="EZ73" s="140" t="n">
        <f aca="false">IF(EZ$2&lt;=$A73,IF(EZ$3&gt;=$A73,(EZ$4),0),0)*($AH74-$AH73)/10000</f>
        <v>0</v>
      </c>
      <c r="FA73" s="140" t="n">
        <f aca="false">IF(FA$2&lt;=$A73,IF(FA$3&gt;=$A73,(FA$4),0),0)*($AH74-$AH73)/10000</f>
        <v>0</v>
      </c>
      <c r="FB73" s="17"/>
      <c r="FC73" s="128" t="n">
        <f aca="false">SUM(EV73:FA73)</f>
        <v>0</v>
      </c>
      <c r="FD73" s="128" t="n">
        <f aca="false">FC73*AL73</f>
        <v>0</v>
      </c>
      <c r="FE73" s="17"/>
      <c r="FF73" s="17"/>
      <c r="FG73" s="17"/>
      <c r="FH73" s="17"/>
      <c r="FI73" s="17"/>
      <c r="FJ73" s="17"/>
      <c r="FK73" s="140" t="n">
        <f aca="false">IF(FK$2&lt;=$A73,IF(FK$3&gt;=$A73,(FK$4),0),0)*($AH74-$AH73)/10000</f>
        <v>0</v>
      </c>
      <c r="FL73" s="140" t="n">
        <f aca="false">IF(FL$2&lt;=$A73,IF(FL$3&gt;=$A73,(FL$4),0),0)*($AH74-$AH73)/10000</f>
        <v>0</v>
      </c>
      <c r="FM73" s="140" t="n">
        <f aca="false">IF(FM$2&lt;=$A73,IF(FM$3&gt;=$A73,(FM$4),0),0)*($AH74-$AH73)/10000</f>
        <v>0</v>
      </c>
      <c r="FN73" s="140" t="n">
        <f aca="false">IF(FN$2&lt;=$A73,IF(FN$3&gt;=$A73,(FN$4),0),0)*($AH74-$AH73)/10000</f>
        <v>0</v>
      </c>
      <c r="FO73" s="140" t="n">
        <f aca="false">IF(FO$2&lt;=$A73,IF(FO$3&gt;=$A73,(FO$4),0),0)*($AH74-$AH73)/10000</f>
        <v>0</v>
      </c>
      <c r="FP73" s="140" t="n">
        <f aca="false">IF(FP$2&lt;=$A73,IF(FP$3&gt;=$A73,(FP$4),0),0)*($AH74-$AH73)/10000</f>
        <v>0</v>
      </c>
      <c r="FQ73" s="17"/>
      <c r="FR73" s="128" t="n">
        <f aca="false">SUM(FK73:FP73)</f>
        <v>0</v>
      </c>
      <c r="FS73" s="128" t="n">
        <f aca="false">FR73*AL73</f>
        <v>0</v>
      </c>
      <c r="FT73" s="17"/>
      <c r="FU73" s="17"/>
      <c r="FV73" s="17"/>
      <c r="FW73" s="17"/>
      <c r="FX73" s="17"/>
      <c r="FY73" s="17"/>
      <c r="FZ73" s="140" t="n">
        <f aca="false">IF(FZ$2&lt;=$A73,IF(FZ$3&gt;=$A73,(FZ$4),0),0)*($AH74-$AH73)/10000</f>
        <v>0</v>
      </c>
      <c r="GA73" s="140" t="n">
        <f aca="false">IF(GA$2&lt;=$A73,IF(GA$3&gt;=$A73,(GA$4),0),0)*($AH74-$AH73)/10000</f>
        <v>0</v>
      </c>
      <c r="GB73" s="140" t="n">
        <f aca="false">IF(GB$2&lt;=$A73,IF(GB$3&gt;=$A73,(GB$4),0),0)*($AH74-$AH73)/10000</f>
        <v>0</v>
      </c>
      <c r="GC73" s="140" t="n">
        <f aca="false">IF(GC$2&lt;=$A73,IF(GC$3&gt;=$A73,(GC$4),0),0)*($AH74-$AH73)/10000</f>
        <v>0</v>
      </c>
      <c r="GD73" s="140" t="n">
        <f aca="false">IF(GD$2&lt;=$A73,IF(GD$3&gt;=$A73,(GD$4),0),0)*($AH74-$AH73)/10000</f>
        <v>0</v>
      </c>
      <c r="GE73" s="140" t="n">
        <f aca="false">IF(GE$2&lt;=$A73,IF(GE$3&gt;=$A73,(GE$4),0),0)*($AH74-$AH73)/10000</f>
        <v>0</v>
      </c>
      <c r="GF73" s="17"/>
      <c r="GG73" s="128" t="n">
        <f aca="false">SUM(FZ73:GE73)</f>
        <v>0</v>
      </c>
      <c r="GH73" s="128" t="n">
        <f aca="false">GG73*AL73</f>
        <v>0</v>
      </c>
      <c r="GK73" s="17"/>
      <c r="GL73" s="17"/>
      <c r="GM73" s="17"/>
      <c r="GN73" s="17"/>
      <c r="GO73" s="140" t="n">
        <f aca="false">IF(GO$2&lt;=$A73,IF(GO$3&gt;=$A73,(GO$4),0),0)*($AH74-$AH73)/10000</f>
        <v>0</v>
      </c>
      <c r="GP73" s="140" t="n">
        <f aca="false">IF(GP$2&lt;=$A73,IF(GP$3&gt;=$A73,(GP$4),0),0)*($AH74-$AH73)/10000</f>
        <v>0</v>
      </c>
      <c r="GQ73" s="140" t="n">
        <f aca="false">IF(GQ$2&lt;=$A73,IF(GQ$3&gt;=$A73,(GQ$4),0),0)*($AH74-$AH73)/10000</f>
        <v>0</v>
      </c>
      <c r="GR73" s="140" t="n">
        <f aca="false">IF(GR$2&lt;=$A73,IF(GR$3&gt;=$A73,(GR$4),0),0)*($AH74-$AH73)/10000</f>
        <v>0</v>
      </c>
      <c r="GS73" s="140" t="n">
        <f aca="false">IF(GS$2&lt;=$A73,IF(GS$3&gt;=$A73,(GS$4),0),0)*($AH74-$AH73)/10000</f>
        <v>0</v>
      </c>
      <c r="GT73" s="140" t="n">
        <f aca="false">IF(GT$2&lt;=$A73,IF(GT$3&gt;=$A73,(GT$4),0),0)*($AH74-$AH73)/10000</f>
        <v>0</v>
      </c>
      <c r="GU73" s="17"/>
      <c r="GV73" s="128" t="n">
        <f aca="false">SUM(GO73:GT73)</f>
        <v>0</v>
      </c>
      <c r="GW73" s="128" t="n">
        <f aca="false">GV73*AL73</f>
        <v>0</v>
      </c>
      <c r="GZ73" s="17"/>
      <c r="HA73" s="17"/>
      <c r="HB73" s="17"/>
      <c r="HC73" s="17"/>
      <c r="HD73" s="140" t="n">
        <f aca="false">IF(HD$2&lt;=$A73,IF(HD$3&gt;=$A73,(HD$4),0),0)*($AH74-$AH73)/10000</f>
        <v>0</v>
      </c>
      <c r="HE73" s="140" t="n">
        <f aca="false">IF(HE$2&lt;=$A73,IF(HE$3&gt;=$A73,(HE$4),0),0)*($AH74-$AH73)/10000</f>
        <v>0</v>
      </c>
      <c r="HF73" s="140" t="n">
        <f aca="false">IF(HF$2&lt;=$A73,IF(HF$3&gt;=$A73,(HF$4),0),0)*($AH74-$AH73)/10000</f>
        <v>0</v>
      </c>
      <c r="HG73" s="140" t="n">
        <f aca="false">IF(HG$2&lt;=$A73,IF(HG$3&gt;=$A73,(HG$4),0),0)*($AH74-$AH73)/10000</f>
        <v>0</v>
      </c>
      <c r="HH73" s="140" t="n">
        <f aca="false">IF(HH$2&lt;=$A73,IF(HH$3&gt;=$A73,(HH$4),0),0)*($AH74-$AH73)/10000</f>
        <v>0</v>
      </c>
      <c r="HI73" s="140" t="n">
        <f aca="false">IF(HI$2&lt;=$A73,IF(HI$3&gt;=$A73,(HI$4),0),0)*($AH74-$AH73)/10000</f>
        <v>0</v>
      </c>
      <c r="HJ73" s="17"/>
      <c r="HK73" s="128" t="n">
        <f aca="false">SUM(HD73:HI73)</f>
        <v>0</v>
      </c>
      <c r="HL73" s="128" t="n">
        <f aca="false">HK73*AL73</f>
        <v>0</v>
      </c>
    </row>
    <row r="74" customFormat="false" ht="16.5" hidden="false" customHeight="false" outlineLevel="0" collapsed="false">
      <c r="A74" s="143" t="n">
        <v>38991</v>
      </c>
      <c r="B74" s="153" t="n">
        <f aca="false">INDEX(PrnArray,MATCH($A74,PrnColumn,0),MATCH($AE$19,PrnRow,0))+EP74</f>
        <v>0</v>
      </c>
      <c r="C74" s="154" t="n">
        <f aca="false">INDEX(M1SHEET,MATCH($A74,M1COLUMN,0),MATCH($AF$14,M1ROW,0))</f>
        <v>0.12</v>
      </c>
      <c r="D74" s="155"/>
      <c r="E74" s="153" t="n">
        <f aca="false">INDEX(PrnArray,MATCH($A74,PrnColumn,0),MATCH($AF$47,PrnRow,0))+HL74</f>
        <v>0</v>
      </c>
      <c r="F74" s="154" t="n">
        <f aca="false">INDEX(M1SHEET,MATCH($A74,M1COLUMN,0),MATCH($AF$6,M1ROW,0))</f>
        <v>0.17</v>
      </c>
      <c r="G74" s="155"/>
      <c r="H74" s="153" t="n">
        <f aca="false">INDEX(PrnArray,MATCH($A74,PrnColumn,0),MATCH($AE$11,PrnRow,0))</f>
        <v>0</v>
      </c>
      <c r="I74" s="154" t="n">
        <f aca="false">INDEX(M1SHEET,MATCH($A74,M1COLUMN,0),MATCH($AF$20,M1ROW,0))</f>
        <v>-0.09</v>
      </c>
      <c r="J74" s="155"/>
      <c r="K74" s="153" t="n">
        <f aca="false">INDEX(PrnArray,MATCH($A74,PrnColumn,0),MATCH($AE$21,PrnRow,0))+FS74</f>
        <v>11.31</v>
      </c>
      <c r="L74" s="154" t="n">
        <f aca="false">INDEX(M1SHEET,MATCH($A74,M1COLUMN,0),MATCH($AF$10,M1ROW,0))</f>
        <v>0.07</v>
      </c>
      <c r="M74" s="155"/>
      <c r="N74" s="153" t="n">
        <f aca="false">INDEX(PrnArray,MATCH($A74,PrnColumn,0),MATCH($AE$40,PrnRow,0))+AJ74</f>
        <v>-17.97</v>
      </c>
      <c r="O74" s="154" t="n">
        <f aca="false">INDEX(M1SHEET,MATCH($A74,M1COLUMN,0),MATCH($AF$26,M1ROW,0))</f>
        <v>0.14</v>
      </c>
      <c r="P74" s="155"/>
      <c r="Q74" s="153" t="n">
        <f aca="false">INDEX(PrnArray,MATCH($A74,PrnColumn,0),MATCH($AE$2,PrnRow,0))+$BE74+$DE74</f>
        <v>-56.28</v>
      </c>
      <c r="R74" s="154" t="n">
        <f aca="false">INDEX(M1SHEET,MATCH($A74,M1COLUMN,0),MATCH($AF$3,M1ROW,0))</f>
        <v>-0.55</v>
      </c>
      <c r="S74" s="155"/>
      <c r="T74" s="154" t="n">
        <f aca="false">INDEX(M1SHEET,MATCH($A74,M1COLUMN,0),MATCH($AF$28,M1ROW,0))</f>
        <v>4.86030612659612</v>
      </c>
      <c r="U74" s="155"/>
      <c r="V74" s="153" t="e">
        <f aca="false">INDEX(PrnArray,MATCH($A74,PrnColumn,0),MATCH($AE$18,PrnRow,0))+INDEX(optsArray,MATCH($A74,optsColumn,0),MATCH($AE$18,optsRow,0))+$BE74+$CJ74+$CR74+$DP74</f>
        <v>#VALUE!</v>
      </c>
      <c r="W74" s="154" t="n">
        <f aca="false">INDEX(M1SHEET,MATCH($A74,M1COLUMN,0),MATCH($AF$2,M1ROW,0))</f>
        <v>4.01</v>
      </c>
      <c r="X74" s="155"/>
      <c r="Z74" s="146" t="n">
        <f aca="false">H74+K74+Q74</f>
        <v>-44.97</v>
      </c>
      <c r="AA74" s="58"/>
      <c r="AB74" s="58"/>
      <c r="AH74" s="138" t="n">
        <v>38991</v>
      </c>
      <c r="AI74" s="96" t="n">
        <f aca="false">(BE74+BQ74+CJ74+DP74)*AL74</f>
        <v>0</v>
      </c>
      <c r="AJ74" s="97" t="n">
        <f aca="false">(AN74)*(AL74)</f>
        <v>0</v>
      </c>
      <c r="AK74" s="97" t="n">
        <f aca="false">(AM74+AN74)*(AL74)</f>
        <v>0</v>
      </c>
      <c r="AL74" s="139" t="n">
        <f aca="false">INDEX(M1SHEET,MATCH($AH74,M1COLUMN,0),MATCH($AF$38,M1ROW,0))</f>
        <v>0.729584377490435</v>
      </c>
      <c r="AM74" s="122" t="n">
        <f aca="false">BR74</f>
        <v>0</v>
      </c>
      <c r="AN74" s="97" t="n">
        <f aca="false">BQ74</f>
        <v>0</v>
      </c>
      <c r="AO74" s="125"/>
      <c r="AP74" s="108"/>
      <c r="AQ74" s="128" t="n">
        <f aca="false">SUM(AW74:BD74)+SUM(BH74:BO74)+SUM(DT74:DY74)+SUM(BV74:CH74)</f>
        <v>0</v>
      </c>
      <c r="AR74" s="108"/>
      <c r="AS74" s="17"/>
      <c r="AT74" s="17"/>
      <c r="AU74" s="37" t="n">
        <v>38991</v>
      </c>
      <c r="AV74" s="17"/>
      <c r="AW74" s="128" t="n">
        <f aca="false">IF(AW$2&lt;=$A74,IF(AW$3&gt;=$A74,(AW$4/1.055056),0),0)*($AH75-$AH74)/10000</f>
        <v>0</v>
      </c>
      <c r="AX74" s="140" t="n">
        <f aca="false">IF(AX$2&lt;=$A74,IF(AX$3&gt;=$A74,(AX$4/1.055056),0),0)*($AH75-$AH74)/10000</f>
        <v>0</v>
      </c>
      <c r="AY74" s="140" t="n">
        <f aca="false">IF(AY$2&lt;=$A74,IF(AY$3&gt;=$A74,(AY$4/1.055056),0),0)*($AH75-$AH74)/10000</f>
        <v>0</v>
      </c>
      <c r="AZ74" s="140" t="n">
        <f aca="false">IF(AZ$2&lt;=$A74,IF(AZ$3&gt;=$A74,(AZ$4/1.055056),0),0)*($AH75-$AH74)/10000</f>
        <v>0</v>
      </c>
      <c r="BA74" s="140" t="n">
        <f aca="false">IF(BA$2&lt;=$A74,IF(BA$3&gt;=$A74,(BA$4/1.055056),0),0)*($AH75-$AH74)/10000</f>
        <v>0</v>
      </c>
      <c r="BB74" s="140" t="n">
        <f aca="false">IF(BB$2&lt;=$A74,IF(BB$3&gt;=$A74,(BB$4/1.055056),0),0)*($AH75-$AH74)/10000</f>
        <v>0</v>
      </c>
      <c r="BC74" s="140" t="n">
        <f aca="false">IF(BC$2&lt;=$A74,IF(BC$3&gt;=$A74,(BC$4/1.055056),0),0)*($AH75-$AH74)/10000</f>
        <v>0</v>
      </c>
      <c r="BD74" s="140"/>
      <c r="BE74" s="140" t="n">
        <f aca="false">SUM(AW74:BD74)*AL74</f>
        <v>0</v>
      </c>
      <c r="BF74" s="13"/>
      <c r="BG74" s="13"/>
      <c r="BH74" s="141" t="n">
        <f aca="false">IF(BH$2&lt;=$A74,IF(BH$3&gt;=$A74,(BH$4/1.055056),0),0)*($AH75-$AH74)/10000</f>
        <v>0</v>
      </c>
      <c r="BI74" s="141" t="n">
        <f aca="false">IF(BI$2&lt;=$A74,IF(BI$3&gt;=$A74,(BI$4/1.055056),0),0)*($AH75-$AH74)/10000</f>
        <v>0</v>
      </c>
      <c r="BJ74" s="141" t="n">
        <f aca="false">IF(BJ$2&lt;=$A74,IF(BJ$3&gt;=$A74,(BJ$4/1.055056),0),0)*($AH75-$AH74)/10000</f>
        <v>0</v>
      </c>
      <c r="BK74" s="141" t="n">
        <f aca="false">IF(BK$2&lt;=$A74,IF(BK$3&gt;=$A74,(BK$4/1.055056),0),0)*($AH75-$AH74)/10000</f>
        <v>0</v>
      </c>
      <c r="BL74" s="141" t="n">
        <f aca="false">IF(BL$2&lt;=$A74,IF(BL$3&gt;=$A74,(BL$4/1.055056),0),0)*($AH75-$AH74)/10000</f>
        <v>0</v>
      </c>
      <c r="BM74" s="141" t="n">
        <f aca="false">IF(BM$2&lt;=$A74,IF(BM$3&gt;=$A74,(BM$4/1.055056),0),0)*($AH75-$AH74)/10000</f>
        <v>0</v>
      </c>
      <c r="BN74" s="141" t="n">
        <f aca="false">IF(BN$2&lt;=$A74,IF(BN$3&gt;=$A74,(BN$4/1.055056),0),0)*($AH75-$AH74)/10000</f>
        <v>0</v>
      </c>
      <c r="BO74" s="141" t="n">
        <f aca="false">IF(BO$2&lt;=$A74,IF(BO$3&gt;=$A74,(BO$4/1.055056),0),0)*($AH75-$AH74)/10000</f>
        <v>0</v>
      </c>
      <c r="BP74" s="13"/>
      <c r="BQ74" s="14" t="n">
        <f aca="false">SUM(BH74:BO74)</f>
        <v>0</v>
      </c>
      <c r="BR74" s="14"/>
      <c r="BS74" s="14"/>
      <c r="BT74" s="17"/>
      <c r="BU74" s="17"/>
      <c r="BV74" s="142" t="n">
        <f aca="false">IF(BV$2&lt;=$A74,IF(BV$3&gt;=$A74,(BV$4),0),0)*($AH75-$AH74)/10000</f>
        <v>0</v>
      </c>
      <c r="BW74" s="142" t="n">
        <f aca="false">IF(BW$2&lt;=$A74,IF(BW$3&gt;=$A74,(BW$4),0),0)*($AH75-$AH74)/10000</f>
        <v>0</v>
      </c>
      <c r="BX74" s="142" t="n">
        <f aca="false">IF(BX$2&lt;=$A74,IF(BX$3&gt;=$A74,(BX$4),0),0)*($AH75-$AH74)/10000</f>
        <v>0</v>
      </c>
      <c r="BY74" s="142" t="n">
        <f aca="false">IF(BY$2&lt;=$A74,IF(BY$3&gt;=$A74,(BY$4),0),0)*($AH75-$AH74)/10000</f>
        <v>0</v>
      </c>
      <c r="BZ74" s="142" t="n">
        <f aca="false">IF(BZ$2&lt;=$A74,IF(BZ$3&gt;=$A74,(BZ$4),0),0)*($AH75-$AH74)/10000</f>
        <v>0</v>
      </c>
      <c r="CA74" s="140" t="n">
        <f aca="false">IF(CA$2&lt;=$A74,IF(CA$3&gt;=$A74,(CA$4),0),0)*($AH75-$AH74)/10000</f>
        <v>0</v>
      </c>
      <c r="CB74" s="140" t="n">
        <f aca="false">IF(CB$2&lt;=$A74,IF(CB$3&gt;=$A74,(CB$4),0),0)*($AH75-$AH74)/10000</f>
        <v>0</v>
      </c>
      <c r="CC74" s="140" t="n">
        <f aca="false">IF(CC$2&lt;=$A74,IF(CC$3&gt;=$A74,(CC$4),0),0)*($AH75-$AH74)/10000</f>
        <v>0</v>
      </c>
      <c r="CD74" s="140" t="n">
        <f aca="false">IF(CD$2&lt;=$A74,IF(CD$3&gt;=$A74,(CD$4),0),0)*($AH75-$AH74)/10000</f>
        <v>0</v>
      </c>
      <c r="CE74" s="140" t="n">
        <f aca="false">IF(CE$2&lt;=$A74,IF(CE$3&gt;=$A74,(CE$4),0),0)*($AH75-$AH74)/10000</f>
        <v>0</v>
      </c>
      <c r="CF74" s="140" t="n">
        <f aca="false">IF(CF$2&lt;=$A74,IF(CF$3&gt;=$A74,(CF$4),0),0)*($AH75-$AH74)/10000</f>
        <v>0</v>
      </c>
      <c r="CG74" s="140" t="n">
        <f aca="false">IF(CG$2&lt;=$A74,IF(CG$3&gt;=$A74,(CG$4),0),0)*($AH75-$AH74)/10000</f>
        <v>0</v>
      </c>
      <c r="CH74" s="140" t="n">
        <f aca="false">IF(CH$2&lt;=$A74,IF(CH$3&gt;=$A74,(CH$4),0),0)*($AH75-$AH74)/10000</f>
        <v>0</v>
      </c>
      <c r="CI74" s="17"/>
      <c r="CJ74" s="128" t="n">
        <f aca="false">SUM(BV74:CH74)*$AL74</f>
        <v>0</v>
      </c>
      <c r="CK74" s="128"/>
      <c r="CL74" s="128"/>
      <c r="CM74" s="142" t="n">
        <f aca="false">IF(CM$2&lt;=$A74,IF(CM$3&gt;=$A74,(CM$4),0),0)*($AH75-$AH74)/10000</f>
        <v>0</v>
      </c>
      <c r="CN74" s="142" t="n">
        <f aca="false">IF(CN$2&lt;=$A74,IF(CN$3&gt;=$A74,(CN$4),0),0)*($AH75-$AH74)/10000</f>
        <v>0</v>
      </c>
      <c r="CO74" s="142" t="n">
        <f aca="false">IF(CO$2&lt;=$A74,IF(CO$3&gt;=$A74,(CO$4),0),0)*($AH75-$AH74)/10000</f>
        <v>0</v>
      </c>
      <c r="CP74" s="142" t="n">
        <f aca="false">IF(CP$2&lt;=$A74,IF(CP$3&gt;=$A74,(CP$4),0),0)*($AH75-$AH74)/10000</f>
        <v>0</v>
      </c>
      <c r="CQ74" s="128"/>
      <c r="CR74" s="128" t="n">
        <f aca="false">SUM(CM74:CP74)*AL74</f>
        <v>0</v>
      </c>
      <c r="CS74" s="128"/>
      <c r="CT74" s="17"/>
      <c r="CU74" s="17"/>
      <c r="CV74" s="17"/>
      <c r="CW74" s="140" t="n">
        <f aca="false">IF(CW$2&lt;=$A74,IF(CW$3&gt;=$A74,(CW$4),0),0)*($AH75-$AH74)/10000</f>
        <v>0</v>
      </c>
      <c r="CX74" s="140" t="n">
        <f aca="false">IF(CX$2&lt;=$A74,IF(CX$3&gt;=$A74,(CX$4),0),0)*($AH75-$AH74)/10000</f>
        <v>0</v>
      </c>
      <c r="CY74" s="140" t="n">
        <f aca="false">IF(CY$2&lt;=$A74,IF(CY$3&gt;=$A74,(CY$4),0),0)*($AH75-$AH74)/10000</f>
        <v>0</v>
      </c>
      <c r="CZ74" s="140" t="n">
        <f aca="false">IF(CZ$2&lt;=$A74,IF(CZ$3&gt;=$A74,(CZ$4),0),0)*($AH75-$AH74)/10000</f>
        <v>0</v>
      </c>
      <c r="DA74" s="140" t="n">
        <f aca="false">IF(DA$2&lt;=$A74,IF(DA$3&gt;=$A74,(DA$4),0),0)*($AH75-$AH74)/10000</f>
        <v>0</v>
      </c>
      <c r="DB74" s="140" t="n">
        <f aca="false">IF(DB$2&lt;=$A74,IF(DB$3&gt;=$A74,(DB$4),0),0)*($AH75-$AH74)/10000</f>
        <v>0</v>
      </c>
      <c r="DC74" s="140" t="n">
        <f aca="false">IF(DC$2&lt;=$A74,IF(DC$3&gt;=$A74,(DC$4),0),0)*($AH75-$AH74)/10000</f>
        <v>0</v>
      </c>
      <c r="DD74" s="17"/>
      <c r="DE74" s="128" t="n">
        <f aca="false">SUM(CW74:DC74)*$AL74</f>
        <v>0</v>
      </c>
      <c r="DF74" s="17"/>
      <c r="DG74" s="17"/>
      <c r="DH74" s="17"/>
      <c r="DI74" s="17"/>
      <c r="DJ74" s="17"/>
      <c r="DK74" s="140" t="n">
        <f aca="false">IF(DK$2&lt;=$A74,IF(DK$3&gt;=$A74,(DK$4),0),0)*($AH75-$AH74)/10000</f>
        <v>0</v>
      </c>
      <c r="DL74" s="140" t="n">
        <f aca="false">IF(DL$2&lt;=$A74,IF(DL$3&gt;=$A74,(DL$4),0),0)*($AH75-$AH74)/10000</f>
        <v>0</v>
      </c>
      <c r="DM74" s="140" t="n">
        <f aca="false">IF(DM$2&lt;=$A74,IF(DM$3&gt;=$A74,(DM$4),0),0)*($AH75-$AH74)/10000</f>
        <v>0</v>
      </c>
      <c r="DN74" s="140" t="n">
        <f aca="false">IF(DN$2&lt;=$A74,IF(DN$3&gt;=$A74,(DN$4),0),0)*($AH75-$AH74)/10000</f>
        <v>0</v>
      </c>
      <c r="DO74" s="140"/>
      <c r="DP74" s="140" t="n">
        <f aca="false">SUM(DK74:DN74)*AL74</f>
        <v>0</v>
      </c>
      <c r="DQ74" s="140"/>
      <c r="DR74" s="140" t="n">
        <f aca="false">IF(DR$2&lt;=$A74,IF(DR$3&gt;=$A74,(DR$4),0),0)*($AH75-$AH74)/10000</f>
        <v>0</v>
      </c>
      <c r="DS74" s="140" t="n">
        <f aca="false">IF(DS$2&lt;=$A74,IF(DS$3&gt;=$A74,(DS$4),0),0)*($AH75-$AH74)/10000</f>
        <v>0</v>
      </c>
      <c r="DT74" s="140" t="n">
        <f aca="false">IF(DT$2&lt;=$A74,IF(DT$3&gt;=$A74,(DT$4),0),0)*($AH75-$AH74)/10000</f>
        <v>0</v>
      </c>
      <c r="DU74" s="140" t="n">
        <f aca="false">IF(DU$2&lt;=$A74,IF(DU$3&gt;=$A74,(DU$4),0),0)*($AH75-$AH74)/10000</f>
        <v>0</v>
      </c>
      <c r="DV74" s="140" t="n">
        <f aca="false">IF(DV$2&lt;=$A74,IF(DV$3&gt;=$A74,(DV$4),0),0)*($AH75-$AH74)/10000</f>
        <v>0</v>
      </c>
      <c r="DW74" s="140" t="n">
        <f aca="false">IF(DW$2&lt;=$A74,IF(DW$3&gt;=$A74,(DW$4),0),0)*($AH75-$AH74)/10000</f>
        <v>0</v>
      </c>
      <c r="DX74" s="140" t="n">
        <f aca="false">IF(DX$2&lt;=$A74,IF(DX$3&gt;=$A74,(DX$4),0),0)*($AH75-$AH74)/10000</f>
        <v>0</v>
      </c>
      <c r="DY74" s="140" t="n">
        <f aca="false">IF(DY$2&lt;=$A74,IF(DY$3&gt;=$A74,(DY$4),0),0)*($AH75-$AH74)/10000</f>
        <v>0</v>
      </c>
      <c r="DZ74" s="17"/>
      <c r="EA74" s="128" t="n">
        <f aca="false">DP74+((SUM(DR74:DY74)))</f>
        <v>0</v>
      </c>
      <c r="EB74" s="128" t="n">
        <f aca="false">EA74*AL74</f>
        <v>0</v>
      </c>
      <c r="EC74" s="17"/>
      <c r="ED74" s="17"/>
      <c r="EE74" s="17"/>
      <c r="EF74" s="17"/>
      <c r="EG74" s="17"/>
      <c r="EH74" s="140" t="n">
        <f aca="false">IF(EH$2&lt;=$A74,IF(EH$3&gt;=$A74,(EH$4),0),0)*($AH75-$AH74)/10000</f>
        <v>0</v>
      </c>
      <c r="EI74" s="140" t="n">
        <f aca="false">IF(EI$2&lt;=$A74,IF(EI$3&gt;=$A74,(EI$4),0),0)*($AH75-$AH74)/10000</f>
        <v>0</v>
      </c>
      <c r="EJ74" s="140" t="n">
        <f aca="false">IF(EJ$2&lt;=$A74,IF(EJ$3&gt;=$A74,(EJ$4),0),0)*($AH75-$AH74)/10000</f>
        <v>0</v>
      </c>
      <c r="EK74" s="140" t="n">
        <f aca="false">IF(EK$2&lt;=$A74,IF(EK$3&gt;=$A74,(EK$4),0),0)*($AH75-$AH74)/10000</f>
        <v>0</v>
      </c>
      <c r="EL74" s="140" t="n">
        <f aca="false">IF(EL$2&lt;=$A74,IF(EL$3&gt;=$A74,(EL$4),0),0)*($AH75-$AH74)/10000</f>
        <v>0</v>
      </c>
      <c r="EM74" s="140" t="n">
        <f aca="false">IF(EM$2&lt;=$A74,IF(EM$3&gt;=$A74,(EM$4),0),0)*($AH75-$AH74)/10000</f>
        <v>0</v>
      </c>
      <c r="EN74" s="17"/>
      <c r="EO74" s="128" t="n">
        <f aca="false">SUM(EH74:EM74)</f>
        <v>0</v>
      </c>
      <c r="EP74" s="128" t="n">
        <f aca="false">EO74*AL74</f>
        <v>0</v>
      </c>
      <c r="EQ74" s="17"/>
      <c r="ER74" s="17"/>
      <c r="ES74" s="17"/>
      <c r="ET74" s="17"/>
      <c r="EU74" s="17"/>
      <c r="EV74" s="140" t="n">
        <f aca="false">IF(EV$2&lt;=$A74,IF(EV$3&gt;=$A74,(EV$4),0),0)*($AH75-$AH74)/10000</f>
        <v>0</v>
      </c>
      <c r="EW74" s="140" t="n">
        <f aca="false">IF(EW$2&lt;=$A74,IF(EW$3&gt;=$A74,(EW$4),0),0)*($AH75-$AH74)/10000</f>
        <v>0</v>
      </c>
      <c r="EX74" s="140" t="n">
        <f aca="false">IF(EX$2&lt;=$A74,IF(EX$3&gt;=$A74,(EX$4),0),0)*($AH75-$AH74)/10000</f>
        <v>0</v>
      </c>
      <c r="EY74" s="140" t="n">
        <f aca="false">IF(EY$2&lt;=$A74,IF(EY$3&gt;=$A74,(EY$4),0),0)*($AH75-$AH74)/10000</f>
        <v>0</v>
      </c>
      <c r="EZ74" s="140" t="n">
        <f aca="false">IF(EZ$2&lt;=$A74,IF(EZ$3&gt;=$A74,(EZ$4),0),0)*($AH75-$AH74)/10000</f>
        <v>0</v>
      </c>
      <c r="FA74" s="140" t="n">
        <f aca="false">IF(FA$2&lt;=$A74,IF(FA$3&gt;=$A74,(FA$4),0),0)*($AH75-$AH74)/10000</f>
        <v>0</v>
      </c>
      <c r="FB74" s="17"/>
      <c r="FC74" s="128" t="n">
        <f aca="false">SUM(EV74:FA74)</f>
        <v>0</v>
      </c>
      <c r="FD74" s="128" t="n">
        <f aca="false">FC74*AL74</f>
        <v>0</v>
      </c>
      <c r="FE74" s="17"/>
      <c r="FF74" s="17"/>
      <c r="FG74" s="17"/>
      <c r="FH74" s="17"/>
      <c r="FI74" s="17"/>
      <c r="FJ74" s="17"/>
      <c r="FK74" s="140" t="n">
        <f aca="false">IF(FK$2&lt;=$A74,IF(FK$3&gt;=$A74,(FK$4),0),0)*($AH75-$AH74)/10000</f>
        <v>0</v>
      </c>
      <c r="FL74" s="140" t="n">
        <f aca="false">IF(FL$2&lt;=$A74,IF(FL$3&gt;=$A74,(FL$4),0),0)*($AH75-$AH74)/10000</f>
        <v>0</v>
      </c>
      <c r="FM74" s="140" t="n">
        <f aca="false">IF(FM$2&lt;=$A74,IF(FM$3&gt;=$A74,(FM$4),0),0)*($AH75-$AH74)/10000</f>
        <v>0</v>
      </c>
      <c r="FN74" s="140" t="n">
        <f aca="false">IF(FN$2&lt;=$A74,IF(FN$3&gt;=$A74,(FN$4),0),0)*($AH75-$AH74)/10000</f>
        <v>0</v>
      </c>
      <c r="FO74" s="140" t="n">
        <f aca="false">IF(FO$2&lt;=$A74,IF(FO$3&gt;=$A74,(FO$4),0),0)*($AH75-$AH74)/10000</f>
        <v>0</v>
      </c>
      <c r="FP74" s="140" t="n">
        <f aca="false">IF(FP$2&lt;=$A74,IF(FP$3&gt;=$A74,(FP$4),0),0)*($AH75-$AH74)/10000</f>
        <v>0</v>
      </c>
      <c r="FQ74" s="17"/>
      <c r="FR74" s="128" t="n">
        <f aca="false">SUM(FK74:FP74)</f>
        <v>0</v>
      </c>
      <c r="FS74" s="128" t="n">
        <f aca="false">FR74*AL74</f>
        <v>0</v>
      </c>
      <c r="FT74" s="17"/>
      <c r="FU74" s="17"/>
      <c r="FV74" s="17"/>
      <c r="FW74" s="17"/>
      <c r="FX74" s="17"/>
      <c r="FY74" s="17"/>
      <c r="FZ74" s="140" t="n">
        <f aca="false">IF(FZ$2&lt;=$A74,IF(FZ$3&gt;=$A74,(FZ$4),0),0)*($AH75-$AH74)/10000</f>
        <v>0</v>
      </c>
      <c r="GA74" s="140" t="n">
        <f aca="false">IF(GA$2&lt;=$A74,IF(GA$3&gt;=$A74,(GA$4),0),0)*($AH75-$AH74)/10000</f>
        <v>0</v>
      </c>
      <c r="GB74" s="140" t="n">
        <f aca="false">IF(GB$2&lt;=$A74,IF(GB$3&gt;=$A74,(GB$4),0),0)*($AH75-$AH74)/10000</f>
        <v>0</v>
      </c>
      <c r="GC74" s="140" t="n">
        <f aca="false">IF(GC$2&lt;=$A74,IF(GC$3&gt;=$A74,(GC$4),0),0)*($AH75-$AH74)/10000</f>
        <v>0</v>
      </c>
      <c r="GD74" s="140" t="n">
        <f aca="false">IF(GD$2&lt;=$A74,IF(GD$3&gt;=$A74,(GD$4),0),0)*($AH75-$AH74)/10000</f>
        <v>0</v>
      </c>
      <c r="GE74" s="140" t="n">
        <f aca="false">IF(GE$2&lt;=$A74,IF(GE$3&gt;=$A74,(GE$4),0),0)*($AH75-$AH74)/10000</f>
        <v>0</v>
      </c>
      <c r="GF74" s="17"/>
      <c r="GG74" s="128" t="n">
        <f aca="false">SUM(FZ74:GE74)</f>
        <v>0</v>
      </c>
      <c r="GH74" s="128" t="n">
        <f aca="false">GG74*AL74</f>
        <v>0</v>
      </c>
      <c r="GK74" s="17"/>
      <c r="GL74" s="17"/>
      <c r="GM74" s="17"/>
      <c r="GN74" s="17"/>
      <c r="GO74" s="140" t="n">
        <f aca="false">IF(GO$2&lt;=$A74,IF(GO$3&gt;=$A74,(GO$4),0),0)*($AH75-$AH74)/10000</f>
        <v>0</v>
      </c>
      <c r="GP74" s="140" t="n">
        <f aca="false">IF(GP$2&lt;=$A74,IF(GP$3&gt;=$A74,(GP$4),0),0)*($AH75-$AH74)/10000</f>
        <v>0</v>
      </c>
      <c r="GQ74" s="140" t="n">
        <f aca="false">IF(GQ$2&lt;=$A74,IF(GQ$3&gt;=$A74,(GQ$4),0),0)*($AH75-$AH74)/10000</f>
        <v>0</v>
      </c>
      <c r="GR74" s="140" t="n">
        <f aca="false">IF(GR$2&lt;=$A74,IF(GR$3&gt;=$A74,(GR$4),0),0)*($AH75-$AH74)/10000</f>
        <v>0</v>
      </c>
      <c r="GS74" s="140" t="n">
        <f aca="false">IF(GS$2&lt;=$A74,IF(GS$3&gt;=$A74,(GS$4),0),0)*($AH75-$AH74)/10000</f>
        <v>0</v>
      </c>
      <c r="GT74" s="140" t="n">
        <f aca="false">IF(GT$2&lt;=$A74,IF(GT$3&gt;=$A74,(GT$4),0),0)*($AH75-$AH74)/10000</f>
        <v>0</v>
      </c>
      <c r="GU74" s="17"/>
      <c r="GV74" s="128" t="n">
        <f aca="false">SUM(GO74:GT74)</f>
        <v>0</v>
      </c>
      <c r="GW74" s="128" t="n">
        <f aca="false">GV74*AL74</f>
        <v>0</v>
      </c>
      <c r="GZ74" s="17"/>
      <c r="HA74" s="17"/>
      <c r="HB74" s="17"/>
      <c r="HC74" s="17"/>
      <c r="HD74" s="140" t="n">
        <f aca="false">IF(HD$2&lt;=$A74,IF(HD$3&gt;=$A74,(HD$4),0),0)*($AH75-$AH74)/10000</f>
        <v>0</v>
      </c>
      <c r="HE74" s="140" t="n">
        <f aca="false">IF(HE$2&lt;=$A74,IF(HE$3&gt;=$A74,(HE$4),0),0)*($AH75-$AH74)/10000</f>
        <v>0</v>
      </c>
      <c r="HF74" s="140" t="n">
        <f aca="false">IF(HF$2&lt;=$A74,IF(HF$3&gt;=$A74,(HF$4),0),0)*($AH75-$AH74)/10000</f>
        <v>0</v>
      </c>
      <c r="HG74" s="140" t="n">
        <f aca="false">IF(HG$2&lt;=$A74,IF(HG$3&gt;=$A74,(HG$4),0),0)*($AH75-$AH74)/10000</f>
        <v>0</v>
      </c>
      <c r="HH74" s="140" t="n">
        <f aca="false">IF(HH$2&lt;=$A74,IF(HH$3&gt;=$A74,(HH$4),0),0)*($AH75-$AH74)/10000</f>
        <v>0</v>
      </c>
      <c r="HI74" s="140" t="n">
        <f aca="false">IF(HI$2&lt;=$A74,IF(HI$3&gt;=$A74,(HI$4),0),0)*($AH75-$AH74)/10000</f>
        <v>0</v>
      </c>
      <c r="HJ74" s="17"/>
      <c r="HK74" s="128" t="n">
        <f aca="false">SUM(HD74:HI74)</f>
        <v>0</v>
      </c>
      <c r="HL74" s="128" t="n">
        <f aca="false">HK74*AL74</f>
        <v>0</v>
      </c>
    </row>
    <row r="75" customFormat="false" ht="17.25" hidden="false" customHeight="false" outlineLevel="0" collapsed="false">
      <c r="A75" s="133" t="n">
        <v>39022</v>
      </c>
      <c r="B75" s="144" t="n">
        <f aca="false">INDEX(PrnArray,MATCH($A75,PrnColumn,0),MATCH($AE$19,PrnRow,0))+EP75</f>
        <v>0</v>
      </c>
      <c r="C75" s="135" t="n">
        <f aca="false">INDEX(M1SHEET,MATCH($A75,M1COLUMN,0),MATCH($AF$14,M1ROW,0))</f>
        <v>0.52</v>
      </c>
      <c r="D75" s="136" t="n">
        <f aca="false">AVERAGE(C75:C86)</f>
        <v>0.286666666666667</v>
      </c>
      <c r="E75" s="144" t="n">
        <f aca="false">INDEX(PrnArray,MATCH($A75,PrnColumn,0),MATCH($AF$47,PrnRow,0))+HL75</f>
        <v>0</v>
      </c>
      <c r="F75" s="135" t="n">
        <f aca="false">INDEX(M1SHEET,MATCH($A75,M1COLUMN,0),MATCH($AF$6,M1ROW,0))</f>
        <v>0.23</v>
      </c>
      <c r="G75" s="136" t="n">
        <f aca="false">AVERAGE(F75:F86)</f>
        <v>0.202916666666667</v>
      </c>
      <c r="H75" s="144" t="n">
        <f aca="false">INDEX(PrnArray,MATCH($A75,PrnColumn,0),MATCH($AE$11,PrnRow,0))</f>
        <v>0</v>
      </c>
      <c r="I75" s="135" t="n">
        <f aca="false">INDEX(M1SHEET,MATCH($A75,M1COLUMN,0),MATCH($AF$20,M1ROW,0))</f>
        <v>0.005</v>
      </c>
      <c r="J75" s="136" t="n">
        <f aca="false">AVERAGE(I75:I86)</f>
        <v>-0.04</v>
      </c>
      <c r="K75" s="144" t="n">
        <f aca="false">INDEX(PrnArray,MATCH($A75,PrnColumn,0),MATCH($AE$21,PrnRow,0))+FS75</f>
        <v>10.89</v>
      </c>
      <c r="L75" s="135" t="n">
        <f aca="false">INDEX(M1SHEET,MATCH($A75,M1COLUMN,0),MATCH($AF$10,M1ROW,0))</f>
        <v>0.12</v>
      </c>
      <c r="M75" s="136" t="n">
        <f aca="false">AVERAGE(L75:L86)</f>
        <v>0.09875</v>
      </c>
      <c r="N75" s="144" t="n">
        <f aca="false">INDEX(PrnArray,MATCH($A75,PrnColumn,0),MATCH($AE$40,PrnRow,0))+AJ75</f>
        <v>-46.6</v>
      </c>
      <c r="O75" s="135" t="n">
        <f aca="false">INDEX(M1SHEET,MATCH($A75,M1COLUMN,0),MATCH($AF$26,M1ROW,0))</f>
        <v>0.14</v>
      </c>
      <c r="P75" s="136" t="n">
        <f aca="false">AVERAGE(O75:O86)</f>
        <v>0.14</v>
      </c>
      <c r="Q75" s="144" t="n">
        <f aca="false">INDEX(PrnArray,MATCH($A75,PrnColumn,0),MATCH($AE$2,PrnRow,0))+$BE75+$DE75</f>
        <v>-72.64</v>
      </c>
      <c r="R75" s="135" t="n">
        <f aca="false">INDEX(M1SHEET,MATCH($A75,M1COLUMN,0),MATCH($AF$3,M1ROW,0))</f>
        <v>-0.52</v>
      </c>
      <c r="S75" s="136" t="n">
        <f aca="false">AVERAGE(R75:R86)</f>
        <v>-0.557916666666667</v>
      </c>
      <c r="T75" s="135" t="n">
        <f aca="false">INDEX(M1SHEET,MATCH($A75,M1COLUMN,0),MATCH($AF$28,M1ROW,0))</f>
        <v>5.09799188452494</v>
      </c>
      <c r="U75" s="136" t="n">
        <f aca="false">AVERAGE(T75:T86)</f>
        <v>4.93180091161786</v>
      </c>
      <c r="V75" s="144" t="e">
        <f aca="false">INDEX(PrnArray,MATCH($A75,PrnColumn,0),MATCH($AE$18,PrnRow,0))+INDEX(optsArray,MATCH($A75,optsColumn,0),MATCH($AE$18,optsRow,0))+$BE75+$CJ75+$CR75+$DP75</f>
        <v>#VALUE!</v>
      </c>
      <c r="W75" s="135" t="n">
        <f aca="false">INDEX(M1SHEET,MATCH($A75,M1COLUMN,0),MATCH($AF$2,M1ROW,0))</f>
        <v>4.15</v>
      </c>
      <c r="X75" s="136" t="n">
        <f aca="false">AVERAGE(W75:W86)</f>
        <v>4.0735</v>
      </c>
      <c r="Z75" s="150" t="n">
        <f aca="false">H75+K75+Q75</f>
        <v>-61.75</v>
      </c>
      <c r="AA75" s="58"/>
      <c r="AB75" s="58"/>
      <c r="AH75" s="138" t="n">
        <v>39022</v>
      </c>
      <c r="AI75" s="96" t="n">
        <f aca="false">(BE75+BQ75+CJ75+DP75)*AL75</f>
        <v>0</v>
      </c>
      <c r="AJ75" s="97" t="n">
        <f aca="false">(AN75)*(AL75)</f>
        <v>0</v>
      </c>
      <c r="AK75" s="97" t="n">
        <f aca="false">(AM75+AN75)*(AL75)</f>
        <v>0</v>
      </c>
      <c r="AL75" s="139" t="n">
        <f aca="false">INDEX(M1SHEET,MATCH($AH75,M1COLUMN,0),MATCH($AF$38,M1ROW,0))</f>
        <v>0.725821262313999</v>
      </c>
      <c r="AM75" s="122" t="n">
        <f aca="false">BR75</f>
        <v>0</v>
      </c>
      <c r="AN75" s="97" t="n">
        <f aca="false">BQ75</f>
        <v>0</v>
      </c>
      <c r="AO75" s="125"/>
      <c r="AP75" s="108"/>
      <c r="AQ75" s="128" t="n">
        <f aca="false">SUM(AW75:BD75)+SUM(BH75:BO75)+SUM(DT75:DY75)+SUM(BV75:CH75)</f>
        <v>0</v>
      </c>
      <c r="AR75" s="108"/>
      <c r="AS75" s="17"/>
      <c r="AT75" s="17"/>
      <c r="AU75" s="37" t="n">
        <v>39022</v>
      </c>
      <c r="AV75" s="17"/>
      <c r="AW75" s="128" t="n">
        <f aca="false">IF(AW$2&lt;=$A75,IF(AW$3&gt;=$A75,(AW$4/1.055056),0),0)*($AH76-$AH75)/10000</f>
        <v>0</v>
      </c>
      <c r="AX75" s="140" t="n">
        <f aca="false">IF(AX$2&lt;=$A75,IF(AX$3&gt;=$A75,(AX$4/1.055056),0),0)*($AH76-$AH75)/10000</f>
        <v>0</v>
      </c>
      <c r="AY75" s="140" t="n">
        <f aca="false">IF(AY$2&lt;=$A75,IF(AY$3&gt;=$A75,(AY$4/1.055056),0),0)*($AH76-$AH75)/10000</f>
        <v>0</v>
      </c>
      <c r="AZ75" s="140" t="n">
        <f aca="false">IF(AZ$2&lt;=$A75,IF(AZ$3&gt;=$A75,(AZ$4/1.055056),0),0)*($AH76-$AH75)/10000</f>
        <v>0</v>
      </c>
      <c r="BA75" s="140" t="n">
        <f aca="false">IF(BA$2&lt;=$A75,IF(BA$3&gt;=$A75,(BA$4/1.055056),0),0)*($AH76-$AH75)/10000</f>
        <v>0</v>
      </c>
      <c r="BB75" s="140" t="n">
        <f aca="false">IF(BB$2&lt;=$A75,IF(BB$3&gt;=$A75,(BB$4/1.055056),0),0)*($AH76-$AH75)/10000</f>
        <v>0</v>
      </c>
      <c r="BC75" s="140" t="n">
        <f aca="false">IF(BC$2&lt;=$A75,IF(BC$3&gt;=$A75,(BC$4/1.055056),0),0)*($AH76-$AH75)/10000</f>
        <v>0</v>
      </c>
      <c r="BD75" s="140"/>
      <c r="BE75" s="140" t="n">
        <f aca="false">SUM(AW75:BD75)*AL75</f>
        <v>0</v>
      </c>
      <c r="BF75" s="13"/>
      <c r="BG75" s="13"/>
      <c r="BH75" s="141" t="n">
        <f aca="false">IF(BH$2&lt;=$A75,IF(BH$3&gt;=$A75,(BH$4/1.055056),0),0)*($AH76-$AH75)/10000</f>
        <v>0</v>
      </c>
      <c r="BI75" s="141" t="n">
        <f aca="false">IF(BI$2&lt;=$A75,IF(BI$3&gt;=$A75,(BI$4/1.055056),0),0)*($AH76-$AH75)/10000</f>
        <v>0</v>
      </c>
      <c r="BJ75" s="141" t="n">
        <f aca="false">IF(BJ$2&lt;=$A75,IF(BJ$3&gt;=$A75,(BJ$4/1.055056),0),0)*($AH76-$AH75)/10000</f>
        <v>0</v>
      </c>
      <c r="BK75" s="141" t="n">
        <f aca="false">IF(BK$2&lt;=$A75,IF(BK$3&gt;=$A75,(BK$4/1.055056),0),0)*($AH76-$AH75)/10000</f>
        <v>0</v>
      </c>
      <c r="BL75" s="141" t="n">
        <f aca="false">IF(BL$2&lt;=$A75,IF(BL$3&gt;=$A75,(BL$4/1.055056),0),0)*($AH76-$AH75)/10000</f>
        <v>0</v>
      </c>
      <c r="BM75" s="141" t="n">
        <f aca="false">IF(BM$2&lt;=$A75,IF(BM$3&gt;=$A75,(BM$4/1.055056),0),0)*($AH76-$AH75)/10000</f>
        <v>0</v>
      </c>
      <c r="BN75" s="141" t="n">
        <f aca="false">IF(BN$2&lt;=$A75,IF(BN$3&gt;=$A75,(BN$4/1.055056),0),0)*($AH76-$AH75)/10000</f>
        <v>0</v>
      </c>
      <c r="BO75" s="141" t="n">
        <f aca="false">IF(BO$2&lt;=$A75,IF(BO$3&gt;=$A75,(BO$4/1.055056),0),0)*($AH76-$AH75)/10000</f>
        <v>0</v>
      </c>
      <c r="BP75" s="13"/>
      <c r="BQ75" s="14" t="n">
        <f aca="false">SUM(BH75:BO75)</f>
        <v>0</v>
      </c>
      <c r="BR75" s="14"/>
      <c r="BS75" s="14"/>
      <c r="BT75" s="17"/>
      <c r="BU75" s="17"/>
      <c r="BV75" s="142" t="n">
        <f aca="false">IF(BV$2&lt;=$A75,IF(BV$3&gt;=$A75,(BV$4),0),0)*($AH76-$AH75)/10000</f>
        <v>0</v>
      </c>
      <c r="BW75" s="142" t="n">
        <f aca="false">IF(BW$2&lt;=$A75,IF(BW$3&gt;=$A75,(BW$4),0),0)*($AH76-$AH75)/10000</f>
        <v>0</v>
      </c>
      <c r="BX75" s="142" t="n">
        <f aca="false">IF(BX$2&lt;=$A75,IF(BX$3&gt;=$A75,(BX$4),0),0)*($AH76-$AH75)/10000</f>
        <v>0</v>
      </c>
      <c r="BY75" s="142" t="n">
        <f aca="false">IF(BY$2&lt;=$A75,IF(BY$3&gt;=$A75,(BY$4),0),0)*($AH76-$AH75)/10000</f>
        <v>0</v>
      </c>
      <c r="BZ75" s="142" t="n">
        <f aca="false">IF(BZ$2&lt;=$A75,IF(BZ$3&gt;=$A75,(BZ$4),0),0)*($AH76-$AH75)/10000</f>
        <v>0</v>
      </c>
      <c r="CA75" s="140" t="n">
        <f aca="false">IF(CA$2&lt;=$A75,IF(CA$3&gt;=$A75,(CA$4),0),0)*($AH76-$AH75)/10000</f>
        <v>0</v>
      </c>
      <c r="CB75" s="140" t="n">
        <f aca="false">IF(CB$2&lt;=$A75,IF(CB$3&gt;=$A75,(CB$4),0),0)*($AH76-$AH75)/10000</f>
        <v>0</v>
      </c>
      <c r="CC75" s="140" t="n">
        <f aca="false">IF(CC$2&lt;=$A75,IF(CC$3&gt;=$A75,(CC$4),0),0)*($AH76-$AH75)/10000</f>
        <v>0</v>
      </c>
      <c r="CD75" s="140" t="n">
        <f aca="false">IF(CD$2&lt;=$A75,IF(CD$3&gt;=$A75,(CD$4),0),0)*($AH76-$AH75)/10000</f>
        <v>0</v>
      </c>
      <c r="CE75" s="140" t="n">
        <f aca="false">IF(CE$2&lt;=$A75,IF(CE$3&gt;=$A75,(CE$4),0),0)*($AH76-$AH75)/10000</f>
        <v>0</v>
      </c>
      <c r="CF75" s="140" t="n">
        <f aca="false">IF(CF$2&lt;=$A75,IF(CF$3&gt;=$A75,(CF$4),0),0)*($AH76-$AH75)/10000</f>
        <v>0</v>
      </c>
      <c r="CG75" s="140" t="n">
        <f aca="false">IF(CG$2&lt;=$A75,IF(CG$3&gt;=$A75,(CG$4),0),0)*($AH76-$AH75)/10000</f>
        <v>0</v>
      </c>
      <c r="CH75" s="140" t="n">
        <f aca="false">IF(CH$2&lt;=$A75,IF(CH$3&gt;=$A75,(CH$4),0),0)*($AH76-$AH75)/10000</f>
        <v>0</v>
      </c>
      <c r="CI75" s="17"/>
      <c r="CJ75" s="128" t="n">
        <f aca="false">SUM(BV75:CH75)*$AL75</f>
        <v>0</v>
      </c>
      <c r="CK75" s="128"/>
      <c r="CL75" s="128"/>
      <c r="CM75" s="142" t="n">
        <f aca="false">IF(CM$2&lt;=$A75,IF(CM$3&gt;=$A75,(CM$4),0),0)*($AH76-$AH75)/10000</f>
        <v>0</v>
      </c>
      <c r="CN75" s="142" t="n">
        <f aca="false">IF(CN$2&lt;=$A75,IF(CN$3&gt;=$A75,(CN$4),0),0)*($AH76-$AH75)/10000</f>
        <v>0</v>
      </c>
      <c r="CO75" s="142" t="n">
        <f aca="false">IF(CO$2&lt;=$A75,IF(CO$3&gt;=$A75,(CO$4),0),0)*($AH76-$AH75)/10000</f>
        <v>0</v>
      </c>
      <c r="CP75" s="142" t="n">
        <f aca="false">IF(CP$2&lt;=$A75,IF(CP$3&gt;=$A75,(CP$4),0),0)*($AH76-$AH75)/10000</f>
        <v>0</v>
      </c>
      <c r="CQ75" s="128"/>
      <c r="CR75" s="128" t="n">
        <f aca="false">SUM(CM75:CP75)*AL75</f>
        <v>0</v>
      </c>
      <c r="CS75" s="128"/>
      <c r="CT75" s="17"/>
      <c r="CU75" s="17"/>
      <c r="CV75" s="17"/>
      <c r="CW75" s="140" t="n">
        <f aca="false">IF(CW$2&lt;=$A75,IF(CW$3&gt;=$A75,(CW$4),0),0)*($AH76-$AH75)/10000</f>
        <v>0</v>
      </c>
      <c r="CX75" s="140" t="n">
        <f aca="false">IF(CX$2&lt;=$A75,IF(CX$3&gt;=$A75,(CX$4),0),0)*($AH76-$AH75)/10000</f>
        <v>0</v>
      </c>
      <c r="CY75" s="140" t="n">
        <f aca="false">IF(CY$2&lt;=$A75,IF(CY$3&gt;=$A75,(CY$4),0),0)*($AH76-$AH75)/10000</f>
        <v>0</v>
      </c>
      <c r="CZ75" s="140" t="n">
        <f aca="false">IF(CZ$2&lt;=$A75,IF(CZ$3&gt;=$A75,(CZ$4),0),0)*($AH76-$AH75)/10000</f>
        <v>0</v>
      </c>
      <c r="DA75" s="140" t="n">
        <f aca="false">IF(DA$2&lt;=$A75,IF(DA$3&gt;=$A75,(DA$4),0),0)*($AH76-$AH75)/10000</f>
        <v>0</v>
      </c>
      <c r="DB75" s="140" t="n">
        <f aca="false">IF(DB$2&lt;=$A75,IF(DB$3&gt;=$A75,(DB$4),0),0)*($AH76-$AH75)/10000</f>
        <v>0</v>
      </c>
      <c r="DC75" s="140" t="n">
        <f aca="false">IF(DC$2&lt;=$A75,IF(DC$3&gt;=$A75,(DC$4),0),0)*($AH76-$AH75)/10000</f>
        <v>0</v>
      </c>
      <c r="DD75" s="17"/>
      <c r="DE75" s="128" t="n">
        <f aca="false">SUM(CW75:DC75)*$AL75</f>
        <v>0</v>
      </c>
      <c r="DF75" s="17"/>
      <c r="DG75" s="17"/>
      <c r="DH75" s="17"/>
      <c r="DI75" s="17"/>
      <c r="DJ75" s="17"/>
      <c r="DK75" s="140" t="n">
        <f aca="false">IF(DK$2&lt;=$A75,IF(DK$3&gt;=$A75,(DK$4),0),0)*($AH76-$AH75)/10000</f>
        <v>0</v>
      </c>
      <c r="DL75" s="140" t="n">
        <f aca="false">IF(DL$2&lt;=$A75,IF(DL$3&gt;=$A75,(DL$4),0),0)*($AH76-$AH75)/10000</f>
        <v>0</v>
      </c>
      <c r="DM75" s="140" t="n">
        <f aca="false">IF(DM$2&lt;=$A75,IF(DM$3&gt;=$A75,(DM$4),0),0)*($AH76-$AH75)/10000</f>
        <v>0</v>
      </c>
      <c r="DN75" s="140" t="n">
        <f aca="false">IF(DN$2&lt;=$A75,IF(DN$3&gt;=$A75,(DN$4),0),0)*($AH76-$AH75)/10000</f>
        <v>0</v>
      </c>
      <c r="DO75" s="140"/>
      <c r="DP75" s="140" t="n">
        <f aca="false">SUM(DK75:DN75)*AL75</f>
        <v>0</v>
      </c>
      <c r="DQ75" s="140"/>
      <c r="DR75" s="140" t="n">
        <f aca="false">IF(DR$2&lt;=$A75,IF(DR$3&gt;=$A75,(DR$4),0),0)*($AH76-$AH75)/10000</f>
        <v>0</v>
      </c>
      <c r="DS75" s="140" t="n">
        <f aca="false">IF(DS$2&lt;=$A75,IF(DS$3&gt;=$A75,(DS$4),0),0)*($AH76-$AH75)/10000</f>
        <v>0</v>
      </c>
      <c r="DT75" s="140" t="n">
        <f aca="false">IF(DT$2&lt;=$A75,IF(DT$3&gt;=$A75,(DT$4),0),0)*($AH76-$AH75)/10000</f>
        <v>0</v>
      </c>
      <c r="DU75" s="140" t="n">
        <f aca="false">IF(DU$2&lt;=$A75,IF(DU$3&gt;=$A75,(DU$4),0),0)*($AH76-$AH75)/10000</f>
        <v>0</v>
      </c>
      <c r="DV75" s="140" t="n">
        <f aca="false">IF(DV$2&lt;=$A75,IF(DV$3&gt;=$A75,(DV$4),0),0)*($AH76-$AH75)/10000</f>
        <v>0</v>
      </c>
      <c r="DW75" s="140" t="n">
        <f aca="false">IF(DW$2&lt;=$A75,IF(DW$3&gt;=$A75,(DW$4),0),0)*($AH76-$AH75)/10000</f>
        <v>0</v>
      </c>
      <c r="DX75" s="140" t="n">
        <f aca="false">IF(DX$2&lt;=$A75,IF(DX$3&gt;=$A75,(DX$4),0),0)*($AH76-$AH75)/10000</f>
        <v>0</v>
      </c>
      <c r="DY75" s="140" t="n">
        <f aca="false">IF(DY$2&lt;=$A75,IF(DY$3&gt;=$A75,(DY$4),0),0)*($AH76-$AH75)/10000</f>
        <v>0</v>
      </c>
      <c r="DZ75" s="17"/>
      <c r="EA75" s="128" t="n">
        <f aca="false">DP75+((SUM(DR75:DY75)))</f>
        <v>0</v>
      </c>
      <c r="EB75" s="128" t="n">
        <f aca="false">EA75*AL75</f>
        <v>0</v>
      </c>
      <c r="EC75" s="17"/>
      <c r="ED75" s="17"/>
      <c r="EE75" s="17"/>
      <c r="EF75" s="17"/>
      <c r="EG75" s="17"/>
      <c r="EH75" s="140" t="n">
        <f aca="false">IF(EH$2&lt;=$A75,IF(EH$3&gt;=$A75,(EH$4),0),0)*($AH76-$AH75)/10000</f>
        <v>0</v>
      </c>
      <c r="EI75" s="140" t="n">
        <f aca="false">IF(EI$2&lt;=$A75,IF(EI$3&gt;=$A75,(EI$4),0),0)*($AH76-$AH75)/10000</f>
        <v>0</v>
      </c>
      <c r="EJ75" s="140" t="n">
        <f aca="false">IF(EJ$2&lt;=$A75,IF(EJ$3&gt;=$A75,(EJ$4),0),0)*($AH76-$AH75)/10000</f>
        <v>0</v>
      </c>
      <c r="EK75" s="140" t="n">
        <f aca="false">IF(EK$2&lt;=$A75,IF(EK$3&gt;=$A75,(EK$4),0),0)*($AH76-$AH75)/10000</f>
        <v>0</v>
      </c>
      <c r="EL75" s="140" t="n">
        <f aca="false">IF(EL$2&lt;=$A75,IF(EL$3&gt;=$A75,(EL$4),0),0)*($AH76-$AH75)/10000</f>
        <v>0</v>
      </c>
      <c r="EM75" s="140" t="n">
        <f aca="false">IF(EM$2&lt;=$A75,IF(EM$3&gt;=$A75,(EM$4),0),0)*($AH76-$AH75)/10000</f>
        <v>0</v>
      </c>
      <c r="EN75" s="17"/>
      <c r="EO75" s="128" t="n">
        <f aca="false">SUM(EH75:EM75)</f>
        <v>0</v>
      </c>
      <c r="EP75" s="128" t="n">
        <f aca="false">EO75*AL75</f>
        <v>0</v>
      </c>
      <c r="EQ75" s="17"/>
      <c r="ER75" s="17"/>
      <c r="ES75" s="17"/>
      <c r="ET75" s="17"/>
      <c r="EU75" s="17"/>
      <c r="EV75" s="140" t="n">
        <f aca="false">IF(EV$2&lt;=$A75,IF(EV$3&gt;=$A75,(EV$4),0),0)*($AH76-$AH75)/10000</f>
        <v>0</v>
      </c>
      <c r="EW75" s="140" t="n">
        <f aca="false">IF(EW$2&lt;=$A75,IF(EW$3&gt;=$A75,(EW$4),0),0)*($AH76-$AH75)/10000</f>
        <v>0</v>
      </c>
      <c r="EX75" s="140" t="n">
        <f aca="false">IF(EX$2&lt;=$A75,IF(EX$3&gt;=$A75,(EX$4),0),0)*($AH76-$AH75)/10000</f>
        <v>0</v>
      </c>
      <c r="EY75" s="140" t="n">
        <f aca="false">IF(EY$2&lt;=$A75,IF(EY$3&gt;=$A75,(EY$4),0),0)*($AH76-$AH75)/10000</f>
        <v>0</v>
      </c>
      <c r="EZ75" s="140" t="n">
        <f aca="false">IF(EZ$2&lt;=$A75,IF(EZ$3&gt;=$A75,(EZ$4),0),0)*($AH76-$AH75)/10000</f>
        <v>0</v>
      </c>
      <c r="FA75" s="140" t="n">
        <f aca="false">IF(FA$2&lt;=$A75,IF(FA$3&gt;=$A75,(FA$4),0),0)*($AH76-$AH75)/10000</f>
        <v>0</v>
      </c>
      <c r="FB75" s="17"/>
      <c r="FC75" s="128" t="n">
        <f aca="false">SUM(EV75:FA75)</f>
        <v>0</v>
      </c>
      <c r="FD75" s="128" t="n">
        <f aca="false">FC75*AL75</f>
        <v>0</v>
      </c>
      <c r="FE75" s="17"/>
      <c r="FF75" s="17"/>
      <c r="FG75" s="17"/>
      <c r="FH75" s="17"/>
      <c r="FI75" s="17"/>
      <c r="FJ75" s="17"/>
      <c r="FK75" s="140" t="n">
        <f aca="false">IF(FK$2&lt;=$A75,IF(FK$3&gt;=$A75,(FK$4),0),0)*($AH76-$AH75)/10000</f>
        <v>0</v>
      </c>
      <c r="FL75" s="140" t="n">
        <f aca="false">IF(FL$2&lt;=$A75,IF(FL$3&gt;=$A75,(FL$4),0),0)*($AH76-$AH75)/10000</f>
        <v>0</v>
      </c>
      <c r="FM75" s="140" t="n">
        <f aca="false">IF(FM$2&lt;=$A75,IF(FM$3&gt;=$A75,(FM$4),0),0)*($AH76-$AH75)/10000</f>
        <v>0</v>
      </c>
      <c r="FN75" s="140" t="n">
        <f aca="false">IF(FN$2&lt;=$A75,IF(FN$3&gt;=$A75,(FN$4),0),0)*($AH76-$AH75)/10000</f>
        <v>0</v>
      </c>
      <c r="FO75" s="140" t="n">
        <f aca="false">IF(FO$2&lt;=$A75,IF(FO$3&gt;=$A75,(FO$4),0),0)*($AH76-$AH75)/10000</f>
        <v>0</v>
      </c>
      <c r="FP75" s="140" t="n">
        <f aca="false">IF(FP$2&lt;=$A75,IF(FP$3&gt;=$A75,(FP$4),0),0)*($AH76-$AH75)/10000</f>
        <v>0</v>
      </c>
      <c r="FQ75" s="17"/>
      <c r="FR75" s="128" t="n">
        <f aca="false">SUM(FK75:FP75)</f>
        <v>0</v>
      </c>
      <c r="FS75" s="128" t="n">
        <f aca="false">FR75*AL75</f>
        <v>0</v>
      </c>
      <c r="FT75" s="17"/>
      <c r="FU75" s="17"/>
      <c r="FV75" s="17"/>
      <c r="FW75" s="17"/>
      <c r="FX75" s="17"/>
      <c r="FY75" s="17"/>
      <c r="FZ75" s="140" t="n">
        <f aca="false">IF(FZ$2&lt;=$A75,IF(FZ$3&gt;=$A75,(FZ$4),0),0)*($AH76-$AH75)/10000</f>
        <v>0</v>
      </c>
      <c r="GA75" s="140" t="n">
        <f aca="false">IF(GA$2&lt;=$A75,IF(GA$3&gt;=$A75,(GA$4),0),0)*($AH76-$AH75)/10000</f>
        <v>0</v>
      </c>
      <c r="GB75" s="140" t="n">
        <f aca="false">IF(GB$2&lt;=$A75,IF(GB$3&gt;=$A75,(GB$4),0),0)*($AH76-$AH75)/10000</f>
        <v>0</v>
      </c>
      <c r="GC75" s="140" t="n">
        <f aca="false">IF(GC$2&lt;=$A75,IF(GC$3&gt;=$A75,(GC$4),0),0)*($AH76-$AH75)/10000</f>
        <v>0</v>
      </c>
      <c r="GD75" s="140" t="n">
        <f aca="false">IF(GD$2&lt;=$A75,IF(GD$3&gt;=$A75,(GD$4),0),0)*($AH76-$AH75)/10000</f>
        <v>0</v>
      </c>
      <c r="GE75" s="140" t="n">
        <f aca="false">IF(GE$2&lt;=$A75,IF(GE$3&gt;=$A75,(GE$4),0),0)*($AH76-$AH75)/10000</f>
        <v>0</v>
      </c>
      <c r="GF75" s="17"/>
      <c r="GG75" s="128" t="n">
        <f aca="false">SUM(FZ75:GE75)</f>
        <v>0</v>
      </c>
      <c r="GH75" s="128" t="n">
        <f aca="false">GG75*AL75</f>
        <v>0</v>
      </c>
      <c r="GK75" s="17"/>
      <c r="GL75" s="17"/>
      <c r="GM75" s="17"/>
      <c r="GN75" s="17"/>
      <c r="GO75" s="140" t="n">
        <f aca="false">IF(GO$2&lt;=$A75,IF(GO$3&gt;=$A75,(GO$4),0),0)*($AH76-$AH75)/10000</f>
        <v>0</v>
      </c>
      <c r="GP75" s="140" t="n">
        <f aca="false">IF(GP$2&lt;=$A75,IF(GP$3&gt;=$A75,(GP$4),0),0)*($AH76-$AH75)/10000</f>
        <v>0</v>
      </c>
      <c r="GQ75" s="140" t="n">
        <f aca="false">IF(GQ$2&lt;=$A75,IF(GQ$3&gt;=$A75,(GQ$4),0),0)*($AH76-$AH75)/10000</f>
        <v>0</v>
      </c>
      <c r="GR75" s="140" t="n">
        <f aca="false">IF(GR$2&lt;=$A75,IF(GR$3&gt;=$A75,(GR$4),0),0)*($AH76-$AH75)/10000</f>
        <v>0</v>
      </c>
      <c r="GS75" s="140" t="n">
        <f aca="false">IF(GS$2&lt;=$A75,IF(GS$3&gt;=$A75,(GS$4),0),0)*($AH76-$AH75)/10000</f>
        <v>0</v>
      </c>
      <c r="GT75" s="140" t="n">
        <f aca="false">IF(GT$2&lt;=$A75,IF(GT$3&gt;=$A75,(GT$4),0),0)*($AH76-$AH75)/10000</f>
        <v>0</v>
      </c>
      <c r="GU75" s="17"/>
      <c r="GV75" s="128" t="n">
        <f aca="false">SUM(GO75:GT75)</f>
        <v>0</v>
      </c>
      <c r="GW75" s="128" t="n">
        <f aca="false">GV75*AL75</f>
        <v>0</v>
      </c>
      <c r="GZ75" s="17"/>
      <c r="HA75" s="17"/>
      <c r="HB75" s="17"/>
      <c r="HC75" s="17"/>
      <c r="HD75" s="140" t="n">
        <f aca="false">IF(HD$2&lt;=$A75,IF(HD$3&gt;=$A75,(HD$4),0),0)*($AH76-$AH75)/10000</f>
        <v>0</v>
      </c>
      <c r="HE75" s="140" t="n">
        <f aca="false">IF(HE$2&lt;=$A75,IF(HE$3&gt;=$A75,(HE$4),0),0)*($AH76-$AH75)/10000</f>
        <v>0</v>
      </c>
      <c r="HF75" s="140" t="n">
        <f aca="false">IF(HF$2&lt;=$A75,IF(HF$3&gt;=$A75,(HF$4),0),0)*($AH76-$AH75)/10000</f>
        <v>0</v>
      </c>
      <c r="HG75" s="140" t="n">
        <f aca="false">IF(HG$2&lt;=$A75,IF(HG$3&gt;=$A75,(HG$4),0),0)*($AH76-$AH75)/10000</f>
        <v>0</v>
      </c>
      <c r="HH75" s="140" t="n">
        <f aca="false">IF(HH$2&lt;=$A75,IF(HH$3&gt;=$A75,(HH$4),0),0)*($AH76-$AH75)/10000</f>
        <v>0</v>
      </c>
      <c r="HI75" s="140" t="n">
        <f aca="false">IF(HI$2&lt;=$A75,IF(HI$3&gt;=$A75,(HI$4),0),0)*($AH76-$AH75)/10000</f>
        <v>0</v>
      </c>
      <c r="HJ75" s="17"/>
      <c r="HK75" s="128" t="n">
        <f aca="false">SUM(HD75:HI75)</f>
        <v>0</v>
      </c>
      <c r="HL75" s="128" t="n">
        <f aca="false">HK75*AL75</f>
        <v>0</v>
      </c>
    </row>
    <row r="76" customFormat="false" ht="16.5" hidden="false" customHeight="false" outlineLevel="0" collapsed="false">
      <c r="A76" s="133" t="n">
        <v>39052</v>
      </c>
      <c r="B76" s="144" t="n">
        <f aca="false">INDEX(PrnArray,MATCH($A76,PrnColumn,0),MATCH($AE$19,PrnRow,0))+EP76</f>
        <v>0</v>
      </c>
      <c r="C76" s="135" t="n">
        <f aca="false">INDEX(M1SHEET,MATCH($A76,M1COLUMN,0),MATCH($AF$14,M1ROW,0))</f>
        <v>0.52</v>
      </c>
      <c r="D76" s="152"/>
      <c r="E76" s="144" t="n">
        <f aca="false">INDEX(PrnArray,MATCH($A76,PrnColumn,0),MATCH($AF$47,PrnRow,0))+HL76</f>
        <v>0</v>
      </c>
      <c r="F76" s="135" t="n">
        <f aca="false">INDEX(M1SHEET,MATCH($A76,M1COLUMN,0),MATCH($AF$6,M1ROW,0))</f>
        <v>0.25</v>
      </c>
      <c r="G76" s="152"/>
      <c r="H76" s="144" t="n">
        <f aca="false">INDEX(PrnArray,MATCH($A76,PrnColumn,0),MATCH($AE$11,PrnRow,0))</f>
        <v>0</v>
      </c>
      <c r="I76" s="135" t="n">
        <f aca="false">INDEX(M1SHEET,MATCH($A76,M1COLUMN,0),MATCH($AF$20,M1ROW,0))</f>
        <v>0.025</v>
      </c>
      <c r="J76" s="152"/>
      <c r="K76" s="144" t="n">
        <f aca="false">INDEX(PrnArray,MATCH($A76,PrnColumn,0),MATCH($AE$21,PrnRow,0))+FS76</f>
        <v>11.19</v>
      </c>
      <c r="L76" s="135" t="n">
        <f aca="false">INDEX(M1SHEET,MATCH($A76,M1COLUMN,0),MATCH($AF$10,M1ROW,0))</f>
        <v>0.14</v>
      </c>
      <c r="M76" s="152"/>
      <c r="N76" s="144" t="n">
        <f aca="false">INDEX(PrnArray,MATCH($A76,PrnColumn,0),MATCH($AE$40,PrnRow,0))+AJ76</f>
        <v>-47.91</v>
      </c>
      <c r="O76" s="135" t="n">
        <f aca="false">INDEX(M1SHEET,MATCH($A76,M1COLUMN,0),MATCH($AF$26,M1ROW,0))</f>
        <v>0.14</v>
      </c>
      <c r="P76" s="152"/>
      <c r="Q76" s="144" t="n">
        <f aca="false">INDEX(PrnArray,MATCH($A76,PrnColumn,0),MATCH($AE$2,PrnRow,0))+$BE76+$DE76</f>
        <v>-74.68</v>
      </c>
      <c r="R76" s="135" t="n">
        <f aca="false">INDEX(M1SHEET,MATCH($A76,M1COLUMN,0),MATCH($AF$3,M1ROW,0))</f>
        <v>-0.52</v>
      </c>
      <c r="S76" s="152"/>
      <c r="T76" s="135" t="n">
        <f aca="false">INDEX(M1SHEET,MATCH($A76,M1COLUMN,0),MATCH($AF$28,M1ROW,0))</f>
        <v>5.27243432962184</v>
      </c>
      <c r="U76" s="152"/>
      <c r="V76" s="144" t="e">
        <f aca="false">INDEX(PrnArray,MATCH($A76,PrnColumn,0),MATCH($AE$18,PrnRow,0))+INDEX(optsArray,MATCH($A76,optsColumn,0),MATCH($AE$18,optsRow,0))+$BE76+$CJ76+$CR76+$DP76</f>
        <v>#VALUE!</v>
      </c>
      <c r="W76" s="135" t="n">
        <f aca="false">INDEX(M1SHEET,MATCH($A76,M1COLUMN,0),MATCH($AF$2,M1ROW,0))</f>
        <v>4.275</v>
      </c>
      <c r="X76" s="152"/>
      <c r="Z76" s="150" t="n">
        <f aca="false">H76+K76+Q76</f>
        <v>-63.49</v>
      </c>
      <c r="AA76" s="58"/>
      <c r="AB76" s="58"/>
      <c r="AH76" s="138" t="n">
        <v>39052</v>
      </c>
      <c r="AI76" s="96" t="n">
        <f aca="false">(BE76+BQ76+CJ76+DP76)*AL76</f>
        <v>0</v>
      </c>
      <c r="AJ76" s="97" t="n">
        <f aca="false">(AN76)*(AL76)</f>
        <v>0</v>
      </c>
      <c r="AK76" s="97" t="n">
        <f aca="false">(AM76+AN76)*(AL76)</f>
        <v>0</v>
      </c>
      <c r="AL76" s="139" t="n">
        <f aca="false">INDEX(M1SHEET,MATCH($AH76,M1COLUMN,0),MATCH($AF$38,M1ROW,0))</f>
        <v>0.722188617085558</v>
      </c>
      <c r="AM76" s="122" t="n">
        <f aca="false">BR76</f>
        <v>0</v>
      </c>
      <c r="AN76" s="97" t="n">
        <f aca="false">BQ76</f>
        <v>0</v>
      </c>
      <c r="AO76" s="125"/>
      <c r="AP76" s="108"/>
      <c r="AQ76" s="128" t="n">
        <f aca="false">SUM(AW76:BD76)+SUM(BH76:BO76)+SUM(DT76:DY76)+SUM(BV76:CH76)</f>
        <v>0</v>
      </c>
      <c r="AR76" s="108"/>
      <c r="AS76" s="17"/>
      <c r="AT76" s="17"/>
      <c r="AU76" s="37" t="n">
        <v>39052</v>
      </c>
      <c r="AV76" s="17"/>
      <c r="AW76" s="128" t="n">
        <f aca="false">IF(AW$2&lt;=$A76,IF(AW$3&gt;=$A76,(AW$4/1.055056),0),0)*($AH77-$AH76)/10000</f>
        <v>0</v>
      </c>
      <c r="AX76" s="140" t="n">
        <f aca="false">IF(AX$2&lt;=$A76,IF(AX$3&gt;=$A76,(AX$4/1.055056),0),0)*($AH77-$AH76)/10000</f>
        <v>0</v>
      </c>
      <c r="AY76" s="140" t="n">
        <f aca="false">IF(AY$2&lt;=$A76,IF(AY$3&gt;=$A76,(AY$4/1.055056),0),0)*($AH77-$AH76)/10000</f>
        <v>0</v>
      </c>
      <c r="AZ76" s="140" t="n">
        <f aca="false">IF(AZ$2&lt;=$A76,IF(AZ$3&gt;=$A76,(AZ$4/1.055056),0),0)*($AH77-$AH76)/10000</f>
        <v>0</v>
      </c>
      <c r="BA76" s="140" t="n">
        <f aca="false">IF(BA$2&lt;=$A76,IF(BA$3&gt;=$A76,(BA$4/1.055056),0),0)*($AH77-$AH76)/10000</f>
        <v>0</v>
      </c>
      <c r="BB76" s="140" t="n">
        <f aca="false">IF(BB$2&lt;=$A76,IF(BB$3&gt;=$A76,(BB$4/1.055056),0),0)*($AH77-$AH76)/10000</f>
        <v>0</v>
      </c>
      <c r="BC76" s="140" t="n">
        <f aca="false">IF(BC$2&lt;=$A76,IF(BC$3&gt;=$A76,(BC$4/1.055056),0),0)*($AH77-$AH76)/10000</f>
        <v>0</v>
      </c>
      <c r="BD76" s="140"/>
      <c r="BE76" s="140" t="n">
        <f aca="false">SUM(AW76:BD76)*AL76</f>
        <v>0</v>
      </c>
      <c r="BF76" s="13"/>
      <c r="BG76" s="13"/>
      <c r="BH76" s="141" t="n">
        <f aca="false">IF(BH$2&lt;=$A76,IF(BH$3&gt;=$A76,(BH$4/1.055056),0),0)*($AH77-$AH76)/10000</f>
        <v>0</v>
      </c>
      <c r="BI76" s="141" t="n">
        <f aca="false">IF(BI$2&lt;=$A76,IF(BI$3&gt;=$A76,(BI$4/1.055056),0),0)*($AH77-$AH76)/10000</f>
        <v>0</v>
      </c>
      <c r="BJ76" s="141" t="n">
        <f aca="false">IF(BJ$2&lt;=$A76,IF(BJ$3&gt;=$A76,(BJ$4/1.055056),0),0)*($AH77-$AH76)/10000</f>
        <v>0</v>
      </c>
      <c r="BK76" s="141" t="n">
        <f aca="false">IF(BK$2&lt;=$A76,IF(BK$3&gt;=$A76,(BK$4/1.055056),0),0)*($AH77-$AH76)/10000</f>
        <v>0</v>
      </c>
      <c r="BL76" s="141" t="n">
        <f aca="false">IF(BL$2&lt;=$A76,IF(BL$3&gt;=$A76,(BL$4/1.055056),0),0)*($AH77-$AH76)/10000</f>
        <v>0</v>
      </c>
      <c r="BM76" s="141" t="n">
        <f aca="false">IF(BM$2&lt;=$A76,IF(BM$3&gt;=$A76,(BM$4/1.055056),0),0)*($AH77-$AH76)/10000</f>
        <v>0</v>
      </c>
      <c r="BN76" s="141" t="n">
        <f aca="false">IF(BN$2&lt;=$A76,IF(BN$3&gt;=$A76,(BN$4/1.055056),0),0)*($AH77-$AH76)/10000</f>
        <v>0</v>
      </c>
      <c r="BO76" s="141" t="n">
        <f aca="false">IF(BO$2&lt;=$A76,IF(BO$3&gt;=$A76,(BO$4/1.055056),0),0)*($AH77-$AH76)/10000</f>
        <v>0</v>
      </c>
      <c r="BP76" s="13"/>
      <c r="BQ76" s="14" t="n">
        <f aca="false">SUM(BH76:BO76)</f>
        <v>0</v>
      </c>
      <c r="BR76" s="14"/>
      <c r="BS76" s="14"/>
      <c r="BT76" s="17"/>
      <c r="BU76" s="17"/>
      <c r="BV76" s="142" t="n">
        <f aca="false">IF(BV$2&lt;=$A76,IF(BV$3&gt;=$A76,(BV$4),0),0)*($AH77-$AH76)/10000</f>
        <v>0</v>
      </c>
      <c r="BW76" s="142" t="n">
        <f aca="false">IF(BW$2&lt;=$A76,IF(BW$3&gt;=$A76,(BW$4),0),0)*($AH77-$AH76)/10000</f>
        <v>0</v>
      </c>
      <c r="BX76" s="142" t="n">
        <f aca="false">IF(BX$2&lt;=$A76,IF(BX$3&gt;=$A76,(BX$4),0),0)*($AH77-$AH76)/10000</f>
        <v>0</v>
      </c>
      <c r="BY76" s="142" t="n">
        <f aca="false">IF(BY$2&lt;=$A76,IF(BY$3&gt;=$A76,(BY$4),0),0)*($AH77-$AH76)/10000</f>
        <v>0</v>
      </c>
      <c r="BZ76" s="142" t="n">
        <f aca="false">IF(BZ$2&lt;=$A76,IF(BZ$3&gt;=$A76,(BZ$4),0),0)*($AH77-$AH76)/10000</f>
        <v>0</v>
      </c>
      <c r="CA76" s="140" t="n">
        <f aca="false">IF(CA$2&lt;=$A76,IF(CA$3&gt;=$A76,(CA$4),0),0)*($AH77-$AH76)/10000</f>
        <v>0</v>
      </c>
      <c r="CB76" s="140" t="n">
        <f aca="false">IF(CB$2&lt;=$A76,IF(CB$3&gt;=$A76,(CB$4),0),0)*($AH77-$AH76)/10000</f>
        <v>0</v>
      </c>
      <c r="CC76" s="140" t="n">
        <f aca="false">IF(CC$2&lt;=$A76,IF(CC$3&gt;=$A76,(CC$4),0),0)*($AH77-$AH76)/10000</f>
        <v>0</v>
      </c>
      <c r="CD76" s="140" t="n">
        <f aca="false">IF(CD$2&lt;=$A76,IF(CD$3&gt;=$A76,(CD$4),0),0)*($AH77-$AH76)/10000</f>
        <v>0</v>
      </c>
      <c r="CE76" s="140" t="n">
        <f aca="false">IF(CE$2&lt;=$A76,IF(CE$3&gt;=$A76,(CE$4),0),0)*($AH77-$AH76)/10000</f>
        <v>0</v>
      </c>
      <c r="CF76" s="140" t="n">
        <f aca="false">IF(CF$2&lt;=$A76,IF(CF$3&gt;=$A76,(CF$4),0),0)*($AH77-$AH76)/10000</f>
        <v>0</v>
      </c>
      <c r="CG76" s="140" t="n">
        <f aca="false">IF(CG$2&lt;=$A76,IF(CG$3&gt;=$A76,(CG$4),0),0)*($AH77-$AH76)/10000</f>
        <v>0</v>
      </c>
      <c r="CH76" s="140" t="n">
        <f aca="false">IF(CH$2&lt;=$A76,IF(CH$3&gt;=$A76,(CH$4),0),0)*($AH77-$AH76)/10000</f>
        <v>0</v>
      </c>
      <c r="CI76" s="17"/>
      <c r="CJ76" s="128" t="n">
        <f aca="false">SUM(BV76:CH76)*$AL76</f>
        <v>0</v>
      </c>
      <c r="CK76" s="128"/>
      <c r="CL76" s="128"/>
      <c r="CM76" s="142" t="n">
        <f aca="false">IF(CM$2&lt;=$A76,IF(CM$3&gt;=$A76,(CM$4),0),0)*($AH77-$AH76)/10000</f>
        <v>0</v>
      </c>
      <c r="CN76" s="142" t="n">
        <f aca="false">IF(CN$2&lt;=$A76,IF(CN$3&gt;=$A76,(CN$4),0),0)*($AH77-$AH76)/10000</f>
        <v>0</v>
      </c>
      <c r="CO76" s="142" t="n">
        <f aca="false">IF(CO$2&lt;=$A76,IF(CO$3&gt;=$A76,(CO$4),0),0)*($AH77-$AH76)/10000</f>
        <v>0</v>
      </c>
      <c r="CP76" s="142" t="n">
        <f aca="false">IF(CP$2&lt;=$A76,IF(CP$3&gt;=$A76,(CP$4),0),0)*($AH77-$AH76)/10000</f>
        <v>0</v>
      </c>
      <c r="CQ76" s="128"/>
      <c r="CR76" s="128" t="n">
        <f aca="false">SUM(CM76:CP76)*AL76</f>
        <v>0</v>
      </c>
      <c r="CS76" s="128"/>
      <c r="CT76" s="17"/>
      <c r="CU76" s="17"/>
      <c r="CV76" s="17"/>
      <c r="CW76" s="140" t="n">
        <f aca="false">IF(CW$2&lt;=$A76,IF(CW$3&gt;=$A76,(CW$4),0),0)*($AH77-$AH76)/10000</f>
        <v>0</v>
      </c>
      <c r="CX76" s="140" t="n">
        <f aca="false">IF(CX$2&lt;=$A76,IF(CX$3&gt;=$A76,(CX$4),0),0)*($AH77-$AH76)/10000</f>
        <v>0</v>
      </c>
      <c r="CY76" s="140" t="n">
        <f aca="false">IF(CY$2&lt;=$A76,IF(CY$3&gt;=$A76,(CY$4),0),0)*($AH77-$AH76)/10000</f>
        <v>0</v>
      </c>
      <c r="CZ76" s="140" t="n">
        <f aca="false">IF(CZ$2&lt;=$A76,IF(CZ$3&gt;=$A76,(CZ$4),0),0)*($AH77-$AH76)/10000</f>
        <v>0</v>
      </c>
      <c r="DA76" s="140" t="n">
        <f aca="false">IF(DA$2&lt;=$A76,IF(DA$3&gt;=$A76,(DA$4),0),0)*($AH77-$AH76)/10000</f>
        <v>0</v>
      </c>
      <c r="DB76" s="140" t="n">
        <f aca="false">IF(DB$2&lt;=$A76,IF(DB$3&gt;=$A76,(DB$4),0),0)*($AH77-$AH76)/10000</f>
        <v>0</v>
      </c>
      <c r="DC76" s="140" t="n">
        <f aca="false">IF(DC$2&lt;=$A76,IF(DC$3&gt;=$A76,(DC$4),0),0)*($AH77-$AH76)/10000</f>
        <v>0</v>
      </c>
      <c r="DD76" s="17"/>
      <c r="DE76" s="128" t="n">
        <f aca="false">SUM(CW76:DC76)*$AL76</f>
        <v>0</v>
      </c>
      <c r="DF76" s="17"/>
      <c r="DG76" s="17"/>
      <c r="DH76" s="17"/>
      <c r="DI76" s="17"/>
      <c r="DJ76" s="17"/>
      <c r="DK76" s="140" t="n">
        <f aca="false">IF(DK$2&lt;=$A76,IF(DK$3&gt;=$A76,(DK$4),0),0)*($AH77-$AH76)/10000</f>
        <v>0</v>
      </c>
      <c r="DL76" s="140" t="n">
        <f aca="false">IF(DL$2&lt;=$A76,IF(DL$3&gt;=$A76,(DL$4),0),0)*($AH77-$AH76)/10000</f>
        <v>0</v>
      </c>
      <c r="DM76" s="140" t="n">
        <f aca="false">IF(DM$2&lt;=$A76,IF(DM$3&gt;=$A76,(DM$4),0),0)*($AH77-$AH76)/10000</f>
        <v>0</v>
      </c>
      <c r="DN76" s="140" t="n">
        <f aca="false">IF(DN$2&lt;=$A76,IF(DN$3&gt;=$A76,(DN$4),0),0)*($AH77-$AH76)/10000</f>
        <v>0</v>
      </c>
      <c r="DO76" s="140"/>
      <c r="DP76" s="140" t="n">
        <f aca="false">SUM(DK76:DN76)*AL76</f>
        <v>0</v>
      </c>
      <c r="DQ76" s="140"/>
      <c r="DR76" s="140" t="n">
        <f aca="false">IF(DR$2&lt;=$A76,IF(DR$3&gt;=$A76,(DR$4),0),0)*($AH77-$AH76)/10000</f>
        <v>0</v>
      </c>
      <c r="DS76" s="140" t="n">
        <f aca="false">IF(DS$2&lt;=$A76,IF(DS$3&gt;=$A76,(DS$4),0),0)*($AH77-$AH76)/10000</f>
        <v>0</v>
      </c>
      <c r="DT76" s="140" t="n">
        <f aca="false">IF(DT$2&lt;=$A76,IF(DT$3&gt;=$A76,(DT$4),0),0)*($AH77-$AH76)/10000</f>
        <v>0</v>
      </c>
      <c r="DU76" s="140" t="n">
        <f aca="false">IF(DU$2&lt;=$A76,IF(DU$3&gt;=$A76,(DU$4),0),0)*($AH77-$AH76)/10000</f>
        <v>0</v>
      </c>
      <c r="DV76" s="140" t="n">
        <f aca="false">IF(DV$2&lt;=$A76,IF(DV$3&gt;=$A76,(DV$4),0),0)*($AH77-$AH76)/10000</f>
        <v>0</v>
      </c>
      <c r="DW76" s="140" t="n">
        <f aca="false">IF(DW$2&lt;=$A76,IF(DW$3&gt;=$A76,(DW$4),0),0)*($AH77-$AH76)/10000</f>
        <v>0</v>
      </c>
      <c r="DX76" s="140" t="n">
        <f aca="false">IF(DX$2&lt;=$A76,IF(DX$3&gt;=$A76,(DX$4),0),0)*($AH77-$AH76)/10000</f>
        <v>0</v>
      </c>
      <c r="DY76" s="140" t="n">
        <f aca="false">IF(DY$2&lt;=$A76,IF(DY$3&gt;=$A76,(DY$4),0),0)*($AH77-$AH76)/10000</f>
        <v>0</v>
      </c>
      <c r="DZ76" s="17"/>
      <c r="EA76" s="128" t="n">
        <f aca="false">DP76+((SUM(DR76:DY76)))</f>
        <v>0</v>
      </c>
      <c r="EB76" s="128" t="n">
        <f aca="false">EA76*AL76</f>
        <v>0</v>
      </c>
      <c r="EC76" s="17"/>
      <c r="ED76" s="17"/>
      <c r="EE76" s="17"/>
      <c r="EF76" s="17"/>
      <c r="EG76" s="17"/>
      <c r="EH76" s="140" t="n">
        <f aca="false">IF(EH$2&lt;=$A76,IF(EH$3&gt;=$A76,(EH$4),0),0)*($AH77-$AH76)/10000</f>
        <v>0</v>
      </c>
      <c r="EI76" s="140" t="n">
        <f aca="false">IF(EI$2&lt;=$A76,IF(EI$3&gt;=$A76,(EI$4),0),0)*($AH77-$AH76)/10000</f>
        <v>0</v>
      </c>
      <c r="EJ76" s="140" t="n">
        <f aca="false">IF(EJ$2&lt;=$A76,IF(EJ$3&gt;=$A76,(EJ$4),0),0)*($AH77-$AH76)/10000</f>
        <v>0</v>
      </c>
      <c r="EK76" s="140" t="n">
        <f aca="false">IF(EK$2&lt;=$A76,IF(EK$3&gt;=$A76,(EK$4),0),0)*($AH77-$AH76)/10000</f>
        <v>0</v>
      </c>
      <c r="EL76" s="140" t="n">
        <f aca="false">IF(EL$2&lt;=$A76,IF(EL$3&gt;=$A76,(EL$4),0),0)*($AH77-$AH76)/10000</f>
        <v>0</v>
      </c>
      <c r="EM76" s="140" t="n">
        <f aca="false">IF(EM$2&lt;=$A76,IF(EM$3&gt;=$A76,(EM$4),0),0)*($AH77-$AH76)/10000</f>
        <v>0</v>
      </c>
      <c r="EN76" s="17"/>
      <c r="EO76" s="128" t="n">
        <f aca="false">SUM(EH76:EM76)</f>
        <v>0</v>
      </c>
      <c r="EP76" s="128" t="n">
        <f aca="false">EO76*AL76</f>
        <v>0</v>
      </c>
      <c r="EQ76" s="17"/>
      <c r="ER76" s="17"/>
      <c r="ES76" s="17"/>
      <c r="ET76" s="17"/>
      <c r="EU76" s="17"/>
      <c r="EV76" s="140" t="n">
        <f aca="false">IF(EV$2&lt;=$A76,IF(EV$3&gt;=$A76,(EV$4),0),0)*($AH77-$AH76)/10000</f>
        <v>0</v>
      </c>
      <c r="EW76" s="140" t="n">
        <f aca="false">IF(EW$2&lt;=$A76,IF(EW$3&gt;=$A76,(EW$4),0),0)*($AH77-$AH76)/10000</f>
        <v>0</v>
      </c>
      <c r="EX76" s="140" t="n">
        <f aca="false">IF(EX$2&lt;=$A76,IF(EX$3&gt;=$A76,(EX$4),0),0)*($AH77-$AH76)/10000</f>
        <v>0</v>
      </c>
      <c r="EY76" s="140" t="n">
        <f aca="false">IF(EY$2&lt;=$A76,IF(EY$3&gt;=$A76,(EY$4),0),0)*($AH77-$AH76)/10000</f>
        <v>0</v>
      </c>
      <c r="EZ76" s="140" t="n">
        <f aca="false">IF(EZ$2&lt;=$A76,IF(EZ$3&gt;=$A76,(EZ$4),0),0)*($AH77-$AH76)/10000</f>
        <v>0</v>
      </c>
      <c r="FA76" s="140" t="n">
        <f aca="false">IF(FA$2&lt;=$A76,IF(FA$3&gt;=$A76,(FA$4),0),0)*($AH77-$AH76)/10000</f>
        <v>0</v>
      </c>
      <c r="FB76" s="17"/>
      <c r="FC76" s="128" t="n">
        <f aca="false">SUM(EV76:FA76)</f>
        <v>0</v>
      </c>
      <c r="FD76" s="128" t="n">
        <f aca="false">FC76*AL76</f>
        <v>0</v>
      </c>
      <c r="FE76" s="17"/>
      <c r="FF76" s="17"/>
      <c r="FG76" s="17"/>
      <c r="FH76" s="17"/>
      <c r="FI76" s="17"/>
      <c r="FJ76" s="17"/>
      <c r="FK76" s="140" t="n">
        <f aca="false">IF(FK$2&lt;=$A76,IF(FK$3&gt;=$A76,(FK$4),0),0)*($AH77-$AH76)/10000</f>
        <v>0</v>
      </c>
      <c r="FL76" s="140" t="n">
        <f aca="false">IF(FL$2&lt;=$A76,IF(FL$3&gt;=$A76,(FL$4),0),0)*($AH77-$AH76)/10000</f>
        <v>0</v>
      </c>
      <c r="FM76" s="140" t="n">
        <f aca="false">IF(FM$2&lt;=$A76,IF(FM$3&gt;=$A76,(FM$4),0),0)*($AH77-$AH76)/10000</f>
        <v>0</v>
      </c>
      <c r="FN76" s="140" t="n">
        <f aca="false">IF(FN$2&lt;=$A76,IF(FN$3&gt;=$A76,(FN$4),0),0)*($AH77-$AH76)/10000</f>
        <v>0</v>
      </c>
      <c r="FO76" s="140" t="n">
        <f aca="false">IF(FO$2&lt;=$A76,IF(FO$3&gt;=$A76,(FO$4),0),0)*($AH77-$AH76)/10000</f>
        <v>0</v>
      </c>
      <c r="FP76" s="140" t="n">
        <f aca="false">IF(FP$2&lt;=$A76,IF(FP$3&gt;=$A76,(FP$4),0),0)*($AH77-$AH76)/10000</f>
        <v>0</v>
      </c>
      <c r="FQ76" s="17"/>
      <c r="FR76" s="128" t="n">
        <f aca="false">SUM(FK76:FP76)</f>
        <v>0</v>
      </c>
      <c r="FS76" s="128" t="n">
        <f aca="false">FR76*AL76</f>
        <v>0</v>
      </c>
      <c r="FT76" s="17"/>
      <c r="FU76" s="17"/>
      <c r="FV76" s="17"/>
      <c r="FW76" s="17"/>
      <c r="FX76" s="17"/>
      <c r="FY76" s="17"/>
      <c r="FZ76" s="140" t="n">
        <f aca="false">IF(FZ$2&lt;=$A76,IF(FZ$3&gt;=$A76,(FZ$4),0),0)*($AH77-$AH76)/10000</f>
        <v>0</v>
      </c>
      <c r="GA76" s="140" t="n">
        <f aca="false">IF(GA$2&lt;=$A76,IF(GA$3&gt;=$A76,(GA$4),0),0)*($AH77-$AH76)/10000</f>
        <v>0</v>
      </c>
      <c r="GB76" s="140" t="n">
        <f aca="false">IF(GB$2&lt;=$A76,IF(GB$3&gt;=$A76,(GB$4),0),0)*($AH77-$AH76)/10000</f>
        <v>0</v>
      </c>
      <c r="GC76" s="140" t="n">
        <f aca="false">IF(GC$2&lt;=$A76,IF(GC$3&gt;=$A76,(GC$4),0),0)*($AH77-$AH76)/10000</f>
        <v>0</v>
      </c>
      <c r="GD76" s="140" t="n">
        <f aca="false">IF(GD$2&lt;=$A76,IF(GD$3&gt;=$A76,(GD$4),0),0)*($AH77-$AH76)/10000</f>
        <v>0</v>
      </c>
      <c r="GE76" s="140" t="n">
        <f aca="false">IF(GE$2&lt;=$A76,IF(GE$3&gt;=$A76,(GE$4),0),0)*($AH77-$AH76)/10000</f>
        <v>0</v>
      </c>
      <c r="GF76" s="17"/>
      <c r="GG76" s="128" t="n">
        <f aca="false">SUM(FZ76:GE76)</f>
        <v>0</v>
      </c>
      <c r="GH76" s="128" t="n">
        <f aca="false">GG76*AL76</f>
        <v>0</v>
      </c>
      <c r="GK76" s="17"/>
      <c r="GL76" s="17"/>
      <c r="GM76" s="17"/>
      <c r="GN76" s="17"/>
      <c r="GO76" s="140" t="n">
        <f aca="false">IF(GO$2&lt;=$A76,IF(GO$3&gt;=$A76,(GO$4),0),0)*($AH77-$AH76)/10000</f>
        <v>0</v>
      </c>
      <c r="GP76" s="140" t="n">
        <f aca="false">IF(GP$2&lt;=$A76,IF(GP$3&gt;=$A76,(GP$4),0),0)*($AH77-$AH76)/10000</f>
        <v>0</v>
      </c>
      <c r="GQ76" s="140" t="n">
        <f aca="false">IF(GQ$2&lt;=$A76,IF(GQ$3&gt;=$A76,(GQ$4),0),0)*($AH77-$AH76)/10000</f>
        <v>0</v>
      </c>
      <c r="GR76" s="140" t="n">
        <f aca="false">IF(GR$2&lt;=$A76,IF(GR$3&gt;=$A76,(GR$4),0),0)*($AH77-$AH76)/10000</f>
        <v>0</v>
      </c>
      <c r="GS76" s="140" t="n">
        <f aca="false">IF(GS$2&lt;=$A76,IF(GS$3&gt;=$A76,(GS$4),0),0)*($AH77-$AH76)/10000</f>
        <v>0</v>
      </c>
      <c r="GT76" s="140" t="n">
        <f aca="false">IF(GT$2&lt;=$A76,IF(GT$3&gt;=$A76,(GT$4),0),0)*($AH77-$AH76)/10000</f>
        <v>0</v>
      </c>
      <c r="GU76" s="17"/>
      <c r="GV76" s="128" t="n">
        <f aca="false">SUM(GO76:GT76)</f>
        <v>0</v>
      </c>
      <c r="GW76" s="128" t="n">
        <f aca="false">GV76*AL76</f>
        <v>0</v>
      </c>
      <c r="GZ76" s="17"/>
      <c r="HA76" s="17"/>
      <c r="HB76" s="17"/>
      <c r="HC76" s="17"/>
      <c r="HD76" s="140" t="n">
        <f aca="false">IF(HD$2&lt;=$A76,IF(HD$3&gt;=$A76,(HD$4),0),0)*($AH77-$AH76)/10000</f>
        <v>0</v>
      </c>
      <c r="HE76" s="140" t="n">
        <f aca="false">IF(HE$2&lt;=$A76,IF(HE$3&gt;=$A76,(HE$4),0),0)*($AH77-$AH76)/10000</f>
        <v>0</v>
      </c>
      <c r="HF76" s="140" t="n">
        <f aca="false">IF(HF$2&lt;=$A76,IF(HF$3&gt;=$A76,(HF$4),0),0)*($AH77-$AH76)/10000</f>
        <v>0</v>
      </c>
      <c r="HG76" s="140" t="n">
        <f aca="false">IF(HG$2&lt;=$A76,IF(HG$3&gt;=$A76,(HG$4),0),0)*($AH77-$AH76)/10000</f>
        <v>0</v>
      </c>
      <c r="HH76" s="140" t="n">
        <f aca="false">IF(HH$2&lt;=$A76,IF(HH$3&gt;=$A76,(HH$4),0),0)*($AH77-$AH76)/10000</f>
        <v>0</v>
      </c>
      <c r="HI76" s="140" t="n">
        <f aca="false">IF(HI$2&lt;=$A76,IF(HI$3&gt;=$A76,(HI$4),0),0)*($AH77-$AH76)/10000</f>
        <v>0</v>
      </c>
      <c r="HJ76" s="17"/>
      <c r="HK76" s="128" t="n">
        <f aca="false">SUM(HD76:HI76)</f>
        <v>0</v>
      </c>
      <c r="HL76" s="128" t="n">
        <f aca="false">HK76*AL76</f>
        <v>0</v>
      </c>
    </row>
    <row r="77" customFormat="false" ht="16.5" hidden="false" customHeight="false" outlineLevel="0" collapsed="false">
      <c r="A77" s="133" t="n">
        <v>39083</v>
      </c>
      <c r="B77" s="144" t="n">
        <f aca="false">INDEX(PrnArray,MATCH($A77,PrnColumn,0),MATCH($AE$19,PrnRow,0))+EP77</f>
        <v>0</v>
      </c>
      <c r="C77" s="135" t="n">
        <f aca="false">INDEX(M1SHEET,MATCH($A77,M1COLUMN,0),MATCH($AF$14,M1ROW,0))</f>
        <v>0.52</v>
      </c>
      <c r="D77" s="145" t="n">
        <f aca="false">AVERAGE(C75:C79)</f>
        <v>0.52</v>
      </c>
      <c r="E77" s="144" t="n">
        <f aca="false">INDEX(PrnArray,MATCH($A77,PrnColumn,0),MATCH($AF$47,PrnRow,0))+HL77</f>
        <v>0</v>
      </c>
      <c r="F77" s="135" t="n">
        <f aca="false">INDEX(M1SHEET,MATCH($A77,M1COLUMN,0),MATCH($AF$6,M1ROW,0))</f>
        <v>0.26</v>
      </c>
      <c r="G77" s="145" t="n">
        <f aca="false">AVERAGE(F75:F79)</f>
        <v>0.247</v>
      </c>
      <c r="H77" s="144" t="n">
        <f aca="false">INDEX(PrnArray,MATCH($A77,PrnColumn,0),MATCH($AE$11,PrnRow,0))</f>
        <v>0</v>
      </c>
      <c r="I77" s="135" t="n">
        <f aca="false">INDEX(M1SHEET,MATCH($A77,M1COLUMN,0),MATCH($AF$20,M1ROW,0))</f>
        <v>0.0375</v>
      </c>
      <c r="J77" s="145" t="n">
        <f aca="false">AVERAGE(I75:I79)</f>
        <v>0.03</v>
      </c>
      <c r="K77" s="144" t="n">
        <f aca="false">INDEX(PrnArray,MATCH($A77,PrnColumn,0),MATCH($AE$21,PrnRow,0))+FS77</f>
        <v>11.14</v>
      </c>
      <c r="L77" s="135" t="n">
        <f aca="false">INDEX(M1SHEET,MATCH($A77,M1COLUMN,0),MATCH($AF$10,M1ROW,0))</f>
        <v>0.15</v>
      </c>
      <c r="M77" s="145" t="n">
        <f aca="false">AVERAGE(L75:L79)</f>
        <v>0.137</v>
      </c>
      <c r="N77" s="144" t="n">
        <f aca="false">INDEX(PrnArray,MATCH($A77,PrnColumn,0),MATCH($AE$40,PrnRow,0))+AJ77</f>
        <v>-47.66</v>
      </c>
      <c r="O77" s="135" t="n">
        <f aca="false">INDEX(M1SHEET,MATCH($A77,M1COLUMN,0),MATCH($AF$26,M1ROW,0))</f>
        <v>0.14</v>
      </c>
      <c r="P77" s="145" t="n">
        <f aca="false">AVERAGE(O75:O79)</f>
        <v>0.14</v>
      </c>
      <c r="Q77" s="144" t="n">
        <f aca="false">INDEX(PrnArray,MATCH($A77,PrnColumn,0),MATCH($AE$2,PrnRow,0))+$BE77+$DE77</f>
        <v>-74.3</v>
      </c>
      <c r="R77" s="135" t="n">
        <f aca="false">INDEX(M1SHEET,MATCH($A77,M1COLUMN,0),MATCH($AF$3,M1ROW,0))</f>
        <v>-0.52</v>
      </c>
      <c r="S77" s="145" t="n">
        <f aca="false">AVERAGE(R75:R79)</f>
        <v>-0.52</v>
      </c>
      <c r="T77" s="135" t="n">
        <f aca="false">INDEX(M1SHEET,MATCH($A77,M1COLUMN,0),MATCH($AF$28,M1ROW,0))</f>
        <v>5.36114147142515</v>
      </c>
      <c r="U77" s="145" t="n">
        <f aca="false">AVERAGE(T75:T79)</f>
        <v>5.18176878447635</v>
      </c>
      <c r="V77" s="144" t="e">
        <f aca="false">INDEX(PrnArray,MATCH($A77,PrnColumn,0),MATCH($AE$18,PrnRow,0))+INDEX(optsArray,MATCH($A77,optsColumn,0),MATCH($AE$18,optsRow,0))+$BE77+$CJ77+$CR77+$DP77</f>
        <v>#VALUE!</v>
      </c>
      <c r="W77" s="135" t="n">
        <f aca="false">INDEX(M1SHEET,MATCH($A77,M1COLUMN,0),MATCH($AF$2,M1ROW,0))</f>
        <v>4.339</v>
      </c>
      <c r="X77" s="145" t="n">
        <f aca="false">AVERAGE(W75:W79)</f>
        <v>4.2112</v>
      </c>
      <c r="Z77" s="150" t="n">
        <f aca="false">H77+K77+Q77</f>
        <v>-63.16</v>
      </c>
      <c r="AA77" s="58"/>
      <c r="AB77" s="58"/>
      <c r="AH77" s="138" t="n">
        <v>39083</v>
      </c>
      <c r="AI77" s="96" t="n">
        <f aca="false">(BE77+BQ77+CJ77+DP77)*AL77</f>
        <v>0</v>
      </c>
      <c r="AJ77" s="97" t="n">
        <f aca="false">(AN77)*(AL77)</f>
        <v>0</v>
      </c>
      <c r="AK77" s="97" t="n">
        <f aca="false">(AM77+AN77)*(AL77)</f>
        <v>0</v>
      </c>
      <c r="AL77" s="139" t="n">
        <f aca="false">INDEX(M1SHEET,MATCH($AH77,M1COLUMN,0),MATCH($AF$38,M1ROW,0))</f>
        <v>0.718444317697677</v>
      </c>
      <c r="AM77" s="122" t="n">
        <f aca="false">BR77</f>
        <v>0</v>
      </c>
      <c r="AN77" s="97" t="n">
        <f aca="false">BQ77</f>
        <v>0</v>
      </c>
      <c r="AO77" s="125"/>
      <c r="AP77" s="108"/>
      <c r="AQ77" s="128" t="n">
        <f aca="false">SUM(AW77:BD77)+SUM(BH77:BO77)+SUM(DT77:DY77)+SUM(BV77:CH77)</f>
        <v>0</v>
      </c>
      <c r="AR77" s="108"/>
      <c r="AS77" s="17"/>
      <c r="AT77" s="17"/>
      <c r="AU77" s="37" t="n">
        <v>39083</v>
      </c>
      <c r="AV77" s="17"/>
      <c r="AW77" s="128" t="n">
        <f aca="false">IF(AW$2&lt;=$A77,IF(AW$3&gt;=$A77,(AW$4/1.055056),0),0)*($AH78-$AH77)/10000</f>
        <v>0</v>
      </c>
      <c r="AX77" s="140" t="n">
        <f aca="false">IF(AX$2&lt;=$A77,IF(AX$3&gt;=$A77,(AX$4/1.055056),0),0)*($AH78-$AH77)/10000</f>
        <v>0</v>
      </c>
      <c r="AY77" s="140" t="n">
        <f aca="false">IF(AY$2&lt;=$A77,IF(AY$3&gt;=$A77,(AY$4/1.055056),0),0)*($AH78-$AH77)/10000</f>
        <v>0</v>
      </c>
      <c r="AZ77" s="140" t="n">
        <f aca="false">IF(AZ$2&lt;=$A77,IF(AZ$3&gt;=$A77,(AZ$4/1.055056),0),0)*($AH78-$AH77)/10000</f>
        <v>0</v>
      </c>
      <c r="BA77" s="140" t="n">
        <f aca="false">IF(BA$2&lt;=$A77,IF(BA$3&gt;=$A77,(BA$4/1.055056),0),0)*($AH78-$AH77)/10000</f>
        <v>0</v>
      </c>
      <c r="BB77" s="140" t="n">
        <f aca="false">IF(BB$2&lt;=$A77,IF(BB$3&gt;=$A77,(BB$4/1.055056),0),0)*($AH78-$AH77)/10000</f>
        <v>0</v>
      </c>
      <c r="BC77" s="140" t="n">
        <f aca="false">IF(BC$2&lt;=$A77,IF(BC$3&gt;=$A77,(BC$4/1.055056),0),0)*($AH78-$AH77)/10000</f>
        <v>0</v>
      </c>
      <c r="BD77" s="140"/>
      <c r="BE77" s="140" t="n">
        <f aca="false">SUM(AW77:BD77)*AL77</f>
        <v>0</v>
      </c>
      <c r="BF77" s="13"/>
      <c r="BG77" s="13"/>
      <c r="BH77" s="141" t="n">
        <f aca="false">IF(BH$2&lt;=$A77,IF(BH$3&gt;=$A77,(BH$4/1.055056),0),0)*($AH78-$AH77)/10000</f>
        <v>0</v>
      </c>
      <c r="BI77" s="141" t="n">
        <f aca="false">IF(BI$2&lt;=$A77,IF(BI$3&gt;=$A77,(BI$4/1.055056),0),0)*($AH78-$AH77)/10000</f>
        <v>0</v>
      </c>
      <c r="BJ77" s="141" t="n">
        <f aca="false">IF(BJ$2&lt;=$A77,IF(BJ$3&gt;=$A77,(BJ$4/1.055056),0),0)*($AH78-$AH77)/10000</f>
        <v>0</v>
      </c>
      <c r="BK77" s="141" t="n">
        <f aca="false">IF(BK$2&lt;=$A77,IF(BK$3&gt;=$A77,(BK$4/1.055056),0),0)*($AH78-$AH77)/10000</f>
        <v>0</v>
      </c>
      <c r="BL77" s="141" t="n">
        <f aca="false">IF(BL$2&lt;=$A77,IF(BL$3&gt;=$A77,(BL$4/1.055056),0),0)*($AH78-$AH77)/10000</f>
        <v>0</v>
      </c>
      <c r="BM77" s="141" t="n">
        <f aca="false">IF(BM$2&lt;=$A77,IF(BM$3&gt;=$A77,(BM$4/1.055056),0),0)*($AH78-$AH77)/10000</f>
        <v>0</v>
      </c>
      <c r="BN77" s="141" t="n">
        <f aca="false">IF(BN$2&lt;=$A77,IF(BN$3&gt;=$A77,(BN$4/1.055056),0),0)*($AH78-$AH77)/10000</f>
        <v>0</v>
      </c>
      <c r="BO77" s="141" t="n">
        <f aca="false">IF(BO$2&lt;=$A77,IF(BO$3&gt;=$A77,(BO$4/1.055056),0),0)*($AH78-$AH77)/10000</f>
        <v>0</v>
      </c>
      <c r="BP77" s="13"/>
      <c r="BQ77" s="14" t="n">
        <f aca="false">SUM(BH77:BO77)</f>
        <v>0</v>
      </c>
      <c r="BR77" s="14"/>
      <c r="BS77" s="14"/>
      <c r="BT77" s="17"/>
      <c r="BU77" s="17"/>
      <c r="BV77" s="142" t="n">
        <f aca="false">IF(BV$2&lt;=$A77,IF(BV$3&gt;=$A77,(BV$4),0),0)*($AH78-$AH77)/10000</f>
        <v>0</v>
      </c>
      <c r="BW77" s="142" t="n">
        <f aca="false">IF(BW$2&lt;=$A77,IF(BW$3&gt;=$A77,(BW$4),0),0)*($AH78-$AH77)/10000</f>
        <v>0</v>
      </c>
      <c r="BX77" s="142" t="n">
        <f aca="false">IF(BX$2&lt;=$A77,IF(BX$3&gt;=$A77,(BX$4),0),0)*($AH78-$AH77)/10000</f>
        <v>0</v>
      </c>
      <c r="BY77" s="142" t="n">
        <f aca="false">IF(BY$2&lt;=$A77,IF(BY$3&gt;=$A77,(BY$4),0),0)*($AH78-$AH77)/10000</f>
        <v>0</v>
      </c>
      <c r="BZ77" s="142" t="n">
        <f aca="false">IF(BZ$2&lt;=$A77,IF(BZ$3&gt;=$A77,(BZ$4),0),0)*($AH78-$AH77)/10000</f>
        <v>0</v>
      </c>
      <c r="CA77" s="140" t="n">
        <f aca="false">IF(CA$2&lt;=$A77,IF(CA$3&gt;=$A77,(CA$4),0),0)*($AH78-$AH77)/10000</f>
        <v>0</v>
      </c>
      <c r="CB77" s="140" t="n">
        <f aca="false">IF(CB$2&lt;=$A77,IF(CB$3&gt;=$A77,(CB$4),0),0)*($AH78-$AH77)/10000</f>
        <v>0</v>
      </c>
      <c r="CC77" s="140" t="n">
        <f aca="false">IF(CC$2&lt;=$A77,IF(CC$3&gt;=$A77,(CC$4),0),0)*($AH78-$AH77)/10000</f>
        <v>0</v>
      </c>
      <c r="CD77" s="140" t="n">
        <f aca="false">IF(CD$2&lt;=$A77,IF(CD$3&gt;=$A77,(CD$4),0),0)*($AH78-$AH77)/10000</f>
        <v>0</v>
      </c>
      <c r="CE77" s="140" t="n">
        <f aca="false">IF(CE$2&lt;=$A77,IF(CE$3&gt;=$A77,(CE$4),0),0)*($AH78-$AH77)/10000</f>
        <v>0</v>
      </c>
      <c r="CF77" s="140" t="n">
        <f aca="false">IF(CF$2&lt;=$A77,IF(CF$3&gt;=$A77,(CF$4),0),0)*($AH78-$AH77)/10000</f>
        <v>0</v>
      </c>
      <c r="CG77" s="140" t="n">
        <f aca="false">IF(CG$2&lt;=$A77,IF(CG$3&gt;=$A77,(CG$4),0),0)*($AH78-$AH77)/10000</f>
        <v>0</v>
      </c>
      <c r="CH77" s="140" t="n">
        <f aca="false">IF(CH$2&lt;=$A77,IF(CH$3&gt;=$A77,(CH$4),0),0)*($AH78-$AH77)/10000</f>
        <v>0</v>
      </c>
      <c r="CI77" s="17"/>
      <c r="CJ77" s="128" t="n">
        <f aca="false">SUM(BV77:CH77)*$AL77</f>
        <v>0</v>
      </c>
      <c r="CK77" s="128"/>
      <c r="CL77" s="128"/>
      <c r="CM77" s="142" t="n">
        <f aca="false">IF(CM$2&lt;=$A77,IF(CM$3&gt;=$A77,(CM$4),0),0)*($AH78-$AH77)/10000</f>
        <v>0</v>
      </c>
      <c r="CN77" s="142" t="n">
        <f aca="false">IF(CN$2&lt;=$A77,IF(CN$3&gt;=$A77,(CN$4),0),0)*($AH78-$AH77)/10000</f>
        <v>0</v>
      </c>
      <c r="CO77" s="142" t="n">
        <f aca="false">IF(CO$2&lt;=$A77,IF(CO$3&gt;=$A77,(CO$4),0),0)*($AH78-$AH77)/10000</f>
        <v>0</v>
      </c>
      <c r="CP77" s="142" t="n">
        <f aca="false">IF(CP$2&lt;=$A77,IF(CP$3&gt;=$A77,(CP$4),0),0)*($AH78-$AH77)/10000</f>
        <v>0</v>
      </c>
      <c r="CQ77" s="128"/>
      <c r="CR77" s="128" t="n">
        <f aca="false">SUM(CM77:CP77)*AL77</f>
        <v>0</v>
      </c>
      <c r="CS77" s="128"/>
      <c r="CT77" s="17"/>
      <c r="CU77" s="17"/>
      <c r="CV77" s="17"/>
      <c r="CW77" s="140" t="n">
        <f aca="false">IF(CW$2&lt;=$A77,IF(CW$3&gt;=$A77,(CW$4),0),0)*($AH78-$AH77)/10000</f>
        <v>0</v>
      </c>
      <c r="CX77" s="140" t="n">
        <f aca="false">IF(CX$2&lt;=$A77,IF(CX$3&gt;=$A77,(CX$4),0),0)*($AH78-$AH77)/10000</f>
        <v>0</v>
      </c>
      <c r="CY77" s="140" t="n">
        <f aca="false">IF(CY$2&lt;=$A77,IF(CY$3&gt;=$A77,(CY$4),0),0)*($AH78-$AH77)/10000</f>
        <v>0</v>
      </c>
      <c r="CZ77" s="140" t="n">
        <f aca="false">IF(CZ$2&lt;=$A77,IF(CZ$3&gt;=$A77,(CZ$4),0),0)*($AH78-$AH77)/10000</f>
        <v>0</v>
      </c>
      <c r="DA77" s="140" t="n">
        <f aca="false">IF(DA$2&lt;=$A77,IF(DA$3&gt;=$A77,(DA$4),0),0)*($AH78-$AH77)/10000</f>
        <v>0</v>
      </c>
      <c r="DB77" s="140" t="n">
        <f aca="false">IF(DB$2&lt;=$A77,IF(DB$3&gt;=$A77,(DB$4),0),0)*($AH78-$AH77)/10000</f>
        <v>0</v>
      </c>
      <c r="DC77" s="140" t="n">
        <f aca="false">IF(DC$2&lt;=$A77,IF(DC$3&gt;=$A77,(DC$4),0),0)*($AH78-$AH77)/10000</f>
        <v>0</v>
      </c>
      <c r="DD77" s="17"/>
      <c r="DE77" s="128" t="n">
        <f aca="false">SUM(CW77:DC77)*$AL77</f>
        <v>0</v>
      </c>
      <c r="DF77" s="17"/>
      <c r="DG77" s="17"/>
      <c r="DH77" s="17"/>
      <c r="DI77" s="17"/>
      <c r="DJ77" s="17"/>
      <c r="DK77" s="140" t="n">
        <f aca="false">IF(DK$2&lt;=$A77,IF(DK$3&gt;=$A77,(DK$4),0),0)*($AH78-$AH77)/10000</f>
        <v>0</v>
      </c>
      <c r="DL77" s="140" t="n">
        <f aca="false">IF(DL$2&lt;=$A77,IF(DL$3&gt;=$A77,(DL$4),0),0)*($AH78-$AH77)/10000</f>
        <v>0</v>
      </c>
      <c r="DM77" s="140" t="n">
        <f aca="false">IF(DM$2&lt;=$A77,IF(DM$3&gt;=$A77,(DM$4),0),0)*($AH78-$AH77)/10000</f>
        <v>0</v>
      </c>
      <c r="DN77" s="140" t="n">
        <f aca="false">IF(DN$2&lt;=$A77,IF(DN$3&gt;=$A77,(DN$4),0),0)*($AH78-$AH77)/10000</f>
        <v>0</v>
      </c>
      <c r="DO77" s="140"/>
      <c r="DP77" s="140" t="n">
        <f aca="false">SUM(DK77:DN77)*AL77</f>
        <v>0</v>
      </c>
      <c r="DQ77" s="140"/>
      <c r="DR77" s="140" t="n">
        <f aca="false">IF(DR$2&lt;=$A77,IF(DR$3&gt;=$A77,(DR$4),0),0)*($AH78-$AH77)/10000</f>
        <v>0</v>
      </c>
      <c r="DS77" s="140" t="n">
        <f aca="false">IF(DS$2&lt;=$A77,IF(DS$3&gt;=$A77,(DS$4),0),0)*($AH78-$AH77)/10000</f>
        <v>0</v>
      </c>
      <c r="DT77" s="140" t="n">
        <f aca="false">IF(DT$2&lt;=$A77,IF(DT$3&gt;=$A77,(DT$4),0),0)*($AH78-$AH77)/10000</f>
        <v>0</v>
      </c>
      <c r="DU77" s="140" t="n">
        <f aca="false">IF(DU$2&lt;=$A77,IF(DU$3&gt;=$A77,(DU$4),0),0)*($AH78-$AH77)/10000</f>
        <v>0</v>
      </c>
      <c r="DV77" s="140" t="n">
        <f aca="false">IF(DV$2&lt;=$A77,IF(DV$3&gt;=$A77,(DV$4),0),0)*($AH78-$AH77)/10000</f>
        <v>0</v>
      </c>
      <c r="DW77" s="140" t="n">
        <f aca="false">IF(DW$2&lt;=$A77,IF(DW$3&gt;=$A77,(DW$4),0),0)*($AH78-$AH77)/10000</f>
        <v>0</v>
      </c>
      <c r="DX77" s="140" t="n">
        <f aca="false">IF(DX$2&lt;=$A77,IF(DX$3&gt;=$A77,(DX$4),0),0)*($AH78-$AH77)/10000</f>
        <v>0</v>
      </c>
      <c r="DY77" s="140" t="n">
        <f aca="false">IF(DY$2&lt;=$A77,IF(DY$3&gt;=$A77,(DY$4),0),0)*($AH78-$AH77)/10000</f>
        <v>0</v>
      </c>
      <c r="DZ77" s="17"/>
      <c r="EA77" s="128" t="n">
        <f aca="false">DP77+((SUM(DR77:DY77)))</f>
        <v>0</v>
      </c>
      <c r="EB77" s="128" t="n">
        <f aca="false">EA77*AL77</f>
        <v>0</v>
      </c>
      <c r="EC77" s="17"/>
      <c r="ED77" s="17"/>
      <c r="EE77" s="17"/>
      <c r="EF77" s="17"/>
      <c r="EG77" s="17"/>
      <c r="EH77" s="140" t="n">
        <f aca="false">IF(EH$2&lt;=$A77,IF(EH$3&gt;=$A77,(EH$4),0),0)*($AH78-$AH77)/10000</f>
        <v>0</v>
      </c>
      <c r="EI77" s="140" t="n">
        <f aca="false">IF(EI$2&lt;=$A77,IF(EI$3&gt;=$A77,(EI$4),0),0)*($AH78-$AH77)/10000</f>
        <v>0</v>
      </c>
      <c r="EJ77" s="140" t="n">
        <f aca="false">IF(EJ$2&lt;=$A77,IF(EJ$3&gt;=$A77,(EJ$4),0),0)*($AH78-$AH77)/10000</f>
        <v>0</v>
      </c>
      <c r="EK77" s="140" t="n">
        <f aca="false">IF(EK$2&lt;=$A77,IF(EK$3&gt;=$A77,(EK$4),0),0)*($AH78-$AH77)/10000</f>
        <v>0</v>
      </c>
      <c r="EL77" s="140" t="n">
        <f aca="false">IF(EL$2&lt;=$A77,IF(EL$3&gt;=$A77,(EL$4),0),0)*($AH78-$AH77)/10000</f>
        <v>0</v>
      </c>
      <c r="EM77" s="140" t="n">
        <f aca="false">IF(EM$2&lt;=$A77,IF(EM$3&gt;=$A77,(EM$4),0),0)*($AH78-$AH77)/10000</f>
        <v>0</v>
      </c>
      <c r="EN77" s="17"/>
      <c r="EO77" s="128" t="n">
        <f aca="false">SUM(EH77:EM77)</f>
        <v>0</v>
      </c>
      <c r="EP77" s="128" t="n">
        <f aca="false">EO77*AL77</f>
        <v>0</v>
      </c>
      <c r="EQ77" s="17"/>
      <c r="ER77" s="17"/>
      <c r="ES77" s="17"/>
      <c r="ET77" s="17"/>
      <c r="EU77" s="17"/>
      <c r="EV77" s="140" t="n">
        <f aca="false">IF(EV$2&lt;=$A77,IF(EV$3&gt;=$A77,(EV$4),0),0)*($AH78-$AH77)/10000</f>
        <v>0</v>
      </c>
      <c r="EW77" s="140" t="n">
        <f aca="false">IF(EW$2&lt;=$A77,IF(EW$3&gt;=$A77,(EW$4),0),0)*($AH78-$AH77)/10000</f>
        <v>0</v>
      </c>
      <c r="EX77" s="140" t="n">
        <f aca="false">IF(EX$2&lt;=$A77,IF(EX$3&gt;=$A77,(EX$4),0),0)*($AH78-$AH77)/10000</f>
        <v>0</v>
      </c>
      <c r="EY77" s="140" t="n">
        <f aca="false">IF(EY$2&lt;=$A77,IF(EY$3&gt;=$A77,(EY$4),0),0)*($AH78-$AH77)/10000</f>
        <v>0</v>
      </c>
      <c r="EZ77" s="140" t="n">
        <f aca="false">IF(EZ$2&lt;=$A77,IF(EZ$3&gt;=$A77,(EZ$4),0),0)*($AH78-$AH77)/10000</f>
        <v>0</v>
      </c>
      <c r="FA77" s="140" t="n">
        <f aca="false">IF(FA$2&lt;=$A77,IF(FA$3&gt;=$A77,(FA$4),0),0)*($AH78-$AH77)/10000</f>
        <v>0</v>
      </c>
      <c r="FB77" s="17"/>
      <c r="FC77" s="128" t="n">
        <f aca="false">SUM(EV77:FA77)</f>
        <v>0</v>
      </c>
      <c r="FD77" s="128" t="n">
        <f aca="false">FC77*AL77</f>
        <v>0</v>
      </c>
      <c r="FE77" s="17"/>
      <c r="FF77" s="17"/>
      <c r="FG77" s="17"/>
      <c r="FH77" s="17"/>
      <c r="FI77" s="17"/>
      <c r="FJ77" s="17"/>
      <c r="FK77" s="140" t="n">
        <f aca="false">IF(FK$2&lt;=$A77,IF(FK$3&gt;=$A77,(FK$4),0),0)*($AH78-$AH77)/10000</f>
        <v>0</v>
      </c>
      <c r="FL77" s="140" t="n">
        <f aca="false">IF(FL$2&lt;=$A77,IF(FL$3&gt;=$A77,(FL$4),0),0)*($AH78-$AH77)/10000</f>
        <v>0</v>
      </c>
      <c r="FM77" s="140" t="n">
        <f aca="false">IF(FM$2&lt;=$A77,IF(FM$3&gt;=$A77,(FM$4),0),0)*($AH78-$AH77)/10000</f>
        <v>0</v>
      </c>
      <c r="FN77" s="140" t="n">
        <f aca="false">IF(FN$2&lt;=$A77,IF(FN$3&gt;=$A77,(FN$4),0),0)*($AH78-$AH77)/10000</f>
        <v>0</v>
      </c>
      <c r="FO77" s="140" t="n">
        <f aca="false">IF(FO$2&lt;=$A77,IF(FO$3&gt;=$A77,(FO$4),0),0)*($AH78-$AH77)/10000</f>
        <v>0</v>
      </c>
      <c r="FP77" s="140" t="n">
        <f aca="false">IF(FP$2&lt;=$A77,IF(FP$3&gt;=$A77,(FP$4),0),0)*($AH78-$AH77)/10000</f>
        <v>0</v>
      </c>
      <c r="FQ77" s="17"/>
      <c r="FR77" s="128" t="n">
        <f aca="false">SUM(FK77:FP77)</f>
        <v>0</v>
      </c>
      <c r="FS77" s="128" t="n">
        <f aca="false">FR77*AL77</f>
        <v>0</v>
      </c>
      <c r="FT77" s="17"/>
      <c r="FU77" s="17"/>
      <c r="FV77" s="17"/>
      <c r="FW77" s="17"/>
      <c r="FX77" s="17"/>
      <c r="FY77" s="17"/>
      <c r="FZ77" s="140" t="n">
        <f aca="false">IF(FZ$2&lt;=$A77,IF(FZ$3&gt;=$A77,(FZ$4),0),0)*($AH78-$AH77)/10000</f>
        <v>0</v>
      </c>
      <c r="GA77" s="140" t="n">
        <f aca="false">IF(GA$2&lt;=$A77,IF(GA$3&gt;=$A77,(GA$4),0),0)*($AH78-$AH77)/10000</f>
        <v>0</v>
      </c>
      <c r="GB77" s="140" t="n">
        <f aca="false">IF(GB$2&lt;=$A77,IF(GB$3&gt;=$A77,(GB$4),0),0)*($AH78-$AH77)/10000</f>
        <v>0</v>
      </c>
      <c r="GC77" s="140" t="n">
        <f aca="false">IF(GC$2&lt;=$A77,IF(GC$3&gt;=$A77,(GC$4),0),0)*($AH78-$AH77)/10000</f>
        <v>0</v>
      </c>
      <c r="GD77" s="140" t="n">
        <f aca="false">IF(GD$2&lt;=$A77,IF(GD$3&gt;=$A77,(GD$4),0),0)*($AH78-$AH77)/10000</f>
        <v>0</v>
      </c>
      <c r="GE77" s="140" t="n">
        <f aca="false">IF(GE$2&lt;=$A77,IF(GE$3&gt;=$A77,(GE$4),0),0)*($AH78-$AH77)/10000</f>
        <v>0</v>
      </c>
      <c r="GF77" s="17"/>
      <c r="GG77" s="128" t="n">
        <f aca="false">SUM(FZ77:GE77)</f>
        <v>0</v>
      </c>
      <c r="GH77" s="128" t="n">
        <f aca="false">GG77*AL77</f>
        <v>0</v>
      </c>
      <c r="GK77" s="17"/>
      <c r="GL77" s="17"/>
      <c r="GM77" s="17"/>
      <c r="GN77" s="17"/>
      <c r="GO77" s="140" t="n">
        <f aca="false">IF(GO$2&lt;=$A77,IF(GO$3&gt;=$A77,(GO$4),0),0)*($AH78-$AH77)/10000</f>
        <v>0</v>
      </c>
      <c r="GP77" s="140" t="n">
        <f aca="false">IF(GP$2&lt;=$A77,IF(GP$3&gt;=$A77,(GP$4),0),0)*($AH78-$AH77)/10000</f>
        <v>0</v>
      </c>
      <c r="GQ77" s="140" t="n">
        <f aca="false">IF(GQ$2&lt;=$A77,IF(GQ$3&gt;=$A77,(GQ$4),0),0)*($AH78-$AH77)/10000</f>
        <v>0</v>
      </c>
      <c r="GR77" s="140" t="n">
        <f aca="false">IF(GR$2&lt;=$A77,IF(GR$3&gt;=$A77,(GR$4),0),0)*($AH78-$AH77)/10000</f>
        <v>0</v>
      </c>
      <c r="GS77" s="140" t="n">
        <f aca="false">IF(GS$2&lt;=$A77,IF(GS$3&gt;=$A77,(GS$4),0),0)*($AH78-$AH77)/10000</f>
        <v>0</v>
      </c>
      <c r="GT77" s="140" t="n">
        <f aca="false">IF(GT$2&lt;=$A77,IF(GT$3&gt;=$A77,(GT$4),0),0)*($AH78-$AH77)/10000</f>
        <v>0</v>
      </c>
      <c r="GU77" s="17"/>
      <c r="GV77" s="128" t="n">
        <f aca="false">SUM(GO77:GT77)</f>
        <v>0</v>
      </c>
      <c r="GW77" s="128" t="n">
        <f aca="false">GV77*AL77</f>
        <v>0</v>
      </c>
      <c r="GZ77" s="17"/>
      <c r="HA77" s="17"/>
      <c r="HB77" s="17"/>
      <c r="HC77" s="17"/>
      <c r="HD77" s="140" t="n">
        <f aca="false">IF(HD$2&lt;=$A77,IF(HD$3&gt;=$A77,(HD$4),0),0)*($AH78-$AH77)/10000</f>
        <v>0</v>
      </c>
      <c r="HE77" s="140" t="n">
        <f aca="false">IF(HE$2&lt;=$A77,IF(HE$3&gt;=$A77,(HE$4),0),0)*($AH78-$AH77)/10000</f>
        <v>0</v>
      </c>
      <c r="HF77" s="140" t="n">
        <f aca="false">IF(HF$2&lt;=$A77,IF(HF$3&gt;=$A77,(HF$4),0),0)*($AH78-$AH77)/10000</f>
        <v>0</v>
      </c>
      <c r="HG77" s="140" t="n">
        <f aca="false">IF(HG$2&lt;=$A77,IF(HG$3&gt;=$A77,(HG$4),0),0)*($AH78-$AH77)/10000</f>
        <v>0</v>
      </c>
      <c r="HH77" s="140" t="n">
        <f aca="false">IF(HH$2&lt;=$A77,IF(HH$3&gt;=$A77,(HH$4),0),0)*($AH78-$AH77)/10000</f>
        <v>0</v>
      </c>
      <c r="HI77" s="140" t="n">
        <f aca="false">IF(HI$2&lt;=$A77,IF(HI$3&gt;=$A77,(HI$4),0),0)*($AH78-$AH77)/10000</f>
        <v>0</v>
      </c>
      <c r="HJ77" s="17"/>
      <c r="HK77" s="128" t="n">
        <f aca="false">SUM(HD77:HI77)</f>
        <v>0</v>
      </c>
      <c r="HL77" s="128" t="n">
        <f aca="false">HK77*AL77</f>
        <v>0</v>
      </c>
    </row>
    <row r="78" customFormat="false" ht="16.5" hidden="false" customHeight="false" outlineLevel="0" collapsed="false">
      <c r="A78" s="133" t="n">
        <v>39114</v>
      </c>
      <c r="B78" s="144" t="n">
        <f aca="false">INDEX(PrnArray,MATCH($A78,PrnColumn,0),MATCH($AE$19,PrnRow,0))+EP78</f>
        <v>0</v>
      </c>
      <c r="C78" s="135" t="n">
        <f aca="false">INDEX(M1SHEET,MATCH($A78,M1COLUMN,0),MATCH($AF$14,M1ROW,0))</f>
        <v>0.52</v>
      </c>
      <c r="D78" s="152"/>
      <c r="E78" s="144" t="n">
        <f aca="false">INDEX(PrnArray,MATCH($A78,PrnColumn,0),MATCH($AF$47,PrnRow,0))+HL78</f>
        <v>0</v>
      </c>
      <c r="F78" s="135" t="n">
        <f aca="false">INDEX(M1SHEET,MATCH($A78,M1COLUMN,0),MATCH($AF$6,M1ROW,0))</f>
        <v>0.25</v>
      </c>
      <c r="G78" s="152"/>
      <c r="H78" s="144" t="n">
        <f aca="false">INDEX(PrnArray,MATCH($A78,PrnColumn,0),MATCH($AE$11,PrnRow,0))</f>
        <v>0</v>
      </c>
      <c r="I78" s="135" t="n">
        <f aca="false">INDEX(M1SHEET,MATCH($A78,M1COLUMN,0),MATCH($AF$20,M1ROW,0))</f>
        <v>0.0425</v>
      </c>
      <c r="J78" s="152"/>
      <c r="K78" s="144" t="n">
        <f aca="false">INDEX(PrnArray,MATCH($A78,PrnColumn,0),MATCH($AE$21,PrnRow,0))+FS78</f>
        <v>10.01</v>
      </c>
      <c r="L78" s="135" t="n">
        <f aca="false">INDEX(M1SHEET,MATCH($A78,M1COLUMN,0),MATCH($AF$10,M1ROW,0))</f>
        <v>0.14</v>
      </c>
      <c r="M78" s="152"/>
      <c r="N78" s="144" t="n">
        <f aca="false">INDEX(PrnArray,MATCH($A78,PrnColumn,0),MATCH($AE$40,PrnRow,0))+AJ78</f>
        <v>-42.83</v>
      </c>
      <c r="O78" s="135" t="n">
        <f aca="false">INDEX(M1SHEET,MATCH($A78,M1COLUMN,0),MATCH($AF$26,M1ROW,0))</f>
        <v>0.14</v>
      </c>
      <c r="P78" s="152"/>
      <c r="Q78" s="144" t="n">
        <f aca="false">INDEX(PrnArray,MATCH($A78,PrnColumn,0),MATCH($AE$2,PrnRow,0))+$BE78+$DE78</f>
        <v>-66.76</v>
      </c>
      <c r="R78" s="135" t="n">
        <f aca="false">INDEX(M1SHEET,MATCH($A78,M1COLUMN,0),MATCH($AF$3,M1ROW,0))</f>
        <v>-0.52</v>
      </c>
      <c r="S78" s="152"/>
      <c r="T78" s="135" t="n">
        <f aca="false">INDEX(M1SHEET,MATCH($A78,M1COLUMN,0),MATCH($AF$28,M1ROW,0))</f>
        <v>5.18034553071799</v>
      </c>
      <c r="U78" s="152"/>
      <c r="V78" s="144" t="e">
        <f aca="false">INDEX(PrnArray,MATCH($A78,PrnColumn,0),MATCH($AE$18,PrnRow,0))+INDEX(optsArray,MATCH($A78,optsColumn,0),MATCH($AE$18,optsRow,0))+$BE78+$CJ78+$CR78+$DP78</f>
        <v>#VALUE!</v>
      </c>
      <c r="W78" s="135" t="n">
        <f aca="false">INDEX(M1SHEET,MATCH($A78,M1COLUMN,0),MATCH($AF$2,M1ROW,0))</f>
        <v>4.211</v>
      </c>
      <c r="X78" s="152"/>
      <c r="Z78" s="150" t="n">
        <f aca="false">H78+K78+Q78</f>
        <v>-56.75</v>
      </c>
      <c r="AA78" s="58"/>
      <c r="AB78" s="58"/>
      <c r="AH78" s="138" t="n">
        <v>39114</v>
      </c>
      <c r="AI78" s="96" t="n">
        <f aca="false">(BE78+BQ78+CJ78+DP78)*AL78</f>
        <v>0</v>
      </c>
      <c r="AJ78" s="97" t="n">
        <f aca="false">(AN78)*(AL78)</f>
        <v>0</v>
      </c>
      <c r="AK78" s="97" t="n">
        <f aca="false">(AM78+AN78)*(AL78)</f>
        <v>0</v>
      </c>
      <c r="AL78" s="139" t="n">
        <f aca="false">INDEX(M1SHEET,MATCH($AH78,M1COLUMN,0),MATCH($AF$38,M1ROW,0))</f>
        <v>0.714709659411291</v>
      </c>
      <c r="AM78" s="122" t="n">
        <f aca="false">BR78</f>
        <v>0</v>
      </c>
      <c r="AN78" s="97" t="n">
        <f aca="false">BQ78</f>
        <v>0</v>
      </c>
      <c r="AO78" s="125"/>
      <c r="AP78" s="108"/>
      <c r="AQ78" s="128" t="n">
        <f aca="false">SUM(AW78:BD78)+SUM(BH78:BO78)+SUM(DT78:DY78)+SUM(BV78:CH78)</f>
        <v>0</v>
      </c>
      <c r="AR78" s="108"/>
      <c r="AS78" s="17"/>
      <c r="AT78" s="17"/>
      <c r="AU78" s="37" t="n">
        <v>39114</v>
      </c>
      <c r="AV78" s="17"/>
      <c r="AW78" s="128" t="n">
        <f aca="false">IF(AW$2&lt;=$A78,IF(AW$3&gt;=$A78,(AW$4/1.055056),0),0)*($AH79-$AH78)/10000</f>
        <v>0</v>
      </c>
      <c r="AX78" s="140" t="n">
        <f aca="false">IF(AX$2&lt;=$A78,IF(AX$3&gt;=$A78,(AX$4/1.055056),0),0)*($AH79-$AH78)/10000</f>
        <v>0</v>
      </c>
      <c r="AY78" s="140" t="n">
        <f aca="false">IF(AY$2&lt;=$A78,IF(AY$3&gt;=$A78,(AY$4/1.055056),0),0)*($AH79-$AH78)/10000</f>
        <v>0</v>
      </c>
      <c r="AZ78" s="140" t="n">
        <f aca="false">IF(AZ$2&lt;=$A78,IF(AZ$3&gt;=$A78,(AZ$4/1.055056),0),0)*($AH79-$AH78)/10000</f>
        <v>0</v>
      </c>
      <c r="BA78" s="140" t="n">
        <f aca="false">IF(BA$2&lt;=$A78,IF(BA$3&gt;=$A78,(BA$4/1.055056),0),0)*($AH79-$AH78)/10000</f>
        <v>0</v>
      </c>
      <c r="BB78" s="140" t="n">
        <f aca="false">IF(BB$2&lt;=$A78,IF(BB$3&gt;=$A78,(BB$4/1.055056),0),0)*($AH79-$AH78)/10000</f>
        <v>0</v>
      </c>
      <c r="BC78" s="140" t="n">
        <f aca="false">IF(BC$2&lt;=$A78,IF(BC$3&gt;=$A78,(BC$4/1.055056),0),0)*($AH79-$AH78)/10000</f>
        <v>0</v>
      </c>
      <c r="BD78" s="140"/>
      <c r="BE78" s="140" t="n">
        <f aca="false">SUM(AW78:BD78)*AL78</f>
        <v>0</v>
      </c>
      <c r="BF78" s="13"/>
      <c r="BG78" s="13"/>
      <c r="BH78" s="141" t="n">
        <f aca="false">IF(BH$2&lt;=$A78,IF(BH$3&gt;=$A78,(BH$4/1.055056),0),0)*($AH79-$AH78)/10000</f>
        <v>0</v>
      </c>
      <c r="BI78" s="141" t="n">
        <f aca="false">IF(BI$2&lt;=$A78,IF(BI$3&gt;=$A78,(BI$4/1.055056),0),0)*($AH79-$AH78)/10000</f>
        <v>0</v>
      </c>
      <c r="BJ78" s="141" t="n">
        <f aca="false">IF(BJ$2&lt;=$A78,IF(BJ$3&gt;=$A78,(BJ$4/1.055056),0),0)*($AH79-$AH78)/10000</f>
        <v>0</v>
      </c>
      <c r="BK78" s="141" t="n">
        <f aca="false">IF(BK$2&lt;=$A78,IF(BK$3&gt;=$A78,(BK$4/1.055056),0),0)*($AH79-$AH78)/10000</f>
        <v>0</v>
      </c>
      <c r="BL78" s="141" t="n">
        <f aca="false">IF(BL$2&lt;=$A78,IF(BL$3&gt;=$A78,(BL$4/1.055056),0),0)*($AH79-$AH78)/10000</f>
        <v>0</v>
      </c>
      <c r="BM78" s="141" t="n">
        <f aca="false">IF(BM$2&lt;=$A78,IF(BM$3&gt;=$A78,(BM$4/1.055056),0),0)*($AH79-$AH78)/10000</f>
        <v>0</v>
      </c>
      <c r="BN78" s="141" t="n">
        <f aca="false">IF(BN$2&lt;=$A78,IF(BN$3&gt;=$A78,(BN$4/1.055056),0),0)*($AH79-$AH78)/10000</f>
        <v>0</v>
      </c>
      <c r="BO78" s="141" t="n">
        <f aca="false">IF(BO$2&lt;=$A78,IF(BO$3&gt;=$A78,(BO$4/1.055056),0),0)*($AH79-$AH78)/10000</f>
        <v>0</v>
      </c>
      <c r="BP78" s="13"/>
      <c r="BQ78" s="14" t="n">
        <f aca="false">SUM(BH78:BO78)</f>
        <v>0</v>
      </c>
      <c r="BR78" s="14"/>
      <c r="BS78" s="14"/>
      <c r="BT78" s="17"/>
      <c r="BU78" s="17"/>
      <c r="BV78" s="142" t="n">
        <f aca="false">IF(BV$2&lt;=$A78,IF(BV$3&gt;=$A78,(BV$4),0),0)*($AH79-$AH78)/10000</f>
        <v>0</v>
      </c>
      <c r="BW78" s="142" t="n">
        <f aca="false">IF(BW$2&lt;=$A78,IF(BW$3&gt;=$A78,(BW$4),0),0)*($AH79-$AH78)/10000</f>
        <v>0</v>
      </c>
      <c r="BX78" s="142" t="n">
        <f aca="false">IF(BX$2&lt;=$A78,IF(BX$3&gt;=$A78,(BX$4),0),0)*($AH79-$AH78)/10000</f>
        <v>0</v>
      </c>
      <c r="BY78" s="142" t="n">
        <f aca="false">IF(BY$2&lt;=$A78,IF(BY$3&gt;=$A78,(BY$4),0),0)*($AH79-$AH78)/10000</f>
        <v>0</v>
      </c>
      <c r="BZ78" s="142" t="n">
        <f aca="false">IF(BZ$2&lt;=$A78,IF(BZ$3&gt;=$A78,(BZ$4),0),0)*($AH79-$AH78)/10000</f>
        <v>0</v>
      </c>
      <c r="CA78" s="140" t="n">
        <f aca="false">IF(CA$2&lt;=$A78,IF(CA$3&gt;=$A78,(CA$4),0),0)*($AH79-$AH78)/10000</f>
        <v>0</v>
      </c>
      <c r="CB78" s="140" t="n">
        <f aca="false">IF(CB$2&lt;=$A78,IF(CB$3&gt;=$A78,(CB$4),0),0)*($AH79-$AH78)/10000</f>
        <v>0</v>
      </c>
      <c r="CC78" s="140" t="n">
        <f aca="false">IF(CC$2&lt;=$A78,IF(CC$3&gt;=$A78,(CC$4),0),0)*($AH79-$AH78)/10000</f>
        <v>0</v>
      </c>
      <c r="CD78" s="140" t="n">
        <f aca="false">IF(CD$2&lt;=$A78,IF(CD$3&gt;=$A78,(CD$4),0),0)*($AH79-$AH78)/10000</f>
        <v>0</v>
      </c>
      <c r="CE78" s="140" t="n">
        <f aca="false">IF(CE$2&lt;=$A78,IF(CE$3&gt;=$A78,(CE$4),0),0)*($AH79-$AH78)/10000</f>
        <v>0</v>
      </c>
      <c r="CF78" s="140" t="n">
        <f aca="false">IF(CF$2&lt;=$A78,IF(CF$3&gt;=$A78,(CF$4),0),0)*($AH79-$AH78)/10000</f>
        <v>0</v>
      </c>
      <c r="CG78" s="140" t="n">
        <f aca="false">IF(CG$2&lt;=$A78,IF(CG$3&gt;=$A78,(CG$4),0),0)*($AH79-$AH78)/10000</f>
        <v>0</v>
      </c>
      <c r="CH78" s="140" t="n">
        <f aca="false">IF(CH$2&lt;=$A78,IF(CH$3&gt;=$A78,(CH$4),0),0)*($AH79-$AH78)/10000</f>
        <v>0</v>
      </c>
      <c r="CI78" s="17"/>
      <c r="CJ78" s="128" t="n">
        <f aca="false">SUM(BV78:CH78)*$AL78</f>
        <v>0</v>
      </c>
      <c r="CK78" s="128"/>
      <c r="CL78" s="128"/>
      <c r="CM78" s="142" t="n">
        <f aca="false">IF(CM$2&lt;=$A78,IF(CM$3&gt;=$A78,(CM$4),0),0)*($AH79-$AH78)/10000</f>
        <v>0</v>
      </c>
      <c r="CN78" s="142" t="n">
        <f aca="false">IF(CN$2&lt;=$A78,IF(CN$3&gt;=$A78,(CN$4),0),0)*($AH79-$AH78)/10000</f>
        <v>0</v>
      </c>
      <c r="CO78" s="142" t="n">
        <f aca="false">IF(CO$2&lt;=$A78,IF(CO$3&gt;=$A78,(CO$4),0),0)*($AH79-$AH78)/10000</f>
        <v>0</v>
      </c>
      <c r="CP78" s="142" t="n">
        <f aca="false">IF(CP$2&lt;=$A78,IF(CP$3&gt;=$A78,(CP$4),0),0)*($AH79-$AH78)/10000</f>
        <v>0</v>
      </c>
      <c r="CQ78" s="128"/>
      <c r="CR78" s="128" t="n">
        <f aca="false">SUM(CM78:CP78)*AL78</f>
        <v>0</v>
      </c>
      <c r="CS78" s="128"/>
      <c r="CT78" s="17"/>
      <c r="CU78" s="17"/>
      <c r="CV78" s="17"/>
      <c r="CW78" s="140" t="n">
        <f aca="false">IF(CW$2&lt;=$A78,IF(CW$3&gt;=$A78,(CW$4),0),0)*($AH79-$AH78)/10000</f>
        <v>0</v>
      </c>
      <c r="CX78" s="140" t="n">
        <f aca="false">IF(CX$2&lt;=$A78,IF(CX$3&gt;=$A78,(CX$4),0),0)*($AH79-$AH78)/10000</f>
        <v>0</v>
      </c>
      <c r="CY78" s="140" t="n">
        <f aca="false">IF(CY$2&lt;=$A78,IF(CY$3&gt;=$A78,(CY$4),0),0)*($AH79-$AH78)/10000</f>
        <v>0</v>
      </c>
      <c r="CZ78" s="140" t="n">
        <f aca="false">IF(CZ$2&lt;=$A78,IF(CZ$3&gt;=$A78,(CZ$4),0),0)*($AH79-$AH78)/10000</f>
        <v>0</v>
      </c>
      <c r="DA78" s="140" t="n">
        <f aca="false">IF(DA$2&lt;=$A78,IF(DA$3&gt;=$A78,(DA$4),0),0)*($AH79-$AH78)/10000</f>
        <v>0</v>
      </c>
      <c r="DB78" s="140" t="n">
        <f aca="false">IF(DB$2&lt;=$A78,IF(DB$3&gt;=$A78,(DB$4),0),0)*($AH79-$AH78)/10000</f>
        <v>0</v>
      </c>
      <c r="DC78" s="140" t="n">
        <f aca="false">IF(DC$2&lt;=$A78,IF(DC$3&gt;=$A78,(DC$4),0),0)*($AH79-$AH78)/10000</f>
        <v>0</v>
      </c>
      <c r="DD78" s="17"/>
      <c r="DE78" s="128" t="n">
        <f aca="false">SUM(CW78:DC78)*$AL78</f>
        <v>0</v>
      </c>
      <c r="DF78" s="17"/>
      <c r="DG78" s="17"/>
      <c r="DH78" s="17"/>
      <c r="DI78" s="17"/>
      <c r="DJ78" s="17"/>
      <c r="DK78" s="140" t="n">
        <f aca="false">IF(DK$2&lt;=$A78,IF(DK$3&gt;=$A78,(DK$4),0),0)*($AH79-$AH78)/10000</f>
        <v>0</v>
      </c>
      <c r="DL78" s="140" t="n">
        <f aca="false">IF(DL$2&lt;=$A78,IF(DL$3&gt;=$A78,(DL$4),0),0)*($AH79-$AH78)/10000</f>
        <v>0</v>
      </c>
      <c r="DM78" s="140" t="n">
        <f aca="false">IF(DM$2&lt;=$A78,IF(DM$3&gt;=$A78,(DM$4),0),0)*($AH79-$AH78)/10000</f>
        <v>0</v>
      </c>
      <c r="DN78" s="140" t="n">
        <f aca="false">IF(DN$2&lt;=$A78,IF(DN$3&gt;=$A78,(DN$4),0),0)*($AH79-$AH78)/10000</f>
        <v>0</v>
      </c>
      <c r="DO78" s="140"/>
      <c r="DP78" s="140" t="n">
        <f aca="false">SUM(DK78:DN78)*AL78</f>
        <v>0</v>
      </c>
      <c r="DQ78" s="140"/>
      <c r="DR78" s="140" t="n">
        <f aca="false">IF(DR$2&lt;=$A78,IF(DR$3&gt;=$A78,(DR$4),0),0)*($AH79-$AH78)/10000</f>
        <v>0</v>
      </c>
      <c r="DS78" s="140" t="n">
        <f aca="false">IF(DS$2&lt;=$A78,IF(DS$3&gt;=$A78,(DS$4),0),0)*($AH79-$AH78)/10000</f>
        <v>0</v>
      </c>
      <c r="DT78" s="140" t="n">
        <f aca="false">IF(DT$2&lt;=$A78,IF(DT$3&gt;=$A78,(DT$4),0),0)*($AH79-$AH78)/10000</f>
        <v>0</v>
      </c>
      <c r="DU78" s="140" t="n">
        <f aca="false">IF(DU$2&lt;=$A78,IF(DU$3&gt;=$A78,(DU$4),0),0)*($AH79-$AH78)/10000</f>
        <v>0</v>
      </c>
      <c r="DV78" s="140" t="n">
        <f aca="false">IF(DV$2&lt;=$A78,IF(DV$3&gt;=$A78,(DV$4),0),0)*($AH79-$AH78)/10000</f>
        <v>0</v>
      </c>
      <c r="DW78" s="140" t="n">
        <f aca="false">IF(DW$2&lt;=$A78,IF(DW$3&gt;=$A78,(DW$4),0),0)*($AH79-$AH78)/10000</f>
        <v>0</v>
      </c>
      <c r="DX78" s="140" t="n">
        <f aca="false">IF(DX$2&lt;=$A78,IF(DX$3&gt;=$A78,(DX$4),0),0)*($AH79-$AH78)/10000</f>
        <v>0</v>
      </c>
      <c r="DY78" s="140" t="n">
        <f aca="false">IF(DY$2&lt;=$A78,IF(DY$3&gt;=$A78,(DY$4),0),0)*($AH79-$AH78)/10000</f>
        <v>0</v>
      </c>
      <c r="DZ78" s="17"/>
      <c r="EA78" s="128" t="n">
        <f aca="false">DP78+((SUM(DR78:DY78)))</f>
        <v>0</v>
      </c>
      <c r="EB78" s="128" t="n">
        <f aca="false">EA78*AL78</f>
        <v>0</v>
      </c>
      <c r="EC78" s="17"/>
      <c r="ED78" s="17"/>
      <c r="EE78" s="17"/>
      <c r="EF78" s="17"/>
      <c r="EG78" s="17"/>
      <c r="EH78" s="140" t="n">
        <f aca="false">IF(EH$2&lt;=$A78,IF(EH$3&gt;=$A78,(EH$4),0),0)*($AH79-$AH78)/10000</f>
        <v>0</v>
      </c>
      <c r="EI78" s="140" t="n">
        <f aca="false">IF(EI$2&lt;=$A78,IF(EI$3&gt;=$A78,(EI$4),0),0)*($AH79-$AH78)/10000</f>
        <v>0</v>
      </c>
      <c r="EJ78" s="140" t="n">
        <f aca="false">IF(EJ$2&lt;=$A78,IF(EJ$3&gt;=$A78,(EJ$4),0),0)*($AH79-$AH78)/10000</f>
        <v>0</v>
      </c>
      <c r="EK78" s="140" t="n">
        <f aca="false">IF(EK$2&lt;=$A78,IF(EK$3&gt;=$A78,(EK$4),0),0)*($AH79-$AH78)/10000</f>
        <v>0</v>
      </c>
      <c r="EL78" s="140" t="n">
        <f aca="false">IF(EL$2&lt;=$A78,IF(EL$3&gt;=$A78,(EL$4),0),0)*($AH79-$AH78)/10000</f>
        <v>0</v>
      </c>
      <c r="EM78" s="140" t="n">
        <f aca="false">IF(EM$2&lt;=$A78,IF(EM$3&gt;=$A78,(EM$4),0),0)*($AH79-$AH78)/10000</f>
        <v>0</v>
      </c>
      <c r="EN78" s="17"/>
      <c r="EO78" s="128" t="n">
        <f aca="false">SUM(EH78:EM78)</f>
        <v>0</v>
      </c>
      <c r="EP78" s="128" t="n">
        <f aca="false">EO78*AL78</f>
        <v>0</v>
      </c>
      <c r="EQ78" s="17"/>
      <c r="ER78" s="17"/>
      <c r="ES78" s="17"/>
      <c r="ET78" s="17"/>
      <c r="EU78" s="17"/>
      <c r="EV78" s="140" t="n">
        <f aca="false">IF(EV$2&lt;=$A78,IF(EV$3&gt;=$A78,(EV$4),0),0)*($AH79-$AH78)/10000</f>
        <v>0</v>
      </c>
      <c r="EW78" s="140" t="n">
        <f aca="false">IF(EW$2&lt;=$A78,IF(EW$3&gt;=$A78,(EW$4),0),0)*($AH79-$AH78)/10000</f>
        <v>0</v>
      </c>
      <c r="EX78" s="140" t="n">
        <f aca="false">IF(EX$2&lt;=$A78,IF(EX$3&gt;=$A78,(EX$4),0),0)*($AH79-$AH78)/10000</f>
        <v>0</v>
      </c>
      <c r="EY78" s="140" t="n">
        <f aca="false">IF(EY$2&lt;=$A78,IF(EY$3&gt;=$A78,(EY$4),0),0)*($AH79-$AH78)/10000</f>
        <v>0</v>
      </c>
      <c r="EZ78" s="140" t="n">
        <f aca="false">IF(EZ$2&lt;=$A78,IF(EZ$3&gt;=$A78,(EZ$4),0),0)*($AH79-$AH78)/10000</f>
        <v>0</v>
      </c>
      <c r="FA78" s="140" t="n">
        <f aca="false">IF(FA$2&lt;=$A78,IF(FA$3&gt;=$A78,(FA$4),0),0)*($AH79-$AH78)/10000</f>
        <v>0</v>
      </c>
      <c r="FB78" s="17"/>
      <c r="FC78" s="128" t="n">
        <f aca="false">SUM(EV78:FA78)</f>
        <v>0</v>
      </c>
      <c r="FD78" s="128" t="n">
        <f aca="false">FC78*AL78</f>
        <v>0</v>
      </c>
      <c r="FE78" s="17"/>
      <c r="FF78" s="17"/>
      <c r="FG78" s="17"/>
      <c r="FH78" s="17"/>
      <c r="FI78" s="17"/>
      <c r="FJ78" s="17"/>
      <c r="FK78" s="140" t="n">
        <f aca="false">IF(FK$2&lt;=$A78,IF(FK$3&gt;=$A78,(FK$4),0),0)*($AH79-$AH78)/10000</f>
        <v>0</v>
      </c>
      <c r="FL78" s="140" t="n">
        <f aca="false">IF(FL$2&lt;=$A78,IF(FL$3&gt;=$A78,(FL$4),0),0)*($AH79-$AH78)/10000</f>
        <v>0</v>
      </c>
      <c r="FM78" s="140" t="n">
        <f aca="false">IF(FM$2&lt;=$A78,IF(FM$3&gt;=$A78,(FM$4),0),0)*($AH79-$AH78)/10000</f>
        <v>0</v>
      </c>
      <c r="FN78" s="140" t="n">
        <f aca="false">IF(FN$2&lt;=$A78,IF(FN$3&gt;=$A78,(FN$4),0),0)*($AH79-$AH78)/10000</f>
        <v>0</v>
      </c>
      <c r="FO78" s="140" t="n">
        <f aca="false">IF(FO$2&lt;=$A78,IF(FO$3&gt;=$A78,(FO$4),0),0)*($AH79-$AH78)/10000</f>
        <v>0</v>
      </c>
      <c r="FP78" s="140" t="n">
        <f aca="false">IF(FP$2&lt;=$A78,IF(FP$3&gt;=$A78,(FP$4),0),0)*($AH79-$AH78)/10000</f>
        <v>0</v>
      </c>
      <c r="FQ78" s="17"/>
      <c r="FR78" s="128" t="n">
        <f aca="false">SUM(FK78:FP78)</f>
        <v>0</v>
      </c>
      <c r="FS78" s="128" t="n">
        <f aca="false">FR78*AL78</f>
        <v>0</v>
      </c>
      <c r="FT78" s="17"/>
      <c r="FU78" s="17"/>
      <c r="FV78" s="17"/>
      <c r="FW78" s="17"/>
      <c r="FX78" s="17"/>
      <c r="FY78" s="17"/>
      <c r="FZ78" s="140" t="n">
        <f aca="false">IF(FZ$2&lt;=$A78,IF(FZ$3&gt;=$A78,(FZ$4),0),0)*($AH79-$AH78)/10000</f>
        <v>0</v>
      </c>
      <c r="GA78" s="140" t="n">
        <f aca="false">IF(GA$2&lt;=$A78,IF(GA$3&gt;=$A78,(GA$4),0),0)*($AH79-$AH78)/10000</f>
        <v>0</v>
      </c>
      <c r="GB78" s="140" t="n">
        <f aca="false">IF(GB$2&lt;=$A78,IF(GB$3&gt;=$A78,(GB$4),0),0)*($AH79-$AH78)/10000</f>
        <v>0</v>
      </c>
      <c r="GC78" s="140" t="n">
        <f aca="false">IF(GC$2&lt;=$A78,IF(GC$3&gt;=$A78,(GC$4),0),0)*($AH79-$AH78)/10000</f>
        <v>0</v>
      </c>
      <c r="GD78" s="140" t="n">
        <f aca="false">IF(GD$2&lt;=$A78,IF(GD$3&gt;=$A78,(GD$4),0),0)*($AH79-$AH78)/10000</f>
        <v>0</v>
      </c>
      <c r="GE78" s="140" t="n">
        <f aca="false">IF(GE$2&lt;=$A78,IF(GE$3&gt;=$A78,(GE$4),0),0)*($AH79-$AH78)/10000</f>
        <v>0</v>
      </c>
      <c r="GF78" s="17"/>
      <c r="GG78" s="128" t="n">
        <f aca="false">SUM(FZ78:GE78)</f>
        <v>0</v>
      </c>
      <c r="GH78" s="128" t="n">
        <f aca="false">GG78*AL78</f>
        <v>0</v>
      </c>
      <c r="GK78" s="17"/>
      <c r="GL78" s="17"/>
      <c r="GM78" s="17"/>
      <c r="GN78" s="17"/>
      <c r="GO78" s="140" t="n">
        <f aca="false">IF(GO$2&lt;=$A78,IF(GO$3&gt;=$A78,(GO$4),0),0)*($AH79-$AH78)/10000</f>
        <v>0</v>
      </c>
      <c r="GP78" s="140" t="n">
        <f aca="false">IF(GP$2&lt;=$A78,IF(GP$3&gt;=$A78,(GP$4),0),0)*($AH79-$AH78)/10000</f>
        <v>0</v>
      </c>
      <c r="GQ78" s="140" t="n">
        <f aca="false">IF(GQ$2&lt;=$A78,IF(GQ$3&gt;=$A78,(GQ$4),0),0)*($AH79-$AH78)/10000</f>
        <v>0</v>
      </c>
      <c r="GR78" s="140" t="n">
        <f aca="false">IF(GR$2&lt;=$A78,IF(GR$3&gt;=$A78,(GR$4),0),0)*($AH79-$AH78)/10000</f>
        <v>0</v>
      </c>
      <c r="GS78" s="140" t="n">
        <f aca="false">IF(GS$2&lt;=$A78,IF(GS$3&gt;=$A78,(GS$4),0),0)*($AH79-$AH78)/10000</f>
        <v>0</v>
      </c>
      <c r="GT78" s="140" t="n">
        <f aca="false">IF(GT$2&lt;=$A78,IF(GT$3&gt;=$A78,(GT$4),0),0)*($AH79-$AH78)/10000</f>
        <v>0</v>
      </c>
      <c r="GU78" s="17"/>
      <c r="GV78" s="128" t="n">
        <f aca="false">SUM(GO78:GT78)</f>
        <v>0</v>
      </c>
      <c r="GW78" s="128" t="n">
        <f aca="false">GV78*AL78</f>
        <v>0</v>
      </c>
      <c r="GZ78" s="17"/>
      <c r="HA78" s="17"/>
      <c r="HB78" s="17"/>
      <c r="HC78" s="17"/>
      <c r="HD78" s="140" t="n">
        <f aca="false">IF(HD$2&lt;=$A78,IF(HD$3&gt;=$A78,(HD$4),0),0)*($AH79-$AH78)/10000</f>
        <v>0</v>
      </c>
      <c r="HE78" s="140" t="n">
        <f aca="false">IF(HE$2&lt;=$A78,IF(HE$3&gt;=$A78,(HE$4),0),0)*($AH79-$AH78)/10000</f>
        <v>0</v>
      </c>
      <c r="HF78" s="140" t="n">
        <f aca="false">IF(HF$2&lt;=$A78,IF(HF$3&gt;=$A78,(HF$4),0),0)*($AH79-$AH78)/10000</f>
        <v>0</v>
      </c>
      <c r="HG78" s="140" t="n">
        <f aca="false">IF(HG$2&lt;=$A78,IF(HG$3&gt;=$A78,(HG$4),0),0)*($AH79-$AH78)/10000</f>
        <v>0</v>
      </c>
      <c r="HH78" s="140" t="n">
        <f aca="false">IF(HH$2&lt;=$A78,IF(HH$3&gt;=$A78,(HH$4),0),0)*($AH79-$AH78)/10000</f>
        <v>0</v>
      </c>
      <c r="HI78" s="140" t="n">
        <f aca="false">IF(HI$2&lt;=$A78,IF(HI$3&gt;=$A78,(HI$4),0),0)*($AH79-$AH78)/10000</f>
        <v>0</v>
      </c>
      <c r="HJ78" s="17"/>
      <c r="HK78" s="128" t="n">
        <f aca="false">SUM(HD78:HI78)</f>
        <v>0</v>
      </c>
      <c r="HL78" s="128" t="n">
        <f aca="false">HK78*AL78</f>
        <v>0</v>
      </c>
    </row>
    <row r="79" customFormat="false" ht="16.5" hidden="false" customHeight="false" outlineLevel="0" collapsed="false">
      <c r="A79" s="143" t="n">
        <v>39142</v>
      </c>
      <c r="B79" s="144" t="n">
        <f aca="false">INDEX(PrnArray,MATCH($A79,PrnColumn,0),MATCH($AE$19,PrnRow,0))+EP79</f>
        <v>0</v>
      </c>
      <c r="C79" s="135" t="n">
        <f aca="false">INDEX(M1SHEET,MATCH($A79,M1COLUMN,0),MATCH($AF$14,M1ROW,0))</f>
        <v>0.52</v>
      </c>
      <c r="D79" s="152"/>
      <c r="E79" s="144" t="n">
        <f aca="false">INDEX(PrnArray,MATCH($A79,PrnColumn,0),MATCH($AF$47,PrnRow,0))+HL79</f>
        <v>0</v>
      </c>
      <c r="F79" s="135" t="n">
        <f aca="false">INDEX(M1SHEET,MATCH($A79,M1COLUMN,0),MATCH($AF$6,M1ROW,0))</f>
        <v>0.245</v>
      </c>
      <c r="G79" s="152"/>
      <c r="H79" s="144" t="n">
        <f aca="false">INDEX(PrnArray,MATCH($A79,PrnColumn,0),MATCH($AE$11,PrnRow,0))</f>
        <v>0</v>
      </c>
      <c r="I79" s="135" t="n">
        <f aca="false">INDEX(M1SHEET,MATCH($A79,M1COLUMN,0),MATCH($AF$20,M1ROW,0))</f>
        <v>0.04</v>
      </c>
      <c r="J79" s="152"/>
      <c r="K79" s="144" t="n">
        <f aca="false">INDEX(PrnArray,MATCH($A79,PrnColumn,0),MATCH($AE$21,PrnRow,0))+FS79</f>
        <v>11.03</v>
      </c>
      <c r="L79" s="135" t="n">
        <f aca="false">INDEX(M1SHEET,MATCH($A79,M1COLUMN,0),MATCH($AF$10,M1ROW,0))</f>
        <v>0.135</v>
      </c>
      <c r="M79" s="152"/>
      <c r="N79" s="144" t="n">
        <f aca="false">INDEX(PrnArray,MATCH($A79,PrnColumn,0),MATCH($AE$40,PrnRow,0))+AJ79</f>
        <v>-47.19</v>
      </c>
      <c r="O79" s="135" t="n">
        <f aca="false">INDEX(M1SHEET,MATCH($A79,M1COLUMN,0),MATCH($AF$26,M1ROW,0))</f>
        <v>0.14</v>
      </c>
      <c r="P79" s="152"/>
      <c r="Q79" s="144" t="n">
        <f aca="false">INDEX(PrnArray,MATCH($A79,PrnColumn,0),MATCH($AE$2,PrnRow,0))+$BE79+$DE79</f>
        <v>-73.56</v>
      </c>
      <c r="R79" s="135" t="n">
        <f aca="false">INDEX(M1SHEET,MATCH($A79,M1COLUMN,0),MATCH($AF$3,M1ROW,0))</f>
        <v>-0.52</v>
      </c>
      <c r="S79" s="152"/>
      <c r="T79" s="135" t="n">
        <f aca="false">INDEX(M1SHEET,MATCH($A79,M1COLUMN,0),MATCH($AF$28,M1ROW,0))</f>
        <v>4.99693070609183</v>
      </c>
      <c r="U79" s="152"/>
      <c r="V79" s="144" t="e">
        <f aca="false">INDEX(PrnArray,MATCH($A79,PrnColumn,0),MATCH($AE$18,PrnRow,0))+INDEX(optsArray,MATCH($A79,optsColumn,0),MATCH($AE$18,optsRow,0))+$BE79+$CJ79+$CR79+$DP79</f>
        <v>#VALUE!</v>
      </c>
      <c r="W79" s="135" t="n">
        <f aca="false">INDEX(M1SHEET,MATCH($A79,M1COLUMN,0),MATCH($AF$2,M1ROW,0))</f>
        <v>4.081</v>
      </c>
      <c r="X79" s="152"/>
      <c r="Z79" s="146" t="n">
        <f aca="false">H79+K79+Q79</f>
        <v>-62.53</v>
      </c>
      <c r="AA79" s="58"/>
      <c r="AB79" s="58"/>
      <c r="AH79" s="138" t="n">
        <v>39142</v>
      </c>
      <c r="AI79" s="96" t="n">
        <f aca="false">(BE79+BQ79+CJ79+DP79)*AL79</f>
        <v>0</v>
      </c>
      <c r="AJ79" s="97" t="n">
        <f aca="false">(AN79)*(AL79)</f>
        <v>0</v>
      </c>
      <c r="AK79" s="97" t="n">
        <f aca="false">(AM79+AN79)*(AL79)</f>
        <v>0</v>
      </c>
      <c r="AL79" s="139" t="n">
        <f aca="false">INDEX(M1SHEET,MATCH($AH79,M1COLUMN,0),MATCH($AF$38,M1ROW,0))</f>
        <v>0.711344749940231</v>
      </c>
      <c r="AM79" s="122" t="n">
        <f aca="false">BR79</f>
        <v>0</v>
      </c>
      <c r="AN79" s="97" t="n">
        <f aca="false">BQ79</f>
        <v>0</v>
      </c>
      <c r="AO79" s="125"/>
      <c r="AP79" s="108"/>
      <c r="AQ79" s="128" t="n">
        <f aca="false">SUM(AW79:BD79)+SUM(BH79:BO79)+SUM(DT79:DY79)+SUM(BV79:CH79)</f>
        <v>0</v>
      </c>
      <c r="AR79" s="108"/>
      <c r="AS79" s="17"/>
      <c r="AT79" s="17"/>
      <c r="AU79" s="37" t="n">
        <v>39142</v>
      </c>
      <c r="AV79" s="17"/>
      <c r="AW79" s="128" t="n">
        <f aca="false">IF(AW$2&lt;=$A79,IF(AW$3&gt;=$A79,(AW$4/1.055056),0),0)*($AH80-$AH79)/10000</f>
        <v>0</v>
      </c>
      <c r="AX79" s="140" t="n">
        <f aca="false">IF(AX$2&lt;=$A79,IF(AX$3&gt;=$A79,(AX$4/1.055056),0),0)*($AH80-$AH79)/10000</f>
        <v>0</v>
      </c>
      <c r="AY79" s="140" t="n">
        <f aca="false">IF(AY$2&lt;=$A79,IF(AY$3&gt;=$A79,(AY$4/1.055056),0),0)*($AH80-$AH79)/10000</f>
        <v>0</v>
      </c>
      <c r="AZ79" s="140" t="n">
        <f aca="false">IF(AZ$2&lt;=$A79,IF(AZ$3&gt;=$A79,(AZ$4/1.055056),0),0)*($AH80-$AH79)/10000</f>
        <v>0</v>
      </c>
      <c r="BA79" s="140" t="n">
        <f aca="false">IF(BA$2&lt;=$A79,IF(BA$3&gt;=$A79,(BA$4/1.055056),0),0)*($AH80-$AH79)/10000</f>
        <v>0</v>
      </c>
      <c r="BB79" s="140" t="n">
        <f aca="false">IF(BB$2&lt;=$A79,IF(BB$3&gt;=$A79,(BB$4/1.055056),0),0)*($AH80-$AH79)/10000</f>
        <v>0</v>
      </c>
      <c r="BC79" s="140" t="n">
        <f aca="false">IF(BC$2&lt;=$A79,IF(BC$3&gt;=$A79,(BC$4/1.055056),0),0)*($AH80-$AH79)/10000</f>
        <v>0</v>
      </c>
      <c r="BD79" s="140"/>
      <c r="BE79" s="140" t="n">
        <f aca="false">SUM(AW79:BD79)*AL79</f>
        <v>0</v>
      </c>
      <c r="BF79" s="13"/>
      <c r="BG79" s="13"/>
      <c r="BH79" s="141" t="n">
        <f aca="false">IF(BH$2&lt;=$A79,IF(BH$3&gt;=$A79,(BH$4/1.055056),0),0)*($AH80-$AH79)/10000</f>
        <v>0</v>
      </c>
      <c r="BI79" s="141" t="n">
        <f aca="false">IF(BI$2&lt;=$A79,IF(BI$3&gt;=$A79,(BI$4/1.055056),0),0)*($AH80-$AH79)/10000</f>
        <v>0</v>
      </c>
      <c r="BJ79" s="141" t="n">
        <f aca="false">IF(BJ$2&lt;=$A79,IF(BJ$3&gt;=$A79,(BJ$4/1.055056),0),0)*($AH80-$AH79)/10000</f>
        <v>0</v>
      </c>
      <c r="BK79" s="141" t="n">
        <f aca="false">IF(BK$2&lt;=$A79,IF(BK$3&gt;=$A79,(BK$4/1.055056),0),0)*($AH80-$AH79)/10000</f>
        <v>0</v>
      </c>
      <c r="BL79" s="141" t="n">
        <f aca="false">IF(BL$2&lt;=$A79,IF(BL$3&gt;=$A79,(BL$4/1.055056),0),0)*($AH80-$AH79)/10000</f>
        <v>0</v>
      </c>
      <c r="BM79" s="141" t="n">
        <f aca="false">IF(BM$2&lt;=$A79,IF(BM$3&gt;=$A79,(BM$4/1.055056),0),0)*($AH80-$AH79)/10000</f>
        <v>0</v>
      </c>
      <c r="BN79" s="141" t="n">
        <f aca="false">IF(BN$2&lt;=$A79,IF(BN$3&gt;=$A79,(BN$4/1.055056),0),0)*($AH80-$AH79)/10000</f>
        <v>0</v>
      </c>
      <c r="BO79" s="141" t="n">
        <f aca="false">IF(BO$2&lt;=$A79,IF(BO$3&gt;=$A79,(BO$4/1.055056),0),0)*($AH80-$AH79)/10000</f>
        <v>0</v>
      </c>
      <c r="BP79" s="13"/>
      <c r="BQ79" s="14" t="n">
        <f aca="false">SUM(BH79:BO79)</f>
        <v>0</v>
      </c>
      <c r="BR79" s="14"/>
      <c r="BS79" s="14"/>
      <c r="BT79" s="17"/>
      <c r="BU79" s="17"/>
      <c r="BV79" s="142" t="n">
        <f aca="false">IF(BV$2&lt;=$A79,IF(BV$3&gt;=$A79,(BV$4),0),0)*($AH80-$AH79)/10000</f>
        <v>0</v>
      </c>
      <c r="BW79" s="142" t="n">
        <f aca="false">IF(BW$2&lt;=$A79,IF(BW$3&gt;=$A79,(BW$4),0),0)*($AH80-$AH79)/10000</f>
        <v>0</v>
      </c>
      <c r="BX79" s="142" t="n">
        <f aca="false">IF(BX$2&lt;=$A79,IF(BX$3&gt;=$A79,(BX$4),0),0)*($AH80-$AH79)/10000</f>
        <v>0</v>
      </c>
      <c r="BY79" s="142" t="n">
        <f aca="false">IF(BY$2&lt;=$A79,IF(BY$3&gt;=$A79,(BY$4),0),0)*($AH80-$AH79)/10000</f>
        <v>0</v>
      </c>
      <c r="BZ79" s="142" t="n">
        <f aca="false">IF(BZ$2&lt;=$A79,IF(BZ$3&gt;=$A79,(BZ$4),0),0)*($AH80-$AH79)/10000</f>
        <v>0</v>
      </c>
      <c r="CA79" s="140" t="n">
        <f aca="false">IF(CA$2&lt;=$A79,IF(CA$3&gt;=$A79,(CA$4),0),0)*($AH80-$AH79)/10000</f>
        <v>0</v>
      </c>
      <c r="CB79" s="140" t="n">
        <f aca="false">IF(CB$2&lt;=$A79,IF(CB$3&gt;=$A79,(CB$4),0),0)*($AH80-$AH79)/10000</f>
        <v>0</v>
      </c>
      <c r="CC79" s="140" t="n">
        <f aca="false">IF(CC$2&lt;=$A79,IF(CC$3&gt;=$A79,(CC$4),0),0)*($AH80-$AH79)/10000</f>
        <v>0</v>
      </c>
      <c r="CD79" s="140" t="n">
        <f aca="false">IF(CD$2&lt;=$A79,IF(CD$3&gt;=$A79,(CD$4),0),0)*($AH80-$AH79)/10000</f>
        <v>0</v>
      </c>
      <c r="CE79" s="140" t="n">
        <f aca="false">IF(CE$2&lt;=$A79,IF(CE$3&gt;=$A79,(CE$4),0),0)*($AH80-$AH79)/10000</f>
        <v>0</v>
      </c>
      <c r="CF79" s="140" t="n">
        <f aca="false">IF(CF$2&lt;=$A79,IF(CF$3&gt;=$A79,(CF$4),0),0)*($AH80-$AH79)/10000</f>
        <v>0</v>
      </c>
      <c r="CG79" s="140" t="n">
        <f aca="false">IF(CG$2&lt;=$A79,IF(CG$3&gt;=$A79,(CG$4),0),0)*($AH80-$AH79)/10000</f>
        <v>0</v>
      </c>
      <c r="CH79" s="140" t="n">
        <f aca="false">IF(CH$2&lt;=$A79,IF(CH$3&gt;=$A79,(CH$4),0),0)*($AH80-$AH79)/10000</f>
        <v>0</v>
      </c>
      <c r="CI79" s="17"/>
      <c r="CJ79" s="128" t="n">
        <f aca="false">SUM(BV79:CH79)*$AL79</f>
        <v>0</v>
      </c>
      <c r="CK79" s="128"/>
      <c r="CL79" s="128"/>
      <c r="CM79" s="142" t="n">
        <f aca="false">IF(CM$2&lt;=$A79,IF(CM$3&gt;=$A79,(CM$4),0),0)*($AH80-$AH79)/10000</f>
        <v>0</v>
      </c>
      <c r="CN79" s="142" t="n">
        <f aca="false">IF(CN$2&lt;=$A79,IF(CN$3&gt;=$A79,(CN$4),0),0)*($AH80-$AH79)/10000</f>
        <v>0</v>
      </c>
      <c r="CO79" s="142" t="n">
        <f aca="false">IF(CO$2&lt;=$A79,IF(CO$3&gt;=$A79,(CO$4),0),0)*($AH80-$AH79)/10000</f>
        <v>0</v>
      </c>
      <c r="CP79" s="142" t="n">
        <f aca="false">IF(CP$2&lt;=$A79,IF(CP$3&gt;=$A79,(CP$4),0),0)*($AH80-$AH79)/10000</f>
        <v>0</v>
      </c>
      <c r="CQ79" s="128"/>
      <c r="CR79" s="128" t="n">
        <f aca="false">SUM(CM79:CP79)*AL79</f>
        <v>0</v>
      </c>
      <c r="CS79" s="128"/>
      <c r="CT79" s="17"/>
      <c r="CU79" s="17"/>
      <c r="CV79" s="17"/>
      <c r="CW79" s="140" t="n">
        <f aca="false">IF(CW$2&lt;=$A79,IF(CW$3&gt;=$A79,(CW$4),0),0)*($AH80-$AH79)/10000</f>
        <v>0</v>
      </c>
      <c r="CX79" s="140" t="n">
        <f aca="false">IF(CX$2&lt;=$A79,IF(CX$3&gt;=$A79,(CX$4),0),0)*($AH80-$AH79)/10000</f>
        <v>0</v>
      </c>
      <c r="CY79" s="140" t="n">
        <f aca="false">IF(CY$2&lt;=$A79,IF(CY$3&gt;=$A79,(CY$4),0),0)*($AH80-$AH79)/10000</f>
        <v>0</v>
      </c>
      <c r="CZ79" s="140" t="n">
        <f aca="false">IF(CZ$2&lt;=$A79,IF(CZ$3&gt;=$A79,(CZ$4),0),0)*($AH80-$AH79)/10000</f>
        <v>0</v>
      </c>
      <c r="DA79" s="140" t="n">
        <f aca="false">IF(DA$2&lt;=$A79,IF(DA$3&gt;=$A79,(DA$4),0),0)*($AH80-$AH79)/10000</f>
        <v>0</v>
      </c>
      <c r="DB79" s="140" t="n">
        <f aca="false">IF(DB$2&lt;=$A79,IF(DB$3&gt;=$A79,(DB$4),0),0)*($AH80-$AH79)/10000</f>
        <v>0</v>
      </c>
      <c r="DC79" s="140" t="n">
        <f aca="false">IF(DC$2&lt;=$A79,IF(DC$3&gt;=$A79,(DC$4),0),0)*($AH80-$AH79)/10000</f>
        <v>0</v>
      </c>
      <c r="DD79" s="17"/>
      <c r="DE79" s="128" t="n">
        <f aca="false">SUM(CW79:DC79)*$AL79</f>
        <v>0</v>
      </c>
      <c r="DF79" s="17"/>
      <c r="DG79" s="17"/>
      <c r="DH79" s="17"/>
      <c r="DI79" s="17"/>
      <c r="DJ79" s="17"/>
      <c r="DK79" s="140" t="n">
        <f aca="false">IF(DK$2&lt;=$A79,IF(DK$3&gt;=$A79,(DK$4),0),0)*($AH80-$AH79)/10000</f>
        <v>0</v>
      </c>
      <c r="DL79" s="140" t="n">
        <f aca="false">IF(DL$2&lt;=$A79,IF(DL$3&gt;=$A79,(DL$4),0),0)*($AH80-$AH79)/10000</f>
        <v>0</v>
      </c>
      <c r="DM79" s="140" t="n">
        <f aca="false">IF(DM$2&lt;=$A79,IF(DM$3&gt;=$A79,(DM$4),0),0)*($AH80-$AH79)/10000</f>
        <v>0</v>
      </c>
      <c r="DN79" s="140" t="n">
        <f aca="false">IF(DN$2&lt;=$A79,IF(DN$3&gt;=$A79,(DN$4),0),0)*($AH80-$AH79)/10000</f>
        <v>0</v>
      </c>
      <c r="DO79" s="140"/>
      <c r="DP79" s="140" t="n">
        <f aca="false">SUM(DK79:DN79)*AL79</f>
        <v>0</v>
      </c>
      <c r="DQ79" s="140"/>
      <c r="DR79" s="140" t="n">
        <f aca="false">IF(DR$2&lt;=$A79,IF(DR$3&gt;=$A79,(DR$4),0),0)*($AH80-$AH79)/10000</f>
        <v>0</v>
      </c>
      <c r="DS79" s="140" t="n">
        <f aca="false">IF(DS$2&lt;=$A79,IF(DS$3&gt;=$A79,(DS$4),0),0)*($AH80-$AH79)/10000</f>
        <v>0</v>
      </c>
      <c r="DT79" s="140" t="n">
        <f aca="false">IF(DT$2&lt;=$A79,IF(DT$3&gt;=$A79,(DT$4),0),0)*($AH80-$AH79)/10000</f>
        <v>0</v>
      </c>
      <c r="DU79" s="140" t="n">
        <f aca="false">IF(DU$2&lt;=$A79,IF(DU$3&gt;=$A79,(DU$4),0),0)*($AH80-$AH79)/10000</f>
        <v>0</v>
      </c>
      <c r="DV79" s="140" t="n">
        <f aca="false">IF(DV$2&lt;=$A79,IF(DV$3&gt;=$A79,(DV$4),0),0)*($AH80-$AH79)/10000</f>
        <v>0</v>
      </c>
      <c r="DW79" s="140" t="n">
        <f aca="false">IF(DW$2&lt;=$A79,IF(DW$3&gt;=$A79,(DW$4),0),0)*($AH80-$AH79)/10000</f>
        <v>0</v>
      </c>
      <c r="DX79" s="140" t="n">
        <f aca="false">IF(DX$2&lt;=$A79,IF(DX$3&gt;=$A79,(DX$4),0),0)*($AH80-$AH79)/10000</f>
        <v>0</v>
      </c>
      <c r="DY79" s="140" t="n">
        <f aca="false">IF(DY$2&lt;=$A79,IF(DY$3&gt;=$A79,(DY$4),0),0)*($AH80-$AH79)/10000</f>
        <v>0</v>
      </c>
      <c r="DZ79" s="17"/>
      <c r="EA79" s="128" t="n">
        <f aca="false">DP79+((SUM(DR79:DY79)))</f>
        <v>0</v>
      </c>
      <c r="EB79" s="128" t="n">
        <f aca="false">EA79*AL79</f>
        <v>0</v>
      </c>
      <c r="EC79" s="17"/>
      <c r="ED79" s="17"/>
      <c r="EE79" s="17"/>
      <c r="EF79" s="17"/>
      <c r="EG79" s="17"/>
      <c r="EH79" s="140" t="n">
        <f aca="false">IF(EH$2&lt;=$A79,IF(EH$3&gt;=$A79,(EH$4),0),0)*($AH80-$AH79)/10000</f>
        <v>0</v>
      </c>
      <c r="EI79" s="140" t="n">
        <f aca="false">IF(EI$2&lt;=$A79,IF(EI$3&gt;=$A79,(EI$4),0),0)*($AH80-$AH79)/10000</f>
        <v>0</v>
      </c>
      <c r="EJ79" s="140" t="n">
        <f aca="false">IF(EJ$2&lt;=$A79,IF(EJ$3&gt;=$A79,(EJ$4),0),0)*($AH80-$AH79)/10000</f>
        <v>0</v>
      </c>
      <c r="EK79" s="140" t="n">
        <f aca="false">IF(EK$2&lt;=$A79,IF(EK$3&gt;=$A79,(EK$4),0),0)*($AH80-$AH79)/10000</f>
        <v>0</v>
      </c>
      <c r="EL79" s="140" t="n">
        <f aca="false">IF(EL$2&lt;=$A79,IF(EL$3&gt;=$A79,(EL$4),0),0)*($AH80-$AH79)/10000</f>
        <v>0</v>
      </c>
      <c r="EM79" s="140" t="n">
        <f aca="false">IF(EM$2&lt;=$A79,IF(EM$3&gt;=$A79,(EM$4),0),0)*($AH80-$AH79)/10000</f>
        <v>0</v>
      </c>
      <c r="EN79" s="17"/>
      <c r="EO79" s="128" t="n">
        <f aca="false">SUM(EH79:EM79)</f>
        <v>0</v>
      </c>
      <c r="EP79" s="128" t="n">
        <f aca="false">EO79*AL79</f>
        <v>0</v>
      </c>
      <c r="EQ79" s="17"/>
      <c r="ER79" s="17"/>
      <c r="ES79" s="17"/>
      <c r="ET79" s="17"/>
      <c r="EU79" s="17"/>
      <c r="EV79" s="140" t="n">
        <f aca="false">IF(EV$2&lt;=$A79,IF(EV$3&gt;=$A79,(EV$4),0),0)*($AH80-$AH79)/10000</f>
        <v>0</v>
      </c>
      <c r="EW79" s="140" t="n">
        <f aca="false">IF(EW$2&lt;=$A79,IF(EW$3&gt;=$A79,(EW$4),0),0)*($AH80-$AH79)/10000</f>
        <v>0</v>
      </c>
      <c r="EX79" s="140" t="n">
        <f aca="false">IF(EX$2&lt;=$A79,IF(EX$3&gt;=$A79,(EX$4),0),0)*($AH80-$AH79)/10000</f>
        <v>0</v>
      </c>
      <c r="EY79" s="140" t="n">
        <f aca="false">IF(EY$2&lt;=$A79,IF(EY$3&gt;=$A79,(EY$4),0),0)*($AH80-$AH79)/10000</f>
        <v>0</v>
      </c>
      <c r="EZ79" s="140" t="n">
        <f aca="false">IF(EZ$2&lt;=$A79,IF(EZ$3&gt;=$A79,(EZ$4),0),0)*($AH80-$AH79)/10000</f>
        <v>0</v>
      </c>
      <c r="FA79" s="140" t="n">
        <f aca="false">IF(FA$2&lt;=$A79,IF(FA$3&gt;=$A79,(FA$4),0),0)*($AH80-$AH79)/10000</f>
        <v>0</v>
      </c>
      <c r="FB79" s="17"/>
      <c r="FC79" s="128" t="n">
        <f aca="false">SUM(EV79:FA79)</f>
        <v>0</v>
      </c>
      <c r="FD79" s="128" t="n">
        <f aca="false">FC79*AL79</f>
        <v>0</v>
      </c>
      <c r="FE79" s="17"/>
      <c r="FF79" s="17"/>
      <c r="FG79" s="17"/>
      <c r="FH79" s="17"/>
      <c r="FI79" s="17"/>
      <c r="FJ79" s="17"/>
      <c r="FK79" s="140" t="n">
        <f aca="false">IF(FK$2&lt;=$A79,IF(FK$3&gt;=$A79,(FK$4),0),0)*($AH80-$AH79)/10000</f>
        <v>0</v>
      </c>
      <c r="FL79" s="140" t="n">
        <f aca="false">IF(FL$2&lt;=$A79,IF(FL$3&gt;=$A79,(FL$4),0),0)*($AH80-$AH79)/10000</f>
        <v>0</v>
      </c>
      <c r="FM79" s="140" t="n">
        <f aca="false">IF(FM$2&lt;=$A79,IF(FM$3&gt;=$A79,(FM$4),0),0)*($AH80-$AH79)/10000</f>
        <v>0</v>
      </c>
      <c r="FN79" s="140" t="n">
        <f aca="false">IF(FN$2&lt;=$A79,IF(FN$3&gt;=$A79,(FN$4),0),0)*($AH80-$AH79)/10000</f>
        <v>0</v>
      </c>
      <c r="FO79" s="140" t="n">
        <f aca="false">IF(FO$2&lt;=$A79,IF(FO$3&gt;=$A79,(FO$4),0),0)*($AH80-$AH79)/10000</f>
        <v>0</v>
      </c>
      <c r="FP79" s="140" t="n">
        <f aca="false">IF(FP$2&lt;=$A79,IF(FP$3&gt;=$A79,(FP$4),0),0)*($AH80-$AH79)/10000</f>
        <v>0</v>
      </c>
      <c r="FQ79" s="17"/>
      <c r="FR79" s="128" t="n">
        <f aca="false">SUM(FK79:FP79)</f>
        <v>0</v>
      </c>
      <c r="FS79" s="128" t="n">
        <f aca="false">FR79*AL79</f>
        <v>0</v>
      </c>
      <c r="FT79" s="17"/>
      <c r="FU79" s="17"/>
      <c r="FV79" s="17"/>
      <c r="FW79" s="17"/>
      <c r="FX79" s="17"/>
      <c r="FY79" s="17"/>
      <c r="FZ79" s="140" t="n">
        <f aca="false">IF(FZ$2&lt;=$A79,IF(FZ$3&gt;=$A79,(FZ$4),0),0)*($AH80-$AH79)/10000</f>
        <v>0</v>
      </c>
      <c r="GA79" s="140" t="n">
        <f aca="false">IF(GA$2&lt;=$A79,IF(GA$3&gt;=$A79,(GA$4),0),0)*($AH80-$AH79)/10000</f>
        <v>0</v>
      </c>
      <c r="GB79" s="140" t="n">
        <f aca="false">IF(GB$2&lt;=$A79,IF(GB$3&gt;=$A79,(GB$4),0),0)*($AH80-$AH79)/10000</f>
        <v>0</v>
      </c>
      <c r="GC79" s="140" t="n">
        <f aca="false">IF(GC$2&lt;=$A79,IF(GC$3&gt;=$A79,(GC$4),0),0)*($AH80-$AH79)/10000</f>
        <v>0</v>
      </c>
      <c r="GD79" s="140" t="n">
        <f aca="false">IF(GD$2&lt;=$A79,IF(GD$3&gt;=$A79,(GD$4),0),0)*($AH80-$AH79)/10000</f>
        <v>0</v>
      </c>
      <c r="GE79" s="140" t="n">
        <f aca="false">IF(GE$2&lt;=$A79,IF(GE$3&gt;=$A79,(GE$4),0),0)*($AH80-$AH79)/10000</f>
        <v>0</v>
      </c>
      <c r="GF79" s="17"/>
      <c r="GG79" s="128" t="n">
        <f aca="false">SUM(FZ79:GE79)</f>
        <v>0</v>
      </c>
      <c r="GH79" s="128" t="n">
        <f aca="false">GG79*AL79</f>
        <v>0</v>
      </c>
      <c r="GK79" s="17"/>
      <c r="GL79" s="17"/>
      <c r="GM79" s="17"/>
      <c r="GN79" s="17"/>
      <c r="GO79" s="140" t="n">
        <f aca="false">IF(GO$2&lt;=$A79,IF(GO$3&gt;=$A79,(GO$4),0),0)*($AH80-$AH79)/10000</f>
        <v>0</v>
      </c>
      <c r="GP79" s="140" t="n">
        <f aca="false">IF(GP$2&lt;=$A79,IF(GP$3&gt;=$A79,(GP$4),0),0)*($AH80-$AH79)/10000</f>
        <v>0</v>
      </c>
      <c r="GQ79" s="140" t="n">
        <f aca="false">IF(GQ$2&lt;=$A79,IF(GQ$3&gt;=$A79,(GQ$4),0),0)*($AH80-$AH79)/10000</f>
        <v>0</v>
      </c>
      <c r="GR79" s="140" t="n">
        <f aca="false">IF(GR$2&lt;=$A79,IF(GR$3&gt;=$A79,(GR$4),0),0)*($AH80-$AH79)/10000</f>
        <v>0</v>
      </c>
      <c r="GS79" s="140" t="n">
        <f aca="false">IF(GS$2&lt;=$A79,IF(GS$3&gt;=$A79,(GS$4),0),0)*($AH80-$AH79)/10000</f>
        <v>0</v>
      </c>
      <c r="GT79" s="140" t="n">
        <f aca="false">IF(GT$2&lt;=$A79,IF(GT$3&gt;=$A79,(GT$4),0),0)*($AH80-$AH79)/10000</f>
        <v>0</v>
      </c>
      <c r="GU79" s="17"/>
      <c r="GV79" s="128" t="n">
        <f aca="false">SUM(GO79:GT79)</f>
        <v>0</v>
      </c>
      <c r="GW79" s="128" t="n">
        <f aca="false">GV79*AL79</f>
        <v>0</v>
      </c>
      <c r="GZ79" s="17"/>
      <c r="HA79" s="17"/>
      <c r="HB79" s="17"/>
      <c r="HC79" s="17"/>
      <c r="HD79" s="140" t="n">
        <f aca="false">IF(HD$2&lt;=$A79,IF(HD$3&gt;=$A79,(HD$4),0),0)*($AH80-$AH79)/10000</f>
        <v>0</v>
      </c>
      <c r="HE79" s="140" t="n">
        <f aca="false">IF(HE$2&lt;=$A79,IF(HE$3&gt;=$A79,(HE$4),0),0)*($AH80-$AH79)/10000</f>
        <v>0</v>
      </c>
      <c r="HF79" s="140" t="n">
        <f aca="false">IF(HF$2&lt;=$A79,IF(HF$3&gt;=$A79,(HF$4),0),0)*($AH80-$AH79)/10000</f>
        <v>0</v>
      </c>
      <c r="HG79" s="140" t="n">
        <f aca="false">IF(HG$2&lt;=$A79,IF(HG$3&gt;=$A79,(HG$4),0),0)*($AH80-$AH79)/10000</f>
        <v>0</v>
      </c>
      <c r="HH79" s="140" t="n">
        <f aca="false">IF(HH$2&lt;=$A79,IF(HH$3&gt;=$A79,(HH$4),0),0)*($AH80-$AH79)/10000</f>
        <v>0</v>
      </c>
      <c r="HI79" s="140" t="n">
        <f aca="false">IF(HI$2&lt;=$A79,IF(HI$3&gt;=$A79,(HI$4),0),0)*($AH80-$AH79)/10000</f>
        <v>0</v>
      </c>
      <c r="HJ79" s="17"/>
      <c r="HK79" s="128" t="n">
        <f aca="false">SUM(HD79:HI79)</f>
        <v>0</v>
      </c>
      <c r="HL79" s="128" t="n">
        <f aca="false">HK79*AL79</f>
        <v>0</v>
      </c>
    </row>
    <row r="80" customFormat="false" ht="16.5" hidden="false" customHeight="false" outlineLevel="0" collapsed="false">
      <c r="A80" s="133" t="n">
        <v>39173</v>
      </c>
      <c r="B80" s="134" t="n">
        <f aca="false">INDEX(PrnArray,MATCH($A80,PrnColumn,0),MATCH($AE$19,PrnRow,0))+EP80</f>
        <v>0</v>
      </c>
      <c r="C80" s="148" t="n">
        <f aca="false">INDEX(M1SHEET,MATCH($A80,M1COLUMN,0),MATCH($AF$14,M1ROW,0))</f>
        <v>0.12</v>
      </c>
      <c r="D80" s="149"/>
      <c r="E80" s="134" t="n">
        <f aca="false">INDEX(PrnArray,MATCH($A80,PrnColumn,0),MATCH($AF$47,PrnRow,0))+HL80</f>
        <v>0</v>
      </c>
      <c r="F80" s="148" t="n">
        <f aca="false">INDEX(M1SHEET,MATCH($A80,M1COLUMN,0),MATCH($AF$6,M1ROW,0))</f>
        <v>0.18</v>
      </c>
      <c r="G80" s="149"/>
      <c r="H80" s="134" t="n">
        <f aca="false">INDEX(PrnArray,MATCH($A80,PrnColumn,0),MATCH($AE$11,PrnRow,0))</f>
        <v>0</v>
      </c>
      <c r="I80" s="148" t="n">
        <f aca="false">INDEX(M1SHEET,MATCH($A80,M1COLUMN,0),MATCH($AF$20,M1ROW,0))</f>
        <v>-0.09</v>
      </c>
      <c r="J80" s="149"/>
      <c r="K80" s="134" t="n">
        <f aca="false">INDEX(PrnArray,MATCH($A80,PrnColumn,0),MATCH($AE$21,PrnRow,0))+FS80</f>
        <v>10.61</v>
      </c>
      <c r="L80" s="148" t="n">
        <f aca="false">INDEX(M1SHEET,MATCH($A80,M1COLUMN,0),MATCH($AF$10,M1ROW,0))</f>
        <v>0.08</v>
      </c>
      <c r="M80" s="149"/>
      <c r="N80" s="134" t="n">
        <f aca="false">INDEX(PrnArray,MATCH($A80,PrnColumn,0),MATCH($AE$40,PrnRow,0))+AJ80</f>
        <v>-45.43</v>
      </c>
      <c r="O80" s="148" t="n">
        <f aca="false">INDEX(M1SHEET,MATCH($A80,M1COLUMN,0),MATCH($AF$26,M1ROW,0))</f>
        <v>0.14</v>
      </c>
      <c r="P80" s="149"/>
      <c r="Q80" s="134" t="n">
        <f aca="false">INDEX(PrnArray,MATCH($A80,PrnColumn,0),MATCH($AE$2,PrnRow,0))+$BE80+$DE80</f>
        <v>-70.82</v>
      </c>
      <c r="R80" s="148" t="n">
        <f aca="false">INDEX(M1SHEET,MATCH($A80,M1COLUMN,0),MATCH($AF$3,M1ROW,0))</f>
        <v>-0.585</v>
      </c>
      <c r="S80" s="149"/>
      <c r="T80" s="148" t="n">
        <f aca="false">INDEX(M1SHEET,MATCH($A80,M1COLUMN,0),MATCH($AF$28,M1ROW,0))</f>
        <v>4.70687091486731</v>
      </c>
      <c r="U80" s="149"/>
      <c r="V80" s="134" t="e">
        <f aca="false">INDEX(PrnArray,MATCH($A80,PrnColumn,0),MATCH($AE$18,PrnRow,0))+INDEX(optsArray,MATCH($A80,optsColumn,0),MATCH($AE$18,optsRow,0))+$BE80+$CJ80+$CR80+$DP80</f>
        <v>#VALUE!</v>
      </c>
      <c r="W80" s="148" t="n">
        <f aca="false">INDEX(M1SHEET,MATCH($A80,M1COLUMN,0),MATCH($AF$2,M1ROW,0))</f>
        <v>3.94</v>
      </c>
      <c r="X80" s="149"/>
      <c r="Z80" s="150" t="n">
        <f aca="false">H80+K80+Q80</f>
        <v>-60.21</v>
      </c>
      <c r="AA80" s="58"/>
      <c r="AB80" s="58"/>
      <c r="AH80" s="138" t="n">
        <v>39173</v>
      </c>
      <c r="AI80" s="96" t="n">
        <f aca="false">(BE80+BQ80+CJ80+DP80)*AL80</f>
        <v>0</v>
      </c>
      <c r="AJ80" s="97" t="n">
        <f aca="false">(AN80)*(AL80)</f>
        <v>0</v>
      </c>
      <c r="AK80" s="97" t="n">
        <f aca="false">(AM80+AN80)*(AL80)</f>
        <v>0</v>
      </c>
      <c r="AL80" s="139" t="n">
        <f aca="false">INDEX(M1SHEET,MATCH($AH80,M1COLUMN,0),MATCH($AF$38,M1ROW,0))</f>
        <v>0.707628584849529</v>
      </c>
      <c r="AM80" s="122" t="n">
        <f aca="false">BR80</f>
        <v>0</v>
      </c>
      <c r="AN80" s="97" t="n">
        <f aca="false">BQ80</f>
        <v>0</v>
      </c>
      <c r="AO80" s="125"/>
      <c r="AP80" s="108"/>
      <c r="AQ80" s="128" t="n">
        <f aca="false">SUM(AW80:BD80)+SUM(BH80:BO80)+SUM(DT80:DY80)+SUM(BV80:CH80)</f>
        <v>0</v>
      </c>
      <c r="AR80" s="108"/>
      <c r="AS80" s="17"/>
      <c r="AT80" s="17"/>
      <c r="AU80" s="37" t="n">
        <v>39173</v>
      </c>
      <c r="AV80" s="17"/>
      <c r="AW80" s="128" t="n">
        <f aca="false">IF(AW$2&lt;=$A80,IF(AW$3&gt;=$A80,(AW$4/1.055056),0),0)*($AH81-$AH80)/10000</f>
        <v>0</v>
      </c>
      <c r="AX80" s="140" t="n">
        <f aca="false">IF(AX$2&lt;=$A80,IF(AX$3&gt;=$A80,(AX$4/1.055056),0),0)*($AH81-$AH80)/10000</f>
        <v>0</v>
      </c>
      <c r="AY80" s="140" t="n">
        <f aca="false">IF(AY$2&lt;=$A80,IF(AY$3&gt;=$A80,(AY$4/1.055056),0),0)*($AH81-$AH80)/10000</f>
        <v>0</v>
      </c>
      <c r="AZ80" s="140" t="n">
        <f aca="false">IF(AZ$2&lt;=$A80,IF(AZ$3&gt;=$A80,(AZ$4/1.055056),0),0)*($AH81-$AH80)/10000</f>
        <v>0</v>
      </c>
      <c r="BA80" s="140" t="n">
        <f aca="false">IF(BA$2&lt;=$A80,IF(BA$3&gt;=$A80,(BA$4/1.055056),0),0)*($AH81-$AH80)/10000</f>
        <v>0</v>
      </c>
      <c r="BB80" s="140" t="n">
        <f aca="false">IF(BB$2&lt;=$A80,IF(BB$3&gt;=$A80,(BB$4/1.055056),0),0)*($AH81-$AH80)/10000</f>
        <v>0</v>
      </c>
      <c r="BC80" s="140" t="n">
        <f aca="false">IF(BC$2&lt;=$A80,IF(BC$3&gt;=$A80,(BC$4/1.055056),0),0)*($AH81-$AH80)/10000</f>
        <v>0</v>
      </c>
      <c r="BD80" s="140"/>
      <c r="BE80" s="140" t="n">
        <f aca="false">SUM(AW80:BD80)*AL80</f>
        <v>0</v>
      </c>
      <c r="BF80" s="13"/>
      <c r="BG80" s="13"/>
      <c r="BH80" s="141" t="n">
        <f aca="false">IF(BH$2&lt;=$A80,IF(BH$3&gt;=$A80,(BH$4/1.055056),0),0)*($AH81-$AH80)/10000</f>
        <v>0</v>
      </c>
      <c r="BI80" s="141" t="n">
        <f aca="false">IF(BI$2&lt;=$A80,IF(BI$3&gt;=$A80,(BI$4/1.055056),0),0)*($AH81-$AH80)/10000</f>
        <v>0</v>
      </c>
      <c r="BJ80" s="141" t="n">
        <f aca="false">IF(BJ$2&lt;=$A80,IF(BJ$3&gt;=$A80,(BJ$4/1.055056),0),0)*($AH81-$AH80)/10000</f>
        <v>0</v>
      </c>
      <c r="BK80" s="141" t="n">
        <f aca="false">IF(BK$2&lt;=$A80,IF(BK$3&gt;=$A80,(BK$4/1.055056),0),0)*($AH81-$AH80)/10000</f>
        <v>0</v>
      </c>
      <c r="BL80" s="141" t="n">
        <f aca="false">IF(BL$2&lt;=$A80,IF(BL$3&gt;=$A80,(BL$4/1.055056),0),0)*($AH81-$AH80)/10000</f>
        <v>0</v>
      </c>
      <c r="BM80" s="141" t="n">
        <f aca="false">IF(BM$2&lt;=$A80,IF(BM$3&gt;=$A80,(BM$4/1.055056),0),0)*($AH81-$AH80)/10000</f>
        <v>0</v>
      </c>
      <c r="BN80" s="141" t="n">
        <f aca="false">IF(BN$2&lt;=$A80,IF(BN$3&gt;=$A80,(BN$4/1.055056),0),0)*($AH81-$AH80)/10000</f>
        <v>0</v>
      </c>
      <c r="BO80" s="141" t="n">
        <f aca="false">IF(BO$2&lt;=$A80,IF(BO$3&gt;=$A80,(BO$4/1.055056),0),0)*($AH81-$AH80)/10000</f>
        <v>0</v>
      </c>
      <c r="BP80" s="13"/>
      <c r="BQ80" s="14" t="n">
        <f aca="false">SUM(BH80:BO80)</f>
        <v>0</v>
      </c>
      <c r="BR80" s="14"/>
      <c r="BS80" s="14"/>
      <c r="BT80" s="17"/>
      <c r="BU80" s="17"/>
      <c r="BV80" s="142" t="n">
        <f aca="false">IF(BV$2&lt;=$A80,IF(BV$3&gt;=$A80,(BV$4),0),0)*($AH81-$AH80)/10000</f>
        <v>0</v>
      </c>
      <c r="BW80" s="142" t="n">
        <f aca="false">IF(BW$2&lt;=$A80,IF(BW$3&gt;=$A80,(BW$4),0),0)*($AH81-$AH80)/10000</f>
        <v>0</v>
      </c>
      <c r="BX80" s="142" t="n">
        <f aca="false">IF(BX$2&lt;=$A80,IF(BX$3&gt;=$A80,(BX$4),0),0)*($AH81-$AH80)/10000</f>
        <v>0</v>
      </c>
      <c r="BY80" s="142" t="n">
        <f aca="false">IF(BY$2&lt;=$A80,IF(BY$3&gt;=$A80,(BY$4),0),0)*($AH81-$AH80)/10000</f>
        <v>0</v>
      </c>
      <c r="BZ80" s="142" t="n">
        <f aca="false">IF(BZ$2&lt;=$A80,IF(BZ$3&gt;=$A80,(BZ$4),0),0)*($AH81-$AH80)/10000</f>
        <v>0</v>
      </c>
      <c r="CA80" s="140" t="n">
        <f aca="false">IF(CA$2&lt;=$A80,IF(CA$3&gt;=$A80,(CA$4),0),0)*($AH81-$AH80)/10000</f>
        <v>0</v>
      </c>
      <c r="CB80" s="140" t="n">
        <f aca="false">IF(CB$2&lt;=$A80,IF(CB$3&gt;=$A80,(CB$4),0),0)*($AH81-$AH80)/10000</f>
        <v>0</v>
      </c>
      <c r="CC80" s="140" t="n">
        <f aca="false">IF(CC$2&lt;=$A80,IF(CC$3&gt;=$A80,(CC$4),0),0)*($AH81-$AH80)/10000</f>
        <v>0</v>
      </c>
      <c r="CD80" s="140" t="n">
        <f aca="false">IF(CD$2&lt;=$A80,IF(CD$3&gt;=$A80,(CD$4),0),0)*($AH81-$AH80)/10000</f>
        <v>0</v>
      </c>
      <c r="CE80" s="140" t="n">
        <f aca="false">IF(CE$2&lt;=$A80,IF(CE$3&gt;=$A80,(CE$4),0),0)*($AH81-$AH80)/10000</f>
        <v>0</v>
      </c>
      <c r="CF80" s="140" t="n">
        <f aca="false">IF(CF$2&lt;=$A80,IF(CF$3&gt;=$A80,(CF$4),0),0)*($AH81-$AH80)/10000</f>
        <v>0</v>
      </c>
      <c r="CG80" s="140" t="n">
        <f aca="false">IF(CG$2&lt;=$A80,IF(CG$3&gt;=$A80,(CG$4),0),0)*($AH81-$AH80)/10000</f>
        <v>0</v>
      </c>
      <c r="CH80" s="140" t="n">
        <f aca="false">IF(CH$2&lt;=$A80,IF(CH$3&gt;=$A80,(CH$4),0),0)*($AH81-$AH80)/10000</f>
        <v>0</v>
      </c>
      <c r="CI80" s="17"/>
      <c r="CJ80" s="128" t="n">
        <f aca="false">SUM(BV80:CH80)*$AL80</f>
        <v>0</v>
      </c>
      <c r="CK80" s="128"/>
      <c r="CL80" s="128"/>
      <c r="CM80" s="142" t="n">
        <f aca="false">IF(CM$2&lt;=$A80,IF(CM$3&gt;=$A80,(CM$4),0),0)*($AH81-$AH80)/10000</f>
        <v>0</v>
      </c>
      <c r="CN80" s="142" t="n">
        <f aca="false">IF(CN$2&lt;=$A80,IF(CN$3&gt;=$A80,(CN$4),0),0)*($AH81-$AH80)/10000</f>
        <v>0</v>
      </c>
      <c r="CO80" s="142" t="n">
        <f aca="false">IF(CO$2&lt;=$A80,IF(CO$3&gt;=$A80,(CO$4),0),0)*($AH81-$AH80)/10000</f>
        <v>0</v>
      </c>
      <c r="CP80" s="142" t="n">
        <f aca="false">IF(CP$2&lt;=$A80,IF(CP$3&gt;=$A80,(CP$4),0),0)*($AH81-$AH80)/10000</f>
        <v>0</v>
      </c>
      <c r="CQ80" s="128"/>
      <c r="CR80" s="128" t="n">
        <f aca="false">SUM(CM80:CP80)*AL80</f>
        <v>0</v>
      </c>
      <c r="CS80" s="128"/>
      <c r="CT80" s="17"/>
      <c r="CU80" s="17"/>
      <c r="CV80" s="17"/>
      <c r="CW80" s="140" t="n">
        <f aca="false">IF(CW$2&lt;=$A80,IF(CW$3&gt;=$A80,(CW$4),0),0)*($AH81-$AH80)/10000</f>
        <v>0</v>
      </c>
      <c r="CX80" s="140" t="n">
        <f aca="false">IF(CX$2&lt;=$A80,IF(CX$3&gt;=$A80,(CX$4),0),0)*($AH81-$AH80)/10000</f>
        <v>0</v>
      </c>
      <c r="CY80" s="140" t="n">
        <f aca="false">IF(CY$2&lt;=$A80,IF(CY$3&gt;=$A80,(CY$4),0),0)*($AH81-$AH80)/10000</f>
        <v>0</v>
      </c>
      <c r="CZ80" s="140" t="n">
        <f aca="false">IF(CZ$2&lt;=$A80,IF(CZ$3&gt;=$A80,(CZ$4),0),0)*($AH81-$AH80)/10000</f>
        <v>0</v>
      </c>
      <c r="DA80" s="140" t="n">
        <f aca="false">IF(DA$2&lt;=$A80,IF(DA$3&gt;=$A80,(DA$4),0),0)*($AH81-$AH80)/10000</f>
        <v>0</v>
      </c>
      <c r="DB80" s="140" t="n">
        <f aca="false">IF(DB$2&lt;=$A80,IF(DB$3&gt;=$A80,(DB$4),0),0)*($AH81-$AH80)/10000</f>
        <v>0</v>
      </c>
      <c r="DC80" s="140" t="n">
        <f aca="false">IF(DC$2&lt;=$A80,IF(DC$3&gt;=$A80,(DC$4),0),0)*($AH81-$AH80)/10000</f>
        <v>0</v>
      </c>
      <c r="DD80" s="17"/>
      <c r="DE80" s="128" t="n">
        <f aca="false">SUM(CW80:DC80)*$AL80</f>
        <v>0</v>
      </c>
      <c r="DF80" s="17"/>
      <c r="DG80" s="17"/>
      <c r="DH80" s="17"/>
      <c r="DI80" s="17"/>
      <c r="DJ80" s="17"/>
      <c r="DK80" s="140" t="n">
        <f aca="false">IF(DK$2&lt;=$A80,IF(DK$3&gt;=$A80,(DK$4),0),0)*($AH81-$AH80)/10000</f>
        <v>0</v>
      </c>
      <c r="DL80" s="140" t="n">
        <f aca="false">IF(DL$2&lt;=$A80,IF(DL$3&gt;=$A80,(DL$4),0),0)*($AH81-$AH80)/10000</f>
        <v>0</v>
      </c>
      <c r="DM80" s="140" t="n">
        <f aca="false">IF(DM$2&lt;=$A80,IF(DM$3&gt;=$A80,(DM$4),0),0)*($AH81-$AH80)/10000</f>
        <v>0</v>
      </c>
      <c r="DN80" s="140" t="n">
        <f aca="false">IF(DN$2&lt;=$A80,IF(DN$3&gt;=$A80,(DN$4),0),0)*($AH81-$AH80)/10000</f>
        <v>0</v>
      </c>
      <c r="DO80" s="140"/>
      <c r="DP80" s="140" t="n">
        <f aca="false">SUM(DK80:DN80)*AL80</f>
        <v>0</v>
      </c>
      <c r="DQ80" s="140"/>
      <c r="DR80" s="140" t="n">
        <f aca="false">IF(DR$2&lt;=$A80,IF(DR$3&gt;=$A80,(DR$4),0),0)*($AH81-$AH80)/10000</f>
        <v>0</v>
      </c>
      <c r="DS80" s="140" t="n">
        <f aca="false">IF(DS$2&lt;=$A80,IF(DS$3&gt;=$A80,(DS$4),0),0)*($AH81-$AH80)/10000</f>
        <v>0</v>
      </c>
      <c r="DT80" s="140" t="n">
        <f aca="false">IF(DT$2&lt;=$A80,IF(DT$3&gt;=$A80,(DT$4),0),0)*($AH81-$AH80)/10000</f>
        <v>0</v>
      </c>
      <c r="DU80" s="140" t="n">
        <f aca="false">IF(DU$2&lt;=$A80,IF(DU$3&gt;=$A80,(DU$4),0),0)*($AH81-$AH80)/10000</f>
        <v>0</v>
      </c>
      <c r="DV80" s="140" t="n">
        <f aca="false">IF(DV$2&lt;=$A80,IF(DV$3&gt;=$A80,(DV$4),0),0)*($AH81-$AH80)/10000</f>
        <v>0</v>
      </c>
      <c r="DW80" s="140" t="n">
        <f aca="false">IF(DW$2&lt;=$A80,IF(DW$3&gt;=$A80,(DW$4),0),0)*($AH81-$AH80)/10000</f>
        <v>0</v>
      </c>
      <c r="DX80" s="140" t="n">
        <f aca="false">IF(DX$2&lt;=$A80,IF(DX$3&gt;=$A80,(DX$4),0),0)*($AH81-$AH80)/10000</f>
        <v>0</v>
      </c>
      <c r="DY80" s="140" t="n">
        <f aca="false">IF(DY$2&lt;=$A80,IF(DY$3&gt;=$A80,(DY$4),0),0)*($AH81-$AH80)/10000</f>
        <v>0</v>
      </c>
      <c r="DZ80" s="17"/>
      <c r="EA80" s="128" t="n">
        <f aca="false">DP80+((SUM(DR80:DY80)))</f>
        <v>0</v>
      </c>
      <c r="EB80" s="128" t="n">
        <f aca="false">EA80*AL80</f>
        <v>0</v>
      </c>
      <c r="EC80" s="17"/>
      <c r="ED80" s="17"/>
      <c r="EE80" s="17"/>
      <c r="EF80" s="17"/>
      <c r="EG80" s="17"/>
      <c r="EH80" s="140" t="n">
        <f aca="false">IF(EH$2&lt;=$A80,IF(EH$3&gt;=$A80,(EH$4),0),0)*($AH81-$AH80)/10000</f>
        <v>0</v>
      </c>
      <c r="EI80" s="140" t="n">
        <f aca="false">IF(EI$2&lt;=$A80,IF(EI$3&gt;=$A80,(EI$4),0),0)*($AH81-$AH80)/10000</f>
        <v>0</v>
      </c>
      <c r="EJ80" s="140" t="n">
        <f aca="false">IF(EJ$2&lt;=$A80,IF(EJ$3&gt;=$A80,(EJ$4),0),0)*($AH81-$AH80)/10000</f>
        <v>0</v>
      </c>
      <c r="EK80" s="140" t="n">
        <f aca="false">IF(EK$2&lt;=$A80,IF(EK$3&gt;=$A80,(EK$4),0),0)*($AH81-$AH80)/10000</f>
        <v>0</v>
      </c>
      <c r="EL80" s="140" t="n">
        <f aca="false">IF(EL$2&lt;=$A80,IF(EL$3&gt;=$A80,(EL$4),0),0)*($AH81-$AH80)/10000</f>
        <v>0</v>
      </c>
      <c r="EM80" s="140" t="n">
        <f aca="false">IF(EM$2&lt;=$A80,IF(EM$3&gt;=$A80,(EM$4),0),0)*($AH81-$AH80)/10000</f>
        <v>0</v>
      </c>
      <c r="EN80" s="17"/>
      <c r="EO80" s="128" t="n">
        <f aca="false">SUM(EH80:EM80)</f>
        <v>0</v>
      </c>
      <c r="EP80" s="128" t="n">
        <f aca="false">EO80*AL80</f>
        <v>0</v>
      </c>
      <c r="EQ80" s="17"/>
      <c r="ER80" s="17"/>
      <c r="ES80" s="17"/>
      <c r="ET80" s="17"/>
      <c r="EU80" s="17"/>
      <c r="EV80" s="140" t="n">
        <f aca="false">IF(EV$2&lt;=$A80,IF(EV$3&gt;=$A80,(EV$4),0),0)*($AH81-$AH80)/10000</f>
        <v>0</v>
      </c>
      <c r="EW80" s="140" t="n">
        <f aca="false">IF(EW$2&lt;=$A80,IF(EW$3&gt;=$A80,(EW$4),0),0)*($AH81-$AH80)/10000</f>
        <v>0</v>
      </c>
      <c r="EX80" s="140" t="n">
        <f aca="false">IF(EX$2&lt;=$A80,IF(EX$3&gt;=$A80,(EX$4),0),0)*($AH81-$AH80)/10000</f>
        <v>0</v>
      </c>
      <c r="EY80" s="140" t="n">
        <f aca="false">IF(EY$2&lt;=$A80,IF(EY$3&gt;=$A80,(EY$4),0),0)*($AH81-$AH80)/10000</f>
        <v>0</v>
      </c>
      <c r="EZ80" s="140" t="n">
        <f aca="false">IF(EZ$2&lt;=$A80,IF(EZ$3&gt;=$A80,(EZ$4),0),0)*($AH81-$AH80)/10000</f>
        <v>0</v>
      </c>
      <c r="FA80" s="140" t="n">
        <f aca="false">IF(FA$2&lt;=$A80,IF(FA$3&gt;=$A80,(FA$4),0),0)*($AH81-$AH80)/10000</f>
        <v>0</v>
      </c>
      <c r="FB80" s="17"/>
      <c r="FC80" s="128" t="n">
        <f aca="false">SUM(EV80:FA80)</f>
        <v>0</v>
      </c>
      <c r="FD80" s="128" t="n">
        <f aca="false">FC80*AL80</f>
        <v>0</v>
      </c>
      <c r="FE80" s="17"/>
      <c r="FF80" s="17"/>
      <c r="FG80" s="17"/>
      <c r="FH80" s="17"/>
      <c r="FI80" s="17"/>
      <c r="FJ80" s="17"/>
      <c r="FK80" s="140" t="n">
        <f aca="false">IF(FK$2&lt;=$A80,IF(FK$3&gt;=$A80,(FK$4),0),0)*($AH81-$AH80)/10000</f>
        <v>0</v>
      </c>
      <c r="FL80" s="140" t="n">
        <f aca="false">IF(FL$2&lt;=$A80,IF(FL$3&gt;=$A80,(FL$4),0),0)*($AH81-$AH80)/10000</f>
        <v>0</v>
      </c>
      <c r="FM80" s="140" t="n">
        <f aca="false">IF(FM$2&lt;=$A80,IF(FM$3&gt;=$A80,(FM$4),0),0)*($AH81-$AH80)/10000</f>
        <v>0</v>
      </c>
      <c r="FN80" s="140" t="n">
        <f aca="false">IF(FN$2&lt;=$A80,IF(FN$3&gt;=$A80,(FN$4),0),0)*($AH81-$AH80)/10000</f>
        <v>0</v>
      </c>
      <c r="FO80" s="140" t="n">
        <f aca="false">IF(FO$2&lt;=$A80,IF(FO$3&gt;=$A80,(FO$4),0),0)*($AH81-$AH80)/10000</f>
        <v>0</v>
      </c>
      <c r="FP80" s="140" t="n">
        <f aca="false">IF(FP$2&lt;=$A80,IF(FP$3&gt;=$A80,(FP$4),0),0)*($AH81-$AH80)/10000</f>
        <v>0</v>
      </c>
      <c r="FQ80" s="17"/>
      <c r="FR80" s="128" t="n">
        <f aca="false">SUM(FK80:FP80)</f>
        <v>0</v>
      </c>
      <c r="FS80" s="128" t="n">
        <f aca="false">FR80*AL80</f>
        <v>0</v>
      </c>
      <c r="FT80" s="17"/>
      <c r="FU80" s="17"/>
      <c r="FV80" s="17"/>
      <c r="FW80" s="17"/>
      <c r="FX80" s="17"/>
      <c r="FY80" s="17"/>
      <c r="FZ80" s="140" t="n">
        <f aca="false">IF(FZ$2&lt;=$A80,IF(FZ$3&gt;=$A80,(FZ$4),0),0)*($AH81-$AH80)/10000</f>
        <v>0</v>
      </c>
      <c r="GA80" s="140" t="n">
        <f aca="false">IF(GA$2&lt;=$A80,IF(GA$3&gt;=$A80,(GA$4),0),0)*($AH81-$AH80)/10000</f>
        <v>0</v>
      </c>
      <c r="GB80" s="140" t="n">
        <f aca="false">IF(GB$2&lt;=$A80,IF(GB$3&gt;=$A80,(GB$4),0),0)*($AH81-$AH80)/10000</f>
        <v>0</v>
      </c>
      <c r="GC80" s="140" t="n">
        <f aca="false">IF(GC$2&lt;=$A80,IF(GC$3&gt;=$A80,(GC$4),0),0)*($AH81-$AH80)/10000</f>
        <v>0</v>
      </c>
      <c r="GD80" s="140" t="n">
        <f aca="false">IF(GD$2&lt;=$A80,IF(GD$3&gt;=$A80,(GD$4),0),0)*($AH81-$AH80)/10000</f>
        <v>0</v>
      </c>
      <c r="GE80" s="140" t="n">
        <f aca="false">IF(GE$2&lt;=$A80,IF(GE$3&gt;=$A80,(GE$4),0),0)*($AH81-$AH80)/10000</f>
        <v>0</v>
      </c>
      <c r="GF80" s="17"/>
      <c r="GG80" s="128" t="n">
        <f aca="false">SUM(FZ80:GE80)</f>
        <v>0</v>
      </c>
      <c r="GH80" s="128" t="n">
        <f aca="false">GG80*AL80</f>
        <v>0</v>
      </c>
      <c r="GK80" s="17"/>
      <c r="GL80" s="17"/>
      <c r="GM80" s="17"/>
      <c r="GN80" s="17"/>
      <c r="GO80" s="140" t="n">
        <f aca="false">IF(GO$2&lt;=$A80,IF(GO$3&gt;=$A80,(GO$4),0),0)*($AH81-$AH80)/10000</f>
        <v>0</v>
      </c>
      <c r="GP80" s="140" t="n">
        <f aca="false">IF(GP$2&lt;=$A80,IF(GP$3&gt;=$A80,(GP$4),0),0)*($AH81-$AH80)/10000</f>
        <v>0</v>
      </c>
      <c r="GQ80" s="140" t="n">
        <f aca="false">IF(GQ$2&lt;=$A80,IF(GQ$3&gt;=$A80,(GQ$4),0),0)*($AH81-$AH80)/10000</f>
        <v>0</v>
      </c>
      <c r="GR80" s="140" t="n">
        <f aca="false">IF(GR$2&lt;=$A80,IF(GR$3&gt;=$A80,(GR$4),0),0)*($AH81-$AH80)/10000</f>
        <v>0</v>
      </c>
      <c r="GS80" s="140" t="n">
        <f aca="false">IF(GS$2&lt;=$A80,IF(GS$3&gt;=$A80,(GS$4),0),0)*($AH81-$AH80)/10000</f>
        <v>0</v>
      </c>
      <c r="GT80" s="140" t="n">
        <f aca="false">IF(GT$2&lt;=$A80,IF(GT$3&gt;=$A80,(GT$4),0),0)*($AH81-$AH80)/10000</f>
        <v>0</v>
      </c>
      <c r="GU80" s="17"/>
      <c r="GV80" s="128" t="n">
        <f aca="false">SUM(GO80:GT80)</f>
        <v>0</v>
      </c>
      <c r="GW80" s="128" t="n">
        <f aca="false">GV80*AL80</f>
        <v>0</v>
      </c>
      <c r="GZ80" s="17"/>
      <c r="HA80" s="17"/>
      <c r="HB80" s="17"/>
      <c r="HC80" s="17"/>
      <c r="HD80" s="140" t="n">
        <f aca="false">IF(HD$2&lt;=$A80,IF(HD$3&gt;=$A80,(HD$4),0),0)*($AH81-$AH80)/10000</f>
        <v>0</v>
      </c>
      <c r="HE80" s="140" t="n">
        <f aca="false">IF(HE$2&lt;=$A80,IF(HE$3&gt;=$A80,(HE$4),0),0)*($AH81-$AH80)/10000</f>
        <v>0</v>
      </c>
      <c r="HF80" s="140" t="n">
        <f aca="false">IF(HF$2&lt;=$A80,IF(HF$3&gt;=$A80,(HF$4),0),0)*($AH81-$AH80)/10000</f>
        <v>0</v>
      </c>
      <c r="HG80" s="140" t="n">
        <f aca="false">IF(HG$2&lt;=$A80,IF(HG$3&gt;=$A80,(HG$4),0),0)*($AH81-$AH80)/10000</f>
        <v>0</v>
      </c>
      <c r="HH80" s="140" t="n">
        <f aca="false">IF(HH$2&lt;=$A80,IF(HH$3&gt;=$A80,(HH$4),0),0)*($AH81-$AH80)/10000</f>
        <v>0</v>
      </c>
      <c r="HI80" s="140" t="n">
        <f aca="false">IF(HI$2&lt;=$A80,IF(HI$3&gt;=$A80,(HI$4),0),0)*($AH81-$AH80)/10000</f>
        <v>0</v>
      </c>
      <c r="HJ80" s="17"/>
      <c r="HK80" s="128" t="n">
        <f aca="false">SUM(HD80:HI80)</f>
        <v>0</v>
      </c>
      <c r="HL80" s="128" t="n">
        <f aca="false">HK80*AL80</f>
        <v>0</v>
      </c>
    </row>
    <row r="81" customFormat="false" ht="16.5" hidden="false" customHeight="false" outlineLevel="0" collapsed="false">
      <c r="A81" s="133" t="n">
        <v>39203</v>
      </c>
      <c r="B81" s="144" t="n">
        <f aca="false">INDEX(PrnArray,MATCH($A81,PrnColumn,0),MATCH($AE$19,PrnRow,0))+EP81</f>
        <v>0</v>
      </c>
      <c r="C81" s="135" t="n">
        <f aca="false">INDEX(M1SHEET,MATCH($A81,M1COLUMN,0),MATCH($AF$14,M1ROW,0))</f>
        <v>0.12</v>
      </c>
      <c r="D81" s="152"/>
      <c r="E81" s="144" t="n">
        <f aca="false">INDEX(PrnArray,MATCH($A81,PrnColumn,0),MATCH($AF$47,PrnRow,0))+HL81</f>
        <v>0</v>
      </c>
      <c r="F81" s="135" t="n">
        <f aca="false">INDEX(M1SHEET,MATCH($A81,M1COLUMN,0),MATCH($AF$6,M1ROW,0))</f>
        <v>0.17</v>
      </c>
      <c r="G81" s="152"/>
      <c r="H81" s="144" t="n">
        <f aca="false">INDEX(PrnArray,MATCH($A81,PrnColumn,0),MATCH($AE$11,PrnRow,0))</f>
        <v>0</v>
      </c>
      <c r="I81" s="135" t="n">
        <f aca="false">INDEX(M1SHEET,MATCH($A81,M1COLUMN,0),MATCH($AF$20,M1ROW,0))</f>
        <v>-0.09</v>
      </c>
      <c r="J81" s="152"/>
      <c r="K81" s="144" t="n">
        <f aca="false">INDEX(PrnArray,MATCH($A81,PrnColumn,0),MATCH($AE$21,PrnRow,0))+FS81</f>
        <v>10.91</v>
      </c>
      <c r="L81" s="135" t="n">
        <f aca="false">INDEX(M1SHEET,MATCH($A81,M1COLUMN,0),MATCH($AF$10,M1ROW,0))</f>
        <v>0.07</v>
      </c>
      <c r="M81" s="152"/>
      <c r="N81" s="144" t="n">
        <f aca="false">INDEX(PrnArray,MATCH($A81,PrnColumn,0),MATCH($AE$40,PrnRow,0))+AJ81</f>
        <v>-46.71</v>
      </c>
      <c r="O81" s="135" t="n">
        <f aca="false">INDEX(M1SHEET,MATCH($A81,M1COLUMN,0),MATCH($AF$26,M1ROW,0))</f>
        <v>0.14</v>
      </c>
      <c r="P81" s="152"/>
      <c r="Q81" s="144" t="n">
        <f aca="false">INDEX(PrnArray,MATCH($A81,PrnColumn,0),MATCH($AE$2,PrnRow,0))+$BE81+$DE81</f>
        <v>-72.81</v>
      </c>
      <c r="R81" s="135" t="n">
        <f aca="false">INDEX(M1SHEET,MATCH($A81,M1COLUMN,0),MATCH($AF$3,M1ROW,0))</f>
        <v>-0.585</v>
      </c>
      <c r="S81" s="152"/>
      <c r="T81" s="135" t="n">
        <f aca="false">INDEX(M1SHEET,MATCH($A81,M1COLUMN,0),MATCH($AF$28,M1ROW,0))</f>
        <v>4.66524054695785</v>
      </c>
      <c r="U81" s="152"/>
      <c r="V81" s="144" t="e">
        <f aca="false">INDEX(PrnArray,MATCH($A81,PrnColumn,0),MATCH($AE$18,PrnRow,0))+INDEX(optsArray,MATCH($A81,optsColumn,0),MATCH($AE$18,optsRow,0))+$BE81+$CJ81+$CR81+$DP81</f>
        <v>#VALUE!</v>
      </c>
      <c r="W81" s="135" t="n">
        <f aca="false">INDEX(M1SHEET,MATCH($A81,M1COLUMN,0),MATCH($AF$2,M1ROW,0))</f>
        <v>3.911</v>
      </c>
      <c r="X81" s="152"/>
      <c r="Z81" s="150" t="n">
        <f aca="false">H81+K81+Q81</f>
        <v>-61.9</v>
      </c>
      <c r="AA81" s="58"/>
      <c r="AB81" s="58"/>
      <c r="AH81" s="138" t="n">
        <v>39203</v>
      </c>
      <c r="AI81" s="96" t="n">
        <f aca="false">(BE81+BQ81+CJ81+DP81)*AL81</f>
        <v>0</v>
      </c>
      <c r="AJ81" s="97" t="n">
        <f aca="false">(AN81)*(AL81)</f>
        <v>0</v>
      </c>
      <c r="AK81" s="97" t="n">
        <f aca="false">(AM81+AN81)*(AL81)</f>
        <v>0</v>
      </c>
      <c r="AL81" s="139" t="n">
        <f aca="false">INDEX(M1SHEET,MATCH($AH81,M1COLUMN,0),MATCH($AF$38,M1ROW,0))</f>
        <v>0.7040416180098</v>
      </c>
      <c r="AM81" s="122" t="n">
        <f aca="false">BR81</f>
        <v>0</v>
      </c>
      <c r="AN81" s="97" t="n">
        <f aca="false">BQ81</f>
        <v>0</v>
      </c>
      <c r="AO81" s="125"/>
      <c r="AP81" s="108"/>
      <c r="AQ81" s="128" t="n">
        <f aca="false">SUM(AW81:BD81)+SUM(BH81:BO81)+SUM(DT81:DY81)+SUM(BV81:CH81)</f>
        <v>0</v>
      </c>
      <c r="AR81" s="108"/>
      <c r="AS81" s="17"/>
      <c r="AT81" s="17"/>
      <c r="AU81" s="37" t="n">
        <v>39203</v>
      </c>
      <c r="AV81" s="17"/>
      <c r="AW81" s="128" t="n">
        <f aca="false">IF(AW$2&lt;=$A81,IF(AW$3&gt;=$A81,(AW$4/1.055056),0),0)*($AH82-$AH81)/10000</f>
        <v>0</v>
      </c>
      <c r="AX81" s="140" t="n">
        <f aca="false">IF(AX$2&lt;=$A81,IF(AX$3&gt;=$A81,(AX$4/1.055056),0),0)*($AH82-$AH81)/10000</f>
        <v>0</v>
      </c>
      <c r="AY81" s="140" t="n">
        <f aca="false">IF(AY$2&lt;=$A81,IF(AY$3&gt;=$A81,(AY$4/1.055056),0),0)*($AH82-$AH81)/10000</f>
        <v>0</v>
      </c>
      <c r="AZ81" s="140" t="n">
        <f aca="false">IF(AZ$2&lt;=$A81,IF(AZ$3&gt;=$A81,(AZ$4/1.055056),0),0)*($AH82-$AH81)/10000</f>
        <v>0</v>
      </c>
      <c r="BA81" s="140" t="n">
        <f aca="false">IF(BA$2&lt;=$A81,IF(BA$3&gt;=$A81,(BA$4/1.055056),0),0)*($AH82-$AH81)/10000</f>
        <v>0</v>
      </c>
      <c r="BB81" s="140" t="n">
        <f aca="false">IF(BB$2&lt;=$A81,IF(BB$3&gt;=$A81,(BB$4/1.055056),0),0)*($AH82-$AH81)/10000</f>
        <v>0</v>
      </c>
      <c r="BC81" s="140" t="n">
        <f aca="false">IF(BC$2&lt;=$A81,IF(BC$3&gt;=$A81,(BC$4/1.055056),0),0)*($AH82-$AH81)/10000</f>
        <v>0</v>
      </c>
      <c r="BD81" s="140"/>
      <c r="BE81" s="140" t="n">
        <f aca="false">SUM(AW81:BD81)*AL81</f>
        <v>0</v>
      </c>
      <c r="BF81" s="13"/>
      <c r="BG81" s="13"/>
      <c r="BH81" s="141" t="n">
        <f aca="false">IF(BH$2&lt;=$A81,IF(BH$3&gt;=$A81,(BH$4/1.055056),0),0)*($AH82-$AH81)/10000</f>
        <v>0</v>
      </c>
      <c r="BI81" s="141" t="n">
        <f aca="false">IF(BI$2&lt;=$A81,IF(BI$3&gt;=$A81,(BI$4/1.055056),0),0)*($AH82-$AH81)/10000</f>
        <v>0</v>
      </c>
      <c r="BJ81" s="141" t="n">
        <f aca="false">IF(BJ$2&lt;=$A81,IF(BJ$3&gt;=$A81,(BJ$4/1.055056),0),0)*($AH82-$AH81)/10000</f>
        <v>0</v>
      </c>
      <c r="BK81" s="141" t="n">
        <f aca="false">IF(BK$2&lt;=$A81,IF(BK$3&gt;=$A81,(BK$4/1.055056),0),0)*($AH82-$AH81)/10000</f>
        <v>0</v>
      </c>
      <c r="BL81" s="141" t="n">
        <f aca="false">IF(BL$2&lt;=$A81,IF(BL$3&gt;=$A81,(BL$4/1.055056),0),0)*($AH82-$AH81)/10000</f>
        <v>0</v>
      </c>
      <c r="BM81" s="141" t="n">
        <f aca="false">IF(BM$2&lt;=$A81,IF(BM$3&gt;=$A81,(BM$4/1.055056),0),0)*($AH82-$AH81)/10000</f>
        <v>0</v>
      </c>
      <c r="BN81" s="141" t="n">
        <f aca="false">IF(BN$2&lt;=$A81,IF(BN$3&gt;=$A81,(BN$4/1.055056),0),0)*($AH82-$AH81)/10000</f>
        <v>0</v>
      </c>
      <c r="BO81" s="141" t="n">
        <f aca="false">IF(BO$2&lt;=$A81,IF(BO$3&gt;=$A81,(BO$4/1.055056),0),0)*($AH82-$AH81)/10000</f>
        <v>0</v>
      </c>
      <c r="BP81" s="13"/>
      <c r="BQ81" s="14" t="n">
        <f aca="false">SUM(BH81:BO81)</f>
        <v>0</v>
      </c>
      <c r="BR81" s="14"/>
      <c r="BS81" s="14"/>
      <c r="BT81" s="17"/>
      <c r="BU81" s="17"/>
      <c r="BV81" s="142" t="n">
        <f aca="false">IF(BV$2&lt;=$A81,IF(BV$3&gt;=$A81,(BV$4),0),0)*($AH82-$AH81)/10000</f>
        <v>0</v>
      </c>
      <c r="BW81" s="142" t="n">
        <f aca="false">IF(BW$2&lt;=$A81,IF(BW$3&gt;=$A81,(BW$4),0),0)*($AH82-$AH81)/10000</f>
        <v>0</v>
      </c>
      <c r="BX81" s="142" t="n">
        <f aca="false">IF(BX$2&lt;=$A81,IF(BX$3&gt;=$A81,(BX$4),0),0)*($AH82-$AH81)/10000</f>
        <v>0</v>
      </c>
      <c r="BY81" s="142" t="n">
        <f aca="false">IF(BY$2&lt;=$A81,IF(BY$3&gt;=$A81,(BY$4),0),0)*($AH82-$AH81)/10000</f>
        <v>0</v>
      </c>
      <c r="BZ81" s="142" t="n">
        <f aca="false">IF(BZ$2&lt;=$A81,IF(BZ$3&gt;=$A81,(BZ$4),0),0)*($AH82-$AH81)/10000</f>
        <v>0</v>
      </c>
      <c r="CA81" s="140" t="n">
        <f aca="false">IF(CA$2&lt;=$A81,IF(CA$3&gt;=$A81,(CA$4),0),0)*($AH82-$AH81)/10000</f>
        <v>0</v>
      </c>
      <c r="CB81" s="140" t="n">
        <f aca="false">IF(CB$2&lt;=$A81,IF(CB$3&gt;=$A81,(CB$4),0),0)*($AH82-$AH81)/10000</f>
        <v>0</v>
      </c>
      <c r="CC81" s="140" t="n">
        <f aca="false">IF(CC$2&lt;=$A81,IF(CC$3&gt;=$A81,(CC$4),0),0)*($AH82-$AH81)/10000</f>
        <v>0</v>
      </c>
      <c r="CD81" s="140" t="n">
        <f aca="false">IF(CD$2&lt;=$A81,IF(CD$3&gt;=$A81,(CD$4),0),0)*($AH82-$AH81)/10000</f>
        <v>0</v>
      </c>
      <c r="CE81" s="140" t="n">
        <f aca="false">IF(CE$2&lt;=$A81,IF(CE$3&gt;=$A81,(CE$4),0),0)*($AH82-$AH81)/10000</f>
        <v>0</v>
      </c>
      <c r="CF81" s="140" t="n">
        <f aca="false">IF(CF$2&lt;=$A81,IF(CF$3&gt;=$A81,(CF$4),0),0)*($AH82-$AH81)/10000</f>
        <v>0</v>
      </c>
      <c r="CG81" s="140" t="n">
        <f aca="false">IF(CG$2&lt;=$A81,IF(CG$3&gt;=$A81,(CG$4),0),0)*($AH82-$AH81)/10000</f>
        <v>0</v>
      </c>
      <c r="CH81" s="140" t="n">
        <f aca="false">IF(CH$2&lt;=$A81,IF(CH$3&gt;=$A81,(CH$4),0),0)*($AH82-$AH81)/10000</f>
        <v>0</v>
      </c>
      <c r="CI81" s="17"/>
      <c r="CJ81" s="128" t="n">
        <f aca="false">SUM(BV81:CH81)*$AL81</f>
        <v>0</v>
      </c>
      <c r="CK81" s="128"/>
      <c r="CL81" s="128"/>
      <c r="CM81" s="142" t="n">
        <f aca="false">IF(CM$2&lt;=$A81,IF(CM$3&gt;=$A81,(CM$4),0),0)*($AH82-$AH81)/10000</f>
        <v>0</v>
      </c>
      <c r="CN81" s="142" t="n">
        <f aca="false">IF(CN$2&lt;=$A81,IF(CN$3&gt;=$A81,(CN$4),0),0)*($AH82-$AH81)/10000</f>
        <v>0</v>
      </c>
      <c r="CO81" s="142" t="n">
        <f aca="false">IF(CO$2&lt;=$A81,IF(CO$3&gt;=$A81,(CO$4),0),0)*($AH82-$AH81)/10000</f>
        <v>0</v>
      </c>
      <c r="CP81" s="142" t="n">
        <f aca="false">IF(CP$2&lt;=$A81,IF(CP$3&gt;=$A81,(CP$4),0),0)*($AH82-$AH81)/10000</f>
        <v>0</v>
      </c>
      <c r="CQ81" s="128"/>
      <c r="CR81" s="128" t="n">
        <f aca="false">SUM(CM81:CP81)*AL81</f>
        <v>0</v>
      </c>
      <c r="CS81" s="128"/>
      <c r="CT81" s="17"/>
      <c r="CU81" s="17"/>
      <c r="CV81" s="17"/>
      <c r="CW81" s="140" t="n">
        <f aca="false">IF(CW$2&lt;=$A81,IF(CW$3&gt;=$A81,(CW$4),0),0)*($AH82-$AH81)/10000</f>
        <v>0</v>
      </c>
      <c r="CX81" s="140" t="n">
        <f aca="false">IF(CX$2&lt;=$A81,IF(CX$3&gt;=$A81,(CX$4),0),0)*($AH82-$AH81)/10000</f>
        <v>0</v>
      </c>
      <c r="CY81" s="140" t="n">
        <f aca="false">IF(CY$2&lt;=$A81,IF(CY$3&gt;=$A81,(CY$4),0),0)*($AH82-$AH81)/10000</f>
        <v>0</v>
      </c>
      <c r="CZ81" s="140" t="n">
        <f aca="false">IF(CZ$2&lt;=$A81,IF(CZ$3&gt;=$A81,(CZ$4),0),0)*($AH82-$AH81)/10000</f>
        <v>0</v>
      </c>
      <c r="DA81" s="140" t="n">
        <f aca="false">IF(DA$2&lt;=$A81,IF(DA$3&gt;=$A81,(DA$4),0),0)*($AH82-$AH81)/10000</f>
        <v>0</v>
      </c>
      <c r="DB81" s="140" t="n">
        <f aca="false">IF(DB$2&lt;=$A81,IF(DB$3&gt;=$A81,(DB$4),0),0)*($AH82-$AH81)/10000</f>
        <v>0</v>
      </c>
      <c r="DC81" s="140" t="n">
        <f aca="false">IF(DC$2&lt;=$A81,IF(DC$3&gt;=$A81,(DC$4),0),0)*($AH82-$AH81)/10000</f>
        <v>0</v>
      </c>
      <c r="DD81" s="17"/>
      <c r="DE81" s="128" t="n">
        <f aca="false">SUM(CW81:DC81)*$AL81</f>
        <v>0</v>
      </c>
      <c r="DF81" s="17"/>
      <c r="DG81" s="17"/>
      <c r="DH81" s="17"/>
      <c r="DI81" s="17"/>
      <c r="DJ81" s="17"/>
      <c r="DK81" s="140" t="n">
        <f aca="false">IF(DK$2&lt;=$A81,IF(DK$3&gt;=$A81,(DK$4),0),0)*($AH82-$AH81)/10000</f>
        <v>0</v>
      </c>
      <c r="DL81" s="140" t="n">
        <f aca="false">IF(DL$2&lt;=$A81,IF(DL$3&gt;=$A81,(DL$4),0),0)*($AH82-$AH81)/10000</f>
        <v>0</v>
      </c>
      <c r="DM81" s="140" t="n">
        <f aca="false">IF(DM$2&lt;=$A81,IF(DM$3&gt;=$A81,(DM$4),0),0)*($AH82-$AH81)/10000</f>
        <v>0</v>
      </c>
      <c r="DN81" s="140" t="n">
        <f aca="false">IF(DN$2&lt;=$A81,IF(DN$3&gt;=$A81,(DN$4),0),0)*($AH82-$AH81)/10000</f>
        <v>0</v>
      </c>
      <c r="DO81" s="140"/>
      <c r="DP81" s="140" t="n">
        <f aca="false">SUM(DK81:DN81)*AL81</f>
        <v>0</v>
      </c>
      <c r="DQ81" s="140"/>
      <c r="DR81" s="140" t="n">
        <f aca="false">IF(DR$2&lt;=$A81,IF(DR$3&gt;=$A81,(DR$4),0),0)*($AH82-$AH81)/10000</f>
        <v>0</v>
      </c>
      <c r="DS81" s="140" t="n">
        <f aca="false">IF(DS$2&lt;=$A81,IF(DS$3&gt;=$A81,(DS$4),0),0)*($AH82-$AH81)/10000</f>
        <v>0</v>
      </c>
      <c r="DT81" s="140" t="n">
        <f aca="false">IF(DT$2&lt;=$A81,IF(DT$3&gt;=$A81,(DT$4),0),0)*($AH82-$AH81)/10000</f>
        <v>0</v>
      </c>
      <c r="DU81" s="140" t="n">
        <f aca="false">IF(DU$2&lt;=$A81,IF(DU$3&gt;=$A81,(DU$4),0),0)*($AH82-$AH81)/10000</f>
        <v>0</v>
      </c>
      <c r="DV81" s="140" t="n">
        <f aca="false">IF(DV$2&lt;=$A81,IF(DV$3&gt;=$A81,(DV$4),0),0)*($AH82-$AH81)/10000</f>
        <v>0</v>
      </c>
      <c r="DW81" s="140" t="n">
        <f aca="false">IF(DW$2&lt;=$A81,IF(DW$3&gt;=$A81,(DW$4),0),0)*($AH82-$AH81)/10000</f>
        <v>0</v>
      </c>
      <c r="DX81" s="140" t="n">
        <f aca="false">IF(DX$2&lt;=$A81,IF(DX$3&gt;=$A81,(DX$4),0),0)*($AH82-$AH81)/10000</f>
        <v>0</v>
      </c>
      <c r="DY81" s="140" t="n">
        <f aca="false">IF(DY$2&lt;=$A81,IF(DY$3&gt;=$A81,(DY$4),0),0)*($AH82-$AH81)/10000</f>
        <v>0</v>
      </c>
      <c r="DZ81" s="17"/>
      <c r="EA81" s="128" t="n">
        <f aca="false">DP81+((SUM(DR81:DY81)))</f>
        <v>0</v>
      </c>
      <c r="EB81" s="128" t="n">
        <f aca="false">EA81*AL81</f>
        <v>0</v>
      </c>
      <c r="EC81" s="17"/>
      <c r="ED81" s="17"/>
      <c r="EE81" s="17"/>
      <c r="EF81" s="17"/>
      <c r="EG81" s="17"/>
      <c r="EH81" s="140" t="n">
        <f aca="false">IF(EH$2&lt;=$A81,IF(EH$3&gt;=$A81,(EH$4),0),0)*($AH82-$AH81)/10000</f>
        <v>0</v>
      </c>
      <c r="EI81" s="140" t="n">
        <f aca="false">IF(EI$2&lt;=$A81,IF(EI$3&gt;=$A81,(EI$4),0),0)*($AH82-$AH81)/10000</f>
        <v>0</v>
      </c>
      <c r="EJ81" s="140" t="n">
        <f aca="false">IF(EJ$2&lt;=$A81,IF(EJ$3&gt;=$A81,(EJ$4),0),0)*($AH82-$AH81)/10000</f>
        <v>0</v>
      </c>
      <c r="EK81" s="140" t="n">
        <f aca="false">IF(EK$2&lt;=$A81,IF(EK$3&gt;=$A81,(EK$4),0),0)*($AH82-$AH81)/10000</f>
        <v>0</v>
      </c>
      <c r="EL81" s="140" t="n">
        <f aca="false">IF(EL$2&lt;=$A81,IF(EL$3&gt;=$A81,(EL$4),0),0)*($AH82-$AH81)/10000</f>
        <v>0</v>
      </c>
      <c r="EM81" s="140" t="n">
        <f aca="false">IF(EM$2&lt;=$A81,IF(EM$3&gt;=$A81,(EM$4),0),0)*($AH82-$AH81)/10000</f>
        <v>0</v>
      </c>
      <c r="EN81" s="17"/>
      <c r="EO81" s="128" t="n">
        <f aca="false">SUM(EH81:EM81)</f>
        <v>0</v>
      </c>
      <c r="EP81" s="128" t="n">
        <f aca="false">EO81*AL81</f>
        <v>0</v>
      </c>
      <c r="EQ81" s="17"/>
      <c r="ER81" s="17"/>
      <c r="ES81" s="17"/>
      <c r="ET81" s="17"/>
      <c r="EU81" s="17"/>
      <c r="EV81" s="140" t="n">
        <f aca="false">IF(EV$2&lt;=$A81,IF(EV$3&gt;=$A81,(EV$4),0),0)*($AH82-$AH81)/10000</f>
        <v>0</v>
      </c>
      <c r="EW81" s="140" t="n">
        <f aca="false">IF(EW$2&lt;=$A81,IF(EW$3&gt;=$A81,(EW$4),0),0)*($AH82-$AH81)/10000</f>
        <v>0</v>
      </c>
      <c r="EX81" s="140" t="n">
        <f aca="false">IF(EX$2&lt;=$A81,IF(EX$3&gt;=$A81,(EX$4),0),0)*($AH82-$AH81)/10000</f>
        <v>0</v>
      </c>
      <c r="EY81" s="140" t="n">
        <f aca="false">IF(EY$2&lt;=$A81,IF(EY$3&gt;=$A81,(EY$4),0),0)*($AH82-$AH81)/10000</f>
        <v>0</v>
      </c>
      <c r="EZ81" s="140" t="n">
        <f aca="false">IF(EZ$2&lt;=$A81,IF(EZ$3&gt;=$A81,(EZ$4),0),0)*($AH82-$AH81)/10000</f>
        <v>0</v>
      </c>
      <c r="FA81" s="140" t="n">
        <f aca="false">IF(FA$2&lt;=$A81,IF(FA$3&gt;=$A81,(FA$4),0),0)*($AH82-$AH81)/10000</f>
        <v>0</v>
      </c>
      <c r="FB81" s="17"/>
      <c r="FC81" s="128" t="n">
        <f aca="false">SUM(EV81:FA81)</f>
        <v>0</v>
      </c>
      <c r="FD81" s="128" t="n">
        <f aca="false">FC81*AL81</f>
        <v>0</v>
      </c>
      <c r="FE81" s="17"/>
      <c r="FF81" s="17"/>
      <c r="FG81" s="17"/>
      <c r="FH81" s="17"/>
      <c r="FI81" s="17"/>
      <c r="FJ81" s="17"/>
      <c r="FK81" s="140" t="n">
        <f aca="false">IF(FK$2&lt;=$A81,IF(FK$3&gt;=$A81,(FK$4),0),0)*($AH82-$AH81)/10000</f>
        <v>0</v>
      </c>
      <c r="FL81" s="140" t="n">
        <f aca="false">IF(FL$2&lt;=$A81,IF(FL$3&gt;=$A81,(FL$4),0),0)*($AH82-$AH81)/10000</f>
        <v>0</v>
      </c>
      <c r="FM81" s="140" t="n">
        <f aca="false">IF(FM$2&lt;=$A81,IF(FM$3&gt;=$A81,(FM$4),0),0)*($AH82-$AH81)/10000</f>
        <v>0</v>
      </c>
      <c r="FN81" s="140" t="n">
        <f aca="false">IF(FN$2&lt;=$A81,IF(FN$3&gt;=$A81,(FN$4),0),0)*($AH82-$AH81)/10000</f>
        <v>0</v>
      </c>
      <c r="FO81" s="140" t="n">
        <f aca="false">IF(FO$2&lt;=$A81,IF(FO$3&gt;=$A81,(FO$4),0),0)*($AH82-$AH81)/10000</f>
        <v>0</v>
      </c>
      <c r="FP81" s="140" t="n">
        <f aca="false">IF(FP$2&lt;=$A81,IF(FP$3&gt;=$A81,(FP$4),0),0)*($AH82-$AH81)/10000</f>
        <v>0</v>
      </c>
      <c r="FQ81" s="17"/>
      <c r="FR81" s="128" t="n">
        <f aca="false">SUM(FK81:FP81)</f>
        <v>0</v>
      </c>
      <c r="FS81" s="128" t="n">
        <f aca="false">FR81*AL81</f>
        <v>0</v>
      </c>
      <c r="FT81" s="17"/>
      <c r="FU81" s="17"/>
      <c r="FV81" s="17"/>
      <c r="FW81" s="17"/>
      <c r="FX81" s="17"/>
      <c r="FY81" s="17"/>
      <c r="FZ81" s="140" t="n">
        <f aca="false">IF(FZ$2&lt;=$A81,IF(FZ$3&gt;=$A81,(FZ$4),0),0)*($AH82-$AH81)/10000</f>
        <v>0</v>
      </c>
      <c r="GA81" s="140" t="n">
        <f aca="false">IF(GA$2&lt;=$A81,IF(GA$3&gt;=$A81,(GA$4),0),0)*($AH82-$AH81)/10000</f>
        <v>0</v>
      </c>
      <c r="GB81" s="140" t="n">
        <f aca="false">IF(GB$2&lt;=$A81,IF(GB$3&gt;=$A81,(GB$4),0),0)*($AH82-$AH81)/10000</f>
        <v>0</v>
      </c>
      <c r="GC81" s="140" t="n">
        <f aca="false">IF(GC$2&lt;=$A81,IF(GC$3&gt;=$A81,(GC$4),0),0)*($AH82-$AH81)/10000</f>
        <v>0</v>
      </c>
      <c r="GD81" s="140" t="n">
        <f aca="false">IF(GD$2&lt;=$A81,IF(GD$3&gt;=$A81,(GD$4),0),0)*($AH82-$AH81)/10000</f>
        <v>0</v>
      </c>
      <c r="GE81" s="140" t="n">
        <f aca="false">IF(GE$2&lt;=$A81,IF(GE$3&gt;=$A81,(GE$4),0),0)*($AH82-$AH81)/10000</f>
        <v>0</v>
      </c>
      <c r="GF81" s="17"/>
      <c r="GG81" s="128" t="n">
        <f aca="false">SUM(FZ81:GE81)</f>
        <v>0</v>
      </c>
      <c r="GH81" s="128" t="n">
        <f aca="false">GG81*AL81</f>
        <v>0</v>
      </c>
      <c r="GK81" s="17"/>
      <c r="GL81" s="17"/>
      <c r="GM81" s="17"/>
      <c r="GN81" s="17"/>
      <c r="GO81" s="140" t="n">
        <f aca="false">IF(GO$2&lt;=$A81,IF(GO$3&gt;=$A81,(GO$4),0),0)*($AH82-$AH81)/10000</f>
        <v>0</v>
      </c>
      <c r="GP81" s="140" t="n">
        <f aca="false">IF(GP$2&lt;=$A81,IF(GP$3&gt;=$A81,(GP$4),0),0)*($AH82-$AH81)/10000</f>
        <v>0</v>
      </c>
      <c r="GQ81" s="140" t="n">
        <f aca="false">IF(GQ$2&lt;=$A81,IF(GQ$3&gt;=$A81,(GQ$4),0),0)*($AH82-$AH81)/10000</f>
        <v>0</v>
      </c>
      <c r="GR81" s="140" t="n">
        <f aca="false">IF(GR$2&lt;=$A81,IF(GR$3&gt;=$A81,(GR$4),0),0)*($AH82-$AH81)/10000</f>
        <v>0</v>
      </c>
      <c r="GS81" s="140" t="n">
        <f aca="false">IF(GS$2&lt;=$A81,IF(GS$3&gt;=$A81,(GS$4),0),0)*($AH82-$AH81)/10000</f>
        <v>0</v>
      </c>
      <c r="GT81" s="140" t="n">
        <f aca="false">IF(GT$2&lt;=$A81,IF(GT$3&gt;=$A81,(GT$4),0),0)*($AH82-$AH81)/10000</f>
        <v>0</v>
      </c>
      <c r="GU81" s="17"/>
      <c r="GV81" s="128" t="n">
        <f aca="false">SUM(GO81:GT81)</f>
        <v>0</v>
      </c>
      <c r="GW81" s="128" t="n">
        <f aca="false">GV81*AL81</f>
        <v>0</v>
      </c>
      <c r="GZ81" s="17"/>
      <c r="HA81" s="17"/>
      <c r="HB81" s="17"/>
      <c r="HC81" s="17"/>
      <c r="HD81" s="140" t="n">
        <f aca="false">IF(HD$2&lt;=$A81,IF(HD$3&gt;=$A81,(HD$4),0),0)*($AH82-$AH81)/10000</f>
        <v>0</v>
      </c>
      <c r="HE81" s="140" t="n">
        <f aca="false">IF(HE$2&lt;=$A81,IF(HE$3&gt;=$A81,(HE$4),0),0)*($AH82-$AH81)/10000</f>
        <v>0</v>
      </c>
      <c r="HF81" s="140" t="n">
        <f aca="false">IF(HF$2&lt;=$A81,IF(HF$3&gt;=$A81,(HF$4),0),0)*($AH82-$AH81)/10000</f>
        <v>0</v>
      </c>
      <c r="HG81" s="140" t="n">
        <f aca="false">IF(HG$2&lt;=$A81,IF(HG$3&gt;=$A81,(HG$4),0),0)*($AH82-$AH81)/10000</f>
        <v>0</v>
      </c>
      <c r="HH81" s="140" t="n">
        <f aca="false">IF(HH$2&lt;=$A81,IF(HH$3&gt;=$A81,(HH$4),0),0)*($AH82-$AH81)/10000</f>
        <v>0</v>
      </c>
      <c r="HI81" s="140" t="n">
        <f aca="false">IF(HI$2&lt;=$A81,IF(HI$3&gt;=$A81,(HI$4),0),0)*($AH82-$AH81)/10000</f>
        <v>0</v>
      </c>
      <c r="HJ81" s="17"/>
      <c r="HK81" s="128" t="n">
        <f aca="false">SUM(HD81:HI81)</f>
        <v>0</v>
      </c>
      <c r="HL81" s="128" t="n">
        <f aca="false">HK81*AL81</f>
        <v>0</v>
      </c>
    </row>
    <row r="82" customFormat="false" ht="16.5" hidden="false" customHeight="false" outlineLevel="0" collapsed="false">
      <c r="A82" s="133" t="n">
        <v>39234</v>
      </c>
      <c r="B82" s="144" t="n">
        <f aca="false">INDEX(PrnArray,MATCH($A82,PrnColumn,0),MATCH($AE$19,PrnRow,0))+EP82</f>
        <v>0</v>
      </c>
      <c r="C82" s="135" t="n">
        <f aca="false">INDEX(M1SHEET,MATCH($A82,M1COLUMN,0),MATCH($AF$14,M1ROW,0))</f>
        <v>0.12</v>
      </c>
      <c r="D82" s="152"/>
      <c r="E82" s="144" t="n">
        <f aca="false">INDEX(PrnArray,MATCH($A82,PrnColumn,0),MATCH($AF$47,PrnRow,0))+HL82</f>
        <v>0</v>
      </c>
      <c r="F82" s="135" t="n">
        <f aca="false">INDEX(M1SHEET,MATCH($A82,M1COLUMN,0),MATCH($AF$6,M1ROW,0))</f>
        <v>0.16</v>
      </c>
      <c r="G82" s="152"/>
      <c r="H82" s="144" t="n">
        <f aca="false">INDEX(PrnArray,MATCH($A82,PrnColumn,0),MATCH($AE$11,PrnRow,0))</f>
        <v>0</v>
      </c>
      <c r="I82" s="135" t="n">
        <f aca="false">INDEX(M1SHEET,MATCH($A82,M1COLUMN,0),MATCH($AF$20,M1ROW,0))</f>
        <v>-0.09</v>
      </c>
      <c r="J82" s="152"/>
      <c r="K82" s="144" t="n">
        <f aca="false">INDEX(PrnArray,MATCH($A82,PrnColumn,0),MATCH($AE$21,PrnRow,0))+FS82</f>
        <v>10.51</v>
      </c>
      <c r="L82" s="135" t="n">
        <f aca="false">INDEX(M1SHEET,MATCH($A82,M1COLUMN,0),MATCH($AF$10,M1ROW,0))</f>
        <v>0.06</v>
      </c>
      <c r="M82" s="152"/>
      <c r="N82" s="144" t="n">
        <f aca="false">INDEX(PrnArray,MATCH($A82,PrnColumn,0),MATCH($AE$40,PrnRow,0))+AJ82</f>
        <v>-44.96</v>
      </c>
      <c r="O82" s="135" t="n">
        <f aca="false">INDEX(M1SHEET,MATCH($A82,M1COLUMN,0),MATCH($AF$26,M1ROW,0))</f>
        <v>0.14</v>
      </c>
      <c r="P82" s="152"/>
      <c r="Q82" s="144" t="n">
        <f aca="false">INDEX(PrnArray,MATCH($A82,PrnColumn,0),MATCH($AE$2,PrnRow,0))+$BE82+$DE82</f>
        <v>-70.09</v>
      </c>
      <c r="R82" s="135" t="n">
        <f aca="false">INDEX(M1SHEET,MATCH($A82,M1COLUMN,0),MATCH($AF$3,M1ROW,0))</f>
        <v>-0.585</v>
      </c>
      <c r="S82" s="152"/>
      <c r="T82" s="135" t="n">
        <f aca="false">INDEX(M1SHEET,MATCH($A82,M1COLUMN,0),MATCH($AF$28,M1ROW,0))</f>
        <v>4.70634261929751</v>
      </c>
      <c r="U82" s="152"/>
      <c r="V82" s="144" t="e">
        <f aca="false">INDEX(PrnArray,MATCH($A82,PrnColumn,0),MATCH($AE$18,PrnRow,0))+INDEX(optsArray,MATCH($A82,optsColumn,0),MATCH($AE$18,optsRow,0))+$BE82+$CJ82+$CR82+$DP82</f>
        <v>#VALUE!</v>
      </c>
      <c r="W82" s="135" t="n">
        <f aca="false">INDEX(M1SHEET,MATCH($A82,M1COLUMN,0),MATCH($AF$2,M1ROW,0))</f>
        <v>3.941</v>
      </c>
      <c r="X82" s="152"/>
      <c r="Z82" s="150" t="n">
        <f aca="false">H82+K82+Q82</f>
        <v>-59.58</v>
      </c>
      <c r="AA82" s="58"/>
      <c r="AB82" s="58"/>
      <c r="AH82" s="138" t="n">
        <v>39234</v>
      </c>
      <c r="AI82" s="96" t="n">
        <f aca="false">(BE82+BQ82+CJ82+DP82)*AL82</f>
        <v>0</v>
      </c>
      <c r="AJ82" s="97" t="n">
        <f aca="false">(AN82)*(AL82)</f>
        <v>0</v>
      </c>
      <c r="AK82" s="97" t="n">
        <f aca="false">(AM82+AN82)*(AL82)</f>
        <v>0</v>
      </c>
      <c r="AL82" s="139" t="n">
        <f aca="false">INDEX(M1SHEET,MATCH($AH82,M1COLUMN,0),MATCH($AF$38,M1ROW,0))</f>
        <v>0.700344767324355</v>
      </c>
      <c r="AM82" s="122" t="n">
        <f aca="false">BR82</f>
        <v>0</v>
      </c>
      <c r="AN82" s="97" t="n">
        <f aca="false">BQ82</f>
        <v>0</v>
      </c>
      <c r="AO82" s="125"/>
      <c r="AP82" s="108"/>
      <c r="AQ82" s="128" t="n">
        <f aca="false">SUM(AW82:BD82)+SUM(BH82:BO82)+SUM(DT82:DY82)+SUM(BV82:CH82)</f>
        <v>0</v>
      </c>
      <c r="AR82" s="108"/>
      <c r="AS82" s="17"/>
      <c r="AT82" s="17"/>
      <c r="AU82" s="37" t="n">
        <v>39234</v>
      </c>
      <c r="AV82" s="17"/>
      <c r="AW82" s="128" t="n">
        <f aca="false">IF(AW$2&lt;=$A82,IF(AW$3&gt;=$A82,(AW$4/1.055056),0),0)*($AH83-$AH82)/10000</f>
        <v>0</v>
      </c>
      <c r="AX82" s="140" t="n">
        <f aca="false">IF(AX$2&lt;=$A82,IF(AX$3&gt;=$A82,(AX$4/1.055056),0),0)*($AH83-$AH82)/10000</f>
        <v>0</v>
      </c>
      <c r="AY82" s="140" t="n">
        <f aca="false">IF(AY$2&lt;=$A82,IF(AY$3&gt;=$A82,(AY$4/1.055056),0),0)*($AH83-$AH82)/10000</f>
        <v>0</v>
      </c>
      <c r="AZ82" s="140" t="n">
        <f aca="false">IF(AZ$2&lt;=$A82,IF(AZ$3&gt;=$A82,(AZ$4/1.055056),0),0)*($AH83-$AH82)/10000</f>
        <v>0</v>
      </c>
      <c r="BA82" s="140" t="n">
        <f aca="false">IF(BA$2&lt;=$A82,IF(BA$3&gt;=$A82,(BA$4/1.055056),0),0)*($AH83-$AH82)/10000</f>
        <v>0</v>
      </c>
      <c r="BB82" s="140" t="n">
        <f aca="false">IF(BB$2&lt;=$A82,IF(BB$3&gt;=$A82,(BB$4/1.055056),0),0)*($AH83-$AH82)/10000</f>
        <v>0</v>
      </c>
      <c r="BC82" s="140" t="n">
        <f aca="false">IF(BC$2&lt;=$A82,IF(BC$3&gt;=$A82,(BC$4/1.055056),0),0)*($AH83-$AH82)/10000</f>
        <v>0</v>
      </c>
      <c r="BD82" s="140"/>
      <c r="BE82" s="140" t="n">
        <f aca="false">SUM(AW82:BD82)*AL82</f>
        <v>0</v>
      </c>
      <c r="BF82" s="13"/>
      <c r="BG82" s="13"/>
      <c r="BH82" s="141" t="n">
        <f aca="false">IF(BH$2&lt;=$A82,IF(BH$3&gt;=$A82,(BH$4/1.055056),0),0)*($AH83-$AH82)/10000</f>
        <v>0</v>
      </c>
      <c r="BI82" s="141" t="n">
        <f aca="false">IF(BI$2&lt;=$A82,IF(BI$3&gt;=$A82,(BI$4/1.055056),0),0)*($AH83-$AH82)/10000</f>
        <v>0</v>
      </c>
      <c r="BJ82" s="141" t="n">
        <f aca="false">IF(BJ$2&lt;=$A82,IF(BJ$3&gt;=$A82,(BJ$4/1.055056),0),0)*($AH83-$AH82)/10000</f>
        <v>0</v>
      </c>
      <c r="BK82" s="141" t="n">
        <f aca="false">IF(BK$2&lt;=$A82,IF(BK$3&gt;=$A82,(BK$4/1.055056),0),0)*($AH83-$AH82)/10000</f>
        <v>0</v>
      </c>
      <c r="BL82" s="141" t="n">
        <f aca="false">IF(BL$2&lt;=$A82,IF(BL$3&gt;=$A82,(BL$4/1.055056),0),0)*($AH83-$AH82)/10000</f>
        <v>0</v>
      </c>
      <c r="BM82" s="141" t="n">
        <f aca="false">IF(BM$2&lt;=$A82,IF(BM$3&gt;=$A82,(BM$4/1.055056),0),0)*($AH83-$AH82)/10000</f>
        <v>0</v>
      </c>
      <c r="BN82" s="141" t="n">
        <f aca="false">IF(BN$2&lt;=$A82,IF(BN$3&gt;=$A82,(BN$4/1.055056),0),0)*($AH83-$AH82)/10000</f>
        <v>0</v>
      </c>
      <c r="BO82" s="141" t="n">
        <f aca="false">IF(BO$2&lt;=$A82,IF(BO$3&gt;=$A82,(BO$4/1.055056),0),0)*($AH83-$AH82)/10000</f>
        <v>0</v>
      </c>
      <c r="BP82" s="13"/>
      <c r="BQ82" s="14" t="n">
        <f aca="false">SUM(BH82:BO82)</f>
        <v>0</v>
      </c>
      <c r="BR82" s="14"/>
      <c r="BS82" s="14"/>
      <c r="BT82" s="17"/>
      <c r="BU82" s="17"/>
      <c r="BV82" s="142" t="n">
        <f aca="false">IF(BV$2&lt;=$A82,IF(BV$3&gt;=$A82,(BV$4),0),0)*($AH83-$AH82)/10000</f>
        <v>0</v>
      </c>
      <c r="BW82" s="142" t="n">
        <f aca="false">IF(BW$2&lt;=$A82,IF(BW$3&gt;=$A82,(BW$4),0),0)*($AH83-$AH82)/10000</f>
        <v>0</v>
      </c>
      <c r="BX82" s="142" t="n">
        <f aca="false">IF(BX$2&lt;=$A82,IF(BX$3&gt;=$A82,(BX$4),0),0)*($AH83-$AH82)/10000</f>
        <v>0</v>
      </c>
      <c r="BY82" s="142" t="n">
        <f aca="false">IF(BY$2&lt;=$A82,IF(BY$3&gt;=$A82,(BY$4),0),0)*($AH83-$AH82)/10000</f>
        <v>0</v>
      </c>
      <c r="BZ82" s="142" t="n">
        <f aca="false">IF(BZ$2&lt;=$A82,IF(BZ$3&gt;=$A82,(BZ$4),0),0)*($AH83-$AH82)/10000</f>
        <v>0</v>
      </c>
      <c r="CA82" s="140" t="n">
        <f aca="false">IF(CA$2&lt;=$A82,IF(CA$3&gt;=$A82,(CA$4),0),0)*($AH83-$AH82)/10000</f>
        <v>0</v>
      </c>
      <c r="CB82" s="140" t="n">
        <f aca="false">IF(CB$2&lt;=$A82,IF(CB$3&gt;=$A82,(CB$4),0),0)*($AH83-$AH82)/10000</f>
        <v>0</v>
      </c>
      <c r="CC82" s="140" t="n">
        <f aca="false">IF(CC$2&lt;=$A82,IF(CC$3&gt;=$A82,(CC$4),0),0)*($AH83-$AH82)/10000</f>
        <v>0</v>
      </c>
      <c r="CD82" s="140" t="n">
        <f aca="false">IF(CD$2&lt;=$A82,IF(CD$3&gt;=$A82,(CD$4),0),0)*($AH83-$AH82)/10000</f>
        <v>0</v>
      </c>
      <c r="CE82" s="140" t="n">
        <f aca="false">IF(CE$2&lt;=$A82,IF(CE$3&gt;=$A82,(CE$4),0),0)*($AH83-$AH82)/10000</f>
        <v>0</v>
      </c>
      <c r="CF82" s="140" t="n">
        <f aca="false">IF(CF$2&lt;=$A82,IF(CF$3&gt;=$A82,(CF$4),0),0)*($AH83-$AH82)/10000</f>
        <v>0</v>
      </c>
      <c r="CG82" s="140" t="n">
        <f aca="false">IF(CG$2&lt;=$A82,IF(CG$3&gt;=$A82,(CG$4),0),0)*($AH83-$AH82)/10000</f>
        <v>0</v>
      </c>
      <c r="CH82" s="140" t="n">
        <f aca="false">IF(CH$2&lt;=$A82,IF(CH$3&gt;=$A82,(CH$4),0),0)*($AH83-$AH82)/10000</f>
        <v>0</v>
      </c>
      <c r="CI82" s="17"/>
      <c r="CJ82" s="128" t="n">
        <f aca="false">SUM(BV82:CH82)*$AL82</f>
        <v>0</v>
      </c>
      <c r="CK82" s="128"/>
      <c r="CL82" s="128"/>
      <c r="CM82" s="142" t="n">
        <f aca="false">IF(CM$2&lt;=$A82,IF(CM$3&gt;=$A82,(CM$4),0),0)*($AH83-$AH82)/10000</f>
        <v>0</v>
      </c>
      <c r="CN82" s="142" t="n">
        <f aca="false">IF(CN$2&lt;=$A82,IF(CN$3&gt;=$A82,(CN$4),0),0)*($AH83-$AH82)/10000</f>
        <v>0</v>
      </c>
      <c r="CO82" s="142" t="n">
        <f aca="false">IF(CO$2&lt;=$A82,IF(CO$3&gt;=$A82,(CO$4),0),0)*($AH83-$AH82)/10000</f>
        <v>0</v>
      </c>
      <c r="CP82" s="142" t="n">
        <f aca="false">IF(CP$2&lt;=$A82,IF(CP$3&gt;=$A82,(CP$4),0),0)*($AH83-$AH82)/10000</f>
        <v>0</v>
      </c>
      <c r="CQ82" s="128"/>
      <c r="CR82" s="128" t="n">
        <f aca="false">SUM(CM82:CP82)*AL82</f>
        <v>0</v>
      </c>
      <c r="CS82" s="128"/>
      <c r="CT82" s="17"/>
      <c r="CU82" s="17"/>
      <c r="CV82" s="17"/>
      <c r="CW82" s="140" t="n">
        <f aca="false">IF(CW$2&lt;=$A82,IF(CW$3&gt;=$A82,(CW$4),0),0)*($AH83-$AH82)/10000</f>
        <v>0</v>
      </c>
      <c r="CX82" s="140" t="n">
        <f aca="false">IF(CX$2&lt;=$A82,IF(CX$3&gt;=$A82,(CX$4),0),0)*($AH83-$AH82)/10000</f>
        <v>0</v>
      </c>
      <c r="CY82" s="140" t="n">
        <f aca="false">IF(CY$2&lt;=$A82,IF(CY$3&gt;=$A82,(CY$4),0),0)*($AH83-$AH82)/10000</f>
        <v>0</v>
      </c>
      <c r="CZ82" s="140" t="n">
        <f aca="false">IF(CZ$2&lt;=$A82,IF(CZ$3&gt;=$A82,(CZ$4),0),0)*($AH83-$AH82)/10000</f>
        <v>0</v>
      </c>
      <c r="DA82" s="140" t="n">
        <f aca="false">IF(DA$2&lt;=$A82,IF(DA$3&gt;=$A82,(DA$4),0),0)*($AH83-$AH82)/10000</f>
        <v>0</v>
      </c>
      <c r="DB82" s="140" t="n">
        <f aca="false">IF(DB$2&lt;=$A82,IF(DB$3&gt;=$A82,(DB$4),0),0)*($AH83-$AH82)/10000</f>
        <v>0</v>
      </c>
      <c r="DC82" s="140" t="n">
        <f aca="false">IF(DC$2&lt;=$A82,IF(DC$3&gt;=$A82,(DC$4),0),0)*($AH83-$AH82)/10000</f>
        <v>0</v>
      </c>
      <c r="DD82" s="17"/>
      <c r="DE82" s="128" t="n">
        <f aca="false">SUM(CW82:DC82)*$AL82</f>
        <v>0</v>
      </c>
      <c r="DF82" s="17"/>
      <c r="DG82" s="17"/>
      <c r="DH82" s="17"/>
      <c r="DI82" s="17"/>
      <c r="DJ82" s="17"/>
      <c r="DK82" s="140" t="n">
        <f aca="false">IF(DK$2&lt;=$A82,IF(DK$3&gt;=$A82,(DK$4),0),0)*($AH83-$AH82)/10000</f>
        <v>0</v>
      </c>
      <c r="DL82" s="140" t="n">
        <f aca="false">IF(DL$2&lt;=$A82,IF(DL$3&gt;=$A82,(DL$4),0),0)*($AH83-$AH82)/10000</f>
        <v>0</v>
      </c>
      <c r="DM82" s="140" t="n">
        <f aca="false">IF(DM$2&lt;=$A82,IF(DM$3&gt;=$A82,(DM$4),0),0)*($AH83-$AH82)/10000</f>
        <v>0</v>
      </c>
      <c r="DN82" s="140" t="n">
        <f aca="false">IF(DN$2&lt;=$A82,IF(DN$3&gt;=$A82,(DN$4),0),0)*($AH83-$AH82)/10000</f>
        <v>0</v>
      </c>
      <c r="DO82" s="140"/>
      <c r="DP82" s="140" t="n">
        <f aca="false">SUM(DK82:DN82)*AL82</f>
        <v>0</v>
      </c>
      <c r="DQ82" s="140"/>
      <c r="DR82" s="140" t="n">
        <f aca="false">IF(DR$2&lt;=$A82,IF(DR$3&gt;=$A82,(DR$4),0),0)*($AH83-$AH82)/10000</f>
        <v>0</v>
      </c>
      <c r="DS82" s="140" t="n">
        <f aca="false">IF(DS$2&lt;=$A82,IF(DS$3&gt;=$A82,(DS$4),0),0)*($AH83-$AH82)/10000</f>
        <v>0</v>
      </c>
      <c r="DT82" s="140" t="n">
        <f aca="false">IF(DT$2&lt;=$A82,IF(DT$3&gt;=$A82,(DT$4),0),0)*($AH83-$AH82)/10000</f>
        <v>0</v>
      </c>
      <c r="DU82" s="140" t="n">
        <f aca="false">IF(DU$2&lt;=$A82,IF(DU$3&gt;=$A82,(DU$4),0),0)*($AH83-$AH82)/10000</f>
        <v>0</v>
      </c>
      <c r="DV82" s="140" t="n">
        <f aca="false">IF(DV$2&lt;=$A82,IF(DV$3&gt;=$A82,(DV$4),0),0)*($AH83-$AH82)/10000</f>
        <v>0</v>
      </c>
      <c r="DW82" s="140" t="n">
        <f aca="false">IF(DW$2&lt;=$A82,IF(DW$3&gt;=$A82,(DW$4),0),0)*($AH83-$AH82)/10000</f>
        <v>0</v>
      </c>
      <c r="DX82" s="140" t="n">
        <f aca="false">IF(DX$2&lt;=$A82,IF(DX$3&gt;=$A82,(DX$4),0),0)*($AH83-$AH82)/10000</f>
        <v>0</v>
      </c>
      <c r="DY82" s="140" t="n">
        <f aca="false">IF(DY$2&lt;=$A82,IF(DY$3&gt;=$A82,(DY$4),0),0)*($AH83-$AH82)/10000</f>
        <v>0</v>
      </c>
      <c r="DZ82" s="17"/>
      <c r="EA82" s="128" t="n">
        <f aca="false">DP82+((SUM(DR82:DY82)))</f>
        <v>0</v>
      </c>
      <c r="EB82" s="128" t="n">
        <f aca="false">EA82*AL82</f>
        <v>0</v>
      </c>
      <c r="EC82" s="17"/>
      <c r="ED82" s="17"/>
      <c r="EE82" s="17"/>
      <c r="EF82" s="17"/>
      <c r="EG82" s="17"/>
      <c r="EH82" s="140" t="n">
        <f aca="false">IF(EH$2&lt;=$A82,IF(EH$3&gt;=$A82,(EH$4),0),0)*($AH83-$AH82)/10000</f>
        <v>0</v>
      </c>
      <c r="EI82" s="140" t="n">
        <f aca="false">IF(EI$2&lt;=$A82,IF(EI$3&gt;=$A82,(EI$4),0),0)*($AH83-$AH82)/10000</f>
        <v>0</v>
      </c>
      <c r="EJ82" s="140" t="n">
        <f aca="false">IF(EJ$2&lt;=$A82,IF(EJ$3&gt;=$A82,(EJ$4),0),0)*($AH83-$AH82)/10000</f>
        <v>0</v>
      </c>
      <c r="EK82" s="140" t="n">
        <f aca="false">IF(EK$2&lt;=$A82,IF(EK$3&gt;=$A82,(EK$4),0),0)*($AH83-$AH82)/10000</f>
        <v>0</v>
      </c>
      <c r="EL82" s="140" t="n">
        <f aca="false">IF(EL$2&lt;=$A82,IF(EL$3&gt;=$A82,(EL$4),0),0)*($AH83-$AH82)/10000</f>
        <v>0</v>
      </c>
      <c r="EM82" s="140" t="n">
        <f aca="false">IF(EM$2&lt;=$A82,IF(EM$3&gt;=$A82,(EM$4),0),0)*($AH83-$AH82)/10000</f>
        <v>0</v>
      </c>
      <c r="EN82" s="17"/>
      <c r="EO82" s="128" t="n">
        <f aca="false">SUM(EH82:EM82)</f>
        <v>0</v>
      </c>
      <c r="EP82" s="128" t="n">
        <f aca="false">EO82*AL82</f>
        <v>0</v>
      </c>
      <c r="EQ82" s="17"/>
      <c r="ER82" s="17"/>
      <c r="ES82" s="17"/>
      <c r="ET82" s="17"/>
      <c r="EU82" s="17"/>
      <c r="EV82" s="140" t="n">
        <f aca="false">IF(EV$2&lt;=$A82,IF(EV$3&gt;=$A82,(EV$4),0),0)*($AH83-$AH82)/10000</f>
        <v>0</v>
      </c>
      <c r="EW82" s="140" t="n">
        <f aca="false">IF(EW$2&lt;=$A82,IF(EW$3&gt;=$A82,(EW$4),0),0)*($AH83-$AH82)/10000</f>
        <v>0</v>
      </c>
      <c r="EX82" s="140" t="n">
        <f aca="false">IF(EX$2&lt;=$A82,IF(EX$3&gt;=$A82,(EX$4),0),0)*($AH83-$AH82)/10000</f>
        <v>0</v>
      </c>
      <c r="EY82" s="140" t="n">
        <f aca="false">IF(EY$2&lt;=$A82,IF(EY$3&gt;=$A82,(EY$4),0),0)*($AH83-$AH82)/10000</f>
        <v>0</v>
      </c>
      <c r="EZ82" s="140" t="n">
        <f aca="false">IF(EZ$2&lt;=$A82,IF(EZ$3&gt;=$A82,(EZ$4),0),0)*($AH83-$AH82)/10000</f>
        <v>0</v>
      </c>
      <c r="FA82" s="140" t="n">
        <f aca="false">IF(FA$2&lt;=$A82,IF(FA$3&gt;=$A82,(FA$4),0),0)*($AH83-$AH82)/10000</f>
        <v>0</v>
      </c>
      <c r="FB82" s="17"/>
      <c r="FC82" s="128" t="n">
        <f aca="false">SUM(EV82:FA82)</f>
        <v>0</v>
      </c>
      <c r="FD82" s="128" t="n">
        <f aca="false">FC82*AL82</f>
        <v>0</v>
      </c>
      <c r="FE82" s="17"/>
      <c r="FF82" s="17"/>
      <c r="FG82" s="17"/>
      <c r="FH82" s="17"/>
      <c r="FI82" s="17"/>
      <c r="FJ82" s="17"/>
      <c r="FK82" s="140" t="n">
        <f aca="false">IF(FK$2&lt;=$A82,IF(FK$3&gt;=$A82,(FK$4),0),0)*($AH83-$AH82)/10000</f>
        <v>0</v>
      </c>
      <c r="FL82" s="140" t="n">
        <f aca="false">IF(FL$2&lt;=$A82,IF(FL$3&gt;=$A82,(FL$4),0),0)*($AH83-$AH82)/10000</f>
        <v>0</v>
      </c>
      <c r="FM82" s="140" t="n">
        <f aca="false">IF(FM$2&lt;=$A82,IF(FM$3&gt;=$A82,(FM$4),0),0)*($AH83-$AH82)/10000</f>
        <v>0</v>
      </c>
      <c r="FN82" s="140" t="n">
        <f aca="false">IF(FN$2&lt;=$A82,IF(FN$3&gt;=$A82,(FN$4),0),0)*($AH83-$AH82)/10000</f>
        <v>0</v>
      </c>
      <c r="FO82" s="140" t="n">
        <f aca="false">IF(FO$2&lt;=$A82,IF(FO$3&gt;=$A82,(FO$4),0),0)*($AH83-$AH82)/10000</f>
        <v>0</v>
      </c>
      <c r="FP82" s="140" t="n">
        <f aca="false">IF(FP$2&lt;=$A82,IF(FP$3&gt;=$A82,(FP$4),0),0)*($AH83-$AH82)/10000</f>
        <v>0</v>
      </c>
      <c r="FQ82" s="17"/>
      <c r="FR82" s="128" t="n">
        <f aca="false">SUM(FK82:FP82)</f>
        <v>0</v>
      </c>
      <c r="FS82" s="128" t="n">
        <f aca="false">FR82*AL82</f>
        <v>0</v>
      </c>
      <c r="FT82" s="17"/>
      <c r="FU82" s="17"/>
      <c r="FV82" s="17"/>
      <c r="FW82" s="17"/>
      <c r="FX82" s="17"/>
      <c r="FY82" s="17"/>
      <c r="FZ82" s="140" t="n">
        <f aca="false">IF(FZ$2&lt;=$A82,IF(FZ$3&gt;=$A82,(FZ$4),0),0)*($AH83-$AH82)/10000</f>
        <v>0</v>
      </c>
      <c r="GA82" s="140" t="n">
        <f aca="false">IF(GA$2&lt;=$A82,IF(GA$3&gt;=$A82,(GA$4),0),0)*($AH83-$AH82)/10000</f>
        <v>0</v>
      </c>
      <c r="GB82" s="140" t="n">
        <f aca="false">IF(GB$2&lt;=$A82,IF(GB$3&gt;=$A82,(GB$4),0),0)*($AH83-$AH82)/10000</f>
        <v>0</v>
      </c>
      <c r="GC82" s="140" t="n">
        <f aca="false">IF(GC$2&lt;=$A82,IF(GC$3&gt;=$A82,(GC$4),0),0)*($AH83-$AH82)/10000</f>
        <v>0</v>
      </c>
      <c r="GD82" s="140" t="n">
        <f aca="false">IF(GD$2&lt;=$A82,IF(GD$3&gt;=$A82,(GD$4),0),0)*($AH83-$AH82)/10000</f>
        <v>0</v>
      </c>
      <c r="GE82" s="140" t="n">
        <f aca="false">IF(GE$2&lt;=$A82,IF(GE$3&gt;=$A82,(GE$4),0),0)*($AH83-$AH82)/10000</f>
        <v>0</v>
      </c>
      <c r="GF82" s="17"/>
      <c r="GG82" s="128" t="n">
        <f aca="false">SUM(FZ82:GE82)</f>
        <v>0</v>
      </c>
      <c r="GH82" s="128" t="n">
        <f aca="false">GG82*AL82</f>
        <v>0</v>
      </c>
      <c r="GK82" s="17"/>
      <c r="GL82" s="17"/>
      <c r="GM82" s="17"/>
      <c r="GN82" s="17"/>
      <c r="GO82" s="140" t="n">
        <f aca="false">IF(GO$2&lt;=$A82,IF(GO$3&gt;=$A82,(GO$4),0),0)*($AH83-$AH82)/10000</f>
        <v>0</v>
      </c>
      <c r="GP82" s="140" t="n">
        <f aca="false">IF(GP$2&lt;=$A82,IF(GP$3&gt;=$A82,(GP$4),0),0)*($AH83-$AH82)/10000</f>
        <v>0</v>
      </c>
      <c r="GQ82" s="140" t="n">
        <f aca="false">IF(GQ$2&lt;=$A82,IF(GQ$3&gt;=$A82,(GQ$4),0),0)*($AH83-$AH82)/10000</f>
        <v>0</v>
      </c>
      <c r="GR82" s="140" t="n">
        <f aca="false">IF(GR$2&lt;=$A82,IF(GR$3&gt;=$A82,(GR$4),0),0)*($AH83-$AH82)/10000</f>
        <v>0</v>
      </c>
      <c r="GS82" s="140" t="n">
        <f aca="false">IF(GS$2&lt;=$A82,IF(GS$3&gt;=$A82,(GS$4),0),0)*($AH83-$AH82)/10000</f>
        <v>0</v>
      </c>
      <c r="GT82" s="140" t="n">
        <f aca="false">IF(GT$2&lt;=$A82,IF(GT$3&gt;=$A82,(GT$4),0),0)*($AH83-$AH82)/10000</f>
        <v>0</v>
      </c>
      <c r="GU82" s="17"/>
      <c r="GV82" s="128" t="n">
        <f aca="false">SUM(GO82:GT82)</f>
        <v>0</v>
      </c>
      <c r="GW82" s="128" t="n">
        <f aca="false">GV82*AL82</f>
        <v>0</v>
      </c>
      <c r="GZ82" s="17"/>
      <c r="HA82" s="17"/>
      <c r="HB82" s="17"/>
      <c r="HC82" s="17"/>
      <c r="HD82" s="140" t="n">
        <f aca="false">IF(HD$2&lt;=$A82,IF(HD$3&gt;=$A82,(HD$4),0),0)*($AH83-$AH82)/10000</f>
        <v>0</v>
      </c>
      <c r="HE82" s="140" t="n">
        <f aca="false">IF(HE$2&lt;=$A82,IF(HE$3&gt;=$A82,(HE$4),0),0)*($AH83-$AH82)/10000</f>
        <v>0</v>
      </c>
      <c r="HF82" s="140" t="n">
        <f aca="false">IF(HF$2&lt;=$A82,IF(HF$3&gt;=$A82,(HF$4),0),0)*($AH83-$AH82)/10000</f>
        <v>0</v>
      </c>
      <c r="HG82" s="140" t="n">
        <f aca="false">IF(HG$2&lt;=$A82,IF(HG$3&gt;=$A82,(HG$4),0),0)*($AH83-$AH82)/10000</f>
        <v>0</v>
      </c>
      <c r="HH82" s="140" t="n">
        <f aca="false">IF(HH$2&lt;=$A82,IF(HH$3&gt;=$A82,(HH$4),0),0)*($AH83-$AH82)/10000</f>
        <v>0</v>
      </c>
      <c r="HI82" s="140" t="n">
        <f aca="false">IF(HI$2&lt;=$A82,IF(HI$3&gt;=$A82,(HI$4),0),0)*($AH83-$AH82)/10000</f>
        <v>0</v>
      </c>
      <c r="HJ82" s="17"/>
      <c r="HK82" s="128" t="n">
        <f aca="false">SUM(HD82:HI82)</f>
        <v>0</v>
      </c>
      <c r="HL82" s="128" t="n">
        <f aca="false">HK82*AL82</f>
        <v>0</v>
      </c>
    </row>
    <row r="83" customFormat="false" ht="16.5" hidden="false" customHeight="false" outlineLevel="0" collapsed="false">
      <c r="A83" s="133" t="n">
        <v>39264</v>
      </c>
      <c r="B83" s="144" t="n">
        <f aca="false">INDEX(PrnArray,MATCH($A83,PrnColumn,0),MATCH($AE$19,PrnRow,0))+EP83</f>
        <v>0</v>
      </c>
      <c r="C83" s="135" t="n">
        <f aca="false">INDEX(M1SHEET,MATCH($A83,M1COLUMN,0),MATCH($AF$14,M1ROW,0))</f>
        <v>0.12</v>
      </c>
      <c r="D83" s="145" t="n">
        <f aca="false">AVERAGE(C80:C86)</f>
        <v>0.12</v>
      </c>
      <c r="E83" s="144" t="n">
        <f aca="false">INDEX(PrnArray,MATCH($A83,PrnColumn,0),MATCH($AF$47,PrnRow,0))+HL83</f>
        <v>0</v>
      </c>
      <c r="F83" s="135" t="n">
        <f aca="false">INDEX(M1SHEET,MATCH($A83,M1COLUMN,0),MATCH($AF$6,M1ROW,0))</f>
        <v>0.16</v>
      </c>
      <c r="G83" s="145" t="n">
        <f aca="false">AVERAGE(F80:F86)</f>
        <v>0.171428571428571</v>
      </c>
      <c r="H83" s="144" t="n">
        <f aca="false">INDEX(PrnArray,MATCH($A83,PrnColumn,0),MATCH($AE$11,PrnRow,0))</f>
        <v>0</v>
      </c>
      <c r="I83" s="135" t="n">
        <f aca="false">INDEX(M1SHEET,MATCH($A83,M1COLUMN,0),MATCH($AF$20,M1ROW,0))</f>
        <v>-0.09</v>
      </c>
      <c r="J83" s="145" t="n">
        <f aca="false">AVERAGE(I80:I86)</f>
        <v>-0.09</v>
      </c>
      <c r="K83" s="144" t="n">
        <f aca="false">INDEX(PrnArray,MATCH($A83,PrnColumn,0),MATCH($AE$21,PrnRow,0))+FS83</f>
        <v>10.8</v>
      </c>
      <c r="L83" s="135" t="n">
        <f aca="false">INDEX(M1SHEET,MATCH($A83,M1COLUMN,0),MATCH($AF$10,M1ROW,0))</f>
        <v>0.06</v>
      </c>
      <c r="M83" s="145" t="n">
        <f aca="false">AVERAGE(L80:L86)</f>
        <v>0.0714285714285714</v>
      </c>
      <c r="N83" s="144" t="n">
        <f aca="false">INDEX(PrnArray,MATCH($A83,PrnColumn,0),MATCH($AE$40,PrnRow,0))+AJ83</f>
        <v>-46.22</v>
      </c>
      <c r="O83" s="135" t="n">
        <f aca="false">INDEX(M1SHEET,MATCH($A83,M1COLUMN,0),MATCH($AF$26,M1ROW,0))</f>
        <v>0.14</v>
      </c>
      <c r="P83" s="145" t="n">
        <f aca="false">AVERAGE(O80:O86)</f>
        <v>0.14</v>
      </c>
      <c r="Q83" s="144" t="n">
        <f aca="false">INDEX(PrnArray,MATCH($A83,PrnColumn,0),MATCH($AE$2,PrnRow,0))+$BE83+$DE83</f>
        <v>-72.05</v>
      </c>
      <c r="R83" s="135" t="n">
        <f aca="false">INDEX(M1SHEET,MATCH($A83,M1COLUMN,0),MATCH($AF$3,M1ROW,0))</f>
        <v>-0.585</v>
      </c>
      <c r="S83" s="145" t="n">
        <f aca="false">AVERAGE(R80:R86)</f>
        <v>-0.585</v>
      </c>
      <c r="T83" s="135" t="n">
        <f aca="false">INDEX(M1SHEET,MATCH($A83,M1COLUMN,0),MATCH($AF$28,M1ROW,0))</f>
        <v>4.74746653263442</v>
      </c>
      <c r="U83" s="145" t="n">
        <f aca="false">AVERAGE(T80:T86)</f>
        <v>4.75325243100466</v>
      </c>
      <c r="V83" s="144" t="e">
        <f aca="false">INDEX(PrnArray,MATCH($A83,PrnColumn,0),MATCH($AE$18,PrnRow,0))+INDEX(optsArray,MATCH($A83,optsColumn,0),MATCH($AE$18,optsRow,0))+$BE83+$CJ83+$CR83+$DP83</f>
        <v>#VALUE!</v>
      </c>
      <c r="W83" s="135" t="n">
        <f aca="false">INDEX(M1SHEET,MATCH($A83,M1COLUMN,0),MATCH($AF$2,M1ROW,0))</f>
        <v>3.971</v>
      </c>
      <c r="X83" s="145" t="n">
        <f aca="false">AVERAGE(W80:W86)</f>
        <v>3.97514285714286</v>
      </c>
      <c r="Z83" s="150" t="n">
        <f aca="false">H83+K83+Q83</f>
        <v>-61.25</v>
      </c>
      <c r="AA83" s="58"/>
      <c r="AB83" s="58"/>
      <c r="AH83" s="138" t="n">
        <v>39264</v>
      </c>
      <c r="AI83" s="96" t="n">
        <f aca="false">(BE83+BQ83+CJ83+DP83)*AL83</f>
        <v>0</v>
      </c>
      <c r="AJ83" s="97" t="n">
        <f aca="false">(AN83)*(AL83)</f>
        <v>0</v>
      </c>
      <c r="AK83" s="97" t="n">
        <f aca="false">(AM83+AN83)*(AL83)</f>
        <v>0</v>
      </c>
      <c r="AL83" s="139" t="n">
        <f aca="false">INDEX(M1SHEET,MATCH($AH83,M1COLUMN,0),MATCH($AF$38,M1ROW,0))</f>
        <v>0.696776585598299</v>
      </c>
      <c r="AM83" s="122" t="n">
        <f aca="false">BR83</f>
        <v>0</v>
      </c>
      <c r="AN83" s="97" t="n">
        <f aca="false">BQ83</f>
        <v>0</v>
      </c>
      <c r="AO83" s="125"/>
      <c r="AP83" s="108"/>
      <c r="AQ83" s="128" t="n">
        <f aca="false">SUM(AW83:BD83)+SUM(BH83:BO83)+SUM(DT83:DY83)+SUM(BV83:CH83)</f>
        <v>0</v>
      </c>
      <c r="AR83" s="108"/>
      <c r="AS83" s="17"/>
      <c r="AT83" s="17"/>
      <c r="AU83" s="37" t="n">
        <v>39264</v>
      </c>
      <c r="AV83" s="17"/>
      <c r="AW83" s="128" t="n">
        <f aca="false">IF(AW$2&lt;=$A83,IF(AW$3&gt;=$A83,(AW$4/1.055056),0),0)*($AH84-$AH83)/10000</f>
        <v>0</v>
      </c>
      <c r="AX83" s="140" t="n">
        <f aca="false">IF(AX$2&lt;=$A83,IF(AX$3&gt;=$A83,(AX$4/1.055056),0),0)*($AH84-$AH83)/10000</f>
        <v>0</v>
      </c>
      <c r="AY83" s="140" t="n">
        <f aca="false">IF(AY$2&lt;=$A83,IF(AY$3&gt;=$A83,(AY$4/1.055056),0),0)*($AH84-$AH83)/10000</f>
        <v>0</v>
      </c>
      <c r="AZ83" s="140" t="n">
        <f aca="false">IF(AZ$2&lt;=$A83,IF(AZ$3&gt;=$A83,(AZ$4/1.055056),0),0)*($AH84-$AH83)/10000</f>
        <v>0</v>
      </c>
      <c r="BA83" s="140" t="n">
        <f aca="false">IF(BA$2&lt;=$A83,IF(BA$3&gt;=$A83,(BA$4/1.055056),0),0)*($AH84-$AH83)/10000</f>
        <v>0</v>
      </c>
      <c r="BB83" s="140" t="n">
        <f aca="false">IF(BB$2&lt;=$A83,IF(BB$3&gt;=$A83,(BB$4/1.055056),0),0)*($AH84-$AH83)/10000</f>
        <v>0</v>
      </c>
      <c r="BC83" s="140" t="n">
        <f aca="false">IF(BC$2&lt;=$A83,IF(BC$3&gt;=$A83,(BC$4/1.055056),0),0)*($AH84-$AH83)/10000</f>
        <v>0</v>
      </c>
      <c r="BD83" s="140"/>
      <c r="BE83" s="140" t="n">
        <f aca="false">SUM(AW83:BD83)*AL83</f>
        <v>0</v>
      </c>
      <c r="BF83" s="13"/>
      <c r="BG83" s="13"/>
      <c r="BH83" s="141" t="n">
        <f aca="false">IF(BH$2&lt;=$A83,IF(BH$3&gt;=$A83,(BH$4/1.055056),0),0)*($AH84-$AH83)/10000</f>
        <v>0</v>
      </c>
      <c r="BI83" s="141" t="n">
        <f aca="false">IF(BI$2&lt;=$A83,IF(BI$3&gt;=$A83,(BI$4/1.055056),0),0)*($AH84-$AH83)/10000</f>
        <v>0</v>
      </c>
      <c r="BJ83" s="141" t="n">
        <f aca="false">IF(BJ$2&lt;=$A83,IF(BJ$3&gt;=$A83,(BJ$4/1.055056),0),0)*($AH84-$AH83)/10000</f>
        <v>0</v>
      </c>
      <c r="BK83" s="141" t="n">
        <f aca="false">IF(BK$2&lt;=$A83,IF(BK$3&gt;=$A83,(BK$4/1.055056),0),0)*($AH84-$AH83)/10000</f>
        <v>0</v>
      </c>
      <c r="BL83" s="141" t="n">
        <f aca="false">IF(BL$2&lt;=$A83,IF(BL$3&gt;=$A83,(BL$4/1.055056),0),0)*($AH84-$AH83)/10000</f>
        <v>0</v>
      </c>
      <c r="BM83" s="141" t="n">
        <f aca="false">IF(BM$2&lt;=$A83,IF(BM$3&gt;=$A83,(BM$4/1.055056),0),0)*($AH84-$AH83)/10000</f>
        <v>0</v>
      </c>
      <c r="BN83" s="141" t="n">
        <f aca="false">IF(BN$2&lt;=$A83,IF(BN$3&gt;=$A83,(BN$4/1.055056),0),0)*($AH84-$AH83)/10000</f>
        <v>0</v>
      </c>
      <c r="BO83" s="141" t="n">
        <f aca="false">IF(BO$2&lt;=$A83,IF(BO$3&gt;=$A83,(BO$4/1.055056),0),0)*($AH84-$AH83)/10000</f>
        <v>0</v>
      </c>
      <c r="BP83" s="13"/>
      <c r="BQ83" s="14" t="n">
        <f aca="false">SUM(BH83:BO83)</f>
        <v>0</v>
      </c>
      <c r="BR83" s="14"/>
      <c r="BS83" s="14"/>
      <c r="BT83" s="17"/>
      <c r="BU83" s="17"/>
      <c r="BV83" s="142" t="n">
        <f aca="false">IF(BV$2&lt;=$A83,IF(BV$3&gt;=$A83,(BV$4),0),0)*($AH84-$AH83)/10000</f>
        <v>0</v>
      </c>
      <c r="BW83" s="142" t="n">
        <f aca="false">IF(BW$2&lt;=$A83,IF(BW$3&gt;=$A83,(BW$4),0),0)*($AH84-$AH83)/10000</f>
        <v>0</v>
      </c>
      <c r="BX83" s="142" t="n">
        <f aca="false">IF(BX$2&lt;=$A83,IF(BX$3&gt;=$A83,(BX$4),0),0)*($AH84-$AH83)/10000</f>
        <v>0</v>
      </c>
      <c r="BY83" s="142" t="n">
        <f aca="false">IF(BY$2&lt;=$A83,IF(BY$3&gt;=$A83,(BY$4),0),0)*($AH84-$AH83)/10000</f>
        <v>0</v>
      </c>
      <c r="BZ83" s="142" t="n">
        <f aca="false">IF(BZ$2&lt;=$A83,IF(BZ$3&gt;=$A83,(BZ$4),0),0)*($AH84-$AH83)/10000</f>
        <v>0</v>
      </c>
      <c r="CA83" s="140" t="n">
        <f aca="false">IF(CA$2&lt;=$A83,IF(CA$3&gt;=$A83,(CA$4),0),0)*($AH84-$AH83)/10000</f>
        <v>0</v>
      </c>
      <c r="CB83" s="140" t="n">
        <f aca="false">IF(CB$2&lt;=$A83,IF(CB$3&gt;=$A83,(CB$4),0),0)*($AH84-$AH83)/10000</f>
        <v>0</v>
      </c>
      <c r="CC83" s="140" t="n">
        <f aca="false">IF(CC$2&lt;=$A83,IF(CC$3&gt;=$A83,(CC$4),0),0)*($AH84-$AH83)/10000</f>
        <v>0</v>
      </c>
      <c r="CD83" s="140" t="n">
        <f aca="false">IF(CD$2&lt;=$A83,IF(CD$3&gt;=$A83,(CD$4),0),0)*($AH84-$AH83)/10000</f>
        <v>0</v>
      </c>
      <c r="CE83" s="140" t="n">
        <f aca="false">IF(CE$2&lt;=$A83,IF(CE$3&gt;=$A83,(CE$4),0),0)*($AH84-$AH83)/10000</f>
        <v>0</v>
      </c>
      <c r="CF83" s="140" t="n">
        <f aca="false">IF(CF$2&lt;=$A83,IF(CF$3&gt;=$A83,(CF$4),0),0)*($AH84-$AH83)/10000</f>
        <v>0</v>
      </c>
      <c r="CG83" s="140" t="n">
        <f aca="false">IF(CG$2&lt;=$A83,IF(CG$3&gt;=$A83,(CG$4),0),0)*($AH84-$AH83)/10000</f>
        <v>0</v>
      </c>
      <c r="CH83" s="140" t="n">
        <f aca="false">IF(CH$2&lt;=$A83,IF(CH$3&gt;=$A83,(CH$4),0),0)*($AH84-$AH83)/10000</f>
        <v>0</v>
      </c>
      <c r="CI83" s="17"/>
      <c r="CJ83" s="128" t="n">
        <f aca="false">SUM(BV83:CH83)*$AL83</f>
        <v>0</v>
      </c>
      <c r="CK83" s="128"/>
      <c r="CL83" s="128"/>
      <c r="CM83" s="142" t="n">
        <f aca="false">IF(CM$2&lt;=$A83,IF(CM$3&gt;=$A83,(CM$4),0),0)*($AH84-$AH83)/10000</f>
        <v>0</v>
      </c>
      <c r="CN83" s="142" t="n">
        <f aca="false">IF(CN$2&lt;=$A83,IF(CN$3&gt;=$A83,(CN$4),0),0)*($AH84-$AH83)/10000</f>
        <v>0</v>
      </c>
      <c r="CO83" s="142" t="n">
        <f aca="false">IF(CO$2&lt;=$A83,IF(CO$3&gt;=$A83,(CO$4),0),0)*($AH84-$AH83)/10000</f>
        <v>0</v>
      </c>
      <c r="CP83" s="142" t="n">
        <f aca="false">IF(CP$2&lt;=$A83,IF(CP$3&gt;=$A83,(CP$4),0),0)*($AH84-$AH83)/10000</f>
        <v>0</v>
      </c>
      <c r="CQ83" s="128"/>
      <c r="CR83" s="128" t="n">
        <f aca="false">SUM(CM83:CP83)*AL83</f>
        <v>0</v>
      </c>
      <c r="CS83" s="128"/>
      <c r="CT83" s="17"/>
      <c r="CU83" s="17"/>
      <c r="CV83" s="17"/>
      <c r="CW83" s="140" t="n">
        <f aca="false">IF(CW$2&lt;=$A83,IF(CW$3&gt;=$A83,(CW$4),0),0)*($AH84-$AH83)/10000</f>
        <v>0</v>
      </c>
      <c r="CX83" s="140" t="n">
        <f aca="false">IF(CX$2&lt;=$A83,IF(CX$3&gt;=$A83,(CX$4),0),0)*($AH84-$AH83)/10000</f>
        <v>0</v>
      </c>
      <c r="CY83" s="140" t="n">
        <f aca="false">IF(CY$2&lt;=$A83,IF(CY$3&gt;=$A83,(CY$4),0),0)*($AH84-$AH83)/10000</f>
        <v>0</v>
      </c>
      <c r="CZ83" s="140" t="n">
        <f aca="false">IF(CZ$2&lt;=$A83,IF(CZ$3&gt;=$A83,(CZ$4),0),0)*($AH84-$AH83)/10000</f>
        <v>0</v>
      </c>
      <c r="DA83" s="140" t="n">
        <f aca="false">IF(DA$2&lt;=$A83,IF(DA$3&gt;=$A83,(DA$4),0),0)*($AH84-$AH83)/10000</f>
        <v>0</v>
      </c>
      <c r="DB83" s="140" t="n">
        <f aca="false">IF(DB$2&lt;=$A83,IF(DB$3&gt;=$A83,(DB$4),0),0)*($AH84-$AH83)/10000</f>
        <v>0</v>
      </c>
      <c r="DC83" s="140" t="n">
        <f aca="false">IF(DC$2&lt;=$A83,IF(DC$3&gt;=$A83,(DC$4),0),0)*($AH84-$AH83)/10000</f>
        <v>0</v>
      </c>
      <c r="DD83" s="17"/>
      <c r="DE83" s="128" t="n">
        <f aca="false">SUM(CW83:DC83)*$AL83</f>
        <v>0</v>
      </c>
      <c r="DF83" s="17"/>
      <c r="DG83" s="17"/>
      <c r="DH83" s="17"/>
      <c r="DI83" s="17"/>
      <c r="DJ83" s="17"/>
      <c r="DK83" s="140" t="n">
        <f aca="false">IF(DK$2&lt;=$A83,IF(DK$3&gt;=$A83,(DK$4),0),0)*($AH84-$AH83)/10000</f>
        <v>0</v>
      </c>
      <c r="DL83" s="140" t="n">
        <f aca="false">IF(DL$2&lt;=$A83,IF(DL$3&gt;=$A83,(DL$4),0),0)*($AH84-$AH83)/10000</f>
        <v>0</v>
      </c>
      <c r="DM83" s="140" t="n">
        <f aca="false">IF(DM$2&lt;=$A83,IF(DM$3&gt;=$A83,(DM$4),0),0)*($AH84-$AH83)/10000</f>
        <v>0</v>
      </c>
      <c r="DN83" s="140" t="n">
        <f aca="false">IF(DN$2&lt;=$A83,IF(DN$3&gt;=$A83,(DN$4),0),0)*($AH84-$AH83)/10000</f>
        <v>0</v>
      </c>
      <c r="DO83" s="140"/>
      <c r="DP83" s="140" t="n">
        <f aca="false">SUM(DK83:DN83)*AL83</f>
        <v>0</v>
      </c>
      <c r="DQ83" s="140"/>
      <c r="DR83" s="140" t="n">
        <f aca="false">IF(DR$2&lt;=$A83,IF(DR$3&gt;=$A83,(DR$4),0),0)*($AH84-$AH83)/10000</f>
        <v>0</v>
      </c>
      <c r="DS83" s="140" t="n">
        <f aca="false">IF(DS$2&lt;=$A83,IF(DS$3&gt;=$A83,(DS$4),0),0)*($AH84-$AH83)/10000</f>
        <v>0</v>
      </c>
      <c r="DT83" s="140" t="n">
        <f aca="false">IF(DT$2&lt;=$A83,IF(DT$3&gt;=$A83,(DT$4),0),0)*($AH84-$AH83)/10000</f>
        <v>0</v>
      </c>
      <c r="DU83" s="140" t="n">
        <f aca="false">IF(DU$2&lt;=$A83,IF(DU$3&gt;=$A83,(DU$4),0),0)*($AH84-$AH83)/10000</f>
        <v>0</v>
      </c>
      <c r="DV83" s="140" t="n">
        <f aca="false">IF(DV$2&lt;=$A83,IF(DV$3&gt;=$A83,(DV$4),0),0)*($AH84-$AH83)/10000</f>
        <v>0</v>
      </c>
      <c r="DW83" s="140" t="n">
        <f aca="false">IF(DW$2&lt;=$A83,IF(DW$3&gt;=$A83,(DW$4),0),0)*($AH84-$AH83)/10000</f>
        <v>0</v>
      </c>
      <c r="DX83" s="140" t="n">
        <f aca="false">IF(DX$2&lt;=$A83,IF(DX$3&gt;=$A83,(DX$4),0),0)*($AH84-$AH83)/10000</f>
        <v>0</v>
      </c>
      <c r="DY83" s="140" t="n">
        <f aca="false">IF(DY$2&lt;=$A83,IF(DY$3&gt;=$A83,(DY$4),0),0)*($AH84-$AH83)/10000</f>
        <v>0</v>
      </c>
      <c r="DZ83" s="17"/>
      <c r="EA83" s="128" t="n">
        <f aca="false">DP83+((SUM(DR83:DY83)))</f>
        <v>0</v>
      </c>
      <c r="EB83" s="128" t="n">
        <f aca="false">EA83*AL83</f>
        <v>0</v>
      </c>
      <c r="EC83" s="17"/>
      <c r="ED83" s="17"/>
      <c r="EE83" s="17"/>
      <c r="EF83" s="17"/>
      <c r="EG83" s="17"/>
      <c r="EH83" s="140" t="n">
        <f aca="false">IF(EH$2&lt;=$A83,IF(EH$3&gt;=$A83,(EH$4),0),0)*($AH84-$AH83)/10000</f>
        <v>0</v>
      </c>
      <c r="EI83" s="140" t="n">
        <f aca="false">IF(EI$2&lt;=$A83,IF(EI$3&gt;=$A83,(EI$4),0),0)*($AH84-$AH83)/10000</f>
        <v>0</v>
      </c>
      <c r="EJ83" s="140" t="n">
        <f aca="false">IF(EJ$2&lt;=$A83,IF(EJ$3&gt;=$A83,(EJ$4),0),0)*($AH84-$AH83)/10000</f>
        <v>0</v>
      </c>
      <c r="EK83" s="140" t="n">
        <f aca="false">IF(EK$2&lt;=$A83,IF(EK$3&gt;=$A83,(EK$4),0),0)*($AH84-$AH83)/10000</f>
        <v>0</v>
      </c>
      <c r="EL83" s="140" t="n">
        <f aca="false">IF(EL$2&lt;=$A83,IF(EL$3&gt;=$A83,(EL$4),0),0)*($AH84-$AH83)/10000</f>
        <v>0</v>
      </c>
      <c r="EM83" s="140" t="n">
        <f aca="false">IF(EM$2&lt;=$A83,IF(EM$3&gt;=$A83,(EM$4),0),0)*($AH84-$AH83)/10000</f>
        <v>0</v>
      </c>
      <c r="EN83" s="17"/>
      <c r="EO83" s="128" t="n">
        <f aca="false">SUM(EH83:EM83)</f>
        <v>0</v>
      </c>
      <c r="EP83" s="128" t="n">
        <f aca="false">EO83*AL83</f>
        <v>0</v>
      </c>
      <c r="EQ83" s="17"/>
      <c r="ER83" s="17"/>
      <c r="ES83" s="17"/>
      <c r="ET83" s="17"/>
      <c r="EU83" s="17"/>
      <c r="EV83" s="140" t="n">
        <f aca="false">IF(EV$2&lt;=$A83,IF(EV$3&gt;=$A83,(EV$4),0),0)*($AH84-$AH83)/10000</f>
        <v>0</v>
      </c>
      <c r="EW83" s="140" t="n">
        <f aca="false">IF(EW$2&lt;=$A83,IF(EW$3&gt;=$A83,(EW$4),0),0)*($AH84-$AH83)/10000</f>
        <v>0</v>
      </c>
      <c r="EX83" s="140" t="n">
        <f aca="false">IF(EX$2&lt;=$A83,IF(EX$3&gt;=$A83,(EX$4),0),0)*($AH84-$AH83)/10000</f>
        <v>0</v>
      </c>
      <c r="EY83" s="140" t="n">
        <f aca="false">IF(EY$2&lt;=$A83,IF(EY$3&gt;=$A83,(EY$4),0),0)*($AH84-$AH83)/10000</f>
        <v>0</v>
      </c>
      <c r="EZ83" s="140" t="n">
        <f aca="false">IF(EZ$2&lt;=$A83,IF(EZ$3&gt;=$A83,(EZ$4),0),0)*($AH84-$AH83)/10000</f>
        <v>0</v>
      </c>
      <c r="FA83" s="140" t="n">
        <f aca="false">IF(FA$2&lt;=$A83,IF(FA$3&gt;=$A83,(FA$4),0),0)*($AH84-$AH83)/10000</f>
        <v>0</v>
      </c>
      <c r="FB83" s="17"/>
      <c r="FC83" s="128" t="n">
        <f aca="false">SUM(EV83:FA83)</f>
        <v>0</v>
      </c>
      <c r="FD83" s="128" t="n">
        <f aca="false">FC83*AL83</f>
        <v>0</v>
      </c>
      <c r="FE83" s="17"/>
      <c r="FF83" s="17"/>
      <c r="FG83" s="17"/>
      <c r="FH83" s="17"/>
      <c r="FI83" s="17"/>
      <c r="FJ83" s="17"/>
      <c r="FK83" s="140" t="n">
        <f aca="false">IF(FK$2&lt;=$A83,IF(FK$3&gt;=$A83,(FK$4),0),0)*($AH84-$AH83)/10000</f>
        <v>0</v>
      </c>
      <c r="FL83" s="140" t="n">
        <f aca="false">IF(FL$2&lt;=$A83,IF(FL$3&gt;=$A83,(FL$4),0),0)*($AH84-$AH83)/10000</f>
        <v>0</v>
      </c>
      <c r="FM83" s="140" t="n">
        <f aca="false">IF(FM$2&lt;=$A83,IF(FM$3&gt;=$A83,(FM$4),0),0)*($AH84-$AH83)/10000</f>
        <v>0</v>
      </c>
      <c r="FN83" s="140" t="n">
        <f aca="false">IF(FN$2&lt;=$A83,IF(FN$3&gt;=$A83,(FN$4),0),0)*($AH84-$AH83)/10000</f>
        <v>0</v>
      </c>
      <c r="FO83" s="140" t="n">
        <f aca="false">IF(FO$2&lt;=$A83,IF(FO$3&gt;=$A83,(FO$4),0),0)*($AH84-$AH83)/10000</f>
        <v>0</v>
      </c>
      <c r="FP83" s="140" t="n">
        <f aca="false">IF(FP$2&lt;=$A83,IF(FP$3&gt;=$A83,(FP$4),0),0)*($AH84-$AH83)/10000</f>
        <v>0</v>
      </c>
      <c r="FQ83" s="17"/>
      <c r="FR83" s="128" t="n">
        <f aca="false">SUM(FK83:FP83)</f>
        <v>0</v>
      </c>
      <c r="FS83" s="128" t="n">
        <f aca="false">FR83*AL83</f>
        <v>0</v>
      </c>
      <c r="FT83" s="17"/>
      <c r="FU83" s="17"/>
      <c r="FV83" s="17"/>
      <c r="FW83" s="17"/>
      <c r="FX83" s="17"/>
      <c r="FY83" s="17"/>
      <c r="FZ83" s="140" t="n">
        <f aca="false">IF(FZ$2&lt;=$A83,IF(FZ$3&gt;=$A83,(FZ$4),0),0)*($AH84-$AH83)/10000</f>
        <v>0</v>
      </c>
      <c r="GA83" s="140" t="n">
        <f aca="false">IF(GA$2&lt;=$A83,IF(GA$3&gt;=$A83,(GA$4),0),0)*($AH84-$AH83)/10000</f>
        <v>0</v>
      </c>
      <c r="GB83" s="140" t="n">
        <f aca="false">IF(GB$2&lt;=$A83,IF(GB$3&gt;=$A83,(GB$4),0),0)*($AH84-$AH83)/10000</f>
        <v>0</v>
      </c>
      <c r="GC83" s="140" t="n">
        <f aca="false">IF(GC$2&lt;=$A83,IF(GC$3&gt;=$A83,(GC$4),0),0)*($AH84-$AH83)/10000</f>
        <v>0</v>
      </c>
      <c r="GD83" s="140" t="n">
        <f aca="false">IF(GD$2&lt;=$A83,IF(GD$3&gt;=$A83,(GD$4),0),0)*($AH84-$AH83)/10000</f>
        <v>0</v>
      </c>
      <c r="GE83" s="140" t="n">
        <f aca="false">IF(GE$2&lt;=$A83,IF(GE$3&gt;=$A83,(GE$4),0),0)*($AH84-$AH83)/10000</f>
        <v>0</v>
      </c>
      <c r="GF83" s="17"/>
      <c r="GG83" s="128" t="n">
        <f aca="false">SUM(FZ83:GE83)</f>
        <v>0</v>
      </c>
      <c r="GH83" s="128" t="n">
        <f aca="false">GG83*AL83</f>
        <v>0</v>
      </c>
      <c r="GK83" s="17"/>
      <c r="GL83" s="17"/>
      <c r="GM83" s="17"/>
      <c r="GN83" s="17"/>
      <c r="GO83" s="140" t="n">
        <f aca="false">IF(GO$2&lt;=$A83,IF(GO$3&gt;=$A83,(GO$4),0),0)*($AH84-$AH83)/10000</f>
        <v>0</v>
      </c>
      <c r="GP83" s="140" t="n">
        <f aca="false">IF(GP$2&lt;=$A83,IF(GP$3&gt;=$A83,(GP$4),0),0)*($AH84-$AH83)/10000</f>
        <v>0</v>
      </c>
      <c r="GQ83" s="140" t="n">
        <f aca="false">IF(GQ$2&lt;=$A83,IF(GQ$3&gt;=$A83,(GQ$4),0),0)*($AH84-$AH83)/10000</f>
        <v>0</v>
      </c>
      <c r="GR83" s="140" t="n">
        <f aca="false">IF(GR$2&lt;=$A83,IF(GR$3&gt;=$A83,(GR$4),0),0)*($AH84-$AH83)/10000</f>
        <v>0</v>
      </c>
      <c r="GS83" s="140" t="n">
        <f aca="false">IF(GS$2&lt;=$A83,IF(GS$3&gt;=$A83,(GS$4),0),0)*($AH84-$AH83)/10000</f>
        <v>0</v>
      </c>
      <c r="GT83" s="140" t="n">
        <f aca="false">IF(GT$2&lt;=$A83,IF(GT$3&gt;=$A83,(GT$4),0),0)*($AH84-$AH83)/10000</f>
        <v>0</v>
      </c>
      <c r="GU83" s="17"/>
      <c r="GV83" s="128" t="n">
        <f aca="false">SUM(GO83:GT83)</f>
        <v>0</v>
      </c>
      <c r="GW83" s="128" t="n">
        <f aca="false">GV83*AL83</f>
        <v>0</v>
      </c>
      <c r="GZ83" s="17"/>
      <c r="HA83" s="17"/>
      <c r="HB83" s="17"/>
      <c r="HC83" s="17"/>
      <c r="HD83" s="140" t="n">
        <f aca="false">IF(HD$2&lt;=$A83,IF(HD$3&gt;=$A83,(HD$4),0),0)*($AH84-$AH83)/10000</f>
        <v>0</v>
      </c>
      <c r="HE83" s="140" t="n">
        <f aca="false">IF(HE$2&lt;=$A83,IF(HE$3&gt;=$A83,(HE$4),0),0)*($AH84-$AH83)/10000</f>
        <v>0</v>
      </c>
      <c r="HF83" s="140" t="n">
        <f aca="false">IF(HF$2&lt;=$A83,IF(HF$3&gt;=$A83,(HF$4),0),0)*($AH84-$AH83)/10000</f>
        <v>0</v>
      </c>
      <c r="HG83" s="140" t="n">
        <f aca="false">IF(HG$2&lt;=$A83,IF(HG$3&gt;=$A83,(HG$4),0),0)*($AH84-$AH83)/10000</f>
        <v>0</v>
      </c>
      <c r="HH83" s="140" t="n">
        <f aca="false">IF(HH$2&lt;=$A83,IF(HH$3&gt;=$A83,(HH$4),0),0)*($AH84-$AH83)/10000</f>
        <v>0</v>
      </c>
      <c r="HI83" s="140" t="n">
        <f aca="false">IF(HI$2&lt;=$A83,IF(HI$3&gt;=$A83,(HI$4),0),0)*($AH84-$AH83)/10000</f>
        <v>0</v>
      </c>
      <c r="HJ83" s="17"/>
      <c r="HK83" s="128" t="n">
        <f aca="false">SUM(HD83:HI83)</f>
        <v>0</v>
      </c>
      <c r="HL83" s="128" t="n">
        <f aca="false">HK83*AL83</f>
        <v>0</v>
      </c>
    </row>
    <row r="84" customFormat="false" ht="16.5" hidden="false" customHeight="false" outlineLevel="0" collapsed="false">
      <c r="A84" s="133" t="n">
        <v>39295</v>
      </c>
      <c r="B84" s="144" t="n">
        <f aca="false">INDEX(PrnArray,MATCH($A84,PrnColumn,0),MATCH($AE$19,PrnRow,0))+EP84</f>
        <v>0</v>
      </c>
      <c r="C84" s="135" t="n">
        <f aca="false">INDEX(M1SHEET,MATCH($A84,M1COLUMN,0),MATCH($AF$14,M1ROW,0))</f>
        <v>0.12</v>
      </c>
      <c r="D84" s="152"/>
      <c r="E84" s="144" t="n">
        <f aca="false">INDEX(PrnArray,MATCH($A84,PrnColumn,0),MATCH($AF$47,PrnRow,0))+HL84</f>
        <v>0</v>
      </c>
      <c r="F84" s="135" t="n">
        <f aca="false">INDEX(M1SHEET,MATCH($A84,M1COLUMN,0),MATCH($AF$6,M1ROW,0))</f>
        <v>0.16</v>
      </c>
      <c r="G84" s="152"/>
      <c r="H84" s="144" t="n">
        <f aca="false">INDEX(PrnArray,MATCH($A84,PrnColumn,0),MATCH($AE$11,PrnRow,0))</f>
        <v>0</v>
      </c>
      <c r="I84" s="135" t="n">
        <f aca="false">INDEX(M1SHEET,MATCH($A84,M1COLUMN,0),MATCH($AF$20,M1ROW,0))</f>
        <v>-0.09</v>
      </c>
      <c r="J84" s="152"/>
      <c r="K84" s="144" t="n">
        <f aca="false">INDEX(PrnArray,MATCH($A84,PrnColumn,0),MATCH($AE$21,PrnRow,0))+FS84</f>
        <v>10.74</v>
      </c>
      <c r="L84" s="135" t="n">
        <f aca="false">INDEX(M1SHEET,MATCH($A84,M1COLUMN,0),MATCH($AF$10,M1ROW,0))</f>
        <v>0.06</v>
      </c>
      <c r="M84" s="152"/>
      <c r="N84" s="144" t="n">
        <f aca="false">INDEX(PrnArray,MATCH($A84,PrnColumn,0),MATCH($AE$40,PrnRow,0))+AJ84</f>
        <v>-45.98</v>
      </c>
      <c r="O84" s="135" t="n">
        <f aca="false">INDEX(M1SHEET,MATCH($A84,M1COLUMN,0),MATCH($AF$26,M1ROW,0))</f>
        <v>0.14</v>
      </c>
      <c r="P84" s="152"/>
      <c r="Q84" s="144" t="n">
        <f aca="false">INDEX(PrnArray,MATCH($A84,PrnColumn,0),MATCH($AE$2,PrnRow,0))+$BE84+$DE84</f>
        <v>-71.67</v>
      </c>
      <c r="R84" s="135" t="n">
        <f aca="false">INDEX(M1SHEET,MATCH($A84,M1COLUMN,0),MATCH($AF$3,M1ROW,0))</f>
        <v>-0.585</v>
      </c>
      <c r="S84" s="152"/>
      <c r="T84" s="135" t="n">
        <f aca="false">INDEX(M1SHEET,MATCH($A84,M1COLUMN,0),MATCH($AF$28,M1ROW,0))</f>
        <v>4.77453162554152</v>
      </c>
      <c r="U84" s="152"/>
      <c r="V84" s="144" t="e">
        <f aca="false">INDEX(PrnArray,MATCH($A84,PrnColumn,0),MATCH($AE$18,PrnRow,0))+INDEX(optsArray,MATCH($A84,optsColumn,0),MATCH($AE$18,optsRow,0))+$BE84+$CJ84+$CR84+$DP84</f>
        <v>#VALUE!</v>
      </c>
      <c r="W84" s="135" t="n">
        <f aca="false">INDEX(M1SHEET,MATCH($A84,M1COLUMN,0),MATCH($AF$2,M1ROW,0))</f>
        <v>3.991</v>
      </c>
      <c r="X84" s="152"/>
      <c r="Z84" s="150" t="n">
        <f aca="false">H84+K84+Q84</f>
        <v>-60.93</v>
      </c>
      <c r="AA84" s="58"/>
      <c r="AB84" s="58"/>
      <c r="AH84" s="138" t="n">
        <v>39295</v>
      </c>
      <c r="AI84" s="96" t="n">
        <f aca="false">(BE84+BQ84+CJ84+DP84)*AL84</f>
        <v>0</v>
      </c>
      <c r="AJ84" s="97" t="n">
        <f aca="false">(AN84)*(AL84)</f>
        <v>0</v>
      </c>
      <c r="AK84" s="97" t="n">
        <f aca="false">(AM84+AN84)*(AL84)</f>
        <v>0</v>
      </c>
      <c r="AL84" s="139" t="n">
        <f aca="false">INDEX(M1SHEET,MATCH($AH84,M1COLUMN,0),MATCH($AF$38,M1ROW,0))</f>
        <v>0.693099241782287</v>
      </c>
      <c r="AM84" s="122" t="n">
        <f aca="false">BR84</f>
        <v>0</v>
      </c>
      <c r="AN84" s="97" t="n">
        <f aca="false">BQ84</f>
        <v>0</v>
      </c>
      <c r="AO84" s="125"/>
      <c r="AP84" s="108"/>
      <c r="AQ84" s="128" t="n">
        <f aca="false">SUM(AW84:BD84)+SUM(BH84:BO84)+SUM(DT84:DY84)+SUM(BV84:CH84)</f>
        <v>0</v>
      </c>
      <c r="AR84" s="108"/>
      <c r="AS84" s="17"/>
      <c r="AT84" s="17"/>
      <c r="AU84" s="37" t="n">
        <v>39295</v>
      </c>
      <c r="AV84" s="17"/>
      <c r="AW84" s="128" t="n">
        <f aca="false">IF(AW$2&lt;=$A84,IF(AW$3&gt;=$A84,(AW$4/1.055056),0),0)*($AH85-$AH84)/10000</f>
        <v>0</v>
      </c>
      <c r="AX84" s="140" t="n">
        <f aca="false">IF(AX$2&lt;=$A84,IF(AX$3&gt;=$A84,(AX$4/1.055056),0),0)*($AH85-$AH84)/10000</f>
        <v>0</v>
      </c>
      <c r="AY84" s="140" t="n">
        <f aca="false">IF(AY$2&lt;=$A84,IF(AY$3&gt;=$A84,(AY$4/1.055056),0),0)*($AH85-$AH84)/10000</f>
        <v>0</v>
      </c>
      <c r="AZ84" s="140" t="n">
        <f aca="false">IF(AZ$2&lt;=$A84,IF(AZ$3&gt;=$A84,(AZ$4/1.055056),0),0)*($AH85-$AH84)/10000</f>
        <v>0</v>
      </c>
      <c r="BA84" s="140" t="n">
        <f aca="false">IF(BA$2&lt;=$A84,IF(BA$3&gt;=$A84,(BA$4/1.055056),0),0)*($AH85-$AH84)/10000</f>
        <v>0</v>
      </c>
      <c r="BB84" s="140" t="n">
        <f aca="false">IF(BB$2&lt;=$A84,IF(BB$3&gt;=$A84,(BB$4/1.055056),0),0)*($AH85-$AH84)/10000</f>
        <v>0</v>
      </c>
      <c r="BC84" s="140" t="n">
        <f aca="false">IF(BC$2&lt;=$A84,IF(BC$3&gt;=$A84,(BC$4/1.055056),0),0)*($AH85-$AH84)/10000</f>
        <v>0</v>
      </c>
      <c r="BD84" s="140"/>
      <c r="BE84" s="140" t="n">
        <f aca="false">SUM(AW84:BD84)*AL84</f>
        <v>0</v>
      </c>
      <c r="BF84" s="13"/>
      <c r="BG84" s="13"/>
      <c r="BH84" s="141" t="n">
        <f aca="false">IF(BH$2&lt;=$A84,IF(BH$3&gt;=$A84,(BH$4/1.055056),0),0)*($AH85-$AH84)/10000</f>
        <v>0</v>
      </c>
      <c r="BI84" s="141" t="n">
        <f aca="false">IF(BI$2&lt;=$A84,IF(BI$3&gt;=$A84,(BI$4/1.055056),0),0)*($AH85-$AH84)/10000</f>
        <v>0</v>
      </c>
      <c r="BJ84" s="141" t="n">
        <f aca="false">IF(BJ$2&lt;=$A84,IF(BJ$3&gt;=$A84,(BJ$4/1.055056),0),0)*($AH85-$AH84)/10000</f>
        <v>0</v>
      </c>
      <c r="BK84" s="141" t="n">
        <f aca="false">IF(BK$2&lt;=$A84,IF(BK$3&gt;=$A84,(BK$4/1.055056),0),0)*($AH85-$AH84)/10000</f>
        <v>0</v>
      </c>
      <c r="BL84" s="141" t="n">
        <f aca="false">IF(BL$2&lt;=$A84,IF(BL$3&gt;=$A84,(BL$4/1.055056),0),0)*($AH85-$AH84)/10000</f>
        <v>0</v>
      </c>
      <c r="BM84" s="141" t="n">
        <f aca="false">IF(BM$2&lt;=$A84,IF(BM$3&gt;=$A84,(BM$4/1.055056),0),0)*($AH85-$AH84)/10000</f>
        <v>0</v>
      </c>
      <c r="BN84" s="141" t="n">
        <f aca="false">IF(BN$2&lt;=$A84,IF(BN$3&gt;=$A84,(BN$4/1.055056),0),0)*($AH85-$AH84)/10000</f>
        <v>0</v>
      </c>
      <c r="BO84" s="141" t="n">
        <f aca="false">IF(BO$2&lt;=$A84,IF(BO$3&gt;=$A84,(BO$4/1.055056),0),0)*($AH85-$AH84)/10000</f>
        <v>0</v>
      </c>
      <c r="BP84" s="13"/>
      <c r="BQ84" s="14" t="n">
        <f aca="false">SUM(BH84:BO84)</f>
        <v>0</v>
      </c>
      <c r="BR84" s="14"/>
      <c r="BS84" s="14"/>
      <c r="BT84" s="17"/>
      <c r="BU84" s="17"/>
      <c r="BV84" s="142" t="n">
        <f aca="false">IF(BV$2&lt;=$A84,IF(BV$3&gt;=$A84,(BV$4),0),0)*($AH85-$AH84)/10000</f>
        <v>0</v>
      </c>
      <c r="BW84" s="142" t="n">
        <f aca="false">IF(BW$2&lt;=$A84,IF(BW$3&gt;=$A84,(BW$4),0),0)*($AH85-$AH84)/10000</f>
        <v>0</v>
      </c>
      <c r="BX84" s="142" t="n">
        <f aca="false">IF(BX$2&lt;=$A84,IF(BX$3&gt;=$A84,(BX$4),0),0)*($AH85-$AH84)/10000</f>
        <v>0</v>
      </c>
      <c r="BY84" s="142" t="n">
        <f aca="false">IF(BY$2&lt;=$A84,IF(BY$3&gt;=$A84,(BY$4),0),0)*($AH85-$AH84)/10000</f>
        <v>0</v>
      </c>
      <c r="BZ84" s="142" t="n">
        <f aca="false">IF(BZ$2&lt;=$A84,IF(BZ$3&gt;=$A84,(BZ$4),0),0)*($AH85-$AH84)/10000</f>
        <v>0</v>
      </c>
      <c r="CA84" s="140" t="n">
        <f aca="false">IF(CA$2&lt;=$A84,IF(CA$3&gt;=$A84,(CA$4),0),0)*($AH85-$AH84)/10000</f>
        <v>0</v>
      </c>
      <c r="CB84" s="140" t="n">
        <f aca="false">IF(CB$2&lt;=$A84,IF(CB$3&gt;=$A84,(CB$4),0),0)*($AH85-$AH84)/10000</f>
        <v>0</v>
      </c>
      <c r="CC84" s="140" t="n">
        <f aca="false">IF(CC$2&lt;=$A84,IF(CC$3&gt;=$A84,(CC$4),0),0)*($AH85-$AH84)/10000</f>
        <v>0</v>
      </c>
      <c r="CD84" s="140" t="n">
        <f aca="false">IF(CD$2&lt;=$A84,IF(CD$3&gt;=$A84,(CD$4),0),0)*($AH85-$AH84)/10000</f>
        <v>0</v>
      </c>
      <c r="CE84" s="140" t="n">
        <f aca="false">IF(CE$2&lt;=$A84,IF(CE$3&gt;=$A84,(CE$4),0),0)*($AH85-$AH84)/10000</f>
        <v>0</v>
      </c>
      <c r="CF84" s="140" t="n">
        <f aca="false">IF(CF$2&lt;=$A84,IF(CF$3&gt;=$A84,(CF$4),0),0)*($AH85-$AH84)/10000</f>
        <v>0</v>
      </c>
      <c r="CG84" s="140" t="n">
        <f aca="false">IF(CG$2&lt;=$A84,IF(CG$3&gt;=$A84,(CG$4),0),0)*($AH85-$AH84)/10000</f>
        <v>0</v>
      </c>
      <c r="CH84" s="140" t="n">
        <f aca="false">IF(CH$2&lt;=$A84,IF(CH$3&gt;=$A84,(CH$4),0),0)*($AH85-$AH84)/10000</f>
        <v>0</v>
      </c>
      <c r="CI84" s="17"/>
      <c r="CJ84" s="128" t="n">
        <f aca="false">SUM(BV84:CH84)*$AL84</f>
        <v>0</v>
      </c>
      <c r="CK84" s="128"/>
      <c r="CL84" s="128"/>
      <c r="CM84" s="142" t="n">
        <f aca="false">IF(CM$2&lt;=$A84,IF(CM$3&gt;=$A84,(CM$4),0),0)*($AH85-$AH84)/10000</f>
        <v>0</v>
      </c>
      <c r="CN84" s="142" t="n">
        <f aca="false">IF(CN$2&lt;=$A84,IF(CN$3&gt;=$A84,(CN$4),0),0)*($AH85-$AH84)/10000</f>
        <v>0</v>
      </c>
      <c r="CO84" s="142" t="n">
        <f aca="false">IF(CO$2&lt;=$A84,IF(CO$3&gt;=$A84,(CO$4),0),0)*($AH85-$AH84)/10000</f>
        <v>0</v>
      </c>
      <c r="CP84" s="142" t="n">
        <f aca="false">IF(CP$2&lt;=$A84,IF(CP$3&gt;=$A84,(CP$4),0),0)*($AH85-$AH84)/10000</f>
        <v>0</v>
      </c>
      <c r="CQ84" s="128"/>
      <c r="CR84" s="128" t="n">
        <f aca="false">SUM(CM84:CP84)*AL84</f>
        <v>0</v>
      </c>
      <c r="CS84" s="128"/>
      <c r="CT84" s="17"/>
      <c r="CU84" s="17"/>
      <c r="CV84" s="17"/>
      <c r="CW84" s="140" t="n">
        <f aca="false">IF(CW$2&lt;=$A84,IF(CW$3&gt;=$A84,(CW$4),0),0)*($AH85-$AH84)/10000</f>
        <v>0</v>
      </c>
      <c r="CX84" s="140" t="n">
        <f aca="false">IF(CX$2&lt;=$A84,IF(CX$3&gt;=$A84,(CX$4),0),0)*($AH85-$AH84)/10000</f>
        <v>0</v>
      </c>
      <c r="CY84" s="140" t="n">
        <f aca="false">IF(CY$2&lt;=$A84,IF(CY$3&gt;=$A84,(CY$4),0),0)*($AH85-$AH84)/10000</f>
        <v>0</v>
      </c>
      <c r="CZ84" s="140" t="n">
        <f aca="false">IF(CZ$2&lt;=$A84,IF(CZ$3&gt;=$A84,(CZ$4),0),0)*($AH85-$AH84)/10000</f>
        <v>0</v>
      </c>
      <c r="DA84" s="140" t="n">
        <f aca="false">IF(DA$2&lt;=$A84,IF(DA$3&gt;=$A84,(DA$4),0),0)*($AH85-$AH84)/10000</f>
        <v>0</v>
      </c>
      <c r="DB84" s="140" t="n">
        <f aca="false">IF(DB$2&lt;=$A84,IF(DB$3&gt;=$A84,(DB$4),0),0)*($AH85-$AH84)/10000</f>
        <v>0</v>
      </c>
      <c r="DC84" s="140" t="n">
        <f aca="false">IF(DC$2&lt;=$A84,IF(DC$3&gt;=$A84,(DC$4),0),0)*($AH85-$AH84)/10000</f>
        <v>0</v>
      </c>
      <c r="DD84" s="17"/>
      <c r="DE84" s="128" t="n">
        <f aca="false">SUM(CW84:DC84)*$AL84</f>
        <v>0</v>
      </c>
      <c r="DF84" s="17"/>
      <c r="DG84" s="17"/>
      <c r="DH84" s="17"/>
      <c r="DI84" s="17"/>
      <c r="DJ84" s="17"/>
      <c r="DK84" s="140" t="n">
        <f aca="false">IF(DK$2&lt;=$A84,IF(DK$3&gt;=$A84,(DK$4),0),0)*($AH85-$AH84)/10000</f>
        <v>0</v>
      </c>
      <c r="DL84" s="140" t="n">
        <f aca="false">IF(DL$2&lt;=$A84,IF(DL$3&gt;=$A84,(DL$4),0),0)*($AH85-$AH84)/10000</f>
        <v>0</v>
      </c>
      <c r="DM84" s="140" t="n">
        <f aca="false">IF(DM$2&lt;=$A84,IF(DM$3&gt;=$A84,(DM$4),0),0)*($AH85-$AH84)/10000</f>
        <v>0</v>
      </c>
      <c r="DN84" s="140" t="n">
        <f aca="false">IF(DN$2&lt;=$A84,IF(DN$3&gt;=$A84,(DN$4),0),0)*($AH85-$AH84)/10000</f>
        <v>0</v>
      </c>
      <c r="DO84" s="140"/>
      <c r="DP84" s="140" t="n">
        <f aca="false">SUM(DK84:DN84)*AL84</f>
        <v>0</v>
      </c>
      <c r="DQ84" s="140"/>
      <c r="DR84" s="140" t="n">
        <f aca="false">IF(DR$2&lt;=$A84,IF(DR$3&gt;=$A84,(DR$4),0),0)*($AH85-$AH84)/10000</f>
        <v>0</v>
      </c>
      <c r="DS84" s="140" t="n">
        <f aca="false">IF(DS$2&lt;=$A84,IF(DS$3&gt;=$A84,(DS$4),0),0)*($AH85-$AH84)/10000</f>
        <v>0</v>
      </c>
      <c r="DT84" s="140" t="n">
        <f aca="false">IF(DT$2&lt;=$A84,IF(DT$3&gt;=$A84,(DT$4),0),0)*($AH85-$AH84)/10000</f>
        <v>0</v>
      </c>
      <c r="DU84" s="140" t="n">
        <f aca="false">IF(DU$2&lt;=$A84,IF(DU$3&gt;=$A84,(DU$4),0),0)*($AH85-$AH84)/10000</f>
        <v>0</v>
      </c>
      <c r="DV84" s="140" t="n">
        <f aca="false">IF(DV$2&lt;=$A84,IF(DV$3&gt;=$A84,(DV$4),0),0)*($AH85-$AH84)/10000</f>
        <v>0</v>
      </c>
      <c r="DW84" s="140" t="n">
        <f aca="false">IF(DW$2&lt;=$A84,IF(DW$3&gt;=$A84,(DW$4),0),0)*($AH85-$AH84)/10000</f>
        <v>0</v>
      </c>
      <c r="DX84" s="140" t="n">
        <f aca="false">IF(DX$2&lt;=$A84,IF(DX$3&gt;=$A84,(DX$4),0),0)*($AH85-$AH84)/10000</f>
        <v>0</v>
      </c>
      <c r="DY84" s="140" t="n">
        <f aca="false">IF(DY$2&lt;=$A84,IF(DY$3&gt;=$A84,(DY$4),0),0)*($AH85-$AH84)/10000</f>
        <v>0</v>
      </c>
      <c r="DZ84" s="17"/>
      <c r="EA84" s="128" t="n">
        <f aca="false">DP84+((SUM(DR84:DY84)))</f>
        <v>0</v>
      </c>
      <c r="EB84" s="128" t="n">
        <f aca="false">EA84*AL84</f>
        <v>0</v>
      </c>
      <c r="EC84" s="17"/>
      <c r="ED84" s="17"/>
      <c r="EE84" s="17"/>
      <c r="EF84" s="17"/>
      <c r="EG84" s="17"/>
      <c r="EH84" s="140" t="n">
        <f aca="false">IF(EH$2&lt;=$A84,IF(EH$3&gt;=$A84,(EH$4),0),0)*($AH85-$AH84)/10000</f>
        <v>0</v>
      </c>
      <c r="EI84" s="140" t="n">
        <f aca="false">IF(EI$2&lt;=$A84,IF(EI$3&gt;=$A84,(EI$4),0),0)*($AH85-$AH84)/10000</f>
        <v>0</v>
      </c>
      <c r="EJ84" s="140" t="n">
        <f aca="false">IF(EJ$2&lt;=$A84,IF(EJ$3&gt;=$A84,(EJ$4),0),0)*($AH85-$AH84)/10000</f>
        <v>0</v>
      </c>
      <c r="EK84" s="140" t="n">
        <f aca="false">IF(EK$2&lt;=$A84,IF(EK$3&gt;=$A84,(EK$4),0),0)*($AH85-$AH84)/10000</f>
        <v>0</v>
      </c>
      <c r="EL84" s="140" t="n">
        <f aca="false">IF(EL$2&lt;=$A84,IF(EL$3&gt;=$A84,(EL$4),0),0)*($AH85-$AH84)/10000</f>
        <v>0</v>
      </c>
      <c r="EM84" s="140" t="n">
        <f aca="false">IF(EM$2&lt;=$A84,IF(EM$3&gt;=$A84,(EM$4),0),0)*($AH85-$AH84)/10000</f>
        <v>0</v>
      </c>
      <c r="EN84" s="17"/>
      <c r="EO84" s="128" t="n">
        <f aca="false">SUM(EH84:EM84)</f>
        <v>0</v>
      </c>
      <c r="EP84" s="128" t="n">
        <f aca="false">EO84*AL84</f>
        <v>0</v>
      </c>
      <c r="EQ84" s="17"/>
      <c r="ER84" s="17"/>
      <c r="ES84" s="17"/>
      <c r="ET84" s="17"/>
      <c r="EU84" s="17"/>
      <c r="EV84" s="140" t="n">
        <f aca="false">IF(EV$2&lt;=$A84,IF(EV$3&gt;=$A84,(EV$4),0),0)*($AH85-$AH84)/10000</f>
        <v>0</v>
      </c>
      <c r="EW84" s="140" t="n">
        <f aca="false">IF(EW$2&lt;=$A84,IF(EW$3&gt;=$A84,(EW$4),0),0)*($AH85-$AH84)/10000</f>
        <v>0</v>
      </c>
      <c r="EX84" s="140" t="n">
        <f aca="false">IF(EX$2&lt;=$A84,IF(EX$3&gt;=$A84,(EX$4),0),0)*($AH85-$AH84)/10000</f>
        <v>0</v>
      </c>
      <c r="EY84" s="140" t="n">
        <f aca="false">IF(EY$2&lt;=$A84,IF(EY$3&gt;=$A84,(EY$4),0),0)*($AH85-$AH84)/10000</f>
        <v>0</v>
      </c>
      <c r="EZ84" s="140" t="n">
        <f aca="false">IF(EZ$2&lt;=$A84,IF(EZ$3&gt;=$A84,(EZ$4),0),0)*($AH85-$AH84)/10000</f>
        <v>0</v>
      </c>
      <c r="FA84" s="140" t="n">
        <f aca="false">IF(FA$2&lt;=$A84,IF(FA$3&gt;=$A84,(FA$4),0),0)*($AH85-$AH84)/10000</f>
        <v>0</v>
      </c>
      <c r="FB84" s="17"/>
      <c r="FC84" s="128" t="n">
        <f aca="false">SUM(EV84:FA84)</f>
        <v>0</v>
      </c>
      <c r="FD84" s="128" t="n">
        <f aca="false">FC84*AL84</f>
        <v>0</v>
      </c>
      <c r="FE84" s="17"/>
      <c r="FF84" s="17"/>
      <c r="FG84" s="17"/>
      <c r="FH84" s="17"/>
      <c r="FI84" s="17"/>
      <c r="FJ84" s="17"/>
      <c r="FK84" s="140" t="n">
        <f aca="false">IF(FK$2&lt;=$A84,IF(FK$3&gt;=$A84,(FK$4),0),0)*($AH85-$AH84)/10000</f>
        <v>0</v>
      </c>
      <c r="FL84" s="140" t="n">
        <f aca="false">IF(FL$2&lt;=$A84,IF(FL$3&gt;=$A84,(FL$4),0),0)*($AH85-$AH84)/10000</f>
        <v>0</v>
      </c>
      <c r="FM84" s="140" t="n">
        <f aca="false">IF(FM$2&lt;=$A84,IF(FM$3&gt;=$A84,(FM$4),0),0)*($AH85-$AH84)/10000</f>
        <v>0</v>
      </c>
      <c r="FN84" s="140" t="n">
        <f aca="false">IF(FN$2&lt;=$A84,IF(FN$3&gt;=$A84,(FN$4),0),0)*($AH85-$AH84)/10000</f>
        <v>0</v>
      </c>
      <c r="FO84" s="140" t="n">
        <f aca="false">IF(FO$2&lt;=$A84,IF(FO$3&gt;=$A84,(FO$4),0),0)*($AH85-$AH84)/10000</f>
        <v>0</v>
      </c>
      <c r="FP84" s="140" t="n">
        <f aca="false">IF(FP$2&lt;=$A84,IF(FP$3&gt;=$A84,(FP$4),0),0)*($AH85-$AH84)/10000</f>
        <v>0</v>
      </c>
      <c r="FQ84" s="17"/>
      <c r="FR84" s="128" t="n">
        <f aca="false">SUM(FK84:FP84)</f>
        <v>0</v>
      </c>
      <c r="FS84" s="128" t="n">
        <f aca="false">FR84*AL84</f>
        <v>0</v>
      </c>
      <c r="FT84" s="17"/>
      <c r="FU84" s="17"/>
      <c r="FV84" s="17"/>
      <c r="FW84" s="17"/>
      <c r="FX84" s="17"/>
      <c r="FY84" s="17"/>
      <c r="FZ84" s="140" t="n">
        <f aca="false">IF(FZ$2&lt;=$A84,IF(FZ$3&gt;=$A84,(FZ$4),0),0)*($AH85-$AH84)/10000</f>
        <v>0</v>
      </c>
      <c r="GA84" s="140" t="n">
        <f aca="false">IF(GA$2&lt;=$A84,IF(GA$3&gt;=$A84,(GA$4),0),0)*($AH85-$AH84)/10000</f>
        <v>0</v>
      </c>
      <c r="GB84" s="140" t="n">
        <f aca="false">IF(GB$2&lt;=$A84,IF(GB$3&gt;=$A84,(GB$4),0),0)*($AH85-$AH84)/10000</f>
        <v>0</v>
      </c>
      <c r="GC84" s="140" t="n">
        <f aca="false">IF(GC$2&lt;=$A84,IF(GC$3&gt;=$A84,(GC$4),0),0)*($AH85-$AH84)/10000</f>
        <v>0</v>
      </c>
      <c r="GD84" s="140" t="n">
        <f aca="false">IF(GD$2&lt;=$A84,IF(GD$3&gt;=$A84,(GD$4),0),0)*($AH85-$AH84)/10000</f>
        <v>0</v>
      </c>
      <c r="GE84" s="140" t="n">
        <f aca="false">IF(GE$2&lt;=$A84,IF(GE$3&gt;=$A84,(GE$4),0),0)*($AH85-$AH84)/10000</f>
        <v>0</v>
      </c>
      <c r="GF84" s="17"/>
      <c r="GG84" s="128" t="n">
        <f aca="false">SUM(FZ84:GE84)</f>
        <v>0</v>
      </c>
      <c r="GH84" s="128" t="n">
        <f aca="false">GG84*AL84</f>
        <v>0</v>
      </c>
      <c r="GK84" s="17"/>
      <c r="GL84" s="17"/>
      <c r="GM84" s="17"/>
      <c r="GN84" s="17"/>
      <c r="GO84" s="140" t="n">
        <f aca="false">IF(GO$2&lt;=$A84,IF(GO$3&gt;=$A84,(GO$4),0),0)*($AH85-$AH84)/10000</f>
        <v>0</v>
      </c>
      <c r="GP84" s="140" t="n">
        <f aca="false">IF(GP$2&lt;=$A84,IF(GP$3&gt;=$A84,(GP$4),0),0)*($AH85-$AH84)/10000</f>
        <v>0</v>
      </c>
      <c r="GQ84" s="140" t="n">
        <f aca="false">IF(GQ$2&lt;=$A84,IF(GQ$3&gt;=$A84,(GQ$4),0),0)*($AH85-$AH84)/10000</f>
        <v>0</v>
      </c>
      <c r="GR84" s="140" t="n">
        <f aca="false">IF(GR$2&lt;=$A84,IF(GR$3&gt;=$A84,(GR$4),0),0)*($AH85-$AH84)/10000</f>
        <v>0</v>
      </c>
      <c r="GS84" s="140" t="n">
        <f aca="false">IF(GS$2&lt;=$A84,IF(GS$3&gt;=$A84,(GS$4),0),0)*($AH85-$AH84)/10000</f>
        <v>0</v>
      </c>
      <c r="GT84" s="140" t="n">
        <f aca="false">IF(GT$2&lt;=$A84,IF(GT$3&gt;=$A84,(GT$4),0),0)*($AH85-$AH84)/10000</f>
        <v>0</v>
      </c>
      <c r="GU84" s="17"/>
      <c r="GV84" s="128" t="n">
        <f aca="false">SUM(GO84:GT84)</f>
        <v>0</v>
      </c>
      <c r="GW84" s="128" t="n">
        <f aca="false">GV84*AL84</f>
        <v>0</v>
      </c>
      <c r="GZ84" s="17"/>
      <c r="HA84" s="17"/>
      <c r="HB84" s="17"/>
      <c r="HC84" s="17"/>
      <c r="HD84" s="140" t="n">
        <f aca="false">IF(HD$2&lt;=$A84,IF(HD$3&gt;=$A84,(HD$4),0),0)*($AH85-$AH84)/10000</f>
        <v>0</v>
      </c>
      <c r="HE84" s="140" t="n">
        <f aca="false">IF(HE$2&lt;=$A84,IF(HE$3&gt;=$A84,(HE$4),0),0)*($AH85-$AH84)/10000</f>
        <v>0</v>
      </c>
      <c r="HF84" s="140" t="n">
        <f aca="false">IF(HF$2&lt;=$A84,IF(HF$3&gt;=$A84,(HF$4),0),0)*($AH85-$AH84)/10000</f>
        <v>0</v>
      </c>
      <c r="HG84" s="140" t="n">
        <f aca="false">IF(HG$2&lt;=$A84,IF(HG$3&gt;=$A84,(HG$4),0),0)*($AH85-$AH84)/10000</f>
        <v>0</v>
      </c>
      <c r="HH84" s="140" t="n">
        <f aca="false">IF(HH$2&lt;=$A84,IF(HH$3&gt;=$A84,(HH$4),0),0)*($AH85-$AH84)/10000</f>
        <v>0</v>
      </c>
      <c r="HI84" s="140" t="n">
        <f aca="false">IF(HI$2&lt;=$A84,IF(HI$3&gt;=$A84,(HI$4),0),0)*($AH85-$AH84)/10000</f>
        <v>0</v>
      </c>
      <c r="HJ84" s="17"/>
      <c r="HK84" s="128" t="n">
        <f aca="false">SUM(HD84:HI84)</f>
        <v>0</v>
      </c>
      <c r="HL84" s="128" t="n">
        <f aca="false">HK84*AL84</f>
        <v>0</v>
      </c>
    </row>
    <row r="85" customFormat="false" ht="16.5" hidden="false" customHeight="false" outlineLevel="0" collapsed="false">
      <c r="A85" s="133" t="n">
        <v>39326</v>
      </c>
      <c r="B85" s="144" t="n">
        <f aca="false">INDEX(PrnArray,MATCH($A85,PrnColumn,0),MATCH($AE$19,PrnRow,0))+EP85</f>
        <v>0</v>
      </c>
      <c r="C85" s="135" t="n">
        <f aca="false">INDEX(M1SHEET,MATCH($A85,M1COLUMN,0),MATCH($AF$14,M1ROW,0))</f>
        <v>0.12</v>
      </c>
      <c r="D85" s="152"/>
      <c r="E85" s="144" t="n">
        <f aca="false">INDEX(PrnArray,MATCH($A85,PrnColumn,0),MATCH($AF$47,PrnRow,0))+HL85</f>
        <v>0</v>
      </c>
      <c r="F85" s="135" t="n">
        <f aca="false">INDEX(M1SHEET,MATCH($A85,M1COLUMN,0),MATCH($AF$6,M1ROW,0))</f>
        <v>0.18</v>
      </c>
      <c r="G85" s="152"/>
      <c r="H85" s="144" t="n">
        <f aca="false">INDEX(PrnArray,MATCH($A85,PrnColumn,0),MATCH($AE$11,PrnRow,0))</f>
        <v>0</v>
      </c>
      <c r="I85" s="135" t="n">
        <f aca="false">INDEX(M1SHEET,MATCH($A85,M1COLUMN,0),MATCH($AF$20,M1ROW,0))</f>
        <v>-0.09</v>
      </c>
      <c r="J85" s="152"/>
      <c r="K85" s="144" t="n">
        <f aca="false">INDEX(PrnArray,MATCH($A85,PrnColumn,0),MATCH($AE$21,PrnRow,0))+FS85</f>
        <v>10.34</v>
      </c>
      <c r="L85" s="135" t="n">
        <f aca="false">INDEX(M1SHEET,MATCH($A85,M1COLUMN,0),MATCH($AF$10,M1ROW,0))</f>
        <v>0.08</v>
      </c>
      <c r="M85" s="152"/>
      <c r="N85" s="144" t="n">
        <f aca="false">INDEX(PrnArray,MATCH($A85,PrnColumn,0),MATCH($AE$40,PrnRow,0))+AJ85</f>
        <v>-44.26</v>
      </c>
      <c r="O85" s="135" t="n">
        <f aca="false">INDEX(M1SHEET,MATCH($A85,M1COLUMN,0),MATCH($AF$26,M1ROW,0))</f>
        <v>0.14</v>
      </c>
      <c r="P85" s="152"/>
      <c r="Q85" s="144" t="n">
        <f aca="false">INDEX(PrnArray,MATCH($A85,PrnColumn,0),MATCH($AE$2,PrnRow,0))+$BE85+$DE85</f>
        <v>-69</v>
      </c>
      <c r="R85" s="135" t="n">
        <f aca="false">INDEX(M1SHEET,MATCH($A85,M1COLUMN,0),MATCH($AF$3,M1ROW,0))</f>
        <v>-0.585</v>
      </c>
      <c r="S85" s="152"/>
      <c r="T85" s="135" t="n">
        <f aca="false">INDEX(M1SHEET,MATCH($A85,M1COLUMN,0),MATCH($AF$28,M1ROW,0))</f>
        <v>4.81000230307841</v>
      </c>
      <c r="U85" s="152"/>
      <c r="V85" s="144" t="e">
        <f aca="false">INDEX(PrnArray,MATCH($A85,PrnColumn,0),MATCH($AE$18,PrnRow,0))+INDEX(optsArray,MATCH($A85,optsColumn,0),MATCH($AE$18,optsRow,0))+$BE85+$CJ85+$CR85+$DP85</f>
        <v>#VALUE!</v>
      </c>
      <c r="W85" s="135" t="n">
        <f aca="false">INDEX(M1SHEET,MATCH($A85,M1COLUMN,0),MATCH($AF$2,M1ROW,0))</f>
        <v>4.017</v>
      </c>
      <c r="X85" s="152"/>
      <c r="Z85" s="150" t="n">
        <f aca="false">H85+K85+Q85</f>
        <v>-58.66</v>
      </c>
      <c r="AA85" s="58"/>
      <c r="AB85" s="58"/>
      <c r="AH85" s="138" t="n">
        <v>39326</v>
      </c>
      <c r="AI85" s="96" t="n">
        <f aca="false">(BE85+BQ85+CJ85+DP85)*AL85</f>
        <v>0</v>
      </c>
      <c r="AJ85" s="97" t="n">
        <f aca="false">(AN85)*(AL85)</f>
        <v>0</v>
      </c>
      <c r="AK85" s="97" t="n">
        <f aca="false">(AM85+AN85)*(AL85)</f>
        <v>0</v>
      </c>
      <c r="AL85" s="139" t="n">
        <f aca="false">INDEX(M1SHEET,MATCH($AH85,M1COLUMN,0),MATCH($AF$38,M1ROW,0))</f>
        <v>0.689431883404284</v>
      </c>
      <c r="AM85" s="122" t="n">
        <f aca="false">BR85</f>
        <v>0</v>
      </c>
      <c r="AN85" s="97" t="n">
        <f aca="false">BQ85</f>
        <v>0</v>
      </c>
      <c r="AO85" s="125"/>
      <c r="AP85" s="108"/>
      <c r="AQ85" s="128" t="n">
        <f aca="false">SUM(AW85:BD85)+SUM(BH85:BO85)+SUM(DT85:DY85)+SUM(BV85:CH85)</f>
        <v>0</v>
      </c>
      <c r="AR85" s="108"/>
      <c r="AS85" s="17"/>
      <c r="AT85" s="17"/>
      <c r="AU85" s="37" t="n">
        <v>39326</v>
      </c>
      <c r="AV85" s="17"/>
      <c r="AW85" s="128" t="n">
        <f aca="false">IF(AW$2&lt;=$A85,IF(AW$3&gt;=$A85,(AW$4/1.055056),0),0)*($AH86-$AH85)/10000</f>
        <v>0</v>
      </c>
      <c r="AX85" s="140" t="n">
        <f aca="false">IF(AX$2&lt;=$A85,IF(AX$3&gt;=$A85,(AX$4/1.055056),0),0)*($AH86-$AH85)/10000</f>
        <v>0</v>
      </c>
      <c r="AY85" s="140" t="n">
        <f aca="false">IF(AY$2&lt;=$A85,IF(AY$3&gt;=$A85,(AY$4/1.055056),0),0)*($AH86-$AH85)/10000</f>
        <v>0</v>
      </c>
      <c r="AZ85" s="140" t="n">
        <f aca="false">IF(AZ$2&lt;=$A85,IF(AZ$3&gt;=$A85,(AZ$4/1.055056),0),0)*($AH86-$AH85)/10000</f>
        <v>0</v>
      </c>
      <c r="BA85" s="140" t="n">
        <f aca="false">IF(BA$2&lt;=$A85,IF(BA$3&gt;=$A85,(BA$4/1.055056),0),0)*($AH86-$AH85)/10000</f>
        <v>0</v>
      </c>
      <c r="BB85" s="140" t="n">
        <f aca="false">IF(BB$2&lt;=$A85,IF(BB$3&gt;=$A85,(BB$4/1.055056),0),0)*($AH86-$AH85)/10000</f>
        <v>0</v>
      </c>
      <c r="BC85" s="140" t="n">
        <f aca="false">IF(BC$2&lt;=$A85,IF(BC$3&gt;=$A85,(BC$4/1.055056),0),0)*($AH86-$AH85)/10000</f>
        <v>0</v>
      </c>
      <c r="BD85" s="140"/>
      <c r="BE85" s="140" t="n">
        <f aca="false">SUM(AW85:BD85)*AL85</f>
        <v>0</v>
      </c>
      <c r="BF85" s="13"/>
      <c r="BG85" s="13"/>
      <c r="BH85" s="141" t="n">
        <f aca="false">IF(BH$2&lt;=$A85,IF(BH$3&gt;=$A85,(BH$4/1.055056),0),0)*($AH86-$AH85)/10000</f>
        <v>0</v>
      </c>
      <c r="BI85" s="141" t="n">
        <f aca="false">IF(BI$2&lt;=$A85,IF(BI$3&gt;=$A85,(BI$4/1.055056),0),0)*($AH86-$AH85)/10000</f>
        <v>0</v>
      </c>
      <c r="BJ85" s="141" t="n">
        <f aca="false">IF(BJ$2&lt;=$A85,IF(BJ$3&gt;=$A85,(BJ$4/1.055056),0),0)*($AH86-$AH85)/10000</f>
        <v>0</v>
      </c>
      <c r="BK85" s="141" t="n">
        <f aca="false">IF(BK$2&lt;=$A85,IF(BK$3&gt;=$A85,(BK$4/1.055056),0),0)*($AH86-$AH85)/10000</f>
        <v>0</v>
      </c>
      <c r="BL85" s="141" t="n">
        <f aca="false">IF(BL$2&lt;=$A85,IF(BL$3&gt;=$A85,(BL$4/1.055056),0),0)*($AH86-$AH85)/10000</f>
        <v>0</v>
      </c>
      <c r="BM85" s="141" t="n">
        <f aca="false">IF(BM$2&lt;=$A85,IF(BM$3&gt;=$A85,(BM$4/1.055056),0),0)*($AH86-$AH85)/10000</f>
        <v>0</v>
      </c>
      <c r="BN85" s="141" t="n">
        <f aca="false">IF(BN$2&lt;=$A85,IF(BN$3&gt;=$A85,(BN$4/1.055056),0),0)*($AH86-$AH85)/10000</f>
        <v>0</v>
      </c>
      <c r="BO85" s="141" t="n">
        <f aca="false">IF(BO$2&lt;=$A85,IF(BO$3&gt;=$A85,(BO$4/1.055056),0),0)*($AH86-$AH85)/10000</f>
        <v>0</v>
      </c>
      <c r="BP85" s="13"/>
      <c r="BQ85" s="14" t="n">
        <f aca="false">SUM(BH85:BO85)</f>
        <v>0</v>
      </c>
      <c r="BR85" s="14"/>
      <c r="BS85" s="14"/>
      <c r="BT85" s="17"/>
      <c r="BU85" s="17"/>
      <c r="BV85" s="142" t="n">
        <f aca="false">IF(BV$2&lt;=$A85,IF(BV$3&gt;=$A85,(BV$4),0),0)*($AH86-$AH85)/10000</f>
        <v>0</v>
      </c>
      <c r="BW85" s="142" t="n">
        <f aca="false">IF(BW$2&lt;=$A85,IF(BW$3&gt;=$A85,(BW$4),0),0)*($AH86-$AH85)/10000</f>
        <v>0</v>
      </c>
      <c r="BX85" s="142" t="n">
        <f aca="false">IF(BX$2&lt;=$A85,IF(BX$3&gt;=$A85,(BX$4),0),0)*($AH86-$AH85)/10000</f>
        <v>0</v>
      </c>
      <c r="BY85" s="142" t="n">
        <f aca="false">IF(BY$2&lt;=$A85,IF(BY$3&gt;=$A85,(BY$4),0),0)*($AH86-$AH85)/10000</f>
        <v>0</v>
      </c>
      <c r="BZ85" s="142" t="n">
        <f aca="false">IF(BZ$2&lt;=$A85,IF(BZ$3&gt;=$A85,(BZ$4),0),0)*($AH86-$AH85)/10000</f>
        <v>0</v>
      </c>
      <c r="CA85" s="140" t="n">
        <f aca="false">IF(CA$2&lt;=$A85,IF(CA$3&gt;=$A85,(CA$4),0),0)*($AH86-$AH85)/10000</f>
        <v>0</v>
      </c>
      <c r="CB85" s="140" t="n">
        <f aca="false">IF(CB$2&lt;=$A85,IF(CB$3&gt;=$A85,(CB$4),0),0)*($AH86-$AH85)/10000</f>
        <v>0</v>
      </c>
      <c r="CC85" s="140" t="n">
        <f aca="false">IF(CC$2&lt;=$A85,IF(CC$3&gt;=$A85,(CC$4),0),0)*($AH86-$AH85)/10000</f>
        <v>0</v>
      </c>
      <c r="CD85" s="140" t="n">
        <f aca="false">IF(CD$2&lt;=$A85,IF(CD$3&gt;=$A85,(CD$4),0),0)*($AH86-$AH85)/10000</f>
        <v>0</v>
      </c>
      <c r="CE85" s="140" t="n">
        <f aca="false">IF(CE$2&lt;=$A85,IF(CE$3&gt;=$A85,(CE$4),0),0)*($AH86-$AH85)/10000</f>
        <v>0</v>
      </c>
      <c r="CF85" s="140" t="n">
        <f aca="false">IF(CF$2&lt;=$A85,IF(CF$3&gt;=$A85,(CF$4),0),0)*($AH86-$AH85)/10000</f>
        <v>0</v>
      </c>
      <c r="CG85" s="140" t="n">
        <f aca="false">IF(CG$2&lt;=$A85,IF(CG$3&gt;=$A85,(CG$4),0),0)*($AH86-$AH85)/10000</f>
        <v>0</v>
      </c>
      <c r="CH85" s="140" t="n">
        <f aca="false">IF(CH$2&lt;=$A85,IF(CH$3&gt;=$A85,(CH$4),0),0)*($AH86-$AH85)/10000</f>
        <v>0</v>
      </c>
      <c r="CI85" s="17"/>
      <c r="CJ85" s="128" t="n">
        <f aca="false">SUM(BV85:CH85)*$AL85</f>
        <v>0</v>
      </c>
      <c r="CK85" s="128"/>
      <c r="CL85" s="128"/>
      <c r="CM85" s="142" t="n">
        <f aca="false">IF(CM$2&lt;=$A85,IF(CM$3&gt;=$A85,(CM$4),0),0)*($AH86-$AH85)/10000</f>
        <v>0</v>
      </c>
      <c r="CN85" s="142" t="n">
        <f aca="false">IF(CN$2&lt;=$A85,IF(CN$3&gt;=$A85,(CN$4),0),0)*($AH86-$AH85)/10000</f>
        <v>0</v>
      </c>
      <c r="CO85" s="142" t="n">
        <f aca="false">IF(CO$2&lt;=$A85,IF(CO$3&gt;=$A85,(CO$4),0),0)*($AH86-$AH85)/10000</f>
        <v>0</v>
      </c>
      <c r="CP85" s="142" t="n">
        <f aca="false">IF(CP$2&lt;=$A85,IF(CP$3&gt;=$A85,(CP$4),0),0)*($AH86-$AH85)/10000</f>
        <v>0</v>
      </c>
      <c r="CQ85" s="128"/>
      <c r="CR85" s="128" t="n">
        <f aca="false">SUM(CM85:CP85)*AL85</f>
        <v>0</v>
      </c>
      <c r="CS85" s="128"/>
      <c r="CT85" s="17"/>
      <c r="CU85" s="17"/>
      <c r="CV85" s="17"/>
      <c r="CW85" s="140" t="n">
        <f aca="false">IF(CW$2&lt;=$A85,IF(CW$3&gt;=$A85,(CW$4),0),0)*($AH86-$AH85)/10000</f>
        <v>0</v>
      </c>
      <c r="CX85" s="140" t="n">
        <f aca="false">IF(CX$2&lt;=$A85,IF(CX$3&gt;=$A85,(CX$4),0),0)*($AH86-$AH85)/10000</f>
        <v>0</v>
      </c>
      <c r="CY85" s="140" t="n">
        <f aca="false">IF(CY$2&lt;=$A85,IF(CY$3&gt;=$A85,(CY$4),0),0)*($AH86-$AH85)/10000</f>
        <v>0</v>
      </c>
      <c r="CZ85" s="140" t="n">
        <f aca="false">IF(CZ$2&lt;=$A85,IF(CZ$3&gt;=$A85,(CZ$4),0),0)*($AH86-$AH85)/10000</f>
        <v>0</v>
      </c>
      <c r="DA85" s="140" t="n">
        <f aca="false">IF(DA$2&lt;=$A85,IF(DA$3&gt;=$A85,(DA$4),0),0)*($AH86-$AH85)/10000</f>
        <v>0</v>
      </c>
      <c r="DB85" s="140" t="n">
        <f aca="false">IF(DB$2&lt;=$A85,IF(DB$3&gt;=$A85,(DB$4),0),0)*($AH86-$AH85)/10000</f>
        <v>0</v>
      </c>
      <c r="DC85" s="140" t="n">
        <f aca="false">IF(DC$2&lt;=$A85,IF(DC$3&gt;=$A85,(DC$4),0),0)*($AH86-$AH85)/10000</f>
        <v>0</v>
      </c>
      <c r="DD85" s="17"/>
      <c r="DE85" s="128" t="n">
        <f aca="false">SUM(CW85:DC85)*$AL85</f>
        <v>0</v>
      </c>
      <c r="DF85" s="17"/>
      <c r="DG85" s="17"/>
      <c r="DH85" s="17"/>
      <c r="DI85" s="17"/>
      <c r="DJ85" s="17"/>
      <c r="DK85" s="140" t="n">
        <f aca="false">IF(DK$2&lt;=$A85,IF(DK$3&gt;=$A85,(DK$4),0),0)*($AH86-$AH85)/10000</f>
        <v>0</v>
      </c>
      <c r="DL85" s="140" t="n">
        <f aca="false">IF(DL$2&lt;=$A85,IF(DL$3&gt;=$A85,(DL$4),0),0)*($AH86-$AH85)/10000</f>
        <v>0</v>
      </c>
      <c r="DM85" s="140" t="n">
        <f aca="false">IF(DM$2&lt;=$A85,IF(DM$3&gt;=$A85,(DM$4),0),0)*($AH86-$AH85)/10000</f>
        <v>0</v>
      </c>
      <c r="DN85" s="140" t="n">
        <f aca="false">IF(DN$2&lt;=$A85,IF(DN$3&gt;=$A85,(DN$4),0),0)*($AH86-$AH85)/10000</f>
        <v>0</v>
      </c>
      <c r="DO85" s="140"/>
      <c r="DP85" s="140" t="n">
        <f aca="false">SUM(DK85:DN85)*AL85</f>
        <v>0</v>
      </c>
      <c r="DQ85" s="140"/>
      <c r="DR85" s="140" t="n">
        <f aca="false">IF(DR$2&lt;=$A85,IF(DR$3&gt;=$A85,(DR$4),0),0)*($AH86-$AH85)/10000</f>
        <v>0</v>
      </c>
      <c r="DS85" s="140" t="n">
        <f aca="false">IF(DS$2&lt;=$A85,IF(DS$3&gt;=$A85,(DS$4),0),0)*($AH86-$AH85)/10000</f>
        <v>0</v>
      </c>
      <c r="DT85" s="140" t="n">
        <f aca="false">IF(DT$2&lt;=$A85,IF(DT$3&gt;=$A85,(DT$4),0),0)*($AH86-$AH85)/10000</f>
        <v>0</v>
      </c>
      <c r="DU85" s="140" t="n">
        <f aca="false">IF(DU$2&lt;=$A85,IF(DU$3&gt;=$A85,(DU$4),0),0)*($AH86-$AH85)/10000</f>
        <v>0</v>
      </c>
      <c r="DV85" s="140" t="n">
        <f aca="false">IF(DV$2&lt;=$A85,IF(DV$3&gt;=$A85,(DV$4),0),0)*($AH86-$AH85)/10000</f>
        <v>0</v>
      </c>
      <c r="DW85" s="140" t="n">
        <f aca="false">IF(DW$2&lt;=$A85,IF(DW$3&gt;=$A85,(DW$4),0),0)*($AH86-$AH85)/10000</f>
        <v>0</v>
      </c>
      <c r="DX85" s="140" t="n">
        <f aca="false">IF(DX$2&lt;=$A85,IF(DX$3&gt;=$A85,(DX$4),0),0)*($AH86-$AH85)/10000</f>
        <v>0</v>
      </c>
      <c r="DY85" s="140" t="n">
        <f aca="false">IF(DY$2&lt;=$A85,IF(DY$3&gt;=$A85,(DY$4),0),0)*($AH86-$AH85)/10000</f>
        <v>0</v>
      </c>
      <c r="DZ85" s="17"/>
      <c r="EA85" s="128" t="n">
        <f aca="false">DP85+((SUM(DR85:DY85)))</f>
        <v>0</v>
      </c>
      <c r="EB85" s="128" t="n">
        <f aca="false">EA85*AL85</f>
        <v>0</v>
      </c>
      <c r="EC85" s="17"/>
      <c r="ED85" s="17"/>
      <c r="EE85" s="17"/>
      <c r="EF85" s="17"/>
      <c r="EG85" s="17"/>
      <c r="EH85" s="140" t="n">
        <f aca="false">IF(EH$2&lt;=$A85,IF(EH$3&gt;=$A85,(EH$4),0),0)*($AH86-$AH85)/10000</f>
        <v>0</v>
      </c>
      <c r="EI85" s="140" t="n">
        <f aca="false">IF(EI$2&lt;=$A85,IF(EI$3&gt;=$A85,(EI$4),0),0)*($AH86-$AH85)/10000</f>
        <v>0</v>
      </c>
      <c r="EJ85" s="140" t="n">
        <f aca="false">IF(EJ$2&lt;=$A85,IF(EJ$3&gt;=$A85,(EJ$4),0),0)*($AH86-$AH85)/10000</f>
        <v>0</v>
      </c>
      <c r="EK85" s="140" t="n">
        <f aca="false">IF(EK$2&lt;=$A85,IF(EK$3&gt;=$A85,(EK$4),0),0)*($AH86-$AH85)/10000</f>
        <v>0</v>
      </c>
      <c r="EL85" s="140" t="n">
        <f aca="false">IF(EL$2&lt;=$A85,IF(EL$3&gt;=$A85,(EL$4),0),0)*($AH86-$AH85)/10000</f>
        <v>0</v>
      </c>
      <c r="EM85" s="140" t="n">
        <f aca="false">IF(EM$2&lt;=$A85,IF(EM$3&gt;=$A85,(EM$4),0),0)*($AH86-$AH85)/10000</f>
        <v>0</v>
      </c>
      <c r="EN85" s="17"/>
      <c r="EO85" s="128" t="n">
        <f aca="false">SUM(EH85:EM85)</f>
        <v>0</v>
      </c>
      <c r="EP85" s="128" t="n">
        <f aca="false">EO85*AL85</f>
        <v>0</v>
      </c>
      <c r="EQ85" s="17"/>
      <c r="ER85" s="17"/>
      <c r="ES85" s="17"/>
      <c r="ET85" s="17"/>
      <c r="EU85" s="17"/>
      <c r="EV85" s="140" t="n">
        <f aca="false">IF(EV$2&lt;=$A85,IF(EV$3&gt;=$A85,(EV$4),0),0)*($AH86-$AH85)/10000</f>
        <v>0</v>
      </c>
      <c r="EW85" s="140" t="n">
        <f aca="false">IF(EW$2&lt;=$A85,IF(EW$3&gt;=$A85,(EW$4),0),0)*($AH86-$AH85)/10000</f>
        <v>0</v>
      </c>
      <c r="EX85" s="140" t="n">
        <f aca="false">IF(EX$2&lt;=$A85,IF(EX$3&gt;=$A85,(EX$4),0),0)*($AH86-$AH85)/10000</f>
        <v>0</v>
      </c>
      <c r="EY85" s="140" t="n">
        <f aca="false">IF(EY$2&lt;=$A85,IF(EY$3&gt;=$A85,(EY$4),0),0)*($AH86-$AH85)/10000</f>
        <v>0</v>
      </c>
      <c r="EZ85" s="140" t="n">
        <f aca="false">IF(EZ$2&lt;=$A85,IF(EZ$3&gt;=$A85,(EZ$4),0),0)*($AH86-$AH85)/10000</f>
        <v>0</v>
      </c>
      <c r="FA85" s="140" t="n">
        <f aca="false">IF(FA$2&lt;=$A85,IF(FA$3&gt;=$A85,(FA$4),0),0)*($AH86-$AH85)/10000</f>
        <v>0</v>
      </c>
      <c r="FB85" s="17"/>
      <c r="FC85" s="128" t="n">
        <f aca="false">SUM(EV85:FA85)</f>
        <v>0</v>
      </c>
      <c r="FD85" s="128" t="n">
        <f aca="false">FC85*AL85</f>
        <v>0</v>
      </c>
      <c r="FE85" s="17"/>
      <c r="FF85" s="17"/>
      <c r="FG85" s="17"/>
      <c r="FH85" s="17"/>
      <c r="FI85" s="17"/>
      <c r="FJ85" s="17"/>
      <c r="FK85" s="140" t="n">
        <f aca="false">IF(FK$2&lt;=$A85,IF(FK$3&gt;=$A85,(FK$4),0),0)*($AH86-$AH85)/10000</f>
        <v>0</v>
      </c>
      <c r="FL85" s="140" t="n">
        <f aca="false">IF(FL$2&lt;=$A85,IF(FL$3&gt;=$A85,(FL$4),0),0)*($AH86-$AH85)/10000</f>
        <v>0</v>
      </c>
      <c r="FM85" s="140" t="n">
        <f aca="false">IF(FM$2&lt;=$A85,IF(FM$3&gt;=$A85,(FM$4),0),0)*($AH86-$AH85)/10000</f>
        <v>0</v>
      </c>
      <c r="FN85" s="140" t="n">
        <f aca="false">IF(FN$2&lt;=$A85,IF(FN$3&gt;=$A85,(FN$4),0),0)*($AH86-$AH85)/10000</f>
        <v>0</v>
      </c>
      <c r="FO85" s="140" t="n">
        <f aca="false">IF(FO$2&lt;=$A85,IF(FO$3&gt;=$A85,(FO$4),0),0)*($AH86-$AH85)/10000</f>
        <v>0</v>
      </c>
      <c r="FP85" s="140" t="n">
        <f aca="false">IF(FP$2&lt;=$A85,IF(FP$3&gt;=$A85,(FP$4),0),0)*($AH86-$AH85)/10000</f>
        <v>0</v>
      </c>
      <c r="FQ85" s="17"/>
      <c r="FR85" s="128" t="n">
        <f aca="false">SUM(FK85:FP85)</f>
        <v>0</v>
      </c>
      <c r="FS85" s="128" t="n">
        <f aca="false">FR85*AL85</f>
        <v>0</v>
      </c>
      <c r="FT85" s="17"/>
      <c r="FU85" s="17"/>
      <c r="FV85" s="17"/>
      <c r="FW85" s="17"/>
      <c r="FX85" s="17"/>
      <c r="FY85" s="17"/>
      <c r="FZ85" s="140" t="n">
        <f aca="false">IF(FZ$2&lt;=$A85,IF(FZ$3&gt;=$A85,(FZ$4),0),0)*($AH86-$AH85)/10000</f>
        <v>0</v>
      </c>
      <c r="GA85" s="140" t="n">
        <f aca="false">IF(GA$2&lt;=$A85,IF(GA$3&gt;=$A85,(GA$4),0),0)*($AH86-$AH85)/10000</f>
        <v>0</v>
      </c>
      <c r="GB85" s="140" t="n">
        <f aca="false">IF(GB$2&lt;=$A85,IF(GB$3&gt;=$A85,(GB$4),0),0)*($AH86-$AH85)/10000</f>
        <v>0</v>
      </c>
      <c r="GC85" s="140" t="n">
        <f aca="false">IF(GC$2&lt;=$A85,IF(GC$3&gt;=$A85,(GC$4),0),0)*($AH86-$AH85)/10000</f>
        <v>0</v>
      </c>
      <c r="GD85" s="140" t="n">
        <f aca="false">IF(GD$2&lt;=$A85,IF(GD$3&gt;=$A85,(GD$4),0),0)*($AH86-$AH85)/10000</f>
        <v>0</v>
      </c>
      <c r="GE85" s="140" t="n">
        <f aca="false">IF(GE$2&lt;=$A85,IF(GE$3&gt;=$A85,(GE$4),0),0)*($AH86-$AH85)/10000</f>
        <v>0</v>
      </c>
      <c r="GF85" s="17"/>
      <c r="GG85" s="128" t="n">
        <f aca="false">SUM(FZ85:GE85)</f>
        <v>0</v>
      </c>
      <c r="GH85" s="128" t="n">
        <f aca="false">GG85*AL85</f>
        <v>0</v>
      </c>
      <c r="GK85" s="17"/>
      <c r="GL85" s="17"/>
      <c r="GM85" s="17"/>
      <c r="GN85" s="17"/>
      <c r="GO85" s="140" t="n">
        <f aca="false">IF(GO$2&lt;=$A85,IF(GO$3&gt;=$A85,(GO$4),0),0)*($AH86-$AH85)/10000</f>
        <v>0</v>
      </c>
      <c r="GP85" s="140" t="n">
        <f aca="false">IF(GP$2&lt;=$A85,IF(GP$3&gt;=$A85,(GP$4),0),0)*($AH86-$AH85)/10000</f>
        <v>0</v>
      </c>
      <c r="GQ85" s="140" t="n">
        <f aca="false">IF(GQ$2&lt;=$A85,IF(GQ$3&gt;=$A85,(GQ$4),0),0)*($AH86-$AH85)/10000</f>
        <v>0</v>
      </c>
      <c r="GR85" s="140" t="n">
        <f aca="false">IF(GR$2&lt;=$A85,IF(GR$3&gt;=$A85,(GR$4),0),0)*($AH86-$AH85)/10000</f>
        <v>0</v>
      </c>
      <c r="GS85" s="140" t="n">
        <f aca="false">IF(GS$2&lt;=$A85,IF(GS$3&gt;=$A85,(GS$4),0),0)*($AH86-$AH85)/10000</f>
        <v>0</v>
      </c>
      <c r="GT85" s="140" t="n">
        <f aca="false">IF(GT$2&lt;=$A85,IF(GT$3&gt;=$A85,(GT$4),0),0)*($AH86-$AH85)/10000</f>
        <v>0</v>
      </c>
      <c r="GU85" s="17"/>
      <c r="GV85" s="128" t="n">
        <f aca="false">SUM(GO85:GT85)</f>
        <v>0</v>
      </c>
      <c r="GW85" s="128" t="n">
        <f aca="false">GV85*AL85</f>
        <v>0</v>
      </c>
      <c r="GZ85" s="17"/>
      <c r="HA85" s="17"/>
      <c r="HB85" s="17"/>
      <c r="HC85" s="17"/>
      <c r="HD85" s="140" t="n">
        <f aca="false">IF(HD$2&lt;=$A85,IF(HD$3&gt;=$A85,(HD$4),0),0)*($AH86-$AH85)/10000</f>
        <v>0</v>
      </c>
      <c r="HE85" s="140" t="n">
        <f aca="false">IF(HE$2&lt;=$A85,IF(HE$3&gt;=$A85,(HE$4),0),0)*($AH86-$AH85)/10000</f>
        <v>0</v>
      </c>
      <c r="HF85" s="140" t="n">
        <f aca="false">IF(HF$2&lt;=$A85,IF(HF$3&gt;=$A85,(HF$4),0),0)*($AH86-$AH85)/10000</f>
        <v>0</v>
      </c>
      <c r="HG85" s="140" t="n">
        <f aca="false">IF(HG$2&lt;=$A85,IF(HG$3&gt;=$A85,(HG$4),0),0)*($AH86-$AH85)/10000</f>
        <v>0</v>
      </c>
      <c r="HH85" s="140" t="n">
        <f aca="false">IF(HH$2&lt;=$A85,IF(HH$3&gt;=$A85,(HH$4),0),0)*($AH86-$AH85)/10000</f>
        <v>0</v>
      </c>
      <c r="HI85" s="140" t="n">
        <f aca="false">IF(HI$2&lt;=$A85,IF(HI$3&gt;=$A85,(HI$4),0),0)*($AH86-$AH85)/10000</f>
        <v>0</v>
      </c>
      <c r="HJ85" s="17"/>
      <c r="HK85" s="128" t="n">
        <f aca="false">SUM(HD85:HI85)</f>
        <v>0</v>
      </c>
      <c r="HL85" s="128" t="n">
        <f aca="false">HK85*AL85</f>
        <v>0</v>
      </c>
    </row>
    <row r="86" customFormat="false" ht="16.5" hidden="false" customHeight="false" outlineLevel="0" collapsed="false">
      <c r="A86" s="143" t="n">
        <v>39356</v>
      </c>
      <c r="B86" s="153" t="n">
        <f aca="false">INDEX(PrnArray,MATCH($A86,PrnColumn,0),MATCH($AE$19,PrnRow,0))+EP86</f>
        <v>0</v>
      </c>
      <c r="C86" s="154" t="n">
        <f aca="false">INDEX(M1SHEET,MATCH($A86,M1COLUMN,0),MATCH($AF$14,M1ROW,0))</f>
        <v>0.12</v>
      </c>
      <c r="D86" s="155"/>
      <c r="E86" s="153" t="n">
        <f aca="false">INDEX(PrnArray,MATCH($A86,PrnColumn,0),MATCH($AF$47,PrnRow,0))+HL86</f>
        <v>0</v>
      </c>
      <c r="F86" s="154" t="n">
        <f aca="false">INDEX(M1SHEET,MATCH($A86,M1COLUMN,0),MATCH($AF$6,M1ROW,0))</f>
        <v>0.19</v>
      </c>
      <c r="G86" s="155"/>
      <c r="H86" s="153" t="n">
        <f aca="false">INDEX(PrnArray,MATCH($A86,PrnColumn,0),MATCH($AE$11,PrnRow,0))</f>
        <v>0</v>
      </c>
      <c r="I86" s="154" t="n">
        <f aca="false">INDEX(M1SHEET,MATCH($A86,M1COLUMN,0),MATCH($AF$20,M1ROW,0))</f>
        <v>-0.09</v>
      </c>
      <c r="J86" s="155"/>
      <c r="K86" s="153" t="n">
        <f aca="false">INDEX(PrnArray,MATCH($A86,PrnColumn,0),MATCH($AE$21,PrnRow,0))+FS86</f>
        <v>10.63</v>
      </c>
      <c r="L86" s="154" t="n">
        <f aca="false">INDEX(M1SHEET,MATCH($A86,M1COLUMN,0),MATCH($AF$10,M1ROW,0))</f>
        <v>0.09</v>
      </c>
      <c r="M86" s="155"/>
      <c r="N86" s="153" t="n">
        <f aca="false">INDEX(PrnArray,MATCH($A86,PrnColumn,0),MATCH($AE$40,PrnRow,0))+AJ86</f>
        <v>-45.5</v>
      </c>
      <c r="O86" s="154" t="n">
        <f aca="false">INDEX(M1SHEET,MATCH($A86,M1COLUMN,0),MATCH($AF$26,M1ROW,0))</f>
        <v>0.14</v>
      </c>
      <c r="P86" s="155"/>
      <c r="Q86" s="153" t="n">
        <f aca="false">INDEX(PrnArray,MATCH($A86,PrnColumn,0),MATCH($AE$2,PrnRow,0))+$BE86+$DE86</f>
        <v>-70.93</v>
      </c>
      <c r="R86" s="154" t="n">
        <f aca="false">INDEX(M1SHEET,MATCH($A86,M1COLUMN,0),MATCH($AF$3,M1ROW,0))</f>
        <v>-0.585</v>
      </c>
      <c r="S86" s="155"/>
      <c r="T86" s="154" t="n">
        <f aca="false">INDEX(M1SHEET,MATCH($A86,M1COLUMN,0),MATCH($AF$28,M1ROW,0))</f>
        <v>4.86231247465558</v>
      </c>
      <c r="U86" s="155"/>
      <c r="V86" s="153" t="e">
        <f aca="false">INDEX(PrnArray,MATCH($A86,PrnColumn,0),MATCH($AE$18,PrnRow,0))+INDEX(optsArray,MATCH($A86,optsColumn,0),MATCH($AE$18,optsRow,0))+$BE86+$CJ86+$CR86+$DP86</f>
        <v>#VALUE!</v>
      </c>
      <c r="W86" s="154" t="n">
        <f aca="false">INDEX(M1SHEET,MATCH($A86,M1COLUMN,0),MATCH($AF$2,M1ROW,0))</f>
        <v>4.055</v>
      </c>
      <c r="X86" s="155"/>
      <c r="Z86" s="146" t="n">
        <f aca="false">H86+K86+Q86</f>
        <v>-60.3</v>
      </c>
      <c r="AA86" s="58"/>
      <c r="AB86" s="58"/>
      <c r="AH86" s="138" t="n">
        <v>39356</v>
      </c>
      <c r="AI86" s="96" t="n">
        <f aca="false">(BE86+BQ86+CJ86+DP86)*AL86</f>
        <v>0</v>
      </c>
      <c r="AJ86" s="97" t="n">
        <f aca="false">(AN86)*(AL86)</f>
        <v>0</v>
      </c>
      <c r="AK86" s="97" t="n">
        <f aca="false">(AM86+AN86)*(AL86)</f>
        <v>0</v>
      </c>
      <c r="AL86" s="139" t="n">
        <f aca="false">INDEX(M1SHEET,MATCH($AH86,M1COLUMN,0),MATCH($AF$38,M1ROW,0))</f>
        <v>0.685892379315533</v>
      </c>
      <c r="AM86" s="122" t="n">
        <f aca="false">BR86</f>
        <v>0</v>
      </c>
      <c r="AN86" s="97" t="n">
        <f aca="false">BQ86</f>
        <v>0</v>
      </c>
      <c r="AO86" s="125"/>
      <c r="AP86" s="108"/>
      <c r="AQ86" s="128" t="n">
        <f aca="false">SUM(AW86:BD86)+SUM(BH86:BO86)+SUM(DT86:DY86)+SUM(BV86:CH86)</f>
        <v>0</v>
      </c>
      <c r="AR86" s="108"/>
      <c r="AS86" s="17"/>
      <c r="AT86" s="17"/>
      <c r="AU86" s="37" t="n">
        <v>39356</v>
      </c>
      <c r="AV86" s="17"/>
      <c r="AW86" s="128" t="n">
        <f aca="false">IF(AW$2&lt;=$A86,IF(AW$3&gt;=$A86,(AW$4/1.055056),0),0)*($AH87-$AH86)/10000</f>
        <v>0</v>
      </c>
      <c r="AX86" s="140" t="n">
        <f aca="false">IF(AX$2&lt;=$A86,IF(AX$3&gt;=$A86,(AX$4/1.055056),0),0)*($AH87-$AH86)/10000</f>
        <v>0</v>
      </c>
      <c r="AY86" s="140" t="n">
        <f aca="false">IF(AY$2&lt;=$A86,IF(AY$3&gt;=$A86,(AY$4/1.055056),0),0)*($AH87-$AH86)/10000</f>
        <v>0</v>
      </c>
      <c r="AZ86" s="140" t="n">
        <f aca="false">IF(AZ$2&lt;=$A86,IF(AZ$3&gt;=$A86,(AZ$4/1.055056),0),0)*($AH87-$AH86)/10000</f>
        <v>0</v>
      </c>
      <c r="BA86" s="140" t="n">
        <f aca="false">IF(BA$2&lt;=$A86,IF(BA$3&gt;=$A86,(BA$4/1.055056),0),0)*($AH87-$AH86)/10000</f>
        <v>0</v>
      </c>
      <c r="BB86" s="140" t="n">
        <f aca="false">IF(BB$2&lt;=$A86,IF(BB$3&gt;=$A86,(BB$4/1.055056),0),0)*($AH87-$AH86)/10000</f>
        <v>0</v>
      </c>
      <c r="BC86" s="140" t="n">
        <f aca="false">IF(BC$2&lt;=$A86,IF(BC$3&gt;=$A86,(BC$4/1.055056),0),0)*($AH87-$AH86)/10000</f>
        <v>0</v>
      </c>
      <c r="BD86" s="140"/>
      <c r="BE86" s="140" t="n">
        <f aca="false">SUM(AW86:BD86)*AL86</f>
        <v>0</v>
      </c>
      <c r="BF86" s="13"/>
      <c r="BG86" s="13"/>
      <c r="BH86" s="141" t="n">
        <f aca="false">IF(BH$2&lt;=$A86,IF(BH$3&gt;=$A86,(BH$4/1.055056),0),0)*($AH87-$AH86)/10000</f>
        <v>0</v>
      </c>
      <c r="BI86" s="141" t="n">
        <f aca="false">IF(BI$2&lt;=$A86,IF(BI$3&gt;=$A86,(BI$4/1.055056),0),0)*($AH87-$AH86)/10000</f>
        <v>0</v>
      </c>
      <c r="BJ86" s="141" t="n">
        <f aca="false">IF(BJ$2&lt;=$A86,IF(BJ$3&gt;=$A86,(BJ$4/1.055056),0),0)*($AH87-$AH86)/10000</f>
        <v>0</v>
      </c>
      <c r="BK86" s="141" t="n">
        <f aca="false">IF(BK$2&lt;=$A86,IF(BK$3&gt;=$A86,(BK$4/1.055056),0),0)*($AH87-$AH86)/10000</f>
        <v>0</v>
      </c>
      <c r="BL86" s="141" t="n">
        <f aca="false">IF(BL$2&lt;=$A86,IF(BL$3&gt;=$A86,(BL$4/1.055056),0),0)*($AH87-$AH86)/10000</f>
        <v>0</v>
      </c>
      <c r="BM86" s="141" t="n">
        <f aca="false">IF(BM$2&lt;=$A86,IF(BM$3&gt;=$A86,(BM$4/1.055056),0),0)*($AH87-$AH86)/10000</f>
        <v>0</v>
      </c>
      <c r="BN86" s="141" t="n">
        <f aca="false">IF(BN$2&lt;=$A86,IF(BN$3&gt;=$A86,(BN$4/1.055056),0),0)*($AH87-$AH86)/10000</f>
        <v>0</v>
      </c>
      <c r="BO86" s="141" t="n">
        <f aca="false">IF(BO$2&lt;=$A86,IF(BO$3&gt;=$A86,(BO$4/1.055056),0),0)*($AH87-$AH86)/10000</f>
        <v>0</v>
      </c>
      <c r="BP86" s="13"/>
      <c r="BQ86" s="14" t="n">
        <f aca="false">SUM(BH86:BO86)</f>
        <v>0</v>
      </c>
      <c r="BR86" s="14"/>
      <c r="BS86" s="14"/>
      <c r="BT86" s="17"/>
      <c r="BU86" s="17"/>
      <c r="BV86" s="142" t="n">
        <f aca="false">IF(BV$2&lt;=$A86,IF(BV$3&gt;=$A86,(BV$4),0),0)*($AH87-$AH86)/10000</f>
        <v>0</v>
      </c>
      <c r="BW86" s="142" t="n">
        <f aca="false">IF(BW$2&lt;=$A86,IF(BW$3&gt;=$A86,(BW$4),0),0)*($AH87-$AH86)/10000</f>
        <v>0</v>
      </c>
      <c r="BX86" s="142" t="n">
        <f aca="false">IF(BX$2&lt;=$A86,IF(BX$3&gt;=$A86,(BX$4),0),0)*($AH87-$AH86)/10000</f>
        <v>0</v>
      </c>
      <c r="BY86" s="142" t="n">
        <f aca="false">IF(BY$2&lt;=$A86,IF(BY$3&gt;=$A86,(BY$4),0),0)*($AH87-$AH86)/10000</f>
        <v>0</v>
      </c>
      <c r="BZ86" s="142" t="n">
        <f aca="false">IF(BZ$2&lt;=$A86,IF(BZ$3&gt;=$A86,(BZ$4),0),0)*($AH87-$AH86)/10000</f>
        <v>0</v>
      </c>
      <c r="CA86" s="140" t="n">
        <f aca="false">IF(CA$2&lt;=$A86,IF(CA$3&gt;=$A86,(CA$4),0),0)*($AH87-$AH86)/10000</f>
        <v>0</v>
      </c>
      <c r="CB86" s="140" t="n">
        <f aca="false">IF(CB$2&lt;=$A86,IF(CB$3&gt;=$A86,(CB$4),0),0)*($AH87-$AH86)/10000</f>
        <v>0</v>
      </c>
      <c r="CC86" s="140" t="n">
        <f aca="false">IF(CC$2&lt;=$A86,IF(CC$3&gt;=$A86,(CC$4),0),0)*($AH87-$AH86)/10000</f>
        <v>0</v>
      </c>
      <c r="CD86" s="140" t="n">
        <f aca="false">IF(CD$2&lt;=$A86,IF(CD$3&gt;=$A86,(CD$4),0),0)*($AH87-$AH86)/10000</f>
        <v>0</v>
      </c>
      <c r="CE86" s="140" t="n">
        <f aca="false">IF(CE$2&lt;=$A86,IF(CE$3&gt;=$A86,(CE$4),0),0)*($AH87-$AH86)/10000</f>
        <v>0</v>
      </c>
      <c r="CF86" s="140" t="n">
        <f aca="false">IF(CF$2&lt;=$A86,IF(CF$3&gt;=$A86,(CF$4),0),0)*($AH87-$AH86)/10000</f>
        <v>0</v>
      </c>
      <c r="CG86" s="140" t="n">
        <f aca="false">IF(CG$2&lt;=$A86,IF(CG$3&gt;=$A86,(CG$4),0),0)*($AH87-$AH86)/10000</f>
        <v>0</v>
      </c>
      <c r="CH86" s="140" t="n">
        <f aca="false">IF(CH$2&lt;=$A86,IF(CH$3&gt;=$A86,(CH$4),0),0)*($AH87-$AH86)/10000</f>
        <v>0</v>
      </c>
      <c r="CI86" s="17"/>
      <c r="CJ86" s="128" t="n">
        <f aca="false">SUM(BV86:CH86)*$AL86</f>
        <v>0</v>
      </c>
      <c r="CK86" s="128"/>
      <c r="CL86" s="128"/>
      <c r="CM86" s="142" t="n">
        <f aca="false">IF(CM$2&lt;=$A86,IF(CM$3&gt;=$A86,(CM$4),0),0)*($AH87-$AH86)/10000</f>
        <v>0</v>
      </c>
      <c r="CN86" s="142" t="n">
        <f aca="false">IF(CN$2&lt;=$A86,IF(CN$3&gt;=$A86,(CN$4),0),0)*($AH87-$AH86)/10000</f>
        <v>0</v>
      </c>
      <c r="CO86" s="142" t="n">
        <f aca="false">IF(CO$2&lt;=$A86,IF(CO$3&gt;=$A86,(CO$4),0),0)*($AH87-$AH86)/10000</f>
        <v>0</v>
      </c>
      <c r="CP86" s="142" t="n">
        <f aca="false">IF(CP$2&lt;=$A86,IF(CP$3&gt;=$A86,(CP$4),0),0)*($AH87-$AH86)/10000</f>
        <v>0</v>
      </c>
      <c r="CQ86" s="128"/>
      <c r="CR86" s="128" t="n">
        <f aca="false">SUM(CM86:CP86)*AL86</f>
        <v>0</v>
      </c>
      <c r="CS86" s="128"/>
      <c r="CT86" s="17"/>
      <c r="CU86" s="17"/>
      <c r="CV86" s="17"/>
      <c r="CW86" s="140" t="n">
        <f aca="false">IF(CW$2&lt;=$A86,IF(CW$3&gt;=$A86,(CW$4),0),0)*($AH87-$AH86)/10000</f>
        <v>0</v>
      </c>
      <c r="CX86" s="140" t="n">
        <f aca="false">IF(CX$2&lt;=$A86,IF(CX$3&gt;=$A86,(CX$4),0),0)*($AH87-$AH86)/10000</f>
        <v>0</v>
      </c>
      <c r="CY86" s="140" t="n">
        <f aca="false">IF(CY$2&lt;=$A86,IF(CY$3&gt;=$A86,(CY$4),0),0)*($AH87-$AH86)/10000</f>
        <v>0</v>
      </c>
      <c r="CZ86" s="140" t="n">
        <f aca="false">IF(CZ$2&lt;=$A86,IF(CZ$3&gt;=$A86,(CZ$4),0),0)*($AH87-$AH86)/10000</f>
        <v>0</v>
      </c>
      <c r="DA86" s="140" t="n">
        <f aca="false">IF(DA$2&lt;=$A86,IF(DA$3&gt;=$A86,(DA$4),0),0)*($AH87-$AH86)/10000</f>
        <v>0</v>
      </c>
      <c r="DB86" s="140" t="n">
        <f aca="false">IF(DB$2&lt;=$A86,IF(DB$3&gt;=$A86,(DB$4),0),0)*($AH87-$AH86)/10000</f>
        <v>0</v>
      </c>
      <c r="DC86" s="140" t="n">
        <f aca="false">IF(DC$2&lt;=$A86,IF(DC$3&gt;=$A86,(DC$4),0),0)*($AH87-$AH86)/10000</f>
        <v>0</v>
      </c>
      <c r="DD86" s="17"/>
      <c r="DE86" s="128" t="n">
        <f aca="false">SUM(CW86:DC86)*$AL86</f>
        <v>0</v>
      </c>
      <c r="DF86" s="17"/>
      <c r="DG86" s="17"/>
      <c r="DH86" s="17"/>
      <c r="DI86" s="17"/>
      <c r="DJ86" s="17"/>
      <c r="DK86" s="140" t="n">
        <f aca="false">IF(DK$2&lt;=$A86,IF(DK$3&gt;=$A86,(DK$4),0),0)*($AH87-$AH86)/10000</f>
        <v>0</v>
      </c>
      <c r="DL86" s="140" t="n">
        <f aca="false">IF(DL$2&lt;=$A86,IF(DL$3&gt;=$A86,(DL$4),0),0)*($AH87-$AH86)/10000</f>
        <v>0</v>
      </c>
      <c r="DM86" s="140" t="n">
        <f aca="false">IF(DM$2&lt;=$A86,IF(DM$3&gt;=$A86,(DM$4),0),0)*($AH87-$AH86)/10000</f>
        <v>0</v>
      </c>
      <c r="DN86" s="140" t="n">
        <f aca="false">IF(DN$2&lt;=$A86,IF(DN$3&gt;=$A86,(DN$4),0),0)*($AH87-$AH86)/10000</f>
        <v>0</v>
      </c>
      <c r="DO86" s="140"/>
      <c r="DP86" s="140" t="n">
        <f aca="false">SUM(DK86:DN86)*AL86</f>
        <v>0</v>
      </c>
      <c r="DQ86" s="140"/>
      <c r="DR86" s="140" t="n">
        <f aca="false">IF(DR$2&lt;=$A86,IF(DR$3&gt;=$A86,(DR$4),0),0)*($AH87-$AH86)/10000</f>
        <v>0</v>
      </c>
      <c r="DS86" s="140" t="n">
        <f aca="false">IF(DS$2&lt;=$A86,IF(DS$3&gt;=$A86,(DS$4),0),0)*($AH87-$AH86)/10000</f>
        <v>0</v>
      </c>
      <c r="DT86" s="140" t="n">
        <f aca="false">IF(DT$2&lt;=$A86,IF(DT$3&gt;=$A86,(DT$4),0),0)*($AH87-$AH86)/10000</f>
        <v>0</v>
      </c>
      <c r="DU86" s="140" t="n">
        <f aca="false">IF(DU$2&lt;=$A86,IF(DU$3&gt;=$A86,(DU$4),0),0)*($AH87-$AH86)/10000</f>
        <v>0</v>
      </c>
      <c r="DV86" s="140" t="n">
        <f aca="false">IF(DV$2&lt;=$A86,IF(DV$3&gt;=$A86,(DV$4),0),0)*($AH87-$AH86)/10000</f>
        <v>0</v>
      </c>
      <c r="DW86" s="140" t="n">
        <f aca="false">IF(DW$2&lt;=$A86,IF(DW$3&gt;=$A86,(DW$4),0),0)*($AH87-$AH86)/10000</f>
        <v>0</v>
      </c>
      <c r="DX86" s="140" t="n">
        <f aca="false">IF(DX$2&lt;=$A86,IF(DX$3&gt;=$A86,(DX$4),0),0)*($AH87-$AH86)/10000</f>
        <v>0</v>
      </c>
      <c r="DY86" s="140" t="n">
        <f aca="false">IF(DY$2&lt;=$A86,IF(DY$3&gt;=$A86,(DY$4),0),0)*($AH87-$AH86)/10000</f>
        <v>0</v>
      </c>
      <c r="DZ86" s="17"/>
      <c r="EA86" s="128" t="n">
        <f aca="false">DP86+((SUM(DR86:DY86)))</f>
        <v>0</v>
      </c>
      <c r="EB86" s="128" t="n">
        <f aca="false">EA86*AL86</f>
        <v>0</v>
      </c>
      <c r="EC86" s="17"/>
      <c r="ED86" s="17"/>
      <c r="EE86" s="17"/>
      <c r="EF86" s="17"/>
      <c r="EG86" s="17"/>
      <c r="EH86" s="140" t="n">
        <f aca="false">IF(EH$2&lt;=$A86,IF(EH$3&gt;=$A86,(EH$4),0),0)*($AH87-$AH86)/10000</f>
        <v>0</v>
      </c>
      <c r="EI86" s="140" t="n">
        <f aca="false">IF(EI$2&lt;=$A86,IF(EI$3&gt;=$A86,(EI$4),0),0)*($AH87-$AH86)/10000</f>
        <v>0</v>
      </c>
      <c r="EJ86" s="140" t="n">
        <f aca="false">IF(EJ$2&lt;=$A86,IF(EJ$3&gt;=$A86,(EJ$4),0),0)*($AH87-$AH86)/10000</f>
        <v>0</v>
      </c>
      <c r="EK86" s="140" t="n">
        <f aca="false">IF(EK$2&lt;=$A86,IF(EK$3&gt;=$A86,(EK$4),0),0)*($AH87-$AH86)/10000</f>
        <v>0</v>
      </c>
      <c r="EL86" s="140" t="n">
        <f aca="false">IF(EL$2&lt;=$A86,IF(EL$3&gt;=$A86,(EL$4),0),0)*($AH87-$AH86)/10000</f>
        <v>0</v>
      </c>
      <c r="EM86" s="140" t="n">
        <f aca="false">IF(EM$2&lt;=$A86,IF(EM$3&gt;=$A86,(EM$4),0),0)*($AH87-$AH86)/10000</f>
        <v>0</v>
      </c>
      <c r="EN86" s="17"/>
      <c r="EO86" s="128" t="n">
        <f aca="false">SUM(EH86:EM86)</f>
        <v>0</v>
      </c>
      <c r="EP86" s="128" t="n">
        <f aca="false">EO86*AL86</f>
        <v>0</v>
      </c>
      <c r="EQ86" s="17"/>
      <c r="ER86" s="17"/>
      <c r="ES86" s="17"/>
      <c r="ET86" s="17"/>
      <c r="EU86" s="17"/>
      <c r="EV86" s="140" t="n">
        <f aca="false">IF(EV$2&lt;=$A86,IF(EV$3&gt;=$A86,(EV$4),0),0)*($AH87-$AH86)/10000</f>
        <v>0</v>
      </c>
      <c r="EW86" s="140" t="n">
        <f aca="false">IF(EW$2&lt;=$A86,IF(EW$3&gt;=$A86,(EW$4),0),0)*($AH87-$AH86)/10000</f>
        <v>0</v>
      </c>
      <c r="EX86" s="140" t="n">
        <f aca="false">IF(EX$2&lt;=$A86,IF(EX$3&gt;=$A86,(EX$4),0),0)*($AH87-$AH86)/10000</f>
        <v>0</v>
      </c>
      <c r="EY86" s="140" t="n">
        <f aca="false">IF(EY$2&lt;=$A86,IF(EY$3&gt;=$A86,(EY$4),0),0)*($AH87-$AH86)/10000</f>
        <v>0</v>
      </c>
      <c r="EZ86" s="140" t="n">
        <f aca="false">IF(EZ$2&lt;=$A86,IF(EZ$3&gt;=$A86,(EZ$4),0),0)*($AH87-$AH86)/10000</f>
        <v>0</v>
      </c>
      <c r="FA86" s="140" t="n">
        <f aca="false">IF(FA$2&lt;=$A86,IF(FA$3&gt;=$A86,(FA$4),0),0)*($AH87-$AH86)/10000</f>
        <v>0</v>
      </c>
      <c r="FB86" s="17"/>
      <c r="FC86" s="128" t="n">
        <f aca="false">SUM(EV86:FA86)</f>
        <v>0</v>
      </c>
      <c r="FD86" s="128" t="n">
        <f aca="false">FC86*AL86</f>
        <v>0</v>
      </c>
      <c r="FE86" s="17"/>
      <c r="FF86" s="17"/>
      <c r="FG86" s="17"/>
      <c r="FH86" s="17"/>
      <c r="FI86" s="17"/>
      <c r="FJ86" s="17"/>
      <c r="FK86" s="140" t="n">
        <f aca="false">IF(FK$2&lt;=$A86,IF(FK$3&gt;=$A86,(FK$4),0),0)*($AH87-$AH86)/10000</f>
        <v>0</v>
      </c>
      <c r="FL86" s="140" t="n">
        <f aca="false">IF(FL$2&lt;=$A86,IF(FL$3&gt;=$A86,(FL$4),0),0)*($AH87-$AH86)/10000</f>
        <v>0</v>
      </c>
      <c r="FM86" s="140" t="n">
        <f aca="false">IF(FM$2&lt;=$A86,IF(FM$3&gt;=$A86,(FM$4),0),0)*($AH87-$AH86)/10000</f>
        <v>0</v>
      </c>
      <c r="FN86" s="140" t="n">
        <f aca="false">IF(FN$2&lt;=$A86,IF(FN$3&gt;=$A86,(FN$4),0),0)*($AH87-$AH86)/10000</f>
        <v>0</v>
      </c>
      <c r="FO86" s="140" t="n">
        <f aca="false">IF(FO$2&lt;=$A86,IF(FO$3&gt;=$A86,(FO$4),0),0)*($AH87-$AH86)/10000</f>
        <v>0</v>
      </c>
      <c r="FP86" s="140" t="n">
        <f aca="false">IF(FP$2&lt;=$A86,IF(FP$3&gt;=$A86,(FP$4),0),0)*($AH87-$AH86)/10000</f>
        <v>0</v>
      </c>
      <c r="FQ86" s="17"/>
      <c r="FR86" s="128" t="n">
        <f aca="false">SUM(FK86:FP86)</f>
        <v>0</v>
      </c>
      <c r="FS86" s="128" t="n">
        <f aca="false">FR86*AL86</f>
        <v>0</v>
      </c>
      <c r="FT86" s="17"/>
      <c r="FU86" s="17"/>
      <c r="FV86" s="17"/>
      <c r="FW86" s="17"/>
      <c r="FX86" s="17"/>
      <c r="FY86" s="17"/>
      <c r="FZ86" s="140" t="n">
        <f aca="false">IF(FZ$2&lt;=$A86,IF(FZ$3&gt;=$A86,(FZ$4),0),0)*($AH87-$AH86)/10000</f>
        <v>0</v>
      </c>
      <c r="GA86" s="140" t="n">
        <f aca="false">IF(GA$2&lt;=$A86,IF(GA$3&gt;=$A86,(GA$4),0),0)*($AH87-$AH86)/10000</f>
        <v>0</v>
      </c>
      <c r="GB86" s="140" t="n">
        <f aca="false">IF(GB$2&lt;=$A86,IF(GB$3&gt;=$A86,(GB$4),0),0)*($AH87-$AH86)/10000</f>
        <v>0</v>
      </c>
      <c r="GC86" s="140" t="n">
        <f aca="false">IF(GC$2&lt;=$A86,IF(GC$3&gt;=$A86,(GC$4),0),0)*($AH87-$AH86)/10000</f>
        <v>0</v>
      </c>
      <c r="GD86" s="140" t="n">
        <f aca="false">IF(GD$2&lt;=$A86,IF(GD$3&gt;=$A86,(GD$4),0),0)*($AH87-$AH86)/10000</f>
        <v>0</v>
      </c>
      <c r="GE86" s="140" t="n">
        <f aca="false">IF(GE$2&lt;=$A86,IF(GE$3&gt;=$A86,(GE$4),0),0)*($AH87-$AH86)/10000</f>
        <v>0</v>
      </c>
      <c r="GF86" s="17"/>
      <c r="GG86" s="128" t="n">
        <f aca="false">SUM(FZ86:GE86)</f>
        <v>0</v>
      </c>
      <c r="GH86" s="128" t="n">
        <f aca="false">GG86*AL86</f>
        <v>0</v>
      </c>
      <c r="GK86" s="17"/>
      <c r="GL86" s="17"/>
      <c r="GM86" s="17"/>
      <c r="GN86" s="17"/>
      <c r="GO86" s="140" t="n">
        <f aca="false">IF(GO$2&lt;=$A86,IF(GO$3&gt;=$A86,(GO$4),0),0)*($AH87-$AH86)/10000</f>
        <v>0</v>
      </c>
      <c r="GP86" s="140" t="n">
        <f aca="false">IF(GP$2&lt;=$A86,IF(GP$3&gt;=$A86,(GP$4),0),0)*($AH87-$AH86)/10000</f>
        <v>0</v>
      </c>
      <c r="GQ86" s="140" t="n">
        <f aca="false">IF(GQ$2&lt;=$A86,IF(GQ$3&gt;=$A86,(GQ$4),0),0)*($AH87-$AH86)/10000</f>
        <v>0</v>
      </c>
      <c r="GR86" s="140" t="n">
        <f aca="false">IF(GR$2&lt;=$A86,IF(GR$3&gt;=$A86,(GR$4),0),0)*($AH87-$AH86)/10000</f>
        <v>0</v>
      </c>
      <c r="GS86" s="140" t="n">
        <f aca="false">IF(GS$2&lt;=$A86,IF(GS$3&gt;=$A86,(GS$4),0),0)*($AH87-$AH86)/10000</f>
        <v>0</v>
      </c>
      <c r="GT86" s="140" t="n">
        <f aca="false">IF(GT$2&lt;=$A86,IF(GT$3&gt;=$A86,(GT$4),0),0)*($AH87-$AH86)/10000</f>
        <v>0</v>
      </c>
      <c r="GU86" s="17"/>
      <c r="GV86" s="128" t="n">
        <f aca="false">SUM(GO86:GT86)</f>
        <v>0</v>
      </c>
      <c r="GW86" s="128" t="n">
        <f aca="false">GV86*AL86</f>
        <v>0</v>
      </c>
      <c r="GZ86" s="17"/>
      <c r="HA86" s="17"/>
      <c r="HB86" s="17"/>
      <c r="HC86" s="17"/>
      <c r="HD86" s="140" t="n">
        <f aca="false">IF(HD$2&lt;=$A86,IF(HD$3&gt;=$A86,(HD$4),0),0)*($AH87-$AH86)/10000</f>
        <v>0</v>
      </c>
      <c r="HE86" s="140" t="n">
        <f aca="false">IF(HE$2&lt;=$A86,IF(HE$3&gt;=$A86,(HE$4),0),0)*($AH87-$AH86)/10000</f>
        <v>0</v>
      </c>
      <c r="HF86" s="140" t="n">
        <f aca="false">IF(HF$2&lt;=$A86,IF(HF$3&gt;=$A86,(HF$4),0),0)*($AH87-$AH86)/10000</f>
        <v>0</v>
      </c>
      <c r="HG86" s="140" t="n">
        <f aca="false">IF(HG$2&lt;=$A86,IF(HG$3&gt;=$A86,(HG$4),0),0)*($AH87-$AH86)/10000</f>
        <v>0</v>
      </c>
      <c r="HH86" s="140" t="n">
        <f aca="false">IF(HH$2&lt;=$A86,IF(HH$3&gt;=$A86,(HH$4),0),0)*($AH87-$AH86)/10000</f>
        <v>0</v>
      </c>
      <c r="HI86" s="140" t="n">
        <f aca="false">IF(HI$2&lt;=$A86,IF(HI$3&gt;=$A86,(HI$4),0),0)*($AH87-$AH86)/10000</f>
        <v>0</v>
      </c>
      <c r="HJ86" s="17"/>
      <c r="HK86" s="128" t="n">
        <f aca="false">SUM(HD86:HI86)</f>
        <v>0</v>
      </c>
      <c r="HL86" s="128" t="n">
        <f aca="false">HK86*AL86</f>
        <v>0</v>
      </c>
    </row>
    <row r="87" customFormat="false" ht="17.25" hidden="false" customHeight="false" outlineLevel="0" collapsed="false">
      <c r="A87" s="133" t="n">
        <v>39387</v>
      </c>
      <c r="B87" s="144" t="n">
        <f aca="false">INDEX(PrnArray,MATCH($A87,PrnColumn,0),MATCH($AE$19,PrnRow,0))+EP87</f>
        <v>0</v>
      </c>
      <c r="C87" s="135" t="n">
        <f aca="false">INDEX(M1SHEET,MATCH($A87,M1COLUMN,0),MATCH($AF$14,M1ROW,0))</f>
        <v>0.52</v>
      </c>
      <c r="D87" s="136" t="n">
        <f aca="false">AVERAGE(C87:C98)</f>
        <v>0.286666666666667</v>
      </c>
      <c r="E87" s="144" t="n">
        <f aca="false">INDEX(PrnArray,MATCH($A87,PrnColumn,0),MATCH($AF$47,PrnRow,0))+HL87</f>
        <v>0</v>
      </c>
      <c r="F87" s="135" t="n">
        <f aca="false">INDEX(M1SHEET,MATCH($A87,M1COLUMN,0),MATCH($AF$6,M1ROW,0))</f>
        <v>0.2425</v>
      </c>
      <c r="G87" s="136" t="n">
        <f aca="false">AVERAGE(F87:F98)</f>
        <v>0.209583333333333</v>
      </c>
      <c r="H87" s="144" t="n">
        <f aca="false">INDEX(PrnArray,MATCH($A87,PrnColumn,0),MATCH($AE$11,PrnRow,0))</f>
        <v>0</v>
      </c>
      <c r="I87" s="135" t="n">
        <f aca="false">INDEX(M1SHEET,MATCH($A87,M1COLUMN,0),MATCH($AF$20,M1ROW,0))</f>
        <v>0.005</v>
      </c>
      <c r="J87" s="136" t="n">
        <f aca="false">AVERAGE(I87:I98)</f>
        <v>-0.04</v>
      </c>
      <c r="K87" s="144" t="n">
        <f aca="false">INDEX(PrnArray,MATCH($A87,PrnColumn,0),MATCH($AE$21,PrnRow,0))+FS87</f>
        <v>10.23</v>
      </c>
      <c r="L87" s="135" t="n">
        <f aca="false">INDEX(M1SHEET,MATCH($A87,M1COLUMN,0),MATCH($AF$10,M1ROW,0))</f>
        <v>0.1225</v>
      </c>
      <c r="M87" s="136" t="n">
        <f aca="false">AVERAGE(L87:L98)</f>
        <v>0.10125</v>
      </c>
      <c r="N87" s="144" t="n">
        <f aca="false">INDEX(PrnArray,MATCH($A87,PrnColumn,0),MATCH($AE$40,PrnRow,0))+AJ87</f>
        <v>-43.8</v>
      </c>
      <c r="O87" s="135" t="n">
        <f aca="false">INDEX(M1SHEET,MATCH($A87,M1COLUMN,0),MATCH($AF$26,M1ROW,0))</f>
        <v>0.13</v>
      </c>
      <c r="P87" s="136" t="n">
        <f aca="false">AVERAGE(O87:O98)</f>
        <v>0.13</v>
      </c>
      <c r="Q87" s="144" t="n">
        <f aca="false">INDEX(PrnArray,MATCH($A87,PrnColumn,0),MATCH($AE$2,PrnRow,0))+$BE87+$DE87</f>
        <v>-27.81</v>
      </c>
      <c r="R87" s="135" t="n">
        <f aca="false">INDEX(M1SHEET,MATCH($A87,M1COLUMN,0),MATCH($AF$3,M1ROW,0))</f>
        <v>-0.52</v>
      </c>
      <c r="S87" s="136" t="n">
        <f aca="false">AVERAGE(R87:R98)</f>
        <v>-0.56375</v>
      </c>
      <c r="T87" s="135" t="n">
        <f aca="false">INDEX(M1SHEET,MATCH($A87,M1COLUMN,0),MATCH($AF$28,M1ROW,0))</f>
        <v>5.148538786176</v>
      </c>
      <c r="U87" s="136" t="n">
        <f aca="false">AVERAGE(T87:T98)</f>
        <v>4.98816598812884</v>
      </c>
      <c r="V87" s="144" t="e">
        <f aca="false">INDEX(PrnArray,MATCH($A87,PrnColumn,0),MATCH($AE$18,PrnRow,0))+INDEX(optsArray,MATCH($A87,optsColumn,0),MATCH($AE$18,optsRow,0))+$BE87+$CJ87+$CR87+$DP87</f>
        <v>#VALUE!</v>
      </c>
      <c r="W87" s="135" t="n">
        <f aca="false">INDEX(M1SHEET,MATCH($A87,M1COLUMN,0),MATCH($AF$2,M1ROW,0))</f>
        <v>4.195</v>
      </c>
      <c r="X87" s="136" t="n">
        <f aca="false">AVERAGE(W87:W98)</f>
        <v>4.12683333333333</v>
      </c>
      <c r="Z87" s="150" t="n">
        <f aca="false">H87+K87+Q87</f>
        <v>-17.58</v>
      </c>
      <c r="AA87" s="58"/>
      <c r="AB87" s="58"/>
      <c r="AH87" s="138" t="n">
        <v>39387</v>
      </c>
      <c r="AI87" s="96" t="n">
        <f aca="false">(BE87+BQ87+CJ87+DP87)*AL87</f>
        <v>0</v>
      </c>
      <c r="AJ87" s="97" t="n">
        <f aca="false">(AN87)*(AL87)</f>
        <v>0</v>
      </c>
      <c r="AK87" s="97" t="n">
        <f aca="false">(AM87+AN87)*(AL87)</f>
        <v>0</v>
      </c>
      <c r="AL87" s="139" t="n">
        <f aca="false">INDEX(M1SHEET,MATCH($AH87,M1COLUMN,0),MATCH($AF$38,M1ROW,0))</f>
        <v>0.682244808364976</v>
      </c>
      <c r="AM87" s="122" t="n">
        <f aca="false">BR87</f>
        <v>0</v>
      </c>
      <c r="AN87" s="97" t="n">
        <f aca="false">BQ87</f>
        <v>0</v>
      </c>
      <c r="AO87" s="125"/>
      <c r="AP87" s="108"/>
      <c r="AQ87" s="128" t="n">
        <f aca="false">SUM(AW87:BD87)+SUM(BH87:BO87)+SUM(DT87:DY87)+SUM(BV87:CH87)</f>
        <v>0</v>
      </c>
      <c r="AR87" s="108"/>
      <c r="AS87" s="17"/>
      <c r="AT87" s="17"/>
      <c r="AU87" s="37" t="n">
        <v>39387</v>
      </c>
      <c r="AV87" s="17"/>
      <c r="AW87" s="128" t="n">
        <f aca="false">IF(AW$2&lt;=$A87,IF(AW$3&gt;=$A87,(AW$4/1.055056),0),0)*($AH88-$AH87)/10000</f>
        <v>0</v>
      </c>
      <c r="AX87" s="140" t="n">
        <f aca="false">IF(AX$2&lt;=$A87,IF(AX$3&gt;=$A87,(AX$4/1.055056),0),0)*($AH88-$AH87)/10000</f>
        <v>0</v>
      </c>
      <c r="AY87" s="140" t="n">
        <f aca="false">IF(AY$2&lt;=$A87,IF(AY$3&gt;=$A87,(AY$4/1.055056),0),0)*($AH88-$AH87)/10000</f>
        <v>0</v>
      </c>
      <c r="AZ87" s="140" t="n">
        <f aca="false">IF(AZ$2&lt;=$A87,IF(AZ$3&gt;=$A87,(AZ$4/1.055056),0),0)*($AH88-$AH87)/10000</f>
        <v>0</v>
      </c>
      <c r="BA87" s="140" t="n">
        <f aca="false">IF(BA$2&lt;=$A87,IF(BA$3&gt;=$A87,(BA$4/1.055056),0),0)*($AH88-$AH87)/10000</f>
        <v>0</v>
      </c>
      <c r="BB87" s="140" t="n">
        <f aca="false">IF(BB$2&lt;=$A87,IF(BB$3&gt;=$A87,(BB$4/1.055056),0),0)*($AH88-$AH87)/10000</f>
        <v>0</v>
      </c>
      <c r="BC87" s="140" t="n">
        <f aca="false">IF(BC$2&lt;=$A87,IF(BC$3&gt;=$A87,(BC$4/1.055056),0),0)*($AH88-$AH87)/10000</f>
        <v>0</v>
      </c>
      <c r="BD87" s="140"/>
      <c r="BE87" s="140" t="n">
        <f aca="false">SUM(AW87:BD87)*AL87</f>
        <v>0</v>
      </c>
      <c r="BF87" s="13"/>
      <c r="BG87" s="13"/>
      <c r="BH87" s="141" t="n">
        <f aca="false">IF(BH$2&lt;=$A87,IF(BH$3&gt;=$A87,(BH$4/1.055056),0),0)*($AH88-$AH87)/10000</f>
        <v>0</v>
      </c>
      <c r="BI87" s="141" t="n">
        <f aca="false">IF(BI$2&lt;=$A87,IF(BI$3&gt;=$A87,(BI$4/1.055056),0),0)*($AH88-$AH87)/10000</f>
        <v>0</v>
      </c>
      <c r="BJ87" s="141" t="n">
        <f aca="false">IF(BJ$2&lt;=$A87,IF(BJ$3&gt;=$A87,(BJ$4/1.055056),0),0)*($AH88-$AH87)/10000</f>
        <v>0</v>
      </c>
      <c r="BK87" s="141" t="n">
        <f aca="false">IF(BK$2&lt;=$A87,IF(BK$3&gt;=$A87,(BK$4/1.055056),0),0)*($AH88-$AH87)/10000</f>
        <v>0</v>
      </c>
      <c r="BL87" s="141" t="n">
        <f aca="false">IF(BL$2&lt;=$A87,IF(BL$3&gt;=$A87,(BL$4/1.055056),0),0)*($AH88-$AH87)/10000</f>
        <v>0</v>
      </c>
      <c r="BM87" s="141" t="n">
        <f aca="false">IF(BM$2&lt;=$A87,IF(BM$3&gt;=$A87,(BM$4/1.055056),0),0)*($AH88-$AH87)/10000</f>
        <v>0</v>
      </c>
      <c r="BN87" s="141" t="n">
        <f aca="false">IF(BN$2&lt;=$A87,IF(BN$3&gt;=$A87,(BN$4/1.055056),0),0)*($AH88-$AH87)/10000</f>
        <v>0</v>
      </c>
      <c r="BO87" s="141" t="n">
        <f aca="false">IF(BO$2&lt;=$A87,IF(BO$3&gt;=$A87,(BO$4/1.055056),0),0)*($AH88-$AH87)/10000</f>
        <v>0</v>
      </c>
      <c r="BP87" s="13"/>
      <c r="BQ87" s="14" t="n">
        <f aca="false">SUM(BH87:BO87)</f>
        <v>0</v>
      </c>
      <c r="BR87" s="14"/>
      <c r="BS87" s="14"/>
      <c r="BT87" s="17"/>
      <c r="BU87" s="17"/>
      <c r="BV87" s="142" t="n">
        <f aca="false">IF(BV$2&lt;=$A87,IF(BV$3&gt;=$A87,(BV$4),0),0)*($AH88-$AH87)/10000</f>
        <v>0</v>
      </c>
      <c r="BW87" s="142" t="n">
        <f aca="false">IF(BW$2&lt;=$A87,IF(BW$3&gt;=$A87,(BW$4),0),0)*($AH88-$AH87)/10000</f>
        <v>0</v>
      </c>
      <c r="BX87" s="142" t="n">
        <f aca="false">IF(BX$2&lt;=$A87,IF(BX$3&gt;=$A87,(BX$4),0),0)*($AH88-$AH87)/10000</f>
        <v>0</v>
      </c>
      <c r="BY87" s="142" t="n">
        <f aca="false">IF(BY$2&lt;=$A87,IF(BY$3&gt;=$A87,(BY$4),0),0)*($AH88-$AH87)/10000</f>
        <v>0</v>
      </c>
      <c r="BZ87" s="142" t="n">
        <f aca="false">IF(BZ$2&lt;=$A87,IF(BZ$3&gt;=$A87,(BZ$4),0),0)*($AH88-$AH87)/10000</f>
        <v>0</v>
      </c>
      <c r="CA87" s="140" t="n">
        <f aca="false">IF(CA$2&lt;=$A87,IF(CA$3&gt;=$A87,(CA$4),0),0)*($AH88-$AH87)/10000</f>
        <v>0</v>
      </c>
      <c r="CB87" s="140" t="n">
        <f aca="false">IF(CB$2&lt;=$A87,IF(CB$3&gt;=$A87,(CB$4),0),0)*($AH88-$AH87)/10000</f>
        <v>0</v>
      </c>
      <c r="CC87" s="140" t="n">
        <f aca="false">IF(CC$2&lt;=$A87,IF(CC$3&gt;=$A87,(CC$4),0),0)*($AH88-$AH87)/10000</f>
        <v>0</v>
      </c>
      <c r="CD87" s="140" t="n">
        <f aca="false">IF(CD$2&lt;=$A87,IF(CD$3&gt;=$A87,(CD$4),0),0)*($AH88-$AH87)/10000</f>
        <v>0</v>
      </c>
      <c r="CE87" s="140" t="n">
        <f aca="false">IF(CE$2&lt;=$A87,IF(CE$3&gt;=$A87,(CE$4),0),0)*($AH88-$AH87)/10000</f>
        <v>0</v>
      </c>
      <c r="CF87" s="140" t="n">
        <f aca="false">IF(CF$2&lt;=$A87,IF(CF$3&gt;=$A87,(CF$4),0),0)*($AH88-$AH87)/10000</f>
        <v>0</v>
      </c>
      <c r="CG87" s="140" t="n">
        <f aca="false">IF(CG$2&lt;=$A87,IF(CG$3&gt;=$A87,(CG$4),0),0)*($AH88-$AH87)/10000</f>
        <v>0</v>
      </c>
      <c r="CH87" s="140" t="n">
        <f aca="false">IF(CH$2&lt;=$A87,IF(CH$3&gt;=$A87,(CH$4),0),0)*($AH88-$AH87)/10000</f>
        <v>0</v>
      </c>
      <c r="CI87" s="17"/>
      <c r="CJ87" s="128" t="n">
        <f aca="false">SUM(BV87:CH87)*$AL87</f>
        <v>0</v>
      </c>
      <c r="CK87" s="128"/>
      <c r="CL87" s="128"/>
      <c r="CM87" s="142" t="n">
        <f aca="false">IF(CM$2&lt;=$A87,IF(CM$3&gt;=$A87,(CM$4),0),0)*($AH88-$AH87)/10000</f>
        <v>0</v>
      </c>
      <c r="CN87" s="142" t="n">
        <f aca="false">IF(CN$2&lt;=$A87,IF(CN$3&gt;=$A87,(CN$4),0),0)*($AH88-$AH87)/10000</f>
        <v>0</v>
      </c>
      <c r="CO87" s="142" t="n">
        <f aca="false">IF(CO$2&lt;=$A87,IF(CO$3&gt;=$A87,(CO$4),0),0)*($AH88-$AH87)/10000</f>
        <v>0</v>
      </c>
      <c r="CP87" s="142" t="n">
        <f aca="false">IF(CP$2&lt;=$A87,IF(CP$3&gt;=$A87,(CP$4),0),0)*($AH88-$AH87)/10000</f>
        <v>0</v>
      </c>
      <c r="CQ87" s="128"/>
      <c r="CR87" s="128" t="n">
        <f aca="false">SUM(CM87:CP87)*AL87</f>
        <v>0</v>
      </c>
      <c r="CS87" s="128"/>
      <c r="CT87" s="17"/>
      <c r="CU87" s="17"/>
      <c r="CV87" s="17"/>
      <c r="CW87" s="140" t="n">
        <f aca="false">IF(CW$2&lt;=$A87,IF(CW$3&gt;=$A87,(CW$4),0),0)*($AH88-$AH87)/10000</f>
        <v>0</v>
      </c>
      <c r="CX87" s="140" t="n">
        <f aca="false">IF(CX$2&lt;=$A87,IF(CX$3&gt;=$A87,(CX$4),0),0)*($AH88-$AH87)/10000</f>
        <v>0</v>
      </c>
      <c r="CY87" s="140" t="n">
        <f aca="false">IF(CY$2&lt;=$A87,IF(CY$3&gt;=$A87,(CY$4),0),0)*($AH88-$AH87)/10000</f>
        <v>0</v>
      </c>
      <c r="CZ87" s="140" t="n">
        <f aca="false">IF(CZ$2&lt;=$A87,IF(CZ$3&gt;=$A87,(CZ$4),0),0)*($AH88-$AH87)/10000</f>
        <v>0</v>
      </c>
      <c r="DA87" s="140" t="n">
        <f aca="false">IF(DA$2&lt;=$A87,IF(DA$3&gt;=$A87,(DA$4),0),0)*($AH88-$AH87)/10000</f>
        <v>0</v>
      </c>
      <c r="DB87" s="140" t="n">
        <f aca="false">IF(DB$2&lt;=$A87,IF(DB$3&gt;=$A87,(DB$4),0),0)*($AH88-$AH87)/10000</f>
        <v>0</v>
      </c>
      <c r="DC87" s="140" t="n">
        <f aca="false">IF(DC$2&lt;=$A87,IF(DC$3&gt;=$A87,(DC$4),0),0)*($AH88-$AH87)/10000</f>
        <v>0</v>
      </c>
      <c r="DD87" s="17"/>
      <c r="DE87" s="128" t="n">
        <f aca="false">SUM(CW87:DC87)*$AL87</f>
        <v>0</v>
      </c>
      <c r="DF87" s="17"/>
      <c r="DG87" s="17"/>
      <c r="DH87" s="17"/>
      <c r="DI87" s="17"/>
      <c r="DJ87" s="17"/>
      <c r="DK87" s="140" t="n">
        <f aca="false">IF(DK$2&lt;=$A87,IF(DK$3&gt;=$A87,(DK$4),0),0)*($AH88-$AH87)/10000</f>
        <v>0</v>
      </c>
      <c r="DL87" s="140" t="n">
        <f aca="false">IF(DL$2&lt;=$A87,IF(DL$3&gt;=$A87,(DL$4),0),0)*($AH88-$AH87)/10000</f>
        <v>0</v>
      </c>
      <c r="DM87" s="140" t="n">
        <f aca="false">IF(DM$2&lt;=$A87,IF(DM$3&gt;=$A87,(DM$4),0),0)*($AH88-$AH87)/10000</f>
        <v>0</v>
      </c>
      <c r="DN87" s="140" t="n">
        <f aca="false">IF(DN$2&lt;=$A87,IF(DN$3&gt;=$A87,(DN$4),0),0)*($AH88-$AH87)/10000</f>
        <v>0</v>
      </c>
      <c r="DO87" s="140"/>
      <c r="DP87" s="140" t="n">
        <f aca="false">SUM(DK87:DN87)*AL87</f>
        <v>0</v>
      </c>
      <c r="DQ87" s="140"/>
      <c r="DR87" s="140" t="n">
        <f aca="false">IF(DR$2&lt;=$A87,IF(DR$3&gt;=$A87,(DR$4),0),0)*($AH88-$AH87)/10000</f>
        <v>0</v>
      </c>
      <c r="DS87" s="140" t="n">
        <f aca="false">IF(DS$2&lt;=$A87,IF(DS$3&gt;=$A87,(DS$4),0),0)*($AH88-$AH87)/10000</f>
        <v>0</v>
      </c>
      <c r="DT87" s="140" t="n">
        <f aca="false">IF(DT$2&lt;=$A87,IF(DT$3&gt;=$A87,(DT$4),0),0)*($AH88-$AH87)/10000</f>
        <v>0</v>
      </c>
      <c r="DU87" s="140" t="n">
        <f aca="false">IF(DU$2&lt;=$A87,IF(DU$3&gt;=$A87,(DU$4),0),0)*($AH88-$AH87)/10000</f>
        <v>0</v>
      </c>
      <c r="DV87" s="140" t="n">
        <f aca="false">IF(DV$2&lt;=$A87,IF(DV$3&gt;=$A87,(DV$4),0),0)*($AH88-$AH87)/10000</f>
        <v>0</v>
      </c>
      <c r="DW87" s="140" t="n">
        <f aca="false">IF(DW$2&lt;=$A87,IF(DW$3&gt;=$A87,(DW$4),0),0)*($AH88-$AH87)/10000</f>
        <v>0</v>
      </c>
      <c r="DX87" s="140" t="n">
        <f aca="false">IF(DX$2&lt;=$A87,IF(DX$3&gt;=$A87,(DX$4),0),0)*($AH88-$AH87)/10000</f>
        <v>0</v>
      </c>
      <c r="DY87" s="140" t="n">
        <f aca="false">IF(DY$2&lt;=$A87,IF(DY$3&gt;=$A87,(DY$4),0),0)*($AH88-$AH87)/10000</f>
        <v>0</v>
      </c>
      <c r="DZ87" s="17"/>
      <c r="EA87" s="128" t="n">
        <f aca="false">DP87+((SUM(DR87:DY87)))</f>
        <v>0</v>
      </c>
      <c r="EB87" s="128" t="n">
        <f aca="false">EA87*AL87</f>
        <v>0</v>
      </c>
      <c r="EC87" s="17"/>
      <c r="ED87" s="17"/>
      <c r="EE87" s="17"/>
      <c r="EF87" s="17"/>
      <c r="EG87" s="17"/>
      <c r="EH87" s="140" t="n">
        <f aca="false">IF(EH$2&lt;=$A87,IF(EH$3&gt;=$A87,(EH$4),0),0)*($AH88-$AH87)/10000</f>
        <v>0</v>
      </c>
      <c r="EI87" s="140" t="n">
        <f aca="false">IF(EI$2&lt;=$A87,IF(EI$3&gt;=$A87,(EI$4),0),0)*($AH88-$AH87)/10000</f>
        <v>0</v>
      </c>
      <c r="EJ87" s="140" t="n">
        <f aca="false">IF(EJ$2&lt;=$A87,IF(EJ$3&gt;=$A87,(EJ$4),0),0)*($AH88-$AH87)/10000</f>
        <v>0</v>
      </c>
      <c r="EK87" s="140" t="n">
        <f aca="false">IF(EK$2&lt;=$A87,IF(EK$3&gt;=$A87,(EK$4),0),0)*($AH88-$AH87)/10000</f>
        <v>0</v>
      </c>
      <c r="EL87" s="140" t="n">
        <f aca="false">IF(EL$2&lt;=$A87,IF(EL$3&gt;=$A87,(EL$4),0),0)*($AH88-$AH87)/10000</f>
        <v>0</v>
      </c>
      <c r="EM87" s="140" t="n">
        <f aca="false">IF(EM$2&lt;=$A87,IF(EM$3&gt;=$A87,(EM$4),0),0)*($AH88-$AH87)/10000</f>
        <v>0</v>
      </c>
      <c r="EN87" s="17"/>
      <c r="EO87" s="128" t="n">
        <f aca="false">SUM(EH87:EM87)</f>
        <v>0</v>
      </c>
      <c r="EP87" s="128" t="n">
        <f aca="false">EO87*AL87</f>
        <v>0</v>
      </c>
      <c r="EQ87" s="17"/>
      <c r="ER87" s="17"/>
      <c r="ES87" s="17"/>
      <c r="ET87" s="17"/>
      <c r="EU87" s="17"/>
      <c r="EV87" s="140" t="n">
        <f aca="false">IF(EV$2&lt;=$A87,IF(EV$3&gt;=$A87,(EV$4),0),0)*($AH88-$AH87)/10000</f>
        <v>0</v>
      </c>
      <c r="EW87" s="140" t="n">
        <f aca="false">IF(EW$2&lt;=$A87,IF(EW$3&gt;=$A87,(EW$4),0),0)*($AH88-$AH87)/10000</f>
        <v>0</v>
      </c>
      <c r="EX87" s="140" t="n">
        <f aca="false">IF(EX$2&lt;=$A87,IF(EX$3&gt;=$A87,(EX$4),0),0)*($AH88-$AH87)/10000</f>
        <v>0</v>
      </c>
      <c r="EY87" s="140" t="n">
        <f aca="false">IF(EY$2&lt;=$A87,IF(EY$3&gt;=$A87,(EY$4),0),0)*($AH88-$AH87)/10000</f>
        <v>0</v>
      </c>
      <c r="EZ87" s="140" t="n">
        <f aca="false">IF(EZ$2&lt;=$A87,IF(EZ$3&gt;=$A87,(EZ$4),0),0)*($AH88-$AH87)/10000</f>
        <v>0</v>
      </c>
      <c r="FA87" s="140" t="n">
        <f aca="false">IF(FA$2&lt;=$A87,IF(FA$3&gt;=$A87,(FA$4),0),0)*($AH88-$AH87)/10000</f>
        <v>0</v>
      </c>
      <c r="FB87" s="17"/>
      <c r="FC87" s="128" t="n">
        <f aca="false">SUM(EV87:FA87)</f>
        <v>0</v>
      </c>
      <c r="FD87" s="128" t="n">
        <f aca="false">FC87*AL87</f>
        <v>0</v>
      </c>
      <c r="FE87" s="17"/>
      <c r="FF87" s="17"/>
      <c r="FG87" s="17"/>
      <c r="FH87" s="17"/>
      <c r="FI87" s="17"/>
      <c r="FJ87" s="17"/>
      <c r="FK87" s="140" t="n">
        <f aca="false">IF(FK$2&lt;=$A87,IF(FK$3&gt;=$A87,(FK$4),0),0)*($AH88-$AH87)/10000</f>
        <v>0</v>
      </c>
      <c r="FL87" s="140" t="n">
        <f aca="false">IF(FL$2&lt;=$A87,IF(FL$3&gt;=$A87,(FL$4),0),0)*($AH88-$AH87)/10000</f>
        <v>0</v>
      </c>
      <c r="FM87" s="140" t="n">
        <f aca="false">IF(FM$2&lt;=$A87,IF(FM$3&gt;=$A87,(FM$4),0),0)*($AH88-$AH87)/10000</f>
        <v>0</v>
      </c>
      <c r="FN87" s="140" t="n">
        <f aca="false">IF(FN$2&lt;=$A87,IF(FN$3&gt;=$A87,(FN$4),0),0)*($AH88-$AH87)/10000</f>
        <v>0</v>
      </c>
      <c r="FO87" s="140" t="n">
        <f aca="false">IF(FO$2&lt;=$A87,IF(FO$3&gt;=$A87,(FO$4),0),0)*($AH88-$AH87)/10000</f>
        <v>0</v>
      </c>
      <c r="FP87" s="140" t="n">
        <f aca="false">IF(FP$2&lt;=$A87,IF(FP$3&gt;=$A87,(FP$4),0),0)*($AH88-$AH87)/10000</f>
        <v>0</v>
      </c>
      <c r="FQ87" s="17"/>
      <c r="FR87" s="128" t="n">
        <f aca="false">SUM(FK87:FP87)</f>
        <v>0</v>
      </c>
      <c r="FS87" s="128" t="n">
        <f aca="false">FR87*AL87</f>
        <v>0</v>
      </c>
      <c r="FT87" s="17"/>
      <c r="FU87" s="17"/>
      <c r="FV87" s="17"/>
      <c r="FW87" s="17"/>
      <c r="FX87" s="17"/>
      <c r="FY87" s="17"/>
      <c r="FZ87" s="140" t="n">
        <f aca="false">IF(FZ$2&lt;=$A87,IF(FZ$3&gt;=$A87,(FZ$4),0),0)*($AH88-$AH87)/10000</f>
        <v>0</v>
      </c>
      <c r="GA87" s="140" t="n">
        <f aca="false">IF(GA$2&lt;=$A87,IF(GA$3&gt;=$A87,(GA$4),0),0)*($AH88-$AH87)/10000</f>
        <v>0</v>
      </c>
      <c r="GB87" s="140" t="n">
        <f aca="false">IF(GB$2&lt;=$A87,IF(GB$3&gt;=$A87,(GB$4),0),0)*($AH88-$AH87)/10000</f>
        <v>0</v>
      </c>
      <c r="GC87" s="140" t="n">
        <f aca="false">IF(GC$2&lt;=$A87,IF(GC$3&gt;=$A87,(GC$4),0),0)*($AH88-$AH87)/10000</f>
        <v>0</v>
      </c>
      <c r="GD87" s="140" t="n">
        <f aca="false">IF(GD$2&lt;=$A87,IF(GD$3&gt;=$A87,(GD$4),0),0)*($AH88-$AH87)/10000</f>
        <v>0</v>
      </c>
      <c r="GE87" s="140" t="n">
        <f aca="false">IF(GE$2&lt;=$A87,IF(GE$3&gt;=$A87,(GE$4),0),0)*($AH88-$AH87)/10000</f>
        <v>0</v>
      </c>
      <c r="GF87" s="17"/>
      <c r="GG87" s="128" t="n">
        <f aca="false">SUM(FZ87:GE87)</f>
        <v>0</v>
      </c>
      <c r="GH87" s="128" t="n">
        <f aca="false">GG87*AL87</f>
        <v>0</v>
      </c>
      <c r="GK87" s="17"/>
      <c r="GL87" s="17"/>
      <c r="GM87" s="17"/>
      <c r="GN87" s="17"/>
      <c r="GO87" s="140" t="n">
        <f aca="false">IF(GO$2&lt;=$A87,IF(GO$3&gt;=$A87,(GO$4),0),0)*($AH88-$AH87)/10000</f>
        <v>0</v>
      </c>
      <c r="GP87" s="140" t="n">
        <f aca="false">IF(GP$2&lt;=$A87,IF(GP$3&gt;=$A87,(GP$4),0),0)*($AH88-$AH87)/10000</f>
        <v>0</v>
      </c>
      <c r="GQ87" s="140" t="n">
        <f aca="false">IF(GQ$2&lt;=$A87,IF(GQ$3&gt;=$A87,(GQ$4),0),0)*($AH88-$AH87)/10000</f>
        <v>0</v>
      </c>
      <c r="GR87" s="140" t="n">
        <f aca="false">IF(GR$2&lt;=$A87,IF(GR$3&gt;=$A87,(GR$4),0),0)*($AH88-$AH87)/10000</f>
        <v>0</v>
      </c>
      <c r="GS87" s="140" t="n">
        <f aca="false">IF(GS$2&lt;=$A87,IF(GS$3&gt;=$A87,(GS$4),0),0)*($AH88-$AH87)/10000</f>
        <v>0</v>
      </c>
      <c r="GT87" s="140" t="n">
        <f aca="false">IF(GT$2&lt;=$A87,IF(GT$3&gt;=$A87,(GT$4),0),0)*($AH88-$AH87)/10000</f>
        <v>0</v>
      </c>
      <c r="GU87" s="17"/>
      <c r="GV87" s="128" t="n">
        <f aca="false">SUM(GO87:GT87)</f>
        <v>0</v>
      </c>
      <c r="GW87" s="128" t="n">
        <f aca="false">GV87*AL87</f>
        <v>0</v>
      </c>
      <c r="GZ87" s="17"/>
      <c r="HA87" s="17"/>
      <c r="HB87" s="17"/>
      <c r="HC87" s="17"/>
      <c r="HD87" s="140" t="n">
        <f aca="false">IF(HD$2&lt;=$A87,IF(HD$3&gt;=$A87,(HD$4),0),0)*($AH88-$AH87)/10000</f>
        <v>0</v>
      </c>
      <c r="HE87" s="140" t="n">
        <f aca="false">IF(HE$2&lt;=$A87,IF(HE$3&gt;=$A87,(HE$4),0),0)*($AH88-$AH87)/10000</f>
        <v>0</v>
      </c>
      <c r="HF87" s="140" t="n">
        <f aca="false">IF(HF$2&lt;=$A87,IF(HF$3&gt;=$A87,(HF$4),0),0)*($AH88-$AH87)/10000</f>
        <v>0</v>
      </c>
      <c r="HG87" s="140" t="n">
        <f aca="false">IF(HG$2&lt;=$A87,IF(HG$3&gt;=$A87,(HG$4),0),0)*($AH88-$AH87)/10000</f>
        <v>0</v>
      </c>
      <c r="HH87" s="140" t="n">
        <f aca="false">IF(HH$2&lt;=$A87,IF(HH$3&gt;=$A87,(HH$4),0),0)*($AH88-$AH87)/10000</f>
        <v>0</v>
      </c>
      <c r="HI87" s="140" t="n">
        <f aca="false">IF(HI$2&lt;=$A87,IF(HI$3&gt;=$A87,(HI$4),0),0)*($AH88-$AH87)/10000</f>
        <v>0</v>
      </c>
      <c r="HJ87" s="17"/>
      <c r="HK87" s="128" t="n">
        <f aca="false">SUM(HD87:HI87)</f>
        <v>0</v>
      </c>
      <c r="HL87" s="128" t="n">
        <f aca="false">HK87*AL87</f>
        <v>0</v>
      </c>
    </row>
    <row r="88" customFormat="false" ht="16.5" hidden="false" customHeight="false" outlineLevel="0" collapsed="false">
      <c r="A88" s="133" t="n">
        <v>39417</v>
      </c>
      <c r="B88" s="144" t="n">
        <f aca="false">INDEX(PrnArray,MATCH($A88,PrnColumn,0),MATCH($AE$19,PrnRow,0))+EP88</f>
        <v>0</v>
      </c>
      <c r="C88" s="135" t="n">
        <f aca="false">INDEX(M1SHEET,MATCH($A88,M1COLUMN,0),MATCH($AF$14,M1ROW,0))</f>
        <v>0.52</v>
      </c>
      <c r="D88" s="152"/>
      <c r="E88" s="144" t="n">
        <f aca="false">INDEX(PrnArray,MATCH($A88,PrnColumn,0),MATCH($AF$47,PrnRow,0))+HL88</f>
        <v>0</v>
      </c>
      <c r="F88" s="135" t="n">
        <f aca="false">INDEX(M1SHEET,MATCH($A88,M1COLUMN,0),MATCH($AF$6,M1ROW,0))</f>
        <v>0.2625</v>
      </c>
      <c r="G88" s="152"/>
      <c r="H88" s="144" t="n">
        <f aca="false">INDEX(PrnArray,MATCH($A88,PrnColumn,0),MATCH($AE$11,PrnRow,0))</f>
        <v>0</v>
      </c>
      <c r="I88" s="135" t="n">
        <f aca="false">INDEX(M1SHEET,MATCH($A88,M1COLUMN,0),MATCH($AF$20,M1ROW,0))</f>
        <v>0.025</v>
      </c>
      <c r="J88" s="152"/>
      <c r="K88" s="144" t="n">
        <f aca="false">INDEX(PrnArray,MATCH($A88,PrnColumn,0),MATCH($AE$21,PrnRow,0))+FS88</f>
        <v>10.52</v>
      </c>
      <c r="L88" s="135" t="n">
        <f aca="false">INDEX(M1SHEET,MATCH($A88,M1COLUMN,0),MATCH($AF$10,M1ROW,0))</f>
        <v>0.1425</v>
      </c>
      <c r="M88" s="152"/>
      <c r="N88" s="144" t="n">
        <f aca="false">INDEX(PrnArray,MATCH($A88,PrnColumn,0),MATCH($AE$40,PrnRow,0))+AJ88</f>
        <v>-45.03</v>
      </c>
      <c r="O88" s="135" t="n">
        <f aca="false">INDEX(M1SHEET,MATCH($A88,M1COLUMN,0),MATCH($AF$26,M1ROW,0))</f>
        <v>0.13</v>
      </c>
      <c r="P88" s="152"/>
      <c r="Q88" s="144" t="n">
        <f aca="false">INDEX(PrnArray,MATCH($A88,PrnColumn,0),MATCH($AE$2,PrnRow,0))+$BE88+$DE88</f>
        <v>-28.59</v>
      </c>
      <c r="R88" s="135" t="n">
        <f aca="false">INDEX(M1SHEET,MATCH($A88,M1COLUMN,0),MATCH($AF$3,M1ROW,0))</f>
        <v>-0.52</v>
      </c>
      <c r="S88" s="152"/>
      <c r="T88" s="135" t="n">
        <f aca="false">INDEX(M1SHEET,MATCH($A88,M1COLUMN,0),MATCH($AF$28,M1ROW,0))</f>
        <v>5.32263840416869</v>
      </c>
      <c r="U88" s="152"/>
      <c r="V88" s="144" t="e">
        <f aca="false">INDEX(PrnArray,MATCH($A88,PrnColumn,0),MATCH($AE$18,PrnRow,0))+INDEX(optsArray,MATCH($A88,optsColumn,0),MATCH($AE$18,optsRow,0))+$BE88+$CJ88+$CR88+$DP88</f>
        <v>#VALUE!</v>
      </c>
      <c r="W88" s="135" t="n">
        <f aca="false">INDEX(M1SHEET,MATCH($A88,M1COLUMN,0),MATCH($AF$2,M1ROW,0))</f>
        <v>4.32</v>
      </c>
      <c r="X88" s="152"/>
      <c r="Z88" s="150" t="n">
        <f aca="false">H88+K88+Q88</f>
        <v>-18.07</v>
      </c>
      <c r="AA88" s="58"/>
      <c r="AB88" s="58"/>
      <c r="AH88" s="138" t="n">
        <v>39417</v>
      </c>
      <c r="AI88" s="96" t="n">
        <f aca="false">(BE88+BQ88+CJ88+DP88)*AL88</f>
        <v>0</v>
      </c>
      <c r="AJ88" s="97" t="n">
        <f aca="false">(AN88)*(AL88)</f>
        <v>0</v>
      </c>
      <c r="AK88" s="97" t="n">
        <f aca="false">(AM88+AN88)*(AL88)</f>
        <v>0</v>
      </c>
      <c r="AL88" s="139" t="n">
        <f aca="false">INDEX(M1SHEET,MATCH($AH88,M1COLUMN,0),MATCH($AF$38,M1ROW,0))</f>
        <v>0.678724540925105</v>
      </c>
      <c r="AM88" s="122" t="n">
        <f aca="false">BR88</f>
        <v>0</v>
      </c>
      <c r="AN88" s="97" t="n">
        <f aca="false">BQ88</f>
        <v>0</v>
      </c>
      <c r="AO88" s="125"/>
      <c r="AP88" s="108"/>
      <c r="AQ88" s="128" t="n">
        <f aca="false">SUM(AW88:BD88)+SUM(BH88:BO88)+SUM(DT88:DY88)+SUM(BV88:CH88)</f>
        <v>0</v>
      </c>
      <c r="AR88" s="108"/>
      <c r="AS88" s="17"/>
      <c r="AT88" s="17"/>
      <c r="AU88" s="37" t="n">
        <v>39417</v>
      </c>
      <c r="AV88" s="17"/>
      <c r="AW88" s="128" t="n">
        <f aca="false">IF(AW$2&lt;=$A88,IF(AW$3&gt;=$A88,(AW$4/1.055056),0),0)*($AH89-$AH88)/10000</f>
        <v>0</v>
      </c>
      <c r="AX88" s="140" t="n">
        <f aca="false">IF(AX$2&lt;=$A88,IF(AX$3&gt;=$A88,(AX$4/1.055056),0),0)*($AH89-$AH88)/10000</f>
        <v>0</v>
      </c>
      <c r="AY88" s="140" t="n">
        <f aca="false">IF(AY$2&lt;=$A88,IF(AY$3&gt;=$A88,(AY$4/1.055056),0),0)*($AH89-$AH88)/10000</f>
        <v>0</v>
      </c>
      <c r="AZ88" s="140" t="n">
        <f aca="false">IF(AZ$2&lt;=$A88,IF(AZ$3&gt;=$A88,(AZ$4/1.055056),0),0)*($AH89-$AH88)/10000</f>
        <v>0</v>
      </c>
      <c r="BA88" s="140" t="n">
        <f aca="false">IF(BA$2&lt;=$A88,IF(BA$3&gt;=$A88,(BA$4/1.055056),0),0)*($AH89-$AH88)/10000</f>
        <v>0</v>
      </c>
      <c r="BB88" s="140" t="n">
        <f aca="false">IF(BB$2&lt;=$A88,IF(BB$3&gt;=$A88,(BB$4/1.055056),0),0)*($AH89-$AH88)/10000</f>
        <v>0</v>
      </c>
      <c r="BC88" s="140" t="n">
        <f aca="false">IF(BC$2&lt;=$A88,IF(BC$3&gt;=$A88,(BC$4/1.055056),0),0)*($AH89-$AH88)/10000</f>
        <v>0</v>
      </c>
      <c r="BD88" s="140"/>
      <c r="BE88" s="140" t="n">
        <f aca="false">SUM(AW88:BD88)*AL88</f>
        <v>0</v>
      </c>
      <c r="BF88" s="13"/>
      <c r="BG88" s="13"/>
      <c r="BH88" s="141" t="n">
        <f aca="false">IF(BH$2&lt;=$A88,IF(BH$3&gt;=$A88,(BH$4/1.055056),0),0)*($AH89-$AH88)/10000</f>
        <v>0</v>
      </c>
      <c r="BI88" s="141" t="n">
        <f aca="false">IF(BI$2&lt;=$A88,IF(BI$3&gt;=$A88,(BI$4/1.055056),0),0)*($AH89-$AH88)/10000</f>
        <v>0</v>
      </c>
      <c r="BJ88" s="141" t="n">
        <f aca="false">IF(BJ$2&lt;=$A88,IF(BJ$3&gt;=$A88,(BJ$4/1.055056),0),0)*($AH89-$AH88)/10000</f>
        <v>0</v>
      </c>
      <c r="BK88" s="141" t="n">
        <f aca="false">IF(BK$2&lt;=$A88,IF(BK$3&gt;=$A88,(BK$4/1.055056),0),0)*($AH89-$AH88)/10000</f>
        <v>0</v>
      </c>
      <c r="BL88" s="141" t="n">
        <f aca="false">IF(BL$2&lt;=$A88,IF(BL$3&gt;=$A88,(BL$4/1.055056),0),0)*($AH89-$AH88)/10000</f>
        <v>0</v>
      </c>
      <c r="BM88" s="141" t="n">
        <f aca="false">IF(BM$2&lt;=$A88,IF(BM$3&gt;=$A88,(BM$4/1.055056),0),0)*($AH89-$AH88)/10000</f>
        <v>0</v>
      </c>
      <c r="BN88" s="141" t="n">
        <f aca="false">IF(BN$2&lt;=$A88,IF(BN$3&gt;=$A88,(BN$4/1.055056),0),0)*($AH89-$AH88)/10000</f>
        <v>0</v>
      </c>
      <c r="BO88" s="141" t="n">
        <f aca="false">IF(BO$2&lt;=$A88,IF(BO$3&gt;=$A88,(BO$4/1.055056),0),0)*($AH89-$AH88)/10000</f>
        <v>0</v>
      </c>
      <c r="BP88" s="13"/>
      <c r="BQ88" s="14" t="n">
        <f aca="false">SUM(BH88:BO88)</f>
        <v>0</v>
      </c>
      <c r="BR88" s="14"/>
      <c r="BS88" s="14"/>
      <c r="BT88" s="17"/>
      <c r="BU88" s="17"/>
      <c r="BV88" s="142" t="n">
        <f aca="false">IF(BV$2&lt;=$A88,IF(BV$3&gt;=$A88,(BV$4),0),0)*($AH89-$AH88)/10000</f>
        <v>0</v>
      </c>
      <c r="BW88" s="142" t="n">
        <f aca="false">IF(BW$2&lt;=$A88,IF(BW$3&gt;=$A88,(BW$4),0),0)*($AH89-$AH88)/10000</f>
        <v>0</v>
      </c>
      <c r="BX88" s="142" t="n">
        <f aca="false">IF(BX$2&lt;=$A88,IF(BX$3&gt;=$A88,(BX$4),0),0)*($AH89-$AH88)/10000</f>
        <v>0</v>
      </c>
      <c r="BY88" s="142" t="n">
        <f aca="false">IF(BY$2&lt;=$A88,IF(BY$3&gt;=$A88,(BY$4),0),0)*($AH89-$AH88)/10000</f>
        <v>0</v>
      </c>
      <c r="BZ88" s="142" t="n">
        <f aca="false">IF(BZ$2&lt;=$A88,IF(BZ$3&gt;=$A88,(BZ$4),0),0)*($AH89-$AH88)/10000</f>
        <v>0</v>
      </c>
      <c r="CA88" s="140" t="n">
        <f aca="false">IF(CA$2&lt;=$A88,IF(CA$3&gt;=$A88,(CA$4),0),0)*($AH89-$AH88)/10000</f>
        <v>0</v>
      </c>
      <c r="CB88" s="140" t="n">
        <f aca="false">IF(CB$2&lt;=$A88,IF(CB$3&gt;=$A88,(CB$4),0),0)*($AH89-$AH88)/10000</f>
        <v>0</v>
      </c>
      <c r="CC88" s="140" t="n">
        <f aca="false">IF(CC$2&lt;=$A88,IF(CC$3&gt;=$A88,(CC$4),0),0)*($AH89-$AH88)/10000</f>
        <v>0</v>
      </c>
      <c r="CD88" s="140" t="n">
        <f aca="false">IF(CD$2&lt;=$A88,IF(CD$3&gt;=$A88,(CD$4),0),0)*($AH89-$AH88)/10000</f>
        <v>0</v>
      </c>
      <c r="CE88" s="140" t="n">
        <f aca="false">IF(CE$2&lt;=$A88,IF(CE$3&gt;=$A88,(CE$4),0),0)*($AH89-$AH88)/10000</f>
        <v>0</v>
      </c>
      <c r="CF88" s="140" t="n">
        <f aca="false">IF(CF$2&lt;=$A88,IF(CF$3&gt;=$A88,(CF$4),0),0)*($AH89-$AH88)/10000</f>
        <v>0</v>
      </c>
      <c r="CG88" s="140" t="n">
        <f aca="false">IF(CG$2&lt;=$A88,IF(CG$3&gt;=$A88,(CG$4),0),0)*($AH89-$AH88)/10000</f>
        <v>0</v>
      </c>
      <c r="CH88" s="140" t="n">
        <f aca="false">IF(CH$2&lt;=$A88,IF(CH$3&gt;=$A88,(CH$4),0),0)*($AH89-$AH88)/10000</f>
        <v>0</v>
      </c>
      <c r="CI88" s="17"/>
      <c r="CJ88" s="128" t="n">
        <f aca="false">SUM(BV88:CH88)*$AL88</f>
        <v>0</v>
      </c>
      <c r="CK88" s="128"/>
      <c r="CL88" s="128"/>
      <c r="CM88" s="142" t="n">
        <f aca="false">IF(CM$2&lt;=$A88,IF(CM$3&gt;=$A88,(CM$4),0),0)*($AH89-$AH88)/10000</f>
        <v>0</v>
      </c>
      <c r="CN88" s="142" t="n">
        <f aca="false">IF(CN$2&lt;=$A88,IF(CN$3&gt;=$A88,(CN$4),0),0)*($AH89-$AH88)/10000</f>
        <v>0</v>
      </c>
      <c r="CO88" s="142" t="n">
        <f aca="false">IF(CO$2&lt;=$A88,IF(CO$3&gt;=$A88,(CO$4),0),0)*($AH89-$AH88)/10000</f>
        <v>0</v>
      </c>
      <c r="CP88" s="142" t="n">
        <f aca="false">IF(CP$2&lt;=$A88,IF(CP$3&gt;=$A88,(CP$4),0),0)*($AH89-$AH88)/10000</f>
        <v>0</v>
      </c>
      <c r="CQ88" s="128"/>
      <c r="CR88" s="128" t="n">
        <f aca="false">SUM(CM88:CP88)*AL88</f>
        <v>0</v>
      </c>
      <c r="CS88" s="128"/>
      <c r="CT88" s="17"/>
      <c r="CU88" s="17"/>
      <c r="CV88" s="17"/>
      <c r="CW88" s="140" t="n">
        <f aca="false">IF(CW$2&lt;=$A88,IF(CW$3&gt;=$A88,(CW$4),0),0)*($AH89-$AH88)/10000</f>
        <v>0</v>
      </c>
      <c r="CX88" s="140" t="n">
        <f aca="false">IF(CX$2&lt;=$A88,IF(CX$3&gt;=$A88,(CX$4),0),0)*($AH89-$AH88)/10000</f>
        <v>0</v>
      </c>
      <c r="CY88" s="140" t="n">
        <f aca="false">IF(CY$2&lt;=$A88,IF(CY$3&gt;=$A88,(CY$4),0),0)*($AH89-$AH88)/10000</f>
        <v>0</v>
      </c>
      <c r="CZ88" s="140" t="n">
        <f aca="false">IF(CZ$2&lt;=$A88,IF(CZ$3&gt;=$A88,(CZ$4),0),0)*($AH89-$AH88)/10000</f>
        <v>0</v>
      </c>
      <c r="DA88" s="140" t="n">
        <f aca="false">IF(DA$2&lt;=$A88,IF(DA$3&gt;=$A88,(DA$4),0),0)*($AH89-$AH88)/10000</f>
        <v>0</v>
      </c>
      <c r="DB88" s="140" t="n">
        <f aca="false">IF(DB$2&lt;=$A88,IF(DB$3&gt;=$A88,(DB$4),0),0)*($AH89-$AH88)/10000</f>
        <v>0</v>
      </c>
      <c r="DC88" s="140" t="n">
        <f aca="false">IF(DC$2&lt;=$A88,IF(DC$3&gt;=$A88,(DC$4),0),0)*($AH89-$AH88)/10000</f>
        <v>0</v>
      </c>
      <c r="DD88" s="17"/>
      <c r="DE88" s="128" t="n">
        <f aca="false">SUM(CW88:DC88)*$AL88</f>
        <v>0</v>
      </c>
      <c r="DF88" s="17"/>
      <c r="DG88" s="17"/>
      <c r="DH88" s="17"/>
      <c r="DI88" s="17"/>
      <c r="DJ88" s="17"/>
      <c r="DK88" s="140" t="n">
        <f aca="false">IF(DK$2&lt;=$A88,IF(DK$3&gt;=$A88,(DK$4),0),0)*($AH89-$AH88)/10000</f>
        <v>0</v>
      </c>
      <c r="DL88" s="140" t="n">
        <f aca="false">IF(DL$2&lt;=$A88,IF(DL$3&gt;=$A88,(DL$4),0),0)*($AH89-$AH88)/10000</f>
        <v>0</v>
      </c>
      <c r="DM88" s="140" t="n">
        <f aca="false">IF(DM$2&lt;=$A88,IF(DM$3&gt;=$A88,(DM$4),0),0)*($AH89-$AH88)/10000</f>
        <v>0</v>
      </c>
      <c r="DN88" s="140" t="n">
        <f aca="false">IF(DN$2&lt;=$A88,IF(DN$3&gt;=$A88,(DN$4),0),0)*($AH89-$AH88)/10000</f>
        <v>0</v>
      </c>
      <c r="DO88" s="140"/>
      <c r="DP88" s="140" t="n">
        <f aca="false">SUM(DK88:DN88)*AL88</f>
        <v>0</v>
      </c>
      <c r="DQ88" s="140"/>
      <c r="DR88" s="140" t="n">
        <f aca="false">IF(DR$2&lt;=$A88,IF(DR$3&gt;=$A88,(DR$4),0),0)*($AH89-$AH88)/10000</f>
        <v>0</v>
      </c>
      <c r="DS88" s="140" t="n">
        <f aca="false">IF(DS$2&lt;=$A88,IF(DS$3&gt;=$A88,(DS$4),0),0)*($AH89-$AH88)/10000</f>
        <v>0</v>
      </c>
      <c r="DT88" s="140" t="n">
        <f aca="false">IF(DT$2&lt;=$A88,IF(DT$3&gt;=$A88,(DT$4),0),0)*($AH89-$AH88)/10000</f>
        <v>0</v>
      </c>
      <c r="DU88" s="140" t="n">
        <f aca="false">IF(DU$2&lt;=$A88,IF(DU$3&gt;=$A88,(DU$4),0),0)*($AH89-$AH88)/10000</f>
        <v>0</v>
      </c>
      <c r="DV88" s="140" t="n">
        <f aca="false">IF(DV$2&lt;=$A88,IF(DV$3&gt;=$A88,(DV$4),0),0)*($AH89-$AH88)/10000</f>
        <v>0</v>
      </c>
      <c r="DW88" s="140" t="n">
        <f aca="false">IF(DW$2&lt;=$A88,IF(DW$3&gt;=$A88,(DW$4),0),0)*($AH89-$AH88)/10000</f>
        <v>0</v>
      </c>
      <c r="DX88" s="140" t="n">
        <f aca="false">IF(DX$2&lt;=$A88,IF(DX$3&gt;=$A88,(DX$4),0),0)*($AH89-$AH88)/10000</f>
        <v>0</v>
      </c>
      <c r="DY88" s="140" t="n">
        <f aca="false">IF(DY$2&lt;=$A88,IF(DY$3&gt;=$A88,(DY$4),0),0)*($AH89-$AH88)/10000</f>
        <v>0</v>
      </c>
      <c r="DZ88" s="17"/>
      <c r="EA88" s="128" t="n">
        <f aca="false">DP88+((SUM(DR88:DY88)))</f>
        <v>0</v>
      </c>
      <c r="EB88" s="128" t="n">
        <f aca="false">EA88*AL88</f>
        <v>0</v>
      </c>
      <c r="EC88" s="17"/>
      <c r="ED88" s="17"/>
      <c r="EE88" s="17"/>
      <c r="EF88" s="17"/>
      <c r="EG88" s="17"/>
      <c r="EH88" s="140" t="n">
        <f aca="false">IF(EH$2&lt;=$A88,IF(EH$3&gt;=$A88,(EH$4),0),0)*($AH89-$AH88)/10000</f>
        <v>0</v>
      </c>
      <c r="EI88" s="140" t="n">
        <f aca="false">IF(EI$2&lt;=$A88,IF(EI$3&gt;=$A88,(EI$4),0),0)*($AH89-$AH88)/10000</f>
        <v>0</v>
      </c>
      <c r="EJ88" s="140" t="n">
        <f aca="false">IF(EJ$2&lt;=$A88,IF(EJ$3&gt;=$A88,(EJ$4),0),0)*($AH89-$AH88)/10000</f>
        <v>0</v>
      </c>
      <c r="EK88" s="140" t="n">
        <f aca="false">IF(EK$2&lt;=$A88,IF(EK$3&gt;=$A88,(EK$4),0),0)*($AH89-$AH88)/10000</f>
        <v>0</v>
      </c>
      <c r="EL88" s="140" t="n">
        <f aca="false">IF(EL$2&lt;=$A88,IF(EL$3&gt;=$A88,(EL$4),0),0)*($AH89-$AH88)/10000</f>
        <v>0</v>
      </c>
      <c r="EM88" s="140" t="n">
        <f aca="false">IF(EM$2&lt;=$A88,IF(EM$3&gt;=$A88,(EM$4),0),0)*($AH89-$AH88)/10000</f>
        <v>0</v>
      </c>
      <c r="EN88" s="17"/>
      <c r="EO88" s="128" t="n">
        <f aca="false">SUM(EH88:EM88)</f>
        <v>0</v>
      </c>
      <c r="EP88" s="128" t="n">
        <f aca="false">EO88*AL88</f>
        <v>0</v>
      </c>
      <c r="EQ88" s="17"/>
      <c r="ER88" s="17"/>
      <c r="ES88" s="17"/>
      <c r="ET88" s="17"/>
      <c r="EU88" s="17"/>
      <c r="EV88" s="140" t="n">
        <f aca="false">IF(EV$2&lt;=$A88,IF(EV$3&gt;=$A88,(EV$4),0),0)*($AH89-$AH88)/10000</f>
        <v>0</v>
      </c>
      <c r="EW88" s="140" t="n">
        <f aca="false">IF(EW$2&lt;=$A88,IF(EW$3&gt;=$A88,(EW$4),0),0)*($AH89-$AH88)/10000</f>
        <v>0</v>
      </c>
      <c r="EX88" s="140" t="n">
        <f aca="false">IF(EX$2&lt;=$A88,IF(EX$3&gt;=$A88,(EX$4),0),0)*($AH89-$AH88)/10000</f>
        <v>0</v>
      </c>
      <c r="EY88" s="140" t="n">
        <f aca="false">IF(EY$2&lt;=$A88,IF(EY$3&gt;=$A88,(EY$4),0),0)*($AH89-$AH88)/10000</f>
        <v>0</v>
      </c>
      <c r="EZ88" s="140" t="n">
        <f aca="false">IF(EZ$2&lt;=$A88,IF(EZ$3&gt;=$A88,(EZ$4),0),0)*($AH89-$AH88)/10000</f>
        <v>0</v>
      </c>
      <c r="FA88" s="140" t="n">
        <f aca="false">IF(FA$2&lt;=$A88,IF(FA$3&gt;=$A88,(FA$4),0),0)*($AH89-$AH88)/10000</f>
        <v>0</v>
      </c>
      <c r="FB88" s="17"/>
      <c r="FC88" s="128" t="n">
        <f aca="false">SUM(EV88:FA88)</f>
        <v>0</v>
      </c>
      <c r="FD88" s="128" t="n">
        <f aca="false">FC88*AL88</f>
        <v>0</v>
      </c>
      <c r="FE88" s="17"/>
      <c r="FF88" s="17"/>
      <c r="FG88" s="17"/>
      <c r="FH88" s="17"/>
      <c r="FI88" s="17"/>
      <c r="FJ88" s="17"/>
      <c r="FK88" s="140" t="n">
        <f aca="false">IF(FK$2&lt;=$A88,IF(FK$3&gt;=$A88,(FK$4),0),0)*($AH89-$AH88)/10000</f>
        <v>0</v>
      </c>
      <c r="FL88" s="140" t="n">
        <f aca="false">IF(FL$2&lt;=$A88,IF(FL$3&gt;=$A88,(FL$4),0),0)*($AH89-$AH88)/10000</f>
        <v>0</v>
      </c>
      <c r="FM88" s="140" t="n">
        <f aca="false">IF(FM$2&lt;=$A88,IF(FM$3&gt;=$A88,(FM$4),0),0)*($AH89-$AH88)/10000</f>
        <v>0</v>
      </c>
      <c r="FN88" s="140" t="n">
        <f aca="false">IF(FN$2&lt;=$A88,IF(FN$3&gt;=$A88,(FN$4),0),0)*($AH89-$AH88)/10000</f>
        <v>0</v>
      </c>
      <c r="FO88" s="140" t="n">
        <f aca="false">IF(FO$2&lt;=$A88,IF(FO$3&gt;=$A88,(FO$4),0),0)*($AH89-$AH88)/10000</f>
        <v>0</v>
      </c>
      <c r="FP88" s="140" t="n">
        <f aca="false">IF(FP$2&lt;=$A88,IF(FP$3&gt;=$A88,(FP$4),0),0)*($AH89-$AH88)/10000</f>
        <v>0</v>
      </c>
      <c r="FQ88" s="17"/>
      <c r="FR88" s="128" t="n">
        <f aca="false">SUM(FK88:FP88)</f>
        <v>0</v>
      </c>
      <c r="FS88" s="128" t="n">
        <f aca="false">FR88*AL88</f>
        <v>0</v>
      </c>
      <c r="FT88" s="17"/>
      <c r="FU88" s="17"/>
      <c r="FV88" s="17"/>
      <c r="FW88" s="17"/>
      <c r="FX88" s="17"/>
      <c r="FY88" s="17"/>
      <c r="FZ88" s="140" t="n">
        <f aca="false">IF(FZ$2&lt;=$A88,IF(FZ$3&gt;=$A88,(FZ$4),0),0)*($AH89-$AH88)/10000</f>
        <v>0</v>
      </c>
      <c r="GA88" s="140" t="n">
        <f aca="false">IF(GA$2&lt;=$A88,IF(GA$3&gt;=$A88,(GA$4),0),0)*($AH89-$AH88)/10000</f>
        <v>0</v>
      </c>
      <c r="GB88" s="140" t="n">
        <f aca="false">IF(GB$2&lt;=$A88,IF(GB$3&gt;=$A88,(GB$4),0),0)*($AH89-$AH88)/10000</f>
        <v>0</v>
      </c>
      <c r="GC88" s="140" t="n">
        <f aca="false">IF(GC$2&lt;=$A88,IF(GC$3&gt;=$A88,(GC$4),0),0)*($AH89-$AH88)/10000</f>
        <v>0</v>
      </c>
      <c r="GD88" s="140" t="n">
        <f aca="false">IF(GD$2&lt;=$A88,IF(GD$3&gt;=$A88,(GD$4),0),0)*($AH89-$AH88)/10000</f>
        <v>0</v>
      </c>
      <c r="GE88" s="140" t="n">
        <f aca="false">IF(GE$2&lt;=$A88,IF(GE$3&gt;=$A88,(GE$4),0),0)*($AH89-$AH88)/10000</f>
        <v>0</v>
      </c>
      <c r="GF88" s="17"/>
      <c r="GG88" s="128" t="n">
        <f aca="false">SUM(FZ88:GE88)</f>
        <v>0</v>
      </c>
      <c r="GH88" s="128" t="n">
        <f aca="false">GG88*AL88</f>
        <v>0</v>
      </c>
      <c r="GK88" s="17"/>
      <c r="GL88" s="17"/>
      <c r="GM88" s="17"/>
      <c r="GN88" s="17"/>
      <c r="GO88" s="140" t="n">
        <f aca="false">IF(GO$2&lt;=$A88,IF(GO$3&gt;=$A88,(GO$4),0),0)*($AH89-$AH88)/10000</f>
        <v>0</v>
      </c>
      <c r="GP88" s="140" t="n">
        <f aca="false">IF(GP$2&lt;=$A88,IF(GP$3&gt;=$A88,(GP$4),0),0)*($AH89-$AH88)/10000</f>
        <v>0</v>
      </c>
      <c r="GQ88" s="140" t="n">
        <f aca="false">IF(GQ$2&lt;=$A88,IF(GQ$3&gt;=$A88,(GQ$4),0),0)*($AH89-$AH88)/10000</f>
        <v>0</v>
      </c>
      <c r="GR88" s="140" t="n">
        <f aca="false">IF(GR$2&lt;=$A88,IF(GR$3&gt;=$A88,(GR$4),0),0)*($AH89-$AH88)/10000</f>
        <v>0</v>
      </c>
      <c r="GS88" s="140" t="n">
        <f aca="false">IF(GS$2&lt;=$A88,IF(GS$3&gt;=$A88,(GS$4),0),0)*($AH89-$AH88)/10000</f>
        <v>0</v>
      </c>
      <c r="GT88" s="140" t="n">
        <f aca="false">IF(GT$2&lt;=$A88,IF(GT$3&gt;=$A88,(GT$4),0),0)*($AH89-$AH88)/10000</f>
        <v>0</v>
      </c>
      <c r="GU88" s="17"/>
      <c r="GV88" s="128" t="n">
        <f aca="false">SUM(GO88:GT88)</f>
        <v>0</v>
      </c>
      <c r="GW88" s="128" t="n">
        <f aca="false">GV88*AL88</f>
        <v>0</v>
      </c>
      <c r="GZ88" s="17"/>
      <c r="HA88" s="17"/>
      <c r="HB88" s="17"/>
      <c r="HC88" s="17"/>
      <c r="HD88" s="140" t="n">
        <f aca="false">IF(HD$2&lt;=$A88,IF(HD$3&gt;=$A88,(HD$4),0),0)*($AH89-$AH88)/10000</f>
        <v>0</v>
      </c>
      <c r="HE88" s="140" t="n">
        <f aca="false">IF(HE$2&lt;=$A88,IF(HE$3&gt;=$A88,(HE$4),0),0)*($AH89-$AH88)/10000</f>
        <v>0</v>
      </c>
      <c r="HF88" s="140" t="n">
        <f aca="false">IF(HF$2&lt;=$A88,IF(HF$3&gt;=$A88,(HF$4),0),0)*($AH89-$AH88)/10000</f>
        <v>0</v>
      </c>
      <c r="HG88" s="140" t="n">
        <f aca="false">IF(HG$2&lt;=$A88,IF(HG$3&gt;=$A88,(HG$4),0),0)*($AH89-$AH88)/10000</f>
        <v>0</v>
      </c>
      <c r="HH88" s="140" t="n">
        <f aca="false">IF(HH$2&lt;=$A88,IF(HH$3&gt;=$A88,(HH$4),0),0)*($AH89-$AH88)/10000</f>
        <v>0</v>
      </c>
      <c r="HI88" s="140" t="n">
        <f aca="false">IF(HI$2&lt;=$A88,IF(HI$3&gt;=$A88,(HI$4),0),0)*($AH89-$AH88)/10000</f>
        <v>0</v>
      </c>
      <c r="HJ88" s="17"/>
      <c r="HK88" s="128" t="n">
        <f aca="false">SUM(HD88:HI88)</f>
        <v>0</v>
      </c>
      <c r="HL88" s="128" t="n">
        <f aca="false">HK88*AL88</f>
        <v>0</v>
      </c>
    </row>
    <row r="89" customFormat="false" ht="16.5" hidden="false" customHeight="false" outlineLevel="0" collapsed="false">
      <c r="A89" s="133" t="n">
        <v>39448</v>
      </c>
      <c r="B89" s="144" t="n">
        <f aca="false">INDEX(PrnArray,MATCH($A89,PrnColumn,0),MATCH($AE$19,PrnRow,0))+EP89</f>
        <v>0</v>
      </c>
      <c r="C89" s="135" t="n">
        <f aca="false">INDEX(M1SHEET,MATCH($A89,M1COLUMN,0),MATCH($AF$14,M1ROW,0))</f>
        <v>0.52</v>
      </c>
      <c r="D89" s="145" t="n">
        <f aca="false">AVERAGE(C87:C91)</f>
        <v>0.52</v>
      </c>
      <c r="E89" s="144" t="n">
        <f aca="false">INDEX(PrnArray,MATCH($A89,PrnColumn,0),MATCH($AF$47,PrnRow,0))+HL89</f>
        <v>0</v>
      </c>
      <c r="F89" s="135" t="n">
        <f aca="false">INDEX(M1SHEET,MATCH($A89,M1COLUMN,0),MATCH($AF$6,M1ROW,0))</f>
        <v>0.2725</v>
      </c>
      <c r="G89" s="145" t="n">
        <f aca="false">AVERAGE(F87:F91)</f>
        <v>0.2595</v>
      </c>
      <c r="H89" s="144" t="n">
        <f aca="false">INDEX(PrnArray,MATCH($A89,PrnColumn,0),MATCH($AE$11,PrnRow,0))</f>
        <v>0</v>
      </c>
      <c r="I89" s="135" t="n">
        <f aca="false">INDEX(M1SHEET,MATCH($A89,M1COLUMN,0),MATCH($AF$20,M1ROW,0))</f>
        <v>0.0375</v>
      </c>
      <c r="J89" s="145" t="n">
        <f aca="false">AVERAGE(I87:I91)</f>
        <v>0.03</v>
      </c>
      <c r="K89" s="144" t="n">
        <f aca="false">INDEX(PrnArray,MATCH($A89,PrnColumn,0),MATCH($AE$21,PrnRow,0))+FS89</f>
        <v>10.46</v>
      </c>
      <c r="L89" s="135" t="n">
        <f aca="false">INDEX(M1SHEET,MATCH($A89,M1COLUMN,0),MATCH($AF$10,M1ROW,0))</f>
        <v>0.1525</v>
      </c>
      <c r="M89" s="145" t="n">
        <f aca="false">AVERAGE(L87:L91)</f>
        <v>0.1395</v>
      </c>
      <c r="N89" s="144" t="n">
        <f aca="false">INDEX(PrnArray,MATCH($A89,PrnColumn,0),MATCH($AE$40,PrnRow,0))+AJ89</f>
        <v>-44.79</v>
      </c>
      <c r="O89" s="135" t="n">
        <f aca="false">INDEX(M1SHEET,MATCH($A89,M1COLUMN,0),MATCH($AF$26,M1ROW,0))</f>
        <v>0.13</v>
      </c>
      <c r="P89" s="145" t="n">
        <f aca="false">AVERAGE(O87:O91)</f>
        <v>0.13</v>
      </c>
      <c r="Q89" s="144" t="n">
        <f aca="false">INDEX(PrnArray,MATCH($A89,PrnColumn,0),MATCH($AE$2,PrnRow,0))+$BE89+$DE89</f>
        <v>-28.43</v>
      </c>
      <c r="R89" s="135" t="n">
        <f aca="false">INDEX(M1SHEET,MATCH($A89,M1COLUMN,0),MATCH($AF$3,M1ROW,0))</f>
        <v>-0.52</v>
      </c>
      <c r="S89" s="145" t="n">
        <f aca="false">AVERAGE(R87:R91)</f>
        <v>-0.52</v>
      </c>
      <c r="T89" s="135" t="n">
        <f aca="false">INDEX(M1SHEET,MATCH($A89,M1COLUMN,0),MATCH($AF$28,M1ROW,0))</f>
        <v>5.42522329997715</v>
      </c>
      <c r="U89" s="145" t="n">
        <f aca="false">AVERAGE(T87:T91)</f>
        <v>5.2408061023025</v>
      </c>
      <c r="V89" s="144" t="e">
        <f aca="false">INDEX(PrnArray,MATCH($A89,PrnColumn,0),MATCH($AE$18,PrnRow,0))+INDEX(optsArray,MATCH($A89,optsColumn,0),MATCH($AE$18,optsRow,0))+$BE89+$CJ89+$CR89+$DP89</f>
        <v>#VALUE!</v>
      </c>
      <c r="W89" s="135" t="n">
        <f aca="false">INDEX(M1SHEET,MATCH($A89,M1COLUMN,0),MATCH($AF$2,M1ROW,0))</f>
        <v>4.394</v>
      </c>
      <c r="X89" s="145" t="n">
        <f aca="false">AVERAGE(W87:W91)</f>
        <v>4.2622</v>
      </c>
      <c r="Z89" s="150" t="n">
        <f aca="false">H89+K89+Q89</f>
        <v>-17.97</v>
      </c>
      <c r="AA89" s="58"/>
      <c r="AB89" s="58"/>
      <c r="AH89" s="138" t="n">
        <v>39448</v>
      </c>
      <c r="AI89" s="96" t="n">
        <f aca="false">(BE89+BQ89+CJ89+DP89)*AL89</f>
        <v>0</v>
      </c>
      <c r="AJ89" s="97" t="n">
        <f aca="false">(AN89)*(AL89)</f>
        <v>0</v>
      </c>
      <c r="AK89" s="97" t="n">
        <f aca="false">(AM89+AN89)*(AL89)</f>
        <v>0</v>
      </c>
      <c r="AL89" s="139" t="n">
        <f aca="false">INDEX(M1SHEET,MATCH($AH89,M1COLUMN,0),MATCH($AF$38,M1ROW,0))</f>
        <v>0.67509693700393</v>
      </c>
      <c r="AM89" s="122" t="n">
        <f aca="false">BR89</f>
        <v>0</v>
      </c>
      <c r="AN89" s="97" t="n">
        <f aca="false">BQ89</f>
        <v>0</v>
      </c>
      <c r="AO89" s="125"/>
      <c r="AP89" s="108"/>
      <c r="AQ89" s="128" t="n">
        <f aca="false">SUM(AW89:BD89)+SUM(BH89:BO89)+SUM(DT89:DY89)+SUM(BV89:CH89)</f>
        <v>0</v>
      </c>
      <c r="AR89" s="108"/>
      <c r="AS89" s="17"/>
      <c r="AT89" s="17"/>
      <c r="AU89" s="37" t="n">
        <v>39448</v>
      </c>
      <c r="AV89" s="17"/>
      <c r="AW89" s="128" t="n">
        <f aca="false">IF(AW$2&lt;=$A89,IF(AW$3&gt;=$A89,(AW$4/1.055056),0),0)*($AH90-$AH89)/10000</f>
        <v>0</v>
      </c>
      <c r="AX89" s="140" t="n">
        <f aca="false">IF(AX$2&lt;=$A89,IF(AX$3&gt;=$A89,(AX$4/1.055056),0),0)*($AH90-$AH89)/10000</f>
        <v>0</v>
      </c>
      <c r="AY89" s="140" t="n">
        <f aca="false">IF(AY$2&lt;=$A89,IF(AY$3&gt;=$A89,(AY$4/1.055056),0),0)*($AH90-$AH89)/10000</f>
        <v>0</v>
      </c>
      <c r="AZ89" s="140" t="n">
        <f aca="false">IF(AZ$2&lt;=$A89,IF(AZ$3&gt;=$A89,(AZ$4/1.055056),0),0)*($AH90-$AH89)/10000</f>
        <v>0</v>
      </c>
      <c r="BA89" s="140" t="n">
        <f aca="false">IF(BA$2&lt;=$A89,IF(BA$3&gt;=$A89,(BA$4/1.055056),0),0)*($AH90-$AH89)/10000</f>
        <v>0</v>
      </c>
      <c r="BB89" s="140" t="n">
        <f aca="false">IF(BB$2&lt;=$A89,IF(BB$3&gt;=$A89,(BB$4/1.055056),0),0)*($AH90-$AH89)/10000</f>
        <v>0</v>
      </c>
      <c r="BC89" s="140" t="n">
        <f aca="false">IF(BC$2&lt;=$A89,IF(BC$3&gt;=$A89,(BC$4/1.055056),0),0)*($AH90-$AH89)/10000</f>
        <v>0</v>
      </c>
      <c r="BD89" s="140"/>
      <c r="BE89" s="140" t="n">
        <f aca="false">SUM(AW89:BD89)*AL89</f>
        <v>0</v>
      </c>
      <c r="BF89" s="13"/>
      <c r="BG89" s="13"/>
      <c r="BH89" s="141" t="n">
        <f aca="false">IF(BH$2&lt;=$A89,IF(BH$3&gt;=$A89,(BH$4/1.055056),0),0)*($AH90-$AH89)/10000</f>
        <v>0</v>
      </c>
      <c r="BI89" s="141" t="n">
        <f aca="false">IF(BI$2&lt;=$A89,IF(BI$3&gt;=$A89,(BI$4/1.055056),0),0)*($AH90-$AH89)/10000</f>
        <v>0</v>
      </c>
      <c r="BJ89" s="141" t="n">
        <f aca="false">IF(BJ$2&lt;=$A89,IF(BJ$3&gt;=$A89,(BJ$4/1.055056),0),0)*($AH90-$AH89)/10000</f>
        <v>0</v>
      </c>
      <c r="BK89" s="141" t="n">
        <f aca="false">IF(BK$2&lt;=$A89,IF(BK$3&gt;=$A89,(BK$4/1.055056),0),0)*($AH90-$AH89)/10000</f>
        <v>0</v>
      </c>
      <c r="BL89" s="141" t="n">
        <f aca="false">IF(BL$2&lt;=$A89,IF(BL$3&gt;=$A89,(BL$4/1.055056),0),0)*($AH90-$AH89)/10000</f>
        <v>0</v>
      </c>
      <c r="BM89" s="141" t="n">
        <f aca="false">IF(BM$2&lt;=$A89,IF(BM$3&gt;=$A89,(BM$4/1.055056),0),0)*($AH90-$AH89)/10000</f>
        <v>0</v>
      </c>
      <c r="BN89" s="141" t="n">
        <f aca="false">IF(BN$2&lt;=$A89,IF(BN$3&gt;=$A89,(BN$4/1.055056),0),0)*($AH90-$AH89)/10000</f>
        <v>0</v>
      </c>
      <c r="BO89" s="141" t="n">
        <f aca="false">IF(BO$2&lt;=$A89,IF(BO$3&gt;=$A89,(BO$4/1.055056),0),0)*($AH90-$AH89)/10000</f>
        <v>0</v>
      </c>
      <c r="BP89" s="13"/>
      <c r="BQ89" s="14" t="n">
        <f aca="false">SUM(BH89:BO89)</f>
        <v>0</v>
      </c>
      <c r="BR89" s="14"/>
      <c r="BS89" s="14"/>
      <c r="BT89" s="17"/>
      <c r="BU89" s="17"/>
      <c r="BV89" s="142" t="n">
        <f aca="false">IF(BV$2&lt;=$A89,IF(BV$3&gt;=$A89,(BV$4),0),0)*($AH90-$AH89)/10000</f>
        <v>0</v>
      </c>
      <c r="BW89" s="142" t="n">
        <f aca="false">IF(BW$2&lt;=$A89,IF(BW$3&gt;=$A89,(BW$4),0),0)*($AH90-$AH89)/10000</f>
        <v>0</v>
      </c>
      <c r="BX89" s="142" t="n">
        <f aca="false">IF(BX$2&lt;=$A89,IF(BX$3&gt;=$A89,(BX$4),0),0)*($AH90-$AH89)/10000</f>
        <v>0</v>
      </c>
      <c r="BY89" s="142" t="n">
        <f aca="false">IF(BY$2&lt;=$A89,IF(BY$3&gt;=$A89,(BY$4),0),0)*($AH90-$AH89)/10000</f>
        <v>0</v>
      </c>
      <c r="BZ89" s="142" t="n">
        <f aca="false">IF(BZ$2&lt;=$A89,IF(BZ$3&gt;=$A89,(BZ$4),0),0)*($AH90-$AH89)/10000</f>
        <v>0</v>
      </c>
      <c r="CA89" s="140" t="n">
        <f aca="false">IF(CA$2&lt;=$A89,IF(CA$3&gt;=$A89,(CA$4),0),0)*($AH90-$AH89)/10000</f>
        <v>0</v>
      </c>
      <c r="CB89" s="140" t="n">
        <f aca="false">IF(CB$2&lt;=$A89,IF(CB$3&gt;=$A89,(CB$4),0),0)*($AH90-$AH89)/10000</f>
        <v>0</v>
      </c>
      <c r="CC89" s="140" t="n">
        <f aca="false">IF(CC$2&lt;=$A89,IF(CC$3&gt;=$A89,(CC$4),0),0)*($AH90-$AH89)/10000</f>
        <v>0</v>
      </c>
      <c r="CD89" s="140" t="n">
        <f aca="false">IF(CD$2&lt;=$A89,IF(CD$3&gt;=$A89,(CD$4),0),0)*($AH90-$AH89)/10000</f>
        <v>0</v>
      </c>
      <c r="CE89" s="140" t="n">
        <f aca="false">IF(CE$2&lt;=$A89,IF(CE$3&gt;=$A89,(CE$4),0),0)*($AH90-$AH89)/10000</f>
        <v>0</v>
      </c>
      <c r="CF89" s="140" t="n">
        <f aca="false">IF(CF$2&lt;=$A89,IF(CF$3&gt;=$A89,(CF$4),0),0)*($AH90-$AH89)/10000</f>
        <v>0</v>
      </c>
      <c r="CG89" s="140" t="n">
        <f aca="false">IF(CG$2&lt;=$A89,IF(CG$3&gt;=$A89,(CG$4),0),0)*($AH90-$AH89)/10000</f>
        <v>0</v>
      </c>
      <c r="CH89" s="140" t="n">
        <f aca="false">IF(CH$2&lt;=$A89,IF(CH$3&gt;=$A89,(CH$4),0),0)*($AH90-$AH89)/10000</f>
        <v>0</v>
      </c>
      <c r="CI89" s="17"/>
      <c r="CJ89" s="128" t="n">
        <f aca="false">SUM(BV89:CH89)*$AL89</f>
        <v>0</v>
      </c>
      <c r="CK89" s="128"/>
      <c r="CL89" s="128"/>
      <c r="CM89" s="142" t="n">
        <f aca="false">IF(CM$2&lt;=$A89,IF(CM$3&gt;=$A89,(CM$4),0),0)*($AH90-$AH89)/10000</f>
        <v>0</v>
      </c>
      <c r="CN89" s="142" t="n">
        <f aca="false">IF(CN$2&lt;=$A89,IF(CN$3&gt;=$A89,(CN$4),0),0)*($AH90-$AH89)/10000</f>
        <v>0</v>
      </c>
      <c r="CO89" s="142" t="n">
        <f aca="false">IF(CO$2&lt;=$A89,IF(CO$3&gt;=$A89,(CO$4),0),0)*($AH90-$AH89)/10000</f>
        <v>0</v>
      </c>
      <c r="CP89" s="142" t="n">
        <f aca="false">IF(CP$2&lt;=$A89,IF(CP$3&gt;=$A89,(CP$4),0),0)*($AH90-$AH89)/10000</f>
        <v>0</v>
      </c>
      <c r="CQ89" s="128"/>
      <c r="CR89" s="128" t="n">
        <f aca="false">SUM(CM89:CP89)*AL89</f>
        <v>0</v>
      </c>
      <c r="CS89" s="128"/>
      <c r="CT89" s="17"/>
      <c r="CU89" s="17"/>
      <c r="CV89" s="17"/>
      <c r="CW89" s="140" t="n">
        <f aca="false">IF(CW$2&lt;=$A89,IF(CW$3&gt;=$A89,(CW$4),0),0)*($AH90-$AH89)/10000</f>
        <v>0</v>
      </c>
      <c r="CX89" s="140" t="n">
        <f aca="false">IF(CX$2&lt;=$A89,IF(CX$3&gt;=$A89,(CX$4),0),0)*($AH90-$AH89)/10000</f>
        <v>0</v>
      </c>
      <c r="CY89" s="140" t="n">
        <f aca="false">IF(CY$2&lt;=$A89,IF(CY$3&gt;=$A89,(CY$4),0),0)*($AH90-$AH89)/10000</f>
        <v>0</v>
      </c>
      <c r="CZ89" s="140" t="n">
        <f aca="false">IF(CZ$2&lt;=$A89,IF(CZ$3&gt;=$A89,(CZ$4),0),0)*($AH90-$AH89)/10000</f>
        <v>0</v>
      </c>
      <c r="DA89" s="140" t="n">
        <f aca="false">IF(DA$2&lt;=$A89,IF(DA$3&gt;=$A89,(DA$4),0),0)*($AH90-$AH89)/10000</f>
        <v>0</v>
      </c>
      <c r="DB89" s="140" t="n">
        <f aca="false">IF(DB$2&lt;=$A89,IF(DB$3&gt;=$A89,(DB$4),0),0)*($AH90-$AH89)/10000</f>
        <v>0</v>
      </c>
      <c r="DC89" s="140" t="n">
        <f aca="false">IF(DC$2&lt;=$A89,IF(DC$3&gt;=$A89,(DC$4),0),0)*($AH90-$AH89)/10000</f>
        <v>0</v>
      </c>
      <c r="DD89" s="17"/>
      <c r="DE89" s="128" t="n">
        <f aca="false">SUM(CW89:DC89)*$AL89</f>
        <v>0</v>
      </c>
      <c r="DF89" s="17"/>
      <c r="DG89" s="17"/>
      <c r="DH89" s="17"/>
      <c r="DI89" s="17"/>
      <c r="DJ89" s="17"/>
      <c r="DK89" s="140" t="n">
        <f aca="false">IF(DK$2&lt;=$A89,IF(DK$3&gt;=$A89,(DK$4),0),0)*($AH90-$AH89)/10000</f>
        <v>0</v>
      </c>
      <c r="DL89" s="140" t="n">
        <f aca="false">IF(DL$2&lt;=$A89,IF(DL$3&gt;=$A89,(DL$4),0),0)*($AH90-$AH89)/10000</f>
        <v>0</v>
      </c>
      <c r="DM89" s="140" t="n">
        <f aca="false">IF(DM$2&lt;=$A89,IF(DM$3&gt;=$A89,(DM$4),0),0)*($AH90-$AH89)/10000</f>
        <v>0</v>
      </c>
      <c r="DN89" s="140" t="n">
        <f aca="false">IF(DN$2&lt;=$A89,IF(DN$3&gt;=$A89,(DN$4),0),0)*($AH90-$AH89)/10000</f>
        <v>0</v>
      </c>
      <c r="DO89" s="140"/>
      <c r="DP89" s="140" t="n">
        <f aca="false">SUM(DK89:DN89)*AL89</f>
        <v>0</v>
      </c>
      <c r="DQ89" s="140"/>
      <c r="DR89" s="140" t="n">
        <f aca="false">IF(DR$2&lt;=$A89,IF(DR$3&gt;=$A89,(DR$4),0),0)*($AH90-$AH89)/10000</f>
        <v>0</v>
      </c>
      <c r="DS89" s="140" t="n">
        <f aca="false">IF(DS$2&lt;=$A89,IF(DS$3&gt;=$A89,(DS$4),0),0)*($AH90-$AH89)/10000</f>
        <v>0</v>
      </c>
      <c r="DT89" s="140" t="n">
        <f aca="false">IF(DT$2&lt;=$A89,IF(DT$3&gt;=$A89,(DT$4),0),0)*($AH90-$AH89)/10000</f>
        <v>0</v>
      </c>
      <c r="DU89" s="140" t="n">
        <f aca="false">IF(DU$2&lt;=$A89,IF(DU$3&gt;=$A89,(DU$4),0),0)*($AH90-$AH89)/10000</f>
        <v>0</v>
      </c>
      <c r="DV89" s="140" t="n">
        <f aca="false">IF(DV$2&lt;=$A89,IF(DV$3&gt;=$A89,(DV$4),0),0)*($AH90-$AH89)/10000</f>
        <v>0</v>
      </c>
      <c r="DW89" s="140" t="n">
        <f aca="false">IF(DW$2&lt;=$A89,IF(DW$3&gt;=$A89,(DW$4),0),0)*($AH90-$AH89)/10000</f>
        <v>0</v>
      </c>
      <c r="DX89" s="140" t="n">
        <f aca="false">IF(DX$2&lt;=$A89,IF(DX$3&gt;=$A89,(DX$4),0),0)*($AH90-$AH89)/10000</f>
        <v>0</v>
      </c>
      <c r="DY89" s="140" t="n">
        <f aca="false">IF(DY$2&lt;=$A89,IF(DY$3&gt;=$A89,(DY$4),0),0)*($AH90-$AH89)/10000</f>
        <v>0</v>
      </c>
      <c r="DZ89" s="17"/>
      <c r="EA89" s="128" t="n">
        <f aca="false">DP89+((SUM(DR89:DY89)))</f>
        <v>0</v>
      </c>
      <c r="EB89" s="128" t="n">
        <f aca="false">EA89*AL89</f>
        <v>0</v>
      </c>
      <c r="EC89" s="17"/>
      <c r="ED89" s="17"/>
      <c r="EE89" s="17"/>
      <c r="EF89" s="17"/>
      <c r="EG89" s="17"/>
      <c r="EH89" s="140" t="n">
        <f aca="false">IF(EH$2&lt;=$A89,IF(EH$3&gt;=$A89,(EH$4),0),0)*($AH90-$AH89)/10000</f>
        <v>0</v>
      </c>
      <c r="EI89" s="140" t="n">
        <f aca="false">IF(EI$2&lt;=$A89,IF(EI$3&gt;=$A89,(EI$4),0),0)*($AH90-$AH89)/10000</f>
        <v>0</v>
      </c>
      <c r="EJ89" s="140" t="n">
        <f aca="false">IF(EJ$2&lt;=$A89,IF(EJ$3&gt;=$A89,(EJ$4),0),0)*($AH90-$AH89)/10000</f>
        <v>0</v>
      </c>
      <c r="EK89" s="140" t="n">
        <f aca="false">IF(EK$2&lt;=$A89,IF(EK$3&gt;=$A89,(EK$4),0),0)*($AH90-$AH89)/10000</f>
        <v>0</v>
      </c>
      <c r="EL89" s="140" t="n">
        <f aca="false">IF(EL$2&lt;=$A89,IF(EL$3&gt;=$A89,(EL$4),0),0)*($AH90-$AH89)/10000</f>
        <v>0</v>
      </c>
      <c r="EM89" s="140" t="n">
        <f aca="false">IF(EM$2&lt;=$A89,IF(EM$3&gt;=$A89,(EM$4),0),0)*($AH90-$AH89)/10000</f>
        <v>0</v>
      </c>
      <c r="EN89" s="17"/>
      <c r="EO89" s="128" t="n">
        <f aca="false">SUM(EH89:EM89)</f>
        <v>0</v>
      </c>
      <c r="EP89" s="128" t="n">
        <f aca="false">EO89*AL89</f>
        <v>0</v>
      </c>
      <c r="EQ89" s="17"/>
      <c r="ER89" s="17"/>
      <c r="ES89" s="17"/>
      <c r="ET89" s="17"/>
      <c r="EU89" s="17"/>
      <c r="EV89" s="140" t="n">
        <f aca="false">IF(EV$2&lt;=$A89,IF(EV$3&gt;=$A89,(EV$4),0),0)*($AH90-$AH89)/10000</f>
        <v>0</v>
      </c>
      <c r="EW89" s="140" t="n">
        <f aca="false">IF(EW$2&lt;=$A89,IF(EW$3&gt;=$A89,(EW$4),0),0)*($AH90-$AH89)/10000</f>
        <v>0</v>
      </c>
      <c r="EX89" s="140" t="n">
        <f aca="false">IF(EX$2&lt;=$A89,IF(EX$3&gt;=$A89,(EX$4),0),0)*($AH90-$AH89)/10000</f>
        <v>0</v>
      </c>
      <c r="EY89" s="140" t="n">
        <f aca="false">IF(EY$2&lt;=$A89,IF(EY$3&gt;=$A89,(EY$4),0),0)*($AH90-$AH89)/10000</f>
        <v>0</v>
      </c>
      <c r="EZ89" s="140" t="n">
        <f aca="false">IF(EZ$2&lt;=$A89,IF(EZ$3&gt;=$A89,(EZ$4),0),0)*($AH90-$AH89)/10000</f>
        <v>0</v>
      </c>
      <c r="FA89" s="140" t="n">
        <f aca="false">IF(FA$2&lt;=$A89,IF(FA$3&gt;=$A89,(FA$4),0),0)*($AH90-$AH89)/10000</f>
        <v>0</v>
      </c>
      <c r="FB89" s="17"/>
      <c r="FC89" s="128" t="n">
        <f aca="false">SUM(EV89:FA89)</f>
        <v>0</v>
      </c>
      <c r="FD89" s="128" t="n">
        <f aca="false">FC89*AL89</f>
        <v>0</v>
      </c>
      <c r="FE89" s="17"/>
      <c r="FF89" s="17"/>
      <c r="FG89" s="17"/>
      <c r="FH89" s="17"/>
      <c r="FI89" s="17"/>
      <c r="FJ89" s="17"/>
      <c r="FK89" s="140" t="n">
        <f aca="false">IF(FK$2&lt;=$A89,IF(FK$3&gt;=$A89,(FK$4),0),0)*($AH90-$AH89)/10000</f>
        <v>0</v>
      </c>
      <c r="FL89" s="140" t="n">
        <f aca="false">IF(FL$2&lt;=$A89,IF(FL$3&gt;=$A89,(FL$4),0),0)*($AH90-$AH89)/10000</f>
        <v>0</v>
      </c>
      <c r="FM89" s="140" t="n">
        <f aca="false">IF(FM$2&lt;=$A89,IF(FM$3&gt;=$A89,(FM$4),0),0)*($AH90-$AH89)/10000</f>
        <v>0</v>
      </c>
      <c r="FN89" s="140" t="n">
        <f aca="false">IF(FN$2&lt;=$A89,IF(FN$3&gt;=$A89,(FN$4),0),0)*($AH90-$AH89)/10000</f>
        <v>0</v>
      </c>
      <c r="FO89" s="140" t="n">
        <f aca="false">IF(FO$2&lt;=$A89,IF(FO$3&gt;=$A89,(FO$4),0),0)*($AH90-$AH89)/10000</f>
        <v>0</v>
      </c>
      <c r="FP89" s="140" t="n">
        <f aca="false">IF(FP$2&lt;=$A89,IF(FP$3&gt;=$A89,(FP$4),0),0)*($AH90-$AH89)/10000</f>
        <v>0</v>
      </c>
      <c r="FQ89" s="17"/>
      <c r="FR89" s="128" t="n">
        <f aca="false">SUM(FK89:FP89)</f>
        <v>0</v>
      </c>
      <c r="FS89" s="128" t="n">
        <f aca="false">FR89*AL89</f>
        <v>0</v>
      </c>
      <c r="FT89" s="17"/>
      <c r="FU89" s="17"/>
      <c r="FV89" s="17"/>
      <c r="FW89" s="17"/>
      <c r="FX89" s="17"/>
      <c r="FY89" s="17"/>
      <c r="FZ89" s="140" t="n">
        <f aca="false">IF(FZ$2&lt;=$A89,IF(FZ$3&gt;=$A89,(FZ$4),0),0)*($AH90-$AH89)/10000</f>
        <v>0</v>
      </c>
      <c r="GA89" s="140" t="n">
        <f aca="false">IF(GA$2&lt;=$A89,IF(GA$3&gt;=$A89,(GA$4),0),0)*($AH90-$AH89)/10000</f>
        <v>0</v>
      </c>
      <c r="GB89" s="140" t="n">
        <f aca="false">IF(GB$2&lt;=$A89,IF(GB$3&gt;=$A89,(GB$4),0),0)*($AH90-$AH89)/10000</f>
        <v>0</v>
      </c>
      <c r="GC89" s="140" t="n">
        <f aca="false">IF(GC$2&lt;=$A89,IF(GC$3&gt;=$A89,(GC$4),0),0)*($AH90-$AH89)/10000</f>
        <v>0</v>
      </c>
      <c r="GD89" s="140" t="n">
        <f aca="false">IF(GD$2&lt;=$A89,IF(GD$3&gt;=$A89,(GD$4),0),0)*($AH90-$AH89)/10000</f>
        <v>0</v>
      </c>
      <c r="GE89" s="140" t="n">
        <f aca="false">IF(GE$2&lt;=$A89,IF(GE$3&gt;=$A89,(GE$4),0),0)*($AH90-$AH89)/10000</f>
        <v>0</v>
      </c>
      <c r="GF89" s="17"/>
      <c r="GG89" s="128" t="n">
        <f aca="false">SUM(FZ89:GE89)</f>
        <v>0</v>
      </c>
      <c r="GH89" s="128" t="n">
        <f aca="false">GG89*AL89</f>
        <v>0</v>
      </c>
      <c r="GK89" s="17"/>
      <c r="GL89" s="17"/>
      <c r="GM89" s="17"/>
      <c r="GN89" s="17"/>
      <c r="GO89" s="140" t="n">
        <f aca="false">IF(GO$2&lt;=$A89,IF(GO$3&gt;=$A89,(GO$4),0),0)*($AH90-$AH89)/10000</f>
        <v>0</v>
      </c>
      <c r="GP89" s="140" t="n">
        <f aca="false">IF(GP$2&lt;=$A89,IF(GP$3&gt;=$A89,(GP$4),0),0)*($AH90-$AH89)/10000</f>
        <v>0</v>
      </c>
      <c r="GQ89" s="140" t="n">
        <f aca="false">IF(GQ$2&lt;=$A89,IF(GQ$3&gt;=$A89,(GQ$4),0),0)*($AH90-$AH89)/10000</f>
        <v>0</v>
      </c>
      <c r="GR89" s="140" t="n">
        <f aca="false">IF(GR$2&lt;=$A89,IF(GR$3&gt;=$A89,(GR$4),0),0)*($AH90-$AH89)/10000</f>
        <v>0</v>
      </c>
      <c r="GS89" s="140" t="n">
        <f aca="false">IF(GS$2&lt;=$A89,IF(GS$3&gt;=$A89,(GS$4),0),0)*($AH90-$AH89)/10000</f>
        <v>0</v>
      </c>
      <c r="GT89" s="140" t="n">
        <f aca="false">IF(GT$2&lt;=$A89,IF(GT$3&gt;=$A89,(GT$4),0),0)*($AH90-$AH89)/10000</f>
        <v>0</v>
      </c>
      <c r="GU89" s="17"/>
      <c r="GV89" s="128" t="n">
        <f aca="false">SUM(GO89:GT89)</f>
        <v>0</v>
      </c>
      <c r="GW89" s="128" t="n">
        <f aca="false">GV89*AL89</f>
        <v>0</v>
      </c>
      <c r="GZ89" s="17"/>
      <c r="HA89" s="17"/>
      <c r="HB89" s="17"/>
      <c r="HC89" s="17"/>
      <c r="HD89" s="140" t="n">
        <f aca="false">IF(HD$2&lt;=$A89,IF(HD$3&gt;=$A89,(HD$4),0),0)*($AH90-$AH89)/10000</f>
        <v>0</v>
      </c>
      <c r="HE89" s="140" t="n">
        <f aca="false">IF(HE$2&lt;=$A89,IF(HE$3&gt;=$A89,(HE$4),0),0)*($AH90-$AH89)/10000</f>
        <v>0</v>
      </c>
      <c r="HF89" s="140" t="n">
        <f aca="false">IF(HF$2&lt;=$A89,IF(HF$3&gt;=$A89,(HF$4),0),0)*($AH90-$AH89)/10000</f>
        <v>0</v>
      </c>
      <c r="HG89" s="140" t="n">
        <f aca="false">IF(HG$2&lt;=$A89,IF(HG$3&gt;=$A89,(HG$4),0),0)*($AH90-$AH89)/10000</f>
        <v>0</v>
      </c>
      <c r="HH89" s="140" t="n">
        <f aca="false">IF(HH$2&lt;=$A89,IF(HH$3&gt;=$A89,(HH$4),0),0)*($AH90-$AH89)/10000</f>
        <v>0</v>
      </c>
      <c r="HI89" s="140" t="n">
        <f aca="false">IF(HI$2&lt;=$A89,IF(HI$3&gt;=$A89,(HI$4),0),0)*($AH90-$AH89)/10000</f>
        <v>0</v>
      </c>
      <c r="HJ89" s="17"/>
      <c r="HK89" s="128" t="n">
        <f aca="false">SUM(HD89:HI89)</f>
        <v>0</v>
      </c>
      <c r="HL89" s="128" t="n">
        <f aca="false">HK89*AL89</f>
        <v>0</v>
      </c>
    </row>
    <row r="90" customFormat="false" ht="16.5" hidden="false" customHeight="false" outlineLevel="0" collapsed="false">
      <c r="A90" s="133" t="n">
        <v>39479</v>
      </c>
      <c r="B90" s="144" t="n">
        <f aca="false">INDEX(PrnArray,MATCH($A90,PrnColumn,0),MATCH($AE$19,PrnRow,0))+EP90</f>
        <v>0</v>
      </c>
      <c r="C90" s="135" t="n">
        <f aca="false">INDEX(M1SHEET,MATCH($A90,M1COLUMN,0),MATCH($AF$14,M1ROW,0))</f>
        <v>0.52</v>
      </c>
      <c r="D90" s="152"/>
      <c r="E90" s="144" t="n">
        <f aca="false">INDEX(PrnArray,MATCH($A90,PrnColumn,0),MATCH($AF$47,PrnRow,0))+HL90</f>
        <v>0</v>
      </c>
      <c r="F90" s="135" t="n">
        <f aca="false">INDEX(M1SHEET,MATCH($A90,M1COLUMN,0),MATCH($AF$6,M1ROW,0))</f>
        <v>0.2625</v>
      </c>
      <c r="G90" s="152"/>
      <c r="H90" s="144" t="n">
        <f aca="false">INDEX(PrnArray,MATCH($A90,PrnColumn,0),MATCH($AE$11,PrnRow,0))</f>
        <v>0</v>
      </c>
      <c r="I90" s="135" t="n">
        <f aca="false">INDEX(M1SHEET,MATCH($A90,M1COLUMN,0),MATCH($AF$20,M1ROW,0))</f>
        <v>0.0425</v>
      </c>
      <c r="J90" s="152"/>
      <c r="K90" s="144" t="n">
        <f aca="false">INDEX(PrnArray,MATCH($A90,PrnColumn,0),MATCH($AE$21,PrnRow,0))+FS90</f>
        <v>9.74</v>
      </c>
      <c r="L90" s="135" t="n">
        <f aca="false">INDEX(M1SHEET,MATCH($A90,M1COLUMN,0),MATCH($AF$10,M1ROW,0))</f>
        <v>0.1425</v>
      </c>
      <c r="M90" s="152"/>
      <c r="N90" s="144" t="n">
        <f aca="false">INDEX(PrnArray,MATCH($A90,PrnColumn,0),MATCH($AE$40,PrnRow,0))+AJ90</f>
        <v>-41.67</v>
      </c>
      <c r="O90" s="135" t="n">
        <f aca="false">INDEX(M1SHEET,MATCH($A90,M1COLUMN,0),MATCH($AF$26,M1ROW,0))</f>
        <v>0.13</v>
      </c>
      <c r="P90" s="152"/>
      <c r="Q90" s="144" t="n">
        <f aca="false">INDEX(PrnArray,MATCH($A90,PrnColumn,0),MATCH($AE$2,PrnRow,0))+$BE90+$DE90</f>
        <v>-26.46</v>
      </c>
      <c r="R90" s="135" t="n">
        <f aca="false">INDEX(M1SHEET,MATCH($A90,M1COLUMN,0),MATCH($AF$3,M1ROW,0))</f>
        <v>-0.52</v>
      </c>
      <c r="S90" s="152"/>
      <c r="T90" s="135" t="n">
        <f aca="false">INDEX(M1SHEET,MATCH($A90,M1COLUMN,0),MATCH($AF$28,M1ROW,0))</f>
        <v>5.24505850179784</v>
      </c>
      <c r="U90" s="152"/>
      <c r="V90" s="144" t="e">
        <f aca="false">INDEX(PrnArray,MATCH($A90,PrnColumn,0),MATCH($AE$18,PrnRow,0))+INDEX(optsArray,MATCH($A90,optsColumn,0),MATCH($AE$18,optsRow,0))+$BE90+$CJ90+$CR90+$DP90</f>
        <v>#VALUE!</v>
      </c>
      <c r="W90" s="135" t="n">
        <f aca="false">INDEX(M1SHEET,MATCH($A90,M1COLUMN,0),MATCH($AF$2,M1ROW,0))</f>
        <v>4.266</v>
      </c>
      <c r="X90" s="152"/>
      <c r="Z90" s="150" t="n">
        <f aca="false">H90+K90+Q90</f>
        <v>-16.72</v>
      </c>
      <c r="AA90" s="58"/>
      <c r="AB90" s="58"/>
      <c r="AH90" s="138" t="n">
        <v>39479</v>
      </c>
      <c r="AI90" s="96" t="n">
        <f aca="false">(BE90+BQ90+CJ90+DP90)*AL90</f>
        <v>0</v>
      </c>
      <c r="AJ90" s="97" t="n">
        <f aca="false">(AN90)*(AL90)</f>
        <v>0</v>
      </c>
      <c r="AK90" s="97" t="n">
        <f aca="false">(AM90+AN90)*(AL90)</f>
        <v>0</v>
      </c>
      <c r="AL90" s="139" t="n">
        <f aca="false">INDEX(M1SHEET,MATCH($AH90,M1COLUMN,0),MATCH($AF$38,M1ROW,0))</f>
        <v>0.671479547455641</v>
      </c>
      <c r="AM90" s="122" t="n">
        <f aca="false">BR90</f>
        <v>0</v>
      </c>
      <c r="AN90" s="97" t="n">
        <f aca="false">BQ90</f>
        <v>0</v>
      </c>
      <c r="AO90" s="125"/>
      <c r="AP90" s="108"/>
      <c r="AQ90" s="128" t="n">
        <f aca="false">SUM(AW90:BD90)+SUM(BH90:BO90)+SUM(DT90:DY90)+SUM(BV90:CH90)</f>
        <v>0</v>
      </c>
      <c r="AR90" s="108"/>
      <c r="AS90" s="17"/>
      <c r="AT90" s="17"/>
      <c r="AU90" s="37" t="n">
        <v>39479</v>
      </c>
      <c r="AV90" s="17"/>
      <c r="AW90" s="128" t="n">
        <f aca="false">IF(AW$2&lt;=$A90,IF(AW$3&gt;=$A90,(AW$4/1.055056),0),0)*($AH91-$AH90)/10000</f>
        <v>0</v>
      </c>
      <c r="AX90" s="140" t="n">
        <f aca="false">IF(AX$2&lt;=$A90,IF(AX$3&gt;=$A90,(AX$4/1.055056),0),0)*($AH91-$AH90)/10000</f>
        <v>0</v>
      </c>
      <c r="AY90" s="140" t="n">
        <f aca="false">IF(AY$2&lt;=$A90,IF(AY$3&gt;=$A90,(AY$4/1.055056),0),0)*($AH91-$AH90)/10000</f>
        <v>0</v>
      </c>
      <c r="AZ90" s="140" t="n">
        <f aca="false">IF(AZ$2&lt;=$A90,IF(AZ$3&gt;=$A90,(AZ$4/1.055056),0),0)*($AH91-$AH90)/10000</f>
        <v>0</v>
      </c>
      <c r="BA90" s="140" t="n">
        <f aca="false">IF(BA$2&lt;=$A90,IF(BA$3&gt;=$A90,(BA$4/1.055056),0),0)*($AH91-$AH90)/10000</f>
        <v>0</v>
      </c>
      <c r="BB90" s="140" t="n">
        <f aca="false">IF(BB$2&lt;=$A90,IF(BB$3&gt;=$A90,(BB$4/1.055056),0),0)*($AH91-$AH90)/10000</f>
        <v>0</v>
      </c>
      <c r="BC90" s="140" t="n">
        <f aca="false">IF(BC$2&lt;=$A90,IF(BC$3&gt;=$A90,(BC$4/1.055056),0),0)*($AH91-$AH90)/10000</f>
        <v>0</v>
      </c>
      <c r="BD90" s="140"/>
      <c r="BE90" s="140" t="n">
        <f aca="false">SUM(AW90:BD90)*AL90</f>
        <v>0</v>
      </c>
      <c r="BF90" s="13"/>
      <c r="BG90" s="13"/>
      <c r="BH90" s="141" t="n">
        <f aca="false">IF(BH$2&lt;=$A90,IF(BH$3&gt;=$A90,(BH$4/1.055056),0),0)*($AH91-$AH90)/10000</f>
        <v>0</v>
      </c>
      <c r="BI90" s="141" t="n">
        <f aca="false">IF(BI$2&lt;=$A90,IF(BI$3&gt;=$A90,(BI$4/1.055056),0),0)*($AH91-$AH90)/10000</f>
        <v>0</v>
      </c>
      <c r="BJ90" s="141" t="n">
        <f aca="false">IF(BJ$2&lt;=$A90,IF(BJ$3&gt;=$A90,(BJ$4/1.055056),0),0)*($AH91-$AH90)/10000</f>
        <v>0</v>
      </c>
      <c r="BK90" s="141" t="n">
        <f aca="false">IF(BK$2&lt;=$A90,IF(BK$3&gt;=$A90,(BK$4/1.055056),0),0)*($AH91-$AH90)/10000</f>
        <v>0</v>
      </c>
      <c r="BL90" s="141" t="n">
        <f aca="false">IF(BL$2&lt;=$A90,IF(BL$3&gt;=$A90,(BL$4/1.055056),0),0)*($AH91-$AH90)/10000</f>
        <v>0</v>
      </c>
      <c r="BM90" s="141" t="n">
        <f aca="false">IF(BM$2&lt;=$A90,IF(BM$3&gt;=$A90,(BM$4/1.055056),0),0)*($AH91-$AH90)/10000</f>
        <v>0</v>
      </c>
      <c r="BN90" s="141" t="n">
        <f aca="false">IF(BN$2&lt;=$A90,IF(BN$3&gt;=$A90,(BN$4/1.055056),0),0)*($AH91-$AH90)/10000</f>
        <v>0</v>
      </c>
      <c r="BO90" s="141" t="n">
        <f aca="false">IF(BO$2&lt;=$A90,IF(BO$3&gt;=$A90,(BO$4/1.055056),0),0)*($AH91-$AH90)/10000</f>
        <v>0</v>
      </c>
      <c r="BP90" s="13"/>
      <c r="BQ90" s="14" t="n">
        <f aca="false">SUM(BH90:BO90)</f>
        <v>0</v>
      </c>
      <c r="BR90" s="14"/>
      <c r="BS90" s="14"/>
      <c r="BT90" s="17"/>
      <c r="BU90" s="17"/>
      <c r="BV90" s="142" t="n">
        <f aca="false">IF(BV$2&lt;=$A90,IF(BV$3&gt;=$A90,(BV$4),0),0)*($AH91-$AH90)/10000</f>
        <v>0</v>
      </c>
      <c r="BW90" s="142" t="n">
        <f aca="false">IF(BW$2&lt;=$A90,IF(BW$3&gt;=$A90,(BW$4),0),0)*($AH91-$AH90)/10000</f>
        <v>0</v>
      </c>
      <c r="BX90" s="142" t="n">
        <f aca="false">IF(BX$2&lt;=$A90,IF(BX$3&gt;=$A90,(BX$4),0),0)*($AH91-$AH90)/10000</f>
        <v>0</v>
      </c>
      <c r="BY90" s="142" t="n">
        <f aca="false">IF(BY$2&lt;=$A90,IF(BY$3&gt;=$A90,(BY$4),0),0)*($AH91-$AH90)/10000</f>
        <v>0</v>
      </c>
      <c r="BZ90" s="142" t="n">
        <f aca="false">IF(BZ$2&lt;=$A90,IF(BZ$3&gt;=$A90,(BZ$4),0),0)*($AH91-$AH90)/10000</f>
        <v>0</v>
      </c>
      <c r="CA90" s="140" t="n">
        <f aca="false">IF(CA$2&lt;=$A90,IF(CA$3&gt;=$A90,(CA$4),0),0)*($AH91-$AH90)/10000</f>
        <v>0</v>
      </c>
      <c r="CB90" s="140" t="n">
        <f aca="false">IF(CB$2&lt;=$A90,IF(CB$3&gt;=$A90,(CB$4),0),0)*($AH91-$AH90)/10000</f>
        <v>0</v>
      </c>
      <c r="CC90" s="140" t="n">
        <f aca="false">IF(CC$2&lt;=$A90,IF(CC$3&gt;=$A90,(CC$4),0),0)*($AH91-$AH90)/10000</f>
        <v>0</v>
      </c>
      <c r="CD90" s="140" t="n">
        <f aca="false">IF(CD$2&lt;=$A90,IF(CD$3&gt;=$A90,(CD$4),0),0)*($AH91-$AH90)/10000</f>
        <v>0</v>
      </c>
      <c r="CE90" s="140" t="n">
        <f aca="false">IF(CE$2&lt;=$A90,IF(CE$3&gt;=$A90,(CE$4),0),0)*($AH91-$AH90)/10000</f>
        <v>0</v>
      </c>
      <c r="CF90" s="140" t="n">
        <f aca="false">IF(CF$2&lt;=$A90,IF(CF$3&gt;=$A90,(CF$4),0),0)*($AH91-$AH90)/10000</f>
        <v>0</v>
      </c>
      <c r="CG90" s="140" t="n">
        <f aca="false">IF(CG$2&lt;=$A90,IF(CG$3&gt;=$A90,(CG$4),0),0)*($AH91-$AH90)/10000</f>
        <v>0</v>
      </c>
      <c r="CH90" s="140" t="n">
        <f aca="false">IF(CH$2&lt;=$A90,IF(CH$3&gt;=$A90,(CH$4),0),0)*($AH91-$AH90)/10000</f>
        <v>0</v>
      </c>
      <c r="CI90" s="17"/>
      <c r="CJ90" s="128" t="n">
        <f aca="false">SUM(BV90:CH90)*$AL90</f>
        <v>0</v>
      </c>
      <c r="CK90" s="128"/>
      <c r="CL90" s="128"/>
      <c r="CM90" s="142" t="n">
        <f aca="false">IF(CM$2&lt;=$A90,IF(CM$3&gt;=$A90,(CM$4),0),0)*($AH91-$AH90)/10000</f>
        <v>0</v>
      </c>
      <c r="CN90" s="142" t="n">
        <f aca="false">IF(CN$2&lt;=$A90,IF(CN$3&gt;=$A90,(CN$4),0),0)*($AH91-$AH90)/10000</f>
        <v>0</v>
      </c>
      <c r="CO90" s="142" t="n">
        <f aca="false">IF(CO$2&lt;=$A90,IF(CO$3&gt;=$A90,(CO$4),0),0)*($AH91-$AH90)/10000</f>
        <v>0</v>
      </c>
      <c r="CP90" s="142" t="n">
        <f aca="false">IF(CP$2&lt;=$A90,IF(CP$3&gt;=$A90,(CP$4),0),0)*($AH91-$AH90)/10000</f>
        <v>0</v>
      </c>
      <c r="CQ90" s="128"/>
      <c r="CR90" s="128" t="n">
        <f aca="false">SUM(CM90:CP90)*AL90</f>
        <v>0</v>
      </c>
      <c r="CS90" s="128"/>
      <c r="CT90" s="17"/>
      <c r="CU90" s="17"/>
      <c r="CV90" s="17"/>
      <c r="CW90" s="140" t="n">
        <f aca="false">IF(CW$2&lt;=$A90,IF(CW$3&gt;=$A90,(CW$4),0),0)*($AH91-$AH90)/10000</f>
        <v>0</v>
      </c>
      <c r="CX90" s="140" t="n">
        <f aca="false">IF(CX$2&lt;=$A90,IF(CX$3&gt;=$A90,(CX$4),0),0)*($AH91-$AH90)/10000</f>
        <v>0</v>
      </c>
      <c r="CY90" s="140" t="n">
        <f aca="false">IF(CY$2&lt;=$A90,IF(CY$3&gt;=$A90,(CY$4),0),0)*($AH91-$AH90)/10000</f>
        <v>0</v>
      </c>
      <c r="CZ90" s="140" t="n">
        <f aca="false">IF(CZ$2&lt;=$A90,IF(CZ$3&gt;=$A90,(CZ$4),0),0)*($AH91-$AH90)/10000</f>
        <v>0</v>
      </c>
      <c r="DA90" s="140" t="n">
        <f aca="false">IF(DA$2&lt;=$A90,IF(DA$3&gt;=$A90,(DA$4),0),0)*($AH91-$AH90)/10000</f>
        <v>0</v>
      </c>
      <c r="DB90" s="140" t="n">
        <f aca="false">IF(DB$2&lt;=$A90,IF(DB$3&gt;=$A90,(DB$4),0),0)*($AH91-$AH90)/10000</f>
        <v>0</v>
      </c>
      <c r="DC90" s="140" t="n">
        <f aca="false">IF(DC$2&lt;=$A90,IF(DC$3&gt;=$A90,(DC$4),0),0)*($AH91-$AH90)/10000</f>
        <v>0</v>
      </c>
      <c r="DD90" s="17"/>
      <c r="DE90" s="128" t="n">
        <f aca="false">SUM(CW90:DC90)*$AL90</f>
        <v>0</v>
      </c>
      <c r="DF90" s="17"/>
      <c r="DG90" s="17"/>
      <c r="DH90" s="17"/>
      <c r="DI90" s="17"/>
      <c r="DJ90" s="17"/>
      <c r="DK90" s="140" t="n">
        <f aca="false">IF(DK$2&lt;=$A90,IF(DK$3&gt;=$A90,(DK$4),0),0)*($AH91-$AH90)/10000</f>
        <v>0</v>
      </c>
      <c r="DL90" s="140" t="n">
        <f aca="false">IF(DL$2&lt;=$A90,IF(DL$3&gt;=$A90,(DL$4),0),0)*($AH91-$AH90)/10000</f>
        <v>0</v>
      </c>
      <c r="DM90" s="140" t="n">
        <f aca="false">IF(DM$2&lt;=$A90,IF(DM$3&gt;=$A90,(DM$4),0),0)*($AH91-$AH90)/10000</f>
        <v>0</v>
      </c>
      <c r="DN90" s="140" t="n">
        <f aca="false">IF(DN$2&lt;=$A90,IF(DN$3&gt;=$A90,(DN$4),0),0)*($AH91-$AH90)/10000</f>
        <v>0</v>
      </c>
      <c r="DO90" s="140"/>
      <c r="DP90" s="140" t="n">
        <f aca="false">SUM(DK90:DN90)*AL90</f>
        <v>0</v>
      </c>
      <c r="DQ90" s="140"/>
      <c r="DR90" s="140" t="n">
        <f aca="false">IF(DR$2&lt;=$A90,IF(DR$3&gt;=$A90,(DR$4),0),0)*($AH91-$AH90)/10000</f>
        <v>0</v>
      </c>
      <c r="DS90" s="140" t="n">
        <f aca="false">IF(DS$2&lt;=$A90,IF(DS$3&gt;=$A90,(DS$4),0),0)*($AH91-$AH90)/10000</f>
        <v>0</v>
      </c>
      <c r="DT90" s="140" t="n">
        <f aca="false">IF(DT$2&lt;=$A90,IF(DT$3&gt;=$A90,(DT$4),0),0)*($AH91-$AH90)/10000</f>
        <v>0</v>
      </c>
      <c r="DU90" s="140" t="n">
        <f aca="false">IF(DU$2&lt;=$A90,IF(DU$3&gt;=$A90,(DU$4),0),0)*($AH91-$AH90)/10000</f>
        <v>0</v>
      </c>
      <c r="DV90" s="140" t="n">
        <f aca="false">IF(DV$2&lt;=$A90,IF(DV$3&gt;=$A90,(DV$4),0),0)*($AH91-$AH90)/10000</f>
        <v>0</v>
      </c>
      <c r="DW90" s="140" t="n">
        <f aca="false">IF(DW$2&lt;=$A90,IF(DW$3&gt;=$A90,(DW$4),0),0)*($AH91-$AH90)/10000</f>
        <v>0</v>
      </c>
      <c r="DX90" s="140" t="n">
        <f aca="false">IF(DX$2&lt;=$A90,IF(DX$3&gt;=$A90,(DX$4),0),0)*($AH91-$AH90)/10000</f>
        <v>0</v>
      </c>
      <c r="DY90" s="140" t="n">
        <f aca="false">IF(DY$2&lt;=$A90,IF(DY$3&gt;=$A90,(DY$4),0),0)*($AH91-$AH90)/10000</f>
        <v>0</v>
      </c>
      <c r="DZ90" s="17"/>
      <c r="EA90" s="128" t="n">
        <f aca="false">DP90+((SUM(DR90:DY90)))</f>
        <v>0</v>
      </c>
      <c r="EB90" s="128" t="n">
        <f aca="false">EA90*AL90</f>
        <v>0</v>
      </c>
      <c r="EC90" s="17"/>
      <c r="ED90" s="17"/>
      <c r="EE90" s="17"/>
      <c r="EF90" s="17"/>
      <c r="EG90" s="17"/>
      <c r="EH90" s="140" t="n">
        <f aca="false">IF(EH$2&lt;=$A90,IF(EH$3&gt;=$A90,(EH$4),0),0)*($AH91-$AH90)/10000</f>
        <v>0</v>
      </c>
      <c r="EI90" s="140" t="n">
        <f aca="false">IF(EI$2&lt;=$A90,IF(EI$3&gt;=$A90,(EI$4),0),0)*($AH91-$AH90)/10000</f>
        <v>0</v>
      </c>
      <c r="EJ90" s="140" t="n">
        <f aca="false">IF(EJ$2&lt;=$A90,IF(EJ$3&gt;=$A90,(EJ$4),0),0)*($AH91-$AH90)/10000</f>
        <v>0</v>
      </c>
      <c r="EK90" s="140" t="n">
        <f aca="false">IF(EK$2&lt;=$A90,IF(EK$3&gt;=$A90,(EK$4),0),0)*($AH91-$AH90)/10000</f>
        <v>0</v>
      </c>
      <c r="EL90" s="140" t="n">
        <f aca="false">IF(EL$2&lt;=$A90,IF(EL$3&gt;=$A90,(EL$4),0),0)*($AH91-$AH90)/10000</f>
        <v>0</v>
      </c>
      <c r="EM90" s="140" t="n">
        <f aca="false">IF(EM$2&lt;=$A90,IF(EM$3&gt;=$A90,(EM$4),0),0)*($AH91-$AH90)/10000</f>
        <v>0</v>
      </c>
      <c r="EN90" s="17"/>
      <c r="EO90" s="128" t="n">
        <f aca="false">SUM(EH90:EM90)</f>
        <v>0</v>
      </c>
      <c r="EP90" s="128" t="n">
        <f aca="false">EO90*AL90</f>
        <v>0</v>
      </c>
      <c r="EQ90" s="17"/>
      <c r="ER90" s="17"/>
      <c r="ES90" s="17"/>
      <c r="ET90" s="17"/>
      <c r="EU90" s="17"/>
      <c r="EV90" s="140" t="n">
        <f aca="false">IF(EV$2&lt;=$A90,IF(EV$3&gt;=$A90,(EV$4),0),0)*($AH91-$AH90)/10000</f>
        <v>0</v>
      </c>
      <c r="EW90" s="140" t="n">
        <f aca="false">IF(EW$2&lt;=$A90,IF(EW$3&gt;=$A90,(EW$4),0),0)*($AH91-$AH90)/10000</f>
        <v>0</v>
      </c>
      <c r="EX90" s="140" t="n">
        <f aca="false">IF(EX$2&lt;=$A90,IF(EX$3&gt;=$A90,(EX$4),0),0)*($AH91-$AH90)/10000</f>
        <v>0</v>
      </c>
      <c r="EY90" s="140" t="n">
        <f aca="false">IF(EY$2&lt;=$A90,IF(EY$3&gt;=$A90,(EY$4),0),0)*($AH91-$AH90)/10000</f>
        <v>0</v>
      </c>
      <c r="EZ90" s="140" t="n">
        <f aca="false">IF(EZ$2&lt;=$A90,IF(EZ$3&gt;=$A90,(EZ$4),0),0)*($AH91-$AH90)/10000</f>
        <v>0</v>
      </c>
      <c r="FA90" s="140" t="n">
        <f aca="false">IF(FA$2&lt;=$A90,IF(FA$3&gt;=$A90,(FA$4),0),0)*($AH91-$AH90)/10000</f>
        <v>0</v>
      </c>
      <c r="FB90" s="17"/>
      <c r="FC90" s="128" t="n">
        <f aca="false">SUM(EV90:FA90)</f>
        <v>0</v>
      </c>
      <c r="FD90" s="128" t="n">
        <f aca="false">FC90*AL90</f>
        <v>0</v>
      </c>
      <c r="FE90" s="17"/>
      <c r="FF90" s="17"/>
      <c r="FG90" s="17"/>
      <c r="FH90" s="17"/>
      <c r="FI90" s="17"/>
      <c r="FJ90" s="17"/>
      <c r="FK90" s="140" t="n">
        <f aca="false">IF(FK$2&lt;=$A90,IF(FK$3&gt;=$A90,(FK$4),0),0)*($AH91-$AH90)/10000</f>
        <v>0</v>
      </c>
      <c r="FL90" s="140" t="n">
        <f aca="false">IF(FL$2&lt;=$A90,IF(FL$3&gt;=$A90,(FL$4),0),0)*($AH91-$AH90)/10000</f>
        <v>0</v>
      </c>
      <c r="FM90" s="140" t="n">
        <f aca="false">IF(FM$2&lt;=$A90,IF(FM$3&gt;=$A90,(FM$4),0),0)*($AH91-$AH90)/10000</f>
        <v>0</v>
      </c>
      <c r="FN90" s="140" t="n">
        <f aca="false">IF(FN$2&lt;=$A90,IF(FN$3&gt;=$A90,(FN$4),0),0)*($AH91-$AH90)/10000</f>
        <v>0</v>
      </c>
      <c r="FO90" s="140" t="n">
        <f aca="false">IF(FO$2&lt;=$A90,IF(FO$3&gt;=$A90,(FO$4),0),0)*($AH91-$AH90)/10000</f>
        <v>0</v>
      </c>
      <c r="FP90" s="140" t="n">
        <f aca="false">IF(FP$2&lt;=$A90,IF(FP$3&gt;=$A90,(FP$4),0),0)*($AH91-$AH90)/10000</f>
        <v>0</v>
      </c>
      <c r="FQ90" s="17"/>
      <c r="FR90" s="128" t="n">
        <f aca="false">SUM(FK90:FP90)</f>
        <v>0</v>
      </c>
      <c r="FS90" s="128" t="n">
        <f aca="false">FR90*AL90</f>
        <v>0</v>
      </c>
      <c r="FT90" s="17"/>
      <c r="FU90" s="17"/>
      <c r="FV90" s="17"/>
      <c r="FW90" s="17"/>
      <c r="FX90" s="17"/>
      <c r="FY90" s="17"/>
      <c r="FZ90" s="140" t="n">
        <f aca="false">IF(FZ$2&lt;=$A90,IF(FZ$3&gt;=$A90,(FZ$4),0),0)*($AH91-$AH90)/10000</f>
        <v>0</v>
      </c>
      <c r="GA90" s="140" t="n">
        <f aca="false">IF(GA$2&lt;=$A90,IF(GA$3&gt;=$A90,(GA$4),0),0)*($AH91-$AH90)/10000</f>
        <v>0</v>
      </c>
      <c r="GB90" s="140" t="n">
        <f aca="false">IF(GB$2&lt;=$A90,IF(GB$3&gt;=$A90,(GB$4),0),0)*($AH91-$AH90)/10000</f>
        <v>0</v>
      </c>
      <c r="GC90" s="140" t="n">
        <f aca="false">IF(GC$2&lt;=$A90,IF(GC$3&gt;=$A90,(GC$4),0),0)*($AH91-$AH90)/10000</f>
        <v>0</v>
      </c>
      <c r="GD90" s="140" t="n">
        <f aca="false">IF(GD$2&lt;=$A90,IF(GD$3&gt;=$A90,(GD$4),0),0)*($AH91-$AH90)/10000</f>
        <v>0</v>
      </c>
      <c r="GE90" s="140" t="n">
        <f aca="false">IF(GE$2&lt;=$A90,IF(GE$3&gt;=$A90,(GE$4),0),0)*($AH91-$AH90)/10000</f>
        <v>0</v>
      </c>
      <c r="GF90" s="17"/>
      <c r="GG90" s="128" t="n">
        <f aca="false">SUM(FZ90:GE90)</f>
        <v>0</v>
      </c>
      <c r="GH90" s="128" t="n">
        <f aca="false">GG90*AL90</f>
        <v>0</v>
      </c>
      <c r="GK90" s="17"/>
      <c r="GL90" s="17"/>
      <c r="GM90" s="17"/>
      <c r="GN90" s="17"/>
      <c r="GO90" s="140" t="n">
        <f aca="false">IF(GO$2&lt;=$A90,IF(GO$3&gt;=$A90,(GO$4),0),0)*($AH91-$AH90)/10000</f>
        <v>0</v>
      </c>
      <c r="GP90" s="140" t="n">
        <f aca="false">IF(GP$2&lt;=$A90,IF(GP$3&gt;=$A90,(GP$4),0),0)*($AH91-$AH90)/10000</f>
        <v>0</v>
      </c>
      <c r="GQ90" s="140" t="n">
        <f aca="false">IF(GQ$2&lt;=$A90,IF(GQ$3&gt;=$A90,(GQ$4),0),0)*($AH91-$AH90)/10000</f>
        <v>0</v>
      </c>
      <c r="GR90" s="140" t="n">
        <f aca="false">IF(GR$2&lt;=$A90,IF(GR$3&gt;=$A90,(GR$4),0),0)*($AH91-$AH90)/10000</f>
        <v>0</v>
      </c>
      <c r="GS90" s="140" t="n">
        <f aca="false">IF(GS$2&lt;=$A90,IF(GS$3&gt;=$A90,(GS$4),0),0)*($AH91-$AH90)/10000</f>
        <v>0</v>
      </c>
      <c r="GT90" s="140" t="n">
        <f aca="false">IF(GT$2&lt;=$A90,IF(GT$3&gt;=$A90,(GT$4),0),0)*($AH91-$AH90)/10000</f>
        <v>0</v>
      </c>
      <c r="GU90" s="17"/>
      <c r="GV90" s="128" t="n">
        <f aca="false">SUM(GO90:GT90)</f>
        <v>0</v>
      </c>
      <c r="GW90" s="128" t="n">
        <f aca="false">GV90*AL90</f>
        <v>0</v>
      </c>
      <c r="GZ90" s="17"/>
      <c r="HA90" s="17"/>
      <c r="HB90" s="17"/>
      <c r="HC90" s="17"/>
      <c r="HD90" s="140" t="n">
        <f aca="false">IF(HD$2&lt;=$A90,IF(HD$3&gt;=$A90,(HD$4),0),0)*($AH91-$AH90)/10000</f>
        <v>0</v>
      </c>
      <c r="HE90" s="140" t="n">
        <f aca="false">IF(HE$2&lt;=$A90,IF(HE$3&gt;=$A90,(HE$4),0),0)*($AH91-$AH90)/10000</f>
        <v>0</v>
      </c>
      <c r="HF90" s="140" t="n">
        <f aca="false">IF(HF$2&lt;=$A90,IF(HF$3&gt;=$A90,(HF$4),0),0)*($AH91-$AH90)/10000</f>
        <v>0</v>
      </c>
      <c r="HG90" s="140" t="n">
        <f aca="false">IF(HG$2&lt;=$A90,IF(HG$3&gt;=$A90,(HG$4),0),0)*($AH91-$AH90)/10000</f>
        <v>0</v>
      </c>
      <c r="HH90" s="140" t="n">
        <f aca="false">IF(HH$2&lt;=$A90,IF(HH$3&gt;=$A90,(HH$4),0),0)*($AH91-$AH90)/10000</f>
        <v>0</v>
      </c>
      <c r="HI90" s="140" t="n">
        <f aca="false">IF(HI$2&lt;=$A90,IF(HI$3&gt;=$A90,(HI$4),0),0)*($AH91-$AH90)/10000</f>
        <v>0</v>
      </c>
      <c r="HJ90" s="17"/>
      <c r="HK90" s="128" t="n">
        <f aca="false">SUM(HD90:HI90)</f>
        <v>0</v>
      </c>
      <c r="HL90" s="128" t="n">
        <f aca="false">HK90*AL90</f>
        <v>0</v>
      </c>
    </row>
    <row r="91" customFormat="false" ht="16.5" hidden="false" customHeight="false" outlineLevel="0" collapsed="false">
      <c r="A91" s="143" t="n">
        <v>39508</v>
      </c>
      <c r="B91" s="144" t="n">
        <f aca="false">INDEX(PrnArray,MATCH($A91,PrnColumn,0),MATCH($AE$19,PrnRow,0))+EP91</f>
        <v>0</v>
      </c>
      <c r="C91" s="135" t="n">
        <f aca="false">INDEX(M1SHEET,MATCH($A91,M1COLUMN,0),MATCH($AF$14,M1ROW,0))</f>
        <v>0.52</v>
      </c>
      <c r="D91" s="152"/>
      <c r="E91" s="144" t="n">
        <f aca="false">INDEX(PrnArray,MATCH($A91,PrnColumn,0),MATCH($AF$47,PrnRow,0))+HL91</f>
        <v>0</v>
      </c>
      <c r="F91" s="135" t="n">
        <f aca="false">INDEX(M1SHEET,MATCH($A91,M1COLUMN,0),MATCH($AF$6,M1ROW,0))</f>
        <v>0.2575</v>
      </c>
      <c r="G91" s="152"/>
      <c r="H91" s="144" t="n">
        <f aca="false">INDEX(PrnArray,MATCH($A91,PrnColumn,0),MATCH($AE$11,PrnRow,0))</f>
        <v>0</v>
      </c>
      <c r="I91" s="135" t="n">
        <f aca="false">INDEX(M1SHEET,MATCH($A91,M1COLUMN,0),MATCH($AF$20,M1ROW,0))</f>
        <v>0.04</v>
      </c>
      <c r="J91" s="152"/>
      <c r="K91" s="144" t="n">
        <f aca="false">INDEX(PrnArray,MATCH($A91,PrnColumn,0),MATCH($AE$21,PrnRow,0))+FS91</f>
        <v>10.36</v>
      </c>
      <c r="L91" s="135" t="n">
        <f aca="false">INDEX(M1SHEET,MATCH($A91,M1COLUMN,0),MATCH($AF$10,M1ROW,0))</f>
        <v>0.1375</v>
      </c>
      <c r="M91" s="152"/>
      <c r="N91" s="144" t="n">
        <f aca="false">INDEX(PrnArray,MATCH($A91,PrnColumn,0),MATCH($AE$40,PrnRow,0))+AJ91</f>
        <v>-44.32</v>
      </c>
      <c r="O91" s="135" t="n">
        <f aca="false">INDEX(M1SHEET,MATCH($A91,M1COLUMN,0),MATCH($AF$26,M1ROW,0))</f>
        <v>0.13</v>
      </c>
      <c r="P91" s="152"/>
      <c r="Q91" s="144" t="n">
        <f aca="false">INDEX(PrnArray,MATCH($A91,PrnColumn,0),MATCH($AE$2,PrnRow,0))+$BE91+$DE91</f>
        <v>-28.14</v>
      </c>
      <c r="R91" s="135" t="n">
        <f aca="false">INDEX(M1SHEET,MATCH($A91,M1COLUMN,0),MATCH($AF$3,M1ROW,0))</f>
        <v>-0.52</v>
      </c>
      <c r="S91" s="152"/>
      <c r="T91" s="135" t="n">
        <f aca="false">INDEX(M1SHEET,MATCH($A91,M1COLUMN,0),MATCH($AF$28,M1ROW,0))</f>
        <v>5.06257151939282</v>
      </c>
      <c r="U91" s="152"/>
      <c r="V91" s="144" t="e">
        <f aca="false">INDEX(PrnArray,MATCH($A91,PrnColumn,0),MATCH($AE$18,PrnRow,0))+INDEX(optsArray,MATCH($A91,optsColumn,0),MATCH($AE$18,optsRow,0))+$BE91+$CJ91+$CR91+$DP91</f>
        <v>#VALUE!</v>
      </c>
      <c r="W91" s="135" t="n">
        <f aca="false">INDEX(M1SHEET,MATCH($A91,M1COLUMN,0),MATCH($AF$2,M1ROW,0))</f>
        <v>4.136</v>
      </c>
      <c r="X91" s="152"/>
      <c r="Z91" s="146" t="n">
        <f aca="false">H91+K91+Q91</f>
        <v>-17.78</v>
      </c>
      <c r="AA91" s="58"/>
      <c r="AB91" s="58"/>
      <c r="AH91" s="138" t="n">
        <v>39508</v>
      </c>
      <c r="AI91" s="96" t="n">
        <f aca="false">(BE91+BQ91+CJ91+DP91)*AL91</f>
        <v>0</v>
      </c>
      <c r="AJ91" s="97" t="n">
        <f aca="false">(AN91)*(AL91)</f>
        <v>0</v>
      </c>
      <c r="AK91" s="97" t="n">
        <f aca="false">(AM91+AN91)*(AL91)</f>
        <v>0</v>
      </c>
      <c r="AL91" s="139" t="n">
        <f aca="false">INDEX(M1SHEET,MATCH($AH91,M1COLUMN,0),MATCH($AF$38,M1ROW,0))</f>
        <v>0.66810482436143</v>
      </c>
      <c r="AM91" s="122" t="n">
        <f aca="false">BR91</f>
        <v>0</v>
      </c>
      <c r="AN91" s="97" t="n">
        <f aca="false">BQ91</f>
        <v>0</v>
      </c>
      <c r="AO91" s="125"/>
      <c r="AP91" s="108"/>
      <c r="AQ91" s="128" t="n">
        <f aca="false">SUM(AW91:BD91)+SUM(BH91:BO91)+SUM(DT91:DY91)+SUM(BV91:CH91)</f>
        <v>0</v>
      </c>
      <c r="AR91" s="108"/>
      <c r="AS91" s="17"/>
      <c r="AT91" s="17"/>
      <c r="AU91" s="37" t="n">
        <v>39508</v>
      </c>
      <c r="AV91" s="17"/>
      <c r="AW91" s="128" t="n">
        <f aca="false">IF(AW$2&lt;=$A91,IF(AW$3&gt;=$A91,(AW$4/1.055056),0),0)*($AH92-$AH91)/10000</f>
        <v>0</v>
      </c>
      <c r="AX91" s="140" t="n">
        <f aca="false">IF(AX$2&lt;=$A91,IF(AX$3&gt;=$A91,(AX$4/1.055056),0),0)*($AH92-$AH91)/10000</f>
        <v>0</v>
      </c>
      <c r="AY91" s="140" t="n">
        <f aca="false">IF(AY$2&lt;=$A91,IF(AY$3&gt;=$A91,(AY$4/1.055056),0),0)*($AH92-$AH91)/10000</f>
        <v>0</v>
      </c>
      <c r="AZ91" s="140" t="n">
        <f aca="false">IF(AZ$2&lt;=$A91,IF(AZ$3&gt;=$A91,(AZ$4/1.055056),0),0)*($AH92-$AH91)/10000</f>
        <v>0</v>
      </c>
      <c r="BA91" s="140" t="n">
        <f aca="false">IF(BA$2&lt;=$A91,IF(BA$3&gt;=$A91,(BA$4/1.055056),0),0)*($AH92-$AH91)/10000</f>
        <v>0</v>
      </c>
      <c r="BB91" s="140" t="n">
        <f aca="false">IF(BB$2&lt;=$A91,IF(BB$3&gt;=$A91,(BB$4/1.055056),0),0)*($AH92-$AH91)/10000</f>
        <v>0</v>
      </c>
      <c r="BC91" s="140" t="n">
        <f aca="false">IF(BC$2&lt;=$A91,IF(BC$3&gt;=$A91,(BC$4/1.055056),0),0)*($AH92-$AH91)/10000</f>
        <v>0</v>
      </c>
      <c r="BD91" s="140"/>
      <c r="BE91" s="140" t="n">
        <f aca="false">SUM(AW91:BD91)*AL91</f>
        <v>0</v>
      </c>
      <c r="BF91" s="13"/>
      <c r="BG91" s="13"/>
      <c r="BH91" s="141" t="n">
        <f aca="false">IF(BH$2&lt;=$A91,IF(BH$3&gt;=$A91,(BH$4/1.055056),0),0)*($AH92-$AH91)/10000</f>
        <v>0</v>
      </c>
      <c r="BI91" s="141" t="n">
        <f aca="false">IF(BI$2&lt;=$A91,IF(BI$3&gt;=$A91,(BI$4/1.055056),0),0)*($AH92-$AH91)/10000</f>
        <v>0</v>
      </c>
      <c r="BJ91" s="141" t="n">
        <f aca="false">IF(BJ$2&lt;=$A91,IF(BJ$3&gt;=$A91,(BJ$4/1.055056),0),0)*($AH92-$AH91)/10000</f>
        <v>0</v>
      </c>
      <c r="BK91" s="141" t="n">
        <f aca="false">IF(BK$2&lt;=$A91,IF(BK$3&gt;=$A91,(BK$4/1.055056),0),0)*($AH92-$AH91)/10000</f>
        <v>0</v>
      </c>
      <c r="BL91" s="141" t="n">
        <f aca="false">IF(BL$2&lt;=$A91,IF(BL$3&gt;=$A91,(BL$4/1.055056),0),0)*($AH92-$AH91)/10000</f>
        <v>0</v>
      </c>
      <c r="BM91" s="141" t="n">
        <f aca="false">IF(BM$2&lt;=$A91,IF(BM$3&gt;=$A91,(BM$4/1.055056),0),0)*($AH92-$AH91)/10000</f>
        <v>0</v>
      </c>
      <c r="BN91" s="141" t="n">
        <f aca="false">IF(BN$2&lt;=$A91,IF(BN$3&gt;=$A91,(BN$4/1.055056),0),0)*($AH92-$AH91)/10000</f>
        <v>0</v>
      </c>
      <c r="BO91" s="141" t="n">
        <f aca="false">IF(BO$2&lt;=$A91,IF(BO$3&gt;=$A91,(BO$4/1.055056),0),0)*($AH92-$AH91)/10000</f>
        <v>0</v>
      </c>
      <c r="BP91" s="13"/>
      <c r="BQ91" s="14" t="n">
        <f aca="false">SUM(BH91:BO91)</f>
        <v>0</v>
      </c>
      <c r="BR91" s="14"/>
      <c r="BS91" s="14"/>
      <c r="BT91" s="17"/>
      <c r="BU91" s="17"/>
      <c r="BV91" s="142" t="n">
        <f aca="false">IF(BV$2&lt;=$A91,IF(BV$3&gt;=$A91,(BV$4),0),0)*($AH92-$AH91)/10000</f>
        <v>0</v>
      </c>
      <c r="BW91" s="142" t="n">
        <f aca="false">IF(BW$2&lt;=$A91,IF(BW$3&gt;=$A91,(BW$4),0),0)*($AH92-$AH91)/10000</f>
        <v>0</v>
      </c>
      <c r="BX91" s="142" t="n">
        <f aca="false">IF(BX$2&lt;=$A91,IF(BX$3&gt;=$A91,(BX$4),0),0)*($AH92-$AH91)/10000</f>
        <v>0</v>
      </c>
      <c r="BY91" s="142" t="n">
        <f aca="false">IF(BY$2&lt;=$A91,IF(BY$3&gt;=$A91,(BY$4),0),0)*($AH92-$AH91)/10000</f>
        <v>0</v>
      </c>
      <c r="BZ91" s="142" t="n">
        <f aca="false">IF(BZ$2&lt;=$A91,IF(BZ$3&gt;=$A91,(BZ$4),0),0)*($AH92-$AH91)/10000</f>
        <v>0</v>
      </c>
      <c r="CA91" s="140" t="n">
        <f aca="false">IF(CA$2&lt;=$A91,IF(CA$3&gt;=$A91,(CA$4),0),0)*($AH92-$AH91)/10000</f>
        <v>0</v>
      </c>
      <c r="CB91" s="140" t="n">
        <f aca="false">IF(CB$2&lt;=$A91,IF(CB$3&gt;=$A91,(CB$4),0),0)*($AH92-$AH91)/10000</f>
        <v>0</v>
      </c>
      <c r="CC91" s="140" t="n">
        <f aca="false">IF(CC$2&lt;=$A91,IF(CC$3&gt;=$A91,(CC$4),0),0)*($AH92-$AH91)/10000</f>
        <v>0</v>
      </c>
      <c r="CD91" s="140" t="n">
        <f aca="false">IF(CD$2&lt;=$A91,IF(CD$3&gt;=$A91,(CD$4),0),0)*($AH92-$AH91)/10000</f>
        <v>0</v>
      </c>
      <c r="CE91" s="140" t="n">
        <f aca="false">IF(CE$2&lt;=$A91,IF(CE$3&gt;=$A91,(CE$4),0),0)*($AH92-$AH91)/10000</f>
        <v>0</v>
      </c>
      <c r="CF91" s="140" t="n">
        <f aca="false">IF(CF$2&lt;=$A91,IF(CF$3&gt;=$A91,(CF$4),0),0)*($AH92-$AH91)/10000</f>
        <v>0</v>
      </c>
      <c r="CG91" s="140" t="n">
        <f aca="false">IF(CG$2&lt;=$A91,IF(CG$3&gt;=$A91,(CG$4),0),0)*($AH92-$AH91)/10000</f>
        <v>0</v>
      </c>
      <c r="CH91" s="140" t="n">
        <f aca="false">IF(CH$2&lt;=$A91,IF(CH$3&gt;=$A91,(CH$4),0),0)*($AH92-$AH91)/10000</f>
        <v>0</v>
      </c>
      <c r="CI91" s="17"/>
      <c r="CJ91" s="128" t="n">
        <f aca="false">SUM(BV91:CH91)*$AL91</f>
        <v>0</v>
      </c>
      <c r="CK91" s="128"/>
      <c r="CL91" s="128"/>
      <c r="CM91" s="142" t="n">
        <f aca="false">IF(CM$2&lt;=$A91,IF(CM$3&gt;=$A91,(CM$4),0),0)*($AH92-$AH91)/10000</f>
        <v>0</v>
      </c>
      <c r="CN91" s="142" t="n">
        <f aca="false">IF(CN$2&lt;=$A91,IF(CN$3&gt;=$A91,(CN$4),0),0)*($AH92-$AH91)/10000</f>
        <v>0</v>
      </c>
      <c r="CO91" s="142" t="n">
        <f aca="false">IF(CO$2&lt;=$A91,IF(CO$3&gt;=$A91,(CO$4),0),0)*($AH92-$AH91)/10000</f>
        <v>0</v>
      </c>
      <c r="CP91" s="142" t="n">
        <f aca="false">IF(CP$2&lt;=$A91,IF(CP$3&gt;=$A91,(CP$4),0),0)*($AH92-$AH91)/10000</f>
        <v>0</v>
      </c>
      <c r="CQ91" s="128"/>
      <c r="CR91" s="128" t="n">
        <f aca="false">SUM(CM91:CP91)*AL91</f>
        <v>0</v>
      </c>
      <c r="CS91" s="128"/>
      <c r="CT91" s="17"/>
      <c r="CU91" s="17"/>
      <c r="CV91" s="17"/>
      <c r="CW91" s="140" t="n">
        <f aca="false">IF(CW$2&lt;=$A91,IF(CW$3&gt;=$A91,(CW$4),0),0)*($AH92-$AH91)/10000</f>
        <v>0</v>
      </c>
      <c r="CX91" s="140" t="n">
        <f aca="false">IF(CX$2&lt;=$A91,IF(CX$3&gt;=$A91,(CX$4),0),0)*($AH92-$AH91)/10000</f>
        <v>0</v>
      </c>
      <c r="CY91" s="140" t="n">
        <f aca="false">IF(CY$2&lt;=$A91,IF(CY$3&gt;=$A91,(CY$4),0),0)*($AH92-$AH91)/10000</f>
        <v>0</v>
      </c>
      <c r="CZ91" s="140" t="n">
        <f aca="false">IF(CZ$2&lt;=$A91,IF(CZ$3&gt;=$A91,(CZ$4),0),0)*($AH92-$AH91)/10000</f>
        <v>0</v>
      </c>
      <c r="DA91" s="140" t="n">
        <f aca="false">IF(DA$2&lt;=$A91,IF(DA$3&gt;=$A91,(DA$4),0),0)*($AH92-$AH91)/10000</f>
        <v>0</v>
      </c>
      <c r="DB91" s="140" t="n">
        <f aca="false">IF(DB$2&lt;=$A91,IF(DB$3&gt;=$A91,(DB$4),0),0)*($AH92-$AH91)/10000</f>
        <v>0</v>
      </c>
      <c r="DC91" s="140" t="n">
        <f aca="false">IF(DC$2&lt;=$A91,IF(DC$3&gt;=$A91,(DC$4),0),0)*($AH92-$AH91)/10000</f>
        <v>0</v>
      </c>
      <c r="DD91" s="17"/>
      <c r="DE91" s="128" t="n">
        <f aca="false">SUM(CW91:DC91)*$AL91</f>
        <v>0</v>
      </c>
      <c r="DF91" s="17"/>
      <c r="DG91" s="17"/>
      <c r="DH91" s="17"/>
      <c r="DI91" s="17"/>
      <c r="DJ91" s="17"/>
      <c r="DK91" s="140" t="n">
        <f aca="false">IF(DK$2&lt;=$A91,IF(DK$3&gt;=$A91,(DK$4),0),0)*($AH92-$AH91)/10000</f>
        <v>0</v>
      </c>
      <c r="DL91" s="140" t="n">
        <f aca="false">IF(DL$2&lt;=$A91,IF(DL$3&gt;=$A91,(DL$4),0),0)*($AH92-$AH91)/10000</f>
        <v>0</v>
      </c>
      <c r="DM91" s="140" t="n">
        <f aca="false">IF(DM$2&lt;=$A91,IF(DM$3&gt;=$A91,(DM$4),0),0)*($AH92-$AH91)/10000</f>
        <v>0</v>
      </c>
      <c r="DN91" s="140" t="n">
        <f aca="false">IF(DN$2&lt;=$A91,IF(DN$3&gt;=$A91,(DN$4),0),0)*($AH92-$AH91)/10000</f>
        <v>0</v>
      </c>
      <c r="DO91" s="140"/>
      <c r="DP91" s="140" t="n">
        <f aca="false">SUM(DK91:DN91)*AL91</f>
        <v>0</v>
      </c>
      <c r="DQ91" s="140"/>
      <c r="DR91" s="140" t="n">
        <f aca="false">IF(DR$2&lt;=$A91,IF(DR$3&gt;=$A91,(DR$4),0),0)*($AH92-$AH91)/10000</f>
        <v>0</v>
      </c>
      <c r="DS91" s="140" t="n">
        <f aca="false">IF(DS$2&lt;=$A91,IF(DS$3&gt;=$A91,(DS$4),0),0)*($AH92-$AH91)/10000</f>
        <v>0</v>
      </c>
      <c r="DT91" s="140" t="n">
        <f aca="false">IF(DT$2&lt;=$A91,IF(DT$3&gt;=$A91,(DT$4),0),0)*($AH92-$AH91)/10000</f>
        <v>0</v>
      </c>
      <c r="DU91" s="140" t="n">
        <f aca="false">IF(DU$2&lt;=$A91,IF(DU$3&gt;=$A91,(DU$4),0),0)*($AH92-$AH91)/10000</f>
        <v>0</v>
      </c>
      <c r="DV91" s="140" t="n">
        <f aca="false">IF(DV$2&lt;=$A91,IF(DV$3&gt;=$A91,(DV$4),0),0)*($AH92-$AH91)/10000</f>
        <v>0</v>
      </c>
      <c r="DW91" s="140" t="n">
        <f aca="false">IF(DW$2&lt;=$A91,IF(DW$3&gt;=$A91,(DW$4),0),0)*($AH92-$AH91)/10000</f>
        <v>0</v>
      </c>
      <c r="DX91" s="140" t="n">
        <f aca="false">IF(DX$2&lt;=$A91,IF(DX$3&gt;=$A91,(DX$4),0),0)*($AH92-$AH91)/10000</f>
        <v>0</v>
      </c>
      <c r="DY91" s="140" t="n">
        <f aca="false">IF(DY$2&lt;=$A91,IF(DY$3&gt;=$A91,(DY$4),0),0)*($AH92-$AH91)/10000</f>
        <v>0</v>
      </c>
      <c r="DZ91" s="17"/>
      <c r="EA91" s="128" t="n">
        <f aca="false">DP91+((SUM(DR91:DY91)))</f>
        <v>0</v>
      </c>
      <c r="EB91" s="128" t="n">
        <f aca="false">EA91*AL91</f>
        <v>0</v>
      </c>
      <c r="EC91" s="17"/>
      <c r="ED91" s="17"/>
      <c r="EE91" s="17"/>
      <c r="EF91" s="17"/>
      <c r="EG91" s="17"/>
      <c r="EH91" s="140" t="n">
        <f aca="false">IF(EH$2&lt;=$A91,IF(EH$3&gt;=$A91,(EH$4),0),0)*($AH92-$AH91)/10000</f>
        <v>0</v>
      </c>
      <c r="EI91" s="140" t="n">
        <f aca="false">IF(EI$2&lt;=$A91,IF(EI$3&gt;=$A91,(EI$4),0),0)*($AH92-$AH91)/10000</f>
        <v>0</v>
      </c>
      <c r="EJ91" s="140" t="n">
        <f aca="false">IF(EJ$2&lt;=$A91,IF(EJ$3&gt;=$A91,(EJ$4),0),0)*($AH92-$AH91)/10000</f>
        <v>0</v>
      </c>
      <c r="EK91" s="140" t="n">
        <f aca="false">IF(EK$2&lt;=$A91,IF(EK$3&gt;=$A91,(EK$4),0),0)*($AH92-$AH91)/10000</f>
        <v>0</v>
      </c>
      <c r="EL91" s="140" t="n">
        <f aca="false">IF(EL$2&lt;=$A91,IF(EL$3&gt;=$A91,(EL$4),0),0)*($AH92-$AH91)/10000</f>
        <v>0</v>
      </c>
      <c r="EM91" s="140" t="n">
        <f aca="false">IF(EM$2&lt;=$A91,IF(EM$3&gt;=$A91,(EM$4),0),0)*($AH92-$AH91)/10000</f>
        <v>0</v>
      </c>
      <c r="EN91" s="17"/>
      <c r="EO91" s="128" t="n">
        <f aca="false">SUM(EH91:EM91)</f>
        <v>0</v>
      </c>
      <c r="EP91" s="128" t="n">
        <f aca="false">EO91*AL91</f>
        <v>0</v>
      </c>
      <c r="EQ91" s="17"/>
      <c r="ER91" s="17"/>
      <c r="ES91" s="17"/>
      <c r="ET91" s="17"/>
      <c r="EU91" s="17"/>
      <c r="EV91" s="140" t="n">
        <f aca="false">IF(EV$2&lt;=$A91,IF(EV$3&gt;=$A91,(EV$4),0),0)*($AH92-$AH91)/10000</f>
        <v>0</v>
      </c>
      <c r="EW91" s="140" t="n">
        <f aca="false">IF(EW$2&lt;=$A91,IF(EW$3&gt;=$A91,(EW$4),0),0)*($AH92-$AH91)/10000</f>
        <v>0</v>
      </c>
      <c r="EX91" s="140" t="n">
        <f aca="false">IF(EX$2&lt;=$A91,IF(EX$3&gt;=$A91,(EX$4),0),0)*($AH92-$AH91)/10000</f>
        <v>0</v>
      </c>
      <c r="EY91" s="140" t="n">
        <f aca="false">IF(EY$2&lt;=$A91,IF(EY$3&gt;=$A91,(EY$4),0),0)*($AH92-$AH91)/10000</f>
        <v>0</v>
      </c>
      <c r="EZ91" s="140" t="n">
        <f aca="false">IF(EZ$2&lt;=$A91,IF(EZ$3&gt;=$A91,(EZ$4),0),0)*($AH92-$AH91)/10000</f>
        <v>0</v>
      </c>
      <c r="FA91" s="140" t="n">
        <f aca="false">IF(FA$2&lt;=$A91,IF(FA$3&gt;=$A91,(FA$4),0),0)*($AH92-$AH91)/10000</f>
        <v>0</v>
      </c>
      <c r="FB91" s="17"/>
      <c r="FC91" s="128" t="n">
        <f aca="false">SUM(EV91:FA91)</f>
        <v>0</v>
      </c>
      <c r="FD91" s="128" t="n">
        <f aca="false">FC91*AL91</f>
        <v>0</v>
      </c>
      <c r="FE91" s="17"/>
      <c r="FF91" s="17"/>
      <c r="FG91" s="17"/>
      <c r="FH91" s="17"/>
      <c r="FI91" s="17"/>
      <c r="FJ91" s="17"/>
      <c r="FK91" s="140" t="n">
        <f aca="false">IF(FK$2&lt;=$A91,IF(FK$3&gt;=$A91,(FK$4),0),0)*($AH92-$AH91)/10000</f>
        <v>0</v>
      </c>
      <c r="FL91" s="140" t="n">
        <f aca="false">IF(FL$2&lt;=$A91,IF(FL$3&gt;=$A91,(FL$4),0),0)*($AH92-$AH91)/10000</f>
        <v>0</v>
      </c>
      <c r="FM91" s="140" t="n">
        <f aca="false">IF(FM$2&lt;=$A91,IF(FM$3&gt;=$A91,(FM$4),0),0)*($AH92-$AH91)/10000</f>
        <v>0</v>
      </c>
      <c r="FN91" s="140" t="n">
        <f aca="false">IF(FN$2&lt;=$A91,IF(FN$3&gt;=$A91,(FN$4),0),0)*($AH92-$AH91)/10000</f>
        <v>0</v>
      </c>
      <c r="FO91" s="140" t="n">
        <f aca="false">IF(FO$2&lt;=$A91,IF(FO$3&gt;=$A91,(FO$4),0),0)*($AH92-$AH91)/10000</f>
        <v>0</v>
      </c>
      <c r="FP91" s="140" t="n">
        <f aca="false">IF(FP$2&lt;=$A91,IF(FP$3&gt;=$A91,(FP$4),0),0)*($AH92-$AH91)/10000</f>
        <v>0</v>
      </c>
      <c r="FQ91" s="17"/>
      <c r="FR91" s="128" t="n">
        <f aca="false">SUM(FK91:FP91)</f>
        <v>0</v>
      </c>
      <c r="FS91" s="128" t="n">
        <f aca="false">FR91*AL91</f>
        <v>0</v>
      </c>
      <c r="FT91" s="17"/>
      <c r="FU91" s="17"/>
      <c r="FV91" s="17"/>
      <c r="FW91" s="17"/>
      <c r="FX91" s="17"/>
      <c r="FY91" s="17"/>
      <c r="FZ91" s="140" t="n">
        <f aca="false">IF(FZ$2&lt;=$A91,IF(FZ$3&gt;=$A91,(FZ$4),0),0)*($AH92-$AH91)/10000</f>
        <v>0</v>
      </c>
      <c r="GA91" s="140" t="n">
        <f aca="false">IF(GA$2&lt;=$A91,IF(GA$3&gt;=$A91,(GA$4),0),0)*($AH92-$AH91)/10000</f>
        <v>0</v>
      </c>
      <c r="GB91" s="140" t="n">
        <f aca="false">IF(GB$2&lt;=$A91,IF(GB$3&gt;=$A91,(GB$4),0),0)*($AH92-$AH91)/10000</f>
        <v>0</v>
      </c>
      <c r="GC91" s="140" t="n">
        <f aca="false">IF(GC$2&lt;=$A91,IF(GC$3&gt;=$A91,(GC$4),0),0)*($AH92-$AH91)/10000</f>
        <v>0</v>
      </c>
      <c r="GD91" s="140" t="n">
        <f aca="false">IF(GD$2&lt;=$A91,IF(GD$3&gt;=$A91,(GD$4),0),0)*($AH92-$AH91)/10000</f>
        <v>0</v>
      </c>
      <c r="GE91" s="140" t="n">
        <f aca="false">IF(GE$2&lt;=$A91,IF(GE$3&gt;=$A91,(GE$4),0),0)*($AH92-$AH91)/10000</f>
        <v>0</v>
      </c>
      <c r="GF91" s="17"/>
      <c r="GG91" s="128" t="n">
        <f aca="false">SUM(FZ91:GE91)</f>
        <v>0</v>
      </c>
      <c r="GH91" s="128" t="n">
        <f aca="false">GG91*AL91</f>
        <v>0</v>
      </c>
      <c r="GK91" s="17"/>
      <c r="GL91" s="17"/>
      <c r="GM91" s="17"/>
      <c r="GN91" s="17"/>
      <c r="GO91" s="140" t="n">
        <f aca="false">IF(GO$2&lt;=$A91,IF(GO$3&gt;=$A91,(GO$4),0),0)*($AH92-$AH91)/10000</f>
        <v>0</v>
      </c>
      <c r="GP91" s="140" t="n">
        <f aca="false">IF(GP$2&lt;=$A91,IF(GP$3&gt;=$A91,(GP$4),0),0)*($AH92-$AH91)/10000</f>
        <v>0</v>
      </c>
      <c r="GQ91" s="140" t="n">
        <f aca="false">IF(GQ$2&lt;=$A91,IF(GQ$3&gt;=$A91,(GQ$4),0),0)*($AH92-$AH91)/10000</f>
        <v>0</v>
      </c>
      <c r="GR91" s="140" t="n">
        <f aca="false">IF(GR$2&lt;=$A91,IF(GR$3&gt;=$A91,(GR$4),0),0)*($AH92-$AH91)/10000</f>
        <v>0</v>
      </c>
      <c r="GS91" s="140" t="n">
        <f aca="false">IF(GS$2&lt;=$A91,IF(GS$3&gt;=$A91,(GS$4),0),0)*($AH92-$AH91)/10000</f>
        <v>0</v>
      </c>
      <c r="GT91" s="140" t="n">
        <f aca="false">IF(GT$2&lt;=$A91,IF(GT$3&gt;=$A91,(GT$4),0),0)*($AH92-$AH91)/10000</f>
        <v>0</v>
      </c>
      <c r="GU91" s="17"/>
      <c r="GV91" s="128" t="n">
        <f aca="false">SUM(GO91:GT91)</f>
        <v>0</v>
      </c>
      <c r="GW91" s="128" t="n">
        <f aca="false">GV91*AL91</f>
        <v>0</v>
      </c>
      <c r="GZ91" s="17"/>
      <c r="HA91" s="17"/>
      <c r="HB91" s="17"/>
      <c r="HC91" s="17"/>
      <c r="HD91" s="140" t="n">
        <f aca="false">IF(HD$2&lt;=$A91,IF(HD$3&gt;=$A91,(HD$4),0),0)*($AH92-$AH91)/10000</f>
        <v>0</v>
      </c>
      <c r="HE91" s="140" t="n">
        <f aca="false">IF(HE$2&lt;=$A91,IF(HE$3&gt;=$A91,(HE$4),0),0)*($AH92-$AH91)/10000</f>
        <v>0</v>
      </c>
      <c r="HF91" s="140" t="n">
        <f aca="false">IF(HF$2&lt;=$A91,IF(HF$3&gt;=$A91,(HF$4),0),0)*($AH92-$AH91)/10000</f>
        <v>0</v>
      </c>
      <c r="HG91" s="140" t="n">
        <f aca="false">IF(HG$2&lt;=$A91,IF(HG$3&gt;=$A91,(HG$4),0),0)*($AH92-$AH91)/10000</f>
        <v>0</v>
      </c>
      <c r="HH91" s="140" t="n">
        <f aca="false">IF(HH$2&lt;=$A91,IF(HH$3&gt;=$A91,(HH$4),0),0)*($AH92-$AH91)/10000</f>
        <v>0</v>
      </c>
      <c r="HI91" s="140" t="n">
        <f aca="false">IF(HI$2&lt;=$A91,IF(HI$3&gt;=$A91,(HI$4),0),0)*($AH92-$AH91)/10000</f>
        <v>0</v>
      </c>
      <c r="HJ91" s="17"/>
      <c r="HK91" s="128" t="n">
        <f aca="false">SUM(HD91:HI91)</f>
        <v>0</v>
      </c>
      <c r="HL91" s="128" t="n">
        <f aca="false">HK91*AL91</f>
        <v>0</v>
      </c>
    </row>
    <row r="92" customFormat="false" ht="16.5" hidden="false" customHeight="false" outlineLevel="0" collapsed="false">
      <c r="A92" s="133" t="n">
        <v>39539</v>
      </c>
      <c r="B92" s="134" t="n">
        <f aca="false">INDEX(PrnArray,MATCH($A92,PrnColumn,0),MATCH($AE$19,PrnRow,0))+EP92</f>
        <v>0</v>
      </c>
      <c r="C92" s="148" t="n">
        <f aca="false">INDEX(M1SHEET,MATCH($A92,M1COLUMN,0),MATCH($AF$14,M1ROW,0))</f>
        <v>0.12</v>
      </c>
      <c r="D92" s="149"/>
      <c r="E92" s="134" t="n">
        <f aca="false">INDEX(PrnArray,MATCH($A92,PrnColumn,0),MATCH($AF$47,PrnRow,0))+HL92</f>
        <v>0</v>
      </c>
      <c r="F92" s="148" t="n">
        <f aca="false">INDEX(M1SHEET,MATCH($A92,M1COLUMN,0),MATCH($AF$6,M1ROW,0))</f>
        <v>0.1825</v>
      </c>
      <c r="G92" s="149"/>
      <c r="H92" s="134" t="n">
        <f aca="false">INDEX(PrnArray,MATCH($A92,PrnColumn,0),MATCH($AE$11,PrnRow,0))</f>
        <v>0</v>
      </c>
      <c r="I92" s="148" t="n">
        <f aca="false">INDEX(M1SHEET,MATCH($A92,M1COLUMN,0),MATCH($AF$20,M1ROW,0))</f>
        <v>-0.09</v>
      </c>
      <c r="J92" s="149"/>
      <c r="K92" s="134" t="n">
        <f aca="false">INDEX(PrnArray,MATCH($A92,PrnColumn,0),MATCH($AE$21,PrnRow,0))+FS92</f>
        <v>9.97</v>
      </c>
      <c r="L92" s="148" t="n">
        <f aca="false">INDEX(M1SHEET,MATCH($A92,M1COLUMN,0),MATCH($AF$10,M1ROW,0))</f>
        <v>0.0825</v>
      </c>
      <c r="M92" s="149"/>
      <c r="N92" s="134" t="n">
        <f aca="false">INDEX(PrnArray,MATCH($A92,PrnColumn,0),MATCH($AE$40,PrnRow,0))+AJ92</f>
        <v>-42.66</v>
      </c>
      <c r="O92" s="148" t="n">
        <f aca="false">INDEX(M1SHEET,MATCH($A92,M1COLUMN,0),MATCH($AF$26,M1ROW,0))</f>
        <v>0.13</v>
      </c>
      <c r="P92" s="149"/>
      <c r="Q92" s="134" t="n">
        <f aca="false">INDEX(PrnArray,MATCH($A92,PrnColumn,0),MATCH($AE$2,PrnRow,0))+$BE92+$DE92</f>
        <v>-27.09</v>
      </c>
      <c r="R92" s="148" t="n">
        <f aca="false">INDEX(M1SHEET,MATCH($A92,M1COLUMN,0),MATCH($AF$3,M1ROW,0))</f>
        <v>-0.595</v>
      </c>
      <c r="S92" s="149"/>
      <c r="T92" s="148" t="n">
        <f aca="false">INDEX(M1SHEET,MATCH($A92,M1COLUMN,0),MATCH($AF$28,M1ROW,0))</f>
        <v>4.75971269706423</v>
      </c>
      <c r="U92" s="149"/>
      <c r="V92" s="134" t="e">
        <f aca="false">INDEX(PrnArray,MATCH($A92,PrnColumn,0),MATCH($AE$18,PrnRow,0))+INDEX(optsArray,MATCH($A92,optsColumn,0),MATCH($AE$18,optsRow,0))+$BE92+$CJ92+$CR92+$DP92</f>
        <v>#VALUE!</v>
      </c>
      <c r="W92" s="148" t="n">
        <f aca="false">INDEX(M1SHEET,MATCH($A92,M1COLUMN,0),MATCH($AF$2,M1ROW,0))</f>
        <v>3.995</v>
      </c>
      <c r="X92" s="149"/>
      <c r="Z92" s="150" t="n">
        <f aca="false">H92+K92+Q92</f>
        <v>-17.12</v>
      </c>
      <c r="AA92" s="58"/>
      <c r="AB92" s="58"/>
      <c r="AH92" s="138" t="n">
        <v>39539</v>
      </c>
      <c r="AI92" s="96" t="n">
        <f aca="false">(BE92+BQ92+CJ92+DP92)*AL92</f>
        <v>0</v>
      </c>
      <c r="AJ92" s="97" t="n">
        <f aca="false">(AN92)*(AL92)</f>
        <v>0</v>
      </c>
      <c r="AK92" s="97" t="n">
        <f aca="false">(AM92+AN92)*(AL92)</f>
        <v>0</v>
      </c>
      <c r="AL92" s="139" t="n">
        <f aca="false">INDEX(M1SHEET,MATCH($AH92,M1COLUMN,0),MATCH($AF$38,M1ROW,0))</f>
        <v>0.664507330106186</v>
      </c>
      <c r="AM92" s="122" t="n">
        <f aca="false">BR92</f>
        <v>0</v>
      </c>
      <c r="AN92" s="97" t="n">
        <f aca="false">BQ92</f>
        <v>0</v>
      </c>
      <c r="AO92" s="125"/>
      <c r="AP92" s="108"/>
      <c r="AQ92" s="128" t="n">
        <f aca="false">SUM(AW92:BD92)+SUM(BH92:BO92)+SUM(DT92:DY92)+SUM(BV92:CH92)</f>
        <v>0</v>
      </c>
      <c r="AR92" s="108"/>
      <c r="AS92" s="17"/>
      <c r="AT92" s="17"/>
      <c r="AU92" s="37" t="n">
        <v>39539</v>
      </c>
      <c r="AV92" s="17"/>
      <c r="AW92" s="128" t="n">
        <f aca="false">IF(AW$2&lt;=$A92,IF(AW$3&gt;=$A92,(AW$4/1.055056),0),0)*($AH93-$AH92)/10000</f>
        <v>0</v>
      </c>
      <c r="AX92" s="140" t="n">
        <f aca="false">IF(AX$2&lt;=$A92,IF(AX$3&gt;=$A92,(AX$4/1.055056),0),0)*($AH93-$AH92)/10000</f>
        <v>0</v>
      </c>
      <c r="AY92" s="140" t="n">
        <f aca="false">IF(AY$2&lt;=$A92,IF(AY$3&gt;=$A92,(AY$4/1.055056),0),0)*($AH93-$AH92)/10000</f>
        <v>0</v>
      </c>
      <c r="AZ92" s="140" t="n">
        <f aca="false">IF(AZ$2&lt;=$A92,IF(AZ$3&gt;=$A92,(AZ$4/1.055056),0),0)*($AH93-$AH92)/10000</f>
        <v>0</v>
      </c>
      <c r="BA92" s="140" t="n">
        <f aca="false">IF(BA$2&lt;=$A92,IF(BA$3&gt;=$A92,(BA$4/1.055056),0),0)*($AH93-$AH92)/10000</f>
        <v>0</v>
      </c>
      <c r="BB92" s="140" t="n">
        <f aca="false">IF(BB$2&lt;=$A92,IF(BB$3&gt;=$A92,(BB$4/1.055056),0),0)*($AH93-$AH92)/10000</f>
        <v>0</v>
      </c>
      <c r="BC92" s="140" t="n">
        <f aca="false">IF(BC$2&lt;=$A92,IF(BC$3&gt;=$A92,(BC$4/1.055056),0),0)*($AH93-$AH92)/10000</f>
        <v>0</v>
      </c>
      <c r="BD92" s="140"/>
      <c r="BE92" s="140" t="n">
        <f aca="false">SUM(AW92:BD92)*AL92</f>
        <v>0</v>
      </c>
      <c r="BF92" s="13"/>
      <c r="BG92" s="13"/>
      <c r="BH92" s="141" t="n">
        <f aca="false">IF(BH$2&lt;=$A92,IF(BH$3&gt;=$A92,(BH$4/1.055056),0),0)*($AH93-$AH92)/10000</f>
        <v>0</v>
      </c>
      <c r="BI92" s="141" t="n">
        <f aca="false">IF(BI$2&lt;=$A92,IF(BI$3&gt;=$A92,(BI$4/1.055056),0),0)*($AH93-$AH92)/10000</f>
        <v>0</v>
      </c>
      <c r="BJ92" s="141" t="n">
        <f aca="false">IF(BJ$2&lt;=$A92,IF(BJ$3&gt;=$A92,(BJ$4/1.055056),0),0)*($AH93-$AH92)/10000</f>
        <v>0</v>
      </c>
      <c r="BK92" s="141" t="n">
        <f aca="false">IF(BK$2&lt;=$A92,IF(BK$3&gt;=$A92,(BK$4/1.055056),0),0)*($AH93-$AH92)/10000</f>
        <v>0</v>
      </c>
      <c r="BL92" s="141" t="n">
        <f aca="false">IF(BL$2&lt;=$A92,IF(BL$3&gt;=$A92,(BL$4/1.055056),0),0)*($AH93-$AH92)/10000</f>
        <v>0</v>
      </c>
      <c r="BM92" s="141" t="n">
        <f aca="false">IF(BM$2&lt;=$A92,IF(BM$3&gt;=$A92,(BM$4/1.055056),0),0)*($AH93-$AH92)/10000</f>
        <v>0</v>
      </c>
      <c r="BN92" s="141" t="n">
        <f aca="false">IF(BN$2&lt;=$A92,IF(BN$3&gt;=$A92,(BN$4/1.055056),0),0)*($AH93-$AH92)/10000</f>
        <v>0</v>
      </c>
      <c r="BO92" s="141" t="n">
        <f aca="false">IF(BO$2&lt;=$A92,IF(BO$3&gt;=$A92,(BO$4/1.055056),0),0)*($AH93-$AH92)/10000</f>
        <v>0</v>
      </c>
      <c r="BP92" s="13"/>
      <c r="BQ92" s="14" t="n">
        <f aca="false">SUM(BH92:BO92)</f>
        <v>0</v>
      </c>
      <c r="BR92" s="14"/>
      <c r="BS92" s="14"/>
      <c r="BT92" s="17"/>
      <c r="BU92" s="17"/>
      <c r="BV92" s="142" t="n">
        <f aca="false">IF(BV$2&lt;=$A92,IF(BV$3&gt;=$A92,(BV$4),0),0)*($AH93-$AH92)/10000</f>
        <v>0</v>
      </c>
      <c r="BW92" s="142" t="n">
        <f aca="false">IF(BW$2&lt;=$A92,IF(BW$3&gt;=$A92,(BW$4),0),0)*($AH93-$AH92)/10000</f>
        <v>0</v>
      </c>
      <c r="BX92" s="142" t="n">
        <f aca="false">IF(BX$2&lt;=$A92,IF(BX$3&gt;=$A92,(BX$4),0),0)*($AH93-$AH92)/10000</f>
        <v>0</v>
      </c>
      <c r="BY92" s="142" t="n">
        <f aca="false">IF(BY$2&lt;=$A92,IF(BY$3&gt;=$A92,(BY$4),0),0)*($AH93-$AH92)/10000</f>
        <v>0</v>
      </c>
      <c r="BZ92" s="142" t="n">
        <f aca="false">IF(BZ$2&lt;=$A92,IF(BZ$3&gt;=$A92,(BZ$4),0),0)*($AH93-$AH92)/10000</f>
        <v>0</v>
      </c>
      <c r="CA92" s="140" t="n">
        <f aca="false">IF(CA$2&lt;=$A92,IF(CA$3&gt;=$A92,(CA$4),0),0)*($AH93-$AH92)/10000</f>
        <v>0</v>
      </c>
      <c r="CB92" s="140" t="n">
        <f aca="false">IF(CB$2&lt;=$A92,IF(CB$3&gt;=$A92,(CB$4),0),0)*($AH93-$AH92)/10000</f>
        <v>0</v>
      </c>
      <c r="CC92" s="140" t="n">
        <f aca="false">IF(CC$2&lt;=$A92,IF(CC$3&gt;=$A92,(CC$4),0),0)*($AH93-$AH92)/10000</f>
        <v>0</v>
      </c>
      <c r="CD92" s="140" t="n">
        <f aca="false">IF(CD$2&lt;=$A92,IF(CD$3&gt;=$A92,(CD$4),0),0)*($AH93-$AH92)/10000</f>
        <v>0</v>
      </c>
      <c r="CE92" s="140" t="n">
        <f aca="false">IF(CE$2&lt;=$A92,IF(CE$3&gt;=$A92,(CE$4),0),0)*($AH93-$AH92)/10000</f>
        <v>0</v>
      </c>
      <c r="CF92" s="140" t="n">
        <f aca="false">IF(CF$2&lt;=$A92,IF(CF$3&gt;=$A92,(CF$4),0),0)*($AH93-$AH92)/10000</f>
        <v>0</v>
      </c>
      <c r="CG92" s="140" t="n">
        <f aca="false">IF(CG$2&lt;=$A92,IF(CG$3&gt;=$A92,(CG$4),0),0)*($AH93-$AH92)/10000</f>
        <v>0</v>
      </c>
      <c r="CH92" s="140" t="n">
        <f aca="false">IF(CH$2&lt;=$A92,IF(CH$3&gt;=$A92,(CH$4),0),0)*($AH93-$AH92)/10000</f>
        <v>0</v>
      </c>
      <c r="CI92" s="17"/>
      <c r="CJ92" s="128" t="n">
        <f aca="false">SUM(BV92:CH92)*$AL92</f>
        <v>0</v>
      </c>
      <c r="CK92" s="128"/>
      <c r="CL92" s="128"/>
      <c r="CM92" s="142" t="n">
        <f aca="false">IF(CM$2&lt;=$A92,IF(CM$3&gt;=$A92,(CM$4),0),0)*($AH93-$AH92)/10000</f>
        <v>0</v>
      </c>
      <c r="CN92" s="142" t="n">
        <f aca="false">IF(CN$2&lt;=$A92,IF(CN$3&gt;=$A92,(CN$4),0),0)*($AH93-$AH92)/10000</f>
        <v>0</v>
      </c>
      <c r="CO92" s="142" t="n">
        <f aca="false">IF(CO$2&lt;=$A92,IF(CO$3&gt;=$A92,(CO$4),0),0)*($AH93-$AH92)/10000</f>
        <v>0</v>
      </c>
      <c r="CP92" s="142" t="n">
        <f aca="false">IF(CP$2&lt;=$A92,IF(CP$3&gt;=$A92,(CP$4),0),0)*($AH93-$AH92)/10000</f>
        <v>0</v>
      </c>
      <c r="CQ92" s="128"/>
      <c r="CR92" s="128" t="n">
        <f aca="false">SUM(CM92:CP92)*AL92</f>
        <v>0</v>
      </c>
      <c r="CS92" s="128"/>
      <c r="CT92" s="17"/>
      <c r="CU92" s="17"/>
      <c r="CV92" s="17"/>
      <c r="CW92" s="140" t="n">
        <f aca="false">IF(CW$2&lt;=$A92,IF(CW$3&gt;=$A92,(CW$4),0),0)*($AH93-$AH92)/10000</f>
        <v>0</v>
      </c>
      <c r="CX92" s="140" t="n">
        <f aca="false">IF(CX$2&lt;=$A92,IF(CX$3&gt;=$A92,(CX$4),0),0)*($AH93-$AH92)/10000</f>
        <v>0</v>
      </c>
      <c r="CY92" s="140" t="n">
        <f aca="false">IF(CY$2&lt;=$A92,IF(CY$3&gt;=$A92,(CY$4),0),0)*($AH93-$AH92)/10000</f>
        <v>0</v>
      </c>
      <c r="CZ92" s="140" t="n">
        <f aca="false">IF(CZ$2&lt;=$A92,IF(CZ$3&gt;=$A92,(CZ$4),0),0)*($AH93-$AH92)/10000</f>
        <v>0</v>
      </c>
      <c r="DA92" s="140" t="n">
        <f aca="false">IF(DA$2&lt;=$A92,IF(DA$3&gt;=$A92,(DA$4),0),0)*($AH93-$AH92)/10000</f>
        <v>0</v>
      </c>
      <c r="DB92" s="140" t="n">
        <f aca="false">IF(DB$2&lt;=$A92,IF(DB$3&gt;=$A92,(DB$4),0),0)*($AH93-$AH92)/10000</f>
        <v>0</v>
      </c>
      <c r="DC92" s="140" t="n">
        <f aca="false">IF(DC$2&lt;=$A92,IF(DC$3&gt;=$A92,(DC$4),0),0)*($AH93-$AH92)/10000</f>
        <v>0</v>
      </c>
      <c r="DD92" s="17"/>
      <c r="DE92" s="128" t="n">
        <f aca="false">SUM(CW92:DC92)*$AL92</f>
        <v>0</v>
      </c>
      <c r="DF92" s="17"/>
      <c r="DG92" s="17"/>
      <c r="DH92" s="17"/>
      <c r="DI92" s="17"/>
      <c r="DJ92" s="17"/>
      <c r="DK92" s="140" t="n">
        <f aca="false">IF(DK$2&lt;=$A92,IF(DK$3&gt;=$A92,(DK$4),0),0)*($AH93-$AH92)/10000</f>
        <v>0</v>
      </c>
      <c r="DL92" s="140" t="n">
        <f aca="false">IF(DL$2&lt;=$A92,IF(DL$3&gt;=$A92,(DL$4),0),0)*($AH93-$AH92)/10000</f>
        <v>0</v>
      </c>
      <c r="DM92" s="140" t="n">
        <f aca="false">IF(DM$2&lt;=$A92,IF(DM$3&gt;=$A92,(DM$4),0),0)*($AH93-$AH92)/10000</f>
        <v>0</v>
      </c>
      <c r="DN92" s="140" t="n">
        <f aca="false">IF(DN$2&lt;=$A92,IF(DN$3&gt;=$A92,(DN$4),0),0)*($AH93-$AH92)/10000</f>
        <v>0</v>
      </c>
      <c r="DO92" s="140"/>
      <c r="DP92" s="140" t="n">
        <f aca="false">SUM(DK92:DN92)*AL92</f>
        <v>0</v>
      </c>
      <c r="DQ92" s="140"/>
      <c r="DR92" s="140" t="n">
        <f aca="false">IF(DR$2&lt;=$A92,IF(DR$3&gt;=$A92,(DR$4),0),0)*($AH93-$AH92)/10000</f>
        <v>0</v>
      </c>
      <c r="DS92" s="140" t="n">
        <f aca="false">IF(DS$2&lt;=$A92,IF(DS$3&gt;=$A92,(DS$4),0),0)*($AH93-$AH92)/10000</f>
        <v>0</v>
      </c>
      <c r="DT92" s="140" t="n">
        <f aca="false">IF(DT$2&lt;=$A92,IF(DT$3&gt;=$A92,(DT$4),0),0)*($AH93-$AH92)/10000</f>
        <v>0</v>
      </c>
      <c r="DU92" s="140" t="n">
        <f aca="false">IF(DU$2&lt;=$A92,IF(DU$3&gt;=$A92,(DU$4),0),0)*($AH93-$AH92)/10000</f>
        <v>0</v>
      </c>
      <c r="DV92" s="140" t="n">
        <f aca="false">IF(DV$2&lt;=$A92,IF(DV$3&gt;=$A92,(DV$4),0),0)*($AH93-$AH92)/10000</f>
        <v>0</v>
      </c>
      <c r="DW92" s="140" t="n">
        <f aca="false">IF(DW$2&lt;=$A92,IF(DW$3&gt;=$A92,(DW$4),0),0)*($AH93-$AH92)/10000</f>
        <v>0</v>
      </c>
      <c r="DX92" s="140" t="n">
        <f aca="false">IF(DX$2&lt;=$A92,IF(DX$3&gt;=$A92,(DX$4),0),0)*($AH93-$AH92)/10000</f>
        <v>0</v>
      </c>
      <c r="DY92" s="140" t="n">
        <f aca="false">IF(DY$2&lt;=$A92,IF(DY$3&gt;=$A92,(DY$4),0),0)*($AH93-$AH92)/10000</f>
        <v>0</v>
      </c>
      <c r="DZ92" s="17"/>
      <c r="EA92" s="128" t="n">
        <f aca="false">DP92+((SUM(DR92:DY92)))</f>
        <v>0</v>
      </c>
      <c r="EB92" s="128" t="n">
        <f aca="false">EA92*AL92</f>
        <v>0</v>
      </c>
      <c r="EC92" s="17"/>
      <c r="ED92" s="17"/>
      <c r="EE92" s="17"/>
      <c r="EF92" s="17"/>
      <c r="EG92" s="17"/>
      <c r="EH92" s="140" t="n">
        <f aca="false">IF(EH$2&lt;=$A92,IF(EH$3&gt;=$A92,(EH$4),0),0)*($AH93-$AH92)/10000</f>
        <v>0</v>
      </c>
      <c r="EI92" s="140" t="n">
        <f aca="false">IF(EI$2&lt;=$A92,IF(EI$3&gt;=$A92,(EI$4),0),0)*($AH93-$AH92)/10000</f>
        <v>0</v>
      </c>
      <c r="EJ92" s="140" t="n">
        <f aca="false">IF(EJ$2&lt;=$A92,IF(EJ$3&gt;=$A92,(EJ$4),0),0)*($AH93-$AH92)/10000</f>
        <v>0</v>
      </c>
      <c r="EK92" s="140" t="n">
        <f aca="false">IF(EK$2&lt;=$A92,IF(EK$3&gt;=$A92,(EK$4),0),0)*($AH93-$AH92)/10000</f>
        <v>0</v>
      </c>
      <c r="EL92" s="140" t="n">
        <f aca="false">IF(EL$2&lt;=$A92,IF(EL$3&gt;=$A92,(EL$4),0),0)*($AH93-$AH92)/10000</f>
        <v>0</v>
      </c>
      <c r="EM92" s="140" t="n">
        <f aca="false">IF(EM$2&lt;=$A92,IF(EM$3&gt;=$A92,(EM$4),0),0)*($AH93-$AH92)/10000</f>
        <v>0</v>
      </c>
      <c r="EN92" s="17"/>
      <c r="EO92" s="128" t="n">
        <f aca="false">SUM(EH92:EM92)</f>
        <v>0</v>
      </c>
      <c r="EP92" s="128" t="n">
        <f aca="false">EO92*AL92</f>
        <v>0</v>
      </c>
      <c r="EQ92" s="17"/>
      <c r="ER92" s="17"/>
      <c r="ES92" s="17"/>
      <c r="ET92" s="17"/>
      <c r="EU92" s="17"/>
      <c r="EV92" s="140" t="n">
        <f aca="false">IF(EV$2&lt;=$A92,IF(EV$3&gt;=$A92,(EV$4),0),0)*($AH93-$AH92)/10000</f>
        <v>0</v>
      </c>
      <c r="EW92" s="140" t="n">
        <f aca="false">IF(EW$2&lt;=$A92,IF(EW$3&gt;=$A92,(EW$4),0),0)*($AH93-$AH92)/10000</f>
        <v>0</v>
      </c>
      <c r="EX92" s="140" t="n">
        <f aca="false">IF(EX$2&lt;=$A92,IF(EX$3&gt;=$A92,(EX$4),0),0)*($AH93-$AH92)/10000</f>
        <v>0</v>
      </c>
      <c r="EY92" s="140" t="n">
        <f aca="false">IF(EY$2&lt;=$A92,IF(EY$3&gt;=$A92,(EY$4),0),0)*($AH93-$AH92)/10000</f>
        <v>0</v>
      </c>
      <c r="EZ92" s="140" t="n">
        <f aca="false">IF(EZ$2&lt;=$A92,IF(EZ$3&gt;=$A92,(EZ$4),0),0)*($AH93-$AH92)/10000</f>
        <v>0</v>
      </c>
      <c r="FA92" s="140" t="n">
        <f aca="false">IF(FA$2&lt;=$A92,IF(FA$3&gt;=$A92,(FA$4),0),0)*($AH93-$AH92)/10000</f>
        <v>0</v>
      </c>
      <c r="FB92" s="17"/>
      <c r="FC92" s="128" t="n">
        <f aca="false">SUM(EV92:FA92)</f>
        <v>0</v>
      </c>
      <c r="FD92" s="128" t="n">
        <f aca="false">FC92*AL92</f>
        <v>0</v>
      </c>
      <c r="FE92" s="17"/>
      <c r="FF92" s="17"/>
      <c r="FG92" s="17"/>
      <c r="FH92" s="17"/>
      <c r="FI92" s="17"/>
      <c r="FJ92" s="17"/>
      <c r="FK92" s="140" t="n">
        <f aca="false">IF(FK$2&lt;=$A92,IF(FK$3&gt;=$A92,(FK$4),0),0)*($AH93-$AH92)/10000</f>
        <v>0</v>
      </c>
      <c r="FL92" s="140" t="n">
        <f aca="false">IF(FL$2&lt;=$A92,IF(FL$3&gt;=$A92,(FL$4),0),0)*($AH93-$AH92)/10000</f>
        <v>0</v>
      </c>
      <c r="FM92" s="140" t="n">
        <f aca="false">IF(FM$2&lt;=$A92,IF(FM$3&gt;=$A92,(FM$4),0),0)*($AH93-$AH92)/10000</f>
        <v>0</v>
      </c>
      <c r="FN92" s="140" t="n">
        <f aca="false">IF(FN$2&lt;=$A92,IF(FN$3&gt;=$A92,(FN$4),0),0)*($AH93-$AH92)/10000</f>
        <v>0</v>
      </c>
      <c r="FO92" s="140" t="n">
        <f aca="false">IF(FO$2&lt;=$A92,IF(FO$3&gt;=$A92,(FO$4),0),0)*($AH93-$AH92)/10000</f>
        <v>0</v>
      </c>
      <c r="FP92" s="140" t="n">
        <f aca="false">IF(FP$2&lt;=$A92,IF(FP$3&gt;=$A92,(FP$4),0),0)*($AH93-$AH92)/10000</f>
        <v>0</v>
      </c>
      <c r="FQ92" s="17"/>
      <c r="FR92" s="128" t="n">
        <f aca="false">SUM(FK92:FP92)</f>
        <v>0</v>
      </c>
      <c r="FS92" s="128" t="n">
        <f aca="false">FR92*AL92</f>
        <v>0</v>
      </c>
      <c r="FT92" s="17"/>
      <c r="FU92" s="17"/>
      <c r="FV92" s="17"/>
      <c r="FW92" s="17"/>
      <c r="FX92" s="17"/>
      <c r="FY92" s="17"/>
      <c r="FZ92" s="140" t="n">
        <f aca="false">IF(FZ$2&lt;=$A92,IF(FZ$3&gt;=$A92,(FZ$4),0),0)*($AH93-$AH92)/10000</f>
        <v>0</v>
      </c>
      <c r="GA92" s="140" t="n">
        <f aca="false">IF(GA$2&lt;=$A92,IF(GA$3&gt;=$A92,(GA$4),0),0)*($AH93-$AH92)/10000</f>
        <v>0</v>
      </c>
      <c r="GB92" s="140" t="n">
        <f aca="false">IF(GB$2&lt;=$A92,IF(GB$3&gt;=$A92,(GB$4),0),0)*($AH93-$AH92)/10000</f>
        <v>0</v>
      </c>
      <c r="GC92" s="140" t="n">
        <f aca="false">IF(GC$2&lt;=$A92,IF(GC$3&gt;=$A92,(GC$4),0),0)*($AH93-$AH92)/10000</f>
        <v>0</v>
      </c>
      <c r="GD92" s="140" t="n">
        <f aca="false">IF(GD$2&lt;=$A92,IF(GD$3&gt;=$A92,(GD$4),0),0)*($AH93-$AH92)/10000</f>
        <v>0</v>
      </c>
      <c r="GE92" s="140" t="n">
        <f aca="false">IF(GE$2&lt;=$A92,IF(GE$3&gt;=$A92,(GE$4),0),0)*($AH93-$AH92)/10000</f>
        <v>0</v>
      </c>
      <c r="GF92" s="17"/>
      <c r="GG92" s="128" t="n">
        <f aca="false">SUM(FZ92:GE92)</f>
        <v>0</v>
      </c>
      <c r="GH92" s="128" t="n">
        <f aca="false">GG92*AL92</f>
        <v>0</v>
      </c>
      <c r="GK92" s="17"/>
      <c r="GL92" s="17"/>
      <c r="GM92" s="17"/>
      <c r="GN92" s="17"/>
      <c r="GO92" s="140" t="n">
        <f aca="false">IF(GO$2&lt;=$A92,IF(GO$3&gt;=$A92,(GO$4),0),0)*($AH93-$AH92)/10000</f>
        <v>0</v>
      </c>
      <c r="GP92" s="140" t="n">
        <f aca="false">IF(GP$2&lt;=$A92,IF(GP$3&gt;=$A92,(GP$4),0),0)*($AH93-$AH92)/10000</f>
        <v>0</v>
      </c>
      <c r="GQ92" s="140" t="n">
        <f aca="false">IF(GQ$2&lt;=$A92,IF(GQ$3&gt;=$A92,(GQ$4),0),0)*($AH93-$AH92)/10000</f>
        <v>0</v>
      </c>
      <c r="GR92" s="140" t="n">
        <f aca="false">IF(GR$2&lt;=$A92,IF(GR$3&gt;=$A92,(GR$4),0),0)*($AH93-$AH92)/10000</f>
        <v>0</v>
      </c>
      <c r="GS92" s="140" t="n">
        <f aca="false">IF(GS$2&lt;=$A92,IF(GS$3&gt;=$A92,(GS$4),0),0)*($AH93-$AH92)/10000</f>
        <v>0</v>
      </c>
      <c r="GT92" s="140" t="n">
        <f aca="false">IF(GT$2&lt;=$A92,IF(GT$3&gt;=$A92,(GT$4),0),0)*($AH93-$AH92)/10000</f>
        <v>0</v>
      </c>
      <c r="GU92" s="17"/>
      <c r="GV92" s="128" t="n">
        <f aca="false">SUM(GO92:GT92)</f>
        <v>0</v>
      </c>
      <c r="GW92" s="128" t="n">
        <f aca="false">GV92*AL92</f>
        <v>0</v>
      </c>
      <c r="GZ92" s="17"/>
      <c r="HA92" s="17"/>
      <c r="HB92" s="17"/>
      <c r="HC92" s="17"/>
      <c r="HD92" s="140" t="n">
        <f aca="false">IF(HD$2&lt;=$A92,IF(HD$3&gt;=$A92,(HD$4),0),0)*($AH93-$AH92)/10000</f>
        <v>0</v>
      </c>
      <c r="HE92" s="140" t="n">
        <f aca="false">IF(HE$2&lt;=$A92,IF(HE$3&gt;=$A92,(HE$4),0),0)*($AH93-$AH92)/10000</f>
        <v>0</v>
      </c>
      <c r="HF92" s="140" t="n">
        <f aca="false">IF(HF$2&lt;=$A92,IF(HF$3&gt;=$A92,(HF$4),0),0)*($AH93-$AH92)/10000</f>
        <v>0</v>
      </c>
      <c r="HG92" s="140" t="n">
        <f aca="false">IF(HG$2&lt;=$A92,IF(HG$3&gt;=$A92,(HG$4),0),0)*($AH93-$AH92)/10000</f>
        <v>0</v>
      </c>
      <c r="HH92" s="140" t="n">
        <f aca="false">IF(HH$2&lt;=$A92,IF(HH$3&gt;=$A92,(HH$4),0),0)*($AH93-$AH92)/10000</f>
        <v>0</v>
      </c>
      <c r="HI92" s="140" t="n">
        <f aca="false">IF(HI$2&lt;=$A92,IF(HI$3&gt;=$A92,(HI$4),0),0)*($AH93-$AH92)/10000</f>
        <v>0</v>
      </c>
      <c r="HJ92" s="17"/>
      <c r="HK92" s="128" t="n">
        <f aca="false">SUM(HD92:HI92)</f>
        <v>0</v>
      </c>
      <c r="HL92" s="128" t="n">
        <f aca="false">HK92*AL92</f>
        <v>0</v>
      </c>
    </row>
    <row r="93" customFormat="false" ht="16.5" hidden="false" customHeight="false" outlineLevel="0" collapsed="false">
      <c r="A93" s="133" t="n">
        <v>39569</v>
      </c>
      <c r="B93" s="144" t="n">
        <f aca="false">INDEX(PrnArray,MATCH($A93,PrnColumn,0),MATCH($AE$19,PrnRow,0))+EP93</f>
        <v>0</v>
      </c>
      <c r="C93" s="135" t="n">
        <f aca="false">INDEX(M1SHEET,MATCH($A93,M1COLUMN,0),MATCH($AF$14,M1ROW,0))</f>
        <v>0.12</v>
      </c>
      <c r="D93" s="152"/>
      <c r="E93" s="144" t="n">
        <f aca="false">INDEX(PrnArray,MATCH($A93,PrnColumn,0),MATCH($AF$47,PrnRow,0))+HL93</f>
        <v>0</v>
      </c>
      <c r="F93" s="135" t="n">
        <f aca="false">INDEX(M1SHEET,MATCH($A93,M1COLUMN,0),MATCH($AF$6,M1ROW,0))</f>
        <v>0.1725</v>
      </c>
      <c r="G93" s="152"/>
      <c r="H93" s="144" t="n">
        <f aca="false">INDEX(PrnArray,MATCH($A93,PrnColumn,0),MATCH($AE$11,PrnRow,0))</f>
        <v>0</v>
      </c>
      <c r="I93" s="135" t="n">
        <f aca="false">INDEX(M1SHEET,MATCH($A93,M1COLUMN,0),MATCH($AF$20,M1ROW,0))</f>
        <v>-0.09</v>
      </c>
      <c r="J93" s="152"/>
      <c r="K93" s="144" t="n">
        <f aca="false">INDEX(PrnArray,MATCH($A93,PrnColumn,0),MATCH($AE$21,PrnRow,0))+FS93</f>
        <v>10.25</v>
      </c>
      <c r="L93" s="135" t="n">
        <f aca="false">INDEX(M1SHEET,MATCH($A93,M1COLUMN,0),MATCH($AF$10,M1ROW,0))</f>
        <v>0.0725</v>
      </c>
      <c r="M93" s="152"/>
      <c r="N93" s="144" t="n">
        <f aca="false">INDEX(PrnArray,MATCH($A93,PrnColumn,0),MATCH($AE$40,PrnRow,0))+AJ93</f>
        <v>-43.85</v>
      </c>
      <c r="O93" s="135" t="n">
        <f aca="false">INDEX(M1SHEET,MATCH($A93,M1COLUMN,0),MATCH($AF$26,M1ROW,0))</f>
        <v>0.13</v>
      </c>
      <c r="P93" s="152"/>
      <c r="Q93" s="144" t="n">
        <f aca="false">INDEX(PrnArray,MATCH($A93,PrnColumn,0),MATCH($AE$2,PrnRow,0))+$BE93+$DE93</f>
        <v>-27.84</v>
      </c>
      <c r="R93" s="135" t="n">
        <f aca="false">INDEX(M1SHEET,MATCH($A93,M1COLUMN,0),MATCH($AF$3,M1ROW,0))</f>
        <v>-0.595</v>
      </c>
      <c r="S93" s="152"/>
      <c r="T93" s="135" t="n">
        <f aca="false">INDEX(M1SHEET,MATCH($A93,M1COLUMN,0),MATCH($AF$28,M1ROW,0))</f>
        <v>4.71870222331439</v>
      </c>
      <c r="U93" s="152"/>
      <c r="V93" s="144" t="e">
        <f aca="false">INDEX(PrnArray,MATCH($A93,PrnColumn,0),MATCH($AE$18,PrnRow,0))+INDEX(optsArray,MATCH($A93,optsColumn,0),MATCH($AE$18,optsRow,0))+$BE93+$CJ93+$CR93+$DP93</f>
        <v>#VALUE!</v>
      </c>
      <c r="W93" s="135" t="n">
        <f aca="false">INDEX(M1SHEET,MATCH($A93,M1COLUMN,0),MATCH($AF$2,M1ROW,0))</f>
        <v>3.966</v>
      </c>
      <c r="X93" s="152"/>
      <c r="Z93" s="150" t="n">
        <f aca="false">H93+K93+Q93</f>
        <v>-17.59</v>
      </c>
      <c r="AA93" s="58"/>
      <c r="AB93" s="58"/>
      <c r="AH93" s="138" t="n">
        <v>39569</v>
      </c>
      <c r="AI93" s="96" t="n">
        <f aca="false">(BE93+BQ93+CJ93+DP93)*AL93</f>
        <v>0</v>
      </c>
      <c r="AJ93" s="97" t="n">
        <f aca="false">(AN93)*(AL93)</f>
        <v>0</v>
      </c>
      <c r="AK93" s="97" t="n">
        <f aca="false">(AM93+AN93)*(AL93)</f>
        <v>0</v>
      </c>
      <c r="AL93" s="139" t="n">
        <f aca="false">INDEX(M1SHEET,MATCH($AH93,M1COLUMN,0),MATCH($AF$38,M1ROW,0))</f>
        <v>0.661035731353329</v>
      </c>
      <c r="AM93" s="122" t="n">
        <f aca="false">BR93</f>
        <v>0</v>
      </c>
      <c r="AN93" s="97" t="n">
        <f aca="false">BQ93</f>
        <v>0</v>
      </c>
      <c r="AO93" s="125"/>
      <c r="AP93" s="108"/>
      <c r="AQ93" s="128" t="n">
        <f aca="false">SUM(AW93:BD93)+SUM(BH93:BO93)+SUM(DT93:DY93)+SUM(BV93:CH93)</f>
        <v>0</v>
      </c>
      <c r="AR93" s="108"/>
      <c r="AS93" s="17"/>
      <c r="AT93" s="17"/>
      <c r="AU93" s="37" t="n">
        <v>39569</v>
      </c>
      <c r="AV93" s="17"/>
      <c r="AW93" s="128" t="n">
        <f aca="false">IF(AW$2&lt;=$A93,IF(AW$3&gt;=$A93,(AW$4/1.055056),0),0)*($AH94-$AH93)/10000</f>
        <v>0</v>
      </c>
      <c r="AX93" s="140" t="n">
        <f aca="false">IF(AX$2&lt;=$A93,IF(AX$3&gt;=$A93,(AX$4/1.055056),0),0)*($AH94-$AH93)/10000</f>
        <v>0</v>
      </c>
      <c r="AY93" s="140" t="n">
        <f aca="false">IF(AY$2&lt;=$A93,IF(AY$3&gt;=$A93,(AY$4/1.055056),0),0)*($AH94-$AH93)/10000</f>
        <v>0</v>
      </c>
      <c r="AZ93" s="140" t="n">
        <f aca="false">IF(AZ$2&lt;=$A93,IF(AZ$3&gt;=$A93,(AZ$4/1.055056),0),0)*($AH94-$AH93)/10000</f>
        <v>0</v>
      </c>
      <c r="BA93" s="140" t="n">
        <f aca="false">IF(BA$2&lt;=$A93,IF(BA$3&gt;=$A93,(BA$4/1.055056),0),0)*($AH94-$AH93)/10000</f>
        <v>0</v>
      </c>
      <c r="BB93" s="140" t="n">
        <f aca="false">IF(BB$2&lt;=$A93,IF(BB$3&gt;=$A93,(BB$4/1.055056),0),0)*($AH94-$AH93)/10000</f>
        <v>0</v>
      </c>
      <c r="BC93" s="140" t="n">
        <f aca="false">IF(BC$2&lt;=$A93,IF(BC$3&gt;=$A93,(BC$4/1.055056),0),0)*($AH94-$AH93)/10000</f>
        <v>0</v>
      </c>
      <c r="BD93" s="140"/>
      <c r="BE93" s="140" t="n">
        <f aca="false">SUM(AW93:BD93)*AL93</f>
        <v>0</v>
      </c>
      <c r="BF93" s="13"/>
      <c r="BG93" s="13"/>
      <c r="BH93" s="141" t="n">
        <f aca="false">IF(BH$2&lt;=$A93,IF(BH$3&gt;=$A93,(BH$4/1.055056),0),0)*($AH94-$AH93)/10000</f>
        <v>0</v>
      </c>
      <c r="BI93" s="141" t="n">
        <f aca="false">IF(BI$2&lt;=$A93,IF(BI$3&gt;=$A93,(BI$4/1.055056),0),0)*($AH94-$AH93)/10000</f>
        <v>0</v>
      </c>
      <c r="BJ93" s="141" t="n">
        <f aca="false">IF(BJ$2&lt;=$A93,IF(BJ$3&gt;=$A93,(BJ$4/1.055056),0),0)*($AH94-$AH93)/10000</f>
        <v>0</v>
      </c>
      <c r="BK93" s="141" t="n">
        <f aca="false">IF(BK$2&lt;=$A93,IF(BK$3&gt;=$A93,(BK$4/1.055056),0),0)*($AH94-$AH93)/10000</f>
        <v>0</v>
      </c>
      <c r="BL93" s="141" t="n">
        <f aca="false">IF(BL$2&lt;=$A93,IF(BL$3&gt;=$A93,(BL$4/1.055056),0),0)*($AH94-$AH93)/10000</f>
        <v>0</v>
      </c>
      <c r="BM93" s="141" t="n">
        <f aca="false">IF(BM$2&lt;=$A93,IF(BM$3&gt;=$A93,(BM$4/1.055056),0),0)*($AH94-$AH93)/10000</f>
        <v>0</v>
      </c>
      <c r="BN93" s="141" t="n">
        <f aca="false">IF(BN$2&lt;=$A93,IF(BN$3&gt;=$A93,(BN$4/1.055056),0),0)*($AH94-$AH93)/10000</f>
        <v>0</v>
      </c>
      <c r="BO93" s="141" t="n">
        <f aca="false">IF(BO$2&lt;=$A93,IF(BO$3&gt;=$A93,(BO$4/1.055056),0),0)*($AH94-$AH93)/10000</f>
        <v>0</v>
      </c>
      <c r="BP93" s="13"/>
      <c r="BQ93" s="14" t="n">
        <f aca="false">SUM(BH93:BO93)</f>
        <v>0</v>
      </c>
      <c r="BR93" s="14"/>
      <c r="BS93" s="14"/>
      <c r="BT93" s="17"/>
      <c r="BU93" s="17"/>
      <c r="BV93" s="142" t="n">
        <f aca="false">IF(BV$2&lt;=$A93,IF(BV$3&gt;=$A93,(BV$4),0),0)*($AH94-$AH93)/10000</f>
        <v>0</v>
      </c>
      <c r="BW93" s="142" t="n">
        <f aca="false">IF(BW$2&lt;=$A93,IF(BW$3&gt;=$A93,(BW$4),0),0)*($AH94-$AH93)/10000</f>
        <v>0</v>
      </c>
      <c r="BX93" s="142" t="n">
        <f aca="false">IF(BX$2&lt;=$A93,IF(BX$3&gt;=$A93,(BX$4),0),0)*($AH94-$AH93)/10000</f>
        <v>0</v>
      </c>
      <c r="BY93" s="142" t="n">
        <f aca="false">IF(BY$2&lt;=$A93,IF(BY$3&gt;=$A93,(BY$4),0),0)*($AH94-$AH93)/10000</f>
        <v>0</v>
      </c>
      <c r="BZ93" s="142" t="n">
        <f aca="false">IF(BZ$2&lt;=$A93,IF(BZ$3&gt;=$A93,(BZ$4),0),0)*($AH94-$AH93)/10000</f>
        <v>0</v>
      </c>
      <c r="CA93" s="140" t="n">
        <f aca="false">IF(CA$2&lt;=$A93,IF(CA$3&gt;=$A93,(CA$4),0),0)*($AH94-$AH93)/10000</f>
        <v>0</v>
      </c>
      <c r="CB93" s="140" t="n">
        <f aca="false">IF(CB$2&lt;=$A93,IF(CB$3&gt;=$A93,(CB$4),0),0)*($AH94-$AH93)/10000</f>
        <v>0</v>
      </c>
      <c r="CC93" s="140" t="n">
        <f aca="false">IF(CC$2&lt;=$A93,IF(CC$3&gt;=$A93,(CC$4),0),0)*($AH94-$AH93)/10000</f>
        <v>0</v>
      </c>
      <c r="CD93" s="140" t="n">
        <f aca="false">IF(CD$2&lt;=$A93,IF(CD$3&gt;=$A93,(CD$4),0),0)*($AH94-$AH93)/10000</f>
        <v>0</v>
      </c>
      <c r="CE93" s="140" t="n">
        <f aca="false">IF(CE$2&lt;=$A93,IF(CE$3&gt;=$A93,(CE$4),0),0)*($AH94-$AH93)/10000</f>
        <v>0</v>
      </c>
      <c r="CF93" s="140" t="n">
        <f aca="false">IF(CF$2&lt;=$A93,IF(CF$3&gt;=$A93,(CF$4),0),0)*($AH94-$AH93)/10000</f>
        <v>0</v>
      </c>
      <c r="CG93" s="140" t="n">
        <f aca="false">IF(CG$2&lt;=$A93,IF(CG$3&gt;=$A93,(CG$4),0),0)*($AH94-$AH93)/10000</f>
        <v>0</v>
      </c>
      <c r="CH93" s="140" t="n">
        <f aca="false">IF(CH$2&lt;=$A93,IF(CH$3&gt;=$A93,(CH$4),0),0)*($AH94-$AH93)/10000</f>
        <v>0</v>
      </c>
      <c r="CI93" s="17"/>
      <c r="CJ93" s="128" t="n">
        <f aca="false">SUM(BV93:CH93)*$AL93</f>
        <v>0</v>
      </c>
      <c r="CK93" s="128"/>
      <c r="CL93" s="128"/>
      <c r="CM93" s="142" t="n">
        <f aca="false">IF(CM$2&lt;=$A93,IF(CM$3&gt;=$A93,(CM$4),0),0)*($AH94-$AH93)/10000</f>
        <v>0</v>
      </c>
      <c r="CN93" s="142" t="n">
        <f aca="false">IF(CN$2&lt;=$A93,IF(CN$3&gt;=$A93,(CN$4),0),0)*($AH94-$AH93)/10000</f>
        <v>0</v>
      </c>
      <c r="CO93" s="142" t="n">
        <f aca="false">IF(CO$2&lt;=$A93,IF(CO$3&gt;=$A93,(CO$4),0),0)*($AH94-$AH93)/10000</f>
        <v>0</v>
      </c>
      <c r="CP93" s="142" t="n">
        <f aca="false">IF(CP$2&lt;=$A93,IF(CP$3&gt;=$A93,(CP$4),0),0)*($AH94-$AH93)/10000</f>
        <v>0</v>
      </c>
      <c r="CQ93" s="128"/>
      <c r="CR93" s="128" t="n">
        <f aca="false">SUM(CM93:CP93)*AL93</f>
        <v>0</v>
      </c>
      <c r="CS93" s="128"/>
      <c r="CT93" s="17"/>
      <c r="CU93" s="17"/>
      <c r="CV93" s="17"/>
      <c r="CW93" s="140" t="n">
        <f aca="false">IF(CW$2&lt;=$A93,IF(CW$3&gt;=$A93,(CW$4),0),0)*($AH94-$AH93)/10000</f>
        <v>0</v>
      </c>
      <c r="CX93" s="140" t="n">
        <f aca="false">IF(CX$2&lt;=$A93,IF(CX$3&gt;=$A93,(CX$4),0),0)*($AH94-$AH93)/10000</f>
        <v>0</v>
      </c>
      <c r="CY93" s="140" t="n">
        <f aca="false">IF(CY$2&lt;=$A93,IF(CY$3&gt;=$A93,(CY$4),0),0)*($AH94-$AH93)/10000</f>
        <v>0</v>
      </c>
      <c r="CZ93" s="140" t="n">
        <f aca="false">IF(CZ$2&lt;=$A93,IF(CZ$3&gt;=$A93,(CZ$4),0),0)*($AH94-$AH93)/10000</f>
        <v>0</v>
      </c>
      <c r="DA93" s="140" t="n">
        <f aca="false">IF(DA$2&lt;=$A93,IF(DA$3&gt;=$A93,(DA$4),0),0)*($AH94-$AH93)/10000</f>
        <v>0</v>
      </c>
      <c r="DB93" s="140" t="n">
        <f aca="false">IF(DB$2&lt;=$A93,IF(DB$3&gt;=$A93,(DB$4),0),0)*($AH94-$AH93)/10000</f>
        <v>0</v>
      </c>
      <c r="DC93" s="140" t="n">
        <f aca="false">IF(DC$2&lt;=$A93,IF(DC$3&gt;=$A93,(DC$4),0),0)*($AH94-$AH93)/10000</f>
        <v>0</v>
      </c>
      <c r="DD93" s="17"/>
      <c r="DE93" s="128" t="n">
        <f aca="false">SUM(CW93:DC93)*$AL93</f>
        <v>0</v>
      </c>
      <c r="DF93" s="17"/>
      <c r="DG93" s="17"/>
      <c r="DH93" s="17"/>
      <c r="DI93" s="17"/>
      <c r="DJ93" s="17"/>
      <c r="DK93" s="140" t="n">
        <f aca="false">IF(DK$2&lt;=$A93,IF(DK$3&gt;=$A93,(DK$4),0),0)*($AH94-$AH93)/10000</f>
        <v>0</v>
      </c>
      <c r="DL93" s="140" t="n">
        <f aca="false">IF(DL$2&lt;=$A93,IF(DL$3&gt;=$A93,(DL$4),0),0)*($AH94-$AH93)/10000</f>
        <v>0</v>
      </c>
      <c r="DM93" s="140" t="n">
        <f aca="false">IF(DM$2&lt;=$A93,IF(DM$3&gt;=$A93,(DM$4),0),0)*($AH94-$AH93)/10000</f>
        <v>0</v>
      </c>
      <c r="DN93" s="140" t="n">
        <f aca="false">IF(DN$2&lt;=$A93,IF(DN$3&gt;=$A93,(DN$4),0),0)*($AH94-$AH93)/10000</f>
        <v>0</v>
      </c>
      <c r="DO93" s="140"/>
      <c r="DP93" s="140" t="n">
        <f aca="false">SUM(DK93:DN93)*AL93</f>
        <v>0</v>
      </c>
      <c r="DQ93" s="140"/>
      <c r="DR93" s="140" t="n">
        <f aca="false">IF(DR$2&lt;=$A93,IF(DR$3&gt;=$A93,(DR$4),0),0)*($AH94-$AH93)/10000</f>
        <v>0</v>
      </c>
      <c r="DS93" s="140" t="n">
        <f aca="false">IF(DS$2&lt;=$A93,IF(DS$3&gt;=$A93,(DS$4),0),0)*($AH94-$AH93)/10000</f>
        <v>0</v>
      </c>
      <c r="DT93" s="140" t="n">
        <f aca="false">IF(DT$2&lt;=$A93,IF(DT$3&gt;=$A93,(DT$4),0),0)*($AH94-$AH93)/10000</f>
        <v>0</v>
      </c>
      <c r="DU93" s="140" t="n">
        <f aca="false">IF(DU$2&lt;=$A93,IF(DU$3&gt;=$A93,(DU$4),0),0)*($AH94-$AH93)/10000</f>
        <v>0</v>
      </c>
      <c r="DV93" s="140" t="n">
        <f aca="false">IF(DV$2&lt;=$A93,IF(DV$3&gt;=$A93,(DV$4),0),0)*($AH94-$AH93)/10000</f>
        <v>0</v>
      </c>
      <c r="DW93" s="140" t="n">
        <f aca="false">IF(DW$2&lt;=$A93,IF(DW$3&gt;=$A93,(DW$4),0),0)*($AH94-$AH93)/10000</f>
        <v>0</v>
      </c>
      <c r="DX93" s="140" t="n">
        <f aca="false">IF(DX$2&lt;=$A93,IF(DX$3&gt;=$A93,(DX$4),0),0)*($AH94-$AH93)/10000</f>
        <v>0</v>
      </c>
      <c r="DY93" s="140" t="n">
        <f aca="false">IF(DY$2&lt;=$A93,IF(DY$3&gt;=$A93,(DY$4),0),0)*($AH94-$AH93)/10000</f>
        <v>0</v>
      </c>
      <c r="DZ93" s="17"/>
      <c r="EA93" s="128" t="n">
        <f aca="false">DP93+((SUM(DR93:DY93)))</f>
        <v>0</v>
      </c>
      <c r="EB93" s="128" t="n">
        <f aca="false">EA93*AL93</f>
        <v>0</v>
      </c>
      <c r="EC93" s="17"/>
      <c r="ED93" s="17"/>
      <c r="EE93" s="17"/>
      <c r="EF93" s="17"/>
      <c r="EG93" s="17"/>
      <c r="EH93" s="140" t="n">
        <f aca="false">IF(EH$2&lt;=$A93,IF(EH$3&gt;=$A93,(EH$4),0),0)*($AH94-$AH93)/10000</f>
        <v>0</v>
      </c>
      <c r="EI93" s="140" t="n">
        <f aca="false">IF(EI$2&lt;=$A93,IF(EI$3&gt;=$A93,(EI$4),0),0)*($AH94-$AH93)/10000</f>
        <v>0</v>
      </c>
      <c r="EJ93" s="140" t="n">
        <f aca="false">IF(EJ$2&lt;=$A93,IF(EJ$3&gt;=$A93,(EJ$4),0),0)*($AH94-$AH93)/10000</f>
        <v>0</v>
      </c>
      <c r="EK93" s="140" t="n">
        <f aca="false">IF(EK$2&lt;=$A93,IF(EK$3&gt;=$A93,(EK$4),0),0)*($AH94-$AH93)/10000</f>
        <v>0</v>
      </c>
      <c r="EL93" s="140" t="n">
        <f aca="false">IF(EL$2&lt;=$A93,IF(EL$3&gt;=$A93,(EL$4),0),0)*($AH94-$AH93)/10000</f>
        <v>0</v>
      </c>
      <c r="EM93" s="140" t="n">
        <f aca="false">IF(EM$2&lt;=$A93,IF(EM$3&gt;=$A93,(EM$4),0),0)*($AH94-$AH93)/10000</f>
        <v>0</v>
      </c>
      <c r="EN93" s="17"/>
      <c r="EO93" s="128" t="n">
        <f aca="false">SUM(EH93:EM93)</f>
        <v>0</v>
      </c>
      <c r="EP93" s="128" t="n">
        <f aca="false">EO93*AL93</f>
        <v>0</v>
      </c>
      <c r="EQ93" s="17"/>
      <c r="ER93" s="17"/>
      <c r="ES93" s="17"/>
      <c r="ET93" s="17"/>
      <c r="EU93" s="17"/>
      <c r="EV93" s="140" t="n">
        <f aca="false">IF(EV$2&lt;=$A93,IF(EV$3&gt;=$A93,(EV$4),0),0)*($AH94-$AH93)/10000</f>
        <v>0</v>
      </c>
      <c r="EW93" s="140" t="n">
        <f aca="false">IF(EW$2&lt;=$A93,IF(EW$3&gt;=$A93,(EW$4),0),0)*($AH94-$AH93)/10000</f>
        <v>0</v>
      </c>
      <c r="EX93" s="140" t="n">
        <f aca="false">IF(EX$2&lt;=$A93,IF(EX$3&gt;=$A93,(EX$4),0),0)*($AH94-$AH93)/10000</f>
        <v>0</v>
      </c>
      <c r="EY93" s="140" t="n">
        <f aca="false">IF(EY$2&lt;=$A93,IF(EY$3&gt;=$A93,(EY$4),0),0)*($AH94-$AH93)/10000</f>
        <v>0</v>
      </c>
      <c r="EZ93" s="140" t="n">
        <f aca="false">IF(EZ$2&lt;=$A93,IF(EZ$3&gt;=$A93,(EZ$4),0),0)*($AH94-$AH93)/10000</f>
        <v>0</v>
      </c>
      <c r="FA93" s="140" t="n">
        <f aca="false">IF(FA$2&lt;=$A93,IF(FA$3&gt;=$A93,(FA$4),0),0)*($AH94-$AH93)/10000</f>
        <v>0</v>
      </c>
      <c r="FB93" s="17"/>
      <c r="FC93" s="128" t="n">
        <f aca="false">SUM(EV93:FA93)</f>
        <v>0</v>
      </c>
      <c r="FD93" s="128" t="n">
        <f aca="false">FC93*AL93</f>
        <v>0</v>
      </c>
      <c r="FE93" s="17"/>
      <c r="FF93" s="17"/>
      <c r="FG93" s="17"/>
      <c r="FH93" s="17"/>
      <c r="FI93" s="17"/>
      <c r="FJ93" s="17"/>
      <c r="FK93" s="140" t="n">
        <f aca="false">IF(FK$2&lt;=$A93,IF(FK$3&gt;=$A93,(FK$4),0),0)*($AH94-$AH93)/10000</f>
        <v>0</v>
      </c>
      <c r="FL93" s="140" t="n">
        <f aca="false">IF(FL$2&lt;=$A93,IF(FL$3&gt;=$A93,(FL$4),0),0)*($AH94-$AH93)/10000</f>
        <v>0</v>
      </c>
      <c r="FM93" s="140" t="n">
        <f aca="false">IF(FM$2&lt;=$A93,IF(FM$3&gt;=$A93,(FM$4),0),0)*($AH94-$AH93)/10000</f>
        <v>0</v>
      </c>
      <c r="FN93" s="140" t="n">
        <f aca="false">IF(FN$2&lt;=$A93,IF(FN$3&gt;=$A93,(FN$4),0),0)*($AH94-$AH93)/10000</f>
        <v>0</v>
      </c>
      <c r="FO93" s="140" t="n">
        <f aca="false">IF(FO$2&lt;=$A93,IF(FO$3&gt;=$A93,(FO$4),0),0)*($AH94-$AH93)/10000</f>
        <v>0</v>
      </c>
      <c r="FP93" s="140" t="n">
        <f aca="false">IF(FP$2&lt;=$A93,IF(FP$3&gt;=$A93,(FP$4),0),0)*($AH94-$AH93)/10000</f>
        <v>0</v>
      </c>
      <c r="FQ93" s="17"/>
      <c r="FR93" s="128" t="n">
        <f aca="false">SUM(FK93:FP93)</f>
        <v>0</v>
      </c>
      <c r="FS93" s="128" t="n">
        <f aca="false">FR93*AL93</f>
        <v>0</v>
      </c>
      <c r="FT93" s="17"/>
      <c r="FU93" s="17"/>
      <c r="FV93" s="17"/>
      <c r="FW93" s="17"/>
      <c r="FX93" s="17"/>
      <c r="FY93" s="17"/>
      <c r="FZ93" s="140" t="n">
        <f aca="false">IF(FZ$2&lt;=$A93,IF(FZ$3&gt;=$A93,(FZ$4),0),0)*($AH94-$AH93)/10000</f>
        <v>0</v>
      </c>
      <c r="GA93" s="140" t="n">
        <f aca="false">IF(GA$2&lt;=$A93,IF(GA$3&gt;=$A93,(GA$4),0),0)*($AH94-$AH93)/10000</f>
        <v>0</v>
      </c>
      <c r="GB93" s="140" t="n">
        <f aca="false">IF(GB$2&lt;=$A93,IF(GB$3&gt;=$A93,(GB$4),0),0)*($AH94-$AH93)/10000</f>
        <v>0</v>
      </c>
      <c r="GC93" s="140" t="n">
        <f aca="false">IF(GC$2&lt;=$A93,IF(GC$3&gt;=$A93,(GC$4),0),0)*($AH94-$AH93)/10000</f>
        <v>0</v>
      </c>
      <c r="GD93" s="140" t="n">
        <f aca="false">IF(GD$2&lt;=$A93,IF(GD$3&gt;=$A93,(GD$4),0),0)*($AH94-$AH93)/10000</f>
        <v>0</v>
      </c>
      <c r="GE93" s="140" t="n">
        <f aca="false">IF(GE$2&lt;=$A93,IF(GE$3&gt;=$A93,(GE$4),0),0)*($AH94-$AH93)/10000</f>
        <v>0</v>
      </c>
      <c r="GF93" s="17"/>
      <c r="GG93" s="128" t="n">
        <f aca="false">SUM(FZ93:GE93)</f>
        <v>0</v>
      </c>
      <c r="GH93" s="128" t="n">
        <f aca="false">GG93*AL93</f>
        <v>0</v>
      </c>
      <c r="GK93" s="17"/>
      <c r="GL93" s="17"/>
      <c r="GM93" s="17"/>
      <c r="GN93" s="17"/>
      <c r="GO93" s="140" t="n">
        <f aca="false">IF(GO$2&lt;=$A93,IF(GO$3&gt;=$A93,(GO$4),0),0)*($AH94-$AH93)/10000</f>
        <v>0</v>
      </c>
      <c r="GP93" s="140" t="n">
        <f aca="false">IF(GP$2&lt;=$A93,IF(GP$3&gt;=$A93,(GP$4),0),0)*($AH94-$AH93)/10000</f>
        <v>0</v>
      </c>
      <c r="GQ93" s="140" t="n">
        <f aca="false">IF(GQ$2&lt;=$A93,IF(GQ$3&gt;=$A93,(GQ$4),0),0)*($AH94-$AH93)/10000</f>
        <v>0</v>
      </c>
      <c r="GR93" s="140" t="n">
        <f aca="false">IF(GR$2&lt;=$A93,IF(GR$3&gt;=$A93,(GR$4),0),0)*($AH94-$AH93)/10000</f>
        <v>0</v>
      </c>
      <c r="GS93" s="140" t="n">
        <f aca="false">IF(GS$2&lt;=$A93,IF(GS$3&gt;=$A93,(GS$4),0),0)*($AH94-$AH93)/10000</f>
        <v>0</v>
      </c>
      <c r="GT93" s="140" t="n">
        <f aca="false">IF(GT$2&lt;=$A93,IF(GT$3&gt;=$A93,(GT$4),0),0)*($AH94-$AH93)/10000</f>
        <v>0</v>
      </c>
      <c r="GU93" s="17"/>
      <c r="GV93" s="128" t="n">
        <f aca="false">SUM(GO93:GT93)</f>
        <v>0</v>
      </c>
      <c r="GW93" s="128" t="n">
        <f aca="false">GV93*AL93</f>
        <v>0</v>
      </c>
      <c r="GZ93" s="17"/>
      <c r="HA93" s="17"/>
      <c r="HB93" s="17"/>
      <c r="HC93" s="17"/>
      <c r="HD93" s="140" t="n">
        <f aca="false">IF(HD$2&lt;=$A93,IF(HD$3&gt;=$A93,(HD$4),0),0)*($AH94-$AH93)/10000</f>
        <v>0</v>
      </c>
      <c r="HE93" s="140" t="n">
        <f aca="false">IF(HE$2&lt;=$A93,IF(HE$3&gt;=$A93,(HE$4),0),0)*($AH94-$AH93)/10000</f>
        <v>0</v>
      </c>
      <c r="HF93" s="140" t="n">
        <f aca="false">IF(HF$2&lt;=$A93,IF(HF$3&gt;=$A93,(HF$4),0),0)*($AH94-$AH93)/10000</f>
        <v>0</v>
      </c>
      <c r="HG93" s="140" t="n">
        <f aca="false">IF(HG$2&lt;=$A93,IF(HG$3&gt;=$A93,(HG$4),0),0)*($AH94-$AH93)/10000</f>
        <v>0</v>
      </c>
      <c r="HH93" s="140" t="n">
        <f aca="false">IF(HH$2&lt;=$A93,IF(HH$3&gt;=$A93,(HH$4),0),0)*($AH94-$AH93)/10000</f>
        <v>0</v>
      </c>
      <c r="HI93" s="140" t="n">
        <f aca="false">IF(HI$2&lt;=$A93,IF(HI$3&gt;=$A93,(HI$4),0),0)*($AH94-$AH93)/10000</f>
        <v>0</v>
      </c>
      <c r="HJ93" s="17"/>
      <c r="HK93" s="128" t="n">
        <f aca="false">SUM(HD93:HI93)</f>
        <v>0</v>
      </c>
      <c r="HL93" s="128" t="n">
        <f aca="false">HK93*AL93</f>
        <v>0</v>
      </c>
    </row>
    <row r="94" customFormat="false" ht="16.5" hidden="false" customHeight="false" outlineLevel="0" collapsed="false">
      <c r="A94" s="133" t="n">
        <v>39600</v>
      </c>
      <c r="B94" s="144" t="n">
        <f aca="false">INDEX(PrnArray,MATCH($A94,PrnColumn,0),MATCH($AE$19,PrnRow,0))+EP94</f>
        <v>0</v>
      </c>
      <c r="C94" s="135" t="n">
        <f aca="false">INDEX(M1SHEET,MATCH($A94,M1COLUMN,0),MATCH($AF$14,M1ROW,0))</f>
        <v>0.12</v>
      </c>
      <c r="D94" s="152"/>
      <c r="E94" s="144" t="n">
        <f aca="false">INDEX(PrnArray,MATCH($A94,PrnColumn,0),MATCH($AF$47,PrnRow,0))+HL94</f>
        <v>0</v>
      </c>
      <c r="F94" s="135" t="n">
        <f aca="false">INDEX(M1SHEET,MATCH($A94,M1COLUMN,0),MATCH($AF$6,M1ROW,0))</f>
        <v>0.1625</v>
      </c>
      <c r="G94" s="152"/>
      <c r="H94" s="144" t="n">
        <f aca="false">INDEX(PrnArray,MATCH($A94,PrnColumn,0),MATCH($AE$11,PrnRow,0))</f>
        <v>0</v>
      </c>
      <c r="I94" s="135" t="n">
        <f aca="false">INDEX(M1SHEET,MATCH($A94,M1COLUMN,0),MATCH($AF$20,M1ROW,0))</f>
        <v>-0.09</v>
      </c>
      <c r="J94" s="152"/>
      <c r="K94" s="144" t="n">
        <f aca="false">INDEX(PrnArray,MATCH($A94,PrnColumn,0),MATCH($AE$21,PrnRow,0))+FS94</f>
        <v>9.86</v>
      </c>
      <c r="L94" s="135" t="n">
        <f aca="false">INDEX(M1SHEET,MATCH($A94,M1COLUMN,0),MATCH($AF$10,M1ROW,0))</f>
        <v>0.0625</v>
      </c>
      <c r="M94" s="152"/>
      <c r="N94" s="144" t="n">
        <f aca="false">INDEX(PrnArray,MATCH($A94,PrnColumn,0),MATCH($AE$40,PrnRow,0))+AJ94</f>
        <v>-42.21</v>
      </c>
      <c r="O94" s="135" t="n">
        <f aca="false">INDEX(M1SHEET,MATCH($A94,M1COLUMN,0),MATCH($AF$26,M1ROW,0))</f>
        <v>0.13</v>
      </c>
      <c r="P94" s="152"/>
      <c r="Q94" s="144" t="n">
        <f aca="false">INDEX(PrnArray,MATCH($A94,PrnColumn,0),MATCH($AE$2,PrnRow,0))+$BE94+$DE94</f>
        <v>-26.8</v>
      </c>
      <c r="R94" s="135" t="n">
        <f aca="false">INDEX(M1SHEET,MATCH($A94,M1COLUMN,0),MATCH($AF$3,M1ROW,0))</f>
        <v>-0.595</v>
      </c>
      <c r="S94" s="152"/>
      <c r="T94" s="135" t="n">
        <f aca="false">INDEX(M1SHEET,MATCH($A94,M1COLUMN,0),MATCH($AF$28,M1ROW,0))</f>
        <v>4.76028374397642</v>
      </c>
      <c r="U94" s="152"/>
      <c r="V94" s="144" t="e">
        <f aca="false">INDEX(PrnArray,MATCH($A94,PrnColumn,0),MATCH($AE$18,PrnRow,0))+INDEX(optsArray,MATCH($A94,optsColumn,0),MATCH($AE$18,optsRow,0))+$BE94+$CJ94+$CR94+$DP94</f>
        <v>#VALUE!</v>
      </c>
      <c r="W94" s="135" t="n">
        <f aca="false">INDEX(M1SHEET,MATCH($A94,M1COLUMN,0),MATCH($AF$2,M1ROW,0))</f>
        <v>3.996</v>
      </c>
      <c r="X94" s="152"/>
      <c r="Z94" s="150" t="n">
        <f aca="false">H94+K94+Q94</f>
        <v>-16.94</v>
      </c>
      <c r="AA94" s="58"/>
      <c r="AB94" s="58"/>
      <c r="AH94" s="138" t="n">
        <v>39600</v>
      </c>
      <c r="AI94" s="96" t="n">
        <f aca="false">(BE94+BQ94+CJ94+DP94)*AL94</f>
        <v>0</v>
      </c>
      <c r="AJ94" s="97" t="n">
        <f aca="false">(AN94)*(AL94)</f>
        <v>0</v>
      </c>
      <c r="AK94" s="97" t="n">
        <f aca="false">(AM94+AN94)*(AL94)</f>
        <v>0</v>
      </c>
      <c r="AL94" s="139" t="n">
        <f aca="false">INDEX(M1SHEET,MATCH($AH94,M1COLUMN,0),MATCH($AF$38,M1ROW,0))</f>
        <v>0.657458629509222</v>
      </c>
      <c r="AM94" s="122" t="n">
        <f aca="false">BR94</f>
        <v>0</v>
      </c>
      <c r="AN94" s="97" t="n">
        <f aca="false">BQ94</f>
        <v>0</v>
      </c>
      <c r="AO94" s="125"/>
      <c r="AP94" s="108"/>
      <c r="AQ94" s="128" t="n">
        <f aca="false">SUM(AW94:BD94)+SUM(BH94:BO94)+SUM(DT94:DY94)+SUM(BV94:CH94)</f>
        <v>0</v>
      </c>
      <c r="AR94" s="108"/>
      <c r="AS94" s="17"/>
      <c r="AT94" s="17"/>
      <c r="AU94" s="37" t="n">
        <v>39600</v>
      </c>
      <c r="AV94" s="17"/>
      <c r="AW94" s="128" t="n">
        <f aca="false">IF(AW$2&lt;=$A94,IF(AW$3&gt;=$A94,(AW$4/1.055056),0),0)*($AH95-$AH94)/10000</f>
        <v>0</v>
      </c>
      <c r="AX94" s="140" t="n">
        <f aca="false">IF(AX$2&lt;=$A94,IF(AX$3&gt;=$A94,(AX$4/1.055056),0),0)*($AH95-$AH94)/10000</f>
        <v>0</v>
      </c>
      <c r="AY94" s="140" t="n">
        <f aca="false">IF(AY$2&lt;=$A94,IF(AY$3&gt;=$A94,(AY$4/1.055056),0),0)*($AH95-$AH94)/10000</f>
        <v>0</v>
      </c>
      <c r="AZ94" s="140" t="n">
        <f aca="false">IF(AZ$2&lt;=$A94,IF(AZ$3&gt;=$A94,(AZ$4/1.055056),0),0)*($AH95-$AH94)/10000</f>
        <v>0</v>
      </c>
      <c r="BA94" s="140" t="n">
        <f aca="false">IF(BA$2&lt;=$A94,IF(BA$3&gt;=$A94,(BA$4/1.055056),0),0)*($AH95-$AH94)/10000</f>
        <v>0</v>
      </c>
      <c r="BB94" s="140" t="n">
        <f aca="false">IF(BB$2&lt;=$A94,IF(BB$3&gt;=$A94,(BB$4/1.055056),0),0)*($AH95-$AH94)/10000</f>
        <v>0</v>
      </c>
      <c r="BC94" s="140" t="n">
        <f aca="false">IF(BC$2&lt;=$A94,IF(BC$3&gt;=$A94,(BC$4/1.055056),0),0)*($AH95-$AH94)/10000</f>
        <v>0</v>
      </c>
      <c r="BD94" s="140"/>
      <c r="BE94" s="140" t="n">
        <f aca="false">SUM(AW94:BD94)*AL94</f>
        <v>0</v>
      </c>
      <c r="BF94" s="13"/>
      <c r="BG94" s="13"/>
      <c r="BH94" s="141" t="n">
        <f aca="false">IF(BH$2&lt;=$A94,IF(BH$3&gt;=$A94,(BH$4/1.055056),0),0)*($AH95-$AH94)/10000</f>
        <v>0</v>
      </c>
      <c r="BI94" s="141" t="n">
        <f aca="false">IF(BI$2&lt;=$A94,IF(BI$3&gt;=$A94,(BI$4/1.055056),0),0)*($AH95-$AH94)/10000</f>
        <v>0</v>
      </c>
      <c r="BJ94" s="141" t="n">
        <f aca="false">IF(BJ$2&lt;=$A94,IF(BJ$3&gt;=$A94,(BJ$4/1.055056),0),0)*($AH95-$AH94)/10000</f>
        <v>0</v>
      </c>
      <c r="BK94" s="141" t="n">
        <f aca="false">IF(BK$2&lt;=$A94,IF(BK$3&gt;=$A94,(BK$4/1.055056),0),0)*($AH95-$AH94)/10000</f>
        <v>0</v>
      </c>
      <c r="BL94" s="141" t="n">
        <f aca="false">IF(BL$2&lt;=$A94,IF(BL$3&gt;=$A94,(BL$4/1.055056),0),0)*($AH95-$AH94)/10000</f>
        <v>0</v>
      </c>
      <c r="BM94" s="141" t="n">
        <f aca="false">IF(BM$2&lt;=$A94,IF(BM$3&gt;=$A94,(BM$4/1.055056),0),0)*($AH95-$AH94)/10000</f>
        <v>0</v>
      </c>
      <c r="BN94" s="141" t="n">
        <f aca="false">IF(BN$2&lt;=$A94,IF(BN$3&gt;=$A94,(BN$4/1.055056),0),0)*($AH95-$AH94)/10000</f>
        <v>0</v>
      </c>
      <c r="BO94" s="141" t="n">
        <f aca="false">IF(BO$2&lt;=$A94,IF(BO$3&gt;=$A94,(BO$4/1.055056),0),0)*($AH95-$AH94)/10000</f>
        <v>0</v>
      </c>
      <c r="BP94" s="13"/>
      <c r="BQ94" s="14" t="n">
        <f aca="false">SUM(BH94:BO94)</f>
        <v>0</v>
      </c>
      <c r="BR94" s="14"/>
      <c r="BS94" s="14"/>
      <c r="BT94" s="17"/>
      <c r="BU94" s="17"/>
      <c r="BV94" s="142" t="n">
        <f aca="false">IF(BV$2&lt;=$A94,IF(BV$3&gt;=$A94,(BV$4),0),0)*($AH95-$AH94)/10000</f>
        <v>0</v>
      </c>
      <c r="BW94" s="142" t="n">
        <f aca="false">IF(BW$2&lt;=$A94,IF(BW$3&gt;=$A94,(BW$4),0),0)*($AH95-$AH94)/10000</f>
        <v>0</v>
      </c>
      <c r="BX94" s="142" t="n">
        <f aca="false">IF(BX$2&lt;=$A94,IF(BX$3&gt;=$A94,(BX$4),0),0)*($AH95-$AH94)/10000</f>
        <v>0</v>
      </c>
      <c r="BY94" s="142" t="n">
        <f aca="false">IF(BY$2&lt;=$A94,IF(BY$3&gt;=$A94,(BY$4),0),0)*($AH95-$AH94)/10000</f>
        <v>0</v>
      </c>
      <c r="BZ94" s="142" t="n">
        <f aca="false">IF(BZ$2&lt;=$A94,IF(BZ$3&gt;=$A94,(BZ$4),0),0)*($AH95-$AH94)/10000</f>
        <v>0</v>
      </c>
      <c r="CA94" s="140" t="n">
        <f aca="false">IF(CA$2&lt;=$A94,IF(CA$3&gt;=$A94,(CA$4),0),0)*($AH95-$AH94)/10000</f>
        <v>0</v>
      </c>
      <c r="CB94" s="140" t="n">
        <f aca="false">IF(CB$2&lt;=$A94,IF(CB$3&gt;=$A94,(CB$4),0),0)*($AH95-$AH94)/10000</f>
        <v>0</v>
      </c>
      <c r="CC94" s="140" t="n">
        <f aca="false">IF(CC$2&lt;=$A94,IF(CC$3&gt;=$A94,(CC$4),0),0)*($AH95-$AH94)/10000</f>
        <v>0</v>
      </c>
      <c r="CD94" s="140" t="n">
        <f aca="false">IF(CD$2&lt;=$A94,IF(CD$3&gt;=$A94,(CD$4),0),0)*($AH95-$AH94)/10000</f>
        <v>0</v>
      </c>
      <c r="CE94" s="140" t="n">
        <f aca="false">IF(CE$2&lt;=$A94,IF(CE$3&gt;=$A94,(CE$4),0),0)*($AH95-$AH94)/10000</f>
        <v>0</v>
      </c>
      <c r="CF94" s="140" t="n">
        <f aca="false">IF(CF$2&lt;=$A94,IF(CF$3&gt;=$A94,(CF$4),0),0)*($AH95-$AH94)/10000</f>
        <v>0</v>
      </c>
      <c r="CG94" s="140" t="n">
        <f aca="false">IF(CG$2&lt;=$A94,IF(CG$3&gt;=$A94,(CG$4),0),0)*($AH95-$AH94)/10000</f>
        <v>0</v>
      </c>
      <c r="CH94" s="140" t="n">
        <f aca="false">IF(CH$2&lt;=$A94,IF(CH$3&gt;=$A94,(CH$4),0),0)*($AH95-$AH94)/10000</f>
        <v>0</v>
      </c>
      <c r="CI94" s="17"/>
      <c r="CJ94" s="128" t="n">
        <f aca="false">SUM(BV94:CH94)*$AL94</f>
        <v>0</v>
      </c>
      <c r="CK94" s="128"/>
      <c r="CL94" s="128"/>
      <c r="CM94" s="142" t="n">
        <f aca="false">IF(CM$2&lt;=$A94,IF(CM$3&gt;=$A94,(CM$4),0),0)*($AH95-$AH94)/10000</f>
        <v>0</v>
      </c>
      <c r="CN94" s="142" t="n">
        <f aca="false">IF(CN$2&lt;=$A94,IF(CN$3&gt;=$A94,(CN$4),0),0)*($AH95-$AH94)/10000</f>
        <v>0</v>
      </c>
      <c r="CO94" s="142" t="n">
        <f aca="false">IF(CO$2&lt;=$A94,IF(CO$3&gt;=$A94,(CO$4),0),0)*($AH95-$AH94)/10000</f>
        <v>0</v>
      </c>
      <c r="CP94" s="142" t="n">
        <f aca="false">IF(CP$2&lt;=$A94,IF(CP$3&gt;=$A94,(CP$4),0),0)*($AH95-$AH94)/10000</f>
        <v>0</v>
      </c>
      <c r="CQ94" s="128"/>
      <c r="CR94" s="128" t="n">
        <f aca="false">SUM(CM94:CP94)*AL94</f>
        <v>0</v>
      </c>
      <c r="CS94" s="128"/>
      <c r="CT94" s="17"/>
      <c r="CU94" s="17"/>
      <c r="CV94" s="17"/>
      <c r="CW94" s="140" t="n">
        <f aca="false">IF(CW$2&lt;=$A94,IF(CW$3&gt;=$A94,(CW$4),0),0)*($AH95-$AH94)/10000</f>
        <v>0</v>
      </c>
      <c r="CX94" s="140" t="n">
        <f aca="false">IF(CX$2&lt;=$A94,IF(CX$3&gt;=$A94,(CX$4),0),0)*($AH95-$AH94)/10000</f>
        <v>0</v>
      </c>
      <c r="CY94" s="140" t="n">
        <f aca="false">IF(CY$2&lt;=$A94,IF(CY$3&gt;=$A94,(CY$4),0),0)*($AH95-$AH94)/10000</f>
        <v>0</v>
      </c>
      <c r="CZ94" s="140" t="n">
        <f aca="false">IF(CZ$2&lt;=$A94,IF(CZ$3&gt;=$A94,(CZ$4),0),0)*($AH95-$AH94)/10000</f>
        <v>0</v>
      </c>
      <c r="DA94" s="140" t="n">
        <f aca="false">IF(DA$2&lt;=$A94,IF(DA$3&gt;=$A94,(DA$4),0),0)*($AH95-$AH94)/10000</f>
        <v>0</v>
      </c>
      <c r="DB94" s="140" t="n">
        <f aca="false">IF(DB$2&lt;=$A94,IF(DB$3&gt;=$A94,(DB$4),0),0)*($AH95-$AH94)/10000</f>
        <v>0</v>
      </c>
      <c r="DC94" s="140" t="n">
        <f aca="false">IF(DC$2&lt;=$A94,IF(DC$3&gt;=$A94,(DC$4),0),0)*($AH95-$AH94)/10000</f>
        <v>0</v>
      </c>
      <c r="DD94" s="17"/>
      <c r="DE94" s="128" t="n">
        <f aca="false">SUM(CW94:DC94)*$AL94</f>
        <v>0</v>
      </c>
      <c r="DF94" s="17"/>
      <c r="DG94" s="17"/>
      <c r="DH94" s="17"/>
      <c r="DI94" s="17"/>
      <c r="DJ94" s="17"/>
      <c r="DK94" s="140" t="n">
        <f aca="false">IF(DK$2&lt;=$A94,IF(DK$3&gt;=$A94,(DK$4),0),0)*($AH95-$AH94)/10000</f>
        <v>0</v>
      </c>
      <c r="DL94" s="140" t="n">
        <f aca="false">IF(DL$2&lt;=$A94,IF(DL$3&gt;=$A94,(DL$4),0),0)*($AH95-$AH94)/10000</f>
        <v>0</v>
      </c>
      <c r="DM94" s="140" t="n">
        <f aca="false">IF(DM$2&lt;=$A94,IF(DM$3&gt;=$A94,(DM$4),0),0)*($AH95-$AH94)/10000</f>
        <v>0</v>
      </c>
      <c r="DN94" s="140" t="n">
        <f aca="false">IF(DN$2&lt;=$A94,IF(DN$3&gt;=$A94,(DN$4),0),0)*($AH95-$AH94)/10000</f>
        <v>0</v>
      </c>
      <c r="DO94" s="140"/>
      <c r="DP94" s="140" t="n">
        <f aca="false">SUM(DK94:DN94)*AL94</f>
        <v>0</v>
      </c>
      <c r="DQ94" s="140"/>
      <c r="DR94" s="140" t="n">
        <f aca="false">IF(DR$2&lt;=$A94,IF(DR$3&gt;=$A94,(DR$4),0),0)*($AH95-$AH94)/10000</f>
        <v>0</v>
      </c>
      <c r="DS94" s="140" t="n">
        <f aca="false">IF(DS$2&lt;=$A94,IF(DS$3&gt;=$A94,(DS$4),0),0)*($AH95-$AH94)/10000</f>
        <v>0</v>
      </c>
      <c r="DT94" s="140" t="n">
        <f aca="false">IF(DT$2&lt;=$A94,IF(DT$3&gt;=$A94,(DT$4),0),0)*($AH95-$AH94)/10000</f>
        <v>0</v>
      </c>
      <c r="DU94" s="140" t="n">
        <f aca="false">IF(DU$2&lt;=$A94,IF(DU$3&gt;=$A94,(DU$4),0),0)*($AH95-$AH94)/10000</f>
        <v>0</v>
      </c>
      <c r="DV94" s="140" t="n">
        <f aca="false">IF(DV$2&lt;=$A94,IF(DV$3&gt;=$A94,(DV$4),0),0)*($AH95-$AH94)/10000</f>
        <v>0</v>
      </c>
      <c r="DW94" s="140" t="n">
        <f aca="false">IF(DW$2&lt;=$A94,IF(DW$3&gt;=$A94,(DW$4),0),0)*($AH95-$AH94)/10000</f>
        <v>0</v>
      </c>
      <c r="DX94" s="140" t="n">
        <f aca="false">IF(DX$2&lt;=$A94,IF(DX$3&gt;=$A94,(DX$4),0),0)*($AH95-$AH94)/10000</f>
        <v>0</v>
      </c>
      <c r="DY94" s="140" t="n">
        <f aca="false">IF(DY$2&lt;=$A94,IF(DY$3&gt;=$A94,(DY$4),0),0)*($AH95-$AH94)/10000</f>
        <v>0</v>
      </c>
      <c r="DZ94" s="17"/>
      <c r="EA94" s="128" t="n">
        <f aca="false">DP94+((SUM(DR94:DY94)))</f>
        <v>0</v>
      </c>
      <c r="EB94" s="128" t="n">
        <f aca="false">EA94*AL94</f>
        <v>0</v>
      </c>
      <c r="EC94" s="17"/>
      <c r="ED94" s="17"/>
      <c r="EE94" s="17"/>
      <c r="EF94" s="17"/>
      <c r="EG94" s="17"/>
      <c r="EH94" s="140" t="n">
        <f aca="false">IF(EH$2&lt;=$A94,IF(EH$3&gt;=$A94,(EH$4),0),0)*($AH95-$AH94)/10000</f>
        <v>0</v>
      </c>
      <c r="EI94" s="140" t="n">
        <f aca="false">IF(EI$2&lt;=$A94,IF(EI$3&gt;=$A94,(EI$4),0),0)*($AH95-$AH94)/10000</f>
        <v>0</v>
      </c>
      <c r="EJ94" s="140" t="n">
        <f aca="false">IF(EJ$2&lt;=$A94,IF(EJ$3&gt;=$A94,(EJ$4),0),0)*($AH95-$AH94)/10000</f>
        <v>0</v>
      </c>
      <c r="EK94" s="140" t="n">
        <f aca="false">IF(EK$2&lt;=$A94,IF(EK$3&gt;=$A94,(EK$4),0),0)*($AH95-$AH94)/10000</f>
        <v>0</v>
      </c>
      <c r="EL94" s="140" t="n">
        <f aca="false">IF(EL$2&lt;=$A94,IF(EL$3&gt;=$A94,(EL$4),0),0)*($AH95-$AH94)/10000</f>
        <v>0</v>
      </c>
      <c r="EM94" s="140" t="n">
        <f aca="false">IF(EM$2&lt;=$A94,IF(EM$3&gt;=$A94,(EM$4),0),0)*($AH95-$AH94)/10000</f>
        <v>0</v>
      </c>
      <c r="EN94" s="17"/>
      <c r="EO94" s="128" t="n">
        <f aca="false">SUM(EH94:EM94)</f>
        <v>0</v>
      </c>
      <c r="EP94" s="128" t="n">
        <f aca="false">EO94*AL94</f>
        <v>0</v>
      </c>
      <c r="EQ94" s="17"/>
      <c r="ER94" s="17"/>
      <c r="ES94" s="17"/>
      <c r="ET94" s="17"/>
      <c r="EU94" s="17"/>
      <c r="EV94" s="140" t="n">
        <f aca="false">IF(EV$2&lt;=$A94,IF(EV$3&gt;=$A94,(EV$4),0),0)*($AH95-$AH94)/10000</f>
        <v>0</v>
      </c>
      <c r="EW94" s="140" t="n">
        <f aca="false">IF(EW$2&lt;=$A94,IF(EW$3&gt;=$A94,(EW$4),0),0)*($AH95-$AH94)/10000</f>
        <v>0</v>
      </c>
      <c r="EX94" s="140" t="n">
        <f aca="false">IF(EX$2&lt;=$A94,IF(EX$3&gt;=$A94,(EX$4),0),0)*($AH95-$AH94)/10000</f>
        <v>0</v>
      </c>
      <c r="EY94" s="140" t="n">
        <f aca="false">IF(EY$2&lt;=$A94,IF(EY$3&gt;=$A94,(EY$4),0),0)*($AH95-$AH94)/10000</f>
        <v>0</v>
      </c>
      <c r="EZ94" s="140" t="n">
        <f aca="false">IF(EZ$2&lt;=$A94,IF(EZ$3&gt;=$A94,(EZ$4),0),0)*($AH95-$AH94)/10000</f>
        <v>0</v>
      </c>
      <c r="FA94" s="140" t="n">
        <f aca="false">IF(FA$2&lt;=$A94,IF(FA$3&gt;=$A94,(FA$4),0),0)*($AH95-$AH94)/10000</f>
        <v>0</v>
      </c>
      <c r="FB94" s="17"/>
      <c r="FC94" s="128" t="n">
        <f aca="false">SUM(EV94:FA94)</f>
        <v>0</v>
      </c>
      <c r="FD94" s="128" t="n">
        <f aca="false">FC94*AL94</f>
        <v>0</v>
      </c>
      <c r="FE94" s="17"/>
      <c r="FF94" s="17"/>
      <c r="FG94" s="17"/>
      <c r="FH94" s="17"/>
      <c r="FI94" s="17"/>
      <c r="FJ94" s="17"/>
      <c r="FK94" s="140" t="n">
        <f aca="false">IF(FK$2&lt;=$A94,IF(FK$3&gt;=$A94,(FK$4),0),0)*($AH95-$AH94)/10000</f>
        <v>0</v>
      </c>
      <c r="FL94" s="140" t="n">
        <f aca="false">IF(FL$2&lt;=$A94,IF(FL$3&gt;=$A94,(FL$4),0),0)*($AH95-$AH94)/10000</f>
        <v>0</v>
      </c>
      <c r="FM94" s="140" t="n">
        <f aca="false">IF(FM$2&lt;=$A94,IF(FM$3&gt;=$A94,(FM$4),0),0)*($AH95-$AH94)/10000</f>
        <v>0</v>
      </c>
      <c r="FN94" s="140" t="n">
        <f aca="false">IF(FN$2&lt;=$A94,IF(FN$3&gt;=$A94,(FN$4),0),0)*($AH95-$AH94)/10000</f>
        <v>0</v>
      </c>
      <c r="FO94" s="140" t="n">
        <f aca="false">IF(FO$2&lt;=$A94,IF(FO$3&gt;=$A94,(FO$4),0),0)*($AH95-$AH94)/10000</f>
        <v>0</v>
      </c>
      <c r="FP94" s="140" t="n">
        <f aca="false">IF(FP$2&lt;=$A94,IF(FP$3&gt;=$A94,(FP$4),0),0)*($AH95-$AH94)/10000</f>
        <v>0</v>
      </c>
      <c r="FQ94" s="17"/>
      <c r="FR94" s="128" t="n">
        <f aca="false">SUM(FK94:FP94)</f>
        <v>0</v>
      </c>
      <c r="FS94" s="128" t="n">
        <f aca="false">FR94*AL94</f>
        <v>0</v>
      </c>
      <c r="FT94" s="17"/>
      <c r="FU94" s="17"/>
      <c r="FV94" s="17"/>
      <c r="FW94" s="17"/>
      <c r="FX94" s="17"/>
      <c r="FY94" s="17"/>
      <c r="FZ94" s="140" t="n">
        <f aca="false">IF(FZ$2&lt;=$A94,IF(FZ$3&gt;=$A94,(FZ$4),0),0)*($AH95-$AH94)/10000</f>
        <v>0</v>
      </c>
      <c r="GA94" s="140" t="n">
        <f aca="false">IF(GA$2&lt;=$A94,IF(GA$3&gt;=$A94,(GA$4),0),0)*($AH95-$AH94)/10000</f>
        <v>0</v>
      </c>
      <c r="GB94" s="140" t="n">
        <f aca="false">IF(GB$2&lt;=$A94,IF(GB$3&gt;=$A94,(GB$4),0),0)*($AH95-$AH94)/10000</f>
        <v>0</v>
      </c>
      <c r="GC94" s="140" t="n">
        <f aca="false">IF(GC$2&lt;=$A94,IF(GC$3&gt;=$A94,(GC$4),0),0)*($AH95-$AH94)/10000</f>
        <v>0</v>
      </c>
      <c r="GD94" s="140" t="n">
        <f aca="false">IF(GD$2&lt;=$A94,IF(GD$3&gt;=$A94,(GD$4),0),0)*($AH95-$AH94)/10000</f>
        <v>0</v>
      </c>
      <c r="GE94" s="140" t="n">
        <f aca="false">IF(GE$2&lt;=$A94,IF(GE$3&gt;=$A94,(GE$4),0),0)*($AH95-$AH94)/10000</f>
        <v>0</v>
      </c>
      <c r="GF94" s="17"/>
      <c r="GG94" s="128" t="n">
        <f aca="false">SUM(FZ94:GE94)</f>
        <v>0</v>
      </c>
      <c r="GH94" s="128" t="n">
        <f aca="false">GG94*AL94</f>
        <v>0</v>
      </c>
      <c r="GK94" s="17"/>
      <c r="GL94" s="17"/>
      <c r="GM94" s="17"/>
      <c r="GN94" s="17"/>
      <c r="GO94" s="140" t="n">
        <f aca="false">IF(GO$2&lt;=$A94,IF(GO$3&gt;=$A94,(GO$4),0),0)*($AH95-$AH94)/10000</f>
        <v>0</v>
      </c>
      <c r="GP94" s="140" t="n">
        <f aca="false">IF(GP$2&lt;=$A94,IF(GP$3&gt;=$A94,(GP$4),0),0)*($AH95-$AH94)/10000</f>
        <v>0</v>
      </c>
      <c r="GQ94" s="140" t="n">
        <f aca="false">IF(GQ$2&lt;=$A94,IF(GQ$3&gt;=$A94,(GQ$4),0),0)*($AH95-$AH94)/10000</f>
        <v>0</v>
      </c>
      <c r="GR94" s="140" t="n">
        <f aca="false">IF(GR$2&lt;=$A94,IF(GR$3&gt;=$A94,(GR$4),0),0)*($AH95-$AH94)/10000</f>
        <v>0</v>
      </c>
      <c r="GS94" s="140" t="n">
        <f aca="false">IF(GS$2&lt;=$A94,IF(GS$3&gt;=$A94,(GS$4),0),0)*($AH95-$AH94)/10000</f>
        <v>0</v>
      </c>
      <c r="GT94" s="140" t="n">
        <f aca="false">IF(GT$2&lt;=$A94,IF(GT$3&gt;=$A94,(GT$4),0),0)*($AH95-$AH94)/10000</f>
        <v>0</v>
      </c>
      <c r="GU94" s="17"/>
      <c r="GV94" s="128" t="n">
        <f aca="false">SUM(GO94:GT94)</f>
        <v>0</v>
      </c>
      <c r="GW94" s="128" t="n">
        <f aca="false">GV94*AL94</f>
        <v>0</v>
      </c>
      <c r="GZ94" s="17"/>
      <c r="HA94" s="17"/>
      <c r="HB94" s="17"/>
      <c r="HC94" s="17"/>
      <c r="HD94" s="140" t="n">
        <f aca="false">IF(HD$2&lt;=$A94,IF(HD$3&gt;=$A94,(HD$4),0),0)*($AH95-$AH94)/10000</f>
        <v>0</v>
      </c>
      <c r="HE94" s="140" t="n">
        <f aca="false">IF(HE$2&lt;=$A94,IF(HE$3&gt;=$A94,(HE$4),0),0)*($AH95-$AH94)/10000</f>
        <v>0</v>
      </c>
      <c r="HF94" s="140" t="n">
        <f aca="false">IF(HF$2&lt;=$A94,IF(HF$3&gt;=$A94,(HF$4),0),0)*($AH95-$AH94)/10000</f>
        <v>0</v>
      </c>
      <c r="HG94" s="140" t="n">
        <f aca="false">IF(HG$2&lt;=$A94,IF(HG$3&gt;=$A94,(HG$4),0),0)*($AH95-$AH94)/10000</f>
        <v>0</v>
      </c>
      <c r="HH94" s="140" t="n">
        <f aca="false">IF(HH$2&lt;=$A94,IF(HH$3&gt;=$A94,(HH$4),0),0)*($AH95-$AH94)/10000</f>
        <v>0</v>
      </c>
      <c r="HI94" s="140" t="n">
        <f aca="false">IF(HI$2&lt;=$A94,IF(HI$3&gt;=$A94,(HI$4),0),0)*($AH95-$AH94)/10000</f>
        <v>0</v>
      </c>
      <c r="HJ94" s="17"/>
      <c r="HK94" s="128" t="n">
        <f aca="false">SUM(HD94:HI94)</f>
        <v>0</v>
      </c>
      <c r="HL94" s="128" t="n">
        <f aca="false">HK94*AL94</f>
        <v>0</v>
      </c>
    </row>
    <row r="95" customFormat="false" ht="16.5" hidden="false" customHeight="false" outlineLevel="0" collapsed="false">
      <c r="A95" s="133" t="n">
        <v>39630</v>
      </c>
      <c r="B95" s="144" t="n">
        <f aca="false">INDEX(PrnArray,MATCH($A95,PrnColumn,0),MATCH($AE$19,PrnRow,0))+EP95</f>
        <v>0</v>
      </c>
      <c r="C95" s="135" t="n">
        <f aca="false">INDEX(M1SHEET,MATCH($A95,M1COLUMN,0),MATCH($AF$14,M1ROW,0))</f>
        <v>0.12</v>
      </c>
      <c r="D95" s="145" t="n">
        <f aca="false">AVERAGE(C92:C98)</f>
        <v>0.12</v>
      </c>
      <c r="E95" s="144" t="n">
        <f aca="false">INDEX(PrnArray,MATCH($A95,PrnColumn,0),MATCH($AF$47,PrnRow,0))+HL95</f>
        <v>0</v>
      </c>
      <c r="F95" s="135" t="n">
        <f aca="false">INDEX(M1SHEET,MATCH($A95,M1COLUMN,0),MATCH($AF$6,M1ROW,0))</f>
        <v>0.1625</v>
      </c>
      <c r="G95" s="145" t="n">
        <f aca="false">AVERAGE(F92:F98)</f>
        <v>0.173928571428571</v>
      </c>
      <c r="H95" s="144" t="n">
        <f aca="false">INDEX(PrnArray,MATCH($A95,PrnColumn,0),MATCH($AE$11,PrnRow,0))</f>
        <v>0</v>
      </c>
      <c r="I95" s="135" t="n">
        <f aca="false">INDEX(M1SHEET,MATCH($A95,M1COLUMN,0),MATCH($AF$20,M1ROW,0))</f>
        <v>-0.09</v>
      </c>
      <c r="J95" s="145" t="n">
        <f aca="false">AVERAGE(I92:I98)</f>
        <v>-0.09</v>
      </c>
      <c r="K95" s="144" t="n">
        <f aca="false">INDEX(PrnArray,MATCH($A95,PrnColumn,0),MATCH($AE$21,PrnRow,0))+FS95</f>
        <v>10.14</v>
      </c>
      <c r="L95" s="135" t="n">
        <f aca="false">INDEX(M1SHEET,MATCH($A95,M1COLUMN,0),MATCH($AF$10,M1ROW,0))</f>
        <v>0.0625</v>
      </c>
      <c r="M95" s="145" t="n">
        <f aca="false">AVERAGE(L92:L98)</f>
        <v>0.0739285714285714</v>
      </c>
      <c r="N95" s="144" t="n">
        <f aca="false">INDEX(PrnArray,MATCH($A95,PrnColumn,0),MATCH($AE$40,PrnRow,0))+AJ95</f>
        <v>-43.39</v>
      </c>
      <c r="O95" s="135" t="n">
        <f aca="false">INDEX(M1SHEET,MATCH($A95,M1COLUMN,0),MATCH($AF$26,M1ROW,0))</f>
        <v>0.13</v>
      </c>
      <c r="P95" s="145" t="n">
        <f aca="false">AVERAGE(O92:O98)</f>
        <v>0.13</v>
      </c>
      <c r="Q95" s="144" t="n">
        <f aca="false">INDEX(PrnArray,MATCH($A95,PrnColumn,0),MATCH($AE$2,PrnRow,0))+$BE95+$DE95</f>
        <v>-27.55</v>
      </c>
      <c r="R95" s="135" t="n">
        <f aca="false">INDEX(M1SHEET,MATCH($A95,M1COLUMN,0),MATCH($AF$3,M1ROW,0))</f>
        <v>-0.595</v>
      </c>
      <c r="S95" s="145" t="n">
        <f aca="false">AVERAGE(R92:R98)</f>
        <v>-0.595</v>
      </c>
      <c r="T95" s="135" t="n">
        <f aca="false">INDEX(M1SHEET,MATCH($A95,M1COLUMN,0),MATCH($AF$28,M1ROW,0))</f>
        <v>4.80188918551559</v>
      </c>
      <c r="U95" s="145" t="n">
        <f aca="false">AVERAGE(T92:T98)</f>
        <v>4.80770876371908</v>
      </c>
      <c r="V95" s="144" t="e">
        <f aca="false">INDEX(PrnArray,MATCH($A95,PrnColumn,0),MATCH($AE$18,PrnRow,0))+INDEX(optsArray,MATCH($A95,optsColumn,0),MATCH($AE$18,optsRow,0))+$BE95+$CJ95+$CR95+$DP95</f>
        <v>#VALUE!</v>
      </c>
      <c r="W95" s="135" t="n">
        <f aca="false">INDEX(M1SHEET,MATCH($A95,M1COLUMN,0),MATCH($AF$2,M1ROW,0))</f>
        <v>4.026</v>
      </c>
      <c r="X95" s="145" t="n">
        <f aca="false">AVERAGE(W92:W98)</f>
        <v>4.03014285714286</v>
      </c>
      <c r="Z95" s="150" t="n">
        <f aca="false">H95+K95+Q95</f>
        <v>-17.41</v>
      </c>
      <c r="AA95" s="58"/>
      <c r="AB95" s="58"/>
      <c r="AH95" s="138" t="n">
        <v>39630</v>
      </c>
      <c r="AI95" s="96" t="n">
        <f aca="false">(BE95+BQ95+CJ95+DP95)*AL95</f>
        <v>0</v>
      </c>
      <c r="AJ95" s="97" t="n">
        <f aca="false">(AN95)*(AL95)</f>
        <v>0</v>
      </c>
      <c r="AK95" s="97" t="n">
        <f aca="false">(AM95+AN95)*(AL95)</f>
        <v>0</v>
      </c>
      <c r="AL95" s="139" t="n">
        <f aca="false">INDEX(M1SHEET,MATCH($AH95,M1COLUMN,0),MATCH($AF$38,M1ROW,0))</f>
        <v>0.654006844286044</v>
      </c>
      <c r="AM95" s="122" t="n">
        <f aca="false">BR95</f>
        <v>0</v>
      </c>
      <c r="AN95" s="97" t="n">
        <f aca="false">BQ95</f>
        <v>0</v>
      </c>
      <c r="AO95" s="125"/>
      <c r="AP95" s="108"/>
      <c r="AQ95" s="128" t="n">
        <f aca="false">SUM(AW95:BD95)+SUM(BH95:BO95)+SUM(DT95:DY95)+SUM(BV95:CH95)</f>
        <v>0</v>
      </c>
      <c r="AR95" s="108"/>
      <c r="AS95" s="17"/>
      <c r="AT95" s="17"/>
      <c r="AU95" s="37" t="n">
        <v>39630</v>
      </c>
      <c r="AV95" s="17"/>
      <c r="AW95" s="128" t="n">
        <f aca="false">IF(AW$2&lt;=$A95,IF(AW$3&gt;=$A95,(AW$4/1.055056),0),0)*($AH96-$AH95)/10000</f>
        <v>0</v>
      </c>
      <c r="AX95" s="140" t="n">
        <f aca="false">IF(AX$2&lt;=$A95,IF(AX$3&gt;=$A95,(AX$4/1.055056),0),0)*($AH96-$AH95)/10000</f>
        <v>0</v>
      </c>
      <c r="AY95" s="140" t="n">
        <f aca="false">IF(AY$2&lt;=$A95,IF(AY$3&gt;=$A95,(AY$4/1.055056),0),0)*($AH96-$AH95)/10000</f>
        <v>0</v>
      </c>
      <c r="AZ95" s="140" t="n">
        <f aca="false">IF(AZ$2&lt;=$A95,IF(AZ$3&gt;=$A95,(AZ$4/1.055056),0),0)*($AH96-$AH95)/10000</f>
        <v>0</v>
      </c>
      <c r="BA95" s="140" t="n">
        <f aca="false">IF(BA$2&lt;=$A95,IF(BA$3&gt;=$A95,(BA$4/1.055056),0),0)*($AH96-$AH95)/10000</f>
        <v>0</v>
      </c>
      <c r="BB95" s="140" t="n">
        <f aca="false">IF(BB$2&lt;=$A95,IF(BB$3&gt;=$A95,(BB$4/1.055056),0),0)*($AH96-$AH95)/10000</f>
        <v>0</v>
      </c>
      <c r="BC95" s="140" t="n">
        <f aca="false">IF(BC$2&lt;=$A95,IF(BC$3&gt;=$A95,(BC$4/1.055056),0),0)*($AH96-$AH95)/10000</f>
        <v>0</v>
      </c>
      <c r="BD95" s="140"/>
      <c r="BE95" s="140" t="n">
        <f aca="false">SUM(AW95:BD95)*AL95</f>
        <v>0</v>
      </c>
      <c r="BF95" s="13"/>
      <c r="BG95" s="13"/>
      <c r="BH95" s="141" t="n">
        <f aca="false">IF(BH$2&lt;=$A95,IF(BH$3&gt;=$A95,(BH$4/1.055056),0),0)*($AH96-$AH95)/10000</f>
        <v>0</v>
      </c>
      <c r="BI95" s="141" t="n">
        <f aca="false">IF(BI$2&lt;=$A95,IF(BI$3&gt;=$A95,(BI$4/1.055056),0),0)*($AH96-$AH95)/10000</f>
        <v>0</v>
      </c>
      <c r="BJ95" s="141" t="n">
        <f aca="false">IF(BJ$2&lt;=$A95,IF(BJ$3&gt;=$A95,(BJ$4/1.055056),0),0)*($AH96-$AH95)/10000</f>
        <v>0</v>
      </c>
      <c r="BK95" s="141" t="n">
        <f aca="false">IF(BK$2&lt;=$A95,IF(BK$3&gt;=$A95,(BK$4/1.055056),0),0)*($AH96-$AH95)/10000</f>
        <v>0</v>
      </c>
      <c r="BL95" s="141" t="n">
        <f aca="false">IF(BL$2&lt;=$A95,IF(BL$3&gt;=$A95,(BL$4/1.055056),0),0)*($AH96-$AH95)/10000</f>
        <v>0</v>
      </c>
      <c r="BM95" s="141" t="n">
        <f aca="false">IF(BM$2&lt;=$A95,IF(BM$3&gt;=$A95,(BM$4/1.055056),0),0)*($AH96-$AH95)/10000</f>
        <v>0</v>
      </c>
      <c r="BN95" s="141" t="n">
        <f aca="false">IF(BN$2&lt;=$A95,IF(BN$3&gt;=$A95,(BN$4/1.055056),0),0)*($AH96-$AH95)/10000</f>
        <v>0</v>
      </c>
      <c r="BO95" s="141" t="n">
        <f aca="false">IF(BO$2&lt;=$A95,IF(BO$3&gt;=$A95,(BO$4/1.055056),0),0)*($AH96-$AH95)/10000</f>
        <v>0</v>
      </c>
      <c r="BP95" s="13"/>
      <c r="BQ95" s="14" t="n">
        <f aca="false">SUM(BH95:BO95)</f>
        <v>0</v>
      </c>
      <c r="BR95" s="14"/>
      <c r="BS95" s="14"/>
      <c r="BT95" s="17"/>
      <c r="BU95" s="17"/>
      <c r="BV95" s="142" t="n">
        <f aca="false">IF(BV$2&lt;=$A95,IF(BV$3&gt;=$A95,(BV$4),0),0)*($AH96-$AH95)/10000</f>
        <v>0</v>
      </c>
      <c r="BW95" s="142" t="n">
        <f aca="false">IF(BW$2&lt;=$A95,IF(BW$3&gt;=$A95,(BW$4),0),0)*($AH96-$AH95)/10000</f>
        <v>0</v>
      </c>
      <c r="BX95" s="142" t="n">
        <f aca="false">IF(BX$2&lt;=$A95,IF(BX$3&gt;=$A95,(BX$4),0),0)*($AH96-$AH95)/10000</f>
        <v>0</v>
      </c>
      <c r="BY95" s="142" t="n">
        <f aca="false">IF(BY$2&lt;=$A95,IF(BY$3&gt;=$A95,(BY$4),0),0)*($AH96-$AH95)/10000</f>
        <v>0</v>
      </c>
      <c r="BZ95" s="142" t="n">
        <f aca="false">IF(BZ$2&lt;=$A95,IF(BZ$3&gt;=$A95,(BZ$4),0),0)*($AH96-$AH95)/10000</f>
        <v>0</v>
      </c>
      <c r="CA95" s="140" t="n">
        <f aca="false">IF(CA$2&lt;=$A95,IF(CA$3&gt;=$A95,(CA$4),0),0)*($AH96-$AH95)/10000</f>
        <v>0</v>
      </c>
      <c r="CB95" s="140" t="n">
        <f aca="false">IF(CB$2&lt;=$A95,IF(CB$3&gt;=$A95,(CB$4),0),0)*($AH96-$AH95)/10000</f>
        <v>0</v>
      </c>
      <c r="CC95" s="140" t="n">
        <f aca="false">IF(CC$2&lt;=$A95,IF(CC$3&gt;=$A95,(CC$4),0),0)*($AH96-$AH95)/10000</f>
        <v>0</v>
      </c>
      <c r="CD95" s="140" t="n">
        <f aca="false">IF(CD$2&lt;=$A95,IF(CD$3&gt;=$A95,(CD$4),0),0)*($AH96-$AH95)/10000</f>
        <v>0</v>
      </c>
      <c r="CE95" s="140" t="n">
        <f aca="false">IF(CE$2&lt;=$A95,IF(CE$3&gt;=$A95,(CE$4),0),0)*($AH96-$AH95)/10000</f>
        <v>0</v>
      </c>
      <c r="CF95" s="140" t="n">
        <f aca="false">IF(CF$2&lt;=$A95,IF(CF$3&gt;=$A95,(CF$4),0),0)*($AH96-$AH95)/10000</f>
        <v>0</v>
      </c>
      <c r="CG95" s="140" t="n">
        <f aca="false">IF(CG$2&lt;=$A95,IF(CG$3&gt;=$A95,(CG$4),0),0)*($AH96-$AH95)/10000</f>
        <v>0</v>
      </c>
      <c r="CH95" s="140" t="n">
        <f aca="false">IF(CH$2&lt;=$A95,IF(CH$3&gt;=$A95,(CH$4),0),0)*($AH96-$AH95)/10000</f>
        <v>0</v>
      </c>
      <c r="CI95" s="17"/>
      <c r="CJ95" s="128" t="n">
        <f aca="false">SUM(BV95:CH95)*$AL95</f>
        <v>0</v>
      </c>
      <c r="CK95" s="128"/>
      <c r="CL95" s="128"/>
      <c r="CM95" s="142" t="n">
        <f aca="false">IF(CM$2&lt;=$A95,IF(CM$3&gt;=$A95,(CM$4),0),0)*($AH96-$AH95)/10000</f>
        <v>0</v>
      </c>
      <c r="CN95" s="142" t="n">
        <f aca="false">IF(CN$2&lt;=$A95,IF(CN$3&gt;=$A95,(CN$4),0),0)*($AH96-$AH95)/10000</f>
        <v>0</v>
      </c>
      <c r="CO95" s="142" t="n">
        <f aca="false">IF(CO$2&lt;=$A95,IF(CO$3&gt;=$A95,(CO$4),0),0)*($AH96-$AH95)/10000</f>
        <v>0</v>
      </c>
      <c r="CP95" s="142" t="n">
        <f aca="false">IF(CP$2&lt;=$A95,IF(CP$3&gt;=$A95,(CP$4),0),0)*($AH96-$AH95)/10000</f>
        <v>0</v>
      </c>
      <c r="CQ95" s="128"/>
      <c r="CR95" s="128" t="n">
        <f aca="false">SUM(CM95:CP95)*AL95</f>
        <v>0</v>
      </c>
      <c r="CS95" s="128"/>
      <c r="CT95" s="17"/>
      <c r="CU95" s="17"/>
      <c r="CV95" s="17"/>
      <c r="CW95" s="140" t="n">
        <f aca="false">IF(CW$2&lt;=$A95,IF(CW$3&gt;=$A95,(CW$4),0),0)*($AH96-$AH95)/10000</f>
        <v>0</v>
      </c>
      <c r="CX95" s="140" t="n">
        <f aca="false">IF(CX$2&lt;=$A95,IF(CX$3&gt;=$A95,(CX$4),0),0)*($AH96-$AH95)/10000</f>
        <v>0</v>
      </c>
      <c r="CY95" s="140" t="n">
        <f aca="false">IF(CY$2&lt;=$A95,IF(CY$3&gt;=$A95,(CY$4),0),0)*($AH96-$AH95)/10000</f>
        <v>0</v>
      </c>
      <c r="CZ95" s="140" t="n">
        <f aca="false">IF(CZ$2&lt;=$A95,IF(CZ$3&gt;=$A95,(CZ$4),0),0)*($AH96-$AH95)/10000</f>
        <v>0</v>
      </c>
      <c r="DA95" s="140" t="n">
        <f aca="false">IF(DA$2&lt;=$A95,IF(DA$3&gt;=$A95,(DA$4),0),0)*($AH96-$AH95)/10000</f>
        <v>0</v>
      </c>
      <c r="DB95" s="140" t="n">
        <f aca="false">IF(DB$2&lt;=$A95,IF(DB$3&gt;=$A95,(DB$4),0),0)*($AH96-$AH95)/10000</f>
        <v>0</v>
      </c>
      <c r="DC95" s="140" t="n">
        <f aca="false">IF(DC$2&lt;=$A95,IF(DC$3&gt;=$A95,(DC$4),0),0)*($AH96-$AH95)/10000</f>
        <v>0</v>
      </c>
      <c r="DD95" s="17"/>
      <c r="DE95" s="128" t="n">
        <f aca="false">SUM(CW95:DC95)*$AL95</f>
        <v>0</v>
      </c>
      <c r="DF95" s="17"/>
      <c r="DG95" s="17"/>
      <c r="DH95" s="17"/>
      <c r="DI95" s="17"/>
      <c r="DJ95" s="17"/>
      <c r="DK95" s="140" t="n">
        <f aca="false">IF(DK$2&lt;=$A95,IF(DK$3&gt;=$A95,(DK$4),0),0)*($AH96-$AH95)/10000</f>
        <v>0</v>
      </c>
      <c r="DL95" s="140" t="n">
        <f aca="false">IF(DL$2&lt;=$A95,IF(DL$3&gt;=$A95,(DL$4),0),0)*($AH96-$AH95)/10000</f>
        <v>0</v>
      </c>
      <c r="DM95" s="140" t="n">
        <f aca="false">IF(DM$2&lt;=$A95,IF(DM$3&gt;=$A95,(DM$4),0),0)*($AH96-$AH95)/10000</f>
        <v>0</v>
      </c>
      <c r="DN95" s="140" t="n">
        <f aca="false">IF(DN$2&lt;=$A95,IF(DN$3&gt;=$A95,(DN$4),0),0)*($AH96-$AH95)/10000</f>
        <v>0</v>
      </c>
      <c r="DO95" s="140"/>
      <c r="DP95" s="140" t="n">
        <f aca="false">SUM(DK95:DN95)*AL95</f>
        <v>0</v>
      </c>
      <c r="DQ95" s="140"/>
      <c r="DR95" s="140" t="n">
        <f aca="false">IF(DR$2&lt;=$A95,IF(DR$3&gt;=$A95,(DR$4),0),0)*($AH96-$AH95)/10000</f>
        <v>0</v>
      </c>
      <c r="DS95" s="140" t="n">
        <f aca="false">IF(DS$2&lt;=$A95,IF(DS$3&gt;=$A95,(DS$4),0),0)*($AH96-$AH95)/10000</f>
        <v>0</v>
      </c>
      <c r="DT95" s="140" t="n">
        <f aca="false">IF(DT$2&lt;=$A95,IF(DT$3&gt;=$A95,(DT$4),0),0)*($AH96-$AH95)/10000</f>
        <v>0</v>
      </c>
      <c r="DU95" s="140" t="n">
        <f aca="false">IF(DU$2&lt;=$A95,IF(DU$3&gt;=$A95,(DU$4),0),0)*($AH96-$AH95)/10000</f>
        <v>0</v>
      </c>
      <c r="DV95" s="140" t="n">
        <f aca="false">IF(DV$2&lt;=$A95,IF(DV$3&gt;=$A95,(DV$4),0),0)*($AH96-$AH95)/10000</f>
        <v>0</v>
      </c>
      <c r="DW95" s="140" t="n">
        <f aca="false">IF(DW$2&lt;=$A95,IF(DW$3&gt;=$A95,(DW$4),0),0)*($AH96-$AH95)/10000</f>
        <v>0</v>
      </c>
      <c r="DX95" s="140" t="n">
        <f aca="false">IF(DX$2&lt;=$A95,IF(DX$3&gt;=$A95,(DX$4),0),0)*($AH96-$AH95)/10000</f>
        <v>0</v>
      </c>
      <c r="DY95" s="140" t="n">
        <f aca="false">IF(DY$2&lt;=$A95,IF(DY$3&gt;=$A95,(DY$4),0),0)*($AH96-$AH95)/10000</f>
        <v>0</v>
      </c>
      <c r="DZ95" s="17"/>
      <c r="EA95" s="128" t="n">
        <f aca="false">DP95+((SUM(DR95:DY95)))</f>
        <v>0</v>
      </c>
      <c r="EB95" s="128" t="n">
        <f aca="false">EA95*AL95</f>
        <v>0</v>
      </c>
      <c r="EC95" s="17"/>
      <c r="ED95" s="17"/>
      <c r="EE95" s="17"/>
      <c r="EF95" s="17"/>
      <c r="EG95" s="17"/>
      <c r="EH95" s="140" t="n">
        <f aca="false">IF(EH$2&lt;=$A95,IF(EH$3&gt;=$A95,(EH$4),0),0)*($AH96-$AH95)/10000</f>
        <v>0</v>
      </c>
      <c r="EI95" s="140" t="n">
        <f aca="false">IF(EI$2&lt;=$A95,IF(EI$3&gt;=$A95,(EI$4),0),0)*($AH96-$AH95)/10000</f>
        <v>0</v>
      </c>
      <c r="EJ95" s="140" t="n">
        <f aca="false">IF(EJ$2&lt;=$A95,IF(EJ$3&gt;=$A95,(EJ$4),0),0)*($AH96-$AH95)/10000</f>
        <v>0</v>
      </c>
      <c r="EK95" s="140" t="n">
        <f aca="false">IF(EK$2&lt;=$A95,IF(EK$3&gt;=$A95,(EK$4),0),0)*($AH96-$AH95)/10000</f>
        <v>0</v>
      </c>
      <c r="EL95" s="140" t="n">
        <f aca="false">IF(EL$2&lt;=$A95,IF(EL$3&gt;=$A95,(EL$4),0),0)*($AH96-$AH95)/10000</f>
        <v>0</v>
      </c>
      <c r="EM95" s="140" t="n">
        <f aca="false">IF(EM$2&lt;=$A95,IF(EM$3&gt;=$A95,(EM$4),0),0)*($AH96-$AH95)/10000</f>
        <v>0</v>
      </c>
      <c r="EN95" s="17"/>
      <c r="EO95" s="128" t="n">
        <f aca="false">SUM(EH95:EM95)</f>
        <v>0</v>
      </c>
      <c r="EP95" s="128" t="n">
        <f aca="false">EO95*AL95</f>
        <v>0</v>
      </c>
      <c r="EQ95" s="17"/>
      <c r="ER95" s="17"/>
      <c r="ES95" s="17"/>
      <c r="ET95" s="17"/>
      <c r="EU95" s="17"/>
      <c r="EV95" s="140" t="n">
        <f aca="false">IF(EV$2&lt;=$A95,IF(EV$3&gt;=$A95,(EV$4),0),0)*($AH96-$AH95)/10000</f>
        <v>0</v>
      </c>
      <c r="EW95" s="140" t="n">
        <f aca="false">IF(EW$2&lt;=$A95,IF(EW$3&gt;=$A95,(EW$4),0),0)*($AH96-$AH95)/10000</f>
        <v>0</v>
      </c>
      <c r="EX95" s="140" t="n">
        <f aca="false">IF(EX$2&lt;=$A95,IF(EX$3&gt;=$A95,(EX$4),0),0)*($AH96-$AH95)/10000</f>
        <v>0</v>
      </c>
      <c r="EY95" s="140" t="n">
        <f aca="false">IF(EY$2&lt;=$A95,IF(EY$3&gt;=$A95,(EY$4),0),0)*($AH96-$AH95)/10000</f>
        <v>0</v>
      </c>
      <c r="EZ95" s="140" t="n">
        <f aca="false">IF(EZ$2&lt;=$A95,IF(EZ$3&gt;=$A95,(EZ$4),0),0)*($AH96-$AH95)/10000</f>
        <v>0</v>
      </c>
      <c r="FA95" s="140" t="n">
        <f aca="false">IF(FA$2&lt;=$A95,IF(FA$3&gt;=$A95,(FA$4),0),0)*($AH96-$AH95)/10000</f>
        <v>0</v>
      </c>
      <c r="FB95" s="17"/>
      <c r="FC95" s="128" t="n">
        <f aca="false">SUM(EV95:FA95)</f>
        <v>0</v>
      </c>
      <c r="FD95" s="128" t="n">
        <f aca="false">FC95*AL95</f>
        <v>0</v>
      </c>
      <c r="FE95" s="17"/>
      <c r="FF95" s="17"/>
      <c r="FG95" s="17"/>
      <c r="FH95" s="17"/>
      <c r="FI95" s="17"/>
      <c r="FJ95" s="17"/>
      <c r="FK95" s="140" t="n">
        <f aca="false">IF(FK$2&lt;=$A95,IF(FK$3&gt;=$A95,(FK$4),0),0)*($AH96-$AH95)/10000</f>
        <v>0</v>
      </c>
      <c r="FL95" s="140" t="n">
        <f aca="false">IF(FL$2&lt;=$A95,IF(FL$3&gt;=$A95,(FL$4),0),0)*($AH96-$AH95)/10000</f>
        <v>0</v>
      </c>
      <c r="FM95" s="140" t="n">
        <f aca="false">IF(FM$2&lt;=$A95,IF(FM$3&gt;=$A95,(FM$4),0),0)*($AH96-$AH95)/10000</f>
        <v>0</v>
      </c>
      <c r="FN95" s="140" t="n">
        <f aca="false">IF(FN$2&lt;=$A95,IF(FN$3&gt;=$A95,(FN$4),0),0)*($AH96-$AH95)/10000</f>
        <v>0</v>
      </c>
      <c r="FO95" s="140" t="n">
        <f aca="false">IF(FO$2&lt;=$A95,IF(FO$3&gt;=$A95,(FO$4),0),0)*($AH96-$AH95)/10000</f>
        <v>0</v>
      </c>
      <c r="FP95" s="140" t="n">
        <f aca="false">IF(FP$2&lt;=$A95,IF(FP$3&gt;=$A95,(FP$4),0),0)*($AH96-$AH95)/10000</f>
        <v>0</v>
      </c>
      <c r="FQ95" s="17"/>
      <c r="FR95" s="128" t="n">
        <f aca="false">SUM(FK95:FP95)</f>
        <v>0</v>
      </c>
      <c r="FS95" s="128" t="n">
        <f aca="false">FR95*AL95</f>
        <v>0</v>
      </c>
      <c r="FT95" s="17"/>
      <c r="FU95" s="17"/>
      <c r="FV95" s="17"/>
      <c r="FW95" s="17"/>
      <c r="FX95" s="17"/>
      <c r="FY95" s="17"/>
      <c r="FZ95" s="140" t="n">
        <f aca="false">IF(FZ$2&lt;=$A95,IF(FZ$3&gt;=$A95,(FZ$4),0),0)*($AH96-$AH95)/10000</f>
        <v>0</v>
      </c>
      <c r="GA95" s="140" t="n">
        <f aca="false">IF(GA$2&lt;=$A95,IF(GA$3&gt;=$A95,(GA$4),0),0)*($AH96-$AH95)/10000</f>
        <v>0</v>
      </c>
      <c r="GB95" s="140" t="n">
        <f aca="false">IF(GB$2&lt;=$A95,IF(GB$3&gt;=$A95,(GB$4),0),0)*($AH96-$AH95)/10000</f>
        <v>0</v>
      </c>
      <c r="GC95" s="140" t="n">
        <f aca="false">IF(GC$2&lt;=$A95,IF(GC$3&gt;=$A95,(GC$4),0),0)*($AH96-$AH95)/10000</f>
        <v>0</v>
      </c>
      <c r="GD95" s="140" t="n">
        <f aca="false">IF(GD$2&lt;=$A95,IF(GD$3&gt;=$A95,(GD$4),0),0)*($AH96-$AH95)/10000</f>
        <v>0</v>
      </c>
      <c r="GE95" s="140" t="n">
        <f aca="false">IF(GE$2&lt;=$A95,IF(GE$3&gt;=$A95,(GE$4),0),0)*($AH96-$AH95)/10000</f>
        <v>0</v>
      </c>
      <c r="GF95" s="17"/>
      <c r="GG95" s="128" t="n">
        <f aca="false">SUM(FZ95:GE95)</f>
        <v>0</v>
      </c>
      <c r="GH95" s="128" t="n">
        <f aca="false">GG95*AL95</f>
        <v>0</v>
      </c>
      <c r="GK95" s="17"/>
      <c r="GL95" s="17"/>
      <c r="GM95" s="17"/>
      <c r="GN95" s="17"/>
      <c r="GO95" s="140" t="n">
        <f aca="false">IF(GO$2&lt;=$A95,IF(GO$3&gt;=$A95,(GO$4),0),0)*($AH96-$AH95)/10000</f>
        <v>0</v>
      </c>
      <c r="GP95" s="140" t="n">
        <f aca="false">IF(GP$2&lt;=$A95,IF(GP$3&gt;=$A95,(GP$4),0),0)*($AH96-$AH95)/10000</f>
        <v>0</v>
      </c>
      <c r="GQ95" s="140" t="n">
        <f aca="false">IF(GQ$2&lt;=$A95,IF(GQ$3&gt;=$A95,(GQ$4),0),0)*($AH96-$AH95)/10000</f>
        <v>0</v>
      </c>
      <c r="GR95" s="140" t="n">
        <f aca="false">IF(GR$2&lt;=$A95,IF(GR$3&gt;=$A95,(GR$4),0),0)*($AH96-$AH95)/10000</f>
        <v>0</v>
      </c>
      <c r="GS95" s="140" t="n">
        <f aca="false">IF(GS$2&lt;=$A95,IF(GS$3&gt;=$A95,(GS$4),0),0)*($AH96-$AH95)/10000</f>
        <v>0</v>
      </c>
      <c r="GT95" s="140" t="n">
        <f aca="false">IF(GT$2&lt;=$A95,IF(GT$3&gt;=$A95,(GT$4),0),0)*($AH96-$AH95)/10000</f>
        <v>0</v>
      </c>
      <c r="GU95" s="17"/>
      <c r="GV95" s="128" t="n">
        <f aca="false">SUM(GO95:GT95)</f>
        <v>0</v>
      </c>
      <c r="GW95" s="128" t="n">
        <f aca="false">GV95*AL95</f>
        <v>0</v>
      </c>
      <c r="GZ95" s="17"/>
      <c r="HA95" s="17"/>
      <c r="HB95" s="17"/>
      <c r="HC95" s="17"/>
      <c r="HD95" s="140" t="n">
        <f aca="false">IF(HD$2&lt;=$A95,IF(HD$3&gt;=$A95,(HD$4),0),0)*($AH96-$AH95)/10000</f>
        <v>0</v>
      </c>
      <c r="HE95" s="140" t="n">
        <f aca="false">IF(HE$2&lt;=$A95,IF(HE$3&gt;=$A95,(HE$4),0),0)*($AH96-$AH95)/10000</f>
        <v>0</v>
      </c>
      <c r="HF95" s="140" t="n">
        <f aca="false">IF(HF$2&lt;=$A95,IF(HF$3&gt;=$A95,(HF$4),0),0)*($AH96-$AH95)/10000</f>
        <v>0</v>
      </c>
      <c r="HG95" s="140" t="n">
        <f aca="false">IF(HG$2&lt;=$A95,IF(HG$3&gt;=$A95,(HG$4),0),0)*($AH96-$AH95)/10000</f>
        <v>0</v>
      </c>
      <c r="HH95" s="140" t="n">
        <f aca="false">IF(HH$2&lt;=$A95,IF(HH$3&gt;=$A95,(HH$4),0),0)*($AH96-$AH95)/10000</f>
        <v>0</v>
      </c>
      <c r="HI95" s="140" t="n">
        <f aca="false">IF(HI$2&lt;=$A95,IF(HI$3&gt;=$A95,(HI$4),0),0)*($AH96-$AH95)/10000</f>
        <v>0</v>
      </c>
      <c r="HJ95" s="17"/>
      <c r="HK95" s="128" t="n">
        <f aca="false">SUM(HD95:HI95)</f>
        <v>0</v>
      </c>
      <c r="HL95" s="128" t="n">
        <f aca="false">HK95*AL95</f>
        <v>0</v>
      </c>
    </row>
    <row r="96" customFormat="false" ht="16.5" hidden="false" customHeight="false" outlineLevel="0" collapsed="false">
      <c r="A96" s="133" t="n">
        <v>39661</v>
      </c>
      <c r="B96" s="144" t="n">
        <f aca="false">INDEX(PrnArray,MATCH($A96,PrnColumn,0),MATCH($AE$19,PrnRow,0))+EP96</f>
        <v>0</v>
      </c>
      <c r="C96" s="135" t="n">
        <f aca="false">INDEX(M1SHEET,MATCH($A96,M1COLUMN,0),MATCH($AF$14,M1ROW,0))</f>
        <v>0.12</v>
      </c>
      <c r="D96" s="152"/>
      <c r="E96" s="144" t="n">
        <f aca="false">INDEX(PrnArray,MATCH($A96,PrnColumn,0),MATCH($AF$47,PrnRow,0))+HL96</f>
        <v>0</v>
      </c>
      <c r="F96" s="135" t="n">
        <f aca="false">INDEX(M1SHEET,MATCH($A96,M1COLUMN,0),MATCH($AF$6,M1ROW,0))</f>
        <v>0.1625</v>
      </c>
      <c r="G96" s="152"/>
      <c r="H96" s="144" t="n">
        <f aca="false">INDEX(PrnArray,MATCH($A96,PrnColumn,0),MATCH($AE$11,PrnRow,0))</f>
        <v>0</v>
      </c>
      <c r="I96" s="135" t="n">
        <f aca="false">INDEX(M1SHEET,MATCH($A96,M1COLUMN,0),MATCH($AF$20,M1ROW,0))</f>
        <v>-0.09</v>
      </c>
      <c r="J96" s="152"/>
      <c r="K96" s="144" t="n">
        <f aca="false">INDEX(PrnArray,MATCH($A96,PrnColumn,0),MATCH($AE$21,PrnRow,0))+FS96</f>
        <v>10.08</v>
      </c>
      <c r="L96" s="135" t="n">
        <f aca="false">INDEX(M1SHEET,MATCH($A96,M1COLUMN,0),MATCH($AF$10,M1ROW,0))</f>
        <v>0.0625</v>
      </c>
      <c r="M96" s="152"/>
      <c r="N96" s="144" t="n">
        <f aca="false">INDEX(PrnArray,MATCH($A96,PrnColumn,0),MATCH($AE$40,PrnRow,0))+AJ96</f>
        <v>-43.15</v>
      </c>
      <c r="O96" s="135" t="n">
        <f aca="false">INDEX(M1SHEET,MATCH($A96,M1COLUMN,0),MATCH($AF$26,M1ROW,0))</f>
        <v>0.13</v>
      </c>
      <c r="P96" s="152"/>
      <c r="Q96" s="144" t="n">
        <f aca="false">INDEX(PrnArray,MATCH($A96,PrnColumn,0),MATCH($AE$2,PrnRow,0))+$BE96+$DE96</f>
        <v>-27.4</v>
      </c>
      <c r="R96" s="135" t="n">
        <f aca="false">INDEX(M1SHEET,MATCH($A96,M1COLUMN,0),MATCH($AF$3,M1ROW,0))</f>
        <v>-0.595</v>
      </c>
      <c r="S96" s="152"/>
      <c r="T96" s="135" t="n">
        <f aca="false">INDEX(M1SHEET,MATCH($A96,M1COLUMN,0),MATCH($AF$28,M1ROW,0))</f>
        <v>4.82949899658162</v>
      </c>
      <c r="U96" s="152"/>
      <c r="V96" s="144" t="e">
        <f aca="false">INDEX(PrnArray,MATCH($A96,PrnColumn,0),MATCH($AE$18,PrnRow,0))+INDEX(optsArray,MATCH($A96,optsColumn,0),MATCH($AE$18,optsRow,0))+$BE96+$CJ96+$CR96+$DP96</f>
        <v>#VALUE!</v>
      </c>
      <c r="W96" s="135" t="n">
        <f aca="false">INDEX(M1SHEET,MATCH($A96,M1COLUMN,0),MATCH($AF$2,M1ROW,0))</f>
        <v>4.046</v>
      </c>
      <c r="X96" s="152"/>
      <c r="Z96" s="150" t="n">
        <f aca="false">H96+K96+Q96</f>
        <v>-17.32</v>
      </c>
      <c r="AA96" s="58"/>
      <c r="AB96" s="58"/>
      <c r="AH96" s="138" t="n">
        <v>39661</v>
      </c>
      <c r="AI96" s="96" t="n">
        <f aca="false">(BE96+BQ96+CJ96+DP96)*AL96</f>
        <v>0</v>
      </c>
      <c r="AJ96" s="97" t="n">
        <f aca="false">(AN96)*(AL96)</f>
        <v>0</v>
      </c>
      <c r="AK96" s="97" t="n">
        <f aca="false">(AM96+AN96)*(AL96)</f>
        <v>0</v>
      </c>
      <c r="AL96" s="139" t="n">
        <f aca="false">INDEX(M1SHEET,MATCH($AH96,M1COLUMN,0),MATCH($AF$38,M1ROW,0))</f>
        <v>0.650450296724105</v>
      </c>
      <c r="AM96" s="122" t="n">
        <f aca="false">BR96</f>
        <v>0</v>
      </c>
      <c r="AN96" s="97" t="n">
        <f aca="false">BQ96</f>
        <v>0</v>
      </c>
      <c r="AO96" s="125"/>
      <c r="AP96" s="108"/>
      <c r="AQ96" s="128" t="n">
        <f aca="false">SUM(AW96:BD96)+SUM(BH96:BO96)+SUM(DT96:DY96)+SUM(BV96:CH96)</f>
        <v>0</v>
      </c>
      <c r="AR96" s="108"/>
      <c r="AS96" s="17"/>
      <c r="AT96" s="17"/>
      <c r="AU96" s="37" t="n">
        <v>39661</v>
      </c>
      <c r="AV96" s="17"/>
      <c r="AW96" s="128" t="n">
        <f aca="false">IF(AW$2&lt;=$A96,IF(AW$3&gt;=$A96,(AW$4/1.055056),0),0)*($AH97-$AH96)/10000</f>
        <v>0</v>
      </c>
      <c r="AX96" s="140" t="n">
        <f aca="false">IF(AX$2&lt;=$A96,IF(AX$3&gt;=$A96,(AX$4/1.055056),0),0)*($AH97-$AH96)/10000</f>
        <v>0</v>
      </c>
      <c r="AY96" s="140" t="n">
        <f aca="false">IF(AY$2&lt;=$A96,IF(AY$3&gt;=$A96,(AY$4/1.055056),0),0)*($AH97-$AH96)/10000</f>
        <v>0</v>
      </c>
      <c r="AZ96" s="140" t="n">
        <f aca="false">IF(AZ$2&lt;=$A96,IF(AZ$3&gt;=$A96,(AZ$4/1.055056),0),0)*($AH97-$AH96)/10000</f>
        <v>0</v>
      </c>
      <c r="BA96" s="140" t="n">
        <f aca="false">IF(BA$2&lt;=$A96,IF(BA$3&gt;=$A96,(BA$4/1.055056),0),0)*($AH97-$AH96)/10000</f>
        <v>0</v>
      </c>
      <c r="BB96" s="140" t="n">
        <f aca="false">IF(BB$2&lt;=$A96,IF(BB$3&gt;=$A96,(BB$4/1.055056),0),0)*($AH97-$AH96)/10000</f>
        <v>0</v>
      </c>
      <c r="BC96" s="140" t="n">
        <f aca="false">IF(BC$2&lt;=$A96,IF(BC$3&gt;=$A96,(BC$4/1.055056),0),0)*($AH97-$AH96)/10000</f>
        <v>0</v>
      </c>
      <c r="BD96" s="140"/>
      <c r="BE96" s="140" t="n">
        <f aca="false">SUM(AW96:BD96)*AL96</f>
        <v>0</v>
      </c>
      <c r="BF96" s="13"/>
      <c r="BG96" s="13"/>
      <c r="BH96" s="141" t="n">
        <f aca="false">IF(BH$2&lt;=$A96,IF(BH$3&gt;=$A96,(BH$4/1.055056),0),0)*($AH97-$AH96)/10000</f>
        <v>0</v>
      </c>
      <c r="BI96" s="141" t="n">
        <f aca="false">IF(BI$2&lt;=$A96,IF(BI$3&gt;=$A96,(BI$4/1.055056),0),0)*($AH97-$AH96)/10000</f>
        <v>0</v>
      </c>
      <c r="BJ96" s="141" t="n">
        <f aca="false">IF(BJ$2&lt;=$A96,IF(BJ$3&gt;=$A96,(BJ$4/1.055056),0),0)*($AH97-$AH96)/10000</f>
        <v>0</v>
      </c>
      <c r="BK96" s="141" t="n">
        <f aca="false">IF(BK$2&lt;=$A96,IF(BK$3&gt;=$A96,(BK$4/1.055056),0),0)*($AH97-$AH96)/10000</f>
        <v>0</v>
      </c>
      <c r="BL96" s="141" t="n">
        <f aca="false">IF(BL$2&lt;=$A96,IF(BL$3&gt;=$A96,(BL$4/1.055056),0),0)*($AH97-$AH96)/10000</f>
        <v>0</v>
      </c>
      <c r="BM96" s="141" t="n">
        <f aca="false">IF(BM$2&lt;=$A96,IF(BM$3&gt;=$A96,(BM$4/1.055056),0),0)*($AH97-$AH96)/10000</f>
        <v>0</v>
      </c>
      <c r="BN96" s="141" t="n">
        <f aca="false">IF(BN$2&lt;=$A96,IF(BN$3&gt;=$A96,(BN$4/1.055056),0),0)*($AH97-$AH96)/10000</f>
        <v>0</v>
      </c>
      <c r="BO96" s="141" t="n">
        <f aca="false">IF(BO$2&lt;=$A96,IF(BO$3&gt;=$A96,(BO$4/1.055056),0),0)*($AH97-$AH96)/10000</f>
        <v>0</v>
      </c>
      <c r="BP96" s="13"/>
      <c r="BQ96" s="14" t="n">
        <f aca="false">SUM(BH96:BO96)</f>
        <v>0</v>
      </c>
      <c r="BR96" s="14"/>
      <c r="BS96" s="14"/>
      <c r="BT96" s="17"/>
      <c r="BU96" s="17"/>
      <c r="BV96" s="142" t="n">
        <f aca="false">IF(BV$2&lt;=$A96,IF(BV$3&gt;=$A96,(BV$4),0),0)*($AH97-$AH96)/10000</f>
        <v>0</v>
      </c>
      <c r="BW96" s="142" t="n">
        <f aca="false">IF(BW$2&lt;=$A96,IF(BW$3&gt;=$A96,(BW$4),0),0)*($AH97-$AH96)/10000</f>
        <v>0</v>
      </c>
      <c r="BX96" s="142" t="n">
        <f aca="false">IF(BX$2&lt;=$A96,IF(BX$3&gt;=$A96,(BX$4),0),0)*($AH97-$AH96)/10000</f>
        <v>0</v>
      </c>
      <c r="BY96" s="142" t="n">
        <f aca="false">IF(BY$2&lt;=$A96,IF(BY$3&gt;=$A96,(BY$4),0),0)*($AH97-$AH96)/10000</f>
        <v>0</v>
      </c>
      <c r="BZ96" s="142" t="n">
        <f aca="false">IF(BZ$2&lt;=$A96,IF(BZ$3&gt;=$A96,(BZ$4),0),0)*($AH97-$AH96)/10000</f>
        <v>0</v>
      </c>
      <c r="CA96" s="140" t="n">
        <f aca="false">IF(CA$2&lt;=$A96,IF(CA$3&gt;=$A96,(CA$4),0),0)*($AH97-$AH96)/10000</f>
        <v>0</v>
      </c>
      <c r="CB96" s="140" t="n">
        <f aca="false">IF(CB$2&lt;=$A96,IF(CB$3&gt;=$A96,(CB$4),0),0)*($AH97-$AH96)/10000</f>
        <v>0</v>
      </c>
      <c r="CC96" s="140" t="n">
        <f aca="false">IF(CC$2&lt;=$A96,IF(CC$3&gt;=$A96,(CC$4),0),0)*($AH97-$AH96)/10000</f>
        <v>0</v>
      </c>
      <c r="CD96" s="140" t="n">
        <f aca="false">IF(CD$2&lt;=$A96,IF(CD$3&gt;=$A96,(CD$4),0),0)*($AH97-$AH96)/10000</f>
        <v>0</v>
      </c>
      <c r="CE96" s="140" t="n">
        <f aca="false">IF(CE$2&lt;=$A96,IF(CE$3&gt;=$A96,(CE$4),0),0)*($AH97-$AH96)/10000</f>
        <v>0</v>
      </c>
      <c r="CF96" s="140" t="n">
        <f aca="false">IF(CF$2&lt;=$A96,IF(CF$3&gt;=$A96,(CF$4),0),0)*($AH97-$AH96)/10000</f>
        <v>0</v>
      </c>
      <c r="CG96" s="140" t="n">
        <f aca="false">IF(CG$2&lt;=$A96,IF(CG$3&gt;=$A96,(CG$4),0),0)*($AH97-$AH96)/10000</f>
        <v>0</v>
      </c>
      <c r="CH96" s="140" t="n">
        <f aca="false">IF(CH$2&lt;=$A96,IF(CH$3&gt;=$A96,(CH$4),0),0)*($AH97-$AH96)/10000</f>
        <v>0</v>
      </c>
      <c r="CI96" s="17"/>
      <c r="CJ96" s="128" t="n">
        <f aca="false">SUM(BV96:CH96)*$AL96</f>
        <v>0</v>
      </c>
      <c r="CK96" s="128"/>
      <c r="CL96" s="128"/>
      <c r="CM96" s="142" t="n">
        <f aca="false">IF(CM$2&lt;=$A96,IF(CM$3&gt;=$A96,(CM$4),0),0)*($AH97-$AH96)/10000</f>
        <v>0</v>
      </c>
      <c r="CN96" s="142" t="n">
        <f aca="false">IF(CN$2&lt;=$A96,IF(CN$3&gt;=$A96,(CN$4),0),0)*($AH97-$AH96)/10000</f>
        <v>0</v>
      </c>
      <c r="CO96" s="142" t="n">
        <f aca="false">IF(CO$2&lt;=$A96,IF(CO$3&gt;=$A96,(CO$4),0),0)*($AH97-$AH96)/10000</f>
        <v>0</v>
      </c>
      <c r="CP96" s="142" t="n">
        <f aca="false">IF(CP$2&lt;=$A96,IF(CP$3&gt;=$A96,(CP$4),0),0)*($AH97-$AH96)/10000</f>
        <v>0</v>
      </c>
      <c r="CQ96" s="128"/>
      <c r="CR96" s="128" t="n">
        <f aca="false">SUM(CM96:CP96)*AL96</f>
        <v>0</v>
      </c>
      <c r="CS96" s="128"/>
      <c r="CT96" s="17"/>
      <c r="CU96" s="17"/>
      <c r="CV96" s="17"/>
      <c r="CW96" s="140" t="n">
        <f aca="false">IF(CW$2&lt;=$A96,IF(CW$3&gt;=$A96,(CW$4),0),0)*($AH97-$AH96)/10000</f>
        <v>0</v>
      </c>
      <c r="CX96" s="140" t="n">
        <f aca="false">IF(CX$2&lt;=$A96,IF(CX$3&gt;=$A96,(CX$4),0),0)*($AH97-$AH96)/10000</f>
        <v>0</v>
      </c>
      <c r="CY96" s="140" t="n">
        <f aca="false">IF(CY$2&lt;=$A96,IF(CY$3&gt;=$A96,(CY$4),0),0)*($AH97-$AH96)/10000</f>
        <v>0</v>
      </c>
      <c r="CZ96" s="140" t="n">
        <f aca="false">IF(CZ$2&lt;=$A96,IF(CZ$3&gt;=$A96,(CZ$4),0),0)*($AH97-$AH96)/10000</f>
        <v>0</v>
      </c>
      <c r="DA96" s="140" t="n">
        <f aca="false">IF(DA$2&lt;=$A96,IF(DA$3&gt;=$A96,(DA$4),0),0)*($AH97-$AH96)/10000</f>
        <v>0</v>
      </c>
      <c r="DB96" s="140" t="n">
        <f aca="false">IF(DB$2&lt;=$A96,IF(DB$3&gt;=$A96,(DB$4),0),0)*($AH97-$AH96)/10000</f>
        <v>0</v>
      </c>
      <c r="DC96" s="140" t="n">
        <f aca="false">IF(DC$2&lt;=$A96,IF(DC$3&gt;=$A96,(DC$4),0),0)*($AH97-$AH96)/10000</f>
        <v>0</v>
      </c>
      <c r="DD96" s="17"/>
      <c r="DE96" s="128" t="n">
        <f aca="false">SUM(CW96:DC96)*$AL96</f>
        <v>0</v>
      </c>
      <c r="DF96" s="17"/>
      <c r="DG96" s="17"/>
      <c r="DH96" s="17"/>
      <c r="DI96" s="17"/>
      <c r="DJ96" s="17"/>
      <c r="DK96" s="140" t="n">
        <f aca="false">IF(DK$2&lt;=$A96,IF(DK$3&gt;=$A96,(DK$4),0),0)*($AH97-$AH96)/10000</f>
        <v>0</v>
      </c>
      <c r="DL96" s="140" t="n">
        <f aca="false">IF(DL$2&lt;=$A96,IF(DL$3&gt;=$A96,(DL$4),0),0)*($AH97-$AH96)/10000</f>
        <v>0</v>
      </c>
      <c r="DM96" s="140" t="n">
        <f aca="false">IF(DM$2&lt;=$A96,IF(DM$3&gt;=$A96,(DM$4),0),0)*($AH97-$AH96)/10000</f>
        <v>0</v>
      </c>
      <c r="DN96" s="140" t="n">
        <f aca="false">IF(DN$2&lt;=$A96,IF(DN$3&gt;=$A96,(DN$4),0),0)*($AH97-$AH96)/10000</f>
        <v>0</v>
      </c>
      <c r="DO96" s="140"/>
      <c r="DP96" s="140" t="n">
        <f aca="false">SUM(DK96:DN96)*AL96</f>
        <v>0</v>
      </c>
      <c r="DQ96" s="140"/>
      <c r="DR96" s="140" t="n">
        <f aca="false">IF(DR$2&lt;=$A96,IF(DR$3&gt;=$A96,(DR$4),0),0)*($AH97-$AH96)/10000</f>
        <v>0</v>
      </c>
      <c r="DS96" s="140" t="n">
        <f aca="false">IF(DS$2&lt;=$A96,IF(DS$3&gt;=$A96,(DS$4),0),0)*($AH97-$AH96)/10000</f>
        <v>0</v>
      </c>
      <c r="DT96" s="140" t="n">
        <f aca="false">IF(DT$2&lt;=$A96,IF(DT$3&gt;=$A96,(DT$4),0),0)*($AH97-$AH96)/10000</f>
        <v>0</v>
      </c>
      <c r="DU96" s="140" t="n">
        <f aca="false">IF(DU$2&lt;=$A96,IF(DU$3&gt;=$A96,(DU$4),0),0)*($AH97-$AH96)/10000</f>
        <v>0</v>
      </c>
      <c r="DV96" s="140" t="n">
        <f aca="false">IF(DV$2&lt;=$A96,IF(DV$3&gt;=$A96,(DV$4),0),0)*($AH97-$AH96)/10000</f>
        <v>0</v>
      </c>
      <c r="DW96" s="140" t="n">
        <f aca="false">IF(DW$2&lt;=$A96,IF(DW$3&gt;=$A96,(DW$4),0),0)*($AH97-$AH96)/10000</f>
        <v>0</v>
      </c>
      <c r="DX96" s="140" t="n">
        <f aca="false">IF(DX$2&lt;=$A96,IF(DX$3&gt;=$A96,(DX$4),0),0)*($AH97-$AH96)/10000</f>
        <v>0</v>
      </c>
      <c r="DY96" s="140" t="n">
        <f aca="false">IF(DY$2&lt;=$A96,IF(DY$3&gt;=$A96,(DY$4),0),0)*($AH97-$AH96)/10000</f>
        <v>0</v>
      </c>
      <c r="DZ96" s="17"/>
      <c r="EA96" s="128" t="n">
        <f aca="false">DP96+((SUM(DR96:DY96)))</f>
        <v>0</v>
      </c>
      <c r="EB96" s="128" t="n">
        <f aca="false">EA96*AL96</f>
        <v>0</v>
      </c>
      <c r="EC96" s="17"/>
      <c r="ED96" s="17"/>
      <c r="EE96" s="17"/>
      <c r="EF96" s="17"/>
      <c r="EG96" s="17"/>
      <c r="EH96" s="140" t="n">
        <f aca="false">IF(EH$2&lt;=$A96,IF(EH$3&gt;=$A96,(EH$4),0),0)*($AH97-$AH96)/10000</f>
        <v>0</v>
      </c>
      <c r="EI96" s="140" t="n">
        <f aca="false">IF(EI$2&lt;=$A96,IF(EI$3&gt;=$A96,(EI$4),0),0)*($AH97-$AH96)/10000</f>
        <v>0</v>
      </c>
      <c r="EJ96" s="140" t="n">
        <f aca="false">IF(EJ$2&lt;=$A96,IF(EJ$3&gt;=$A96,(EJ$4),0),0)*($AH97-$AH96)/10000</f>
        <v>0</v>
      </c>
      <c r="EK96" s="140" t="n">
        <f aca="false">IF(EK$2&lt;=$A96,IF(EK$3&gt;=$A96,(EK$4),0),0)*($AH97-$AH96)/10000</f>
        <v>0</v>
      </c>
      <c r="EL96" s="140" t="n">
        <f aca="false">IF(EL$2&lt;=$A96,IF(EL$3&gt;=$A96,(EL$4),0),0)*($AH97-$AH96)/10000</f>
        <v>0</v>
      </c>
      <c r="EM96" s="140" t="n">
        <f aca="false">IF(EM$2&lt;=$A96,IF(EM$3&gt;=$A96,(EM$4),0),0)*($AH97-$AH96)/10000</f>
        <v>0</v>
      </c>
      <c r="EN96" s="17"/>
      <c r="EO96" s="128" t="n">
        <f aca="false">SUM(EH96:EM96)</f>
        <v>0</v>
      </c>
      <c r="EP96" s="128" t="n">
        <f aca="false">EO96*AL96</f>
        <v>0</v>
      </c>
      <c r="EQ96" s="17"/>
      <c r="ER96" s="17"/>
      <c r="ES96" s="17"/>
      <c r="ET96" s="17"/>
      <c r="EU96" s="17"/>
      <c r="EV96" s="140" t="n">
        <f aca="false">IF(EV$2&lt;=$A96,IF(EV$3&gt;=$A96,(EV$4),0),0)*($AH97-$AH96)/10000</f>
        <v>0</v>
      </c>
      <c r="EW96" s="140" t="n">
        <f aca="false">IF(EW$2&lt;=$A96,IF(EW$3&gt;=$A96,(EW$4),0),0)*($AH97-$AH96)/10000</f>
        <v>0</v>
      </c>
      <c r="EX96" s="140" t="n">
        <f aca="false">IF(EX$2&lt;=$A96,IF(EX$3&gt;=$A96,(EX$4),0),0)*($AH97-$AH96)/10000</f>
        <v>0</v>
      </c>
      <c r="EY96" s="140" t="n">
        <f aca="false">IF(EY$2&lt;=$A96,IF(EY$3&gt;=$A96,(EY$4),0),0)*($AH97-$AH96)/10000</f>
        <v>0</v>
      </c>
      <c r="EZ96" s="140" t="n">
        <f aca="false">IF(EZ$2&lt;=$A96,IF(EZ$3&gt;=$A96,(EZ$4),0),0)*($AH97-$AH96)/10000</f>
        <v>0</v>
      </c>
      <c r="FA96" s="140" t="n">
        <f aca="false">IF(FA$2&lt;=$A96,IF(FA$3&gt;=$A96,(FA$4),0),0)*($AH97-$AH96)/10000</f>
        <v>0</v>
      </c>
      <c r="FB96" s="17"/>
      <c r="FC96" s="128" t="n">
        <f aca="false">SUM(EV96:FA96)</f>
        <v>0</v>
      </c>
      <c r="FD96" s="128" t="n">
        <f aca="false">FC96*AL96</f>
        <v>0</v>
      </c>
      <c r="FE96" s="17"/>
      <c r="FF96" s="17"/>
      <c r="FG96" s="17"/>
      <c r="FH96" s="17"/>
      <c r="FI96" s="17"/>
      <c r="FJ96" s="17"/>
      <c r="FK96" s="140" t="n">
        <f aca="false">IF(FK$2&lt;=$A96,IF(FK$3&gt;=$A96,(FK$4),0),0)*($AH97-$AH96)/10000</f>
        <v>0</v>
      </c>
      <c r="FL96" s="140" t="n">
        <f aca="false">IF(FL$2&lt;=$A96,IF(FL$3&gt;=$A96,(FL$4),0),0)*($AH97-$AH96)/10000</f>
        <v>0</v>
      </c>
      <c r="FM96" s="140" t="n">
        <f aca="false">IF(FM$2&lt;=$A96,IF(FM$3&gt;=$A96,(FM$4),0),0)*($AH97-$AH96)/10000</f>
        <v>0</v>
      </c>
      <c r="FN96" s="140" t="n">
        <f aca="false">IF(FN$2&lt;=$A96,IF(FN$3&gt;=$A96,(FN$4),0),0)*($AH97-$AH96)/10000</f>
        <v>0</v>
      </c>
      <c r="FO96" s="140" t="n">
        <f aca="false">IF(FO$2&lt;=$A96,IF(FO$3&gt;=$A96,(FO$4),0),0)*($AH97-$AH96)/10000</f>
        <v>0</v>
      </c>
      <c r="FP96" s="140" t="n">
        <f aca="false">IF(FP$2&lt;=$A96,IF(FP$3&gt;=$A96,(FP$4),0),0)*($AH97-$AH96)/10000</f>
        <v>0</v>
      </c>
      <c r="FQ96" s="17"/>
      <c r="FR96" s="128" t="n">
        <f aca="false">SUM(FK96:FP96)</f>
        <v>0</v>
      </c>
      <c r="FS96" s="128" t="n">
        <f aca="false">FR96*AL96</f>
        <v>0</v>
      </c>
      <c r="FT96" s="17"/>
      <c r="FU96" s="17"/>
      <c r="FV96" s="17"/>
      <c r="FW96" s="17"/>
      <c r="FX96" s="17"/>
      <c r="FY96" s="17"/>
      <c r="FZ96" s="140" t="n">
        <f aca="false">IF(FZ$2&lt;=$A96,IF(FZ$3&gt;=$A96,(FZ$4),0),0)*($AH97-$AH96)/10000</f>
        <v>0</v>
      </c>
      <c r="GA96" s="140" t="n">
        <f aca="false">IF(GA$2&lt;=$A96,IF(GA$3&gt;=$A96,(GA$4),0),0)*($AH97-$AH96)/10000</f>
        <v>0</v>
      </c>
      <c r="GB96" s="140" t="n">
        <f aca="false">IF(GB$2&lt;=$A96,IF(GB$3&gt;=$A96,(GB$4),0),0)*($AH97-$AH96)/10000</f>
        <v>0</v>
      </c>
      <c r="GC96" s="140" t="n">
        <f aca="false">IF(GC$2&lt;=$A96,IF(GC$3&gt;=$A96,(GC$4),0),0)*($AH97-$AH96)/10000</f>
        <v>0</v>
      </c>
      <c r="GD96" s="140" t="n">
        <f aca="false">IF(GD$2&lt;=$A96,IF(GD$3&gt;=$A96,(GD$4),0),0)*($AH97-$AH96)/10000</f>
        <v>0</v>
      </c>
      <c r="GE96" s="140" t="n">
        <f aca="false">IF(GE$2&lt;=$A96,IF(GE$3&gt;=$A96,(GE$4),0),0)*($AH97-$AH96)/10000</f>
        <v>0</v>
      </c>
      <c r="GF96" s="17"/>
      <c r="GG96" s="128" t="n">
        <f aca="false">SUM(FZ96:GE96)</f>
        <v>0</v>
      </c>
      <c r="GH96" s="128" t="n">
        <f aca="false">GG96*AL96</f>
        <v>0</v>
      </c>
      <c r="GK96" s="17"/>
      <c r="GL96" s="17"/>
      <c r="GM96" s="17"/>
      <c r="GN96" s="17"/>
      <c r="GO96" s="140" t="n">
        <f aca="false">IF(GO$2&lt;=$A96,IF(GO$3&gt;=$A96,(GO$4),0),0)*($AH97-$AH96)/10000</f>
        <v>0</v>
      </c>
      <c r="GP96" s="140" t="n">
        <f aca="false">IF(GP$2&lt;=$A96,IF(GP$3&gt;=$A96,(GP$4),0),0)*($AH97-$AH96)/10000</f>
        <v>0</v>
      </c>
      <c r="GQ96" s="140" t="n">
        <f aca="false">IF(GQ$2&lt;=$A96,IF(GQ$3&gt;=$A96,(GQ$4),0),0)*($AH97-$AH96)/10000</f>
        <v>0</v>
      </c>
      <c r="GR96" s="140" t="n">
        <f aca="false">IF(GR$2&lt;=$A96,IF(GR$3&gt;=$A96,(GR$4),0),0)*($AH97-$AH96)/10000</f>
        <v>0</v>
      </c>
      <c r="GS96" s="140" t="n">
        <f aca="false">IF(GS$2&lt;=$A96,IF(GS$3&gt;=$A96,(GS$4),0),0)*($AH97-$AH96)/10000</f>
        <v>0</v>
      </c>
      <c r="GT96" s="140" t="n">
        <f aca="false">IF(GT$2&lt;=$A96,IF(GT$3&gt;=$A96,(GT$4),0),0)*($AH97-$AH96)/10000</f>
        <v>0</v>
      </c>
      <c r="GU96" s="17"/>
      <c r="GV96" s="128" t="n">
        <f aca="false">SUM(GO96:GT96)</f>
        <v>0</v>
      </c>
      <c r="GW96" s="128" t="n">
        <f aca="false">GV96*AL96</f>
        <v>0</v>
      </c>
      <c r="GZ96" s="17"/>
      <c r="HA96" s="17"/>
      <c r="HB96" s="17"/>
      <c r="HC96" s="17"/>
      <c r="HD96" s="140" t="n">
        <f aca="false">IF(HD$2&lt;=$A96,IF(HD$3&gt;=$A96,(HD$4),0),0)*($AH97-$AH96)/10000</f>
        <v>0</v>
      </c>
      <c r="HE96" s="140" t="n">
        <f aca="false">IF(HE$2&lt;=$A96,IF(HE$3&gt;=$A96,(HE$4),0),0)*($AH97-$AH96)/10000</f>
        <v>0</v>
      </c>
      <c r="HF96" s="140" t="n">
        <f aca="false">IF(HF$2&lt;=$A96,IF(HF$3&gt;=$A96,(HF$4),0),0)*($AH97-$AH96)/10000</f>
        <v>0</v>
      </c>
      <c r="HG96" s="140" t="n">
        <f aca="false">IF(HG$2&lt;=$A96,IF(HG$3&gt;=$A96,(HG$4),0),0)*($AH97-$AH96)/10000</f>
        <v>0</v>
      </c>
      <c r="HH96" s="140" t="n">
        <f aca="false">IF(HH$2&lt;=$A96,IF(HH$3&gt;=$A96,(HH$4),0),0)*($AH97-$AH96)/10000</f>
        <v>0</v>
      </c>
      <c r="HI96" s="140" t="n">
        <f aca="false">IF(HI$2&lt;=$A96,IF(HI$3&gt;=$A96,(HI$4),0),0)*($AH97-$AH96)/10000</f>
        <v>0</v>
      </c>
      <c r="HJ96" s="17"/>
      <c r="HK96" s="128" t="n">
        <f aca="false">SUM(HD96:HI96)</f>
        <v>0</v>
      </c>
      <c r="HL96" s="128" t="n">
        <f aca="false">HK96*AL96</f>
        <v>0</v>
      </c>
    </row>
    <row r="97" customFormat="false" ht="16.5" hidden="false" customHeight="false" outlineLevel="0" collapsed="false">
      <c r="A97" s="133" t="n">
        <v>39692</v>
      </c>
      <c r="B97" s="144" t="n">
        <f aca="false">INDEX(PrnArray,MATCH($A97,PrnColumn,0),MATCH($AE$19,PrnRow,0))+EP97</f>
        <v>0</v>
      </c>
      <c r="C97" s="135" t="n">
        <f aca="false">INDEX(M1SHEET,MATCH($A97,M1COLUMN,0),MATCH($AF$14,M1ROW,0))</f>
        <v>0.12</v>
      </c>
      <c r="D97" s="152"/>
      <c r="E97" s="144" t="n">
        <f aca="false">INDEX(PrnArray,MATCH($A97,PrnColumn,0),MATCH($AF$47,PrnRow,0))+HL97</f>
        <v>0</v>
      </c>
      <c r="F97" s="135" t="n">
        <f aca="false">INDEX(M1SHEET,MATCH($A97,M1COLUMN,0),MATCH($AF$6,M1ROW,0))</f>
        <v>0.1825</v>
      </c>
      <c r="G97" s="152"/>
      <c r="H97" s="144" t="n">
        <f aca="false">INDEX(PrnArray,MATCH($A97,PrnColumn,0),MATCH($AE$11,PrnRow,0))</f>
        <v>0</v>
      </c>
      <c r="I97" s="135" t="n">
        <f aca="false">INDEX(M1SHEET,MATCH($A97,M1COLUMN,0),MATCH($AF$20,M1ROW,0))</f>
        <v>-0.09</v>
      </c>
      <c r="J97" s="152"/>
      <c r="K97" s="144" t="n">
        <f aca="false">INDEX(PrnArray,MATCH($A97,PrnColumn,0),MATCH($AE$21,PrnRow,0))+FS97</f>
        <v>9.7</v>
      </c>
      <c r="L97" s="135" t="n">
        <f aca="false">INDEX(M1SHEET,MATCH($A97,M1COLUMN,0),MATCH($AF$10,M1ROW,0))</f>
        <v>0.0825</v>
      </c>
      <c r="M97" s="152"/>
      <c r="N97" s="144" t="n">
        <f aca="false">INDEX(PrnArray,MATCH($A97,PrnColumn,0),MATCH($AE$40,PrnRow,0))+AJ97</f>
        <v>-41.53</v>
      </c>
      <c r="O97" s="135" t="n">
        <f aca="false">INDEX(M1SHEET,MATCH($A97,M1COLUMN,0),MATCH($AF$26,M1ROW,0))</f>
        <v>0.13</v>
      </c>
      <c r="P97" s="152"/>
      <c r="Q97" s="144" t="n">
        <f aca="false">INDEX(PrnArray,MATCH($A97,PrnColumn,0),MATCH($AE$2,PrnRow,0))+$BE97+$DE97</f>
        <v>-26.37</v>
      </c>
      <c r="R97" s="135" t="n">
        <f aca="false">INDEX(M1SHEET,MATCH($A97,M1COLUMN,0),MATCH($AF$3,M1ROW,0))</f>
        <v>-0.595</v>
      </c>
      <c r="S97" s="152"/>
      <c r="T97" s="135" t="n">
        <f aca="false">INDEX(M1SHEET,MATCH($A97,M1COLUMN,0),MATCH($AF$28,M1ROW,0))</f>
        <v>4.86551932778163</v>
      </c>
      <c r="U97" s="152"/>
      <c r="V97" s="144" t="e">
        <f aca="false">INDEX(PrnArray,MATCH($A97,PrnColumn,0),MATCH($AE$18,PrnRow,0))+INDEX(optsArray,MATCH($A97,optsColumn,0),MATCH($AE$18,optsRow,0))+$BE97+$CJ97+$CR97+$DP97</f>
        <v>#VALUE!</v>
      </c>
      <c r="W97" s="135" t="n">
        <f aca="false">INDEX(M1SHEET,MATCH($A97,M1COLUMN,0),MATCH($AF$2,M1ROW,0))</f>
        <v>4.072</v>
      </c>
      <c r="X97" s="152"/>
      <c r="Z97" s="150" t="n">
        <f aca="false">H97+K97+Q97</f>
        <v>-16.67</v>
      </c>
      <c r="AA97" s="58"/>
      <c r="AB97" s="58"/>
      <c r="AH97" s="138" t="n">
        <v>39692</v>
      </c>
      <c r="AI97" s="96" t="n">
        <f aca="false">(BE97+BQ97+CJ97+DP97)*AL97</f>
        <v>0</v>
      </c>
      <c r="AJ97" s="97" t="n">
        <f aca="false">(AN97)*(AL97)</f>
        <v>0</v>
      </c>
      <c r="AK97" s="97" t="n">
        <f aca="false">(AM97+AN97)*(AL97)</f>
        <v>0</v>
      </c>
      <c r="AL97" s="139" t="n">
        <f aca="false">INDEX(M1SHEET,MATCH($AH97,M1COLUMN,0),MATCH($AF$38,M1ROW,0))</f>
        <v>0.646904255201032</v>
      </c>
      <c r="AM97" s="122" t="n">
        <f aca="false">BR97</f>
        <v>0</v>
      </c>
      <c r="AN97" s="97" t="n">
        <f aca="false">BQ97</f>
        <v>0</v>
      </c>
      <c r="AO97" s="125"/>
      <c r="AP97" s="108"/>
      <c r="AQ97" s="128" t="n">
        <f aca="false">SUM(AW97:BD97)+SUM(BH97:BO97)+SUM(DT97:DY97)+SUM(BV97:CH97)</f>
        <v>0</v>
      </c>
      <c r="AR97" s="108"/>
      <c r="AS97" s="17"/>
      <c r="AT97" s="17"/>
      <c r="AU97" s="37" t="n">
        <v>39692</v>
      </c>
      <c r="AV97" s="17"/>
      <c r="AW97" s="128" t="n">
        <f aca="false">IF(AW$2&lt;=$A97,IF(AW$3&gt;=$A97,(AW$4/1.055056),0),0)*($AH98-$AH97)/10000</f>
        <v>0</v>
      </c>
      <c r="AX97" s="140" t="n">
        <f aca="false">IF(AX$2&lt;=$A97,IF(AX$3&gt;=$A97,(AX$4/1.055056),0),0)*($AH98-$AH97)/10000</f>
        <v>0</v>
      </c>
      <c r="AY97" s="140" t="n">
        <f aca="false">IF(AY$2&lt;=$A97,IF(AY$3&gt;=$A97,(AY$4/1.055056),0),0)*($AH98-$AH97)/10000</f>
        <v>0</v>
      </c>
      <c r="AZ97" s="140" t="n">
        <f aca="false">IF(AZ$2&lt;=$A97,IF(AZ$3&gt;=$A97,(AZ$4/1.055056),0),0)*($AH98-$AH97)/10000</f>
        <v>0</v>
      </c>
      <c r="BA97" s="140" t="n">
        <f aca="false">IF(BA$2&lt;=$A97,IF(BA$3&gt;=$A97,(BA$4/1.055056),0),0)*($AH98-$AH97)/10000</f>
        <v>0</v>
      </c>
      <c r="BB97" s="140" t="n">
        <f aca="false">IF(BB$2&lt;=$A97,IF(BB$3&gt;=$A97,(BB$4/1.055056),0),0)*($AH98-$AH97)/10000</f>
        <v>0</v>
      </c>
      <c r="BC97" s="140" t="n">
        <f aca="false">IF(BC$2&lt;=$A97,IF(BC$3&gt;=$A97,(BC$4/1.055056),0),0)*($AH98-$AH97)/10000</f>
        <v>0</v>
      </c>
      <c r="BD97" s="140"/>
      <c r="BE97" s="140" t="n">
        <f aca="false">SUM(AW97:BD97)*AL97</f>
        <v>0</v>
      </c>
      <c r="BF97" s="13"/>
      <c r="BG97" s="13"/>
      <c r="BH97" s="141" t="n">
        <f aca="false">IF(BH$2&lt;=$A97,IF(BH$3&gt;=$A97,(BH$4/1.055056),0),0)*($AH98-$AH97)/10000</f>
        <v>0</v>
      </c>
      <c r="BI97" s="141" t="n">
        <f aca="false">IF(BI$2&lt;=$A97,IF(BI$3&gt;=$A97,(BI$4/1.055056),0),0)*($AH98-$AH97)/10000</f>
        <v>0</v>
      </c>
      <c r="BJ97" s="141" t="n">
        <f aca="false">IF(BJ$2&lt;=$A97,IF(BJ$3&gt;=$A97,(BJ$4/1.055056),0),0)*($AH98-$AH97)/10000</f>
        <v>0</v>
      </c>
      <c r="BK97" s="141" t="n">
        <f aca="false">IF(BK$2&lt;=$A97,IF(BK$3&gt;=$A97,(BK$4/1.055056),0),0)*($AH98-$AH97)/10000</f>
        <v>0</v>
      </c>
      <c r="BL97" s="141" t="n">
        <f aca="false">IF(BL$2&lt;=$A97,IF(BL$3&gt;=$A97,(BL$4/1.055056),0),0)*($AH98-$AH97)/10000</f>
        <v>0</v>
      </c>
      <c r="BM97" s="141" t="n">
        <f aca="false">IF(BM$2&lt;=$A97,IF(BM$3&gt;=$A97,(BM$4/1.055056),0),0)*($AH98-$AH97)/10000</f>
        <v>0</v>
      </c>
      <c r="BN97" s="141" t="n">
        <f aca="false">IF(BN$2&lt;=$A97,IF(BN$3&gt;=$A97,(BN$4/1.055056),0),0)*($AH98-$AH97)/10000</f>
        <v>0</v>
      </c>
      <c r="BO97" s="141" t="n">
        <f aca="false">IF(BO$2&lt;=$A97,IF(BO$3&gt;=$A97,(BO$4/1.055056),0),0)*($AH98-$AH97)/10000</f>
        <v>0</v>
      </c>
      <c r="BP97" s="13"/>
      <c r="BQ97" s="14" t="n">
        <f aca="false">SUM(BH97:BO97)</f>
        <v>0</v>
      </c>
      <c r="BR97" s="14"/>
      <c r="BS97" s="14"/>
      <c r="BT97" s="17"/>
      <c r="BU97" s="17"/>
      <c r="BV97" s="142" t="n">
        <f aca="false">IF(BV$2&lt;=$A97,IF(BV$3&gt;=$A97,(BV$4),0),0)*($AH98-$AH97)/10000</f>
        <v>0</v>
      </c>
      <c r="BW97" s="142" t="n">
        <f aca="false">IF(BW$2&lt;=$A97,IF(BW$3&gt;=$A97,(BW$4),0),0)*($AH98-$AH97)/10000</f>
        <v>0</v>
      </c>
      <c r="BX97" s="142" t="n">
        <f aca="false">IF(BX$2&lt;=$A97,IF(BX$3&gt;=$A97,(BX$4),0),0)*($AH98-$AH97)/10000</f>
        <v>0</v>
      </c>
      <c r="BY97" s="142" t="n">
        <f aca="false">IF(BY$2&lt;=$A97,IF(BY$3&gt;=$A97,(BY$4),0),0)*($AH98-$AH97)/10000</f>
        <v>0</v>
      </c>
      <c r="BZ97" s="142" t="n">
        <f aca="false">IF(BZ$2&lt;=$A97,IF(BZ$3&gt;=$A97,(BZ$4),0),0)*($AH98-$AH97)/10000</f>
        <v>0</v>
      </c>
      <c r="CA97" s="140" t="n">
        <f aca="false">IF(CA$2&lt;=$A97,IF(CA$3&gt;=$A97,(CA$4),0),0)*($AH98-$AH97)/10000</f>
        <v>0</v>
      </c>
      <c r="CB97" s="140" t="n">
        <f aca="false">IF(CB$2&lt;=$A97,IF(CB$3&gt;=$A97,(CB$4),0),0)*($AH98-$AH97)/10000</f>
        <v>0</v>
      </c>
      <c r="CC97" s="140" t="n">
        <f aca="false">IF(CC$2&lt;=$A97,IF(CC$3&gt;=$A97,(CC$4),0),0)*($AH98-$AH97)/10000</f>
        <v>0</v>
      </c>
      <c r="CD97" s="140" t="n">
        <f aca="false">IF(CD$2&lt;=$A97,IF(CD$3&gt;=$A97,(CD$4),0),0)*($AH98-$AH97)/10000</f>
        <v>0</v>
      </c>
      <c r="CE97" s="140" t="n">
        <f aca="false">IF(CE$2&lt;=$A97,IF(CE$3&gt;=$A97,(CE$4),0),0)*($AH98-$AH97)/10000</f>
        <v>0</v>
      </c>
      <c r="CF97" s="140" t="n">
        <f aca="false">IF(CF$2&lt;=$A97,IF(CF$3&gt;=$A97,(CF$4),0),0)*($AH98-$AH97)/10000</f>
        <v>0</v>
      </c>
      <c r="CG97" s="140" t="n">
        <f aca="false">IF(CG$2&lt;=$A97,IF(CG$3&gt;=$A97,(CG$4),0),0)*($AH98-$AH97)/10000</f>
        <v>0</v>
      </c>
      <c r="CH97" s="140" t="n">
        <f aca="false">IF(CH$2&lt;=$A97,IF(CH$3&gt;=$A97,(CH$4),0),0)*($AH98-$AH97)/10000</f>
        <v>0</v>
      </c>
      <c r="CI97" s="17"/>
      <c r="CJ97" s="128" t="n">
        <f aca="false">SUM(BV97:CH97)*$AL97</f>
        <v>0</v>
      </c>
      <c r="CK97" s="128"/>
      <c r="CL97" s="128"/>
      <c r="CM97" s="142" t="n">
        <f aca="false">IF(CM$2&lt;=$A97,IF(CM$3&gt;=$A97,(CM$4),0),0)*($AH98-$AH97)/10000</f>
        <v>0</v>
      </c>
      <c r="CN97" s="142" t="n">
        <f aca="false">IF(CN$2&lt;=$A97,IF(CN$3&gt;=$A97,(CN$4),0),0)*($AH98-$AH97)/10000</f>
        <v>0</v>
      </c>
      <c r="CO97" s="142" t="n">
        <f aca="false">IF(CO$2&lt;=$A97,IF(CO$3&gt;=$A97,(CO$4),0),0)*($AH98-$AH97)/10000</f>
        <v>0</v>
      </c>
      <c r="CP97" s="142" t="n">
        <f aca="false">IF(CP$2&lt;=$A97,IF(CP$3&gt;=$A97,(CP$4),0),0)*($AH98-$AH97)/10000</f>
        <v>0</v>
      </c>
      <c r="CQ97" s="128"/>
      <c r="CR97" s="128" t="n">
        <f aca="false">SUM(CM97:CP97)*AL97</f>
        <v>0</v>
      </c>
      <c r="CS97" s="128"/>
      <c r="CT97" s="17"/>
      <c r="CU97" s="17"/>
      <c r="CV97" s="17"/>
      <c r="CW97" s="140" t="n">
        <f aca="false">IF(CW$2&lt;=$A97,IF(CW$3&gt;=$A97,(CW$4),0),0)*($AH98-$AH97)/10000</f>
        <v>0</v>
      </c>
      <c r="CX97" s="140" t="n">
        <f aca="false">IF(CX$2&lt;=$A97,IF(CX$3&gt;=$A97,(CX$4),0),0)*($AH98-$AH97)/10000</f>
        <v>0</v>
      </c>
      <c r="CY97" s="140" t="n">
        <f aca="false">IF(CY$2&lt;=$A97,IF(CY$3&gt;=$A97,(CY$4),0),0)*($AH98-$AH97)/10000</f>
        <v>0</v>
      </c>
      <c r="CZ97" s="140" t="n">
        <f aca="false">IF(CZ$2&lt;=$A97,IF(CZ$3&gt;=$A97,(CZ$4),0),0)*($AH98-$AH97)/10000</f>
        <v>0</v>
      </c>
      <c r="DA97" s="140" t="n">
        <f aca="false">IF(DA$2&lt;=$A97,IF(DA$3&gt;=$A97,(DA$4),0),0)*($AH98-$AH97)/10000</f>
        <v>0</v>
      </c>
      <c r="DB97" s="140" t="n">
        <f aca="false">IF(DB$2&lt;=$A97,IF(DB$3&gt;=$A97,(DB$4),0),0)*($AH98-$AH97)/10000</f>
        <v>0</v>
      </c>
      <c r="DC97" s="140" t="n">
        <f aca="false">IF(DC$2&lt;=$A97,IF(DC$3&gt;=$A97,(DC$4),0),0)*($AH98-$AH97)/10000</f>
        <v>0</v>
      </c>
      <c r="DD97" s="17"/>
      <c r="DE97" s="128" t="n">
        <f aca="false">SUM(CW97:DC97)*$AL97</f>
        <v>0</v>
      </c>
      <c r="DF97" s="17"/>
      <c r="DG97" s="17"/>
      <c r="DH97" s="17"/>
      <c r="DI97" s="17"/>
      <c r="DJ97" s="17"/>
      <c r="DK97" s="140" t="n">
        <f aca="false">IF(DK$2&lt;=$A97,IF(DK$3&gt;=$A97,(DK$4),0),0)*($AH98-$AH97)/10000</f>
        <v>0</v>
      </c>
      <c r="DL97" s="140" t="n">
        <f aca="false">IF(DL$2&lt;=$A97,IF(DL$3&gt;=$A97,(DL$4),0),0)*($AH98-$AH97)/10000</f>
        <v>0</v>
      </c>
      <c r="DM97" s="140" t="n">
        <f aca="false">IF(DM$2&lt;=$A97,IF(DM$3&gt;=$A97,(DM$4),0),0)*($AH98-$AH97)/10000</f>
        <v>0</v>
      </c>
      <c r="DN97" s="140" t="n">
        <f aca="false">IF(DN$2&lt;=$A97,IF(DN$3&gt;=$A97,(DN$4),0),0)*($AH98-$AH97)/10000</f>
        <v>0</v>
      </c>
      <c r="DO97" s="140"/>
      <c r="DP97" s="140" t="n">
        <f aca="false">SUM(DK97:DN97)*AL97</f>
        <v>0</v>
      </c>
      <c r="DQ97" s="140"/>
      <c r="DR97" s="140" t="n">
        <f aca="false">IF(DR$2&lt;=$A97,IF(DR$3&gt;=$A97,(DR$4),0),0)*($AH98-$AH97)/10000</f>
        <v>0</v>
      </c>
      <c r="DS97" s="140" t="n">
        <f aca="false">IF(DS$2&lt;=$A97,IF(DS$3&gt;=$A97,(DS$4),0),0)*($AH98-$AH97)/10000</f>
        <v>0</v>
      </c>
      <c r="DT97" s="140" t="n">
        <f aca="false">IF(DT$2&lt;=$A97,IF(DT$3&gt;=$A97,(DT$4),0),0)*($AH98-$AH97)/10000</f>
        <v>0</v>
      </c>
      <c r="DU97" s="140" t="n">
        <f aca="false">IF(DU$2&lt;=$A97,IF(DU$3&gt;=$A97,(DU$4),0),0)*($AH98-$AH97)/10000</f>
        <v>0</v>
      </c>
      <c r="DV97" s="140" t="n">
        <f aca="false">IF(DV$2&lt;=$A97,IF(DV$3&gt;=$A97,(DV$4),0),0)*($AH98-$AH97)/10000</f>
        <v>0</v>
      </c>
      <c r="DW97" s="140" t="n">
        <f aca="false">IF(DW$2&lt;=$A97,IF(DW$3&gt;=$A97,(DW$4),0),0)*($AH98-$AH97)/10000</f>
        <v>0</v>
      </c>
      <c r="DX97" s="140" t="n">
        <f aca="false">IF(DX$2&lt;=$A97,IF(DX$3&gt;=$A97,(DX$4),0),0)*($AH98-$AH97)/10000</f>
        <v>0</v>
      </c>
      <c r="DY97" s="140" t="n">
        <f aca="false">IF(DY$2&lt;=$A97,IF(DY$3&gt;=$A97,(DY$4),0),0)*($AH98-$AH97)/10000</f>
        <v>0</v>
      </c>
      <c r="DZ97" s="17"/>
      <c r="EA97" s="128" t="n">
        <f aca="false">DP97+((SUM(DR97:DY97)))</f>
        <v>0</v>
      </c>
      <c r="EB97" s="128" t="n">
        <f aca="false">EA97*AL97</f>
        <v>0</v>
      </c>
      <c r="EC97" s="17"/>
      <c r="ED97" s="17"/>
      <c r="EE97" s="17"/>
      <c r="EF97" s="17"/>
      <c r="EG97" s="17"/>
      <c r="EH97" s="140" t="n">
        <f aca="false">IF(EH$2&lt;=$A97,IF(EH$3&gt;=$A97,(EH$4),0),0)*($AH98-$AH97)/10000</f>
        <v>0</v>
      </c>
      <c r="EI97" s="140" t="n">
        <f aca="false">IF(EI$2&lt;=$A97,IF(EI$3&gt;=$A97,(EI$4),0),0)*($AH98-$AH97)/10000</f>
        <v>0</v>
      </c>
      <c r="EJ97" s="140" t="n">
        <f aca="false">IF(EJ$2&lt;=$A97,IF(EJ$3&gt;=$A97,(EJ$4),0),0)*($AH98-$AH97)/10000</f>
        <v>0</v>
      </c>
      <c r="EK97" s="140" t="n">
        <f aca="false">IF(EK$2&lt;=$A97,IF(EK$3&gt;=$A97,(EK$4),0),0)*($AH98-$AH97)/10000</f>
        <v>0</v>
      </c>
      <c r="EL97" s="140" t="n">
        <f aca="false">IF(EL$2&lt;=$A97,IF(EL$3&gt;=$A97,(EL$4),0),0)*($AH98-$AH97)/10000</f>
        <v>0</v>
      </c>
      <c r="EM97" s="140" t="n">
        <f aca="false">IF(EM$2&lt;=$A97,IF(EM$3&gt;=$A97,(EM$4),0),0)*($AH98-$AH97)/10000</f>
        <v>0</v>
      </c>
      <c r="EN97" s="17"/>
      <c r="EO97" s="128" t="n">
        <f aca="false">SUM(EH97:EM97)</f>
        <v>0</v>
      </c>
      <c r="EP97" s="128" t="n">
        <f aca="false">EO97*AL97</f>
        <v>0</v>
      </c>
      <c r="EQ97" s="17"/>
      <c r="ER97" s="17"/>
      <c r="ES97" s="17"/>
      <c r="ET97" s="17"/>
      <c r="EU97" s="17"/>
      <c r="EV97" s="140" t="n">
        <f aca="false">IF(EV$2&lt;=$A97,IF(EV$3&gt;=$A97,(EV$4),0),0)*($AH98-$AH97)/10000</f>
        <v>0</v>
      </c>
      <c r="EW97" s="140" t="n">
        <f aca="false">IF(EW$2&lt;=$A97,IF(EW$3&gt;=$A97,(EW$4),0),0)*($AH98-$AH97)/10000</f>
        <v>0</v>
      </c>
      <c r="EX97" s="140" t="n">
        <f aca="false">IF(EX$2&lt;=$A97,IF(EX$3&gt;=$A97,(EX$4),0),0)*($AH98-$AH97)/10000</f>
        <v>0</v>
      </c>
      <c r="EY97" s="140" t="n">
        <f aca="false">IF(EY$2&lt;=$A97,IF(EY$3&gt;=$A97,(EY$4),0),0)*($AH98-$AH97)/10000</f>
        <v>0</v>
      </c>
      <c r="EZ97" s="140" t="n">
        <f aca="false">IF(EZ$2&lt;=$A97,IF(EZ$3&gt;=$A97,(EZ$4),0),0)*($AH98-$AH97)/10000</f>
        <v>0</v>
      </c>
      <c r="FA97" s="140" t="n">
        <f aca="false">IF(FA$2&lt;=$A97,IF(FA$3&gt;=$A97,(FA$4),0),0)*($AH98-$AH97)/10000</f>
        <v>0</v>
      </c>
      <c r="FB97" s="17"/>
      <c r="FC97" s="128" t="n">
        <f aca="false">SUM(EV97:FA97)</f>
        <v>0</v>
      </c>
      <c r="FD97" s="128" t="n">
        <f aca="false">FC97*AL97</f>
        <v>0</v>
      </c>
      <c r="FE97" s="17"/>
      <c r="FF97" s="17"/>
      <c r="FG97" s="17"/>
      <c r="FH97" s="17"/>
      <c r="FI97" s="17"/>
      <c r="FJ97" s="17"/>
      <c r="FK97" s="140" t="n">
        <f aca="false">IF(FK$2&lt;=$A97,IF(FK$3&gt;=$A97,(FK$4),0),0)*($AH98-$AH97)/10000</f>
        <v>0</v>
      </c>
      <c r="FL97" s="140" t="n">
        <f aca="false">IF(FL$2&lt;=$A97,IF(FL$3&gt;=$A97,(FL$4),0),0)*($AH98-$AH97)/10000</f>
        <v>0</v>
      </c>
      <c r="FM97" s="140" t="n">
        <f aca="false">IF(FM$2&lt;=$A97,IF(FM$3&gt;=$A97,(FM$4),0),0)*($AH98-$AH97)/10000</f>
        <v>0</v>
      </c>
      <c r="FN97" s="140" t="n">
        <f aca="false">IF(FN$2&lt;=$A97,IF(FN$3&gt;=$A97,(FN$4),0),0)*($AH98-$AH97)/10000</f>
        <v>0</v>
      </c>
      <c r="FO97" s="140" t="n">
        <f aca="false">IF(FO$2&lt;=$A97,IF(FO$3&gt;=$A97,(FO$4),0),0)*($AH98-$AH97)/10000</f>
        <v>0</v>
      </c>
      <c r="FP97" s="140" t="n">
        <f aca="false">IF(FP$2&lt;=$A97,IF(FP$3&gt;=$A97,(FP$4),0),0)*($AH98-$AH97)/10000</f>
        <v>0</v>
      </c>
      <c r="FQ97" s="17"/>
      <c r="FR97" s="128" t="n">
        <f aca="false">SUM(FK97:FP97)</f>
        <v>0</v>
      </c>
      <c r="FS97" s="128" t="n">
        <f aca="false">FR97*AL97</f>
        <v>0</v>
      </c>
      <c r="FT97" s="17"/>
      <c r="FU97" s="17"/>
      <c r="FV97" s="17"/>
      <c r="FW97" s="17"/>
      <c r="FX97" s="17"/>
      <c r="FY97" s="17"/>
      <c r="FZ97" s="140" t="n">
        <f aca="false">IF(FZ$2&lt;=$A97,IF(FZ$3&gt;=$A97,(FZ$4),0),0)*($AH98-$AH97)/10000</f>
        <v>0</v>
      </c>
      <c r="GA97" s="140" t="n">
        <f aca="false">IF(GA$2&lt;=$A97,IF(GA$3&gt;=$A97,(GA$4),0),0)*($AH98-$AH97)/10000</f>
        <v>0</v>
      </c>
      <c r="GB97" s="140" t="n">
        <f aca="false">IF(GB$2&lt;=$A97,IF(GB$3&gt;=$A97,(GB$4),0),0)*($AH98-$AH97)/10000</f>
        <v>0</v>
      </c>
      <c r="GC97" s="140" t="n">
        <f aca="false">IF(GC$2&lt;=$A97,IF(GC$3&gt;=$A97,(GC$4),0),0)*($AH98-$AH97)/10000</f>
        <v>0</v>
      </c>
      <c r="GD97" s="140" t="n">
        <f aca="false">IF(GD$2&lt;=$A97,IF(GD$3&gt;=$A97,(GD$4),0),0)*($AH98-$AH97)/10000</f>
        <v>0</v>
      </c>
      <c r="GE97" s="140" t="n">
        <f aca="false">IF(GE$2&lt;=$A97,IF(GE$3&gt;=$A97,(GE$4),0),0)*($AH98-$AH97)/10000</f>
        <v>0</v>
      </c>
      <c r="GF97" s="17"/>
      <c r="GG97" s="128" t="n">
        <f aca="false">SUM(FZ97:GE97)</f>
        <v>0</v>
      </c>
      <c r="GH97" s="128" t="n">
        <f aca="false">GG97*AL97</f>
        <v>0</v>
      </c>
      <c r="GK97" s="17"/>
      <c r="GL97" s="17"/>
      <c r="GM97" s="17"/>
      <c r="GN97" s="17"/>
      <c r="GO97" s="140" t="n">
        <f aca="false">IF(GO$2&lt;=$A97,IF(GO$3&gt;=$A97,(GO$4),0),0)*($AH98-$AH97)/10000</f>
        <v>0</v>
      </c>
      <c r="GP97" s="140" t="n">
        <f aca="false">IF(GP$2&lt;=$A97,IF(GP$3&gt;=$A97,(GP$4),0),0)*($AH98-$AH97)/10000</f>
        <v>0</v>
      </c>
      <c r="GQ97" s="140" t="n">
        <f aca="false">IF(GQ$2&lt;=$A97,IF(GQ$3&gt;=$A97,(GQ$4),0),0)*($AH98-$AH97)/10000</f>
        <v>0</v>
      </c>
      <c r="GR97" s="140" t="n">
        <f aca="false">IF(GR$2&lt;=$A97,IF(GR$3&gt;=$A97,(GR$4),0),0)*($AH98-$AH97)/10000</f>
        <v>0</v>
      </c>
      <c r="GS97" s="140" t="n">
        <f aca="false">IF(GS$2&lt;=$A97,IF(GS$3&gt;=$A97,(GS$4),0),0)*($AH98-$AH97)/10000</f>
        <v>0</v>
      </c>
      <c r="GT97" s="140" t="n">
        <f aca="false">IF(GT$2&lt;=$A97,IF(GT$3&gt;=$A97,(GT$4),0),0)*($AH98-$AH97)/10000</f>
        <v>0</v>
      </c>
      <c r="GU97" s="17"/>
      <c r="GV97" s="128" t="n">
        <f aca="false">SUM(GO97:GT97)</f>
        <v>0</v>
      </c>
      <c r="GW97" s="128" t="n">
        <f aca="false">GV97*AL97</f>
        <v>0</v>
      </c>
      <c r="GZ97" s="17"/>
      <c r="HA97" s="17"/>
      <c r="HB97" s="17"/>
      <c r="HC97" s="17"/>
      <c r="HD97" s="140" t="n">
        <f aca="false">IF(HD$2&lt;=$A97,IF(HD$3&gt;=$A97,(HD$4),0),0)*($AH98-$AH97)/10000</f>
        <v>0</v>
      </c>
      <c r="HE97" s="140" t="n">
        <f aca="false">IF(HE$2&lt;=$A97,IF(HE$3&gt;=$A97,(HE$4),0),0)*($AH98-$AH97)/10000</f>
        <v>0</v>
      </c>
      <c r="HF97" s="140" t="n">
        <f aca="false">IF(HF$2&lt;=$A97,IF(HF$3&gt;=$A97,(HF$4),0),0)*($AH98-$AH97)/10000</f>
        <v>0</v>
      </c>
      <c r="HG97" s="140" t="n">
        <f aca="false">IF(HG$2&lt;=$A97,IF(HG$3&gt;=$A97,(HG$4),0),0)*($AH98-$AH97)/10000</f>
        <v>0</v>
      </c>
      <c r="HH97" s="140" t="n">
        <f aca="false">IF(HH$2&lt;=$A97,IF(HH$3&gt;=$A97,(HH$4),0),0)*($AH98-$AH97)/10000</f>
        <v>0</v>
      </c>
      <c r="HI97" s="140" t="n">
        <f aca="false">IF(HI$2&lt;=$A97,IF(HI$3&gt;=$A97,(HI$4),0),0)*($AH98-$AH97)/10000</f>
        <v>0</v>
      </c>
      <c r="HJ97" s="17"/>
      <c r="HK97" s="128" t="n">
        <f aca="false">SUM(HD97:HI97)</f>
        <v>0</v>
      </c>
      <c r="HL97" s="128" t="n">
        <f aca="false">HK97*AL97</f>
        <v>0</v>
      </c>
    </row>
    <row r="98" customFormat="false" ht="16.5" hidden="false" customHeight="false" outlineLevel="0" collapsed="false">
      <c r="A98" s="143" t="n">
        <v>39722</v>
      </c>
      <c r="B98" s="153" t="n">
        <f aca="false">INDEX(PrnArray,MATCH($A98,PrnColumn,0),MATCH($AE$19,PrnRow,0))+EP98</f>
        <v>0</v>
      </c>
      <c r="C98" s="154" t="n">
        <f aca="false">INDEX(M1SHEET,MATCH($A98,M1COLUMN,0),MATCH($AF$14,M1ROW,0))</f>
        <v>0.12</v>
      </c>
      <c r="D98" s="155"/>
      <c r="E98" s="153" t="n">
        <f aca="false">INDEX(PrnArray,MATCH($A98,PrnColumn,0),MATCH($AF$47,PrnRow,0))+HL98</f>
        <v>0</v>
      </c>
      <c r="F98" s="154" t="n">
        <f aca="false">INDEX(M1SHEET,MATCH($A98,M1COLUMN,0),MATCH($AF$6,M1ROW,0))</f>
        <v>0.1925</v>
      </c>
      <c r="G98" s="155"/>
      <c r="H98" s="153" t="n">
        <f aca="false">INDEX(PrnArray,MATCH($A98,PrnColumn,0),MATCH($AE$11,PrnRow,0))</f>
        <v>0</v>
      </c>
      <c r="I98" s="154" t="n">
        <f aca="false">INDEX(M1SHEET,MATCH($A98,M1COLUMN,0),MATCH($AF$20,M1ROW,0))</f>
        <v>-0.09</v>
      </c>
      <c r="J98" s="155"/>
      <c r="K98" s="153" t="n">
        <f aca="false">INDEX(PrnArray,MATCH($A98,PrnColumn,0),MATCH($AE$21,PrnRow,0))+FS98</f>
        <v>9.97</v>
      </c>
      <c r="L98" s="154" t="n">
        <f aca="false">INDEX(M1SHEET,MATCH($A98,M1COLUMN,0),MATCH($AF$10,M1ROW,0))</f>
        <v>0.0925</v>
      </c>
      <c r="M98" s="155"/>
      <c r="N98" s="153" t="n">
        <f aca="false">INDEX(PrnArray,MATCH($A98,PrnColumn,0),MATCH($AE$40,PrnRow,0))+AJ98</f>
        <v>-42.69</v>
      </c>
      <c r="O98" s="154" t="n">
        <f aca="false">INDEX(M1SHEET,MATCH($A98,M1COLUMN,0),MATCH($AF$26,M1ROW,0))</f>
        <v>0.13</v>
      </c>
      <c r="P98" s="155"/>
      <c r="Q98" s="153" t="n">
        <f aca="false">INDEX(PrnArray,MATCH($A98,PrnColumn,0),MATCH($AE$2,PrnRow,0))+$BE98+$DE98</f>
        <v>-27.1</v>
      </c>
      <c r="R98" s="154" t="n">
        <f aca="false">INDEX(M1SHEET,MATCH($A98,M1COLUMN,0),MATCH($AF$3,M1ROW,0))</f>
        <v>-0.595</v>
      </c>
      <c r="S98" s="155"/>
      <c r="T98" s="154" t="n">
        <f aca="false">INDEX(M1SHEET,MATCH($A98,M1COLUMN,0),MATCH($AF$28,M1ROW,0))</f>
        <v>4.91835517179965</v>
      </c>
      <c r="U98" s="155"/>
      <c r="V98" s="153" t="e">
        <f aca="false">INDEX(PrnArray,MATCH($A98,PrnColumn,0),MATCH($AE$18,PrnRow,0))+INDEX(optsArray,MATCH($A98,optsColumn,0),MATCH($AE$18,optsRow,0))+$BE98+$CJ98+$CR98+$DP98</f>
        <v>#VALUE!</v>
      </c>
      <c r="W98" s="154" t="n">
        <f aca="false">INDEX(M1SHEET,MATCH($A98,M1COLUMN,0),MATCH($AF$2,M1ROW,0))</f>
        <v>4.11</v>
      </c>
      <c r="X98" s="155"/>
      <c r="Z98" s="146" t="n">
        <f aca="false">H98+K98+Q98</f>
        <v>-17.13</v>
      </c>
      <c r="AA98" s="58"/>
      <c r="AB98" s="58"/>
      <c r="AH98" s="138" t="n">
        <v>39722</v>
      </c>
      <c r="AI98" s="96" t="n">
        <f aca="false">(BE98+BQ98+CJ98+DP98)*AL98</f>
        <v>0</v>
      </c>
      <c r="AJ98" s="97" t="n">
        <f aca="false">(AN98)*(AL98)</f>
        <v>0</v>
      </c>
      <c r="AK98" s="97" t="n">
        <f aca="false">(AM98+AN98)*(AL98)</f>
        <v>0</v>
      </c>
      <c r="AL98" s="139" t="n">
        <f aca="false">INDEX(M1SHEET,MATCH($AH98,M1COLUMN,0),MATCH($AF$38,M1ROW,0))</f>
        <v>0.6434826427986</v>
      </c>
      <c r="AM98" s="122" t="n">
        <f aca="false">BR98</f>
        <v>0</v>
      </c>
      <c r="AN98" s="97" t="n">
        <f aca="false">BQ98</f>
        <v>0</v>
      </c>
      <c r="AO98" s="125"/>
      <c r="AP98" s="108"/>
      <c r="AQ98" s="128" t="n">
        <f aca="false">SUM(AW98:BD98)+SUM(BH98:BO98)+SUM(DT98:DY98)+SUM(BV98:CH98)</f>
        <v>0</v>
      </c>
      <c r="AR98" s="108"/>
      <c r="AS98" s="17"/>
      <c r="AT98" s="17"/>
      <c r="AU98" s="37" t="n">
        <v>39722</v>
      </c>
      <c r="AV98" s="17"/>
      <c r="AW98" s="128" t="n">
        <f aca="false">IF(AW$2&lt;=$A98,IF(AW$3&gt;=$A98,(AW$4/1.055056),0),0)*($AH99-$AH98)/10000</f>
        <v>0</v>
      </c>
      <c r="AX98" s="140" t="n">
        <f aca="false">IF(AX$2&lt;=$A98,IF(AX$3&gt;=$A98,(AX$4/1.055056),0),0)*($AH99-$AH98)/10000</f>
        <v>0</v>
      </c>
      <c r="AY98" s="140" t="n">
        <f aca="false">IF(AY$2&lt;=$A98,IF(AY$3&gt;=$A98,(AY$4/1.055056),0),0)*($AH99-$AH98)/10000</f>
        <v>0</v>
      </c>
      <c r="AZ98" s="140" t="n">
        <f aca="false">IF(AZ$2&lt;=$A98,IF(AZ$3&gt;=$A98,(AZ$4/1.055056),0),0)*($AH99-$AH98)/10000</f>
        <v>0</v>
      </c>
      <c r="BA98" s="140" t="n">
        <f aca="false">IF(BA$2&lt;=$A98,IF(BA$3&gt;=$A98,(BA$4/1.055056),0),0)*($AH99-$AH98)/10000</f>
        <v>0</v>
      </c>
      <c r="BB98" s="140" t="n">
        <f aca="false">IF(BB$2&lt;=$A98,IF(BB$3&gt;=$A98,(BB$4/1.055056),0),0)*($AH99-$AH98)/10000</f>
        <v>0</v>
      </c>
      <c r="BC98" s="140" t="n">
        <f aca="false">IF(BC$2&lt;=$A98,IF(BC$3&gt;=$A98,(BC$4/1.055056),0),0)*($AH99-$AH98)/10000</f>
        <v>0</v>
      </c>
      <c r="BD98" s="140"/>
      <c r="BE98" s="140" t="n">
        <f aca="false">SUM(AW98:BD98)*AL98</f>
        <v>0</v>
      </c>
      <c r="BF98" s="13"/>
      <c r="BG98" s="13"/>
      <c r="BH98" s="141" t="n">
        <f aca="false">IF(BH$2&lt;=$A98,IF(BH$3&gt;=$A98,(BH$4/1.055056),0),0)*($AH99-$AH98)/10000</f>
        <v>0</v>
      </c>
      <c r="BI98" s="141" t="n">
        <f aca="false">IF(BI$2&lt;=$A98,IF(BI$3&gt;=$A98,(BI$4/1.055056),0),0)*($AH99-$AH98)/10000</f>
        <v>0</v>
      </c>
      <c r="BJ98" s="141" t="n">
        <f aca="false">IF(BJ$2&lt;=$A98,IF(BJ$3&gt;=$A98,(BJ$4/1.055056),0),0)*($AH99-$AH98)/10000</f>
        <v>0</v>
      </c>
      <c r="BK98" s="141" t="n">
        <f aca="false">IF(BK$2&lt;=$A98,IF(BK$3&gt;=$A98,(BK$4/1.055056),0),0)*($AH99-$AH98)/10000</f>
        <v>0</v>
      </c>
      <c r="BL98" s="141" t="n">
        <f aca="false">IF(BL$2&lt;=$A98,IF(BL$3&gt;=$A98,(BL$4/1.055056),0),0)*($AH99-$AH98)/10000</f>
        <v>0</v>
      </c>
      <c r="BM98" s="141" t="n">
        <f aca="false">IF(BM$2&lt;=$A98,IF(BM$3&gt;=$A98,(BM$4/1.055056),0),0)*($AH99-$AH98)/10000</f>
        <v>0</v>
      </c>
      <c r="BN98" s="141" t="n">
        <f aca="false">IF(BN$2&lt;=$A98,IF(BN$3&gt;=$A98,(BN$4/1.055056),0),0)*($AH99-$AH98)/10000</f>
        <v>0</v>
      </c>
      <c r="BO98" s="141" t="n">
        <f aca="false">IF(BO$2&lt;=$A98,IF(BO$3&gt;=$A98,(BO$4/1.055056),0),0)*($AH99-$AH98)/10000</f>
        <v>0</v>
      </c>
      <c r="BP98" s="13"/>
      <c r="BQ98" s="14" t="n">
        <f aca="false">SUM(BH98:BO98)</f>
        <v>0</v>
      </c>
      <c r="BR98" s="14"/>
      <c r="BS98" s="14"/>
      <c r="BT98" s="17"/>
      <c r="BU98" s="17"/>
      <c r="BV98" s="142" t="n">
        <f aca="false">IF(BV$2&lt;=$A98,IF(BV$3&gt;=$A98,(BV$4),0),0)*($AH99-$AH98)/10000</f>
        <v>0</v>
      </c>
      <c r="BW98" s="142" t="n">
        <f aca="false">IF(BW$2&lt;=$A98,IF(BW$3&gt;=$A98,(BW$4),0),0)*($AH99-$AH98)/10000</f>
        <v>0</v>
      </c>
      <c r="BX98" s="142" t="n">
        <f aca="false">IF(BX$2&lt;=$A98,IF(BX$3&gt;=$A98,(BX$4),0),0)*($AH99-$AH98)/10000</f>
        <v>0</v>
      </c>
      <c r="BY98" s="142" t="n">
        <f aca="false">IF(BY$2&lt;=$A98,IF(BY$3&gt;=$A98,(BY$4),0),0)*($AH99-$AH98)/10000</f>
        <v>0</v>
      </c>
      <c r="BZ98" s="142" t="n">
        <f aca="false">IF(BZ$2&lt;=$A98,IF(BZ$3&gt;=$A98,(BZ$4),0),0)*($AH99-$AH98)/10000</f>
        <v>0</v>
      </c>
      <c r="CA98" s="140" t="n">
        <f aca="false">IF(CA$2&lt;=$A98,IF(CA$3&gt;=$A98,(CA$4),0),0)*($AH99-$AH98)/10000</f>
        <v>0</v>
      </c>
      <c r="CB98" s="140" t="n">
        <f aca="false">IF(CB$2&lt;=$A98,IF(CB$3&gt;=$A98,(CB$4),0),0)*($AH99-$AH98)/10000</f>
        <v>0</v>
      </c>
      <c r="CC98" s="140" t="n">
        <f aca="false">IF(CC$2&lt;=$A98,IF(CC$3&gt;=$A98,(CC$4),0),0)*($AH99-$AH98)/10000</f>
        <v>0</v>
      </c>
      <c r="CD98" s="140" t="n">
        <f aca="false">IF(CD$2&lt;=$A98,IF(CD$3&gt;=$A98,(CD$4),0),0)*($AH99-$AH98)/10000</f>
        <v>0</v>
      </c>
      <c r="CE98" s="140" t="n">
        <f aca="false">IF(CE$2&lt;=$A98,IF(CE$3&gt;=$A98,(CE$4),0),0)*($AH99-$AH98)/10000</f>
        <v>0</v>
      </c>
      <c r="CF98" s="140" t="n">
        <f aca="false">IF(CF$2&lt;=$A98,IF(CF$3&gt;=$A98,(CF$4),0),0)*($AH99-$AH98)/10000</f>
        <v>0</v>
      </c>
      <c r="CG98" s="140" t="n">
        <f aca="false">IF(CG$2&lt;=$A98,IF(CG$3&gt;=$A98,(CG$4),0),0)*($AH99-$AH98)/10000</f>
        <v>0</v>
      </c>
      <c r="CH98" s="140" t="n">
        <f aca="false">IF(CH$2&lt;=$A98,IF(CH$3&gt;=$A98,(CH$4),0),0)*($AH99-$AH98)/10000</f>
        <v>0</v>
      </c>
      <c r="CI98" s="17"/>
      <c r="CJ98" s="128" t="n">
        <f aca="false">SUM(BV98:CH98)*$AL98</f>
        <v>0</v>
      </c>
      <c r="CK98" s="128"/>
      <c r="CL98" s="128"/>
      <c r="CM98" s="142" t="n">
        <f aca="false">IF(CM$2&lt;=$A98,IF(CM$3&gt;=$A98,(CM$4),0),0)*($AH99-$AH98)/10000</f>
        <v>0</v>
      </c>
      <c r="CN98" s="142" t="n">
        <f aca="false">IF(CN$2&lt;=$A98,IF(CN$3&gt;=$A98,(CN$4),0),0)*($AH99-$AH98)/10000</f>
        <v>0</v>
      </c>
      <c r="CO98" s="142" t="n">
        <f aca="false">IF(CO$2&lt;=$A98,IF(CO$3&gt;=$A98,(CO$4),0),0)*($AH99-$AH98)/10000</f>
        <v>0</v>
      </c>
      <c r="CP98" s="142" t="n">
        <f aca="false">IF(CP$2&lt;=$A98,IF(CP$3&gt;=$A98,(CP$4),0),0)*($AH99-$AH98)/10000</f>
        <v>0</v>
      </c>
      <c r="CQ98" s="128"/>
      <c r="CR98" s="128" t="n">
        <f aca="false">SUM(CM98:CP98)*AL98</f>
        <v>0</v>
      </c>
      <c r="CS98" s="128"/>
      <c r="CT98" s="17"/>
      <c r="CU98" s="17"/>
      <c r="CV98" s="17"/>
      <c r="CW98" s="140" t="n">
        <f aca="false">IF(CW$2&lt;=$A98,IF(CW$3&gt;=$A98,(CW$4),0),0)*($AH99-$AH98)/10000</f>
        <v>0</v>
      </c>
      <c r="CX98" s="140" t="n">
        <f aca="false">IF(CX$2&lt;=$A98,IF(CX$3&gt;=$A98,(CX$4),0),0)*($AH99-$AH98)/10000</f>
        <v>0</v>
      </c>
      <c r="CY98" s="140" t="n">
        <f aca="false">IF(CY$2&lt;=$A98,IF(CY$3&gt;=$A98,(CY$4),0),0)*($AH99-$AH98)/10000</f>
        <v>0</v>
      </c>
      <c r="CZ98" s="140" t="n">
        <f aca="false">IF(CZ$2&lt;=$A98,IF(CZ$3&gt;=$A98,(CZ$4),0),0)*($AH99-$AH98)/10000</f>
        <v>0</v>
      </c>
      <c r="DA98" s="140" t="n">
        <f aca="false">IF(DA$2&lt;=$A98,IF(DA$3&gt;=$A98,(DA$4),0),0)*($AH99-$AH98)/10000</f>
        <v>0</v>
      </c>
      <c r="DB98" s="140" t="n">
        <f aca="false">IF(DB$2&lt;=$A98,IF(DB$3&gt;=$A98,(DB$4),0),0)*($AH99-$AH98)/10000</f>
        <v>0</v>
      </c>
      <c r="DC98" s="140" t="n">
        <f aca="false">IF(DC$2&lt;=$A98,IF(DC$3&gt;=$A98,(DC$4),0),0)*($AH99-$AH98)/10000</f>
        <v>0</v>
      </c>
      <c r="DD98" s="17"/>
      <c r="DE98" s="128" t="n">
        <f aca="false">SUM(CW98:DC98)*$AL98</f>
        <v>0</v>
      </c>
      <c r="DF98" s="17"/>
      <c r="DG98" s="17"/>
      <c r="DH98" s="17"/>
      <c r="DI98" s="17"/>
      <c r="DJ98" s="17"/>
      <c r="DK98" s="140" t="n">
        <f aca="false">IF(DK$2&lt;=$A98,IF(DK$3&gt;=$A98,(DK$4),0),0)*($AH99-$AH98)/10000</f>
        <v>0</v>
      </c>
      <c r="DL98" s="140" t="n">
        <f aca="false">IF(DL$2&lt;=$A98,IF(DL$3&gt;=$A98,(DL$4),0),0)*($AH99-$AH98)/10000</f>
        <v>0</v>
      </c>
      <c r="DM98" s="140" t="n">
        <f aca="false">IF(DM$2&lt;=$A98,IF(DM$3&gt;=$A98,(DM$4),0),0)*($AH99-$AH98)/10000</f>
        <v>0</v>
      </c>
      <c r="DN98" s="140" t="n">
        <f aca="false">IF(DN$2&lt;=$A98,IF(DN$3&gt;=$A98,(DN$4),0),0)*($AH99-$AH98)/10000</f>
        <v>0</v>
      </c>
      <c r="DO98" s="140"/>
      <c r="DP98" s="140" t="n">
        <f aca="false">SUM(DK98:DN98)*AL98</f>
        <v>0</v>
      </c>
      <c r="DQ98" s="140"/>
      <c r="DR98" s="140" t="n">
        <f aca="false">IF(DR$2&lt;=$A98,IF(DR$3&gt;=$A98,(DR$4),0),0)*($AH99-$AH98)/10000</f>
        <v>0</v>
      </c>
      <c r="DS98" s="140" t="n">
        <f aca="false">IF(DS$2&lt;=$A98,IF(DS$3&gt;=$A98,(DS$4),0),0)*($AH99-$AH98)/10000</f>
        <v>0</v>
      </c>
      <c r="DT98" s="140" t="n">
        <f aca="false">IF(DT$2&lt;=$A98,IF(DT$3&gt;=$A98,(DT$4),0),0)*($AH99-$AH98)/10000</f>
        <v>0</v>
      </c>
      <c r="DU98" s="140" t="n">
        <f aca="false">IF(DU$2&lt;=$A98,IF(DU$3&gt;=$A98,(DU$4),0),0)*($AH99-$AH98)/10000</f>
        <v>0</v>
      </c>
      <c r="DV98" s="140" t="n">
        <f aca="false">IF(DV$2&lt;=$A98,IF(DV$3&gt;=$A98,(DV$4),0),0)*($AH99-$AH98)/10000</f>
        <v>0</v>
      </c>
      <c r="DW98" s="140" t="n">
        <f aca="false">IF(DW$2&lt;=$A98,IF(DW$3&gt;=$A98,(DW$4),0),0)*($AH99-$AH98)/10000</f>
        <v>0</v>
      </c>
      <c r="DX98" s="140" t="n">
        <f aca="false">IF(DX$2&lt;=$A98,IF(DX$3&gt;=$A98,(DX$4),0),0)*($AH99-$AH98)/10000</f>
        <v>0</v>
      </c>
      <c r="DY98" s="140" t="n">
        <f aca="false">IF(DY$2&lt;=$A98,IF(DY$3&gt;=$A98,(DY$4),0),0)*($AH99-$AH98)/10000</f>
        <v>0</v>
      </c>
      <c r="DZ98" s="17"/>
      <c r="EA98" s="128" t="n">
        <f aca="false">DP98+((SUM(DR98:DY98)))</f>
        <v>0</v>
      </c>
      <c r="EB98" s="128" t="n">
        <f aca="false">EA98*AL98</f>
        <v>0</v>
      </c>
      <c r="EC98" s="17"/>
      <c r="ED98" s="17"/>
      <c r="EE98" s="17"/>
      <c r="EF98" s="17"/>
      <c r="EG98" s="17"/>
      <c r="EH98" s="140" t="n">
        <f aca="false">IF(EH$2&lt;=$A98,IF(EH$3&gt;=$A98,(EH$4),0),0)*($AH99-$AH98)/10000</f>
        <v>0</v>
      </c>
      <c r="EI98" s="140" t="n">
        <f aca="false">IF(EI$2&lt;=$A98,IF(EI$3&gt;=$A98,(EI$4),0),0)*($AH99-$AH98)/10000</f>
        <v>0</v>
      </c>
      <c r="EJ98" s="140" t="n">
        <f aca="false">IF(EJ$2&lt;=$A98,IF(EJ$3&gt;=$A98,(EJ$4),0),0)*($AH99-$AH98)/10000</f>
        <v>0</v>
      </c>
      <c r="EK98" s="140" t="n">
        <f aca="false">IF(EK$2&lt;=$A98,IF(EK$3&gt;=$A98,(EK$4),0),0)*($AH99-$AH98)/10000</f>
        <v>0</v>
      </c>
      <c r="EL98" s="140" t="n">
        <f aca="false">IF(EL$2&lt;=$A98,IF(EL$3&gt;=$A98,(EL$4),0),0)*($AH99-$AH98)/10000</f>
        <v>0</v>
      </c>
      <c r="EM98" s="140" t="n">
        <f aca="false">IF(EM$2&lt;=$A98,IF(EM$3&gt;=$A98,(EM$4),0),0)*($AH99-$AH98)/10000</f>
        <v>0</v>
      </c>
      <c r="EN98" s="17"/>
      <c r="EO98" s="128" t="n">
        <f aca="false">SUM(EH98:EM98)</f>
        <v>0</v>
      </c>
      <c r="EP98" s="128" t="n">
        <f aca="false">EO98*AL98</f>
        <v>0</v>
      </c>
      <c r="EQ98" s="17"/>
      <c r="ER98" s="17"/>
      <c r="ES98" s="17"/>
      <c r="ET98" s="17"/>
      <c r="EU98" s="17"/>
      <c r="EV98" s="140" t="n">
        <f aca="false">IF(EV$2&lt;=$A98,IF(EV$3&gt;=$A98,(EV$4),0),0)*($AH99-$AH98)/10000</f>
        <v>0</v>
      </c>
      <c r="EW98" s="140" t="n">
        <f aca="false">IF(EW$2&lt;=$A98,IF(EW$3&gt;=$A98,(EW$4),0),0)*($AH99-$AH98)/10000</f>
        <v>0</v>
      </c>
      <c r="EX98" s="140" t="n">
        <f aca="false">IF(EX$2&lt;=$A98,IF(EX$3&gt;=$A98,(EX$4),0),0)*($AH99-$AH98)/10000</f>
        <v>0</v>
      </c>
      <c r="EY98" s="140" t="n">
        <f aca="false">IF(EY$2&lt;=$A98,IF(EY$3&gt;=$A98,(EY$4),0),0)*($AH99-$AH98)/10000</f>
        <v>0</v>
      </c>
      <c r="EZ98" s="140" t="n">
        <f aca="false">IF(EZ$2&lt;=$A98,IF(EZ$3&gt;=$A98,(EZ$4),0),0)*($AH99-$AH98)/10000</f>
        <v>0</v>
      </c>
      <c r="FA98" s="140" t="n">
        <f aca="false">IF(FA$2&lt;=$A98,IF(FA$3&gt;=$A98,(FA$4),0),0)*($AH99-$AH98)/10000</f>
        <v>0</v>
      </c>
      <c r="FB98" s="17"/>
      <c r="FC98" s="128" t="n">
        <f aca="false">SUM(EV98:FA98)</f>
        <v>0</v>
      </c>
      <c r="FD98" s="128" t="n">
        <f aca="false">FC98*AL98</f>
        <v>0</v>
      </c>
      <c r="FE98" s="17"/>
      <c r="FF98" s="17"/>
      <c r="FG98" s="17"/>
      <c r="FH98" s="17"/>
      <c r="FI98" s="17"/>
      <c r="FJ98" s="17"/>
      <c r="FK98" s="140" t="n">
        <f aca="false">IF(FK$2&lt;=$A98,IF(FK$3&gt;=$A98,(FK$4),0),0)*($AH99-$AH98)/10000</f>
        <v>0</v>
      </c>
      <c r="FL98" s="140" t="n">
        <f aca="false">IF(FL$2&lt;=$A98,IF(FL$3&gt;=$A98,(FL$4),0),0)*($AH99-$AH98)/10000</f>
        <v>0</v>
      </c>
      <c r="FM98" s="140" t="n">
        <f aca="false">IF(FM$2&lt;=$A98,IF(FM$3&gt;=$A98,(FM$4),0),0)*($AH99-$AH98)/10000</f>
        <v>0</v>
      </c>
      <c r="FN98" s="140" t="n">
        <f aca="false">IF(FN$2&lt;=$A98,IF(FN$3&gt;=$A98,(FN$4),0),0)*($AH99-$AH98)/10000</f>
        <v>0</v>
      </c>
      <c r="FO98" s="140" t="n">
        <f aca="false">IF(FO$2&lt;=$A98,IF(FO$3&gt;=$A98,(FO$4),0),0)*($AH99-$AH98)/10000</f>
        <v>0</v>
      </c>
      <c r="FP98" s="140" t="n">
        <f aca="false">IF(FP$2&lt;=$A98,IF(FP$3&gt;=$A98,(FP$4),0),0)*($AH99-$AH98)/10000</f>
        <v>0</v>
      </c>
      <c r="FQ98" s="17"/>
      <c r="FR98" s="128" t="n">
        <f aca="false">SUM(FK98:FP98)</f>
        <v>0</v>
      </c>
      <c r="FS98" s="128" t="n">
        <f aca="false">FR98*AL98</f>
        <v>0</v>
      </c>
      <c r="FT98" s="17"/>
      <c r="FU98" s="17"/>
      <c r="FV98" s="17"/>
      <c r="FW98" s="17"/>
      <c r="FX98" s="17"/>
      <c r="FY98" s="17"/>
      <c r="FZ98" s="140" t="n">
        <f aca="false">IF(FZ$2&lt;=$A98,IF(FZ$3&gt;=$A98,(FZ$4),0),0)*($AH99-$AH98)/10000</f>
        <v>0</v>
      </c>
      <c r="GA98" s="140" t="n">
        <f aca="false">IF(GA$2&lt;=$A98,IF(GA$3&gt;=$A98,(GA$4),0),0)*($AH99-$AH98)/10000</f>
        <v>0</v>
      </c>
      <c r="GB98" s="140" t="n">
        <f aca="false">IF(GB$2&lt;=$A98,IF(GB$3&gt;=$A98,(GB$4),0),0)*($AH99-$AH98)/10000</f>
        <v>0</v>
      </c>
      <c r="GC98" s="140" t="n">
        <f aca="false">IF(GC$2&lt;=$A98,IF(GC$3&gt;=$A98,(GC$4),0),0)*($AH99-$AH98)/10000</f>
        <v>0</v>
      </c>
      <c r="GD98" s="140" t="n">
        <f aca="false">IF(GD$2&lt;=$A98,IF(GD$3&gt;=$A98,(GD$4),0),0)*($AH99-$AH98)/10000</f>
        <v>0</v>
      </c>
      <c r="GE98" s="140" t="n">
        <f aca="false">IF(GE$2&lt;=$A98,IF(GE$3&gt;=$A98,(GE$4),0),0)*($AH99-$AH98)/10000</f>
        <v>0</v>
      </c>
      <c r="GF98" s="17"/>
      <c r="GG98" s="128" t="n">
        <f aca="false">SUM(FZ98:GE98)</f>
        <v>0</v>
      </c>
      <c r="GH98" s="128" t="n">
        <f aca="false">GG98*AL98</f>
        <v>0</v>
      </c>
      <c r="GK98" s="17"/>
      <c r="GL98" s="17"/>
      <c r="GM98" s="17"/>
      <c r="GN98" s="17"/>
      <c r="GO98" s="140" t="n">
        <f aca="false">IF(GO$2&lt;=$A98,IF(GO$3&gt;=$A98,(GO$4),0),0)*($AH99-$AH98)/10000</f>
        <v>0</v>
      </c>
      <c r="GP98" s="140" t="n">
        <f aca="false">IF(GP$2&lt;=$A98,IF(GP$3&gt;=$A98,(GP$4),0),0)*($AH99-$AH98)/10000</f>
        <v>0</v>
      </c>
      <c r="GQ98" s="140" t="n">
        <f aca="false">IF(GQ$2&lt;=$A98,IF(GQ$3&gt;=$A98,(GQ$4),0),0)*($AH99-$AH98)/10000</f>
        <v>0</v>
      </c>
      <c r="GR98" s="140" t="n">
        <f aca="false">IF(GR$2&lt;=$A98,IF(GR$3&gt;=$A98,(GR$4),0),0)*($AH99-$AH98)/10000</f>
        <v>0</v>
      </c>
      <c r="GS98" s="140" t="n">
        <f aca="false">IF(GS$2&lt;=$A98,IF(GS$3&gt;=$A98,(GS$4),0),0)*($AH99-$AH98)/10000</f>
        <v>0</v>
      </c>
      <c r="GT98" s="140" t="n">
        <f aca="false">IF(GT$2&lt;=$A98,IF(GT$3&gt;=$A98,(GT$4),0),0)*($AH99-$AH98)/10000</f>
        <v>0</v>
      </c>
      <c r="GU98" s="17"/>
      <c r="GV98" s="128" t="n">
        <f aca="false">SUM(GO98:GT98)</f>
        <v>0</v>
      </c>
      <c r="GW98" s="128" t="n">
        <f aca="false">GV98*AL98</f>
        <v>0</v>
      </c>
      <c r="GZ98" s="17"/>
      <c r="HA98" s="17"/>
      <c r="HB98" s="17"/>
      <c r="HC98" s="17"/>
      <c r="HD98" s="140" t="n">
        <f aca="false">IF(HD$2&lt;=$A98,IF(HD$3&gt;=$A98,(HD$4),0),0)*($AH99-$AH98)/10000</f>
        <v>0</v>
      </c>
      <c r="HE98" s="140" t="n">
        <f aca="false">IF(HE$2&lt;=$A98,IF(HE$3&gt;=$A98,(HE$4),0),0)*($AH99-$AH98)/10000</f>
        <v>0</v>
      </c>
      <c r="HF98" s="140" t="n">
        <f aca="false">IF(HF$2&lt;=$A98,IF(HF$3&gt;=$A98,(HF$4),0),0)*($AH99-$AH98)/10000</f>
        <v>0</v>
      </c>
      <c r="HG98" s="140" t="n">
        <f aca="false">IF(HG$2&lt;=$A98,IF(HG$3&gt;=$A98,(HG$4),0),0)*($AH99-$AH98)/10000</f>
        <v>0</v>
      </c>
      <c r="HH98" s="140" t="n">
        <f aca="false">IF(HH$2&lt;=$A98,IF(HH$3&gt;=$A98,(HH$4),0),0)*($AH99-$AH98)/10000</f>
        <v>0</v>
      </c>
      <c r="HI98" s="140" t="n">
        <f aca="false">IF(HI$2&lt;=$A98,IF(HI$3&gt;=$A98,(HI$4),0),0)*($AH99-$AH98)/10000</f>
        <v>0</v>
      </c>
      <c r="HJ98" s="17"/>
      <c r="HK98" s="128" t="n">
        <f aca="false">SUM(HD98:HI98)</f>
        <v>0</v>
      </c>
      <c r="HL98" s="128" t="n">
        <f aca="false">HK98*AL98</f>
        <v>0</v>
      </c>
    </row>
    <row r="99" customFormat="false" ht="17.25" hidden="false" customHeight="false" outlineLevel="0" collapsed="false">
      <c r="A99" s="133" t="n">
        <v>39753</v>
      </c>
      <c r="B99" s="144" t="n">
        <f aca="false">INDEX(PrnArray,MATCH($A99,PrnColumn,0),MATCH($AE$19,PrnRow,0))+EP99</f>
        <v>0</v>
      </c>
      <c r="C99" s="135" t="n">
        <f aca="false">INDEX(M1SHEET,MATCH($A99,M1COLUMN,0),MATCH($AF$14,M1ROW,0))</f>
        <v>0</v>
      </c>
      <c r="D99" s="136" t="n">
        <f aca="false">AVERAGE(C99:C110)</f>
        <v>0</v>
      </c>
      <c r="E99" s="144" t="n">
        <f aca="false">INDEX(PrnArray,MATCH($A99,PrnColumn,0),MATCH($AF$47,PrnRow,0))+HL99</f>
        <v>0</v>
      </c>
      <c r="F99" s="135" t="n">
        <f aca="false">INDEX(M1SHEET,MATCH($A99,M1COLUMN,0),MATCH($AF$6,M1ROW,0))</f>
        <v>0.2475</v>
      </c>
      <c r="G99" s="136" t="n">
        <f aca="false">AVERAGE(F99:F110)</f>
        <v>0.214583333333333</v>
      </c>
      <c r="H99" s="144" t="n">
        <f aca="false">INDEX(PrnArray,MATCH($A99,PrnColumn,0),MATCH($AE$11,PrnRow,0))</f>
        <v>0</v>
      </c>
      <c r="I99" s="135" t="n">
        <f aca="false">INDEX(M1SHEET,MATCH($A99,M1COLUMN,0),MATCH($AF$20,M1ROW,0))</f>
        <v>0.005</v>
      </c>
      <c r="J99" s="136" t="n">
        <f aca="false">AVERAGE(I99:I110)</f>
        <v>-0.04</v>
      </c>
      <c r="K99" s="144" t="n">
        <f aca="false">INDEX(PrnArray,MATCH($A99,PrnColumn,0),MATCH($AE$21,PrnRow,0))+FS99</f>
        <v>0</v>
      </c>
      <c r="L99" s="135" t="n">
        <f aca="false">INDEX(M1SHEET,MATCH($A99,M1COLUMN,0),MATCH($AF$10,M1ROW,0))</f>
        <v>0.1275</v>
      </c>
      <c r="M99" s="136" t="n">
        <f aca="false">AVERAGE(L99:L110)</f>
        <v>0.10625</v>
      </c>
      <c r="N99" s="144" t="n">
        <f aca="false">INDEX(PrnArray,MATCH($A99,PrnColumn,0),MATCH($AE$40,PrnRow,0))+AJ99</f>
        <v>-41.09</v>
      </c>
      <c r="O99" s="135" t="n">
        <f aca="false">INDEX(M1SHEET,MATCH($A99,M1COLUMN,0),MATCH($AF$26,M1ROW,0))</f>
        <v>0.13</v>
      </c>
      <c r="P99" s="136" t="n">
        <f aca="false">AVERAGE(O99:O110)</f>
        <v>0.13</v>
      </c>
      <c r="Q99" s="144" t="n">
        <f aca="false">INDEX(PrnArray,MATCH($A99,PrnColumn,0),MATCH($AE$2,PrnRow,0))+$BE99+$DE99</f>
        <v>-18.53</v>
      </c>
      <c r="R99" s="135" t="n">
        <f aca="false">INDEX(M1SHEET,MATCH($A99,M1COLUMN,0),MATCH($AF$3,M1ROW,0))</f>
        <v>-0.5</v>
      </c>
      <c r="S99" s="136" t="n">
        <f aca="false">AVERAGE(R99:R110)</f>
        <v>-0.558333333333333</v>
      </c>
      <c r="T99" s="135" t="n">
        <f aca="false">INDEX(M1SHEET,MATCH($A99,M1COLUMN,0),MATCH($AF$28,M1ROW,0))</f>
        <v>5.246824426098</v>
      </c>
      <c r="U99" s="136" t="n">
        <f aca="false">AVERAGE(T99:T110)</f>
        <v>5.08012731186165</v>
      </c>
      <c r="V99" s="144" t="e">
        <f aca="false">INDEX(PrnArray,MATCH($A99,PrnColumn,0),MATCH($AE$18,PrnRow,0))+INDEX(optsArray,MATCH($A99,optsColumn,0),MATCH($AE$18,optsRow,0))+$BE99+$CJ99+$CR99+$DP99</f>
        <v>#VALUE!</v>
      </c>
      <c r="W99" s="135" t="n">
        <f aca="false">INDEX(M1SHEET,MATCH($A99,M1COLUMN,0),MATCH($AF$2,M1ROW,0))</f>
        <v>4.25</v>
      </c>
      <c r="X99" s="136" t="n">
        <f aca="false">AVERAGE(W99:W110)</f>
        <v>4.19016666666667</v>
      </c>
      <c r="Z99" s="150" t="n">
        <f aca="false">H99+K99+Q99</f>
        <v>-18.53</v>
      </c>
      <c r="AA99" s="58"/>
      <c r="AB99" s="58"/>
      <c r="AH99" s="138" t="n">
        <v>39753</v>
      </c>
      <c r="AI99" s="96" t="n">
        <f aca="false">(BE99+BQ99+CJ99+DP99)*AL99</f>
        <v>0</v>
      </c>
      <c r="AJ99" s="97" t="n">
        <f aca="false">(AN99)*(AL99)</f>
        <v>0</v>
      </c>
      <c r="AK99" s="97" t="n">
        <f aca="false">(AM99+AN99)*(AL99)</f>
        <v>0</v>
      </c>
      <c r="AL99" s="139" t="n">
        <f aca="false">INDEX(M1SHEET,MATCH($AH99,M1COLUMN,0),MATCH($AF$38,M1ROW,0))</f>
        <v>0.639957390176124</v>
      </c>
      <c r="AM99" s="122" t="n">
        <f aca="false">BR99</f>
        <v>0</v>
      </c>
      <c r="AN99" s="97" t="n">
        <f aca="false">BQ99</f>
        <v>0</v>
      </c>
      <c r="AO99" s="125"/>
      <c r="AP99" s="108"/>
      <c r="AQ99" s="128" t="n">
        <f aca="false">SUM(AW99:BD99)+SUM(BH99:BO99)+SUM(DT99:DY99)+SUM(BV99:CH99)</f>
        <v>0</v>
      </c>
      <c r="AR99" s="108"/>
      <c r="AS99" s="17"/>
      <c r="AT99" s="17"/>
      <c r="AU99" s="37" t="n">
        <v>39753</v>
      </c>
      <c r="AV99" s="17"/>
      <c r="AW99" s="128" t="n">
        <f aca="false">IF(AW$2&lt;=$A99,IF(AW$3&gt;=$A99,(AW$4/1.055056),0),0)*($AH100-$AH99)/10000</f>
        <v>0</v>
      </c>
      <c r="AX99" s="140" t="n">
        <f aca="false">IF(AX$2&lt;=$A99,IF(AX$3&gt;=$A99,(AX$4/1.055056),0),0)*($AH100-$AH99)/10000</f>
        <v>0</v>
      </c>
      <c r="AY99" s="140" t="n">
        <f aca="false">IF(AY$2&lt;=$A99,IF(AY$3&gt;=$A99,(AY$4/1.055056),0),0)*($AH100-$AH99)/10000</f>
        <v>0</v>
      </c>
      <c r="AZ99" s="140" t="n">
        <f aca="false">IF(AZ$2&lt;=$A99,IF(AZ$3&gt;=$A99,(AZ$4/1.055056),0),0)*($AH100-$AH99)/10000</f>
        <v>0</v>
      </c>
      <c r="BA99" s="140" t="n">
        <f aca="false">IF(BA$2&lt;=$A99,IF(BA$3&gt;=$A99,(BA$4/1.055056),0),0)*($AH100-$AH99)/10000</f>
        <v>0</v>
      </c>
      <c r="BB99" s="140" t="n">
        <f aca="false">IF(BB$2&lt;=$A99,IF(BB$3&gt;=$A99,(BB$4/1.055056),0),0)*($AH100-$AH99)/10000</f>
        <v>0</v>
      </c>
      <c r="BC99" s="140" t="n">
        <f aca="false">IF(BC$2&lt;=$A99,IF(BC$3&gt;=$A99,(BC$4/1.055056),0),0)*($AH100-$AH99)/10000</f>
        <v>0</v>
      </c>
      <c r="BD99" s="140"/>
      <c r="BE99" s="140" t="n">
        <f aca="false">SUM(AW99:BD99)*AL99</f>
        <v>0</v>
      </c>
      <c r="BF99" s="13"/>
      <c r="BG99" s="13"/>
      <c r="BH99" s="141" t="n">
        <f aca="false">IF(BH$2&lt;=$A99,IF(BH$3&gt;=$A99,(BH$4/1.055056),0),0)*($AH100-$AH99)/10000</f>
        <v>0</v>
      </c>
      <c r="BI99" s="141" t="n">
        <f aca="false">IF(BI$2&lt;=$A99,IF(BI$3&gt;=$A99,(BI$4/1.055056),0),0)*($AH100-$AH99)/10000</f>
        <v>0</v>
      </c>
      <c r="BJ99" s="141" t="n">
        <f aca="false">IF(BJ$2&lt;=$A99,IF(BJ$3&gt;=$A99,(BJ$4/1.055056),0),0)*($AH100-$AH99)/10000</f>
        <v>0</v>
      </c>
      <c r="BK99" s="141" t="n">
        <f aca="false">IF(BK$2&lt;=$A99,IF(BK$3&gt;=$A99,(BK$4/1.055056),0),0)*($AH100-$AH99)/10000</f>
        <v>0</v>
      </c>
      <c r="BL99" s="141" t="n">
        <f aca="false">IF(BL$2&lt;=$A99,IF(BL$3&gt;=$A99,(BL$4/1.055056),0),0)*($AH100-$AH99)/10000</f>
        <v>0</v>
      </c>
      <c r="BM99" s="141" t="n">
        <f aca="false">IF(BM$2&lt;=$A99,IF(BM$3&gt;=$A99,(BM$4/1.055056),0),0)*($AH100-$AH99)/10000</f>
        <v>0</v>
      </c>
      <c r="BN99" s="141" t="n">
        <f aca="false">IF(BN$2&lt;=$A99,IF(BN$3&gt;=$A99,(BN$4/1.055056),0),0)*($AH100-$AH99)/10000</f>
        <v>0</v>
      </c>
      <c r="BO99" s="141" t="n">
        <f aca="false">IF(BO$2&lt;=$A99,IF(BO$3&gt;=$A99,(BO$4/1.055056),0),0)*($AH100-$AH99)/10000</f>
        <v>0</v>
      </c>
      <c r="BP99" s="13"/>
      <c r="BQ99" s="14" t="n">
        <f aca="false">SUM(BH99:BO99)</f>
        <v>0</v>
      </c>
      <c r="BR99" s="14"/>
      <c r="BS99" s="14"/>
      <c r="BT99" s="17"/>
      <c r="BU99" s="17"/>
      <c r="BV99" s="142" t="n">
        <f aca="false">IF(BV$2&lt;=$A99,IF(BV$3&gt;=$A99,(BV$4),0),0)*($AH100-$AH99)/10000</f>
        <v>0</v>
      </c>
      <c r="BW99" s="142" t="n">
        <f aca="false">IF(BW$2&lt;=$A99,IF(BW$3&gt;=$A99,(BW$4),0),0)*($AH100-$AH99)/10000</f>
        <v>0</v>
      </c>
      <c r="BX99" s="142" t="n">
        <f aca="false">IF(BX$2&lt;=$A99,IF(BX$3&gt;=$A99,(BX$4),0),0)*($AH100-$AH99)/10000</f>
        <v>0</v>
      </c>
      <c r="BY99" s="142" t="n">
        <f aca="false">IF(BY$2&lt;=$A99,IF(BY$3&gt;=$A99,(BY$4),0),0)*($AH100-$AH99)/10000</f>
        <v>0</v>
      </c>
      <c r="BZ99" s="142" t="n">
        <f aca="false">IF(BZ$2&lt;=$A99,IF(BZ$3&gt;=$A99,(BZ$4),0),0)*($AH100-$AH99)/10000</f>
        <v>0</v>
      </c>
      <c r="CA99" s="140" t="n">
        <f aca="false">IF(CA$2&lt;=$A99,IF(CA$3&gt;=$A99,(CA$4),0),0)*($AH100-$AH99)/10000</f>
        <v>0</v>
      </c>
      <c r="CB99" s="140" t="n">
        <f aca="false">IF(CB$2&lt;=$A99,IF(CB$3&gt;=$A99,(CB$4),0),0)*($AH100-$AH99)/10000</f>
        <v>0</v>
      </c>
      <c r="CC99" s="140" t="n">
        <f aca="false">IF(CC$2&lt;=$A99,IF(CC$3&gt;=$A99,(CC$4),0),0)*($AH100-$AH99)/10000</f>
        <v>0</v>
      </c>
      <c r="CD99" s="140" t="n">
        <f aca="false">IF(CD$2&lt;=$A99,IF(CD$3&gt;=$A99,(CD$4),0),0)*($AH100-$AH99)/10000</f>
        <v>0</v>
      </c>
      <c r="CE99" s="140" t="n">
        <f aca="false">IF(CE$2&lt;=$A99,IF(CE$3&gt;=$A99,(CE$4),0),0)*($AH100-$AH99)/10000</f>
        <v>0</v>
      </c>
      <c r="CF99" s="140" t="n">
        <f aca="false">IF(CF$2&lt;=$A99,IF(CF$3&gt;=$A99,(CF$4),0),0)*($AH100-$AH99)/10000</f>
        <v>0</v>
      </c>
      <c r="CG99" s="140" t="n">
        <f aca="false">IF(CG$2&lt;=$A99,IF(CG$3&gt;=$A99,(CG$4),0),0)*($AH100-$AH99)/10000</f>
        <v>0</v>
      </c>
      <c r="CH99" s="140" t="n">
        <f aca="false">IF(CH$2&lt;=$A99,IF(CH$3&gt;=$A99,(CH$4),0),0)*($AH100-$AH99)/10000</f>
        <v>0</v>
      </c>
      <c r="CI99" s="17"/>
      <c r="CJ99" s="128" t="n">
        <f aca="false">SUM(BV99:CH99)*$AL99</f>
        <v>0</v>
      </c>
      <c r="CK99" s="128"/>
      <c r="CL99" s="128"/>
      <c r="CM99" s="142" t="n">
        <f aca="false">IF(CM$2&lt;=$A99,IF(CM$3&gt;=$A99,(CM$4),0),0)*($AH100-$AH99)/10000</f>
        <v>0</v>
      </c>
      <c r="CN99" s="142" t="n">
        <f aca="false">IF(CN$2&lt;=$A99,IF(CN$3&gt;=$A99,(CN$4),0),0)*($AH100-$AH99)/10000</f>
        <v>0</v>
      </c>
      <c r="CO99" s="142" t="n">
        <f aca="false">IF(CO$2&lt;=$A99,IF(CO$3&gt;=$A99,(CO$4),0),0)*($AH100-$AH99)/10000</f>
        <v>0</v>
      </c>
      <c r="CP99" s="142" t="n">
        <f aca="false">IF(CP$2&lt;=$A99,IF(CP$3&gt;=$A99,(CP$4),0),0)*($AH100-$AH99)/10000</f>
        <v>0</v>
      </c>
      <c r="CQ99" s="128"/>
      <c r="CR99" s="128" t="n">
        <f aca="false">SUM(CM99:CP99)*AL99</f>
        <v>0</v>
      </c>
      <c r="CS99" s="128"/>
      <c r="CT99" s="17"/>
      <c r="CU99" s="17"/>
      <c r="CV99" s="17"/>
      <c r="CW99" s="140" t="n">
        <f aca="false">IF(CW$2&lt;=$A99,IF(CW$3&gt;=$A99,(CW$4),0),0)*($AH100-$AH99)/10000</f>
        <v>0</v>
      </c>
      <c r="CX99" s="140" t="n">
        <f aca="false">IF(CX$2&lt;=$A99,IF(CX$3&gt;=$A99,(CX$4),0),0)*($AH100-$AH99)/10000</f>
        <v>0</v>
      </c>
      <c r="CY99" s="140" t="n">
        <f aca="false">IF(CY$2&lt;=$A99,IF(CY$3&gt;=$A99,(CY$4),0),0)*($AH100-$AH99)/10000</f>
        <v>0</v>
      </c>
      <c r="CZ99" s="140" t="n">
        <f aca="false">IF(CZ$2&lt;=$A99,IF(CZ$3&gt;=$A99,(CZ$4),0),0)*($AH100-$AH99)/10000</f>
        <v>0</v>
      </c>
      <c r="DA99" s="140" t="n">
        <f aca="false">IF(DA$2&lt;=$A99,IF(DA$3&gt;=$A99,(DA$4),0),0)*($AH100-$AH99)/10000</f>
        <v>0</v>
      </c>
      <c r="DB99" s="140" t="n">
        <f aca="false">IF(DB$2&lt;=$A99,IF(DB$3&gt;=$A99,(DB$4),0),0)*($AH100-$AH99)/10000</f>
        <v>0</v>
      </c>
      <c r="DC99" s="140" t="n">
        <f aca="false">IF(DC$2&lt;=$A99,IF(DC$3&gt;=$A99,(DC$4),0),0)*($AH100-$AH99)/10000</f>
        <v>0</v>
      </c>
      <c r="DD99" s="17"/>
      <c r="DE99" s="128" t="n">
        <f aca="false">SUM(CW99:DC99)*$AL99</f>
        <v>0</v>
      </c>
      <c r="DF99" s="17"/>
      <c r="DG99" s="17"/>
      <c r="DH99" s="17"/>
      <c r="DI99" s="17"/>
      <c r="DJ99" s="17"/>
      <c r="DK99" s="140" t="n">
        <f aca="false">IF(DK$2&lt;=$A99,IF(DK$3&gt;=$A99,(DK$4),0),0)*($AH100-$AH99)/10000</f>
        <v>0</v>
      </c>
      <c r="DL99" s="140" t="n">
        <f aca="false">IF(DL$2&lt;=$A99,IF(DL$3&gt;=$A99,(DL$4),0),0)*($AH100-$AH99)/10000</f>
        <v>0</v>
      </c>
      <c r="DM99" s="140" t="n">
        <f aca="false">IF(DM$2&lt;=$A99,IF(DM$3&gt;=$A99,(DM$4),0),0)*($AH100-$AH99)/10000</f>
        <v>0</v>
      </c>
      <c r="DN99" s="140" t="n">
        <f aca="false">IF(DN$2&lt;=$A99,IF(DN$3&gt;=$A99,(DN$4),0),0)*($AH100-$AH99)/10000</f>
        <v>0</v>
      </c>
      <c r="DO99" s="140"/>
      <c r="DP99" s="140" t="n">
        <f aca="false">SUM(DK99:DN99)*AL99</f>
        <v>0</v>
      </c>
      <c r="DQ99" s="140"/>
      <c r="DR99" s="140" t="n">
        <f aca="false">IF(DR$2&lt;=$A99,IF(DR$3&gt;=$A99,(DR$4),0),0)*($AH100-$AH99)/10000</f>
        <v>0</v>
      </c>
      <c r="DS99" s="140" t="n">
        <f aca="false">IF(DS$2&lt;=$A99,IF(DS$3&gt;=$A99,(DS$4),0),0)*($AH100-$AH99)/10000</f>
        <v>0</v>
      </c>
      <c r="DT99" s="140" t="n">
        <f aca="false">IF(DT$2&lt;=$A99,IF(DT$3&gt;=$A99,(DT$4),0),0)*($AH100-$AH99)/10000</f>
        <v>0</v>
      </c>
      <c r="DU99" s="140" t="n">
        <f aca="false">IF(DU$2&lt;=$A99,IF(DU$3&gt;=$A99,(DU$4),0),0)*($AH100-$AH99)/10000</f>
        <v>0</v>
      </c>
      <c r="DV99" s="140" t="n">
        <f aca="false">IF(DV$2&lt;=$A99,IF(DV$3&gt;=$A99,(DV$4),0),0)*($AH100-$AH99)/10000</f>
        <v>0</v>
      </c>
      <c r="DW99" s="140" t="n">
        <f aca="false">IF(DW$2&lt;=$A99,IF(DW$3&gt;=$A99,(DW$4),0),0)*($AH100-$AH99)/10000</f>
        <v>0</v>
      </c>
      <c r="DX99" s="140" t="n">
        <f aca="false">IF(DX$2&lt;=$A99,IF(DX$3&gt;=$A99,(DX$4),0),0)*($AH100-$AH99)/10000</f>
        <v>0</v>
      </c>
      <c r="DY99" s="140" t="n">
        <f aca="false">IF(DY$2&lt;=$A99,IF(DY$3&gt;=$A99,(DY$4),0),0)*($AH100-$AH99)/10000</f>
        <v>0</v>
      </c>
      <c r="DZ99" s="17"/>
      <c r="EA99" s="128" t="n">
        <f aca="false">DP99+((SUM(DR99:DY99)))</f>
        <v>0</v>
      </c>
      <c r="EB99" s="128" t="n">
        <f aca="false">EA99*AL99</f>
        <v>0</v>
      </c>
      <c r="EC99" s="17"/>
      <c r="ED99" s="17"/>
      <c r="EE99" s="17"/>
      <c r="EF99" s="17"/>
      <c r="EG99" s="17"/>
      <c r="EH99" s="140" t="n">
        <f aca="false">IF(EH$2&lt;=$A99,IF(EH$3&gt;=$A99,(EH$4),0),0)*($AH100-$AH99)/10000</f>
        <v>0</v>
      </c>
      <c r="EI99" s="140" t="n">
        <f aca="false">IF(EI$2&lt;=$A99,IF(EI$3&gt;=$A99,(EI$4),0),0)*($AH100-$AH99)/10000</f>
        <v>0</v>
      </c>
      <c r="EJ99" s="140" t="n">
        <f aca="false">IF(EJ$2&lt;=$A99,IF(EJ$3&gt;=$A99,(EJ$4),0),0)*($AH100-$AH99)/10000</f>
        <v>0</v>
      </c>
      <c r="EK99" s="140" t="n">
        <f aca="false">IF(EK$2&lt;=$A99,IF(EK$3&gt;=$A99,(EK$4),0),0)*($AH100-$AH99)/10000</f>
        <v>0</v>
      </c>
      <c r="EL99" s="140" t="n">
        <f aca="false">IF(EL$2&lt;=$A99,IF(EL$3&gt;=$A99,(EL$4),0),0)*($AH100-$AH99)/10000</f>
        <v>0</v>
      </c>
      <c r="EM99" s="140" t="n">
        <f aca="false">IF(EM$2&lt;=$A99,IF(EM$3&gt;=$A99,(EM$4),0),0)*($AH100-$AH99)/10000</f>
        <v>0</v>
      </c>
      <c r="EN99" s="17"/>
      <c r="EO99" s="128" t="n">
        <f aca="false">SUM(EH99:EM99)</f>
        <v>0</v>
      </c>
      <c r="EP99" s="128" t="n">
        <f aca="false">EO99*AL99</f>
        <v>0</v>
      </c>
      <c r="EQ99" s="17"/>
      <c r="ER99" s="17"/>
      <c r="ES99" s="17"/>
      <c r="ET99" s="17"/>
      <c r="EU99" s="17"/>
      <c r="EV99" s="140" t="n">
        <f aca="false">IF(EV$2&lt;=$A99,IF(EV$3&gt;=$A99,(EV$4),0),0)*($AH100-$AH99)/10000</f>
        <v>0</v>
      </c>
      <c r="EW99" s="140" t="n">
        <f aca="false">IF(EW$2&lt;=$A99,IF(EW$3&gt;=$A99,(EW$4),0),0)*($AH100-$AH99)/10000</f>
        <v>0</v>
      </c>
      <c r="EX99" s="140" t="n">
        <f aca="false">IF(EX$2&lt;=$A99,IF(EX$3&gt;=$A99,(EX$4),0),0)*($AH100-$AH99)/10000</f>
        <v>0</v>
      </c>
      <c r="EY99" s="140" t="n">
        <f aca="false">IF(EY$2&lt;=$A99,IF(EY$3&gt;=$A99,(EY$4),0),0)*($AH100-$AH99)/10000</f>
        <v>0</v>
      </c>
      <c r="EZ99" s="140" t="n">
        <f aca="false">IF(EZ$2&lt;=$A99,IF(EZ$3&gt;=$A99,(EZ$4),0),0)*($AH100-$AH99)/10000</f>
        <v>0</v>
      </c>
      <c r="FA99" s="140" t="n">
        <f aca="false">IF(FA$2&lt;=$A99,IF(FA$3&gt;=$A99,(FA$4),0),0)*($AH100-$AH99)/10000</f>
        <v>0</v>
      </c>
      <c r="FB99" s="17"/>
      <c r="FC99" s="128" t="n">
        <f aca="false">SUM(EV99:FA99)</f>
        <v>0</v>
      </c>
      <c r="FD99" s="128" t="n">
        <f aca="false">FC99*AL99</f>
        <v>0</v>
      </c>
      <c r="FE99" s="17"/>
      <c r="FF99" s="17"/>
      <c r="FG99" s="17"/>
      <c r="FH99" s="17"/>
      <c r="FI99" s="17"/>
      <c r="FJ99" s="17"/>
      <c r="FK99" s="140" t="n">
        <f aca="false">IF(FK$2&lt;=$A99,IF(FK$3&gt;=$A99,(FK$4),0),0)*($AH100-$AH99)/10000</f>
        <v>0</v>
      </c>
      <c r="FL99" s="140" t="n">
        <f aca="false">IF(FL$2&lt;=$A99,IF(FL$3&gt;=$A99,(FL$4),0),0)*($AH100-$AH99)/10000</f>
        <v>0</v>
      </c>
      <c r="FM99" s="140" t="n">
        <f aca="false">IF(FM$2&lt;=$A99,IF(FM$3&gt;=$A99,(FM$4),0),0)*($AH100-$AH99)/10000</f>
        <v>0</v>
      </c>
      <c r="FN99" s="140" t="n">
        <f aca="false">IF(FN$2&lt;=$A99,IF(FN$3&gt;=$A99,(FN$4),0),0)*($AH100-$AH99)/10000</f>
        <v>0</v>
      </c>
      <c r="FO99" s="140" t="n">
        <f aca="false">IF(FO$2&lt;=$A99,IF(FO$3&gt;=$A99,(FO$4),0),0)*($AH100-$AH99)/10000</f>
        <v>0</v>
      </c>
      <c r="FP99" s="140" t="n">
        <f aca="false">IF(FP$2&lt;=$A99,IF(FP$3&gt;=$A99,(FP$4),0),0)*($AH100-$AH99)/10000</f>
        <v>0</v>
      </c>
      <c r="FQ99" s="17"/>
      <c r="FR99" s="128" t="n">
        <f aca="false">SUM(FK99:FP99)</f>
        <v>0</v>
      </c>
      <c r="FS99" s="128" t="n">
        <f aca="false">FR99*AL99</f>
        <v>0</v>
      </c>
      <c r="FT99" s="17"/>
      <c r="FU99" s="17"/>
      <c r="FV99" s="17"/>
      <c r="FW99" s="17"/>
      <c r="FX99" s="17"/>
      <c r="FY99" s="17"/>
      <c r="FZ99" s="140" t="n">
        <f aca="false">IF(FZ$2&lt;=$A99,IF(FZ$3&gt;=$A99,(FZ$4),0),0)*($AH100-$AH99)/10000</f>
        <v>0</v>
      </c>
      <c r="GA99" s="140" t="n">
        <f aca="false">IF(GA$2&lt;=$A99,IF(GA$3&gt;=$A99,(GA$4),0),0)*($AH100-$AH99)/10000</f>
        <v>0</v>
      </c>
      <c r="GB99" s="140" t="n">
        <f aca="false">IF(GB$2&lt;=$A99,IF(GB$3&gt;=$A99,(GB$4),0),0)*($AH100-$AH99)/10000</f>
        <v>0</v>
      </c>
      <c r="GC99" s="140" t="n">
        <f aca="false">IF(GC$2&lt;=$A99,IF(GC$3&gt;=$A99,(GC$4),0),0)*($AH100-$AH99)/10000</f>
        <v>0</v>
      </c>
      <c r="GD99" s="140" t="n">
        <f aca="false">IF(GD$2&lt;=$A99,IF(GD$3&gt;=$A99,(GD$4),0),0)*($AH100-$AH99)/10000</f>
        <v>0</v>
      </c>
      <c r="GE99" s="140" t="n">
        <f aca="false">IF(GE$2&lt;=$A99,IF(GE$3&gt;=$A99,(GE$4),0),0)*($AH100-$AH99)/10000</f>
        <v>0</v>
      </c>
      <c r="GF99" s="17"/>
      <c r="GG99" s="128" t="n">
        <f aca="false">SUM(FZ99:GE99)</f>
        <v>0</v>
      </c>
      <c r="GH99" s="128" t="n">
        <f aca="false">GG99*AL99</f>
        <v>0</v>
      </c>
      <c r="GK99" s="17"/>
      <c r="GL99" s="17"/>
      <c r="GM99" s="17"/>
      <c r="GN99" s="17"/>
      <c r="GO99" s="140" t="n">
        <f aca="false">IF(GO$2&lt;=$A99,IF(GO$3&gt;=$A99,(GO$4),0),0)*($AH100-$AH99)/10000</f>
        <v>0</v>
      </c>
      <c r="GP99" s="140" t="n">
        <f aca="false">IF(GP$2&lt;=$A99,IF(GP$3&gt;=$A99,(GP$4),0),0)*($AH100-$AH99)/10000</f>
        <v>0</v>
      </c>
      <c r="GQ99" s="140" t="n">
        <f aca="false">IF(GQ$2&lt;=$A99,IF(GQ$3&gt;=$A99,(GQ$4),0),0)*($AH100-$AH99)/10000</f>
        <v>0</v>
      </c>
      <c r="GR99" s="140" t="n">
        <f aca="false">IF(GR$2&lt;=$A99,IF(GR$3&gt;=$A99,(GR$4),0),0)*($AH100-$AH99)/10000</f>
        <v>0</v>
      </c>
      <c r="GS99" s="140" t="n">
        <f aca="false">IF(GS$2&lt;=$A99,IF(GS$3&gt;=$A99,(GS$4),0),0)*($AH100-$AH99)/10000</f>
        <v>0</v>
      </c>
      <c r="GT99" s="140" t="n">
        <f aca="false">IF(GT$2&lt;=$A99,IF(GT$3&gt;=$A99,(GT$4),0),0)*($AH100-$AH99)/10000</f>
        <v>0</v>
      </c>
      <c r="GU99" s="17"/>
      <c r="GV99" s="128" t="n">
        <f aca="false">SUM(GO99:GT99)</f>
        <v>0</v>
      </c>
      <c r="GW99" s="128" t="n">
        <f aca="false">GV99*AL99</f>
        <v>0</v>
      </c>
      <c r="GZ99" s="17"/>
      <c r="HA99" s="17"/>
      <c r="HB99" s="17"/>
      <c r="HC99" s="17"/>
      <c r="HD99" s="140" t="n">
        <f aca="false">IF(HD$2&lt;=$A99,IF(HD$3&gt;=$A99,(HD$4),0),0)*($AH100-$AH99)/10000</f>
        <v>0</v>
      </c>
      <c r="HE99" s="140" t="n">
        <f aca="false">IF(HE$2&lt;=$A99,IF(HE$3&gt;=$A99,(HE$4),0),0)*($AH100-$AH99)/10000</f>
        <v>0</v>
      </c>
      <c r="HF99" s="140" t="n">
        <f aca="false">IF(HF$2&lt;=$A99,IF(HF$3&gt;=$A99,(HF$4),0),0)*($AH100-$AH99)/10000</f>
        <v>0</v>
      </c>
      <c r="HG99" s="140" t="n">
        <f aca="false">IF(HG$2&lt;=$A99,IF(HG$3&gt;=$A99,(HG$4),0),0)*($AH100-$AH99)/10000</f>
        <v>0</v>
      </c>
      <c r="HH99" s="140" t="n">
        <f aca="false">IF(HH$2&lt;=$A99,IF(HH$3&gt;=$A99,(HH$4),0),0)*($AH100-$AH99)/10000</f>
        <v>0</v>
      </c>
      <c r="HI99" s="140" t="n">
        <f aca="false">IF(HI$2&lt;=$A99,IF(HI$3&gt;=$A99,(HI$4),0),0)*($AH100-$AH99)/10000</f>
        <v>0</v>
      </c>
      <c r="HJ99" s="17"/>
      <c r="HK99" s="128" t="n">
        <f aca="false">SUM(HD99:HI99)</f>
        <v>0</v>
      </c>
      <c r="HL99" s="128" t="n">
        <f aca="false">HK99*AL99</f>
        <v>0</v>
      </c>
    </row>
    <row r="100" customFormat="false" ht="16.5" hidden="false" customHeight="false" outlineLevel="0" collapsed="false">
      <c r="A100" s="133" t="n">
        <v>39783</v>
      </c>
      <c r="B100" s="144" t="n">
        <f aca="false">INDEX(PrnArray,MATCH($A100,PrnColumn,0),MATCH($AE$19,PrnRow,0))+EP100</f>
        <v>0</v>
      </c>
      <c r="C100" s="135" t="n">
        <f aca="false">INDEX(M1SHEET,MATCH($A100,M1COLUMN,0),MATCH($AF$14,M1ROW,0))</f>
        <v>0</v>
      </c>
      <c r="D100" s="152"/>
      <c r="E100" s="144" t="n">
        <f aca="false">INDEX(PrnArray,MATCH($A100,PrnColumn,0),MATCH($AF$47,PrnRow,0))+HL100</f>
        <v>0</v>
      </c>
      <c r="F100" s="135" t="n">
        <f aca="false">INDEX(M1SHEET,MATCH($A100,M1COLUMN,0),MATCH($AF$6,M1ROW,0))</f>
        <v>0.2675</v>
      </c>
      <c r="G100" s="152"/>
      <c r="H100" s="144" t="n">
        <f aca="false">INDEX(PrnArray,MATCH($A100,PrnColumn,0),MATCH($AE$11,PrnRow,0))</f>
        <v>0</v>
      </c>
      <c r="I100" s="135" t="n">
        <f aca="false">INDEX(M1SHEET,MATCH($A100,M1COLUMN,0),MATCH($AF$20,M1ROW,0))</f>
        <v>0.025</v>
      </c>
      <c r="J100" s="152"/>
      <c r="K100" s="144" t="n">
        <f aca="false">INDEX(PrnArray,MATCH($A100,PrnColumn,0),MATCH($AE$21,PrnRow,0))+FS100</f>
        <v>21.1</v>
      </c>
      <c r="L100" s="135" t="n">
        <f aca="false">INDEX(M1SHEET,MATCH($A100,M1COLUMN,0),MATCH($AF$10,M1ROW,0))</f>
        <v>0.1475</v>
      </c>
      <c r="M100" s="152"/>
      <c r="N100" s="144" t="n">
        <f aca="false">INDEX(PrnArray,MATCH($A100,PrnColumn,0),MATCH($AE$40,PrnRow,0))+AJ100</f>
        <v>-42.23</v>
      </c>
      <c r="O100" s="135" t="n">
        <f aca="false">INDEX(M1SHEET,MATCH($A100,M1COLUMN,0),MATCH($AF$26,M1ROW,0))</f>
        <v>0.13</v>
      </c>
      <c r="P100" s="152"/>
      <c r="Q100" s="144" t="n">
        <f aca="false">INDEX(PrnArray,MATCH($A100,PrnColumn,0),MATCH($AE$2,PrnRow,0))+$BE100+$DE100</f>
        <v>-31.86</v>
      </c>
      <c r="R100" s="135" t="n">
        <f aca="false">INDEX(M1SHEET,MATCH($A100,M1COLUMN,0),MATCH($AF$3,M1ROW,0))</f>
        <v>-0.5</v>
      </c>
      <c r="S100" s="152"/>
      <c r="T100" s="135" t="n">
        <f aca="false">INDEX(M1SHEET,MATCH($A100,M1COLUMN,0),MATCH($AF$28,M1ROW,0))</f>
        <v>5.42138469724012</v>
      </c>
      <c r="U100" s="152"/>
      <c r="V100" s="144" t="e">
        <f aca="false">INDEX(PrnArray,MATCH($A100,PrnColumn,0),MATCH($AE$18,PrnRow,0))+INDEX(optsArray,MATCH($A100,optsColumn,0),MATCH($AE$18,optsRow,0))+$BE100+$CJ100+$CR100+$DP100</f>
        <v>#VALUE!</v>
      </c>
      <c r="W100" s="135" t="n">
        <f aca="false">INDEX(M1SHEET,MATCH($A100,M1COLUMN,0),MATCH($AF$2,M1ROW,0))</f>
        <v>4.375</v>
      </c>
      <c r="X100" s="152"/>
      <c r="Z100" s="150" t="n">
        <f aca="false">H100+K100+Q100</f>
        <v>-10.76</v>
      </c>
      <c r="AA100" s="58"/>
      <c r="AB100" s="58"/>
      <c r="AH100" s="138" t="n">
        <v>39783</v>
      </c>
      <c r="AI100" s="96" t="n">
        <f aca="false">(BE100+BQ100+CJ100+DP100)*AL100</f>
        <v>0</v>
      </c>
      <c r="AJ100" s="97" t="n">
        <f aca="false">(AN100)*(AL100)</f>
        <v>0</v>
      </c>
      <c r="AK100" s="97" t="n">
        <f aca="false">(AM100+AN100)*(AL100)</f>
        <v>0</v>
      </c>
      <c r="AL100" s="139" t="n">
        <f aca="false">INDEX(M1SHEET,MATCH($AH100,M1COLUMN,0),MATCH($AF$38,M1ROW,0))</f>
        <v>0.636555968906369</v>
      </c>
      <c r="AM100" s="122" t="n">
        <f aca="false">BR100</f>
        <v>0</v>
      </c>
      <c r="AN100" s="97" t="n">
        <f aca="false">BQ100</f>
        <v>0</v>
      </c>
      <c r="AO100" s="125"/>
      <c r="AP100" s="108"/>
      <c r="AQ100" s="128" t="n">
        <f aca="false">SUM(AW100:BD100)+SUM(BH100:BO100)+SUM(DT100:DY100)+SUM(BV100:CH100)</f>
        <v>0</v>
      </c>
      <c r="AR100" s="108"/>
      <c r="AS100" s="17"/>
      <c r="AT100" s="17"/>
      <c r="AU100" s="37" t="n">
        <v>39783</v>
      </c>
      <c r="AV100" s="17"/>
      <c r="AW100" s="128" t="n">
        <f aca="false">IF(AW$2&lt;=$A100,IF(AW$3&gt;=$A100,(AW$4/1.055056),0),0)*($AH101-$AH100)/10000</f>
        <v>0</v>
      </c>
      <c r="AX100" s="140" t="n">
        <f aca="false">IF(AX$2&lt;=$A100,IF(AX$3&gt;=$A100,(AX$4/1.055056),0),0)*($AH101-$AH100)/10000</f>
        <v>0</v>
      </c>
      <c r="AY100" s="140" t="n">
        <f aca="false">IF(AY$2&lt;=$A100,IF(AY$3&gt;=$A100,(AY$4/1.055056),0),0)*($AH101-$AH100)/10000</f>
        <v>0</v>
      </c>
      <c r="AZ100" s="140" t="n">
        <f aca="false">IF(AZ$2&lt;=$A100,IF(AZ$3&gt;=$A100,(AZ$4/1.055056),0),0)*($AH101-$AH100)/10000</f>
        <v>0</v>
      </c>
      <c r="BA100" s="140" t="n">
        <f aca="false">IF(BA$2&lt;=$A100,IF(BA$3&gt;=$A100,(BA$4/1.055056),0),0)*($AH101-$AH100)/10000</f>
        <v>0</v>
      </c>
      <c r="BB100" s="140" t="n">
        <f aca="false">IF(BB$2&lt;=$A100,IF(BB$3&gt;=$A100,(BB$4/1.055056),0),0)*($AH101-$AH100)/10000</f>
        <v>0</v>
      </c>
      <c r="BC100" s="140" t="n">
        <f aca="false">IF(BC$2&lt;=$A100,IF(BC$3&gt;=$A100,(BC$4/1.055056),0),0)*($AH101-$AH100)/10000</f>
        <v>0</v>
      </c>
      <c r="BD100" s="140"/>
      <c r="BE100" s="140" t="n">
        <f aca="false">SUM(AW100:BD100)*AL100</f>
        <v>0</v>
      </c>
      <c r="BF100" s="13"/>
      <c r="BG100" s="13"/>
      <c r="BH100" s="141" t="n">
        <f aca="false">IF(BH$2&lt;=$A100,IF(BH$3&gt;=$A100,(BH$4/1.055056),0),0)*($AH101-$AH100)/10000</f>
        <v>0</v>
      </c>
      <c r="BI100" s="141" t="n">
        <f aca="false">IF(BI$2&lt;=$A100,IF(BI$3&gt;=$A100,(BI$4/1.055056),0),0)*($AH101-$AH100)/10000</f>
        <v>0</v>
      </c>
      <c r="BJ100" s="141" t="n">
        <f aca="false">IF(BJ$2&lt;=$A100,IF(BJ$3&gt;=$A100,(BJ$4/1.055056),0),0)*($AH101-$AH100)/10000</f>
        <v>0</v>
      </c>
      <c r="BK100" s="141" t="n">
        <f aca="false">IF(BK$2&lt;=$A100,IF(BK$3&gt;=$A100,(BK$4/1.055056),0),0)*($AH101-$AH100)/10000</f>
        <v>0</v>
      </c>
      <c r="BL100" s="141" t="n">
        <f aca="false">IF(BL$2&lt;=$A100,IF(BL$3&gt;=$A100,(BL$4/1.055056),0),0)*($AH101-$AH100)/10000</f>
        <v>0</v>
      </c>
      <c r="BM100" s="141" t="n">
        <f aca="false">IF(BM$2&lt;=$A100,IF(BM$3&gt;=$A100,(BM$4/1.055056),0),0)*($AH101-$AH100)/10000</f>
        <v>0</v>
      </c>
      <c r="BN100" s="141" t="n">
        <f aca="false">IF(BN$2&lt;=$A100,IF(BN$3&gt;=$A100,(BN$4/1.055056),0),0)*($AH101-$AH100)/10000</f>
        <v>0</v>
      </c>
      <c r="BO100" s="141" t="n">
        <f aca="false">IF(BO$2&lt;=$A100,IF(BO$3&gt;=$A100,(BO$4/1.055056),0),0)*($AH101-$AH100)/10000</f>
        <v>0</v>
      </c>
      <c r="BP100" s="13"/>
      <c r="BQ100" s="14" t="n">
        <f aca="false">SUM(BH100:BO100)</f>
        <v>0</v>
      </c>
      <c r="BR100" s="14"/>
      <c r="BS100" s="14"/>
      <c r="BT100" s="17"/>
      <c r="BU100" s="17"/>
      <c r="BV100" s="142" t="n">
        <f aca="false">IF(BV$2&lt;=$A100,IF(BV$3&gt;=$A100,(BV$4),0),0)*($AH101-$AH100)/10000</f>
        <v>0</v>
      </c>
      <c r="BW100" s="142" t="n">
        <f aca="false">IF(BW$2&lt;=$A100,IF(BW$3&gt;=$A100,(BW$4),0),0)*($AH101-$AH100)/10000</f>
        <v>0</v>
      </c>
      <c r="BX100" s="142" t="n">
        <f aca="false">IF(BX$2&lt;=$A100,IF(BX$3&gt;=$A100,(BX$4),0),0)*($AH101-$AH100)/10000</f>
        <v>0</v>
      </c>
      <c r="BY100" s="142" t="n">
        <f aca="false">IF(BY$2&lt;=$A100,IF(BY$3&gt;=$A100,(BY$4),0),0)*($AH101-$AH100)/10000</f>
        <v>0</v>
      </c>
      <c r="BZ100" s="142" t="n">
        <f aca="false">IF(BZ$2&lt;=$A100,IF(BZ$3&gt;=$A100,(BZ$4),0),0)*($AH101-$AH100)/10000</f>
        <v>0</v>
      </c>
      <c r="CA100" s="140" t="n">
        <f aca="false">IF(CA$2&lt;=$A100,IF(CA$3&gt;=$A100,(CA$4),0),0)*($AH101-$AH100)/10000</f>
        <v>0</v>
      </c>
      <c r="CB100" s="140" t="n">
        <f aca="false">IF(CB$2&lt;=$A100,IF(CB$3&gt;=$A100,(CB$4),0),0)*($AH101-$AH100)/10000</f>
        <v>0</v>
      </c>
      <c r="CC100" s="140" t="n">
        <f aca="false">IF(CC$2&lt;=$A100,IF(CC$3&gt;=$A100,(CC$4),0),0)*($AH101-$AH100)/10000</f>
        <v>0</v>
      </c>
      <c r="CD100" s="140" t="n">
        <f aca="false">IF(CD$2&lt;=$A100,IF(CD$3&gt;=$A100,(CD$4),0),0)*($AH101-$AH100)/10000</f>
        <v>0</v>
      </c>
      <c r="CE100" s="140" t="n">
        <f aca="false">IF(CE$2&lt;=$A100,IF(CE$3&gt;=$A100,(CE$4),0),0)*($AH101-$AH100)/10000</f>
        <v>0</v>
      </c>
      <c r="CF100" s="140" t="n">
        <f aca="false">IF(CF$2&lt;=$A100,IF(CF$3&gt;=$A100,(CF$4),0),0)*($AH101-$AH100)/10000</f>
        <v>0</v>
      </c>
      <c r="CG100" s="140" t="n">
        <f aca="false">IF(CG$2&lt;=$A100,IF(CG$3&gt;=$A100,(CG$4),0),0)*($AH101-$AH100)/10000</f>
        <v>0</v>
      </c>
      <c r="CH100" s="140" t="n">
        <f aca="false">IF(CH$2&lt;=$A100,IF(CH$3&gt;=$A100,(CH$4),0),0)*($AH101-$AH100)/10000</f>
        <v>0</v>
      </c>
      <c r="CI100" s="17"/>
      <c r="CJ100" s="128" t="n">
        <f aca="false">SUM(BV100:CH100)*$AL100</f>
        <v>0</v>
      </c>
      <c r="CK100" s="128"/>
      <c r="CL100" s="128"/>
      <c r="CM100" s="142" t="n">
        <f aca="false">IF(CM$2&lt;=$A100,IF(CM$3&gt;=$A100,(CM$4),0),0)*($AH101-$AH100)/10000</f>
        <v>0</v>
      </c>
      <c r="CN100" s="142" t="n">
        <f aca="false">IF(CN$2&lt;=$A100,IF(CN$3&gt;=$A100,(CN$4),0),0)*($AH101-$AH100)/10000</f>
        <v>0</v>
      </c>
      <c r="CO100" s="142" t="n">
        <f aca="false">IF(CO$2&lt;=$A100,IF(CO$3&gt;=$A100,(CO$4),0),0)*($AH101-$AH100)/10000</f>
        <v>0</v>
      </c>
      <c r="CP100" s="142" t="n">
        <f aca="false">IF(CP$2&lt;=$A100,IF(CP$3&gt;=$A100,(CP$4),0),0)*($AH101-$AH100)/10000</f>
        <v>0</v>
      </c>
      <c r="CQ100" s="128"/>
      <c r="CR100" s="128" t="n">
        <f aca="false">SUM(CM100:CP100)*AL100</f>
        <v>0</v>
      </c>
      <c r="CS100" s="128"/>
      <c r="CT100" s="17"/>
      <c r="CU100" s="17"/>
      <c r="CV100" s="17"/>
      <c r="CW100" s="140" t="n">
        <f aca="false">IF(CW$2&lt;=$A100,IF(CW$3&gt;=$A100,(CW$4),0),0)*($AH101-$AH100)/10000</f>
        <v>0</v>
      </c>
      <c r="CX100" s="140" t="n">
        <f aca="false">IF(CX$2&lt;=$A100,IF(CX$3&gt;=$A100,(CX$4),0),0)*($AH101-$AH100)/10000</f>
        <v>0</v>
      </c>
      <c r="CY100" s="140" t="n">
        <f aca="false">IF(CY$2&lt;=$A100,IF(CY$3&gt;=$A100,(CY$4),0),0)*($AH101-$AH100)/10000</f>
        <v>0</v>
      </c>
      <c r="CZ100" s="140" t="n">
        <f aca="false">IF(CZ$2&lt;=$A100,IF(CZ$3&gt;=$A100,(CZ$4),0),0)*($AH101-$AH100)/10000</f>
        <v>0</v>
      </c>
      <c r="DA100" s="140" t="n">
        <f aca="false">IF(DA$2&lt;=$A100,IF(DA$3&gt;=$A100,(DA$4),0),0)*($AH101-$AH100)/10000</f>
        <v>0</v>
      </c>
      <c r="DB100" s="140" t="n">
        <f aca="false">IF(DB$2&lt;=$A100,IF(DB$3&gt;=$A100,(DB$4),0),0)*($AH101-$AH100)/10000</f>
        <v>0</v>
      </c>
      <c r="DC100" s="140" t="n">
        <f aca="false">IF(DC$2&lt;=$A100,IF(DC$3&gt;=$A100,(DC$4),0),0)*($AH101-$AH100)/10000</f>
        <v>0</v>
      </c>
      <c r="DD100" s="17"/>
      <c r="DE100" s="128" t="n">
        <f aca="false">SUM(CW100:DC100)*$AL100</f>
        <v>0</v>
      </c>
      <c r="DF100" s="17"/>
      <c r="DG100" s="17"/>
      <c r="DH100" s="17"/>
      <c r="DI100" s="17"/>
      <c r="DJ100" s="17"/>
      <c r="DK100" s="140" t="n">
        <f aca="false">IF(DK$2&lt;=$A100,IF(DK$3&gt;=$A100,(DK$4),0),0)*($AH101-$AH100)/10000</f>
        <v>0</v>
      </c>
      <c r="DL100" s="140" t="n">
        <f aca="false">IF(DL$2&lt;=$A100,IF(DL$3&gt;=$A100,(DL$4),0),0)*($AH101-$AH100)/10000</f>
        <v>0</v>
      </c>
      <c r="DM100" s="140" t="n">
        <f aca="false">IF(DM$2&lt;=$A100,IF(DM$3&gt;=$A100,(DM$4),0),0)*($AH101-$AH100)/10000</f>
        <v>0</v>
      </c>
      <c r="DN100" s="140" t="n">
        <f aca="false">IF(DN$2&lt;=$A100,IF(DN$3&gt;=$A100,(DN$4),0),0)*($AH101-$AH100)/10000</f>
        <v>0</v>
      </c>
      <c r="DO100" s="140"/>
      <c r="DP100" s="140" t="n">
        <f aca="false">SUM(DK100:DN100)*AL100</f>
        <v>0</v>
      </c>
      <c r="DQ100" s="140"/>
      <c r="DR100" s="140" t="n">
        <f aca="false">IF(DR$2&lt;=$A100,IF(DR$3&gt;=$A100,(DR$4),0),0)*($AH101-$AH100)/10000</f>
        <v>0</v>
      </c>
      <c r="DS100" s="140" t="n">
        <f aca="false">IF(DS$2&lt;=$A100,IF(DS$3&gt;=$A100,(DS$4),0),0)*($AH101-$AH100)/10000</f>
        <v>0</v>
      </c>
      <c r="DT100" s="140" t="n">
        <f aca="false">IF(DT$2&lt;=$A100,IF(DT$3&gt;=$A100,(DT$4),0),0)*($AH101-$AH100)/10000</f>
        <v>0</v>
      </c>
      <c r="DU100" s="140" t="n">
        <f aca="false">IF(DU$2&lt;=$A100,IF(DU$3&gt;=$A100,(DU$4),0),0)*($AH101-$AH100)/10000</f>
        <v>0</v>
      </c>
      <c r="DV100" s="140" t="n">
        <f aca="false">IF(DV$2&lt;=$A100,IF(DV$3&gt;=$A100,(DV$4),0),0)*($AH101-$AH100)/10000</f>
        <v>0</v>
      </c>
      <c r="DW100" s="140" t="n">
        <f aca="false">IF(DW$2&lt;=$A100,IF(DW$3&gt;=$A100,(DW$4),0),0)*($AH101-$AH100)/10000</f>
        <v>0</v>
      </c>
      <c r="DX100" s="140" t="n">
        <f aca="false">IF(DX$2&lt;=$A100,IF(DX$3&gt;=$A100,(DX$4),0),0)*($AH101-$AH100)/10000</f>
        <v>0</v>
      </c>
      <c r="DY100" s="140" t="n">
        <f aca="false">IF(DY$2&lt;=$A100,IF(DY$3&gt;=$A100,(DY$4),0),0)*($AH101-$AH100)/10000</f>
        <v>0</v>
      </c>
      <c r="DZ100" s="17"/>
      <c r="EA100" s="128" t="n">
        <f aca="false">DP100+((SUM(DR100:DY100)))</f>
        <v>0</v>
      </c>
      <c r="EB100" s="128" t="n">
        <f aca="false">EA100*AL100</f>
        <v>0</v>
      </c>
      <c r="EC100" s="17"/>
      <c r="ED100" s="17"/>
      <c r="EE100" s="17"/>
      <c r="EF100" s="17"/>
      <c r="EG100" s="17"/>
      <c r="EH100" s="140" t="n">
        <f aca="false">IF(EH$2&lt;=$A100,IF(EH$3&gt;=$A100,(EH$4),0),0)*($AH101-$AH100)/10000</f>
        <v>0</v>
      </c>
      <c r="EI100" s="140" t="n">
        <f aca="false">IF(EI$2&lt;=$A100,IF(EI$3&gt;=$A100,(EI$4),0),0)*($AH101-$AH100)/10000</f>
        <v>0</v>
      </c>
      <c r="EJ100" s="140" t="n">
        <f aca="false">IF(EJ$2&lt;=$A100,IF(EJ$3&gt;=$A100,(EJ$4),0),0)*($AH101-$AH100)/10000</f>
        <v>0</v>
      </c>
      <c r="EK100" s="140" t="n">
        <f aca="false">IF(EK$2&lt;=$A100,IF(EK$3&gt;=$A100,(EK$4),0),0)*($AH101-$AH100)/10000</f>
        <v>0</v>
      </c>
      <c r="EL100" s="140" t="n">
        <f aca="false">IF(EL$2&lt;=$A100,IF(EL$3&gt;=$A100,(EL$4),0),0)*($AH101-$AH100)/10000</f>
        <v>0</v>
      </c>
      <c r="EM100" s="140" t="n">
        <f aca="false">IF(EM$2&lt;=$A100,IF(EM$3&gt;=$A100,(EM$4),0),0)*($AH101-$AH100)/10000</f>
        <v>0</v>
      </c>
      <c r="EN100" s="17"/>
      <c r="EO100" s="128" t="n">
        <f aca="false">SUM(EH100:EM100)</f>
        <v>0</v>
      </c>
      <c r="EP100" s="128" t="n">
        <f aca="false">EO100*AL100</f>
        <v>0</v>
      </c>
      <c r="EQ100" s="17"/>
      <c r="ER100" s="17"/>
      <c r="ES100" s="17"/>
      <c r="ET100" s="17"/>
      <c r="EU100" s="17"/>
      <c r="EV100" s="140" t="n">
        <f aca="false">IF(EV$2&lt;=$A100,IF(EV$3&gt;=$A100,(EV$4),0),0)*($AH101-$AH100)/10000</f>
        <v>0</v>
      </c>
      <c r="EW100" s="140" t="n">
        <f aca="false">IF(EW$2&lt;=$A100,IF(EW$3&gt;=$A100,(EW$4),0),0)*($AH101-$AH100)/10000</f>
        <v>0</v>
      </c>
      <c r="EX100" s="140" t="n">
        <f aca="false">IF(EX$2&lt;=$A100,IF(EX$3&gt;=$A100,(EX$4),0),0)*($AH101-$AH100)/10000</f>
        <v>0</v>
      </c>
      <c r="EY100" s="140" t="n">
        <f aca="false">IF(EY$2&lt;=$A100,IF(EY$3&gt;=$A100,(EY$4),0),0)*($AH101-$AH100)/10000</f>
        <v>0</v>
      </c>
      <c r="EZ100" s="140" t="n">
        <f aca="false">IF(EZ$2&lt;=$A100,IF(EZ$3&gt;=$A100,(EZ$4),0),0)*($AH101-$AH100)/10000</f>
        <v>0</v>
      </c>
      <c r="FA100" s="140" t="n">
        <f aca="false">IF(FA$2&lt;=$A100,IF(FA$3&gt;=$A100,(FA$4),0),0)*($AH101-$AH100)/10000</f>
        <v>0</v>
      </c>
      <c r="FB100" s="17"/>
      <c r="FC100" s="128" t="n">
        <f aca="false">SUM(EV100:FA100)</f>
        <v>0</v>
      </c>
      <c r="FD100" s="128" t="n">
        <f aca="false">FC100*AL100</f>
        <v>0</v>
      </c>
      <c r="FE100" s="17"/>
      <c r="FF100" s="17"/>
      <c r="FG100" s="17"/>
      <c r="FH100" s="17"/>
      <c r="FI100" s="17"/>
      <c r="FJ100" s="17"/>
      <c r="FK100" s="140" t="n">
        <f aca="false">IF(FK$2&lt;=$A100,IF(FK$3&gt;=$A100,(FK$4),0),0)*($AH101-$AH100)/10000</f>
        <v>0</v>
      </c>
      <c r="FL100" s="140" t="n">
        <f aca="false">IF(FL$2&lt;=$A100,IF(FL$3&gt;=$A100,(FL$4),0),0)*($AH101-$AH100)/10000</f>
        <v>0</v>
      </c>
      <c r="FM100" s="140" t="n">
        <f aca="false">IF(FM$2&lt;=$A100,IF(FM$3&gt;=$A100,(FM$4),0),0)*($AH101-$AH100)/10000</f>
        <v>0</v>
      </c>
      <c r="FN100" s="140" t="n">
        <f aca="false">IF(FN$2&lt;=$A100,IF(FN$3&gt;=$A100,(FN$4),0),0)*($AH101-$AH100)/10000</f>
        <v>0</v>
      </c>
      <c r="FO100" s="140" t="n">
        <f aca="false">IF(FO$2&lt;=$A100,IF(FO$3&gt;=$A100,(FO$4),0),0)*($AH101-$AH100)/10000</f>
        <v>0</v>
      </c>
      <c r="FP100" s="140" t="n">
        <f aca="false">IF(FP$2&lt;=$A100,IF(FP$3&gt;=$A100,(FP$4),0),0)*($AH101-$AH100)/10000</f>
        <v>0</v>
      </c>
      <c r="FQ100" s="17"/>
      <c r="FR100" s="128" t="n">
        <f aca="false">SUM(FK100:FP100)</f>
        <v>0</v>
      </c>
      <c r="FS100" s="128" t="n">
        <f aca="false">FR100*AL100</f>
        <v>0</v>
      </c>
      <c r="FT100" s="17"/>
      <c r="FU100" s="17"/>
      <c r="FV100" s="17"/>
      <c r="FW100" s="17"/>
      <c r="FX100" s="17"/>
      <c r="FY100" s="17"/>
      <c r="FZ100" s="140" t="n">
        <f aca="false">IF(FZ$2&lt;=$A100,IF(FZ$3&gt;=$A100,(FZ$4),0),0)*($AH101-$AH100)/10000</f>
        <v>0</v>
      </c>
      <c r="GA100" s="140" t="n">
        <f aca="false">IF(GA$2&lt;=$A100,IF(GA$3&gt;=$A100,(GA$4),0),0)*($AH101-$AH100)/10000</f>
        <v>0</v>
      </c>
      <c r="GB100" s="140" t="n">
        <f aca="false">IF(GB$2&lt;=$A100,IF(GB$3&gt;=$A100,(GB$4),0),0)*($AH101-$AH100)/10000</f>
        <v>0</v>
      </c>
      <c r="GC100" s="140" t="n">
        <f aca="false">IF(GC$2&lt;=$A100,IF(GC$3&gt;=$A100,(GC$4),0),0)*($AH101-$AH100)/10000</f>
        <v>0</v>
      </c>
      <c r="GD100" s="140" t="n">
        <f aca="false">IF(GD$2&lt;=$A100,IF(GD$3&gt;=$A100,(GD$4),0),0)*($AH101-$AH100)/10000</f>
        <v>0</v>
      </c>
      <c r="GE100" s="140" t="n">
        <f aca="false">IF(GE$2&lt;=$A100,IF(GE$3&gt;=$A100,(GE$4),0),0)*($AH101-$AH100)/10000</f>
        <v>0</v>
      </c>
      <c r="GF100" s="17"/>
      <c r="GG100" s="128" t="n">
        <f aca="false">SUM(FZ100:GE100)</f>
        <v>0</v>
      </c>
      <c r="GH100" s="128" t="n">
        <f aca="false">GG100*AL100</f>
        <v>0</v>
      </c>
      <c r="GK100" s="17"/>
      <c r="GL100" s="17"/>
      <c r="GM100" s="17"/>
      <c r="GN100" s="17"/>
      <c r="GO100" s="140" t="n">
        <f aca="false">IF(GO$2&lt;=$A100,IF(GO$3&gt;=$A100,(GO$4),0),0)*($AH101-$AH100)/10000</f>
        <v>0</v>
      </c>
      <c r="GP100" s="140" t="n">
        <f aca="false">IF(GP$2&lt;=$A100,IF(GP$3&gt;=$A100,(GP$4),0),0)*($AH101-$AH100)/10000</f>
        <v>0</v>
      </c>
      <c r="GQ100" s="140" t="n">
        <f aca="false">IF(GQ$2&lt;=$A100,IF(GQ$3&gt;=$A100,(GQ$4),0),0)*($AH101-$AH100)/10000</f>
        <v>0</v>
      </c>
      <c r="GR100" s="140" t="n">
        <f aca="false">IF(GR$2&lt;=$A100,IF(GR$3&gt;=$A100,(GR$4),0),0)*($AH101-$AH100)/10000</f>
        <v>0</v>
      </c>
      <c r="GS100" s="140" t="n">
        <f aca="false">IF(GS$2&lt;=$A100,IF(GS$3&gt;=$A100,(GS$4),0),0)*($AH101-$AH100)/10000</f>
        <v>0</v>
      </c>
      <c r="GT100" s="140" t="n">
        <f aca="false">IF(GT$2&lt;=$A100,IF(GT$3&gt;=$A100,(GT$4),0),0)*($AH101-$AH100)/10000</f>
        <v>0</v>
      </c>
      <c r="GU100" s="17"/>
      <c r="GV100" s="128" t="n">
        <f aca="false">SUM(GO100:GT100)</f>
        <v>0</v>
      </c>
      <c r="GW100" s="128" t="n">
        <f aca="false">GV100*AL100</f>
        <v>0</v>
      </c>
      <c r="GZ100" s="17"/>
      <c r="HA100" s="17"/>
      <c r="HB100" s="17"/>
      <c r="HC100" s="17"/>
      <c r="HD100" s="140" t="n">
        <f aca="false">IF(HD$2&lt;=$A100,IF(HD$3&gt;=$A100,(HD$4),0),0)*($AH101-$AH100)/10000</f>
        <v>0</v>
      </c>
      <c r="HE100" s="140" t="n">
        <f aca="false">IF(HE$2&lt;=$A100,IF(HE$3&gt;=$A100,(HE$4),0),0)*($AH101-$AH100)/10000</f>
        <v>0</v>
      </c>
      <c r="HF100" s="140" t="n">
        <f aca="false">IF(HF$2&lt;=$A100,IF(HF$3&gt;=$A100,(HF$4),0),0)*($AH101-$AH100)/10000</f>
        <v>0</v>
      </c>
      <c r="HG100" s="140" t="n">
        <f aca="false">IF(HG$2&lt;=$A100,IF(HG$3&gt;=$A100,(HG$4),0),0)*($AH101-$AH100)/10000</f>
        <v>0</v>
      </c>
      <c r="HH100" s="140" t="n">
        <f aca="false">IF(HH$2&lt;=$A100,IF(HH$3&gt;=$A100,(HH$4),0),0)*($AH101-$AH100)/10000</f>
        <v>0</v>
      </c>
      <c r="HI100" s="140" t="n">
        <f aca="false">IF(HI$2&lt;=$A100,IF(HI$3&gt;=$A100,(HI$4),0),0)*($AH101-$AH100)/10000</f>
        <v>0</v>
      </c>
      <c r="HJ100" s="17"/>
      <c r="HK100" s="128" t="n">
        <f aca="false">SUM(HD100:HI100)</f>
        <v>0</v>
      </c>
      <c r="HL100" s="128" t="n">
        <f aca="false">HK100*AL100</f>
        <v>0</v>
      </c>
    </row>
    <row r="101" customFormat="false" ht="16.5" hidden="false" customHeight="false" outlineLevel="0" collapsed="false">
      <c r="A101" s="133" t="n">
        <v>39814</v>
      </c>
      <c r="B101" s="144" t="e">
        <f aca="false">INDEX(PrnArray,MATCH($A101,PrnColumn,0),MATCH($AE$19,PrnRow,0))+EP101</f>
        <v>#VALUE!</v>
      </c>
      <c r="C101" s="135" t="n">
        <f aca="false">INDEX(M1SHEET,MATCH($A101,M1COLUMN,0),MATCH($AF$14,M1ROW,0))</f>
        <v>0</v>
      </c>
      <c r="D101" s="145" t="n">
        <f aca="false">AVERAGE(C99:C103)</f>
        <v>0</v>
      </c>
      <c r="E101" s="144" t="n">
        <f aca="false">INDEX(PrnArray,MATCH($A101,PrnColumn,0),MATCH($AF$47,PrnRow,0))+HL101</f>
        <v>0</v>
      </c>
      <c r="F101" s="135" t="n">
        <f aca="false">INDEX(M1SHEET,MATCH($A101,M1COLUMN,0),MATCH($AF$6,M1ROW,0))</f>
        <v>0.2775</v>
      </c>
      <c r="G101" s="145" t="n">
        <f aca="false">AVERAGE(F99:F103)</f>
        <v>0.2645</v>
      </c>
      <c r="H101" s="144" t="n">
        <f aca="false">INDEX(PrnArray,MATCH($A101,PrnColumn,0),MATCH($AE$11,PrnRow,0))</f>
        <v>0</v>
      </c>
      <c r="I101" s="135" t="n">
        <f aca="false">INDEX(M1SHEET,MATCH($A101,M1COLUMN,0),MATCH($AF$20,M1ROW,0))</f>
        <v>0.0375</v>
      </c>
      <c r="J101" s="145" t="n">
        <f aca="false">AVERAGE(I99:I103)</f>
        <v>0.03</v>
      </c>
      <c r="K101" s="144" t="e">
        <f aca="false">INDEX(PrnArray,MATCH($A101,PrnColumn,0),MATCH($AE$21,PrnRow,0))+FS101</f>
        <v>#VALUE!</v>
      </c>
      <c r="L101" s="135" t="n">
        <f aca="false">INDEX(M1SHEET,MATCH($A101,M1COLUMN,0),MATCH($AF$10,M1ROW,0))</f>
        <v>0.1575</v>
      </c>
      <c r="M101" s="145" t="n">
        <f aca="false">AVERAGE(L99:L103)</f>
        <v>0.1445</v>
      </c>
      <c r="N101" s="144" t="n">
        <f aca="false">INDEX(PrnArray,MATCH($A101,PrnColumn,0),MATCH($AE$40,PrnRow,0))+AJ101</f>
        <v>-42</v>
      </c>
      <c r="O101" s="135" t="n">
        <f aca="false">INDEX(M1SHEET,MATCH($A101,M1COLUMN,0),MATCH($AF$26,M1ROW,0))</f>
        <v>0.13</v>
      </c>
      <c r="P101" s="145" t="n">
        <f aca="false">AVERAGE(O99:O103)</f>
        <v>0.13</v>
      </c>
      <c r="Q101" s="144" t="n">
        <f aca="false">INDEX(PrnArray,MATCH($A101,PrnColumn,0),MATCH($AE$2,PrnRow,0))+$BE101+$DE101</f>
        <v>10.94</v>
      </c>
      <c r="R101" s="135" t="n">
        <f aca="false">INDEX(M1SHEET,MATCH($A101,M1COLUMN,0),MATCH($AF$3,M1ROW,0))</f>
        <v>-0.5</v>
      </c>
      <c r="S101" s="145" t="n">
        <f aca="false">AVERAGE(R99:R103)</f>
        <v>-0.5</v>
      </c>
      <c r="T101" s="135" t="n">
        <f aca="false">INDEX(M1SHEET,MATCH($A101,M1COLUMN,0),MATCH($AF$28,M1ROW,0))</f>
        <v>5.53857499923173</v>
      </c>
      <c r="U101" s="145" t="n">
        <f aca="false">AVERAGE(T99:T103)</f>
        <v>5.34861855283553</v>
      </c>
      <c r="V101" s="144" t="e">
        <f aca="false">INDEX(PrnArray,MATCH($A101,PrnColumn,0),MATCH($AE$18,PrnRow,0))+INDEX(optsArray,MATCH($A101,optsColumn,0),MATCH($AE$18,optsRow,0))+$BE101+$CJ101+$CR101+$DP101</f>
        <v>#VALUE!</v>
      </c>
      <c r="W101" s="135" t="n">
        <f aca="false">INDEX(M1SHEET,MATCH($A101,M1COLUMN,0),MATCH($AF$2,M1ROW,0))</f>
        <v>4.459</v>
      </c>
      <c r="X101" s="145" t="n">
        <f aca="false">AVERAGE(W99:W103)</f>
        <v>4.3232</v>
      </c>
      <c r="Z101" s="150" t="e">
        <f aca="false">H101+K101+Q101</f>
        <v>#VALUE!</v>
      </c>
      <c r="AA101" s="58"/>
      <c r="AB101" s="58"/>
      <c r="AH101" s="138" t="n">
        <v>39814</v>
      </c>
      <c r="AI101" s="96" t="n">
        <f aca="false">(BE101+BQ101+CJ101+DP101)*AL101</f>
        <v>0</v>
      </c>
      <c r="AJ101" s="97" t="n">
        <f aca="false">(AN101)*(AL101)</f>
        <v>0</v>
      </c>
      <c r="AK101" s="97" t="n">
        <f aca="false">(AM101+AN101)*(AL101)</f>
        <v>0</v>
      </c>
      <c r="AL101" s="139" t="n">
        <f aca="false">INDEX(M1SHEET,MATCH($AH101,M1COLUMN,0),MATCH($AF$38,M1ROW,0))</f>
        <v>0.633051654469878</v>
      </c>
      <c r="AM101" s="122" t="n">
        <f aca="false">BR101</f>
        <v>0</v>
      </c>
      <c r="AN101" s="97" t="n">
        <f aca="false">BQ101</f>
        <v>0</v>
      </c>
      <c r="AO101" s="125"/>
      <c r="AP101" s="108"/>
      <c r="AQ101" s="128" t="n">
        <f aca="false">SUM(AW101:BD101)+SUM(BH101:BO101)+SUM(DT101:DY101)+SUM(BV101:CH101)</f>
        <v>0</v>
      </c>
      <c r="AR101" s="108"/>
      <c r="AS101" s="17"/>
      <c r="AT101" s="17"/>
      <c r="AU101" s="37" t="n">
        <v>39814</v>
      </c>
      <c r="AV101" s="17"/>
      <c r="AW101" s="128" t="n">
        <f aca="false">IF(AW$2&lt;=$A101,IF(AW$3&gt;=$A101,(AW$4/1.055056),0),0)*($AH102-$AH101)/10000</f>
        <v>0</v>
      </c>
      <c r="AX101" s="140" t="n">
        <f aca="false">IF(AX$2&lt;=$A101,IF(AX$3&gt;=$A101,(AX$4/1.055056),0),0)*($AH102-$AH101)/10000</f>
        <v>0</v>
      </c>
      <c r="AY101" s="140" t="n">
        <f aca="false">IF(AY$2&lt;=$A101,IF(AY$3&gt;=$A101,(AY$4/1.055056),0),0)*($AH102-$AH101)/10000</f>
        <v>0</v>
      </c>
      <c r="AZ101" s="140" t="n">
        <f aca="false">IF(AZ$2&lt;=$A101,IF(AZ$3&gt;=$A101,(AZ$4/1.055056),0),0)*($AH102-$AH101)/10000</f>
        <v>0</v>
      </c>
      <c r="BA101" s="140" t="n">
        <f aca="false">IF(BA$2&lt;=$A101,IF(BA$3&gt;=$A101,(BA$4/1.055056),0),0)*($AH102-$AH101)/10000</f>
        <v>0</v>
      </c>
      <c r="BB101" s="140" t="n">
        <f aca="false">IF(BB$2&lt;=$A101,IF(BB$3&gt;=$A101,(BB$4/1.055056),0),0)*($AH102-$AH101)/10000</f>
        <v>0</v>
      </c>
      <c r="BC101" s="140" t="n">
        <f aca="false">IF(BC$2&lt;=$A101,IF(BC$3&gt;=$A101,(BC$4/1.055056),0),0)*($AH102-$AH101)/10000</f>
        <v>0</v>
      </c>
      <c r="BD101" s="140"/>
      <c r="BE101" s="140" t="n">
        <f aca="false">SUM(AW101:BD101)*AL101</f>
        <v>0</v>
      </c>
      <c r="BF101" s="13"/>
      <c r="BG101" s="13"/>
      <c r="BH101" s="141" t="n">
        <f aca="false">IF(BH$2&lt;=$A101,IF(BH$3&gt;=$A101,(BH$4/1.055056),0),0)*($AH102-$AH101)/10000</f>
        <v>0</v>
      </c>
      <c r="BI101" s="141" t="n">
        <f aca="false">IF(BI$2&lt;=$A101,IF(BI$3&gt;=$A101,(BI$4/1.055056),0),0)*($AH102-$AH101)/10000</f>
        <v>0</v>
      </c>
      <c r="BJ101" s="141" t="n">
        <f aca="false">IF(BJ$2&lt;=$A101,IF(BJ$3&gt;=$A101,(BJ$4/1.055056),0),0)*($AH102-$AH101)/10000</f>
        <v>0</v>
      </c>
      <c r="BK101" s="141" t="n">
        <f aca="false">IF(BK$2&lt;=$A101,IF(BK$3&gt;=$A101,(BK$4/1.055056),0),0)*($AH102-$AH101)/10000</f>
        <v>0</v>
      </c>
      <c r="BL101" s="141" t="n">
        <f aca="false">IF(BL$2&lt;=$A101,IF(BL$3&gt;=$A101,(BL$4/1.055056),0),0)*($AH102-$AH101)/10000</f>
        <v>0</v>
      </c>
      <c r="BM101" s="141" t="n">
        <f aca="false">IF(BM$2&lt;=$A101,IF(BM$3&gt;=$A101,(BM$4/1.055056),0),0)*($AH102-$AH101)/10000</f>
        <v>0</v>
      </c>
      <c r="BN101" s="141" t="n">
        <f aca="false">IF(BN$2&lt;=$A101,IF(BN$3&gt;=$A101,(BN$4/1.055056),0),0)*($AH102-$AH101)/10000</f>
        <v>0</v>
      </c>
      <c r="BO101" s="141" t="n">
        <f aca="false">IF(BO$2&lt;=$A101,IF(BO$3&gt;=$A101,(BO$4/1.055056),0),0)*($AH102-$AH101)/10000</f>
        <v>0</v>
      </c>
      <c r="BP101" s="13"/>
      <c r="BQ101" s="14" t="n">
        <f aca="false">SUM(BH101:BO101)</f>
        <v>0</v>
      </c>
      <c r="BR101" s="14"/>
      <c r="BS101" s="14"/>
      <c r="BT101" s="17"/>
      <c r="BU101" s="17"/>
      <c r="BV101" s="142" t="n">
        <f aca="false">IF(BV$2&lt;=$A101,IF(BV$3&gt;=$A101,(BV$4),0),0)*($AH102-$AH101)/10000</f>
        <v>0</v>
      </c>
      <c r="BW101" s="142" t="n">
        <f aca="false">IF(BW$2&lt;=$A101,IF(BW$3&gt;=$A101,(BW$4),0),0)*($AH102-$AH101)/10000</f>
        <v>0</v>
      </c>
      <c r="BX101" s="142" t="n">
        <f aca="false">IF(BX$2&lt;=$A101,IF(BX$3&gt;=$A101,(BX$4),0),0)*($AH102-$AH101)/10000</f>
        <v>0</v>
      </c>
      <c r="BY101" s="142" t="n">
        <f aca="false">IF(BY$2&lt;=$A101,IF(BY$3&gt;=$A101,(BY$4),0),0)*($AH102-$AH101)/10000</f>
        <v>0</v>
      </c>
      <c r="BZ101" s="142" t="n">
        <f aca="false">IF(BZ$2&lt;=$A101,IF(BZ$3&gt;=$A101,(BZ$4),0),0)*($AH102-$AH101)/10000</f>
        <v>0</v>
      </c>
      <c r="CA101" s="140" t="n">
        <f aca="false">IF(CA$2&lt;=$A101,IF(CA$3&gt;=$A101,(CA$4),0),0)*($AH102-$AH101)/10000</f>
        <v>0</v>
      </c>
      <c r="CB101" s="140" t="n">
        <f aca="false">IF(CB$2&lt;=$A101,IF(CB$3&gt;=$A101,(CB$4),0),0)*($AH102-$AH101)/10000</f>
        <v>0</v>
      </c>
      <c r="CC101" s="140" t="n">
        <f aca="false">IF(CC$2&lt;=$A101,IF(CC$3&gt;=$A101,(CC$4),0),0)*($AH102-$AH101)/10000</f>
        <v>0</v>
      </c>
      <c r="CD101" s="140" t="n">
        <f aca="false">IF(CD$2&lt;=$A101,IF(CD$3&gt;=$A101,(CD$4),0),0)*($AH102-$AH101)/10000</f>
        <v>0</v>
      </c>
      <c r="CE101" s="140" t="n">
        <f aca="false">IF(CE$2&lt;=$A101,IF(CE$3&gt;=$A101,(CE$4),0),0)*($AH102-$AH101)/10000</f>
        <v>0</v>
      </c>
      <c r="CF101" s="140" t="n">
        <f aca="false">IF(CF$2&lt;=$A101,IF(CF$3&gt;=$A101,(CF$4),0),0)*($AH102-$AH101)/10000</f>
        <v>0</v>
      </c>
      <c r="CG101" s="140" t="n">
        <f aca="false">IF(CG$2&lt;=$A101,IF(CG$3&gt;=$A101,(CG$4),0),0)*($AH102-$AH101)/10000</f>
        <v>0</v>
      </c>
      <c r="CH101" s="140" t="n">
        <f aca="false">IF(CH$2&lt;=$A101,IF(CH$3&gt;=$A101,(CH$4),0),0)*($AH102-$AH101)/10000</f>
        <v>0</v>
      </c>
      <c r="CI101" s="17"/>
      <c r="CJ101" s="128" t="n">
        <f aca="false">SUM(BV101:CH101)*$AL101</f>
        <v>0</v>
      </c>
      <c r="CK101" s="128"/>
      <c r="CL101" s="128"/>
      <c r="CM101" s="142" t="n">
        <f aca="false">IF(CM$2&lt;=$A101,IF(CM$3&gt;=$A101,(CM$4),0),0)*($AH102-$AH101)/10000</f>
        <v>0</v>
      </c>
      <c r="CN101" s="142" t="n">
        <f aca="false">IF(CN$2&lt;=$A101,IF(CN$3&gt;=$A101,(CN$4),0),0)*($AH102-$AH101)/10000</f>
        <v>0</v>
      </c>
      <c r="CO101" s="142" t="n">
        <f aca="false">IF(CO$2&lt;=$A101,IF(CO$3&gt;=$A101,(CO$4),0),0)*($AH102-$AH101)/10000</f>
        <v>0</v>
      </c>
      <c r="CP101" s="142" t="n">
        <f aca="false">IF(CP$2&lt;=$A101,IF(CP$3&gt;=$A101,(CP$4),0),0)*($AH102-$AH101)/10000</f>
        <v>0</v>
      </c>
      <c r="CQ101" s="128"/>
      <c r="CR101" s="128" t="n">
        <f aca="false">SUM(CM101:CP101)*AL101</f>
        <v>0</v>
      </c>
      <c r="CS101" s="128"/>
      <c r="CT101" s="17"/>
      <c r="CU101" s="17"/>
      <c r="CV101" s="17"/>
      <c r="CW101" s="140" t="n">
        <f aca="false">IF(CW$2&lt;=$A101,IF(CW$3&gt;=$A101,(CW$4),0),0)*($AH102-$AH101)/10000</f>
        <v>0</v>
      </c>
      <c r="CX101" s="140" t="n">
        <f aca="false">IF(CX$2&lt;=$A101,IF(CX$3&gt;=$A101,(CX$4),0),0)*($AH102-$AH101)/10000</f>
        <v>0</v>
      </c>
      <c r="CY101" s="140" t="n">
        <f aca="false">IF(CY$2&lt;=$A101,IF(CY$3&gt;=$A101,(CY$4),0),0)*($AH102-$AH101)/10000</f>
        <v>0</v>
      </c>
      <c r="CZ101" s="140" t="n">
        <f aca="false">IF(CZ$2&lt;=$A101,IF(CZ$3&gt;=$A101,(CZ$4),0),0)*($AH102-$AH101)/10000</f>
        <v>0</v>
      </c>
      <c r="DA101" s="140" t="n">
        <f aca="false">IF(DA$2&lt;=$A101,IF(DA$3&gt;=$A101,(DA$4),0),0)*($AH102-$AH101)/10000</f>
        <v>0</v>
      </c>
      <c r="DB101" s="140" t="n">
        <f aca="false">IF(DB$2&lt;=$A101,IF(DB$3&gt;=$A101,(DB$4),0),0)*($AH102-$AH101)/10000</f>
        <v>0</v>
      </c>
      <c r="DC101" s="140" t="n">
        <f aca="false">IF(DC$2&lt;=$A101,IF(DC$3&gt;=$A101,(DC$4),0),0)*($AH102-$AH101)/10000</f>
        <v>0</v>
      </c>
      <c r="DD101" s="17"/>
      <c r="DE101" s="128" t="n">
        <f aca="false">SUM(CW101:DC101)*$AL101</f>
        <v>0</v>
      </c>
      <c r="DF101" s="17"/>
      <c r="DG101" s="17"/>
      <c r="DH101" s="17"/>
      <c r="DI101" s="17"/>
      <c r="DJ101" s="17"/>
      <c r="DK101" s="140" t="n">
        <f aca="false">IF(DK$2&lt;=$A101,IF(DK$3&gt;=$A101,(DK$4),0),0)*($AH102-$AH101)/10000</f>
        <v>0</v>
      </c>
      <c r="DL101" s="140" t="n">
        <f aca="false">IF(DL$2&lt;=$A101,IF(DL$3&gt;=$A101,(DL$4),0),0)*($AH102-$AH101)/10000</f>
        <v>0</v>
      </c>
      <c r="DM101" s="140" t="n">
        <f aca="false">IF(DM$2&lt;=$A101,IF(DM$3&gt;=$A101,(DM$4),0),0)*($AH102-$AH101)/10000</f>
        <v>0</v>
      </c>
      <c r="DN101" s="140" t="n">
        <f aca="false">IF(DN$2&lt;=$A101,IF(DN$3&gt;=$A101,(DN$4),0),0)*($AH102-$AH101)/10000</f>
        <v>0</v>
      </c>
      <c r="DO101" s="140"/>
      <c r="DP101" s="140" t="n">
        <f aca="false">SUM(DK101:DN101)*AL101</f>
        <v>0</v>
      </c>
      <c r="DQ101" s="140"/>
      <c r="DR101" s="140" t="n">
        <f aca="false">IF(DR$2&lt;=$A101,IF(DR$3&gt;=$A101,(DR$4),0),0)*($AH102-$AH101)/10000</f>
        <v>0</v>
      </c>
      <c r="DS101" s="140" t="n">
        <f aca="false">IF(DS$2&lt;=$A101,IF(DS$3&gt;=$A101,(DS$4),0),0)*($AH102-$AH101)/10000</f>
        <v>0</v>
      </c>
      <c r="DT101" s="140" t="n">
        <f aca="false">IF(DT$2&lt;=$A101,IF(DT$3&gt;=$A101,(DT$4),0),0)*($AH102-$AH101)/10000</f>
        <v>0</v>
      </c>
      <c r="DU101" s="140" t="n">
        <f aca="false">IF(DU$2&lt;=$A101,IF(DU$3&gt;=$A101,(DU$4),0),0)*($AH102-$AH101)/10000</f>
        <v>0</v>
      </c>
      <c r="DV101" s="140" t="n">
        <f aca="false">IF(DV$2&lt;=$A101,IF(DV$3&gt;=$A101,(DV$4),0),0)*($AH102-$AH101)/10000</f>
        <v>0</v>
      </c>
      <c r="DW101" s="140" t="n">
        <f aca="false">IF(DW$2&lt;=$A101,IF(DW$3&gt;=$A101,(DW$4),0),0)*($AH102-$AH101)/10000</f>
        <v>0</v>
      </c>
      <c r="DX101" s="140" t="n">
        <f aca="false">IF(DX$2&lt;=$A101,IF(DX$3&gt;=$A101,(DX$4),0),0)*($AH102-$AH101)/10000</f>
        <v>0</v>
      </c>
      <c r="DY101" s="140" t="n">
        <f aca="false">IF(DY$2&lt;=$A101,IF(DY$3&gt;=$A101,(DY$4),0),0)*($AH102-$AH101)/10000</f>
        <v>0</v>
      </c>
      <c r="DZ101" s="17"/>
      <c r="EA101" s="128" t="n">
        <f aca="false">DP101+((SUM(DR101:DY101)))</f>
        <v>0</v>
      </c>
      <c r="EB101" s="128" t="n">
        <f aca="false">EA101*AL101</f>
        <v>0</v>
      </c>
      <c r="EC101" s="17"/>
      <c r="ED101" s="17"/>
      <c r="EE101" s="17"/>
      <c r="EF101" s="17"/>
      <c r="EG101" s="17"/>
      <c r="EH101" s="140" t="n">
        <f aca="false">IF(EH$2&lt;=$A101,IF(EH$3&gt;=$A101,(EH$4),0),0)*($AH102-$AH101)/10000</f>
        <v>0</v>
      </c>
      <c r="EI101" s="140" t="n">
        <f aca="false">IF(EI$2&lt;=$A101,IF(EI$3&gt;=$A101,(EI$4),0),0)*($AH102-$AH101)/10000</f>
        <v>0</v>
      </c>
      <c r="EJ101" s="140" t="n">
        <f aca="false">IF(EJ$2&lt;=$A101,IF(EJ$3&gt;=$A101,(EJ$4),0),0)*($AH102-$AH101)/10000</f>
        <v>0</v>
      </c>
      <c r="EK101" s="140" t="n">
        <f aca="false">IF(EK$2&lt;=$A101,IF(EK$3&gt;=$A101,(EK$4),0),0)*($AH102-$AH101)/10000</f>
        <v>0</v>
      </c>
      <c r="EL101" s="140" t="n">
        <f aca="false">IF(EL$2&lt;=$A101,IF(EL$3&gt;=$A101,(EL$4),0),0)*($AH102-$AH101)/10000</f>
        <v>0</v>
      </c>
      <c r="EM101" s="140" t="n">
        <f aca="false">IF(EM$2&lt;=$A101,IF(EM$3&gt;=$A101,(EM$4),0),0)*($AH102-$AH101)/10000</f>
        <v>0</v>
      </c>
      <c r="EN101" s="17"/>
      <c r="EO101" s="128" t="n">
        <f aca="false">SUM(EH101:EM101)</f>
        <v>0</v>
      </c>
      <c r="EP101" s="128" t="n">
        <f aca="false">EO101*AL101</f>
        <v>0</v>
      </c>
      <c r="EQ101" s="17"/>
      <c r="ER101" s="17"/>
      <c r="ES101" s="17"/>
      <c r="ET101" s="17"/>
      <c r="EU101" s="17"/>
      <c r="EV101" s="140" t="n">
        <f aca="false">IF(EV$2&lt;=$A101,IF(EV$3&gt;=$A101,(EV$4),0),0)*($AH102-$AH101)/10000</f>
        <v>0</v>
      </c>
      <c r="EW101" s="140" t="n">
        <f aca="false">IF(EW$2&lt;=$A101,IF(EW$3&gt;=$A101,(EW$4),0),0)*($AH102-$AH101)/10000</f>
        <v>0</v>
      </c>
      <c r="EX101" s="140" t="n">
        <f aca="false">IF(EX$2&lt;=$A101,IF(EX$3&gt;=$A101,(EX$4),0),0)*($AH102-$AH101)/10000</f>
        <v>0</v>
      </c>
      <c r="EY101" s="140" t="n">
        <f aca="false">IF(EY$2&lt;=$A101,IF(EY$3&gt;=$A101,(EY$4),0),0)*($AH102-$AH101)/10000</f>
        <v>0</v>
      </c>
      <c r="EZ101" s="140" t="n">
        <f aca="false">IF(EZ$2&lt;=$A101,IF(EZ$3&gt;=$A101,(EZ$4),0),0)*($AH102-$AH101)/10000</f>
        <v>0</v>
      </c>
      <c r="FA101" s="140" t="n">
        <f aca="false">IF(FA$2&lt;=$A101,IF(FA$3&gt;=$A101,(FA$4),0),0)*($AH102-$AH101)/10000</f>
        <v>0</v>
      </c>
      <c r="FB101" s="17"/>
      <c r="FC101" s="128" t="n">
        <f aca="false">SUM(EV101:FA101)</f>
        <v>0</v>
      </c>
      <c r="FD101" s="128" t="n">
        <f aca="false">FC101*AL101</f>
        <v>0</v>
      </c>
      <c r="FE101" s="17"/>
      <c r="FF101" s="17"/>
      <c r="FG101" s="17"/>
      <c r="FH101" s="17"/>
      <c r="FI101" s="17"/>
      <c r="FJ101" s="17"/>
      <c r="FK101" s="140" t="n">
        <f aca="false">IF(FK$2&lt;=$A101,IF(FK$3&gt;=$A101,(FK$4),0),0)*($AH102-$AH101)/10000</f>
        <v>0</v>
      </c>
      <c r="FL101" s="140" t="n">
        <f aca="false">IF(FL$2&lt;=$A101,IF(FL$3&gt;=$A101,(FL$4),0),0)*($AH102-$AH101)/10000</f>
        <v>0</v>
      </c>
      <c r="FM101" s="140" t="n">
        <f aca="false">IF(FM$2&lt;=$A101,IF(FM$3&gt;=$A101,(FM$4),0),0)*($AH102-$AH101)/10000</f>
        <v>0</v>
      </c>
      <c r="FN101" s="140" t="n">
        <f aca="false">IF(FN$2&lt;=$A101,IF(FN$3&gt;=$A101,(FN$4),0),0)*($AH102-$AH101)/10000</f>
        <v>0</v>
      </c>
      <c r="FO101" s="140" t="n">
        <f aca="false">IF(FO$2&lt;=$A101,IF(FO$3&gt;=$A101,(FO$4),0),0)*($AH102-$AH101)/10000</f>
        <v>0</v>
      </c>
      <c r="FP101" s="140" t="n">
        <f aca="false">IF(FP$2&lt;=$A101,IF(FP$3&gt;=$A101,(FP$4),0),0)*($AH102-$AH101)/10000</f>
        <v>0</v>
      </c>
      <c r="FQ101" s="17"/>
      <c r="FR101" s="128" t="n">
        <f aca="false">SUM(FK101:FP101)</f>
        <v>0</v>
      </c>
      <c r="FS101" s="128" t="n">
        <f aca="false">FR101*AL101</f>
        <v>0</v>
      </c>
      <c r="FT101" s="17"/>
      <c r="FU101" s="17"/>
      <c r="FV101" s="17"/>
      <c r="FW101" s="17"/>
      <c r="FX101" s="17"/>
      <c r="FY101" s="17"/>
      <c r="FZ101" s="140" t="n">
        <f aca="false">IF(FZ$2&lt;=$A101,IF(FZ$3&gt;=$A101,(FZ$4),0),0)*($AH102-$AH101)/10000</f>
        <v>0</v>
      </c>
      <c r="GA101" s="140" t="n">
        <f aca="false">IF(GA$2&lt;=$A101,IF(GA$3&gt;=$A101,(GA$4),0),0)*($AH102-$AH101)/10000</f>
        <v>0</v>
      </c>
      <c r="GB101" s="140" t="n">
        <f aca="false">IF(GB$2&lt;=$A101,IF(GB$3&gt;=$A101,(GB$4),0),0)*($AH102-$AH101)/10000</f>
        <v>0</v>
      </c>
      <c r="GC101" s="140" t="n">
        <f aca="false">IF(GC$2&lt;=$A101,IF(GC$3&gt;=$A101,(GC$4),0),0)*($AH102-$AH101)/10000</f>
        <v>0</v>
      </c>
      <c r="GD101" s="140" t="n">
        <f aca="false">IF(GD$2&lt;=$A101,IF(GD$3&gt;=$A101,(GD$4),0),0)*($AH102-$AH101)/10000</f>
        <v>0</v>
      </c>
      <c r="GE101" s="140" t="n">
        <f aca="false">IF(GE$2&lt;=$A101,IF(GE$3&gt;=$A101,(GE$4),0),0)*($AH102-$AH101)/10000</f>
        <v>0</v>
      </c>
      <c r="GF101" s="17"/>
      <c r="GG101" s="128" t="n">
        <f aca="false">SUM(FZ101:GE101)</f>
        <v>0</v>
      </c>
      <c r="GH101" s="128" t="n">
        <f aca="false">GG101*AL101</f>
        <v>0</v>
      </c>
      <c r="GK101" s="17"/>
      <c r="GL101" s="17"/>
      <c r="GM101" s="17"/>
      <c r="GN101" s="17"/>
      <c r="GO101" s="140" t="n">
        <f aca="false">IF(GO$2&lt;=$A101,IF(GO$3&gt;=$A101,(GO$4),0),0)*($AH102-$AH101)/10000</f>
        <v>0</v>
      </c>
      <c r="GP101" s="140" t="n">
        <f aca="false">IF(GP$2&lt;=$A101,IF(GP$3&gt;=$A101,(GP$4),0),0)*($AH102-$AH101)/10000</f>
        <v>0</v>
      </c>
      <c r="GQ101" s="140" t="n">
        <f aca="false">IF(GQ$2&lt;=$A101,IF(GQ$3&gt;=$A101,(GQ$4),0),0)*($AH102-$AH101)/10000</f>
        <v>0</v>
      </c>
      <c r="GR101" s="140" t="n">
        <f aca="false">IF(GR$2&lt;=$A101,IF(GR$3&gt;=$A101,(GR$4),0),0)*($AH102-$AH101)/10000</f>
        <v>0</v>
      </c>
      <c r="GS101" s="140" t="n">
        <f aca="false">IF(GS$2&lt;=$A101,IF(GS$3&gt;=$A101,(GS$4),0),0)*($AH102-$AH101)/10000</f>
        <v>0</v>
      </c>
      <c r="GT101" s="140" t="n">
        <f aca="false">IF(GT$2&lt;=$A101,IF(GT$3&gt;=$A101,(GT$4),0),0)*($AH102-$AH101)/10000</f>
        <v>0</v>
      </c>
      <c r="GU101" s="17"/>
      <c r="GV101" s="128" t="n">
        <f aca="false">SUM(GO101:GT101)</f>
        <v>0</v>
      </c>
      <c r="GW101" s="128" t="n">
        <f aca="false">GV101*AL101</f>
        <v>0</v>
      </c>
      <c r="GZ101" s="17"/>
      <c r="HA101" s="17"/>
      <c r="HB101" s="17"/>
      <c r="HC101" s="17"/>
      <c r="HD101" s="140" t="n">
        <f aca="false">IF(HD$2&lt;=$A101,IF(HD$3&gt;=$A101,(HD$4),0),0)*($AH102-$AH101)/10000</f>
        <v>0</v>
      </c>
      <c r="HE101" s="140" t="n">
        <f aca="false">IF(HE$2&lt;=$A101,IF(HE$3&gt;=$A101,(HE$4),0),0)*($AH102-$AH101)/10000</f>
        <v>0</v>
      </c>
      <c r="HF101" s="140" t="n">
        <f aca="false">IF(HF$2&lt;=$A101,IF(HF$3&gt;=$A101,(HF$4),0),0)*($AH102-$AH101)/10000</f>
        <v>0</v>
      </c>
      <c r="HG101" s="140" t="n">
        <f aca="false">IF(HG$2&lt;=$A101,IF(HG$3&gt;=$A101,(HG$4),0),0)*($AH102-$AH101)/10000</f>
        <v>0</v>
      </c>
      <c r="HH101" s="140" t="n">
        <f aca="false">IF(HH$2&lt;=$A101,IF(HH$3&gt;=$A101,(HH$4),0),0)*($AH102-$AH101)/10000</f>
        <v>0</v>
      </c>
      <c r="HI101" s="140" t="n">
        <f aca="false">IF(HI$2&lt;=$A101,IF(HI$3&gt;=$A101,(HI$4),0),0)*($AH102-$AH101)/10000</f>
        <v>0</v>
      </c>
      <c r="HJ101" s="17"/>
      <c r="HK101" s="128" t="n">
        <f aca="false">SUM(HD101:HI101)</f>
        <v>0</v>
      </c>
      <c r="HL101" s="128" t="n">
        <f aca="false">HK101*AL101</f>
        <v>0</v>
      </c>
    </row>
    <row r="102" customFormat="false" ht="16.5" hidden="false" customHeight="false" outlineLevel="0" collapsed="false">
      <c r="A102" s="133" t="n">
        <v>39845</v>
      </c>
      <c r="B102" s="144" t="e">
        <f aca="false">INDEX(PrnArray,MATCH($A102,PrnColumn,0),MATCH($AE$19,PrnRow,0))+EP102</f>
        <v>#VALUE!</v>
      </c>
      <c r="C102" s="135" t="n">
        <f aca="false">INDEX(M1SHEET,MATCH($A102,M1COLUMN,0),MATCH($AF$14,M1ROW,0))</f>
        <v>0</v>
      </c>
      <c r="D102" s="152"/>
      <c r="E102" s="144" t="n">
        <f aca="false">INDEX(PrnArray,MATCH($A102,PrnColumn,0),MATCH($AF$47,PrnRow,0))+HL102</f>
        <v>0</v>
      </c>
      <c r="F102" s="135" t="n">
        <f aca="false">INDEX(M1SHEET,MATCH($A102,M1COLUMN,0),MATCH($AF$6,M1ROW,0))</f>
        <v>0.2675</v>
      </c>
      <c r="G102" s="152"/>
      <c r="H102" s="144" t="n">
        <f aca="false">INDEX(PrnArray,MATCH($A102,PrnColumn,0),MATCH($AE$11,PrnRow,0))</f>
        <v>0</v>
      </c>
      <c r="I102" s="135" t="n">
        <f aca="false">INDEX(M1SHEET,MATCH($A102,M1COLUMN,0),MATCH($AF$20,M1ROW,0))</f>
        <v>0.0425</v>
      </c>
      <c r="J102" s="152"/>
      <c r="K102" s="144" t="e">
        <f aca="false">INDEX(PrnArray,MATCH($A102,PrnColumn,0),MATCH($AE$21,PrnRow,0))+FS102</f>
        <v>#VALUE!</v>
      </c>
      <c r="L102" s="135" t="n">
        <f aca="false">INDEX(M1SHEET,MATCH($A102,M1COLUMN,0),MATCH($AF$10,M1ROW,0))</f>
        <v>0.1475</v>
      </c>
      <c r="M102" s="152"/>
      <c r="N102" s="144" t="n">
        <f aca="false">INDEX(PrnArray,MATCH($A102,PrnColumn,0),MATCH($AE$40,PrnRow,0))+AJ102</f>
        <v>-37.72</v>
      </c>
      <c r="O102" s="135" t="n">
        <f aca="false">INDEX(M1SHEET,MATCH($A102,M1COLUMN,0),MATCH($AF$26,M1ROW,0))</f>
        <v>0.13</v>
      </c>
      <c r="P102" s="152"/>
      <c r="Q102" s="144" t="n">
        <f aca="false">INDEX(PrnArray,MATCH($A102,PrnColumn,0),MATCH($AE$2,PrnRow,0))+$BE102+$DE102</f>
        <v>9.83</v>
      </c>
      <c r="R102" s="135" t="n">
        <f aca="false">INDEX(M1SHEET,MATCH($A102,M1COLUMN,0),MATCH($AF$3,M1ROW,0))</f>
        <v>-0.5</v>
      </c>
      <c r="S102" s="152"/>
      <c r="T102" s="135" t="n">
        <f aca="false">INDEX(M1SHEET,MATCH($A102,M1COLUMN,0),MATCH($AF$28,M1ROW,0))</f>
        <v>5.35920532046513</v>
      </c>
      <c r="U102" s="152"/>
      <c r="V102" s="144" t="e">
        <f aca="false">INDEX(PrnArray,MATCH($A102,PrnColumn,0),MATCH($AE$18,PrnRow,0))+INDEX(optsArray,MATCH($A102,optsColumn,0),MATCH($AE$18,optsRow,0))+$BE102+$CJ102+$CR102+$DP102</f>
        <v>#VALUE!</v>
      </c>
      <c r="W102" s="135" t="n">
        <f aca="false">INDEX(M1SHEET,MATCH($A102,M1COLUMN,0),MATCH($AF$2,M1ROW,0))</f>
        <v>4.331</v>
      </c>
      <c r="X102" s="152"/>
      <c r="Z102" s="150" t="e">
        <f aca="false">H102+K102+Q102</f>
        <v>#VALUE!</v>
      </c>
      <c r="AA102" s="58"/>
      <c r="AB102" s="58"/>
      <c r="AH102" s="138" t="n">
        <v>39845</v>
      </c>
      <c r="AI102" s="96" t="n">
        <f aca="false">(BE102+BQ102+CJ102+DP102)*AL102</f>
        <v>0</v>
      </c>
      <c r="AJ102" s="97" t="n">
        <f aca="false">(AN102)*(AL102)</f>
        <v>0</v>
      </c>
      <c r="AK102" s="97" t="n">
        <f aca="false">(AM102+AN102)*(AL102)</f>
        <v>0</v>
      </c>
      <c r="AL102" s="139" t="n">
        <f aca="false">INDEX(M1SHEET,MATCH($AH102,M1COLUMN,0),MATCH($AF$38,M1ROW,0))</f>
        <v>0.62955803636558</v>
      </c>
      <c r="AM102" s="122" t="n">
        <f aca="false">BR102</f>
        <v>0</v>
      </c>
      <c r="AN102" s="97" t="n">
        <f aca="false">BQ102</f>
        <v>0</v>
      </c>
      <c r="AO102" s="125"/>
      <c r="AP102" s="108"/>
      <c r="AQ102" s="128" t="n">
        <f aca="false">SUM(AW102:BD102)+SUM(BH102:BO102)+SUM(DT102:DY102)+SUM(BV102:CH102)</f>
        <v>0</v>
      </c>
      <c r="AR102" s="108"/>
      <c r="AS102" s="17"/>
      <c r="AT102" s="17"/>
      <c r="AU102" s="37" t="n">
        <v>39845</v>
      </c>
      <c r="AV102" s="17"/>
      <c r="AW102" s="128" t="n">
        <f aca="false">IF(AW$2&lt;=$A102,IF(AW$3&gt;=$A102,(AW$4/1.055056),0),0)*($AH103-$AH102)/10000</f>
        <v>0</v>
      </c>
      <c r="AX102" s="140" t="n">
        <f aca="false">IF(AX$2&lt;=$A102,IF(AX$3&gt;=$A102,(AX$4/1.055056),0),0)*($AH103-$AH102)/10000</f>
        <v>0</v>
      </c>
      <c r="AY102" s="140" t="n">
        <f aca="false">IF(AY$2&lt;=$A102,IF(AY$3&gt;=$A102,(AY$4/1.055056),0),0)*($AH103-$AH102)/10000</f>
        <v>0</v>
      </c>
      <c r="AZ102" s="140" t="n">
        <f aca="false">IF(AZ$2&lt;=$A102,IF(AZ$3&gt;=$A102,(AZ$4/1.055056),0),0)*($AH103-$AH102)/10000</f>
        <v>0</v>
      </c>
      <c r="BA102" s="140" t="n">
        <f aca="false">IF(BA$2&lt;=$A102,IF(BA$3&gt;=$A102,(BA$4/1.055056),0),0)*($AH103-$AH102)/10000</f>
        <v>0</v>
      </c>
      <c r="BB102" s="140" t="n">
        <f aca="false">IF(BB$2&lt;=$A102,IF(BB$3&gt;=$A102,(BB$4/1.055056),0),0)*($AH103-$AH102)/10000</f>
        <v>0</v>
      </c>
      <c r="BC102" s="140" t="n">
        <f aca="false">IF(BC$2&lt;=$A102,IF(BC$3&gt;=$A102,(BC$4/1.055056),0),0)*($AH103-$AH102)/10000</f>
        <v>0</v>
      </c>
      <c r="BD102" s="140"/>
      <c r="BE102" s="140" t="n">
        <f aca="false">SUM(AW102:BD102)*AL102</f>
        <v>0</v>
      </c>
      <c r="BF102" s="13"/>
      <c r="BG102" s="13"/>
      <c r="BH102" s="141" t="n">
        <f aca="false">IF(BH$2&lt;=$A102,IF(BH$3&gt;=$A102,(BH$4/1.055056),0),0)*($AH103-$AH102)/10000</f>
        <v>0</v>
      </c>
      <c r="BI102" s="141" t="n">
        <f aca="false">IF(BI$2&lt;=$A102,IF(BI$3&gt;=$A102,(BI$4/1.055056),0),0)*($AH103-$AH102)/10000</f>
        <v>0</v>
      </c>
      <c r="BJ102" s="141" t="n">
        <f aca="false">IF(BJ$2&lt;=$A102,IF(BJ$3&gt;=$A102,(BJ$4/1.055056),0),0)*($AH103-$AH102)/10000</f>
        <v>0</v>
      </c>
      <c r="BK102" s="141" t="n">
        <f aca="false">IF(BK$2&lt;=$A102,IF(BK$3&gt;=$A102,(BK$4/1.055056),0),0)*($AH103-$AH102)/10000</f>
        <v>0</v>
      </c>
      <c r="BL102" s="141" t="n">
        <f aca="false">IF(BL$2&lt;=$A102,IF(BL$3&gt;=$A102,(BL$4/1.055056),0),0)*($AH103-$AH102)/10000</f>
        <v>0</v>
      </c>
      <c r="BM102" s="141" t="n">
        <f aca="false">IF(BM$2&lt;=$A102,IF(BM$3&gt;=$A102,(BM$4/1.055056),0),0)*($AH103-$AH102)/10000</f>
        <v>0</v>
      </c>
      <c r="BN102" s="141" t="n">
        <f aca="false">IF(BN$2&lt;=$A102,IF(BN$3&gt;=$A102,(BN$4/1.055056),0),0)*($AH103-$AH102)/10000</f>
        <v>0</v>
      </c>
      <c r="BO102" s="141" t="n">
        <f aca="false">IF(BO$2&lt;=$A102,IF(BO$3&gt;=$A102,(BO$4/1.055056),0),0)*($AH103-$AH102)/10000</f>
        <v>0</v>
      </c>
      <c r="BP102" s="13"/>
      <c r="BQ102" s="14" t="n">
        <f aca="false">SUM(BH102:BO102)</f>
        <v>0</v>
      </c>
      <c r="BR102" s="14"/>
      <c r="BS102" s="14"/>
      <c r="BT102" s="17"/>
      <c r="BU102" s="17"/>
      <c r="BV102" s="142" t="n">
        <f aca="false">IF(BV$2&lt;=$A102,IF(BV$3&gt;=$A102,(BV$4),0),0)*($AH103-$AH102)/10000</f>
        <v>0</v>
      </c>
      <c r="BW102" s="142" t="n">
        <f aca="false">IF(BW$2&lt;=$A102,IF(BW$3&gt;=$A102,(BW$4),0),0)*($AH103-$AH102)/10000</f>
        <v>0</v>
      </c>
      <c r="BX102" s="142" t="n">
        <f aca="false">IF(BX$2&lt;=$A102,IF(BX$3&gt;=$A102,(BX$4),0),0)*($AH103-$AH102)/10000</f>
        <v>0</v>
      </c>
      <c r="BY102" s="142" t="n">
        <f aca="false">IF(BY$2&lt;=$A102,IF(BY$3&gt;=$A102,(BY$4),0),0)*($AH103-$AH102)/10000</f>
        <v>0</v>
      </c>
      <c r="BZ102" s="142" t="n">
        <f aca="false">IF(BZ$2&lt;=$A102,IF(BZ$3&gt;=$A102,(BZ$4),0),0)*($AH103-$AH102)/10000</f>
        <v>0</v>
      </c>
      <c r="CA102" s="140" t="n">
        <f aca="false">IF(CA$2&lt;=$A102,IF(CA$3&gt;=$A102,(CA$4),0),0)*($AH103-$AH102)/10000</f>
        <v>0</v>
      </c>
      <c r="CB102" s="140" t="n">
        <f aca="false">IF(CB$2&lt;=$A102,IF(CB$3&gt;=$A102,(CB$4),0),0)*($AH103-$AH102)/10000</f>
        <v>0</v>
      </c>
      <c r="CC102" s="140" t="n">
        <f aca="false">IF(CC$2&lt;=$A102,IF(CC$3&gt;=$A102,(CC$4),0),0)*($AH103-$AH102)/10000</f>
        <v>0</v>
      </c>
      <c r="CD102" s="140" t="n">
        <f aca="false">IF(CD$2&lt;=$A102,IF(CD$3&gt;=$A102,(CD$4),0),0)*($AH103-$AH102)/10000</f>
        <v>0</v>
      </c>
      <c r="CE102" s="140" t="n">
        <f aca="false">IF(CE$2&lt;=$A102,IF(CE$3&gt;=$A102,(CE$4),0),0)*($AH103-$AH102)/10000</f>
        <v>0</v>
      </c>
      <c r="CF102" s="140" t="n">
        <f aca="false">IF(CF$2&lt;=$A102,IF(CF$3&gt;=$A102,(CF$4),0),0)*($AH103-$AH102)/10000</f>
        <v>0</v>
      </c>
      <c r="CG102" s="140" t="n">
        <f aca="false">IF(CG$2&lt;=$A102,IF(CG$3&gt;=$A102,(CG$4),0),0)*($AH103-$AH102)/10000</f>
        <v>0</v>
      </c>
      <c r="CH102" s="140" t="n">
        <f aca="false">IF(CH$2&lt;=$A102,IF(CH$3&gt;=$A102,(CH$4),0),0)*($AH103-$AH102)/10000</f>
        <v>0</v>
      </c>
      <c r="CI102" s="17"/>
      <c r="CJ102" s="128" t="n">
        <f aca="false">SUM(BV102:CH102)*$AL102</f>
        <v>0</v>
      </c>
      <c r="CK102" s="128"/>
      <c r="CL102" s="128"/>
      <c r="CM102" s="142" t="n">
        <f aca="false">IF(CM$2&lt;=$A102,IF(CM$3&gt;=$A102,(CM$4),0),0)*($AH103-$AH102)/10000</f>
        <v>0</v>
      </c>
      <c r="CN102" s="142" t="n">
        <f aca="false">IF(CN$2&lt;=$A102,IF(CN$3&gt;=$A102,(CN$4),0),0)*($AH103-$AH102)/10000</f>
        <v>0</v>
      </c>
      <c r="CO102" s="142" t="n">
        <f aca="false">IF(CO$2&lt;=$A102,IF(CO$3&gt;=$A102,(CO$4),0),0)*($AH103-$AH102)/10000</f>
        <v>0</v>
      </c>
      <c r="CP102" s="142" t="n">
        <f aca="false">IF(CP$2&lt;=$A102,IF(CP$3&gt;=$A102,(CP$4),0),0)*($AH103-$AH102)/10000</f>
        <v>0</v>
      </c>
      <c r="CQ102" s="128"/>
      <c r="CR102" s="128" t="n">
        <f aca="false">SUM(CM102:CP102)*AL102</f>
        <v>0</v>
      </c>
      <c r="CS102" s="128"/>
      <c r="CT102" s="17"/>
      <c r="CU102" s="17"/>
      <c r="CV102" s="17"/>
      <c r="CW102" s="140" t="n">
        <f aca="false">IF(CW$2&lt;=$A102,IF(CW$3&gt;=$A102,(CW$4),0),0)*($AH103-$AH102)/10000</f>
        <v>0</v>
      </c>
      <c r="CX102" s="140" t="n">
        <f aca="false">IF(CX$2&lt;=$A102,IF(CX$3&gt;=$A102,(CX$4),0),0)*($AH103-$AH102)/10000</f>
        <v>0</v>
      </c>
      <c r="CY102" s="140" t="n">
        <f aca="false">IF(CY$2&lt;=$A102,IF(CY$3&gt;=$A102,(CY$4),0),0)*($AH103-$AH102)/10000</f>
        <v>0</v>
      </c>
      <c r="CZ102" s="140" t="n">
        <f aca="false">IF(CZ$2&lt;=$A102,IF(CZ$3&gt;=$A102,(CZ$4),0),0)*($AH103-$AH102)/10000</f>
        <v>0</v>
      </c>
      <c r="DA102" s="140" t="n">
        <f aca="false">IF(DA$2&lt;=$A102,IF(DA$3&gt;=$A102,(DA$4),0),0)*($AH103-$AH102)/10000</f>
        <v>0</v>
      </c>
      <c r="DB102" s="140" t="n">
        <f aca="false">IF(DB$2&lt;=$A102,IF(DB$3&gt;=$A102,(DB$4),0),0)*($AH103-$AH102)/10000</f>
        <v>0</v>
      </c>
      <c r="DC102" s="140" t="n">
        <f aca="false">IF(DC$2&lt;=$A102,IF(DC$3&gt;=$A102,(DC$4),0),0)*($AH103-$AH102)/10000</f>
        <v>0</v>
      </c>
      <c r="DD102" s="17"/>
      <c r="DE102" s="128" t="n">
        <f aca="false">SUM(CW102:DC102)*$AL102</f>
        <v>0</v>
      </c>
      <c r="DF102" s="17"/>
      <c r="DG102" s="17"/>
      <c r="DH102" s="17"/>
      <c r="DI102" s="17"/>
      <c r="DJ102" s="17"/>
      <c r="DK102" s="140" t="n">
        <f aca="false">IF(DK$2&lt;=$A102,IF(DK$3&gt;=$A102,(DK$4),0),0)*($AH103-$AH102)/10000</f>
        <v>0</v>
      </c>
      <c r="DL102" s="140" t="n">
        <f aca="false">IF(DL$2&lt;=$A102,IF(DL$3&gt;=$A102,(DL$4),0),0)*($AH103-$AH102)/10000</f>
        <v>0</v>
      </c>
      <c r="DM102" s="140" t="n">
        <f aca="false">IF(DM$2&lt;=$A102,IF(DM$3&gt;=$A102,(DM$4),0),0)*($AH103-$AH102)/10000</f>
        <v>0</v>
      </c>
      <c r="DN102" s="140" t="n">
        <f aca="false">IF(DN$2&lt;=$A102,IF(DN$3&gt;=$A102,(DN$4),0),0)*($AH103-$AH102)/10000</f>
        <v>0</v>
      </c>
      <c r="DO102" s="140"/>
      <c r="DP102" s="140" t="n">
        <f aca="false">SUM(DK102:DN102)*AL102</f>
        <v>0</v>
      </c>
      <c r="DQ102" s="140"/>
      <c r="DR102" s="140" t="n">
        <f aca="false">IF(DR$2&lt;=$A102,IF(DR$3&gt;=$A102,(DR$4),0),0)*($AH103-$AH102)/10000</f>
        <v>0</v>
      </c>
      <c r="DS102" s="140" t="n">
        <f aca="false">IF(DS$2&lt;=$A102,IF(DS$3&gt;=$A102,(DS$4),0),0)*($AH103-$AH102)/10000</f>
        <v>0</v>
      </c>
      <c r="DT102" s="140" t="n">
        <f aca="false">IF(DT$2&lt;=$A102,IF(DT$3&gt;=$A102,(DT$4),0),0)*($AH103-$AH102)/10000</f>
        <v>0</v>
      </c>
      <c r="DU102" s="140" t="n">
        <f aca="false">IF(DU$2&lt;=$A102,IF(DU$3&gt;=$A102,(DU$4),0),0)*($AH103-$AH102)/10000</f>
        <v>0</v>
      </c>
      <c r="DV102" s="140" t="n">
        <f aca="false">IF(DV$2&lt;=$A102,IF(DV$3&gt;=$A102,(DV$4),0),0)*($AH103-$AH102)/10000</f>
        <v>0</v>
      </c>
      <c r="DW102" s="140" t="n">
        <f aca="false">IF(DW$2&lt;=$A102,IF(DW$3&gt;=$A102,(DW$4),0),0)*($AH103-$AH102)/10000</f>
        <v>0</v>
      </c>
      <c r="DX102" s="140" t="n">
        <f aca="false">IF(DX$2&lt;=$A102,IF(DX$3&gt;=$A102,(DX$4),0),0)*($AH103-$AH102)/10000</f>
        <v>0</v>
      </c>
      <c r="DY102" s="140" t="n">
        <f aca="false">IF(DY$2&lt;=$A102,IF(DY$3&gt;=$A102,(DY$4),0),0)*($AH103-$AH102)/10000</f>
        <v>0</v>
      </c>
      <c r="DZ102" s="17"/>
      <c r="EA102" s="128" t="n">
        <f aca="false">DP102+((SUM(DR102:DY102)))</f>
        <v>0</v>
      </c>
      <c r="EB102" s="128" t="n">
        <f aca="false">EA102*AL102</f>
        <v>0</v>
      </c>
      <c r="EC102" s="17"/>
      <c r="ED102" s="17"/>
      <c r="EE102" s="17"/>
      <c r="EF102" s="17"/>
      <c r="EG102" s="17"/>
      <c r="EH102" s="140" t="n">
        <f aca="false">IF(EH$2&lt;=$A102,IF(EH$3&gt;=$A102,(EH$4),0),0)*($AH103-$AH102)/10000</f>
        <v>0</v>
      </c>
      <c r="EI102" s="140" t="n">
        <f aca="false">IF(EI$2&lt;=$A102,IF(EI$3&gt;=$A102,(EI$4),0),0)*($AH103-$AH102)/10000</f>
        <v>0</v>
      </c>
      <c r="EJ102" s="140" t="n">
        <f aca="false">IF(EJ$2&lt;=$A102,IF(EJ$3&gt;=$A102,(EJ$4),0),0)*($AH103-$AH102)/10000</f>
        <v>0</v>
      </c>
      <c r="EK102" s="140" t="n">
        <f aca="false">IF(EK$2&lt;=$A102,IF(EK$3&gt;=$A102,(EK$4),0),0)*($AH103-$AH102)/10000</f>
        <v>0</v>
      </c>
      <c r="EL102" s="140" t="n">
        <f aca="false">IF(EL$2&lt;=$A102,IF(EL$3&gt;=$A102,(EL$4),0),0)*($AH103-$AH102)/10000</f>
        <v>0</v>
      </c>
      <c r="EM102" s="140" t="n">
        <f aca="false">IF(EM$2&lt;=$A102,IF(EM$3&gt;=$A102,(EM$4),0),0)*($AH103-$AH102)/10000</f>
        <v>0</v>
      </c>
      <c r="EN102" s="17"/>
      <c r="EO102" s="128" t="n">
        <f aca="false">SUM(EH102:EM102)</f>
        <v>0</v>
      </c>
      <c r="EP102" s="128" t="n">
        <f aca="false">EO102*AL102</f>
        <v>0</v>
      </c>
      <c r="EQ102" s="17"/>
      <c r="ER102" s="17"/>
      <c r="ES102" s="17"/>
      <c r="ET102" s="17"/>
      <c r="EU102" s="17"/>
      <c r="EV102" s="140" t="n">
        <f aca="false">IF(EV$2&lt;=$A102,IF(EV$3&gt;=$A102,(EV$4),0),0)*($AH103-$AH102)/10000</f>
        <v>0</v>
      </c>
      <c r="EW102" s="140" t="n">
        <f aca="false">IF(EW$2&lt;=$A102,IF(EW$3&gt;=$A102,(EW$4),0),0)*($AH103-$AH102)/10000</f>
        <v>0</v>
      </c>
      <c r="EX102" s="140" t="n">
        <f aca="false">IF(EX$2&lt;=$A102,IF(EX$3&gt;=$A102,(EX$4),0),0)*($AH103-$AH102)/10000</f>
        <v>0</v>
      </c>
      <c r="EY102" s="140" t="n">
        <f aca="false">IF(EY$2&lt;=$A102,IF(EY$3&gt;=$A102,(EY$4),0),0)*($AH103-$AH102)/10000</f>
        <v>0</v>
      </c>
      <c r="EZ102" s="140" t="n">
        <f aca="false">IF(EZ$2&lt;=$A102,IF(EZ$3&gt;=$A102,(EZ$4),0),0)*($AH103-$AH102)/10000</f>
        <v>0</v>
      </c>
      <c r="FA102" s="140" t="n">
        <f aca="false">IF(FA$2&lt;=$A102,IF(FA$3&gt;=$A102,(FA$4),0),0)*($AH103-$AH102)/10000</f>
        <v>0</v>
      </c>
      <c r="FB102" s="17"/>
      <c r="FC102" s="128" t="n">
        <f aca="false">SUM(EV102:FA102)</f>
        <v>0</v>
      </c>
      <c r="FD102" s="128" t="n">
        <f aca="false">FC102*AL102</f>
        <v>0</v>
      </c>
      <c r="FE102" s="17"/>
      <c r="FF102" s="17"/>
      <c r="FG102" s="17"/>
      <c r="FH102" s="17"/>
      <c r="FI102" s="17"/>
      <c r="FJ102" s="17"/>
      <c r="FK102" s="140" t="n">
        <f aca="false">IF(FK$2&lt;=$A102,IF(FK$3&gt;=$A102,(FK$4),0),0)*($AH103-$AH102)/10000</f>
        <v>0</v>
      </c>
      <c r="FL102" s="140" t="n">
        <f aca="false">IF(FL$2&lt;=$A102,IF(FL$3&gt;=$A102,(FL$4),0),0)*($AH103-$AH102)/10000</f>
        <v>0</v>
      </c>
      <c r="FM102" s="140" t="n">
        <f aca="false">IF(FM$2&lt;=$A102,IF(FM$3&gt;=$A102,(FM$4),0),0)*($AH103-$AH102)/10000</f>
        <v>0</v>
      </c>
      <c r="FN102" s="140" t="n">
        <f aca="false">IF(FN$2&lt;=$A102,IF(FN$3&gt;=$A102,(FN$4),0),0)*($AH103-$AH102)/10000</f>
        <v>0</v>
      </c>
      <c r="FO102" s="140" t="n">
        <f aca="false">IF(FO$2&lt;=$A102,IF(FO$3&gt;=$A102,(FO$4),0),0)*($AH103-$AH102)/10000</f>
        <v>0</v>
      </c>
      <c r="FP102" s="140" t="n">
        <f aca="false">IF(FP$2&lt;=$A102,IF(FP$3&gt;=$A102,(FP$4),0),0)*($AH103-$AH102)/10000</f>
        <v>0</v>
      </c>
      <c r="FQ102" s="17"/>
      <c r="FR102" s="128" t="n">
        <f aca="false">SUM(FK102:FP102)</f>
        <v>0</v>
      </c>
      <c r="FS102" s="128" t="n">
        <f aca="false">FR102*AL102</f>
        <v>0</v>
      </c>
      <c r="FT102" s="17"/>
      <c r="FU102" s="17"/>
      <c r="FV102" s="17"/>
      <c r="FW102" s="17"/>
      <c r="FX102" s="17"/>
      <c r="FY102" s="17"/>
      <c r="FZ102" s="140" t="n">
        <f aca="false">IF(FZ$2&lt;=$A102,IF(FZ$3&gt;=$A102,(FZ$4),0),0)*($AH103-$AH102)/10000</f>
        <v>0</v>
      </c>
      <c r="GA102" s="140" t="n">
        <f aca="false">IF(GA$2&lt;=$A102,IF(GA$3&gt;=$A102,(GA$4),0),0)*($AH103-$AH102)/10000</f>
        <v>0</v>
      </c>
      <c r="GB102" s="140" t="n">
        <f aca="false">IF(GB$2&lt;=$A102,IF(GB$3&gt;=$A102,(GB$4),0),0)*($AH103-$AH102)/10000</f>
        <v>0</v>
      </c>
      <c r="GC102" s="140" t="n">
        <f aca="false">IF(GC$2&lt;=$A102,IF(GC$3&gt;=$A102,(GC$4),0),0)*($AH103-$AH102)/10000</f>
        <v>0</v>
      </c>
      <c r="GD102" s="140" t="n">
        <f aca="false">IF(GD$2&lt;=$A102,IF(GD$3&gt;=$A102,(GD$4),0),0)*($AH103-$AH102)/10000</f>
        <v>0</v>
      </c>
      <c r="GE102" s="140" t="n">
        <f aca="false">IF(GE$2&lt;=$A102,IF(GE$3&gt;=$A102,(GE$4),0),0)*($AH103-$AH102)/10000</f>
        <v>0</v>
      </c>
      <c r="GF102" s="17"/>
      <c r="GG102" s="128" t="n">
        <f aca="false">SUM(FZ102:GE102)</f>
        <v>0</v>
      </c>
      <c r="GH102" s="128" t="n">
        <f aca="false">GG102*AL102</f>
        <v>0</v>
      </c>
      <c r="GK102" s="17"/>
      <c r="GL102" s="17"/>
      <c r="GM102" s="17"/>
      <c r="GN102" s="17"/>
      <c r="GO102" s="140" t="n">
        <f aca="false">IF(GO$2&lt;=$A102,IF(GO$3&gt;=$A102,(GO$4),0),0)*($AH103-$AH102)/10000</f>
        <v>0</v>
      </c>
      <c r="GP102" s="140" t="n">
        <f aca="false">IF(GP$2&lt;=$A102,IF(GP$3&gt;=$A102,(GP$4),0),0)*($AH103-$AH102)/10000</f>
        <v>0</v>
      </c>
      <c r="GQ102" s="140" t="n">
        <f aca="false">IF(GQ$2&lt;=$A102,IF(GQ$3&gt;=$A102,(GQ$4),0),0)*($AH103-$AH102)/10000</f>
        <v>0</v>
      </c>
      <c r="GR102" s="140" t="n">
        <f aca="false">IF(GR$2&lt;=$A102,IF(GR$3&gt;=$A102,(GR$4),0),0)*($AH103-$AH102)/10000</f>
        <v>0</v>
      </c>
      <c r="GS102" s="140" t="n">
        <f aca="false">IF(GS$2&lt;=$A102,IF(GS$3&gt;=$A102,(GS$4),0),0)*($AH103-$AH102)/10000</f>
        <v>0</v>
      </c>
      <c r="GT102" s="140" t="n">
        <f aca="false">IF(GT$2&lt;=$A102,IF(GT$3&gt;=$A102,(GT$4),0),0)*($AH103-$AH102)/10000</f>
        <v>0</v>
      </c>
      <c r="GU102" s="17"/>
      <c r="GV102" s="128" t="n">
        <f aca="false">SUM(GO102:GT102)</f>
        <v>0</v>
      </c>
      <c r="GW102" s="128" t="n">
        <f aca="false">GV102*AL102</f>
        <v>0</v>
      </c>
      <c r="GZ102" s="17"/>
      <c r="HA102" s="17"/>
      <c r="HB102" s="17"/>
      <c r="HC102" s="17"/>
      <c r="HD102" s="140" t="n">
        <f aca="false">IF(HD$2&lt;=$A102,IF(HD$3&gt;=$A102,(HD$4),0),0)*($AH103-$AH102)/10000</f>
        <v>0</v>
      </c>
      <c r="HE102" s="140" t="n">
        <f aca="false">IF(HE$2&lt;=$A102,IF(HE$3&gt;=$A102,(HE$4),0),0)*($AH103-$AH102)/10000</f>
        <v>0</v>
      </c>
      <c r="HF102" s="140" t="n">
        <f aca="false">IF(HF$2&lt;=$A102,IF(HF$3&gt;=$A102,(HF$4),0),0)*($AH103-$AH102)/10000</f>
        <v>0</v>
      </c>
      <c r="HG102" s="140" t="n">
        <f aca="false">IF(HG$2&lt;=$A102,IF(HG$3&gt;=$A102,(HG$4),0),0)*($AH103-$AH102)/10000</f>
        <v>0</v>
      </c>
      <c r="HH102" s="140" t="n">
        <f aca="false">IF(HH$2&lt;=$A102,IF(HH$3&gt;=$A102,(HH$4),0),0)*($AH103-$AH102)/10000</f>
        <v>0</v>
      </c>
      <c r="HI102" s="140" t="n">
        <f aca="false">IF(HI$2&lt;=$A102,IF(HI$3&gt;=$A102,(HI$4),0),0)*($AH103-$AH102)/10000</f>
        <v>0</v>
      </c>
      <c r="HJ102" s="17"/>
      <c r="HK102" s="128" t="n">
        <f aca="false">SUM(HD102:HI102)</f>
        <v>0</v>
      </c>
      <c r="HL102" s="128" t="n">
        <f aca="false">HK102*AL102</f>
        <v>0</v>
      </c>
    </row>
    <row r="103" customFormat="false" ht="16.5" hidden="false" customHeight="false" outlineLevel="0" collapsed="false">
      <c r="A103" s="143" t="n">
        <v>39873</v>
      </c>
      <c r="B103" s="144" t="e">
        <f aca="false">INDEX(PrnArray,MATCH($A103,PrnColumn,0),MATCH($AE$19,PrnRow,0))+EP103</f>
        <v>#VALUE!</v>
      </c>
      <c r="C103" s="135" t="n">
        <f aca="false">INDEX(M1SHEET,MATCH($A103,M1COLUMN,0),MATCH($AF$14,M1ROW,0))</f>
        <v>0</v>
      </c>
      <c r="D103" s="152"/>
      <c r="E103" s="144" t="n">
        <f aca="false">INDEX(PrnArray,MATCH($A103,PrnColumn,0),MATCH($AF$47,PrnRow,0))+HL103</f>
        <v>0</v>
      </c>
      <c r="F103" s="135" t="n">
        <f aca="false">INDEX(M1SHEET,MATCH($A103,M1COLUMN,0),MATCH($AF$6,M1ROW,0))</f>
        <v>0.2625</v>
      </c>
      <c r="G103" s="152"/>
      <c r="H103" s="144" t="n">
        <f aca="false">INDEX(PrnArray,MATCH($A103,PrnColumn,0),MATCH($AE$11,PrnRow,0))</f>
        <v>0</v>
      </c>
      <c r="I103" s="135" t="n">
        <f aca="false">INDEX(M1SHEET,MATCH($A103,M1COLUMN,0),MATCH($AF$20,M1ROW,0))</f>
        <v>0.04</v>
      </c>
      <c r="J103" s="152"/>
      <c r="K103" s="144" t="e">
        <f aca="false">INDEX(PrnArray,MATCH($A103,PrnColumn,0),MATCH($AE$21,PrnRow,0))+FS103</f>
        <v>#VALUE!</v>
      </c>
      <c r="L103" s="135" t="n">
        <f aca="false">INDEX(M1SHEET,MATCH($A103,M1COLUMN,0),MATCH($AF$10,M1ROW,0))</f>
        <v>0.1425</v>
      </c>
      <c r="M103" s="152"/>
      <c r="N103" s="144" t="n">
        <f aca="false">INDEX(PrnArray,MATCH($A103,PrnColumn,0),MATCH($AE$40,PrnRow,0))+AJ103</f>
        <v>-41.56</v>
      </c>
      <c r="O103" s="135" t="n">
        <f aca="false">INDEX(M1SHEET,MATCH($A103,M1COLUMN,0),MATCH($AF$26,M1ROW,0))</f>
        <v>0.13</v>
      </c>
      <c r="P103" s="152"/>
      <c r="Q103" s="144" t="n">
        <f aca="false">INDEX(PrnArray,MATCH($A103,PrnColumn,0),MATCH($AE$2,PrnRow,0))+$BE103+$DE103</f>
        <v>10.83</v>
      </c>
      <c r="R103" s="135" t="n">
        <f aca="false">INDEX(M1SHEET,MATCH($A103,M1COLUMN,0),MATCH($AF$3,M1ROW,0))</f>
        <v>-0.5</v>
      </c>
      <c r="S103" s="152"/>
      <c r="T103" s="135" t="n">
        <f aca="false">INDEX(M1SHEET,MATCH($A103,M1COLUMN,0),MATCH($AF$28,M1ROW,0))</f>
        <v>5.17710332114268</v>
      </c>
      <c r="U103" s="152"/>
      <c r="V103" s="144" t="e">
        <f aca="false">INDEX(PrnArray,MATCH($A103,PrnColumn,0),MATCH($AE$18,PrnRow,0))+INDEX(optsArray,MATCH($A103,optsColumn,0),MATCH($AE$18,optsRow,0))+$BE103+$CJ103+$CR103+$DP103</f>
        <v>#VALUE!</v>
      </c>
      <c r="W103" s="135" t="n">
        <f aca="false">INDEX(M1SHEET,MATCH($A103,M1COLUMN,0),MATCH($AF$2,M1ROW,0))</f>
        <v>4.201</v>
      </c>
      <c r="X103" s="152"/>
      <c r="Z103" s="146" t="e">
        <f aca="false">H103+K103+Q103</f>
        <v>#VALUE!</v>
      </c>
      <c r="AA103" s="58"/>
      <c r="AB103" s="58"/>
      <c r="AH103" s="138" t="n">
        <v>39873</v>
      </c>
      <c r="AI103" s="96" t="n">
        <f aca="false">(BE103+BQ103+CJ103+DP103)*AL103</f>
        <v>0</v>
      </c>
      <c r="AJ103" s="97" t="n">
        <f aca="false">(AN103)*(AL103)</f>
        <v>0</v>
      </c>
      <c r="AK103" s="97" t="n">
        <f aca="false">(AM103+AN103)*(AL103)</f>
        <v>0</v>
      </c>
      <c r="AL103" s="139" t="n">
        <f aca="false">INDEX(M1SHEET,MATCH($AH103,M1COLUMN,0),MATCH($AF$38,M1ROW,0))</f>
        <v>0.626411734533309</v>
      </c>
      <c r="AM103" s="122" t="n">
        <f aca="false">BR103</f>
        <v>0</v>
      </c>
      <c r="AN103" s="97" t="n">
        <f aca="false">BQ103</f>
        <v>0</v>
      </c>
      <c r="AO103" s="125"/>
      <c r="AP103" s="108"/>
      <c r="AQ103" s="128" t="n">
        <f aca="false">SUM(AW103:BD103)+SUM(BH103:BO103)+SUM(DT103:DY103)+SUM(BV103:CH103)</f>
        <v>0</v>
      </c>
      <c r="AR103" s="108"/>
      <c r="AS103" s="17"/>
      <c r="AT103" s="17"/>
      <c r="AU103" s="37" t="n">
        <v>39873</v>
      </c>
      <c r="AV103" s="17"/>
      <c r="AW103" s="128" t="n">
        <f aca="false">IF(AW$2&lt;=$A103,IF(AW$3&gt;=$A103,(AW$4/1.055056),0),0)*($AH104-$AH103)/10000</f>
        <v>0</v>
      </c>
      <c r="AX103" s="140" t="n">
        <f aca="false">IF(AX$2&lt;=$A103,IF(AX$3&gt;=$A103,(AX$4/1.055056),0),0)*($AH104-$AH103)/10000</f>
        <v>0</v>
      </c>
      <c r="AY103" s="140" t="n">
        <f aca="false">IF(AY$2&lt;=$A103,IF(AY$3&gt;=$A103,(AY$4/1.055056),0),0)*($AH104-$AH103)/10000</f>
        <v>0</v>
      </c>
      <c r="AZ103" s="140" t="n">
        <f aca="false">IF(AZ$2&lt;=$A103,IF(AZ$3&gt;=$A103,(AZ$4/1.055056),0),0)*($AH104-$AH103)/10000</f>
        <v>0</v>
      </c>
      <c r="BA103" s="140" t="n">
        <f aca="false">IF(BA$2&lt;=$A103,IF(BA$3&gt;=$A103,(BA$4/1.055056),0),0)*($AH104-$AH103)/10000</f>
        <v>0</v>
      </c>
      <c r="BB103" s="140" t="n">
        <f aca="false">IF(BB$2&lt;=$A103,IF(BB$3&gt;=$A103,(BB$4/1.055056),0),0)*($AH104-$AH103)/10000</f>
        <v>0</v>
      </c>
      <c r="BC103" s="140" t="n">
        <f aca="false">IF(BC$2&lt;=$A103,IF(BC$3&gt;=$A103,(BC$4/1.055056),0),0)*($AH104-$AH103)/10000</f>
        <v>0</v>
      </c>
      <c r="BD103" s="140"/>
      <c r="BE103" s="140" t="n">
        <f aca="false">SUM(AW103:BD103)*AL103</f>
        <v>0</v>
      </c>
      <c r="BF103" s="13"/>
      <c r="BG103" s="13"/>
      <c r="BH103" s="141" t="n">
        <f aca="false">IF(BH$2&lt;=$A103,IF(BH$3&gt;=$A103,(BH$4/1.055056),0),0)*($AH104-$AH103)/10000</f>
        <v>0</v>
      </c>
      <c r="BI103" s="141" t="n">
        <f aca="false">IF(BI$2&lt;=$A103,IF(BI$3&gt;=$A103,(BI$4/1.055056),0),0)*($AH104-$AH103)/10000</f>
        <v>0</v>
      </c>
      <c r="BJ103" s="141" t="n">
        <f aca="false">IF(BJ$2&lt;=$A103,IF(BJ$3&gt;=$A103,(BJ$4/1.055056),0),0)*($AH104-$AH103)/10000</f>
        <v>0</v>
      </c>
      <c r="BK103" s="141" t="n">
        <f aca="false">IF(BK$2&lt;=$A103,IF(BK$3&gt;=$A103,(BK$4/1.055056),0),0)*($AH104-$AH103)/10000</f>
        <v>0</v>
      </c>
      <c r="BL103" s="141" t="n">
        <f aca="false">IF(BL$2&lt;=$A103,IF(BL$3&gt;=$A103,(BL$4/1.055056),0),0)*($AH104-$AH103)/10000</f>
        <v>0</v>
      </c>
      <c r="BM103" s="141" t="n">
        <f aca="false">IF(BM$2&lt;=$A103,IF(BM$3&gt;=$A103,(BM$4/1.055056),0),0)*($AH104-$AH103)/10000</f>
        <v>0</v>
      </c>
      <c r="BN103" s="141" t="n">
        <f aca="false">IF(BN$2&lt;=$A103,IF(BN$3&gt;=$A103,(BN$4/1.055056),0),0)*($AH104-$AH103)/10000</f>
        <v>0</v>
      </c>
      <c r="BO103" s="141" t="n">
        <f aca="false">IF(BO$2&lt;=$A103,IF(BO$3&gt;=$A103,(BO$4/1.055056),0),0)*($AH104-$AH103)/10000</f>
        <v>0</v>
      </c>
      <c r="BP103" s="13"/>
      <c r="BQ103" s="14" t="n">
        <f aca="false">SUM(BH103:BO103)</f>
        <v>0</v>
      </c>
      <c r="BR103" s="14"/>
      <c r="BS103" s="14"/>
      <c r="BT103" s="17"/>
      <c r="BU103" s="17"/>
      <c r="BV103" s="142" t="n">
        <f aca="false">IF(BV$2&lt;=$A103,IF(BV$3&gt;=$A103,(BV$4),0),0)*($AH104-$AH103)/10000</f>
        <v>0</v>
      </c>
      <c r="BW103" s="142" t="n">
        <f aca="false">IF(BW$2&lt;=$A103,IF(BW$3&gt;=$A103,(BW$4),0),0)*($AH104-$AH103)/10000</f>
        <v>0</v>
      </c>
      <c r="BX103" s="142" t="n">
        <f aca="false">IF(BX$2&lt;=$A103,IF(BX$3&gt;=$A103,(BX$4),0),0)*($AH104-$AH103)/10000</f>
        <v>0</v>
      </c>
      <c r="BY103" s="142" t="n">
        <f aca="false">IF(BY$2&lt;=$A103,IF(BY$3&gt;=$A103,(BY$4),0),0)*($AH104-$AH103)/10000</f>
        <v>0</v>
      </c>
      <c r="BZ103" s="142" t="n">
        <f aca="false">IF(BZ$2&lt;=$A103,IF(BZ$3&gt;=$A103,(BZ$4),0),0)*($AH104-$AH103)/10000</f>
        <v>0</v>
      </c>
      <c r="CA103" s="140" t="n">
        <f aca="false">IF(CA$2&lt;=$A103,IF(CA$3&gt;=$A103,(CA$4),0),0)*($AH104-$AH103)/10000</f>
        <v>0</v>
      </c>
      <c r="CB103" s="140" t="n">
        <f aca="false">IF(CB$2&lt;=$A103,IF(CB$3&gt;=$A103,(CB$4),0),0)*($AH104-$AH103)/10000</f>
        <v>0</v>
      </c>
      <c r="CC103" s="140" t="n">
        <f aca="false">IF(CC$2&lt;=$A103,IF(CC$3&gt;=$A103,(CC$4),0),0)*($AH104-$AH103)/10000</f>
        <v>0</v>
      </c>
      <c r="CD103" s="140" t="n">
        <f aca="false">IF(CD$2&lt;=$A103,IF(CD$3&gt;=$A103,(CD$4),0),0)*($AH104-$AH103)/10000</f>
        <v>0</v>
      </c>
      <c r="CE103" s="140" t="n">
        <f aca="false">IF(CE$2&lt;=$A103,IF(CE$3&gt;=$A103,(CE$4),0),0)*($AH104-$AH103)/10000</f>
        <v>0</v>
      </c>
      <c r="CF103" s="140" t="n">
        <f aca="false">IF(CF$2&lt;=$A103,IF(CF$3&gt;=$A103,(CF$4),0),0)*($AH104-$AH103)/10000</f>
        <v>0</v>
      </c>
      <c r="CG103" s="140" t="n">
        <f aca="false">IF(CG$2&lt;=$A103,IF(CG$3&gt;=$A103,(CG$4),0),0)*($AH104-$AH103)/10000</f>
        <v>0</v>
      </c>
      <c r="CH103" s="140" t="n">
        <f aca="false">IF(CH$2&lt;=$A103,IF(CH$3&gt;=$A103,(CH$4),0),0)*($AH104-$AH103)/10000</f>
        <v>0</v>
      </c>
      <c r="CI103" s="17"/>
      <c r="CJ103" s="128" t="n">
        <f aca="false">SUM(BV103:CH103)*$AL103</f>
        <v>0</v>
      </c>
      <c r="CK103" s="128"/>
      <c r="CL103" s="128"/>
      <c r="CM103" s="142" t="n">
        <f aca="false">IF(CM$2&lt;=$A103,IF(CM$3&gt;=$A103,(CM$4),0),0)*($AH104-$AH103)/10000</f>
        <v>0</v>
      </c>
      <c r="CN103" s="142" t="n">
        <f aca="false">IF(CN$2&lt;=$A103,IF(CN$3&gt;=$A103,(CN$4),0),0)*($AH104-$AH103)/10000</f>
        <v>0</v>
      </c>
      <c r="CO103" s="142" t="n">
        <f aca="false">IF(CO$2&lt;=$A103,IF(CO$3&gt;=$A103,(CO$4),0),0)*($AH104-$AH103)/10000</f>
        <v>0</v>
      </c>
      <c r="CP103" s="142" t="n">
        <f aca="false">IF(CP$2&lt;=$A103,IF(CP$3&gt;=$A103,(CP$4),0),0)*($AH104-$AH103)/10000</f>
        <v>0</v>
      </c>
      <c r="CQ103" s="128"/>
      <c r="CR103" s="128" t="n">
        <f aca="false">SUM(CM103:CP103)*AL103</f>
        <v>0</v>
      </c>
      <c r="CS103" s="128"/>
      <c r="CT103" s="17"/>
      <c r="CU103" s="17"/>
      <c r="CV103" s="17"/>
      <c r="CW103" s="140" t="n">
        <f aca="false">IF(CW$2&lt;=$A103,IF(CW$3&gt;=$A103,(CW$4),0),0)*($AH104-$AH103)/10000</f>
        <v>0</v>
      </c>
      <c r="CX103" s="140" t="n">
        <f aca="false">IF(CX$2&lt;=$A103,IF(CX$3&gt;=$A103,(CX$4),0),0)*($AH104-$AH103)/10000</f>
        <v>0</v>
      </c>
      <c r="CY103" s="140" t="n">
        <f aca="false">IF(CY$2&lt;=$A103,IF(CY$3&gt;=$A103,(CY$4),0),0)*($AH104-$AH103)/10000</f>
        <v>0</v>
      </c>
      <c r="CZ103" s="140" t="n">
        <f aca="false">IF(CZ$2&lt;=$A103,IF(CZ$3&gt;=$A103,(CZ$4),0),0)*($AH104-$AH103)/10000</f>
        <v>0</v>
      </c>
      <c r="DA103" s="140" t="n">
        <f aca="false">IF(DA$2&lt;=$A103,IF(DA$3&gt;=$A103,(DA$4),0),0)*($AH104-$AH103)/10000</f>
        <v>0</v>
      </c>
      <c r="DB103" s="140" t="n">
        <f aca="false">IF(DB$2&lt;=$A103,IF(DB$3&gt;=$A103,(DB$4),0),0)*($AH104-$AH103)/10000</f>
        <v>0</v>
      </c>
      <c r="DC103" s="140" t="n">
        <f aca="false">IF(DC$2&lt;=$A103,IF(DC$3&gt;=$A103,(DC$4),0),0)*($AH104-$AH103)/10000</f>
        <v>0</v>
      </c>
      <c r="DD103" s="17"/>
      <c r="DE103" s="128" t="n">
        <f aca="false">SUM(CW103:DC103)*$AL103</f>
        <v>0</v>
      </c>
      <c r="DF103" s="17"/>
      <c r="DG103" s="17"/>
      <c r="DH103" s="17"/>
      <c r="DI103" s="17"/>
      <c r="DJ103" s="17"/>
      <c r="DK103" s="140" t="n">
        <f aca="false">IF(DK$2&lt;=$A103,IF(DK$3&gt;=$A103,(DK$4),0),0)*($AH104-$AH103)/10000</f>
        <v>0</v>
      </c>
      <c r="DL103" s="140" t="n">
        <f aca="false">IF(DL$2&lt;=$A103,IF(DL$3&gt;=$A103,(DL$4),0),0)*($AH104-$AH103)/10000</f>
        <v>0</v>
      </c>
      <c r="DM103" s="140" t="n">
        <f aca="false">IF(DM$2&lt;=$A103,IF(DM$3&gt;=$A103,(DM$4),0),0)*($AH104-$AH103)/10000</f>
        <v>0</v>
      </c>
      <c r="DN103" s="140" t="n">
        <f aca="false">IF(DN$2&lt;=$A103,IF(DN$3&gt;=$A103,(DN$4),0),0)*($AH104-$AH103)/10000</f>
        <v>0</v>
      </c>
      <c r="DO103" s="140"/>
      <c r="DP103" s="140" t="n">
        <f aca="false">SUM(DK103:DN103)*AL103</f>
        <v>0</v>
      </c>
      <c r="DQ103" s="140"/>
      <c r="DR103" s="140" t="n">
        <f aca="false">IF(DR$2&lt;=$A103,IF(DR$3&gt;=$A103,(DR$4),0),0)*($AH104-$AH103)/10000</f>
        <v>0</v>
      </c>
      <c r="DS103" s="140" t="n">
        <f aca="false">IF(DS$2&lt;=$A103,IF(DS$3&gt;=$A103,(DS$4),0),0)*($AH104-$AH103)/10000</f>
        <v>0</v>
      </c>
      <c r="DT103" s="140" t="n">
        <f aca="false">IF(DT$2&lt;=$A103,IF(DT$3&gt;=$A103,(DT$4),0),0)*($AH104-$AH103)/10000</f>
        <v>0</v>
      </c>
      <c r="DU103" s="140" t="n">
        <f aca="false">IF(DU$2&lt;=$A103,IF(DU$3&gt;=$A103,(DU$4),0),0)*($AH104-$AH103)/10000</f>
        <v>0</v>
      </c>
      <c r="DV103" s="140" t="n">
        <f aca="false">IF(DV$2&lt;=$A103,IF(DV$3&gt;=$A103,(DV$4),0),0)*($AH104-$AH103)/10000</f>
        <v>0</v>
      </c>
      <c r="DW103" s="140" t="n">
        <f aca="false">IF(DW$2&lt;=$A103,IF(DW$3&gt;=$A103,(DW$4),0),0)*($AH104-$AH103)/10000</f>
        <v>0</v>
      </c>
      <c r="DX103" s="140" t="n">
        <f aca="false">IF(DX$2&lt;=$A103,IF(DX$3&gt;=$A103,(DX$4),0),0)*($AH104-$AH103)/10000</f>
        <v>0</v>
      </c>
      <c r="DY103" s="140" t="n">
        <f aca="false">IF(DY$2&lt;=$A103,IF(DY$3&gt;=$A103,(DY$4),0),0)*($AH104-$AH103)/10000</f>
        <v>0</v>
      </c>
      <c r="DZ103" s="17"/>
      <c r="EA103" s="128" t="n">
        <f aca="false">DP103+((SUM(DR103:DY103)))</f>
        <v>0</v>
      </c>
      <c r="EB103" s="128" t="n">
        <f aca="false">EA103*AL103</f>
        <v>0</v>
      </c>
      <c r="EC103" s="17"/>
      <c r="ED103" s="17"/>
      <c r="EE103" s="17"/>
      <c r="EF103" s="17"/>
      <c r="EG103" s="17"/>
      <c r="EH103" s="140" t="n">
        <f aca="false">IF(EH$2&lt;=$A103,IF(EH$3&gt;=$A103,(EH$4),0),0)*($AH104-$AH103)/10000</f>
        <v>0</v>
      </c>
      <c r="EI103" s="140" t="n">
        <f aca="false">IF(EI$2&lt;=$A103,IF(EI$3&gt;=$A103,(EI$4),0),0)*($AH104-$AH103)/10000</f>
        <v>0</v>
      </c>
      <c r="EJ103" s="140" t="n">
        <f aca="false">IF(EJ$2&lt;=$A103,IF(EJ$3&gt;=$A103,(EJ$4),0),0)*($AH104-$AH103)/10000</f>
        <v>0</v>
      </c>
      <c r="EK103" s="140" t="n">
        <f aca="false">IF(EK$2&lt;=$A103,IF(EK$3&gt;=$A103,(EK$4),0),0)*($AH104-$AH103)/10000</f>
        <v>0</v>
      </c>
      <c r="EL103" s="140" t="n">
        <f aca="false">IF(EL$2&lt;=$A103,IF(EL$3&gt;=$A103,(EL$4),0),0)*($AH104-$AH103)/10000</f>
        <v>0</v>
      </c>
      <c r="EM103" s="140" t="n">
        <f aca="false">IF(EM$2&lt;=$A103,IF(EM$3&gt;=$A103,(EM$4),0),0)*($AH104-$AH103)/10000</f>
        <v>0</v>
      </c>
      <c r="EN103" s="17"/>
      <c r="EO103" s="128" t="n">
        <f aca="false">SUM(EH103:EM103)</f>
        <v>0</v>
      </c>
      <c r="EP103" s="128" t="n">
        <f aca="false">EO103*AL103</f>
        <v>0</v>
      </c>
      <c r="EQ103" s="17"/>
      <c r="ER103" s="17"/>
      <c r="ES103" s="17"/>
      <c r="ET103" s="17"/>
      <c r="EU103" s="17"/>
      <c r="EV103" s="140" t="n">
        <f aca="false">IF(EV$2&lt;=$A103,IF(EV$3&gt;=$A103,(EV$4),0),0)*($AH104-$AH103)/10000</f>
        <v>0</v>
      </c>
      <c r="EW103" s="140" t="n">
        <f aca="false">IF(EW$2&lt;=$A103,IF(EW$3&gt;=$A103,(EW$4),0),0)*($AH104-$AH103)/10000</f>
        <v>0</v>
      </c>
      <c r="EX103" s="140" t="n">
        <f aca="false">IF(EX$2&lt;=$A103,IF(EX$3&gt;=$A103,(EX$4),0),0)*($AH104-$AH103)/10000</f>
        <v>0</v>
      </c>
      <c r="EY103" s="140" t="n">
        <f aca="false">IF(EY$2&lt;=$A103,IF(EY$3&gt;=$A103,(EY$4),0),0)*($AH104-$AH103)/10000</f>
        <v>0</v>
      </c>
      <c r="EZ103" s="140" t="n">
        <f aca="false">IF(EZ$2&lt;=$A103,IF(EZ$3&gt;=$A103,(EZ$4),0),0)*($AH104-$AH103)/10000</f>
        <v>0</v>
      </c>
      <c r="FA103" s="140" t="n">
        <f aca="false">IF(FA$2&lt;=$A103,IF(FA$3&gt;=$A103,(FA$4),0),0)*($AH104-$AH103)/10000</f>
        <v>0</v>
      </c>
      <c r="FB103" s="17"/>
      <c r="FC103" s="128" t="n">
        <f aca="false">SUM(EV103:FA103)</f>
        <v>0</v>
      </c>
      <c r="FD103" s="128" t="n">
        <f aca="false">FC103*AL103</f>
        <v>0</v>
      </c>
      <c r="FE103" s="17"/>
      <c r="FF103" s="17"/>
      <c r="FG103" s="17"/>
      <c r="FH103" s="17"/>
      <c r="FI103" s="17"/>
      <c r="FJ103" s="17"/>
      <c r="FK103" s="140" t="n">
        <f aca="false">IF(FK$2&lt;=$A103,IF(FK$3&gt;=$A103,(FK$4),0),0)*($AH104-$AH103)/10000</f>
        <v>0</v>
      </c>
      <c r="FL103" s="140" t="n">
        <f aca="false">IF(FL$2&lt;=$A103,IF(FL$3&gt;=$A103,(FL$4),0),0)*($AH104-$AH103)/10000</f>
        <v>0</v>
      </c>
      <c r="FM103" s="140" t="n">
        <f aca="false">IF(FM$2&lt;=$A103,IF(FM$3&gt;=$A103,(FM$4),0),0)*($AH104-$AH103)/10000</f>
        <v>0</v>
      </c>
      <c r="FN103" s="140" t="n">
        <f aca="false">IF(FN$2&lt;=$A103,IF(FN$3&gt;=$A103,(FN$4),0),0)*($AH104-$AH103)/10000</f>
        <v>0</v>
      </c>
      <c r="FO103" s="140" t="n">
        <f aca="false">IF(FO$2&lt;=$A103,IF(FO$3&gt;=$A103,(FO$4),0),0)*($AH104-$AH103)/10000</f>
        <v>0</v>
      </c>
      <c r="FP103" s="140" t="n">
        <f aca="false">IF(FP$2&lt;=$A103,IF(FP$3&gt;=$A103,(FP$4),0),0)*($AH104-$AH103)/10000</f>
        <v>0</v>
      </c>
      <c r="FQ103" s="17"/>
      <c r="FR103" s="128" t="n">
        <f aca="false">SUM(FK103:FP103)</f>
        <v>0</v>
      </c>
      <c r="FS103" s="128" t="n">
        <f aca="false">FR103*AL103</f>
        <v>0</v>
      </c>
      <c r="FT103" s="17"/>
      <c r="FU103" s="17"/>
      <c r="FV103" s="17"/>
      <c r="FW103" s="17"/>
      <c r="FX103" s="17"/>
      <c r="FY103" s="17"/>
      <c r="FZ103" s="140" t="n">
        <f aca="false">IF(FZ$2&lt;=$A103,IF(FZ$3&gt;=$A103,(FZ$4),0),0)*($AH104-$AH103)/10000</f>
        <v>0</v>
      </c>
      <c r="GA103" s="140" t="n">
        <f aca="false">IF(GA$2&lt;=$A103,IF(GA$3&gt;=$A103,(GA$4),0),0)*($AH104-$AH103)/10000</f>
        <v>0</v>
      </c>
      <c r="GB103" s="140" t="n">
        <f aca="false">IF(GB$2&lt;=$A103,IF(GB$3&gt;=$A103,(GB$4),0),0)*($AH104-$AH103)/10000</f>
        <v>0</v>
      </c>
      <c r="GC103" s="140" t="n">
        <f aca="false">IF(GC$2&lt;=$A103,IF(GC$3&gt;=$A103,(GC$4),0),0)*($AH104-$AH103)/10000</f>
        <v>0</v>
      </c>
      <c r="GD103" s="140" t="n">
        <f aca="false">IF(GD$2&lt;=$A103,IF(GD$3&gt;=$A103,(GD$4),0),0)*($AH104-$AH103)/10000</f>
        <v>0</v>
      </c>
      <c r="GE103" s="140" t="n">
        <f aca="false">IF(GE$2&lt;=$A103,IF(GE$3&gt;=$A103,(GE$4),0),0)*($AH104-$AH103)/10000</f>
        <v>0</v>
      </c>
      <c r="GF103" s="17"/>
      <c r="GG103" s="128" t="n">
        <f aca="false">SUM(FZ103:GE103)</f>
        <v>0</v>
      </c>
      <c r="GH103" s="128" t="n">
        <f aca="false">GG103*AL103</f>
        <v>0</v>
      </c>
      <c r="GK103" s="17"/>
      <c r="GL103" s="17"/>
      <c r="GM103" s="17"/>
      <c r="GN103" s="17"/>
      <c r="GO103" s="140" t="n">
        <f aca="false">IF(GO$2&lt;=$A103,IF(GO$3&gt;=$A103,(GO$4),0),0)*($AH104-$AH103)/10000</f>
        <v>0</v>
      </c>
      <c r="GP103" s="140" t="n">
        <f aca="false">IF(GP$2&lt;=$A103,IF(GP$3&gt;=$A103,(GP$4),0),0)*($AH104-$AH103)/10000</f>
        <v>0</v>
      </c>
      <c r="GQ103" s="140" t="n">
        <f aca="false">IF(GQ$2&lt;=$A103,IF(GQ$3&gt;=$A103,(GQ$4),0),0)*($AH104-$AH103)/10000</f>
        <v>0</v>
      </c>
      <c r="GR103" s="140" t="n">
        <f aca="false">IF(GR$2&lt;=$A103,IF(GR$3&gt;=$A103,(GR$4),0),0)*($AH104-$AH103)/10000</f>
        <v>0</v>
      </c>
      <c r="GS103" s="140" t="n">
        <f aca="false">IF(GS$2&lt;=$A103,IF(GS$3&gt;=$A103,(GS$4),0),0)*($AH104-$AH103)/10000</f>
        <v>0</v>
      </c>
      <c r="GT103" s="140" t="n">
        <f aca="false">IF(GT$2&lt;=$A103,IF(GT$3&gt;=$A103,(GT$4),0),0)*($AH104-$AH103)/10000</f>
        <v>0</v>
      </c>
      <c r="GU103" s="17"/>
      <c r="GV103" s="128" t="n">
        <f aca="false">SUM(GO103:GT103)</f>
        <v>0</v>
      </c>
      <c r="GW103" s="128" t="n">
        <f aca="false">GV103*AL103</f>
        <v>0</v>
      </c>
      <c r="GZ103" s="17"/>
      <c r="HA103" s="17"/>
      <c r="HB103" s="17"/>
      <c r="HC103" s="17"/>
      <c r="HD103" s="140" t="n">
        <f aca="false">IF(HD$2&lt;=$A103,IF(HD$3&gt;=$A103,(HD$4),0),0)*($AH104-$AH103)/10000</f>
        <v>0</v>
      </c>
      <c r="HE103" s="140" t="n">
        <f aca="false">IF(HE$2&lt;=$A103,IF(HE$3&gt;=$A103,(HE$4),0),0)*($AH104-$AH103)/10000</f>
        <v>0</v>
      </c>
      <c r="HF103" s="140" t="n">
        <f aca="false">IF(HF$2&lt;=$A103,IF(HF$3&gt;=$A103,(HF$4),0),0)*($AH104-$AH103)/10000</f>
        <v>0</v>
      </c>
      <c r="HG103" s="140" t="n">
        <f aca="false">IF(HG$2&lt;=$A103,IF(HG$3&gt;=$A103,(HG$4),0),0)*($AH104-$AH103)/10000</f>
        <v>0</v>
      </c>
      <c r="HH103" s="140" t="n">
        <f aca="false">IF(HH$2&lt;=$A103,IF(HH$3&gt;=$A103,(HH$4),0),0)*($AH104-$AH103)/10000</f>
        <v>0</v>
      </c>
      <c r="HI103" s="140" t="n">
        <f aca="false">IF(HI$2&lt;=$A103,IF(HI$3&gt;=$A103,(HI$4),0),0)*($AH104-$AH103)/10000</f>
        <v>0</v>
      </c>
      <c r="HJ103" s="17"/>
      <c r="HK103" s="128" t="n">
        <f aca="false">SUM(HD103:HI103)</f>
        <v>0</v>
      </c>
      <c r="HL103" s="128" t="n">
        <f aca="false">HK103*AL103</f>
        <v>0</v>
      </c>
    </row>
    <row r="104" customFormat="false" ht="16.5" hidden="false" customHeight="false" outlineLevel="0" collapsed="false">
      <c r="A104" s="133" t="n">
        <v>39904</v>
      </c>
      <c r="B104" s="134" t="e">
        <f aca="false">INDEX(PrnArray,MATCH($A104,PrnColumn,0),MATCH($AE$19,PrnRow,0))+EP104</f>
        <v>#VALUE!</v>
      </c>
      <c r="C104" s="148" t="n">
        <f aca="false">INDEX(M1SHEET,MATCH($A104,M1COLUMN,0),MATCH($AF$14,M1ROW,0))</f>
        <v>0</v>
      </c>
      <c r="D104" s="149"/>
      <c r="E104" s="134" t="n">
        <f aca="false">INDEX(PrnArray,MATCH($A104,PrnColumn,0),MATCH($AF$47,PrnRow,0))+HL104</f>
        <v>0</v>
      </c>
      <c r="F104" s="148" t="n">
        <f aca="false">INDEX(M1SHEET,MATCH($A104,M1COLUMN,0),MATCH($AF$6,M1ROW,0))</f>
        <v>0.1875</v>
      </c>
      <c r="G104" s="149"/>
      <c r="H104" s="134" t="n">
        <f aca="false">INDEX(PrnArray,MATCH($A104,PrnColumn,0),MATCH($AE$11,PrnRow,0))</f>
        <v>0</v>
      </c>
      <c r="I104" s="148" t="n">
        <f aca="false">INDEX(M1SHEET,MATCH($A104,M1COLUMN,0),MATCH($AF$20,M1ROW,0))</f>
        <v>-0.09</v>
      </c>
      <c r="J104" s="149"/>
      <c r="K104" s="134" t="e">
        <f aca="false">INDEX(PrnArray,MATCH($A104,PrnColumn,0),MATCH($AE$21,PrnRow,0))+FS104</f>
        <v>#VALUE!</v>
      </c>
      <c r="L104" s="148" t="n">
        <f aca="false">INDEX(M1SHEET,MATCH($A104,M1COLUMN,0),MATCH($AF$10,M1ROW,0))</f>
        <v>0.0875</v>
      </c>
      <c r="M104" s="149"/>
      <c r="N104" s="134" t="n">
        <f aca="false">INDEX(PrnArray,MATCH($A104,PrnColumn,0),MATCH($AE$40,PrnRow,0))+AJ104</f>
        <v>-39.99</v>
      </c>
      <c r="O104" s="148" t="n">
        <f aca="false">INDEX(M1SHEET,MATCH($A104,M1COLUMN,0),MATCH($AF$26,M1ROW,0))</f>
        <v>0.13</v>
      </c>
      <c r="P104" s="149"/>
      <c r="Q104" s="134" t="n">
        <f aca="false">INDEX(PrnArray,MATCH($A104,PrnColumn,0),MATCH($AE$2,PrnRow,0))+$BE104+$DE104</f>
        <v>10.42</v>
      </c>
      <c r="R104" s="148" t="n">
        <f aca="false">INDEX(M1SHEET,MATCH($A104,M1COLUMN,0),MATCH($AF$3,M1ROW,0))</f>
        <v>-0.6</v>
      </c>
      <c r="S104" s="149"/>
      <c r="T104" s="148" t="n">
        <f aca="false">INDEX(M1SHEET,MATCH($A104,M1COLUMN,0),MATCH($AF$28,M1ROW,0))</f>
        <v>4.83974807599126</v>
      </c>
      <c r="U104" s="149"/>
      <c r="V104" s="134" t="e">
        <f aca="false">INDEX(PrnArray,MATCH($A104,PrnColumn,0),MATCH($AE$18,PrnRow,0))+INDEX(optsArray,MATCH($A104,optsColumn,0),MATCH($AE$18,optsRow,0))+$BE104+$CJ104+$CR104+$DP104</f>
        <v>#VALUE!</v>
      </c>
      <c r="W104" s="148" t="n">
        <f aca="false">INDEX(M1SHEET,MATCH($A104,M1COLUMN,0),MATCH($AF$2,M1ROW,0))</f>
        <v>4.06</v>
      </c>
      <c r="X104" s="149"/>
      <c r="Z104" s="150" t="e">
        <f aca="false">H104+K104+Q104</f>
        <v>#VALUE!</v>
      </c>
      <c r="AA104" s="58"/>
      <c r="AB104" s="58"/>
      <c r="AH104" s="138" t="n">
        <v>39904</v>
      </c>
      <c r="AI104" s="96" t="n">
        <f aca="false">(BE104+BQ104+CJ104+DP104)*AL104</f>
        <v>0</v>
      </c>
      <c r="AJ104" s="97" t="n">
        <f aca="false">(AN104)*(AL104)</f>
        <v>0</v>
      </c>
      <c r="AK104" s="97" t="n">
        <f aca="false">(AM104+AN104)*(AL104)</f>
        <v>0</v>
      </c>
      <c r="AL104" s="139" t="n">
        <f aca="false">INDEX(M1SHEET,MATCH($AH104,M1COLUMN,0),MATCH($AF$38,M1ROW,0))</f>
        <v>0.622938574590537</v>
      </c>
      <c r="AM104" s="122" t="n">
        <f aca="false">BR104</f>
        <v>0</v>
      </c>
      <c r="AN104" s="97" t="n">
        <f aca="false">BQ104</f>
        <v>0</v>
      </c>
      <c r="AO104" s="125"/>
      <c r="AP104" s="108"/>
      <c r="AQ104" s="128" t="n">
        <f aca="false">SUM(AW104:BD104)+SUM(BH104:BO104)+SUM(DT104:DY104)+SUM(BV104:CH104)</f>
        <v>0</v>
      </c>
      <c r="AR104" s="108"/>
      <c r="AS104" s="17"/>
      <c r="AT104" s="17"/>
      <c r="AU104" s="37" t="n">
        <v>39904</v>
      </c>
      <c r="AV104" s="17"/>
      <c r="AW104" s="128" t="n">
        <f aca="false">IF(AW$2&lt;=$A104,IF(AW$3&gt;=$A104,(AW$4/1.055056),0),0)*($AH105-$AH104)/10000</f>
        <v>0</v>
      </c>
      <c r="AX104" s="140" t="n">
        <f aca="false">IF(AX$2&lt;=$A104,IF(AX$3&gt;=$A104,(AX$4/1.055056),0),0)*($AH105-$AH104)/10000</f>
        <v>0</v>
      </c>
      <c r="AY104" s="140" t="n">
        <f aca="false">IF(AY$2&lt;=$A104,IF(AY$3&gt;=$A104,(AY$4/1.055056),0),0)*($AH105-$AH104)/10000</f>
        <v>0</v>
      </c>
      <c r="AZ104" s="140" t="n">
        <f aca="false">IF(AZ$2&lt;=$A104,IF(AZ$3&gt;=$A104,(AZ$4/1.055056),0),0)*($AH105-$AH104)/10000</f>
        <v>0</v>
      </c>
      <c r="BA104" s="140" t="n">
        <f aca="false">IF(BA$2&lt;=$A104,IF(BA$3&gt;=$A104,(BA$4/1.055056),0),0)*($AH105-$AH104)/10000</f>
        <v>0</v>
      </c>
      <c r="BB104" s="140" t="n">
        <f aca="false">IF(BB$2&lt;=$A104,IF(BB$3&gt;=$A104,(BB$4/1.055056),0),0)*($AH105-$AH104)/10000</f>
        <v>0</v>
      </c>
      <c r="BC104" s="140" t="n">
        <f aca="false">IF(BC$2&lt;=$A104,IF(BC$3&gt;=$A104,(BC$4/1.055056),0),0)*($AH105-$AH104)/10000</f>
        <v>0</v>
      </c>
      <c r="BD104" s="140"/>
      <c r="BE104" s="140" t="n">
        <f aca="false">SUM(AW104:BD104)*AL104</f>
        <v>0</v>
      </c>
      <c r="BF104" s="13"/>
      <c r="BG104" s="13"/>
      <c r="BH104" s="141" t="n">
        <f aca="false">IF(BH$2&lt;=$A104,IF(BH$3&gt;=$A104,(BH$4/1.055056),0),0)*($AH105-$AH104)/10000</f>
        <v>0</v>
      </c>
      <c r="BI104" s="141" t="n">
        <f aca="false">IF(BI$2&lt;=$A104,IF(BI$3&gt;=$A104,(BI$4/1.055056),0),0)*($AH105-$AH104)/10000</f>
        <v>0</v>
      </c>
      <c r="BJ104" s="141" t="n">
        <f aca="false">IF(BJ$2&lt;=$A104,IF(BJ$3&gt;=$A104,(BJ$4/1.055056),0),0)*($AH105-$AH104)/10000</f>
        <v>0</v>
      </c>
      <c r="BK104" s="141" t="n">
        <f aca="false">IF(BK$2&lt;=$A104,IF(BK$3&gt;=$A104,(BK$4/1.055056),0),0)*($AH105-$AH104)/10000</f>
        <v>0</v>
      </c>
      <c r="BL104" s="141" t="n">
        <f aca="false">IF(BL$2&lt;=$A104,IF(BL$3&gt;=$A104,(BL$4/1.055056),0),0)*($AH105-$AH104)/10000</f>
        <v>0</v>
      </c>
      <c r="BM104" s="141" t="n">
        <f aca="false">IF(BM$2&lt;=$A104,IF(BM$3&gt;=$A104,(BM$4/1.055056),0),0)*($AH105-$AH104)/10000</f>
        <v>0</v>
      </c>
      <c r="BN104" s="141" t="n">
        <f aca="false">IF(BN$2&lt;=$A104,IF(BN$3&gt;=$A104,(BN$4/1.055056),0),0)*($AH105-$AH104)/10000</f>
        <v>0</v>
      </c>
      <c r="BO104" s="141" t="n">
        <f aca="false">IF(BO$2&lt;=$A104,IF(BO$3&gt;=$A104,(BO$4/1.055056),0),0)*($AH105-$AH104)/10000</f>
        <v>0</v>
      </c>
      <c r="BP104" s="13"/>
      <c r="BQ104" s="14" t="n">
        <f aca="false">SUM(BH104:BO104)</f>
        <v>0</v>
      </c>
      <c r="BR104" s="14"/>
      <c r="BS104" s="14"/>
      <c r="BT104" s="17"/>
      <c r="BU104" s="17"/>
      <c r="BV104" s="142" t="n">
        <f aca="false">IF(BV$2&lt;=$A104,IF(BV$3&gt;=$A104,(BV$4),0),0)*($AH105-$AH104)/10000</f>
        <v>0</v>
      </c>
      <c r="BW104" s="142" t="n">
        <f aca="false">IF(BW$2&lt;=$A104,IF(BW$3&gt;=$A104,(BW$4),0),0)*($AH105-$AH104)/10000</f>
        <v>0</v>
      </c>
      <c r="BX104" s="142" t="n">
        <f aca="false">IF(BX$2&lt;=$A104,IF(BX$3&gt;=$A104,(BX$4),0),0)*($AH105-$AH104)/10000</f>
        <v>0</v>
      </c>
      <c r="BY104" s="142" t="n">
        <f aca="false">IF(BY$2&lt;=$A104,IF(BY$3&gt;=$A104,(BY$4),0),0)*($AH105-$AH104)/10000</f>
        <v>0</v>
      </c>
      <c r="BZ104" s="142" t="n">
        <f aca="false">IF(BZ$2&lt;=$A104,IF(BZ$3&gt;=$A104,(BZ$4),0),0)*($AH105-$AH104)/10000</f>
        <v>0</v>
      </c>
      <c r="CA104" s="140" t="n">
        <f aca="false">IF(CA$2&lt;=$A104,IF(CA$3&gt;=$A104,(CA$4),0),0)*($AH105-$AH104)/10000</f>
        <v>0</v>
      </c>
      <c r="CB104" s="140" t="n">
        <f aca="false">IF(CB$2&lt;=$A104,IF(CB$3&gt;=$A104,(CB$4),0),0)*($AH105-$AH104)/10000</f>
        <v>0</v>
      </c>
      <c r="CC104" s="140" t="n">
        <f aca="false">IF(CC$2&lt;=$A104,IF(CC$3&gt;=$A104,(CC$4),0),0)*($AH105-$AH104)/10000</f>
        <v>0</v>
      </c>
      <c r="CD104" s="140" t="n">
        <f aca="false">IF(CD$2&lt;=$A104,IF(CD$3&gt;=$A104,(CD$4),0),0)*($AH105-$AH104)/10000</f>
        <v>0</v>
      </c>
      <c r="CE104" s="140" t="n">
        <f aca="false">IF(CE$2&lt;=$A104,IF(CE$3&gt;=$A104,(CE$4),0),0)*($AH105-$AH104)/10000</f>
        <v>0</v>
      </c>
      <c r="CF104" s="140" t="n">
        <f aca="false">IF(CF$2&lt;=$A104,IF(CF$3&gt;=$A104,(CF$4),0),0)*($AH105-$AH104)/10000</f>
        <v>0</v>
      </c>
      <c r="CG104" s="140" t="n">
        <f aca="false">IF(CG$2&lt;=$A104,IF(CG$3&gt;=$A104,(CG$4),0),0)*($AH105-$AH104)/10000</f>
        <v>0</v>
      </c>
      <c r="CH104" s="140" t="n">
        <f aca="false">IF(CH$2&lt;=$A104,IF(CH$3&gt;=$A104,(CH$4),0),0)*($AH105-$AH104)/10000</f>
        <v>0</v>
      </c>
      <c r="CI104" s="17"/>
      <c r="CJ104" s="128" t="n">
        <f aca="false">SUM(BV104:CH104)*$AL104</f>
        <v>0</v>
      </c>
      <c r="CK104" s="128"/>
      <c r="CL104" s="128"/>
      <c r="CM104" s="142" t="n">
        <f aca="false">IF(CM$2&lt;=$A104,IF(CM$3&gt;=$A104,(CM$4),0),0)*($AH105-$AH104)/10000</f>
        <v>0</v>
      </c>
      <c r="CN104" s="142" t="n">
        <f aca="false">IF(CN$2&lt;=$A104,IF(CN$3&gt;=$A104,(CN$4),0),0)*($AH105-$AH104)/10000</f>
        <v>0</v>
      </c>
      <c r="CO104" s="142" t="n">
        <f aca="false">IF(CO$2&lt;=$A104,IF(CO$3&gt;=$A104,(CO$4),0),0)*($AH105-$AH104)/10000</f>
        <v>0</v>
      </c>
      <c r="CP104" s="142" t="n">
        <f aca="false">IF(CP$2&lt;=$A104,IF(CP$3&gt;=$A104,(CP$4),0),0)*($AH105-$AH104)/10000</f>
        <v>0</v>
      </c>
      <c r="CQ104" s="128"/>
      <c r="CR104" s="128" t="n">
        <f aca="false">SUM(CM104:CP104)*AL104</f>
        <v>0</v>
      </c>
      <c r="CS104" s="128"/>
      <c r="CT104" s="17"/>
      <c r="CU104" s="17"/>
      <c r="CV104" s="17"/>
      <c r="CW104" s="140" t="n">
        <f aca="false">IF(CW$2&lt;=$A104,IF(CW$3&gt;=$A104,(CW$4),0),0)*($AH105-$AH104)/10000</f>
        <v>0</v>
      </c>
      <c r="CX104" s="140" t="n">
        <f aca="false">IF(CX$2&lt;=$A104,IF(CX$3&gt;=$A104,(CX$4),0),0)*($AH105-$AH104)/10000</f>
        <v>0</v>
      </c>
      <c r="CY104" s="140" t="n">
        <f aca="false">IF(CY$2&lt;=$A104,IF(CY$3&gt;=$A104,(CY$4),0),0)*($AH105-$AH104)/10000</f>
        <v>0</v>
      </c>
      <c r="CZ104" s="140" t="n">
        <f aca="false">IF(CZ$2&lt;=$A104,IF(CZ$3&gt;=$A104,(CZ$4),0),0)*($AH105-$AH104)/10000</f>
        <v>0</v>
      </c>
      <c r="DA104" s="140" t="n">
        <f aca="false">IF(DA$2&lt;=$A104,IF(DA$3&gt;=$A104,(DA$4),0),0)*($AH105-$AH104)/10000</f>
        <v>0</v>
      </c>
      <c r="DB104" s="140" t="n">
        <f aca="false">IF(DB$2&lt;=$A104,IF(DB$3&gt;=$A104,(DB$4),0),0)*($AH105-$AH104)/10000</f>
        <v>0</v>
      </c>
      <c r="DC104" s="140" t="n">
        <f aca="false">IF(DC$2&lt;=$A104,IF(DC$3&gt;=$A104,(DC$4),0),0)*($AH105-$AH104)/10000</f>
        <v>0</v>
      </c>
      <c r="DD104" s="17"/>
      <c r="DE104" s="128" t="n">
        <f aca="false">SUM(CW104:DC104)*$AL104</f>
        <v>0</v>
      </c>
      <c r="DF104" s="17"/>
      <c r="DG104" s="17"/>
      <c r="DH104" s="17"/>
      <c r="DI104" s="17"/>
      <c r="DJ104" s="17"/>
      <c r="DK104" s="140" t="n">
        <f aca="false">IF(DK$2&lt;=$A104,IF(DK$3&gt;=$A104,(DK$4),0),0)*($AH105-$AH104)/10000</f>
        <v>0</v>
      </c>
      <c r="DL104" s="140" t="n">
        <f aca="false">IF(DL$2&lt;=$A104,IF(DL$3&gt;=$A104,(DL$4),0),0)*($AH105-$AH104)/10000</f>
        <v>0</v>
      </c>
      <c r="DM104" s="140" t="n">
        <f aca="false">IF(DM$2&lt;=$A104,IF(DM$3&gt;=$A104,(DM$4),0),0)*($AH105-$AH104)/10000</f>
        <v>0</v>
      </c>
      <c r="DN104" s="140" t="n">
        <f aca="false">IF(DN$2&lt;=$A104,IF(DN$3&gt;=$A104,(DN$4),0),0)*($AH105-$AH104)/10000</f>
        <v>0</v>
      </c>
      <c r="DO104" s="140"/>
      <c r="DP104" s="140" t="n">
        <f aca="false">SUM(DK104:DN104)*AL104</f>
        <v>0</v>
      </c>
      <c r="DQ104" s="140"/>
      <c r="DR104" s="140" t="n">
        <f aca="false">IF(DR$2&lt;=$A104,IF(DR$3&gt;=$A104,(DR$4),0),0)*($AH105-$AH104)/10000</f>
        <v>0</v>
      </c>
      <c r="DS104" s="140" t="n">
        <f aca="false">IF(DS$2&lt;=$A104,IF(DS$3&gt;=$A104,(DS$4),0),0)*($AH105-$AH104)/10000</f>
        <v>0</v>
      </c>
      <c r="DT104" s="140" t="n">
        <f aca="false">IF(DT$2&lt;=$A104,IF(DT$3&gt;=$A104,(DT$4),0),0)*($AH105-$AH104)/10000</f>
        <v>0</v>
      </c>
      <c r="DU104" s="140" t="n">
        <f aca="false">IF(DU$2&lt;=$A104,IF(DU$3&gt;=$A104,(DU$4),0),0)*($AH105-$AH104)/10000</f>
        <v>0</v>
      </c>
      <c r="DV104" s="140" t="n">
        <f aca="false">IF(DV$2&lt;=$A104,IF(DV$3&gt;=$A104,(DV$4),0),0)*($AH105-$AH104)/10000</f>
        <v>0</v>
      </c>
      <c r="DW104" s="140" t="n">
        <f aca="false">IF(DW$2&lt;=$A104,IF(DW$3&gt;=$A104,(DW$4),0),0)*($AH105-$AH104)/10000</f>
        <v>0</v>
      </c>
      <c r="DX104" s="140" t="n">
        <f aca="false">IF(DX$2&lt;=$A104,IF(DX$3&gt;=$A104,(DX$4),0),0)*($AH105-$AH104)/10000</f>
        <v>0</v>
      </c>
      <c r="DY104" s="140" t="n">
        <f aca="false">IF(DY$2&lt;=$A104,IF(DY$3&gt;=$A104,(DY$4),0),0)*($AH105-$AH104)/10000</f>
        <v>0</v>
      </c>
      <c r="DZ104" s="17"/>
      <c r="EA104" s="128" t="n">
        <f aca="false">DP104+((SUM(DR104:DY104)))</f>
        <v>0</v>
      </c>
      <c r="EB104" s="128" t="n">
        <f aca="false">EA104*AL104</f>
        <v>0</v>
      </c>
      <c r="EC104" s="17"/>
      <c r="ED104" s="17"/>
      <c r="EE104" s="17"/>
      <c r="EF104" s="17"/>
      <c r="EG104" s="17"/>
      <c r="EH104" s="140" t="n">
        <f aca="false">IF(EH$2&lt;=$A104,IF(EH$3&gt;=$A104,(EH$4),0),0)*($AH105-$AH104)/10000</f>
        <v>0</v>
      </c>
      <c r="EI104" s="140" t="n">
        <f aca="false">IF(EI$2&lt;=$A104,IF(EI$3&gt;=$A104,(EI$4),0),0)*($AH105-$AH104)/10000</f>
        <v>0</v>
      </c>
      <c r="EJ104" s="140" t="n">
        <f aca="false">IF(EJ$2&lt;=$A104,IF(EJ$3&gt;=$A104,(EJ$4),0),0)*($AH105-$AH104)/10000</f>
        <v>0</v>
      </c>
      <c r="EK104" s="140" t="n">
        <f aca="false">IF(EK$2&lt;=$A104,IF(EK$3&gt;=$A104,(EK$4),0),0)*($AH105-$AH104)/10000</f>
        <v>0</v>
      </c>
      <c r="EL104" s="140" t="n">
        <f aca="false">IF(EL$2&lt;=$A104,IF(EL$3&gt;=$A104,(EL$4),0),0)*($AH105-$AH104)/10000</f>
        <v>0</v>
      </c>
      <c r="EM104" s="140" t="n">
        <f aca="false">IF(EM$2&lt;=$A104,IF(EM$3&gt;=$A104,(EM$4),0),0)*($AH105-$AH104)/10000</f>
        <v>0</v>
      </c>
      <c r="EN104" s="17"/>
      <c r="EO104" s="128" t="n">
        <f aca="false">SUM(EH104:EM104)</f>
        <v>0</v>
      </c>
      <c r="EP104" s="128" t="n">
        <f aca="false">EO104*AL104</f>
        <v>0</v>
      </c>
      <c r="EQ104" s="17"/>
      <c r="ER104" s="17"/>
      <c r="ES104" s="17"/>
      <c r="ET104" s="17"/>
      <c r="EU104" s="17"/>
      <c r="EV104" s="140" t="n">
        <f aca="false">IF(EV$2&lt;=$A104,IF(EV$3&gt;=$A104,(EV$4),0),0)*($AH105-$AH104)/10000</f>
        <v>0</v>
      </c>
      <c r="EW104" s="140" t="n">
        <f aca="false">IF(EW$2&lt;=$A104,IF(EW$3&gt;=$A104,(EW$4),0),0)*($AH105-$AH104)/10000</f>
        <v>0</v>
      </c>
      <c r="EX104" s="140" t="n">
        <f aca="false">IF(EX$2&lt;=$A104,IF(EX$3&gt;=$A104,(EX$4),0),0)*($AH105-$AH104)/10000</f>
        <v>0</v>
      </c>
      <c r="EY104" s="140" t="n">
        <f aca="false">IF(EY$2&lt;=$A104,IF(EY$3&gt;=$A104,(EY$4),0),0)*($AH105-$AH104)/10000</f>
        <v>0</v>
      </c>
      <c r="EZ104" s="140" t="n">
        <f aca="false">IF(EZ$2&lt;=$A104,IF(EZ$3&gt;=$A104,(EZ$4),0),0)*($AH105-$AH104)/10000</f>
        <v>0</v>
      </c>
      <c r="FA104" s="140" t="n">
        <f aca="false">IF(FA$2&lt;=$A104,IF(FA$3&gt;=$A104,(FA$4),0),0)*($AH105-$AH104)/10000</f>
        <v>0</v>
      </c>
      <c r="FB104" s="17"/>
      <c r="FC104" s="128" t="n">
        <f aca="false">SUM(EV104:FA104)</f>
        <v>0</v>
      </c>
      <c r="FD104" s="128" t="n">
        <f aca="false">FC104*AL104</f>
        <v>0</v>
      </c>
      <c r="FE104" s="17"/>
      <c r="FF104" s="17"/>
      <c r="FG104" s="17"/>
      <c r="FH104" s="17"/>
      <c r="FI104" s="17"/>
      <c r="FJ104" s="17"/>
      <c r="FK104" s="140" t="n">
        <f aca="false">IF(FK$2&lt;=$A104,IF(FK$3&gt;=$A104,(FK$4),0),0)*($AH105-$AH104)/10000</f>
        <v>0</v>
      </c>
      <c r="FL104" s="140" t="n">
        <f aca="false">IF(FL$2&lt;=$A104,IF(FL$3&gt;=$A104,(FL$4),0),0)*($AH105-$AH104)/10000</f>
        <v>0</v>
      </c>
      <c r="FM104" s="140" t="n">
        <f aca="false">IF(FM$2&lt;=$A104,IF(FM$3&gt;=$A104,(FM$4),0),0)*($AH105-$AH104)/10000</f>
        <v>0</v>
      </c>
      <c r="FN104" s="140" t="n">
        <f aca="false">IF(FN$2&lt;=$A104,IF(FN$3&gt;=$A104,(FN$4),0),0)*($AH105-$AH104)/10000</f>
        <v>0</v>
      </c>
      <c r="FO104" s="140" t="n">
        <f aca="false">IF(FO$2&lt;=$A104,IF(FO$3&gt;=$A104,(FO$4),0),0)*($AH105-$AH104)/10000</f>
        <v>0</v>
      </c>
      <c r="FP104" s="140" t="n">
        <f aca="false">IF(FP$2&lt;=$A104,IF(FP$3&gt;=$A104,(FP$4),0),0)*($AH105-$AH104)/10000</f>
        <v>0</v>
      </c>
      <c r="FQ104" s="17"/>
      <c r="FR104" s="128" t="n">
        <f aca="false">SUM(FK104:FP104)</f>
        <v>0</v>
      </c>
      <c r="FS104" s="128" t="n">
        <f aca="false">FR104*AL104</f>
        <v>0</v>
      </c>
      <c r="FT104" s="17"/>
      <c r="FU104" s="17"/>
      <c r="FV104" s="17"/>
      <c r="FW104" s="17"/>
      <c r="FX104" s="17"/>
      <c r="FY104" s="17"/>
      <c r="FZ104" s="140" t="n">
        <f aca="false">IF(FZ$2&lt;=$A104,IF(FZ$3&gt;=$A104,(FZ$4),0),0)*($AH105-$AH104)/10000</f>
        <v>0</v>
      </c>
      <c r="GA104" s="140" t="n">
        <f aca="false">IF(GA$2&lt;=$A104,IF(GA$3&gt;=$A104,(GA$4),0),0)*($AH105-$AH104)/10000</f>
        <v>0</v>
      </c>
      <c r="GB104" s="140" t="n">
        <f aca="false">IF(GB$2&lt;=$A104,IF(GB$3&gt;=$A104,(GB$4),0),0)*($AH105-$AH104)/10000</f>
        <v>0</v>
      </c>
      <c r="GC104" s="140" t="n">
        <f aca="false">IF(GC$2&lt;=$A104,IF(GC$3&gt;=$A104,(GC$4),0),0)*($AH105-$AH104)/10000</f>
        <v>0</v>
      </c>
      <c r="GD104" s="140" t="n">
        <f aca="false">IF(GD$2&lt;=$A104,IF(GD$3&gt;=$A104,(GD$4),0),0)*($AH105-$AH104)/10000</f>
        <v>0</v>
      </c>
      <c r="GE104" s="140" t="n">
        <f aca="false">IF(GE$2&lt;=$A104,IF(GE$3&gt;=$A104,(GE$4),0),0)*($AH105-$AH104)/10000</f>
        <v>0</v>
      </c>
      <c r="GF104" s="17"/>
      <c r="GG104" s="128" t="n">
        <f aca="false">SUM(FZ104:GE104)</f>
        <v>0</v>
      </c>
      <c r="GH104" s="128" t="n">
        <f aca="false">GG104*AL104</f>
        <v>0</v>
      </c>
      <c r="GK104" s="17"/>
      <c r="GL104" s="17"/>
      <c r="GM104" s="17"/>
      <c r="GN104" s="17"/>
      <c r="GO104" s="140" t="n">
        <f aca="false">IF(GO$2&lt;=$A104,IF(GO$3&gt;=$A104,(GO$4),0),0)*($AH105-$AH104)/10000</f>
        <v>0</v>
      </c>
      <c r="GP104" s="140" t="n">
        <f aca="false">IF(GP$2&lt;=$A104,IF(GP$3&gt;=$A104,(GP$4),0),0)*($AH105-$AH104)/10000</f>
        <v>0</v>
      </c>
      <c r="GQ104" s="140" t="n">
        <f aca="false">IF(GQ$2&lt;=$A104,IF(GQ$3&gt;=$A104,(GQ$4),0),0)*($AH105-$AH104)/10000</f>
        <v>0</v>
      </c>
      <c r="GR104" s="140" t="n">
        <f aca="false">IF(GR$2&lt;=$A104,IF(GR$3&gt;=$A104,(GR$4),0),0)*($AH105-$AH104)/10000</f>
        <v>0</v>
      </c>
      <c r="GS104" s="140" t="n">
        <f aca="false">IF(GS$2&lt;=$A104,IF(GS$3&gt;=$A104,(GS$4),0),0)*($AH105-$AH104)/10000</f>
        <v>0</v>
      </c>
      <c r="GT104" s="140" t="n">
        <f aca="false">IF(GT$2&lt;=$A104,IF(GT$3&gt;=$A104,(GT$4),0),0)*($AH105-$AH104)/10000</f>
        <v>0</v>
      </c>
      <c r="GU104" s="17"/>
      <c r="GV104" s="128" t="n">
        <f aca="false">SUM(GO104:GT104)</f>
        <v>0</v>
      </c>
      <c r="GW104" s="128" t="n">
        <f aca="false">GV104*AL104</f>
        <v>0</v>
      </c>
      <c r="GZ104" s="17"/>
      <c r="HA104" s="17"/>
      <c r="HB104" s="17"/>
      <c r="HC104" s="17"/>
      <c r="HD104" s="140" t="n">
        <f aca="false">IF(HD$2&lt;=$A104,IF(HD$3&gt;=$A104,(HD$4),0),0)*($AH105-$AH104)/10000</f>
        <v>0</v>
      </c>
      <c r="HE104" s="140" t="n">
        <f aca="false">IF(HE$2&lt;=$A104,IF(HE$3&gt;=$A104,(HE$4),0),0)*($AH105-$AH104)/10000</f>
        <v>0</v>
      </c>
      <c r="HF104" s="140" t="n">
        <f aca="false">IF(HF$2&lt;=$A104,IF(HF$3&gt;=$A104,(HF$4),0),0)*($AH105-$AH104)/10000</f>
        <v>0</v>
      </c>
      <c r="HG104" s="140" t="n">
        <f aca="false">IF(HG$2&lt;=$A104,IF(HG$3&gt;=$A104,(HG$4),0),0)*($AH105-$AH104)/10000</f>
        <v>0</v>
      </c>
      <c r="HH104" s="140" t="n">
        <f aca="false">IF(HH$2&lt;=$A104,IF(HH$3&gt;=$A104,(HH$4),0),0)*($AH105-$AH104)/10000</f>
        <v>0</v>
      </c>
      <c r="HI104" s="140" t="n">
        <f aca="false">IF(HI$2&lt;=$A104,IF(HI$3&gt;=$A104,(HI$4),0),0)*($AH105-$AH104)/10000</f>
        <v>0</v>
      </c>
      <c r="HJ104" s="17"/>
      <c r="HK104" s="128" t="n">
        <f aca="false">SUM(HD104:HI104)</f>
        <v>0</v>
      </c>
      <c r="HL104" s="128" t="n">
        <f aca="false">HK104*AL104</f>
        <v>0</v>
      </c>
    </row>
    <row r="105" customFormat="false" ht="16.5" hidden="false" customHeight="false" outlineLevel="0" collapsed="false">
      <c r="A105" s="133" t="n">
        <v>39934</v>
      </c>
      <c r="B105" s="144" t="e">
        <f aca="false">INDEX(PrnArray,MATCH($A105,PrnColumn,0),MATCH($AE$19,PrnRow,0))+EP105</f>
        <v>#VALUE!</v>
      </c>
      <c r="C105" s="135" t="n">
        <f aca="false">INDEX(M1SHEET,MATCH($A105,M1COLUMN,0),MATCH($AF$14,M1ROW,0))</f>
        <v>0</v>
      </c>
      <c r="D105" s="152"/>
      <c r="E105" s="144" t="n">
        <f aca="false">INDEX(PrnArray,MATCH($A105,PrnColumn,0),MATCH($AF$47,PrnRow,0))+HL105</f>
        <v>0</v>
      </c>
      <c r="F105" s="135" t="n">
        <f aca="false">INDEX(M1SHEET,MATCH($A105,M1COLUMN,0),MATCH($AF$6,M1ROW,0))</f>
        <v>0.1775</v>
      </c>
      <c r="G105" s="152"/>
      <c r="H105" s="144" t="n">
        <f aca="false">INDEX(PrnArray,MATCH($A105,PrnColumn,0),MATCH($AE$11,PrnRow,0))</f>
        <v>0</v>
      </c>
      <c r="I105" s="135" t="n">
        <f aca="false">INDEX(M1SHEET,MATCH($A105,M1COLUMN,0),MATCH($AF$20,M1ROW,0))</f>
        <v>-0.09</v>
      </c>
      <c r="J105" s="152"/>
      <c r="K105" s="144" t="e">
        <f aca="false">INDEX(PrnArray,MATCH($A105,PrnColumn,0),MATCH($AE$21,PrnRow,0))+FS105</f>
        <v>#VALUE!</v>
      </c>
      <c r="L105" s="135" t="n">
        <f aca="false">INDEX(M1SHEET,MATCH($A105,M1COLUMN,0),MATCH($AF$10,M1ROW,0))</f>
        <v>0.0775</v>
      </c>
      <c r="M105" s="152"/>
      <c r="N105" s="144" t="n">
        <f aca="false">INDEX(PrnArray,MATCH($A105,PrnColumn,0),MATCH($AE$40,PrnRow,0))+AJ105</f>
        <v>-41.1</v>
      </c>
      <c r="O105" s="135" t="n">
        <f aca="false">INDEX(M1SHEET,MATCH($A105,M1COLUMN,0),MATCH($AF$26,M1ROW,0))</f>
        <v>0.13</v>
      </c>
      <c r="P105" s="152"/>
      <c r="Q105" s="144" t="n">
        <f aca="false">INDEX(PrnArray,MATCH($A105,PrnColumn,0),MATCH($AE$2,PrnRow,0))+$BE105+$DE105</f>
        <v>10.71</v>
      </c>
      <c r="R105" s="135" t="n">
        <f aca="false">INDEX(M1SHEET,MATCH($A105,M1COLUMN,0),MATCH($AF$3,M1ROW,0))</f>
        <v>-0.6</v>
      </c>
      <c r="S105" s="152"/>
      <c r="T105" s="135" t="n">
        <f aca="false">INDEX(M1SHEET,MATCH($A105,M1COLUMN,0),MATCH($AF$28,M1ROW,0))</f>
        <v>4.7989758928231</v>
      </c>
      <c r="U105" s="152"/>
      <c r="V105" s="144" t="e">
        <f aca="false">INDEX(PrnArray,MATCH($A105,PrnColumn,0),MATCH($AE$18,PrnRow,0))+INDEX(optsArray,MATCH($A105,optsColumn,0),MATCH($AE$18,optsRow,0))+$BE105+$CJ105+$CR105+$DP105</f>
        <v>#VALUE!</v>
      </c>
      <c r="W105" s="135" t="n">
        <f aca="false">INDEX(M1SHEET,MATCH($A105,M1COLUMN,0),MATCH($AF$2,M1ROW,0))</f>
        <v>4.031</v>
      </c>
      <c r="X105" s="152"/>
      <c r="Z105" s="150" t="e">
        <f aca="false">H105+K105+Q105</f>
        <v>#VALUE!</v>
      </c>
      <c r="AA105" s="58"/>
      <c r="AB105" s="58"/>
      <c r="AH105" s="138" t="n">
        <v>39934</v>
      </c>
      <c r="AI105" s="96" t="n">
        <f aca="false">(BE105+BQ105+CJ105+DP105)*AL105</f>
        <v>0</v>
      </c>
      <c r="AJ105" s="97" t="n">
        <f aca="false">(AN105)*(AL105)</f>
        <v>0</v>
      </c>
      <c r="AK105" s="97" t="n">
        <f aca="false">(AM105+AN105)*(AL105)</f>
        <v>0</v>
      </c>
      <c r="AL105" s="139" t="n">
        <f aca="false">INDEX(M1SHEET,MATCH($AH105,M1COLUMN,0),MATCH($AF$38,M1ROW,0))</f>
        <v>0.619587735555624</v>
      </c>
      <c r="AM105" s="122" t="n">
        <f aca="false">BR105</f>
        <v>0</v>
      </c>
      <c r="AN105" s="97" t="n">
        <f aca="false">BQ105</f>
        <v>0</v>
      </c>
      <c r="AO105" s="125"/>
      <c r="AP105" s="108"/>
      <c r="AQ105" s="128" t="n">
        <f aca="false">SUM(AW105:BD105)+SUM(BH105:BO105)+SUM(DT105:DY105)+SUM(BV105:CH105)</f>
        <v>0</v>
      </c>
      <c r="AR105" s="108"/>
      <c r="AS105" s="17"/>
      <c r="AT105" s="17"/>
      <c r="AU105" s="37" t="n">
        <v>39934</v>
      </c>
      <c r="AV105" s="17"/>
      <c r="AW105" s="128" t="n">
        <f aca="false">IF(AW$2&lt;=$A105,IF(AW$3&gt;=$A105,(AW$4/1.055056),0),0)*($AH106-$AH105)/10000</f>
        <v>0</v>
      </c>
      <c r="AX105" s="140" t="n">
        <f aca="false">IF(AX$2&lt;=$A105,IF(AX$3&gt;=$A105,(AX$4/1.055056),0),0)*($AH106-$AH105)/10000</f>
        <v>0</v>
      </c>
      <c r="AY105" s="140" t="n">
        <f aca="false">IF(AY$2&lt;=$A105,IF(AY$3&gt;=$A105,(AY$4/1.055056),0),0)*($AH106-$AH105)/10000</f>
        <v>0</v>
      </c>
      <c r="AZ105" s="140" t="n">
        <f aca="false">IF(AZ$2&lt;=$A105,IF(AZ$3&gt;=$A105,(AZ$4/1.055056),0),0)*($AH106-$AH105)/10000</f>
        <v>0</v>
      </c>
      <c r="BA105" s="140" t="n">
        <f aca="false">IF(BA$2&lt;=$A105,IF(BA$3&gt;=$A105,(BA$4/1.055056),0),0)*($AH106-$AH105)/10000</f>
        <v>0</v>
      </c>
      <c r="BB105" s="140" t="n">
        <f aca="false">IF(BB$2&lt;=$A105,IF(BB$3&gt;=$A105,(BB$4/1.055056),0),0)*($AH106-$AH105)/10000</f>
        <v>0</v>
      </c>
      <c r="BC105" s="140" t="n">
        <f aca="false">IF(BC$2&lt;=$A105,IF(BC$3&gt;=$A105,(BC$4/1.055056),0),0)*($AH106-$AH105)/10000</f>
        <v>0</v>
      </c>
      <c r="BD105" s="140"/>
      <c r="BE105" s="140" t="n">
        <f aca="false">SUM(AW105:BD105)*AL105</f>
        <v>0</v>
      </c>
      <c r="BF105" s="13"/>
      <c r="BG105" s="13"/>
      <c r="BH105" s="141" t="n">
        <f aca="false">IF(BH$2&lt;=$A105,IF(BH$3&gt;=$A105,(BH$4/1.055056),0),0)*($AH106-$AH105)/10000</f>
        <v>0</v>
      </c>
      <c r="BI105" s="141" t="n">
        <f aca="false">IF(BI$2&lt;=$A105,IF(BI$3&gt;=$A105,(BI$4/1.055056),0),0)*($AH106-$AH105)/10000</f>
        <v>0</v>
      </c>
      <c r="BJ105" s="141" t="n">
        <f aca="false">IF(BJ$2&lt;=$A105,IF(BJ$3&gt;=$A105,(BJ$4/1.055056),0),0)*($AH106-$AH105)/10000</f>
        <v>0</v>
      </c>
      <c r="BK105" s="141" t="n">
        <f aca="false">IF(BK$2&lt;=$A105,IF(BK$3&gt;=$A105,(BK$4/1.055056),0),0)*($AH106-$AH105)/10000</f>
        <v>0</v>
      </c>
      <c r="BL105" s="141" t="n">
        <f aca="false">IF(BL$2&lt;=$A105,IF(BL$3&gt;=$A105,(BL$4/1.055056),0),0)*($AH106-$AH105)/10000</f>
        <v>0</v>
      </c>
      <c r="BM105" s="141" t="n">
        <f aca="false">IF(BM$2&lt;=$A105,IF(BM$3&gt;=$A105,(BM$4/1.055056),0),0)*($AH106-$AH105)/10000</f>
        <v>0</v>
      </c>
      <c r="BN105" s="141" t="n">
        <f aca="false">IF(BN$2&lt;=$A105,IF(BN$3&gt;=$A105,(BN$4/1.055056),0),0)*($AH106-$AH105)/10000</f>
        <v>0</v>
      </c>
      <c r="BO105" s="141" t="n">
        <f aca="false">IF(BO$2&lt;=$A105,IF(BO$3&gt;=$A105,(BO$4/1.055056),0),0)*($AH106-$AH105)/10000</f>
        <v>0</v>
      </c>
      <c r="BP105" s="13"/>
      <c r="BQ105" s="14" t="n">
        <f aca="false">SUM(BH105:BO105)</f>
        <v>0</v>
      </c>
      <c r="BR105" s="14"/>
      <c r="BS105" s="14"/>
      <c r="BT105" s="17"/>
      <c r="BU105" s="17"/>
      <c r="BV105" s="142" t="n">
        <f aca="false">IF(BV$2&lt;=$A105,IF(BV$3&gt;=$A105,(BV$4),0),0)*($AH106-$AH105)/10000</f>
        <v>0</v>
      </c>
      <c r="BW105" s="142" t="n">
        <f aca="false">IF(BW$2&lt;=$A105,IF(BW$3&gt;=$A105,(BW$4),0),0)*($AH106-$AH105)/10000</f>
        <v>0</v>
      </c>
      <c r="BX105" s="142" t="n">
        <f aca="false">IF(BX$2&lt;=$A105,IF(BX$3&gt;=$A105,(BX$4),0),0)*($AH106-$AH105)/10000</f>
        <v>0</v>
      </c>
      <c r="BY105" s="142" t="n">
        <f aca="false">IF(BY$2&lt;=$A105,IF(BY$3&gt;=$A105,(BY$4),0),0)*($AH106-$AH105)/10000</f>
        <v>0</v>
      </c>
      <c r="BZ105" s="142" t="n">
        <f aca="false">IF(BZ$2&lt;=$A105,IF(BZ$3&gt;=$A105,(BZ$4),0),0)*($AH106-$AH105)/10000</f>
        <v>0</v>
      </c>
      <c r="CA105" s="140" t="n">
        <f aca="false">IF(CA$2&lt;=$A105,IF(CA$3&gt;=$A105,(CA$4),0),0)*($AH106-$AH105)/10000</f>
        <v>0</v>
      </c>
      <c r="CB105" s="140" t="n">
        <f aca="false">IF(CB$2&lt;=$A105,IF(CB$3&gt;=$A105,(CB$4),0),0)*($AH106-$AH105)/10000</f>
        <v>0</v>
      </c>
      <c r="CC105" s="140" t="n">
        <f aca="false">IF(CC$2&lt;=$A105,IF(CC$3&gt;=$A105,(CC$4),0),0)*($AH106-$AH105)/10000</f>
        <v>0</v>
      </c>
      <c r="CD105" s="140" t="n">
        <f aca="false">IF(CD$2&lt;=$A105,IF(CD$3&gt;=$A105,(CD$4),0),0)*($AH106-$AH105)/10000</f>
        <v>0</v>
      </c>
      <c r="CE105" s="140" t="n">
        <f aca="false">IF(CE$2&lt;=$A105,IF(CE$3&gt;=$A105,(CE$4),0),0)*($AH106-$AH105)/10000</f>
        <v>0</v>
      </c>
      <c r="CF105" s="140" t="n">
        <f aca="false">IF(CF$2&lt;=$A105,IF(CF$3&gt;=$A105,(CF$4),0),0)*($AH106-$AH105)/10000</f>
        <v>0</v>
      </c>
      <c r="CG105" s="140" t="n">
        <f aca="false">IF(CG$2&lt;=$A105,IF(CG$3&gt;=$A105,(CG$4),0),0)*($AH106-$AH105)/10000</f>
        <v>0</v>
      </c>
      <c r="CH105" s="140" t="n">
        <f aca="false">IF(CH$2&lt;=$A105,IF(CH$3&gt;=$A105,(CH$4),0),0)*($AH106-$AH105)/10000</f>
        <v>0</v>
      </c>
      <c r="CI105" s="17"/>
      <c r="CJ105" s="128" t="n">
        <f aca="false">SUM(BV105:CH105)*$AL105</f>
        <v>0</v>
      </c>
      <c r="CK105" s="128"/>
      <c r="CL105" s="128"/>
      <c r="CM105" s="142" t="n">
        <f aca="false">IF(CM$2&lt;=$A105,IF(CM$3&gt;=$A105,(CM$4),0),0)*($AH106-$AH105)/10000</f>
        <v>0</v>
      </c>
      <c r="CN105" s="142" t="n">
        <f aca="false">IF(CN$2&lt;=$A105,IF(CN$3&gt;=$A105,(CN$4),0),0)*($AH106-$AH105)/10000</f>
        <v>0</v>
      </c>
      <c r="CO105" s="142" t="n">
        <f aca="false">IF(CO$2&lt;=$A105,IF(CO$3&gt;=$A105,(CO$4),0),0)*($AH106-$AH105)/10000</f>
        <v>0</v>
      </c>
      <c r="CP105" s="142" t="n">
        <f aca="false">IF(CP$2&lt;=$A105,IF(CP$3&gt;=$A105,(CP$4),0),0)*($AH106-$AH105)/10000</f>
        <v>0</v>
      </c>
      <c r="CQ105" s="128"/>
      <c r="CR105" s="128" t="n">
        <f aca="false">SUM(CM105:CP105)*AL105</f>
        <v>0</v>
      </c>
      <c r="CS105" s="128"/>
      <c r="CT105" s="17"/>
      <c r="CU105" s="17"/>
      <c r="CV105" s="17"/>
      <c r="CW105" s="140" t="n">
        <f aca="false">IF(CW$2&lt;=$A105,IF(CW$3&gt;=$A105,(CW$4),0),0)*($AH106-$AH105)/10000</f>
        <v>0</v>
      </c>
      <c r="CX105" s="140" t="n">
        <f aca="false">IF(CX$2&lt;=$A105,IF(CX$3&gt;=$A105,(CX$4),0),0)*($AH106-$AH105)/10000</f>
        <v>0</v>
      </c>
      <c r="CY105" s="140" t="n">
        <f aca="false">IF(CY$2&lt;=$A105,IF(CY$3&gt;=$A105,(CY$4),0),0)*($AH106-$AH105)/10000</f>
        <v>0</v>
      </c>
      <c r="CZ105" s="140" t="n">
        <f aca="false">IF(CZ$2&lt;=$A105,IF(CZ$3&gt;=$A105,(CZ$4),0),0)*($AH106-$AH105)/10000</f>
        <v>0</v>
      </c>
      <c r="DA105" s="140" t="n">
        <f aca="false">IF(DA$2&lt;=$A105,IF(DA$3&gt;=$A105,(DA$4),0),0)*($AH106-$AH105)/10000</f>
        <v>0</v>
      </c>
      <c r="DB105" s="140" t="n">
        <f aca="false">IF(DB$2&lt;=$A105,IF(DB$3&gt;=$A105,(DB$4),0),0)*($AH106-$AH105)/10000</f>
        <v>0</v>
      </c>
      <c r="DC105" s="140" t="n">
        <f aca="false">IF(DC$2&lt;=$A105,IF(DC$3&gt;=$A105,(DC$4),0),0)*($AH106-$AH105)/10000</f>
        <v>0</v>
      </c>
      <c r="DD105" s="17"/>
      <c r="DE105" s="128" t="n">
        <f aca="false">SUM(CW105:DC105)*$AL105</f>
        <v>0</v>
      </c>
      <c r="DF105" s="17"/>
      <c r="DG105" s="17"/>
      <c r="DH105" s="17"/>
      <c r="DI105" s="17"/>
      <c r="DJ105" s="17"/>
      <c r="DK105" s="140" t="n">
        <f aca="false">IF(DK$2&lt;=$A105,IF(DK$3&gt;=$A105,(DK$4),0),0)*($AH106-$AH105)/10000</f>
        <v>0</v>
      </c>
      <c r="DL105" s="140" t="n">
        <f aca="false">IF(DL$2&lt;=$A105,IF(DL$3&gt;=$A105,(DL$4),0),0)*($AH106-$AH105)/10000</f>
        <v>0</v>
      </c>
      <c r="DM105" s="140" t="n">
        <f aca="false">IF(DM$2&lt;=$A105,IF(DM$3&gt;=$A105,(DM$4),0),0)*($AH106-$AH105)/10000</f>
        <v>0</v>
      </c>
      <c r="DN105" s="140" t="n">
        <f aca="false">IF(DN$2&lt;=$A105,IF(DN$3&gt;=$A105,(DN$4),0),0)*($AH106-$AH105)/10000</f>
        <v>0</v>
      </c>
      <c r="DO105" s="140"/>
      <c r="DP105" s="140" t="n">
        <f aca="false">SUM(DK105:DN105)*AL105</f>
        <v>0</v>
      </c>
      <c r="DQ105" s="140"/>
      <c r="DR105" s="140" t="n">
        <f aca="false">IF(DR$2&lt;=$A105,IF(DR$3&gt;=$A105,(DR$4),0),0)*($AH106-$AH105)/10000</f>
        <v>0</v>
      </c>
      <c r="DS105" s="140" t="n">
        <f aca="false">IF(DS$2&lt;=$A105,IF(DS$3&gt;=$A105,(DS$4),0),0)*($AH106-$AH105)/10000</f>
        <v>0</v>
      </c>
      <c r="DT105" s="140" t="n">
        <f aca="false">IF(DT$2&lt;=$A105,IF(DT$3&gt;=$A105,(DT$4),0),0)*($AH106-$AH105)/10000</f>
        <v>0</v>
      </c>
      <c r="DU105" s="140" t="n">
        <f aca="false">IF(DU$2&lt;=$A105,IF(DU$3&gt;=$A105,(DU$4),0),0)*($AH106-$AH105)/10000</f>
        <v>0</v>
      </c>
      <c r="DV105" s="140" t="n">
        <f aca="false">IF(DV$2&lt;=$A105,IF(DV$3&gt;=$A105,(DV$4),0),0)*($AH106-$AH105)/10000</f>
        <v>0</v>
      </c>
      <c r="DW105" s="140" t="n">
        <f aca="false">IF(DW$2&lt;=$A105,IF(DW$3&gt;=$A105,(DW$4),0),0)*($AH106-$AH105)/10000</f>
        <v>0</v>
      </c>
      <c r="DX105" s="140" t="n">
        <f aca="false">IF(DX$2&lt;=$A105,IF(DX$3&gt;=$A105,(DX$4),0),0)*($AH106-$AH105)/10000</f>
        <v>0</v>
      </c>
      <c r="DY105" s="140" t="n">
        <f aca="false">IF(DY$2&lt;=$A105,IF(DY$3&gt;=$A105,(DY$4),0),0)*($AH106-$AH105)/10000</f>
        <v>0</v>
      </c>
      <c r="DZ105" s="17"/>
      <c r="EA105" s="128" t="n">
        <f aca="false">DP105+((SUM(DR105:DY105)))</f>
        <v>0</v>
      </c>
      <c r="EB105" s="128" t="n">
        <f aca="false">EA105*AL105</f>
        <v>0</v>
      </c>
      <c r="EC105" s="17"/>
      <c r="ED105" s="17"/>
      <c r="EE105" s="17"/>
      <c r="EF105" s="17"/>
      <c r="EG105" s="17"/>
      <c r="EH105" s="140" t="n">
        <f aca="false">IF(EH$2&lt;=$A105,IF(EH$3&gt;=$A105,(EH$4),0),0)*($AH106-$AH105)/10000</f>
        <v>0</v>
      </c>
      <c r="EI105" s="140" t="n">
        <f aca="false">IF(EI$2&lt;=$A105,IF(EI$3&gt;=$A105,(EI$4),0),0)*($AH106-$AH105)/10000</f>
        <v>0</v>
      </c>
      <c r="EJ105" s="140" t="n">
        <f aca="false">IF(EJ$2&lt;=$A105,IF(EJ$3&gt;=$A105,(EJ$4),0),0)*($AH106-$AH105)/10000</f>
        <v>0</v>
      </c>
      <c r="EK105" s="140" t="n">
        <f aca="false">IF(EK$2&lt;=$A105,IF(EK$3&gt;=$A105,(EK$4),0),0)*($AH106-$AH105)/10000</f>
        <v>0</v>
      </c>
      <c r="EL105" s="140" t="n">
        <f aca="false">IF(EL$2&lt;=$A105,IF(EL$3&gt;=$A105,(EL$4),0),0)*($AH106-$AH105)/10000</f>
        <v>0</v>
      </c>
      <c r="EM105" s="140" t="n">
        <f aca="false">IF(EM$2&lt;=$A105,IF(EM$3&gt;=$A105,(EM$4),0),0)*($AH106-$AH105)/10000</f>
        <v>0</v>
      </c>
      <c r="EN105" s="17"/>
      <c r="EO105" s="128" t="n">
        <f aca="false">SUM(EH105:EM105)</f>
        <v>0</v>
      </c>
      <c r="EP105" s="128" t="n">
        <f aca="false">EO105*AL105</f>
        <v>0</v>
      </c>
      <c r="EQ105" s="17"/>
      <c r="ER105" s="17"/>
      <c r="ES105" s="17"/>
      <c r="ET105" s="17"/>
      <c r="EU105" s="17"/>
      <c r="EV105" s="140" t="n">
        <f aca="false">IF(EV$2&lt;=$A105,IF(EV$3&gt;=$A105,(EV$4),0),0)*($AH106-$AH105)/10000</f>
        <v>0</v>
      </c>
      <c r="EW105" s="140" t="n">
        <f aca="false">IF(EW$2&lt;=$A105,IF(EW$3&gt;=$A105,(EW$4),0),0)*($AH106-$AH105)/10000</f>
        <v>0</v>
      </c>
      <c r="EX105" s="140" t="n">
        <f aca="false">IF(EX$2&lt;=$A105,IF(EX$3&gt;=$A105,(EX$4),0),0)*($AH106-$AH105)/10000</f>
        <v>0</v>
      </c>
      <c r="EY105" s="140" t="n">
        <f aca="false">IF(EY$2&lt;=$A105,IF(EY$3&gt;=$A105,(EY$4),0),0)*($AH106-$AH105)/10000</f>
        <v>0</v>
      </c>
      <c r="EZ105" s="140" t="n">
        <f aca="false">IF(EZ$2&lt;=$A105,IF(EZ$3&gt;=$A105,(EZ$4),0),0)*($AH106-$AH105)/10000</f>
        <v>0</v>
      </c>
      <c r="FA105" s="140" t="n">
        <f aca="false">IF(FA$2&lt;=$A105,IF(FA$3&gt;=$A105,(FA$4),0),0)*($AH106-$AH105)/10000</f>
        <v>0</v>
      </c>
      <c r="FB105" s="17"/>
      <c r="FC105" s="128" t="n">
        <f aca="false">SUM(EV105:FA105)</f>
        <v>0</v>
      </c>
      <c r="FD105" s="128" t="n">
        <f aca="false">FC105*AL105</f>
        <v>0</v>
      </c>
      <c r="FE105" s="17"/>
      <c r="FF105" s="17"/>
      <c r="FG105" s="17"/>
      <c r="FH105" s="17"/>
      <c r="FI105" s="17"/>
      <c r="FJ105" s="17"/>
      <c r="FK105" s="140" t="n">
        <f aca="false">IF(FK$2&lt;=$A105,IF(FK$3&gt;=$A105,(FK$4),0),0)*($AH106-$AH105)/10000</f>
        <v>0</v>
      </c>
      <c r="FL105" s="140" t="n">
        <f aca="false">IF(FL$2&lt;=$A105,IF(FL$3&gt;=$A105,(FL$4),0),0)*($AH106-$AH105)/10000</f>
        <v>0</v>
      </c>
      <c r="FM105" s="140" t="n">
        <f aca="false">IF(FM$2&lt;=$A105,IF(FM$3&gt;=$A105,(FM$4),0),0)*($AH106-$AH105)/10000</f>
        <v>0</v>
      </c>
      <c r="FN105" s="140" t="n">
        <f aca="false">IF(FN$2&lt;=$A105,IF(FN$3&gt;=$A105,(FN$4),0),0)*($AH106-$AH105)/10000</f>
        <v>0</v>
      </c>
      <c r="FO105" s="140" t="n">
        <f aca="false">IF(FO$2&lt;=$A105,IF(FO$3&gt;=$A105,(FO$4),0),0)*($AH106-$AH105)/10000</f>
        <v>0</v>
      </c>
      <c r="FP105" s="140" t="n">
        <f aca="false">IF(FP$2&lt;=$A105,IF(FP$3&gt;=$A105,(FP$4),0),0)*($AH106-$AH105)/10000</f>
        <v>0</v>
      </c>
      <c r="FQ105" s="17"/>
      <c r="FR105" s="128" t="n">
        <f aca="false">SUM(FK105:FP105)</f>
        <v>0</v>
      </c>
      <c r="FS105" s="128" t="n">
        <f aca="false">FR105*AL105</f>
        <v>0</v>
      </c>
      <c r="FT105" s="17"/>
      <c r="FU105" s="17"/>
      <c r="FV105" s="17"/>
      <c r="FW105" s="17"/>
      <c r="FX105" s="17"/>
      <c r="FY105" s="17"/>
      <c r="FZ105" s="140" t="n">
        <f aca="false">IF(FZ$2&lt;=$A105,IF(FZ$3&gt;=$A105,(FZ$4),0),0)*($AH106-$AH105)/10000</f>
        <v>0</v>
      </c>
      <c r="GA105" s="140" t="n">
        <f aca="false">IF(GA$2&lt;=$A105,IF(GA$3&gt;=$A105,(GA$4),0),0)*($AH106-$AH105)/10000</f>
        <v>0</v>
      </c>
      <c r="GB105" s="140" t="n">
        <f aca="false">IF(GB$2&lt;=$A105,IF(GB$3&gt;=$A105,(GB$4),0),0)*($AH106-$AH105)/10000</f>
        <v>0</v>
      </c>
      <c r="GC105" s="140" t="n">
        <f aca="false">IF(GC$2&lt;=$A105,IF(GC$3&gt;=$A105,(GC$4),0),0)*($AH106-$AH105)/10000</f>
        <v>0</v>
      </c>
      <c r="GD105" s="140" t="n">
        <f aca="false">IF(GD$2&lt;=$A105,IF(GD$3&gt;=$A105,(GD$4),0),0)*($AH106-$AH105)/10000</f>
        <v>0</v>
      </c>
      <c r="GE105" s="140" t="n">
        <f aca="false">IF(GE$2&lt;=$A105,IF(GE$3&gt;=$A105,(GE$4),0),0)*($AH106-$AH105)/10000</f>
        <v>0</v>
      </c>
      <c r="GF105" s="17"/>
      <c r="GG105" s="128" t="n">
        <f aca="false">SUM(FZ105:GE105)</f>
        <v>0</v>
      </c>
      <c r="GH105" s="128" t="n">
        <f aca="false">GG105*AL105</f>
        <v>0</v>
      </c>
      <c r="GK105" s="17"/>
      <c r="GL105" s="17"/>
      <c r="GM105" s="17"/>
      <c r="GN105" s="17"/>
      <c r="GO105" s="140" t="n">
        <f aca="false">IF(GO$2&lt;=$A105,IF(GO$3&gt;=$A105,(GO$4),0),0)*($AH106-$AH105)/10000</f>
        <v>0</v>
      </c>
      <c r="GP105" s="140" t="n">
        <f aca="false">IF(GP$2&lt;=$A105,IF(GP$3&gt;=$A105,(GP$4),0),0)*($AH106-$AH105)/10000</f>
        <v>0</v>
      </c>
      <c r="GQ105" s="140" t="n">
        <f aca="false">IF(GQ$2&lt;=$A105,IF(GQ$3&gt;=$A105,(GQ$4),0),0)*($AH106-$AH105)/10000</f>
        <v>0</v>
      </c>
      <c r="GR105" s="140" t="n">
        <f aca="false">IF(GR$2&lt;=$A105,IF(GR$3&gt;=$A105,(GR$4),0),0)*($AH106-$AH105)/10000</f>
        <v>0</v>
      </c>
      <c r="GS105" s="140" t="n">
        <f aca="false">IF(GS$2&lt;=$A105,IF(GS$3&gt;=$A105,(GS$4),0),0)*($AH106-$AH105)/10000</f>
        <v>0</v>
      </c>
      <c r="GT105" s="140" t="n">
        <f aca="false">IF(GT$2&lt;=$A105,IF(GT$3&gt;=$A105,(GT$4),0),0)*($AH106-$AH105)/10000</f>
        <v>0</v>
      </c>
      <c r="GU105" s="17"/>
      <c r="GV105" s="128" t="n">
        <f aca="false">SUM(GO105:GT105)</f>
        <v>0</v>
      </c>
      <c r="GW105" s="128" t="n">
        <f aca="false">GV105*AL105</f>
        <v>0</v>
      </c>
      <c r="GZ105" s="17"/>
      <c r="HA105" s="17"/>
      <c r="HB105" s="17"/>
      <c r="HC105" s="17"/>
      <c r="HD105" s="140" t="n">
        <f aca="false">IF(HD$2&lt;=$A105,IF(HD$3&gt;=$A105,(HD$4),0),0)*($AH106-$AH105)/10000</f>
        <v>0</v>
      </c>
      <c r="HE105" s="140" t="n">
        <f aca="false">IF(HE$2&lt;=$A105,IF(HE$3&gt;=$A105,(HE$4),0),0)*($AH106-$AH105)/10000</f>
        <v>0</v>
      </c>
      <c r="HF105" s="140" t="n">
        <f aca="false">IF(HF$2&lt;=$A105,IF(HF$3&gt;=$A105,(HF$4),0),0)*($AH106-$AH105)/10000</f>
        <v>0</v>
      </c>
      <c r="HG105" s="140" t="n">
        <f aca="false">IF(HG$2&lt;=$A105,IF(HG$3&gt;=$A105,(HG$4),0),0)*($AH106-$AH105)/10000</f>
        <v>0</v>
      </c>
      <c r="HH105" s="140" t="n">
        <f aca="false">IF(HH$2&lt;=$A105,IF(HH$3&gt;=$A105,(HH$4),0),0)*($AH106-$AH105)/10000</f>
        <v>0</v>
      </c>
      <c r="HI105" s="140" t="n">
        <f aca="false">IF(HI$2&lt;=$A105,IF(HI$3&gt;=$A105,(HI$4),0),0)*($AH106-$AH105)/10000</f>
        <v>0</v>
      </c>
      <c r="HJ105" s="17"/>
      <c r="HK105" s="128" t="n">
        <f aca="false">SUM(HD105:HI105)</f>
        <v>0</v>
      </c>
      <c r="HL105" s="128" t="n">
        <f aca="false">HK105*AL105</f>
        <v>0</v>
      </c>
    </row>
    <row r="106" customFormat="false" ht="16.5" hidden="false" customHeight="false" outlineLevel="0" collapsed="false">
      <c r="A106" s="133" t="n">
        <v>39965</v>
      </c>
      <c r="B106" s="144" t="e">
        <f aca="false">INDEX(PrnArray,MATCH($A106,PrnColumn,0),MATCH($AE$19,PrnRow,0))+EP106</f>
        <v>#VALUE!</v>
      </c>
      <c r="C106" s="135" t="n">
        <f aca="false">INDEX(M1SHEET,MATCH($A106,M1COLUMN,0),MATCH($AF$14,M1ROW,0))</f>
        <v>0</v>
      </c>
      <c r="D106" s="152"/>
      <c r="E106" s="144" t="n">
        <f aca="false">INDEX(PrnArray,MATCH($A106,PrnColumn,0),MATCH($AF$47,PrnRow,0))+HL106</f>
        <v>0</v>
      </c>
      <c r="F106" s="135" t="n">
        <f aca="false">INDEX(M1SHEET,MATCH($A106,M1COLUMN,0),MATCH($AF$6,M1ROW,0))</f>
        <v>0.1675</v>
      </c>
      <c r="G106" s="152"/>
      <c r="H106" s="144" t="n">
        <f aca="false">INDEX(PrnArray,MATCH($A106,PrnColumn,0),MATCH($AE$11,PrnRow,0))</f>
        <v>0</v>
      </c>
      <c r="I106" s="135" t="n">
        <f aca="false">INDEX(M1SHEET,MATCH($A106,M1COLUMN,0),MATCH($AF$20,M1ROW,0))</f>
        <v>-0.09</v>
      </c>
      <c r="J106" s="152"/>
      <c r="K106" s="144" t="e">
        <f aca="false">INDEX(PrnArray,MATCH($A106,PrnColumn,0),MATCH($AE$21,PrnRow,0))+FS106</f>
        <v>#VALUE!</v>
      </c>
      <c r="L106" s="135" t="n">
        <f aca="false">INDEX(M1SHEET,MATCH($A106,M1COLUMN,0),MATCH($AF$10,M1ROW,0))</f>
        <v>0.0675</v>
      </c>
      <c r="M106" s="152"/>
      <c r="N106" s="144" t="n">
        <f aca="false">INDEX(PrnArray,MATCH($A106,PrnColumn,0),MATCH($AE$40,PrnRow,0))+AJ106</f>
        <v>-39.56</v>
      </c>
      <c r="O106" s="135" t="n">
        <f aca="false">INDEX(M1SHEET,MATCH($A106,M1COLUMN,0),MATCH($AF$26,M1ROW,0))</f>
        <v>0.13</v>
      </c>
      <c r="P106" s="152"/>
      <c r="Q106" s="144" t="n">
        <f aca="false">INDEX(PrnArray,MATCH($A106,PrnColumn,0),MATCH($AE$2,PrnRow,0))+$BE106+$DE106</f>
        <v>10.31</v>
      </c>
      <c r="R106" s="135" t="n">
        <f aca="false">INDEX(M1SHEET,MATCH($A106,M1COLUMN,0),MATCH($AF$3,M1ROW,0))</f>
        <v>-0.6</v>
      </c>
      <c r="S106" s="152"/>
      <c r="T106" s="135" t="n">
        <f aca="false">INDEX(M1SHEET,MATCH($A106,M1COLUMN,0),MATCH($AF$28,M1ROW,0))</f>
        <v>4.84073905564989</v>
      </c>
      <c r="U106" s="152"/>
      <c r="V106" s="144" t="e">
        <f aca="false">INDEX(PrnArray,MATCH($A106,PrnColumn,0),MATCH($AE$18,PrnRow,0))+INDEX(optsArray,MATCH($A106,optsColumn,0),MATCH($AE$18,optsRow,0))+$BE106+$CJ106+$CR106+$DP106</f>
        <v>#VALUE!</v>
      </c>
      <c r="W106" s="135" t="n">
        <f aca="false">INDEX(M1SHEET,MATCH($A106,M1COLUMN,0),MATCH($AF$2,M1ROW,0))</f>
        <v>4.061</v>
      </c>
      <c r="X106" s="152"/>
      <c r="Z106" s="150" t="e">
        <f aca="false">H106+K106+Q106</f>
        <v>#VALUE!</v>
      </c>
      <c r="AA106" s="58"/>
      <c r="AB106" s="58"/>
      <c r="AH106" s="138" t="n">
        <v>39965</v>
      </c>
      <c r="AI106" s="96" t="n">
        <f aca="false">(BE106+BQ106+CJ106+DP106)*AL106</f>
        <v>0</v>
      </c>
      <c r="AJ106" s="97" t="n">
        <f aca="false">(AN106)*(AL106)</f>
        <v>0</v>
      </c>
      <c r="AK106" s="97" t="n">
        <f aca="false">(AM106+AN106)*(AL106)</f>
        <v>0</v>
      </c>
      <c r="AL106" s="139" t="n">
        <f aca="false">INDEX(M1SHEET,MATCH($AH106,M1COLUMN,0),MATCH($AF$38,M1ROW,0))</f>
        <v>0.616135861979398</v>
      </c>
      <c r="AM106" s="122" t="n">
        <f aca="false">BR106</f>
        <v>0</v>
      </c>
      <c r="AN106" s="97" t="n">
        <f aca="false">BQ106</f>
        <v>0</v>
      </c>
      <c r="AO106" s="125"/>
      <c r="AP106" s="108"/>
      <c r="AQ106" s="128" t="n">
        <f aca="false">SUM(AW106:BD106)+SUM(BH106:BO106)+SUM(DT106:DY106)+SUM(BV106:CH106)</f>
        <v>0</v>
      </c>
      <c r="AR106" s="108"/>
      <c r="AS106" s="17"/>
      <c r="AT106" s="17"/>
      <c r="AU106" s="37" t="n">
        <v>39965</v>
      </c>
      <c r="AV106" s="17"/>
      <c r="AW106" s="128" t="n">
        <f aca="false">IF(AW$2&lt;=$A106,IF(AW$3&gt;=$A106,(AW$4/1.055056),0),0)*($AH107-$AH106)/10000</f>
        <v>0</v>
      </c>
      <c r="AX106" s="140" t="n">
        <f aca="false">IF(AX$2&lt;=$A106,IF(AX$3&gt;=$A106,(AX$4/1.055056),0),0)*($AH107-$AH106)/10000</f>
        <v>0</v>
      </c>
      <c r="AY106" s="140" t="n">
        <f aca="false">IF(AY$2&lt;=$A106,IF(AY$3&gt;=$A106,(AY$4/1.055056),0),0)*($AH107-$AH106)/10000</f>
        <v>0</v>
      </c>
      <c r="AZ106" s="140" t="n">
        <f aca="false">IF(AZ$2&lt;=$A106,IF(AZ$3&gt;=$A106,(AZ$4/1.055056),0),0)*($AH107-$AH106)/10000</f>
        <v>0</v>
      </c>
      <c r="BA106" s="140" t="n">
        <f aca="false">IF(BA$2&lt;=$A106,IF(BA$3&gt;=$A106,(BA$4/1.055056),0),0)*($AH107-$AH106)/10000</f>
        <v>0</v>
      </c>
      <c r="BB106" s="140" t="n">
        <f aca="false">IF(BB$2&lt;=$A106,IF(BB$3&gt;=$A106,(BB$4/1.055056),0),0)*($AH107-$AH106)/10000</f>
        <v>0</v>
      </c>
      <c r="BC106" s="140" t="n">
        <f aca="false">IF(BC$2&lt;=$A106,IF(BC$3&gt;=$A106,(BC$4/1.055056),0),0)*($AH107-$AH106)/10000</f>
        <v>0</v>
      </c>
      <c r="BD106" s="140"/>
      <c r="BE106" s="140" t="n">
        <f aca="false">SUM(AW106:BD106)*AL106</f>
        <v>0</v>
      </c>
      <c r="BF106" s="13"/>
      <c r="BG106" s="13"/>
      <c r="BH106" s="141" t="n">
        <f aca="false">IF(BH$2&lt;=$A106,IF(BH$3&gt;=$A106,(BH$4/1.055056),0),0)*($AH107-$AH106)/10000</f>
        <v>0</v>
      </c>
      <c r="BI106" s="141" t="n">
        <f aca="false">IF(BI$2&lt;=$A106,IF(BI$3&gt;=$A106,(BI$4/1.055056),0),0)*($AH107-$AH106)/10000</f>
        <v>0</v>
      </c>
      <c r="BJ106" s="141" t="n">
        <f aca="false">IF(BJ$2&lt;=$A106,IF(BJ$3&gt;=$A106,(BJ$4/1.055056),0),0)*($AH107-$AH106)/10000</f>
        <v>0</v>
      </c>
      <c r="BK106" s="141" t="n">
        <f aca="false">IF(BK$2&lt;=$A106,IF(BK$3&gt;=$A106,(BK$4/1.055056),0),0)*($AH107-$AH106)/10000</f>
        <v>0</v>
      </c>
      <c r="BL106" s="141" t="n">
        <f aca="false">IF(BL$2&lt;=$A106,IF(BL$3&gt;=$A106,(BL$4/1.055056),0),0)*($AH107-$AH106)/10000</f>
        <v>0</v>
      </c>
      <c r="BM106" s="141" t="n">
        <f aca="false">IF(BM$2&lt;=$A106,IF(BM$3&gt;=$A106,(BM$4/1.055056),0),0)*($AH107-$AH106)/10000</f>
        <v>0</v>
      </c>
      <c r="BN106" s="141" t="n">
        <f aca="false">IF(BN$2&lt;=$A106,IF(BN$3&gt;=$A106,(BN$4/1.055056),0),0)*($AH107-$AH106)/10000</f>
        <v>0</v>
      </c>
      <c r="BO106" s="141" t="n">
        <f aca="false">IF(BO$2&lt;=$A106,IF(BO$3&gt;=$A106,(BO$4/1.055056),0),0)*($AH107-$AH106)/10000</f>
        <v>0</v>
      </c>
      <c r="BP106" s="13"/>
      <c r="BQ106" s="14" t="n">
        <f aca="false">SUM(BH106:BO106)</f>
        <v>0</v>
      </c>
      <c r="BR106" s="14"/>
      <c r="BS106" s="14"/>
      <c r="BT106" s="17"/>
      <c r="BU106" s="17"/>
      <c r="BV106" s="142" t="n">
        <f aca="false">IF(BV$2&lt;=$A106,IF(BV$3&gt;=$A106,(BV$4),0),0)*($AH107-$AH106)/10000</f>
        <v>0</v>
      </c>
      <c r="BW106" s="142" t="n">
        <f aca="false">IF(BW$2&lt;=$A106,IF(BW$3&gt;=$A106,(BW$4),0),0)*($AH107-$AH106)/10000</f>
        <v>0</v>
      </c>
      <c r="BX106" s="142" t="n">
        <f aca="false">IF(BX$2&lt;=$A106,IF(BX$3&gt;=$A106,(BX$4),0),0)*($AH107-$AH106)/10000</f>
        <v>0</v>
      </c>
      <c r="BY106" s="142" t="n">
        <f aca="false">IF(BY$2&lt;=$A106,IF(BY$3&gt;=$A106,(BY$4),0),0)*($AH107-$AH106)/10000</f>
        <v>0</v>
      </c>
      <c r="BZ106" s="142" t="n">
        <f aca="false">IF(BZ$2&lt;=$A106,IF(BZ$3&gt;=$A106,(BZ$4),0),0)*($AH107-$AH106)/10000</f>
        <v>0</v>
      </c>
      <c r="CA106" s="140" t="n">
        <f aca="false">IF(CA$2&lt;=$A106,IF(CA$3&gt;=$A106,(CA$4),0),0)*($AH107-$AH106)/10000</f>
        <v>0</v>
      </c>
      <c r="CB106" s="140" t="n">
        <f aca="false">IF(CB$2&lt;=$A106,IF(CB$3&gt;=$A106,(CB$4),0),0)*($AH107-$AH106)/10000</f>
        <v>0</v>
      </c>
      <c r="CC106" s="140" t="n">
        <f aca="false">IF(CC$2&lt;=$A106,IF(CC$3&gt;=$A106,(CC$4),0),0)*($AH107-$AH106)/10000</f>
        <v>0</v>
      </c>
      <c r="CD106" s="140" t="n">
        <f aca="false">IF(CD$2&lt;=$A106,IF(CD$3&gt;=$A106,(CD$4),0),0)*($AH107-$AH106)/10000</f>
        <v>0</v>
      </c>
      <c r="CE106" s="140" t="n">
        <f aca="false">IF(CE$2&lt;=$A106,IF(CE$3&gt;=$A106,(CE$4),0),0)*($AH107-$AH106)/10000</f>
        <v>0</v>
      </c>
      <c r="CF106" s="140" t="n">
        <f aca="false">IF(CF$2&lt;=$A106,IF(CF$3&gt;=$A106,(CF$4),0),0)*($AH107-$AH106)/10000</f>
        <v>0</v>
      </c>
      <c r="CG106" s="140" t="n">
        <f aca="false">IF(CG$2&lt;=$A106,IF(CG$3&gt;=$A106,(CG$4),0),0)*($AH107-$AH106)/10000</f>
        <v>0</v>
      </c>
      <c r="CH106" s="140" t="n">
        <f aca="false">IF(CH$2&lt;=$A106,IF(CH$3&gt;=$A106,(CH$4),0),0)*($AH107-$AH106)/10000</f>
        <v>0</v>
      </c>
      <c r="CI106" s="17"/>
      <c r="CJ106" s="128" t="n">
        <f aca="false">SUM(BV106:CH106)*$AL106</f>
        <v>0</v>
      </c>
      <c r="CK106" s="128"/>
      <c r="CL106" s="128"/>
      <c r="CM106" s="142" t="n">
        <f aca="false">IF(CM$2&lt;=$A106,IF(CM$3&gt;=$A106,(CM$4),0),0)*($AH107-$AH106)/10000</f>
        <v>0</v>
      </c>
      <c r="CN106" s="142" t="n">
        <f aca="false">IF(CN$2&lt;=$A106,IF(CN$3&gt;=$A106,(CN$4),0),0)*($AH107-$AH106)/10000</f>
        <v>0</v>
      </c>
      <c r="CO106" s="142" t="n">
        <f aca="false">IF(CO$2&lt;=$A106,IF(CO$3&gt;=$A106,(CO$4),0),0)*($AH107-$AH106)/10000</f>
        <v>0</v>
      </c>
      <c r="CP106" s="142" t="n">
        <f aca="false">IF(CP$2&lt;=$A106,IF(CP$3&gt;=$A106,(CP$4),0),0)*($AH107-$AH106)/10000</f>
        <v>0</v>
      </c>
      <c r="CQ106" s="128"/>
      <c r="CR106" s="128" t="n">
        <f aca="false">SUM(CM106:CP106)*AL106</f>
        <v>0</v>
      </c>
      <c r="CS106" s="128"/>
      <c r="CT106" s="17"/>
      <c r="CU106" s="17"/>
      <c r="CV106" s="17"/>
      <c r="CW106" s="140" t="n">
        <f aca="false">IF(CW$2&lt;=$A106,IF(CW$3&gt;=$A106,(CW$4),0),0)*($AH107-$AH106)/10000</f>
        <v>0</v>
      </c>
      <c r="CX106" s="140" t="n">
        <f aca="false">IF(CX$2&lt;=$A106,IF(CX$3&gt;=$A106,(CX$4),0),0)*($AH107-$AH106)/10000</f>
        <v>0</v>
      </c>
      <c r="CY106" s="140" t="n">
        <f aca="false">IF(CY$2&lt;=$A106,IF(CY$3&gt;=$A106,(CY$4),0),0)*($AH107-$AH106)/10000</f>
        <v>0</v>
      </c>
      <c r="CZ106" s="140" t="n">
        <f aca="false">IF(CZ$2&lt;=$A106,IF(CZ$3&gt;=$A106,(CZ$4),0),0)*($AH107-$AH106)/10000</f>
        <v>0</v>
      </c>
      <c r="DA106" s="140" t="n">
        <f aca="false">IF(DA$2&lt;=$A106,IF(DA$3&gt;=$A106,(DA$4),0),0)*($AH107-$AH106)/10000</f>
        <v>0</v>
      </c>
      <c r="DB106" s="140" t="n">
        <f aca="false">IF(DB$2&lt;=$A106,IF(DB$3&gt;=$A106,(DB$4),0),0)*($AH107-$AH106)/10000</f>
        <v>0</v>
      </c>
      <c r="DC106" s="140" t="n">
        <f aca="false">IF(DC$2&lt;=$A106,IF(DC$3&gt;=$A106,(DC$4),0),0)*($AH107-$AH106)/10000</f>
        <v>0</v>
      </c>
      <c r="DD106" s="17"/>
      <c r="DE106" s="128" t="n">
        <f aca="false">SUM(CW106:DC106)*$AL106</f>
        <v>0</v>
      </c>
      <c r="DF106" s="17"/>
      <c r="DG106" s="17"/>
      <c r="DH106" s="17"/>
      <c r="DI106" s="17"/>
      <c r="DJ106" s="17"/>
      <c r="DK106" s="140" t="n">
        <f aca="false">IF(DK$2&lt;=$A106,IF(DK$3&gt;=$A106,(DK$4),0),0)*($AH107-$AH106)/10000</f>
        <v>0</v>
      </c>
      <c r="DL106" s="140" t="n">
        <f aca="false">IF(DL$2&lt;=$A106,IF(DL$3&gt;=$A106,(DL$4),0),0)*($AH107-$AH106)/10000</f>
        <v>0</v>
      </c>
      <c r="DM106" s="140" t="n">
        <f aca="false">IF(DM$2&lt;=$A106,IF(DM$3&gt;=$A106,(DM$4),0),0)*($AH107-$AH106)/10000</f>
        <v>0</v>
      </c>
      <c r="DN106" s="140" t="n">
        <f aca="false">IF(DN$2&lt;=$A106,IF(DN$3&gt;=$A106,(DN$4),0),0)*($AH107-$AH106)/10000</f>
        <v>0</v>
      </c>
      <c r="DO106" s="140"/>
      <c r="DP106" s="140" t="n">
        <f aca="false">SUM(DK106:DN106)*AL106</f>
        <v>0</v>
      </c>
      <c r="DQ106" s="140"/>
      <c r="DR106" s="140" t="n">
        <f aca="false">IF(DR$2&lt;=$A106,IF(DR$3&gt;=$A106,(DR$4),0),0)*($AH107-$AH106)/10000</f>
        <v>0</v>
      </c>
      <c r="DS106" s="140" t="n">
        <f aca="false">IF(DS$2&lt;=$A106,IF(DS$3&gt;=$A106,(DS$4),0),0)*($AH107-$AH106)/10000</f>
        <v>0</v>
      </c>
      <c r="DT106" s="140" t="n">
        <f aca="false">IF(DT$2&lt;=$A106,IF(DT$3&gt;=$A106,(DT$4),0),0)*($AH107-$AH106)/10000</f>
        <v>0</v>
      </c>
      <c r="DU106" s="140" t="n">
        <f aca="false">IF(DU$2&lt;=$A106,IF(DU$3&gt;=$A106,(DU$4),0),0)*($AH107-$AH106)/10000</f>
        <v>0</v>
      </c>
      <c r="DV106" s="140" t="n">
        <f aca="false">IF(DV$2&lt;=$A106,IF(DV$3&gt;=$A106,(DV$4),0),0)*($AH107-$AH106)/10000</f>
        <v>0</v>
      </c>
      <c r="DW106" s="140" t="n">
        <f aca="false">IF(DW$2&lt;=$A106,IF(DW$3&gt;=$A106,(DW$4),0),0)*($AH107-$AH106)/10000</f>
        <v>0</v>
      </c>
      <c r="DX106" s="140" t="n">
        <f aca="false">IF(DX$2&lt;=$A106,IF(DX$3&gt;=$A106,(DX$4),0),0)*($AH107-$AH106)/10000</f>
        <v>0</v>
      </c>
      <c r="DY106" s="140" t="n">
        <f aca="false">IF(DY$2&lt;=$A106,IF(DY$3&gt;=$A106,(DY$4),0),0)*($AH107-$AH106)/10000</f>
        <v>0</v>
      </c>
      <c r="DZ106" s="17"/>
      <c r="EA106" s="128" t="n">
        <f aca="false">DP106+((SUM(DR106:DY106)))</f>
        <v>0</v>
      </c>
      <c r="EB106" s="128" t="n">
        <f aca="false">EA106*AL106</f>
        <v>0</v>
      </c>
      <c r="EC106" s="17"/>
      <c r="ED106" s="17"/>
      <c r="EE106" s="17"/>
      <c r="EF106" s="17"/>
      <c r="EG106" s="17"/>
      <c r="EH106" s="140" t="n">
        <f aca="false">IF(EH$2&lt;=$A106,IF(EH$3&gt;=$A106,(EH$4),0),0)*($AH107-$AH106)/10000</f>
        <v>0</v>
      </c>
      <c r="EI106" s="140" t="n">
        <f aca="false">IF(EI$2&lt;=$A106,IF(EI$3&gt;=$A106,(EI$4),0),0)*($AH107-$AH106)/10000</f>
        <v>0</v>
      </c>
      <c r="EJ106" s="140" t="n">
        <f aca="false">IF(EJ$2&lt;=$A106,IF(EJ$3&gt;=$A106,(EJ$4),0),0)*($AH107-$AH106)/10000</f>
        <v>0</v>
      </c>
      <c r="EK106" s="140" t="n">
        <f aca="false">IF(EK$2&lt;=$A106,IF(EK$3&gt;=$A106,(EK$4),0),0)*($AH107-$AH106)/10000</f>
        <v>0</v>
      </c>
      <c r="EL106" s="140" t="n">
        <f aca="false">IF(EL$2&lt;=$A106,IF(EL$3&gt;=$A106,(EL$4),0),0)*($AH107-$AH106)/10000</f>
        <v>0</v>
      </c>
      <c r="EM106" s="140" t="n">
        <f aca="false">IF(EM$2&lt;=$A106,IF(EM$3&gt;=$A106,(EM$4),0),0)*($AH107-$AH106)/10000</f>
        <v>0</v>
      </c>
      <c r="EN106" s="17"/>
      <c r="EO106" s="128" t="n">
        <f aca="false">SUM(EH106:EM106)</f>
        <v>0</v>
      </c>
      <c r="EP106" s="128" t="n">
        <f aca="false">EO106*AL106</f>
        <v>0</v>
      </c>
      <c r="EQ106" s="17"/>
      <c r="ER106" s="17"/>
      <c r="ES106" s="17"/>
      <c r="ET106" s="17"/>
      <c r="EU106" s="17"/>
      <c r="EV106" s="140" t="n">
        <f aca="false">IF(EV$2&lt;=$A106,IF(EV$3&gt;=$A106,(EV$4),0),0)*($AH107-$AH106)/10000</f>
        <v>0</v>
      </c>
      <c r="EW106" s="140" t="n">
        <f aca="false">IF(EW$2&lt;=$A106,IF(EW$3&gt;=$A106,(EW$4),0),0)*($AH107-$AH106)/10000</f>
        <v>0</v>
      </c>
      <c r="EX106" s="140" t="n">
        <f aca="false">IF(EX$2&lt;=$A106,IF(EX$3&gt;=$A106,(EX$4),0),0)*($AH107-$AH106)/10000</f>
        <v>0</v>
      </c>
      <c r="EY106" s="140" t="n">
        <f aca="false">IF(EY$2&lt;=$A106,IF(EY$3&gt;=$A106,(EY$4),0),0)*($AH107-$AH106)/10000</f>
        <v>0</v>
      </c>
      <c r="EZ106" s="140" t="n">
        <f aca="false">IF(EZ$2&lt;=$A106,IF(EZ$3&gt;=$A106,(EZ$4),0),0)*($AH107-$AH106)/10000</f>
        <v>0</v>
      </c>
      <c r="FA106" s="140" t="n">
        <f aca="false">IF(FA$2&lt;=$A106,IF(FA$3&gt;=$A106,(FA$4),0),0)*($AH107-$AH106)/10000</f>
        <v>0</v>
      </c>
      <c r="FB106" s="17"/>
      <c r="FC106" s="128" t="n">
        <f aca="false">SUM(EV106:FA106)</f>
        <v>0</v>
      </c>
      <c r="FD106" s="128" t="n">
        <f aca="false">FC106*AL106</f>
        <v>0</v>
      </c>
      <c r="FE106" s="17"/>
      <c r="FF106" s="17"/>
      <c r="FG106" s="17"/>
      <c r="FH106" s="17"/>
      <c r="FI106" s="17"/>
      <c r="FJ106" s="17"/>
      <c r="FK106" s="140" t="n">
        <f aca="false">IF(FK$2&lt;=$A106,IF(FK$3&gt;=$A106,(FK$4),0),0)*($AH107-$AH106)/10000</f>
        <v>0</v>
      </c>
      <c r="FL106" s="140" t="n">
        <f aca="false">IF(FL$2&lt;=$A106,IF(FL$3&gt;=$A106,(FL$4),0),0)*($AH107-$AH106)/10000</f>
        <v>0</v>
      </c>
      <c r="FM106" s="140" t="n">
        <f aca="false">IF(FM$2&lt;=$A106,IF(FM$3&gt;=$A106,(FM$4),0),0)*($AH107-$AH106)/10000</f>
        <v>0</v>
      </c>
      <c r="FN106" s="140" t="n">
        <f aca="false">IF(FN$2&lt;=$A106,IF(FN$3&gt;=$A106,(FN$4),0),0)*($AH107-$AH106)/10000</f>
        <v>0</v>
      </c>
      <c r="FO106" s="140" t="n">
        <f aca="false">IF(FO$2&lt;=$A106,IF(FO$3&gt;=$A106,(FO$4),0),0)*($AH107-$AH106)/10000</f>
        <v>0</v>
      </c>
      <c r="FP106" s="140" t="n">
        <f aca="false">IF(FP$2&lt;=$A106,IF(FP$3&gt;=$A106,(FP$4),0),0)*($AH107-$AH106)/10000</f>
        <v>0</v>
      </c>
      <c r="FQ106" s="17"/>
      <c r="FR106" s="128" t="n">
        <f aca="false">SUM(FK106:FP106)</f>
        <v>0</v>
      </c>
      <c r="FS106" s="128" t="n">
        <f aca="false">FR106*AL106</f>
        <v>0</v>
      </c>
      <c r="FT106" s="17"/>
      <c r="FU106" s="17"/>
      <c r="FV106" s="17"/>
      <c r="FW106" s="17"/>
      <c r="FX106" s="17"/>
      <c r="FY106" s="17"/>
      <c r="FZ106" s="140" t="n">
        <f aca="false">IF(FZ$2&lt;=$A106,IF(FZ$3&gt;=$A106,(FZ$4),0),0)*($AH107-$AH106)/10000</f>
        <v>0</v>
      </c>
      <c r="GA106" s="140" t="n">
        <f aca="false">IF(GA$2&lt;=$A106,IF(GA$3&gt;=$A106,(GA$4),0),0)*($AH107-$AH106)/10000</f>
        <v>0</v>
      </c>
      <c r="GB106" s="140" t="n">
        <f aca="false">IF(GB$2&lt;=$A106,IF(GB$3&gt;=$A106,(GB$4),0),0)*($AH107-$AH106)/10000</f>
        <v>0</v>
      </c>
      <c r="GC106" s="140" t="n">
        <f aca="false">IF(GC$2&lt;=$A106,IF(GC$3&gt;=$A106,(GC$4),0),0)*($AH107-$AH106)/10000</f>
        <v>0</v>
      </c>
      <c r="GD106" s="140" t="n">
        <f aca="false">IF(GD$2&lt;=$A106,IF(GD$3&gt;=$A106,(GD$4),0),0)*($AH107-$AH106)/10000</f>
        <v>0</v>
      </c>
      <c r="GE106" s="140" t="n">
        <f aca="false">IF(GE$2&lt;=$A106,IF(GE$3&gt;=$A106,(GE$4),0),0)*($AH107-$AH106)/10000</f>
        <v>0</v>
      </c>
      <c r="GF106" s="17"/>
      <c r="GG106" s="128" t="n">
        <f aca="false">SUM(FZ106:GE106)</f>
        <v>0</v>
      </c>
      <c r="GH106" s="128" t="n">
        <f aca="false">GG106*AL106</f>
        <v>0</v>
      </c>
      <c r="GK106" s="17"/>
      <c r="GL106" s="17"/>
      <c r="GM106" s="17"/>
      <c r="GN106" s="17"/>
      <c r="GO106" s="140" t="n">
        <f aca="false">IF(GO$2&lt;=$A106,IF(GO$3&gt;=$A106,(GO$4),0),0)*($AH107-$AH106)/10000</f>
        <v>0</v>
      </c>
      <c r="GP106" s="140" t="n">
        <f aca="false">IF(GP$2&lt;=$A106,IF(GP$3&gt;=$A106,(GP$4),0),0)*($AH107-$AH106)/10000</f>
        <v>0</v>
      </c>
      <c r="GQ106" s="140" t="n">
        <f aca="false">IF(GQ$2&lt;=$A106,IF(GQ$3&gt;=$A106,(GQ$4),0),0)*($AH107-$AH106)/10000</f>
        <v>0</v>
      </c>
      <c r="GR106" s="140" t="n">
        <f aca="false">IF(GR$2&lt;=$A106,IF(GR$3&gt;=$A106,(GR$4),0),0)*($AH107-$AH106)/10000</f>
        <v>0</v>
      </c>
      <c r="GS106" s="140" t="n">
        <f aca="false">IF(GS$2&lt;=$A106,IF(GS$3&gt;=$A106,(GS$4),0),0)*($AH107-$AH106)/10000</f>
        <v>0</v>
      </c>
      <c r="GT106" s="140" t="n">
        <f aca="false">IF(GT$2&lt;=$A106,IF(GT$3&gt;=$A106,(GT$4),0),0)*($AH107-$AH106)/10000</f>
        <v>0</v>
      </c>
      <c r="GU106" s="17"/>
      <c r="GV106" s="128" t="n">
        <f aca="false">SUM(GO106:GT106)</f>
        <v>0</v>
      </c>
      <c r="GW106" s="128" t="n">
        <f aca="false">GV106*AL106</f>
        <v>0</v>
      </c>
      <c r="GZ106" s="17"/>
      <c r="HA106" s="17"/>
      <c r="HB106" s="17"/>
      <c r="HC106" s="17"/>
      <c r="HD106" s="140" t="n">
        <f aca="false">IF(HD$2&lt;=$A106,IF(HD$3&gt;=$A106,(HD$4),0),0)*($AH107-$AH106)/10000</f>
        <v>0</v>
      </c>
      <c r="HE106" s="140" t="n">
        <f aca="false">IF(HE$2&lt;=$A106,IF(HE$3&gt;=$A106,(HE$4),0),0)*($AH107-$AH106)/10000</f>
        <v>0</v>
      </c>
      <c r="HF106" s="140" t="n">
        <f aca="false">IF(HF$2&lt;=$A106,IF(HF$3&gt;=$A106,(HF$4),0),0)*($AH107-$AH106)/10000</f>
        <v>0</v>
      </c>
      <c r="HG106" s="140" t="n">
        <f aca="false">IF(HG$2&lt;=$A106,IF(HG$3&gt;=$A106,(HG$4),0),0)*($AH107-$AH106)/10000</f>
        <v>0</v>
      </c>
      <c r="HH106" s="140" t="n">
        <f aca="false">IF(HH$2&lt;=$A106,IF(HH$3&gt;=$A106,(HH$4),0),0)*($AH107-$AH106)/10000</f>
        <v>0</v>
      </c>
      <c r="HI106" s="140" t="n">
        <f aca="false">IF(HI$2&lt;=$A106,IF(HI$3&gt;=$A106,(HI$4),0),0)*($AH107-$AH106)/10000</f>
        <v>0</v>
      </c>
      <c r="HJ106" s="17"/>
      <c r="HK106" s="128" t="n">
        <f aca="false">SUM(HD106:HI106)</f>
        <v>0</v>
      </c>
      <c r="HL106" s="128" t="n">
        <f aca="false">HK106*AL106</f>
        <v>0</v>
      </c>
    </row>
    <row r="107" customFormat="false" ht="16.5" hidden="false" customHeight="false" outlineLevel="0" collapsed="false">
      <c r="A107" s="133" t="n">
        <v>39995</v>
      </c>
      <c r="B107" s="144" t="e">
        <f aca="false">INDEX(PrnArray,MATCH($A107,PrnColumn,0),MATCH($AE$19,PrnRow,0))+EP107</f>
        <v>#VALUE!</v>
      </c>
      <c r="C107" s="135" t="n">
        <f aca="false">INDEX(M1SHEET,MATCH($A107,M1COLUMN,0),MATCH($AF$14,M1ROW,0))</f>
        <v>0</v>
      </c>
      <c r="D107" s="145" t="n">
        <f aca="false">AVERAGE(C104:C110)</f>
        <v>0</v>
      </c>
      <c r="E107" s="144" t="n">
        <f aca="false">INDEX(PrnArray,MATCH($A107,PrnColumn,0),MATCH($AF$47,PrnRow,0))+HL107</f>
        <v>0</v>
      </c>
      <c r="F107" s="135" t="n">
        <f aca="false">INDEX(M1SHEET,MATCH($A107,M1COLUMN,0),MATCH($AF$6,M1ROW,0))</f>
        <v>0.1675</v>
      </c>
      <c r="G107" s="145" t="n">
        <f aca="false">AVERAGE(F104:F110)</f>
        <v>0.178928571428571</v>
      </c>
      <c r="H107" s="144" t="n">
        <f aca="false">INDEX(PrnArray,MATCH($A107,PrnColumn,0),MATCH($AE$11,PrnRow,0))</f>
        <v>0</v>
      </c>
      <c r="I107" s="135" t="n">
        <f aca="false">INDEX(M1SHEET,MATCH($A107,M1COLUMN,0),MATCH($AF$20,M1ROW,0))</f>
        <v>-0.09</v>
      </c>
      <c r="J107" s="145" t="n">
        <f aca="false">AVERAGE(I104:I110)</f>
        <v>-0.09</v>
      </c>
      <c r="K107" s="144" t="e">
        <f aca="false">INDEX(PrnArray,MATCH($A107,PrnColumn,0),MATCH($AE$21,PrnRow,0))+FS107</f>
        <v>#VALUE!</v>
      </c>
      <c r="L107" s="135" t="n">
        <f aca="false">INDEX(M1SHEET,MATCH($A107,M1COLUMN,0),MATCH($AF$10,M1ROW,0))</f>
        <v>0.0675</v>
      </c>
      <c r="M107" s="145" t="n">
        <f aca="false">AVERAGE(L104:L110)</f>
        <v>0.0789285714285714</v>
      </c>
      <c r="N107" s="144" t="n">
        <f aca="false">INDEX(PrnArray,MATCH($A107,PrnColumn,0),MATCH($AE$40,PrnRow,0))+AJ107</f>
        <v>-40.65</v>
      </c>
      <c r="O107" s="135" t="n">
        <f aca="false">INDEX(M1SHEET,MATCH($A107,M1COLUMN,0),MATCH($AF$26,M1ROW,0))</f>
        <v>0.13</v>
      </c>
      <c r="P107" s="145" t="n">
        <f aca="false">AVERAGE(O104:O110)</f>
        <v>0.13</v>
      </c>
      <c r="Q107" s="144" t="n">
        <f aca="false">INDEX(PrnArray,MATCH($A107,PrnColumn,0),MATCH($AE$2,PrnRow,0))+$BE107+$DE107</f>
        <v>10.59</v>
      </c>
      <c r="R107" s="135" t="n">
        <f aca="false">INDEX(M1SHEET,MATCH($A107,M1COLUMN,0),MATCH($AF$3,M1ROW,0))</f>
        <v>-0.6</v>
      </c>
      <c r="S107" s="145" t="n">
        <f aca="false">AVERAGE(R104:R110)</f>
        <v>-0.6</v>
      </c>
      <c r="T107" s="135" t="n">
        <f aca="false">INDEX(M1SHEET,MATCH($A107,M1COLUMN,0),MATCH($AF$28,M1ROW,0))</f>
        <v>4.882523257947</v>
      </c>
      <c r="U107" s="145" t="n">
        <f aca="false">AVERAGE(T104:T110)</f>
        <v>4.88834785402316</v>
      </c>
      <c r="V107" s="144" t="e">
        <f aca="false">INDEX(PrnArray,MATCH($A107,PrnColumn,0),MATCH($AE$18,PrnRow,0))+INDEX(optsArray,MATCH($A107,optsColumn,0),MATCH($AE$18,optsRow,0))+$BE107+$CJ107+$CR107+$DP107</f>
        <v>#VALUE!</v>
      </c>
      <c r="W107" s="135" t="n">
        <f aca="false">INDEX(M1SHEET,MATCH($A107,M1COLUMN,0),MATCH($AF$2,M1ROW,0))</f>
        <v>4.091</v>
      </c>
      <c r="X107" s="145" t="n">
        <f aca="false">AVERAGE(W104:W110)</f>
        <v>4.09514285714286</v>
      </c>
      <c r="Z107" s="150" t="e">
        <f aca="false">H107+K107+Q107</f>
        <v>#VALUE!</v>
      </c>
      <c r="AA107" s="58"/>
      <c r="AB107" s="58"/>
      <c r="AH107" s="138" t="n">
        <v>39995</v>
      </c>
      <c r="AI107" s="96" t="n">
        <f aca="false">(BE107+BQ107+CJ107+DP107)*AL107</f>
        <v>0</v>
      </c>
      <c r="AJ107" s="97" t="n">
        <f aca="false">(AN107)*(AL107)</f>
        <v>0</v>
      </c>
      <c r="AK107" s="97" t="n">
        <f aca="false">(AM107+AN107)*(AL107)</f>
        <v>0</v>
      </c>
      <c r="AL107" s="139" t="n">
        <f aca="false">INDEX(M1SHEET,MATCH($AH107,M1COLUMN,0),MATCH($AF$38,M1ROW,0))</f>
        <v>0.61280568716533</v>
      </c>
      <c r="AM107" s="122" t="n">
        <f aca="false">BR107</f>
        <v>0</v>
      </c>
      <c r="AN107" s="97" t="n">
        <f aca="false">BQ107</f>
        <v>0</v>
      </c>
      <c r="AO107" s="125"/>
      <c r="AP107" s="108"/>
      <c r="AQ107" s="128" t="n">
        <f aca="false">SUM(AW107:BD107)+SUM(BH107:BO107)+SUM(DT107:DY107)+SUM(BV107:CH107)</f>
        <v>0</v>
      </c>
      <c r="AR107" s="108"/>
      <c r="AS107" s="17"/>
      <c r="AT107" s="17"/>
      <c r="AU107" s="37" t="n">
        <v>39995</v>
      </c>
      <c r="AV107" s="17"/>
      <c r="AW107" s="128" t="n">
        <f aca="false">IF(AW$2&lt;=$A107,IF(AW$3&gt;=$A107,(AW$4/1.055056),0),0)*($AH108-$AH107)/10000</f>
        <v>0</v>
      </c>
      <c r="AX107" s="140" t="n">
        <f aca="false">IF(AX$2&lt;=$A107,IF(AX$3&gt;=$A107,(AX$4/1.055056),0),0)*($AH108-$AH107)/10000</f>
        <v>0</v>
      </c>
      <c r="AY107" s="140" t="n">
        <f aca="false">IF(AY$2&lt;=$A107,IF(AY$3&gt;=$A107,(AY$4/1.055056),0),0)*($AH108-$AH107)/10000</f>
        <v>0</v>
      </c>
      <c r="AZ107" s="140" t="n">
        <f aca="false">IF(AZ$2&lt;=$A107,IF(AZ$3&gt;=$A107,(AZ$4/1.055056),0),0)*($AH108-$AH107)/10000</f>
        <v>0</v>
      </c>
      <c r="BA107" s="140" t="n">
        <f aca="false">IF(BA$2&lt;=$A107,IF(BA$3&gt;=$A107,(BA$4/1.055056),0),0)*($AH108-$AH107)/10000</f>
        <v>0</v>
      </c>
      <c r="BB107" s="140" t="n">
        <f aca="false">IF(BB$2&lt;=$A107,IF(BB$3&gt;=$A107,(BB$4/1.055056),0),0)*($AH108-$AH107)/10000</f>
        <v>0</v>
      </c>
      <c r="BC107" s="140" t="n">
        <f aca="false">IF(BC$2&lt;=$A107,IF(BC$3&gt;=$A107,(BC$4/1.055056),0),0)*($AH108-$AH107)/10000</f>
        <v>0</v>
      </c>
      <c r="BD107" s="140"/>
      <c r="BE107" s="140" t="n">
        <f aca="false">SUM(AW107:BD107)*AL107</f>
        <v>0</v>
      </c>
      <c r="BF107" s="13"/>
      <c r="BG107" s="13"/>
      <c r="BH107" s="141" t="n">
        <f aca="false">IF(BH$2&lt;=$A107,IF(BH$3&gt;=$A107,(BH$4/1.055056),0),0)*($AH108-$AH107)/10000</f>
        <v>0</v>
      </c>
      <c r="BI107" s="141" t="n">
        <f aca="false">IF(BI$2&lt;=$A107,IF(BI$3&gt;=$A107,(BI$4/1.055056),0),0)*($AH108-$AH107)/10000</f>
        <v>0</v>
      </c>
      <c r="BJ107" s="141" t="n">
        <f aca="false">IF(BJ$2&lt;=$A107,IF(BJ$3&gt;=$A107,(BJ$4/1.055056),0),0)*($AH108-$AH107)/10000</f>
        <v>0</v>
      </c>
      <c r="BK107" s="141" t="n">
        <f aca="false">IF(BK$2&lt;=$A107,IF(BK$3&gt;=$A107,(BK$4/1.055056),0),0)*($AH108-$AH107)/10000</f>
        <v>0</v>
      </c>
      <c r="BL107" s="141" t="n">
        <f aca="false">IF(BL$2&lt;=$A107,IF(BL$3&gt;=$A107,(BL$4/1.055056),0),0)*($AH108-$AH107)/10000</f>
        <v>0</v>
      </c>
      <c r="BM107" s="141" t="n">
        <f aca="false">IF(BM$2&lt;=$A107,IF(BM$3&gt;=$A107,(BM$4/1.055056),0),0)*($AH108-$AH107)/10000</f>
        <v>0</v>
      </c>
      <c r="BN107" s="141" t="n">
        <f aca="false">IF(BN$2&lt;=$A107,IF(BN$3&gt;=$A107,(BN$4/1.055056),0),0)*($AH108-$AH107)/10000</f>
        <v>0</v>
      </c>
      <c r="BO107" s="141" t="n">
        <f aca="false">IF(BO$2&lt;=$A107,IF(BO$3&gt;=$A107,(BO$4/1.055056),0),0)*($AH108-$AH107)/10000</f>
        <v>0</v>
      </c>
      <c r="BP107" s="13"/>
      <c r="BQ107" s="14" t="n">
        <f aca="false">SUM(BH107:BO107)</f>
        <v>0</v>
      </c>
      <c r="BR107" s="14"/>
      <c r="BS107" s="14"/>
      <c r="BT107" s="17"/>
      <c r="BU107" s="17"/>
      <c r="BV107" s="142" t="n">
        <f aca="false">IF(BV$2&lt;=$A107,IF(BV$3&gt;=$A107,(BV$4),0),0)*($AH108-$AH107)/10000</f>
        <v>0</v>
      </c>
      <c r="BW107" s="142" t="n">
        <f aca="false">IF(BW$2&lt;=$A107,IF(BW$3&gt;=$A107,(BW$4),0),0)*($AH108-$AH107)/10000</f>
        <v>0</v>
      </c>
      <c r="BX107" s="142" t="n">
        <f aca="false">IF(BX$2&lt;=$A107,IF(BX$3&gt;=$A107,(BX$4),0),0)*($AH108-$AH107)/10000</f>
        <v>0</v>
      </c>
      <c r="BY107" s="142" t="n">
        <f aca="false">IF(BY$2&lt;=$A107,IF(BY$3&gt;=$A107,(BY$4),0),0)*($AH108-$AH107)/10000</f>
        <v>0</v>
      </c>
      <c r="BZ107" s="142" t="n">
        <f aca="false">IF(BZ$2&lt;=$A107,IF(BZ$3&gt;=$A107,(BZ$4),0),0)*($AH108-$AH107)/10000</f>
        <v>0</v>
      </c>
      <c r="CA107" s="140" t="n">
        <f aca="false">IF(CA$2&lt;=$A107,IF(CA$3&gt;=$A107,(CA$4),0),0)*($AH108-$AH107)/10000</f>
        <v>0</v>
      </c>
      <c r="CB107" s="140" t="n">
        <f aca="false">IF(CB$2&lt;=$A107,IF(CB$3&gt;=$A107,(CB$4),0),0)*($AH108-$AH107)/10000</f>
        <v>0</v>
      </c>
      <c r="CC107" s="140" t="n">
        <f aca="false">IF(CC$2&lt;=$A107,IF(CC$3&gt;=$A107,(CC$4),0),0)*($AH108-$AH107)/10000</f>
        <v>0</v>
      </c>
      <c r="CD107" s="140" t="n">
        <f aca="false">IF(CD$2&lt;=$A107,IF(CD$3&gt;=$A107,(CD$4),0),0)*($AH108-$AH107)/10000</f>
        <v>0</v>
      </c>
      <c r="CE107" s="140" t="n">
        <f aca="false">IF(CE$2&lt;=$A107,IF(CE$3&gt;=$A107,(CE$4),0),0)*($AH108-$AH107)/10000</f>
        <v>0</v>
      </c>
      <c r="CF107" s="140" t="n">
        <f aca="false">IF(CF$2&lt;=$A107,IF(CF$3&gt;=$A107,(CF$4),0),0)*($AH108-$AH107)/10000</f>
        <v>0</v>
      </c>
      <c r="CG107" s="140" t="n">
        <f aca="false">IF(CG$2&lt;=$A107,IF(CG$3&gt;=$A107,(CG$4),0),0)*($AH108-$AH107)/10000</f>
        <v>0</v>
      </c>
      <c r="CH107" s="140" t="n">
        <f aca="false">IF(CH$2&lt;=$A107,IF(CH$3&gt;=$A107,(CH$4),0),0)*($AH108-$AH107)/10000</f>
        <v>0</v>
      </c>
      <c r="CI107" s="17"/>
      <c r="CJ107" s="128" t="n">
        <f aca="false">SUM(BV107:CH107)*$AL107</f>
        <v>0</v>
      </c>
      <c r="CK107" s="128"/>
      <c r="CL107" s="128"/>
      <c r="CM107" s="142" t="n">
        <f aca="false">IF(CM$2&lt;=$A107,IF(CM$3&gt;=$A107,(CM$4),0),0)*($AH108-$AH107)/10000</f>
        <v>0</v>
      </c>
      <c r="CN107" s="142" t="n">
        <f aca="false">IF(CN$2&lt;=$A107,IF(CN$3&gt;=$A107,(CN$4),0),0)*($AH108-$AH107)/10000</f>
        <v>0</v>
      </c>
      <c r="CO107" s="142" t="n">
        <f aca="false">IF(CO$2&lt;=$A107,IF(CO$3&gt;=$A107,(CO$4),0),0)*($AH108-$AH107)/10000</f>
        <v>0</v>
      </c>
      <c r="CP107" s="142" t="n">
        <f aca="false">IF(CP$2&lt;=$A107,IF(CP$3&gt;=$A107,(CP$4),0),0)*($AH108-$AH107)/10000</f>
        <v>0</v>
      </c>
      <c r="CQ107" s="128"/>
      <c r="CR107" s="128" t="n">
        <f aca="false">SUM(CM107:CP107)*AL107</f>
        <v>0</v>
      </c>
      <c r="CS107" s="128"/>
      <c r="CT107" s="17"/>
      <c r="CU107" s="17"/>
      <c r="CV107" s="17"/>
      <c r="CW107" s="140" t="n">
        <f aca="false">IF(CW$2&lt;=$A107,IF(CW$3&gt;=$A107,(CW$4),0),0)*($AH108-$AH107)/10000</f>
        <v>0</v>
      </c>
      <c r="CX107" s="140" t="n">
        <f aca="false">IF(CX$2&lt;=$A107,IF(CX$3&gt;=$A107,(CX$4),0),0)*($AH108-$AH107)/10000</f>
        <v>0</v>
      </c>
      <c r="CY107" s="140" t="n">
        <f aca="false">IF(CY$2&lt;=$A107,IF(CY$3&gt;=$A107,(CY$4),0),0)*($AH108-$AH107)/10000</f>
        <v>0</v>
      </c>
      <c r="CZ107" s="140" t="n">
        <f aca="false">IF(CZ$2&lt;=$A107,IF(CZ$3&gt;=$A107,(CZ$4),0),0)*($AH108-$AH107)/10000</f>
        <v>0</v>
      </c>
      <c r="DA107" s="140" t="n">
        <f aca="false">IF(DA$2&lt;=$A107,IF(DA$3&gt;=$A107,(DA$4),0),0)*($AH108-$AH107)/10000</f>
        <v>0</v>
      </c>
      <c r="DB107" s="140" t="n">
        <f aca="false">IF(DB$2&lt;=$A107,IF(DB$3&gt;=$A107,(DB$4),0),0)*($AH108-$AH107)/10000</f>
        <v>0</v>
      </c>
      <c r="DC107" s="140" t="n">
        <f aca="false">IF(DC$2&lt;=$A107,IF(DC$3&gt;=$A107,(DC$4),0),0)*($AH108-$AH107)/10000</f>
        <v>0</v>
      </c>
      <c r="DD107" s="17"/>
      <c r="DE107" s="128" t="n">
        <f aca="false">SUM(CW107:DC107)*$AL107</f>
        <v>0</v>
      </c>
      <c r="DF107" s="17"/>
      <c r="DG107" s="17"/>
      <c r="DH107" s="17"/>
      <c r="DI107" s="17"/>
      <c r="DJ107" s="17"/>
      <c r="DK107" s="140" t="n">
        <f aca="false">IF(DK$2&lt;=$A107,IF(DK$3&gt;=$A107,(DK$4),0),0)*($AH108-$AH107)/10000</f>
        <v>0</v>
      </c>
      <c r="DL107" s="140" t="n">
        <f aca="false">IF(DL$2&lt;=$A107,IF(DL$3&gt;=$A107,(DL$4),0),0)*($AH108-$AH107)/10000</f>
        <v>0</v>
      </c>
      <c r="DM107" s="140" t="n">
        <f aca="false">IF(DM$2&lt;=$A107,IF(DM$3&gt;=$A107,(DM$4),0),0)*($AH108-$AH107)/10000</f>
        <v>0</v>
      </c>
      <c r="DN107" s="140" t="n">
        <f aca="false">IF(DN$2&lt;=$A107,IF(DN$3&gt;=$A107,(DN$4),0),0)*($AH108-$AH107)/10000</f>
        <v>0</v>
      </c>
      <c r="DO107" s="140"/>
      <c r="DP107" s="140" t="n">
        <f aca="false">SUM(DK107:DN107)*AL107</f>
        <v>0</v>
      </c>
      <c r="DQ107" s="140"/>
      <c r="DR107" s="140" t="n">
        <f aca="false">IF(DR$2&lt;=$A107,IF(DR$3&gt;=$A107,(DR$4),0),0)*($AH108-$AH107)/10000</f>
        <v>0</v>
      </c>
      <c r="DS107" s="140" t="n">
        <f aca="false">IF(DS$2&lt;=$A107,IF(DS$3&gt;=$A107,(DS$4),0),0)*($AH108-$AH107)/10000</f>
        <v>0</v>
      </c>
      <c r="DT107" s="140" t="n">
        <f aca="false">IF(DT$2&lt;=$A107,IF(DT$3&gt;=$A107,(DT$4),0),0)*($AH108-$AH107)/10000</f>
        <v>0</v>
      </c>
      <c r="DU107" s="140" t="n">
        <f aca="false">IF(DU$2&lt;=$A107,IF(DU$3&gt;=$A107,(DU$4),0),0)*($AH108-$AH107)/10000</f>
        <v>0</v>
      </c>
      <c r="DV107" s="140" t="n">
        <f aca="false">IF(DV$2&lt;=$A107,IF(DV$3&gt;=$A107,(DV$4),0),0)*($AH108-$AH107)/10000</f>
        <v>0</v>
      </c>
      <c r="DW107" s="140" t="n">
        <f aca="false">IF(DW$2&lt;=$A107,IF(DW$3&gt;=$A107,(DW$4),0),0)*($AH108-$AH107)/10000</f>
        <v>0</v>
      </c>
      <c r="DX107" s="140" t="n">
        <f aca="false">IF(DX$2&lt;=$A107,IF(DX$3&gt;=$A107,(DX$4),0),0)*($AH108-$AH107)/10000</f>
        <v>0</v>
      </c>
      <c r="DY107" s="140" t="n">
        <f aca="false">IF(DY$2&lt;=$A107,IF(DY$3&gt;=$A107,(DY$4),0),0)*($AH108-$AH107)/10000</f>
        <v>0</v>
      </c>
      <c r="DZ107" s="17"/>
      <c r="EA107" s="128" t="n">
        <f aca="false">DP107+((SUM(DR107:DY107)))</f>
        <v>0</v>
      </c>
      <c r="EB107" s="128" t="n">
        <f aca="false">EA107*AL107</f>
        <v>0</v>
      </c>
      <c r="EC107" s="17"/>
      <c r="ED107" s="17"/>
      <c r="EE107" s="17"/>
      <c r="EF107" s="17"/>
      <c r="EG107" s="17"/>
      <c r="EH107" s="140" t="n">
        <f aca="false">IF(EH$2&lt;=$A107,IF(EH$3&gt;=$A107,(EH$4),0),0)*($AH108-$AH107)/10000</f>
        <v>0</v>
      </c>
      <c r="EI107" s="140" t="n">
        <f aca="false">IF(EI$2&lt;=$A107,IF(EI$3&gt;=$A107,(EI$4),0),0)*($AH108-$AH107)/10000</f>
        <v>0</v>
      </c>
      <c r="EJ107" s="140" t="n">
        <f aca="false">IF(EJ$2&lt;=$A107,IF(EJ$3&gt;=$A107,(EJ$4),0),0)*($AH108-$AH107)/10000</f>
        <v>0</v>
      </c>
      <c r="EK107" s="140" t="n">
        <f aca="false">IF(EK$2&lt;=$A107,IF(EK$3&gt;=$A107,(EK$4),0),0)*($AH108-$AH107)/10000</f>
        <v>0</v>
      </c>
      <c r="EL107" s="140" t="n">
        <f aca="false">IF(EL$2&lt;=$A107,IF(EL$3&gt;=$A107,(EL$4),0),0)*($AH108-$AH107)/10000</f>
        <v>0</v>
      </c>
      <c r="EM107" s="140" t="n">
        <f aca="false">IF(EM$2&lt;=$A107,IF(EM$3&gt;=$A107,(EM$4),0),0)*($AH108-$AH107)/10000</f>
        <v>0</v>
      </c>
      <c r="EN107" s="17"/>
      <c r="EO107" s="128" t="n">
        <f aca="false">SUM(EH107:EM107)</f>
        <v>0</v>
      </c>
      <c r="EP107" s="128" t="n">
        <f aca="false">EO107*AL107</f>
        <v>0</v>
      </c>
      <c r="EQ107" s="17"/>
      <c r="ER107" s="17"/>
      <c r="ES107" s="17"/>
      <c r="ET107" s="17"/>
      <c r="EU107" s="17"/>
      <c r="EV107" s="140" t="n">
        <f aca="false">IF(EV$2&lt;=$A107,IF(EV$3&gt;=$A107,(EV$4),0),0)*($AH108-$AH107)/10000</f>
        <v>0</v>
      </c>
      <c r="EW107" s="140" t="n">
        <f aca="false">IF(EW$2&lt;=$A107,IF(EW$3&gt;=$A107,(EW$4),0),0)*($AH108-$AH107)/10000</f>
        <v>0</v>
      </c>
      <c r="EX107" s="140" t="n">
        <f aca="false">IF(EX$2&lt;=$A107,IF(EX$3&gt;=$A107,(EX$4),0),0)*($AH108-$AH107)/10000</f>
        <v>0</v>
      </c>
      <c r="EY107" s="140" t="n">
        <f aca="false">IF(EY$2&lt;=$A107,IF(EY$3&gt;=$A107,(EY$4),0),0)*($AH108-$AH107)/10000</f>
        <v>0</v>
      </c>
      <c r="EZ107" s="140" t="n">
        <f aca="false">IF(EZ$2&lt;=$A107,IF(EZ$3&gt;=$A107,(EZ$4),0),0)*($AH108-$AH107)/10000</f>
        <v>0</v>
      </c>
      <c r="FA107" s="140" t="n">
        <f aca="false">IF(FA$2&lt;=$A107,IF(FA$3&gt;=$A107,(FA$4),0),0)*($AH108-$AH107)/10000</f>
        <v>0</v>
      </c>
      <c r="FB107" s="17"/>
      <c r="FC107" s="128" t="n">
        <f aca="false">SUM(EV107:FA107)</f>
        <v>0</v>
      </c>
      <c r="FD107" s="128" t="n">
        <f aca="false">FC107*AL107</f>
        <v>0</v>
      </c>
      <c r="FE107" s="17"/>
      <c r="FF107" s="17"/>
      <c r="FG107" s="17"/>
      <c r="FH107" s="17"/>
      <c r="FI107" s="17"/>
      <c r="FJ107" s="17"/>
      <c r="FK107" s="140" t="n">
        <f aca="false">IF(FK$2&lt;=$A107,IF(FK$3&gt;=$A107,(FK$4),0),0)*($AH108-$AH107)/10000</f>
        <v>0</v>
      </c>
      <c r="FL107" s="140" t="n">
        <f aca="false">IF(FL$2&lt;=$A107,IF(FL$3&gt;=$A107,(FL$4),0),0)*($AH108-$AH107)/10000</f>
        <v>0</v>
      </c>
      <c r="FM107" s="140" t="n">
        <f aca="false">IF(FM$2&lt;=$A107,IF(FM$3&gt;=$A107,(FM$4),0),0)*($AH108-$AH107)/10000</f>
        <v>0</v>
      </c>
      <c r="FN107" s="140" t="n">
        <f aca="false">IF(FN$2&lt;=$A107,IF(FN$3&gt;=$A107,(FN$4),0),0)*($AH108-$AH107)/10000</f>
        <v>0</v>
      </c>
      <c r="FO107" s="140" t="n">
        <f aca="false">IF(FO$2&lt;=$A107,IF(FO$3&gt;=$A107,(FO$4),0),0)*($AH108-$AH107)/10000</f>
        <v>0</v>
      </c>
      <c r="FP107" s="140" t="n">
        <f aca="false">IF(FP$2&lt;=$A107,IF(FP$3&gt;=$A107,(FP$4),0),0)*($AH108-$AH107)/10000</f>
        <v>0</v>
      </c>
      <c r="FQ107" s="17"/>
      <c r="FR107" s="128" t="n">
        <f aca="false">SUM(FK107:FP107)</f>
        <v>0</v>
      </c>
      <c r="FS107" s="128" t="n">
        <f aca="false">FR107*AL107</f>
        <v>0</v>
      </c>
      <c r="FT107" s="17"/>
      <c r="FU107" s="17"/>
      <c r="FV107" s="17"/>
      <c r="FW107" s="17"/>
      <c r="FX107" s="17"/>
      <c r="FY107" s="17"/>
      <c r="FZ107" s="140" t="n">
        <f aca="false">IF(FZ$2&lt;=$A107,IF(FZ$3&gt;=$A107,(FZ$4),0),0)*($AH108-$AH107)/10000</f>
        <v>0</v>
      </c>
      <c r="GA107" s="140" t="n">
        <f aca="false">IF(GA$2&lt;=$A107,IF(GA$3&gt;=$A107,(GA$4),0),0)*($AH108-$AH107)/10000</f>
        <v>0</v>
      </c>
      <c r="GB107" s="140" t="n">
        <f aca="false">IF(GB$2&lt;=$A107,IF(GB$3&gt;=$A107,(GB$4),0),0)*($AH108-$AH107)/10000</f>
        <v>0</v>
      </c>
      <c r="GC107" s="140" t="n">
        <f aca="false">IF(GC$2&lt;=$A107,IF(GC$3&gt;=$A107,(GC$4),0),0)*($AH108-$AH107)/10000</f>
        <v>0</v>
      </c>
      <c r="GD107" s="140" t="n">
        <f aca="false">IF(GD$2&lt;=$A107,IF(GD$3&gt;=$A107,(GD$4),0),0)*($AH108-$AH107)/10000</f>
        <v>0</v>
      </c>
      <c r="GE107" s="140" t="n">
        <f aca="false">IF(GE$2&lt;=$A107,IF(GE$3&gt;=$A107,(GE$4),0),0)*($AH108-$AH107)/10000</f>
        <v>0</v>
      </c>
      <c r="GF107" s="17"/>
      <c r="GG107" s="128" t="n">
        <f aca="false">SUM(FZ107:GE107)</f>
        <v>0</v>
      </c>
      <c r="GH107" s="128" t="n">
        <f aca="false">GG107*AL107</f>
        <v>0</v>
      </c>
      <c r="GK107" s="17"/>
      <c r="GL107" s="17"/>
      <c r="GM107" s="17"/>
      <c r="GN107" s="17"/>
      <c r="GO107" s="140" t="n">
        <f aca="false">IF(GO$2&lt;=$A107,IF(GO$3&gt;=$A107,(GO$4),0),0)*($AH108-$AH107)/10000</f>
        <v>0</v>
      </c>
      <c r="GP107" s="140" t="n">
        <f aca="false">IF(GP$2&lt;=$A107,IF(GP$3&gt;=$A107,(GP$4),0),0)*($AH108-$AH107)/10000</f>
        <v>0</v>
      </c>
      <c r="GQ107" s="140" t="n">
        <f aca="false">IF(GQ$2&lt;=$A107,IF(GQ$3&gt;=$A107,(GQ$4),0),0)*($AH108-$AH107)/10000</f>
        <v>0</v>
      </c>
      <c r="GR107" s="140" t="n">
        <f aca="false">IF(GR$2&lt;=$A107,IF(GR$3&gt;=$A107,(GR$4),0),0)*($AH108-$AH107)/10000</f>
        <v>0</v>
      </c>
      <c r="GS107" s="140" t="n">
        <f aca="false">IF(GS$2&lt;=$A107,IF(GS$3&gt;=$A107,(GS$4),0),0)*($AH108-$AH107)/10000</f>
        <v>0</v>
      </c>
      <c r="GT107" s="140" t="n">
        <f aca="false">IF(GT$2&lt;=$A107,IF(GT$3&gt;=$A107,(GT$4),0),0)*($AH108-$AH107)/10000</f>
        <v>0</v>
      </c>
      <c r="GU107" s="17"/>
      <c r="GV107" s="128" t="n">
        <f aca="false">SUM(GO107:GT107)</f>
        <v>0</v>
      </c>
      <c r="GW107" s="128" t="n">
        <f aca="false">GV107*AL107</f>
        <v>0</v>
      </c>
      <c r="GZ107" s="17"/>
      <c r="HA107" s="17"/>
      <c r="HB107" s="17"/>
      <c r="HC107" s="17"/>
      <c r="HD107" s="140" t="n">
        <f aca="false">IF(HD$2&lt;=$A107,IF(HD$3&gt;=$A107,(HD$4),0),0)*($AH108-$AH107)/10000</f>
        <v>0</v>
      </c>
      <c r="HE107" s="140" t="n">
        <f aca="false">IF(HE$2&lt;=$A107,IF(HE$3&gt;=$A107,(HE$4),0),0)*($AH108-$AH107)/10000</f>
        <v>0</v>
      </c>
      <c r="HF107" s="140" t="n">
        <f aca="false">IF(HF$2&lt;=$A107,IF(HF$3&gt;=$A107,(HF$4),0),0)*($AH108-$AH107)/10000</f>
        <v>0</v>
      </c>
      <c r="HG107" s="140" t="n">
        <f aca="false">IF(HG$2&lt;=$A107,IF(HG$3&gt;=$A107,(HG$4),0),0)*($AH108-$AH107)/10000</f>
        <v>0</v>
      </c>
      <c r="HH107" s="140" t="n">
        <f aca="false">IF(HH$2&lt;=$A107,IF(HH$3&gt;=$A107,(HH$4),0),0)*($AH108-$AH107)/10000</f>
        <v>0</v>
      </c>
      <c r="HI107" s="140" t="n">
        <f aca="false">IF(HI$2&lt;=$A107,IF(HI$3&gt;=$A107,(HI$4),0),0)*($AH108-$AH107)/10000</f>
        <v>0</v>
      </c>
      <c r="HJ107" s="17"/>
      <c r="HK107" s="128" t="n">
        <f aca="false">SUM(HD107:HI107)</f>
        <v>0</v>
      </c>
      <c r="HL107" s="128" t="n">
        <f aca="false">HK107*AL107</f>
        <v>0</v>
      </c>
    </row>
    <row r="108" customFormat="false" ht="16.5" hidden="false" customHeight="false" outlineLevel="0" collapsed="false">
      <c r="A108" s="133" t="n">
        <v>40026</v>
      </c>
      <c r="B108" s="144" t="e">
        <f aca="false">INDEX(PrnArray,MATCH($A108,PrnColumn,0),MATCH($AE$19,PrnRow,0))+EP108</f>
        <v>#VALUE!</v>
      </c>
      <c r="C108" s="135" t="n">
        <f aca="false">INDEX(M1SHEET,MATCH($A108,M1COLUMN,0),MATCH($AF$14,M1ROW,0))</f>
        <v>0</v>
      </c>
      <c r="D108" s="152"/>
      <c r="E108" s="144" t="n">
        <f aca="false">INDEX(PrnArray,MATCH($A108,PrnColumn,0),MATCH($AF$47,PrnRow,0))+HL108</f>
        <v>0</v>
      </c>
      <c r="F108" s="135" t="n">
        <f aca="false">INDEX(M1SHEET,MATCH($A108,M1COLUMN,0),MATCH($AF$6,M1ROW,0))</f>
        <v>0.1675</v>
      </c>
      <c r="G108" s="152"/>
      <c r="H108" s="144" t="n">
        <f aca="false">INDEX(PrnArray,MATCH($A108,PrnColumn,0),MATCH($AE$11,PrnRow,0))</f>
        <v>0</v>
      </c>
      <c r="I108" s="135" t="n">
        <f aca="false">INDEX(M1SHEET,MATCH($A108,M1COLUMN,0),MATCH($AF$20,M1ROW,0))</f>
        <v>-0.09</v>
      </c>
      <c r="J108" s="152"/>
      <c r="K108" s="144" t="e">
        <f aca="false">INDEX(PrnArray,MATCH($A108,PrnColumn,0),MATCH($AE$21,PrnRow,0))+FS108</f>
        <v>#VALUE!</v>
      </c>
      <c r="L108" s="135" t="n">
        <f aca="false">INDEX(M1SHEET,MATCH($A108,M1COLUMN,0),MATCH($AF$10,M1ROW,0))</f>
        <v>0.0675</v>
      </c>
      <c r="M108" s="152"/>
      <c r="N108" s="144" t="n">
        <f aca="false">INDEX(PrnArray,MATCH($A108,PrnColumn,0),MATCH($AE$40,PrnRow,0))+AJ108</f>
        <v>-40.43</v>
      </c>
      <c r="O108" s="135" t="n">
        <f aca="false">INDEX(M1SHEET,MATCH($A108,M1COLUMN,0),MATCH($AF$26,M1ROW,0))</f>
        <v>0.13</v>
      </c>
      <c r="P108" s="152"/>
      <c r="Q108" s="144" t="n">
        <f aca="false">INDEX(PrnArray,MATCH($A108,PrnColumn,0),MATCH($AE$2,PrnRow,0))+$BE108+$DE108</f>
        <v>10.53</v>
      </c>
      <c r="R108" s="135" t="n">
        <f aca="false">INDEX(M1SHEET,MATCH($A108,M1COLUMN,0),MATCH($AF$3,M1ROW,0))</f>
        <v>-0.6</v>
      </c>
      <c r="S108" s="152"/>
      <c r="T108" s="135" t="n">
        <f aca="false">INDEX(M1SHEET,MATCH($A108,M1COLUMN,0),MATCH($AF$28,M1ROW,0))</f>
        <v>4.91033176838857</v>
      </c>
      <c r="U108" s="152"/>
      <c r="V108" s="144" t="e">
        <f aca="false">INDEX(PrnArray,MATCH($A108,PrnColumn,0),MATCH($AE$18,PrnRow,0))+INDEX(optsArray,MATCH($A108,optsColumn,0),MATCH($AE$18,optsRow,0))+$BE108+$CJ108+$CR108+$DP108</f>
        <v>#VALUE!</v>
      </c>
      <c r="W108" s="135" t="n">
        <f aca="false">INDEX(M1SHEET,MATCH($A108,M1COLUMN,0),MATCH($AF$2,M1ROW,0))</f>
        <v>4.111</v>
      </c>
      <c r="X108" s="152"/>
      <c r="Z108" s="150" t="e">
        <f aca="false">H108+K108+Q108</f>
        <v>#VALUE!</v>
      </c>
      <c r="AA108" s="58"/>
      <c r="AB108" s="58"/>
      <c r="AH108" s="138" t="n">
        <v>40026</v>
      </c>
      <c r="AI108" s="96" t="n">
        <f aca="false">(BE108+BQ108+CJ108+DP108)*AL108</f>
        <v>0</v>
      </c>
      <c r="AJ108" s="97" t="n">
        <f aca="false">(AN108)*(AL108)</f>
        <v>0</v>
      </c>
      <c r="AK108" s="97" t="n">
        <f aca="false">(AM108+AN108)*(AL108)</f>
        <v>0</v>
      </c>
      <c r="AL108" s="139" t="n">
        <f aca="false">INDEX(M1SHEET,MATCH($AH108,M1COLUMN,0),MATCH($AF$38,M1ROW,0))</f>
        <v>0.609375232046517</v>
      </c>
      <c r="AM108" s="122" t="n">
        <f aca="false">BR108</f>
        <v>0</v>
      </c>
      <c r="AN108" s="97" t="n">
        <f aca="false">BQ108</f>
        <v>0</v>
      </c>
      <c r="AO108" s="125"/>
      <c r="AP108" s="108"/>
      <c r="AQ108" s="128" t="n">
        <f aca="false">SUM(AW108:BD108)+SUM(BH108:BO108)+SUM(DT108:DY108)+SUM(BV108:CH108)</f>
        <v>0</v>
      </c>
      <c r="AR108" s="108"/>
      <c r="AS108" s="17"/>
      <c r="AT108" s="17"/>
      <c r="AU108" s="37" t="n">
        <v>40026</v>
      </c>
      <c r="AV108" s="17"/>
      <c r="AW108" s="128" t="n">
        <f aca="false">IF(AW$2&lt;=$A108,IF(AW$3&gt;=$A108,(AW$4/1.055056),0),0)*($AH109-$AH108)/10000</f>
        <v>0</v>
      </c>
      <c r="AX108" s="140" t="n">
        <f aca="false">IF(AX$2&lt;=$A108,IF(AX$3&gt;=$A108,(AX$4/1.055056),0),0)*($AH109-$AH108)/10000</f>
        <v>0</v>
      </c>
      <c r="AY108" s="140" t="n">
        <f aca="false">IF(AY$2&lt;=$A108,IF(AY$3&gt;=$A108,(AY$4/1.055056),0),0)*($AH109-$AH108)/10000</f>
        <v>0</v>
      </c>
      <c r="AZ108" s="140" t="n">
        <f aca="false">IF(AZ$2&lt;=$A108,IF(AZ$3&gt;=$A108,(AZ$4/1.055056),0),0)*($AH109-$AH108)/10000</f>
        <v>0</v>
      </c>
      <c r="BA108" s="140" t="n">
        <f aca="false">IF(BA$2&lt;=$A108,IF(BA$3&gt;=$A108,(BA$4/1.055056),0),0)*($AH109-$AH108)/10000</f>
        <v>0</v>
      </c>
      <c r="BB108" s="140" t="n">
        <f aca="false">IF(BB$2&lt;=$A108,IF(BB$3&gt;=$A108,(BB$4/1.055056),0),0)*($AH109-$AH108)/10000</f>
        <v>0</v>
      </c>
      <c r="BC108" s="140" t="n">
        <f aca="false">IF(BC$2&lt;=$A108,IF(BC$3&gt;=$A108,(BC$4/1.055056),0),0)*($AH109-$AH108)/10000</f>
        <v>0</v>
      </c>
      <c r="BD108" s="140"/>
      <c r="BE108" s="140" t="n">
        <f aca="false">SUM(AW108:BD108)*AL108</f>
        <v>0</v>
      </c>
      <c r="BF108" s="13"/>
      <c r="BG108" s="13"/>
      <c r="BH108" s="141" t="n">
        <f aca="false">IF(BH$2&lt;=$A108,IF(BH$3&gt;=$A108,(BH$4/1.055056),0),0)*($AH109-$AH108)/10000</f>
        <v>0</v>
      </c>
      <c r="BI108" s="141" t="n">
        <f aca="false">IF(BI$2&lt;=$A108,IF(BI$3&gt;=$A108,(BI$4/1.055056),0),0)*($AH109-$AH108)/10000</f>
        <v>0</v>
      </c>
      <c r="BJ108" s="141" t="n">
        <f aca="false">IF(BJ$2&lt;=$A108,IF(BJ$3&gt;=$A108,(BJ$4/1.055056),0),0)*($AH109-$AH108)/10000</f>
        <v>0</v>
      </c>
      <c r="BK108" s="141" t="n">
        <f aca="false">IF(BK$2&lt;=$A108,IF(BK$3&gt;=$A108,(BK$4/1.055056),0),0)*($AH109-$AH108)/10000</f>
        <v>0</v>
      </c>
      <c r="BL108" s="141" t="n">
        <f aca="false">IF(BL$2&lt;=$A108,IF(BL$3&gt;=$A108,(BL$4/1.055056),0),0)*($AH109-$AH108)/10000</f>
        <v>0</v>
      </c>
      <c r="BM108" s="141" t="n">
        <f aca="false">IF(BM$2&lt;=$A108,IF(BM$3&gt;=$A108,(BM$4/1.055056),0),0)*($AH109-$AH108)/10000</f>
        <v>0</v>
      </c>
      <c r="BN108" s="141" t="n">
        <f aca="false">IF(BN$2&lt;=$A108,IF(BN$3&gt;=$A108,(BN$4/1.055056),0),0)*($AH109-$AH108)/10000</f>
        <v>0</v>
      </c>
      <c r="BO108" s="141" t="n">
        <f aca="false">IF(BO$2&lt;=$A108,IF(BO$3&gt;=$A108,(BO$4/1.055056),0),0)*($AH109-$AH108)/10000</f>
        <v>0</v>
      </c>
      <c r="BP108" s="13"/>
      <c r="BQ108" s="14" t="n">
        <f aca="false">SUM(BH108:BO108)</f>
        <v>0</v>
      </c>
      <c r="BR108" s="14"/>
      <c r="BS108" s="14"/>
      <c r="BT108" s="17"/>
      <c r="BU108" s="17"/>
      <c r="BV108" s="142" t="n">
        <f aca="false">IF(BV$2&lt;=$A108,IF(BV$3&gt;=$A108,(BV$4),0),0)*($AH109-$AH108)/10000</f>
        <v>0</v>
      </c>
      <c r="BW108" s="142" t="n">
        <f aca="false">IF(BW$2&lt;=$A108,IF(BW$3&gt;=$A108,(BW$4),0),0)*($AH109-$AH108)/10000</f>
        <v>0</v>
      </c>
      <c r="BX108" s="142" t="n">
        <f aca="false">IF(BX$2&lt;=$A108,IF(BX$3&gt;=$A108,(BX$4),0),0)*($AH109-$AH108)/10000</f>
        <v>0</v>
      </c>
      <c r="BY108" s="142" t="n">
        <f aca="false">IF(BY$2&lt;=$A108,IF(BY$3&gt;=$A108,(BY$4),0),0)*($AH109-$AH108)/10000</f>
        <v>0</v>
      </c>
      <c r="BZ108" s="142" t="n">
        <f aca="false">IF(BZ$2&lt;=$A108,IF(BZ$3&gt;=$A108,(BZ$4),0),0)*($AH109-$AH108)/10000</f>
        <v>0</v>
      </c>
      <c r="CA108" s="140" t="n">
        <f aca="false">IF(CA$2&lt;=$A108,IF(CA$3&gt;=$A108,(CA$4),0),0)*($AH109-$AH108)/10000</f>
        <v>0</v>
      </c>
      <c r="CB108" s="140" t="n">
        <f aca="false">IF(CB$2&lt;=$A108,IF(CB$3&gt;=$A108,(CB$4),0),0)*($AH109-$AH108)/10000</f>
        <v>0</v>
      </c>
      <c r="CC108" s="140" t="n">
        <f aca="false">IF(CC$2&lt;=$A108,IF(CC$3&gt;=$A108,(CC$4),0),0)*($AH109-$AH108)/10000</f>
        <v>0</v>
      </c>
      <c r="CD108" s="140" t="n">
        <f aca="false">IF(CD$2&lt;=$A108,IF(CD$3&gt;=$A108,(CD$4),0),0)*($AH109-$AH108)/10000</f>
        <v>0</v>
      </c>
      <c r="CE108" s="140" t="n">
        <f aca="false">IF(CE$2&lt;=$A108,IF(CE$3&gt;=$A108,(CE$4),0),0)*($AH109-$AH108)/10000</f>
        <v>0</v>
      </c>
      <c r="CF108" s="140" t="n">
        <f aca="false">IF(CF$2&lt;=$A108,IF(CF$3&gt;=$A108,(CF$4),0),0)*($AH109-$AH108)/10000</f>
        <v>0</v>
      </c>
      <c r="CG108" s="140" t="n">
        <f aca="false">IF(CG$2&lt;=$A108,IF(CG$3&gt;=$A108,(CG$4),0),0)*($AH109-$AH108)/10000</f>
        <v>0</v>
      </c>
      <c r="CH108" s="140" t="n">
        <f aca="false">IF(CH$2&lt;=$A108,IF(CH$3&gt;=$A108,(CH$4),0),0)*($AH109-$AH108)/10000</f>
        <v>0</v>
      </c>
      <c r="CI108" s="17"/>
      <c r="CJ108" s="128" t="n">
        <f aca="false">SUM(BV108:CH108)*$AL108</f>
        <v>0</v>
      </c>
      <c r="CK108" s="128"/>
      <c r="CL108" s="128"/>
      <c r="CM108" s="142" t="n">
        <f aca="false">IF(CM$2&lt;=$A108,IF(CM$3&gt;=$A108,(CM$4),0),0)*($AH109-$AH108)/10000</f>
        <v>0</v>
      </c>
      <c r="CN108" s="142" t="n">
        <f aca="false">IF(CN$2&lt;=$A108,IF(CN$3&gt;=$A108,(CN$4),0),0)*($AH109-$AH108)/10000</f>
        <v>0</v>
      </c>
      <c r="CO108" s="142" t="n">
        <f aca="false">IF(CO$2&lt;=$A108,IF(CO$3&gt;=$A108,(CO$4),0),0)*($AH109-$AH108)/10000</f>
        <v>0</v>
      </c>
      <c r="CP108" s="142" t="n">
        <f aca="false">IF(CP$2&lt;=$A108,IF(CP$3&gt;=$A108,(CP$4),0),0)*($AH109-$AH108)/10000</f>
        <v>0</v>
      </c>
      <c r="CQ108" s="128"/>
      <c r="CR108" s="128" t="n">
        <f aca="false">SUM(CM108:CP108)*AL108</f>
        <v>0</v>
      </c>
      <c r="CS108" s="128"/>
      <c r="CT108" s="17"/>
      <c r="CU108" s="17"/>
      <c r="CV108" s="17"/>
      <c r="CW108" s="140" t="n">
        <f aca="false">IF(CW$2&lt;=$A108,IF(CW$3&gt;=$A108,(CW$4),0),0)*($AH109-$AH108)/10000</f>
        <v>0</v>
      </c>
      <c r="CX108" s="140" t="n">
        <f aca="false">IF(CX$2&lt;=$A108,IF(CX$3&gt;=$A108,(CX$4),0),0)*($AH109-$AH108)/10000</f>
        <v>0</v>
      </c>
      <c r="CY108" s="140" t="n">
        <f aca="false">IF(CY$2&lt;=$A108,IF(CY$3&gt;=$A108,(CY$4),0),0)*($AH109-$AH108)/10000</f>
        <v>0</v>
      </c>
      <c r="CZ108" s="140" t="n">
        <f aca="false">IF(CZ$2&lt;=$A108,IF(CZ$3&gt;=$A108,(CZ$4),0),0)*($AH109-$AH108)/10000</f>
        <v>0</v>
      </c>
      <c r="DA108" s="140" t="n">
        <f aca="false">IF(DA$2&lt;=$A108,IF(DA$3&gt;=$A108,(DA$4),0),0)*($AH109-$AH108)/10000</f>
        <v>0</v>
      </c>
      <c r="DB108" s="140" t="n">
        <f aca="false">IF(DB$2&lt;=$A108,IF(DB$3&gt;=$A108,(DB$4),0),0)*($AH109-$AH108)/10000</f>
        <v>0</v>
      </c>
      <c r="DC108" s="140" t="n">
        <f aca="false">IF(DC$2&lt;=$A108,IF(DC$3&gt;=$A108,(DC$4),0),0)*($AH109-$AH108)/10000</f>
        <v>0</v>
      </c>
      <c r="DD108" s="17"/>
      <c r="DE108" s="128" t="n">
        <f aca="false">SUM(CW108:DC108)*$AL108</f>
        <v>0</v>
      </c>
      <c r="DF108" s="17"/>
      <c r="DG108" s="17"/>
      <c r="DH108" s="17"/>
      <c r="DI108" s="17"/>
      <c r="DJ108" s="17"/>
      <c r="DK108" s="140" t="n">
        <f aca="false">IF(DK$2&lt;=$A108,IF(DK$3&gt;=$A108,(DK$4),0),0)*($AH109-$AH108)/10000</f>
        <v>0</v>
      </c>
      <c r="DL108" s="140" t="n">
        <f aca="false">IF(DL$2&lt;=$A108,IF(DL$3&gt;=$A108,(DL$4),0),0)*($AH109-$AH108)/10000</f>
        <v>0</v>
      </c>
      <c r="DM108" s="140" t="n">
        <f aca="false">IF(DM$2&lt;=$A108,IF(DM$3&gt;=$A108,(DM$4),0),0)*($AH109-$AH108)/10000</f>
        <v>0</v>
      </c>
      <c r="DN108" s="140" t="n">
        <f aca="false">IF(DN$2&lt;=$A108,IF(DN$3&gt;=$A108,(DN$4),0),0)*($AH109-$AH108)/10000</f>
        <v>0</v>
      </c>
      <c r="DO108" s="140"/>
      <c r="DP108" s="140" t="n">
        <f aca="false">SUM(DK108:DN108)*AL108</f>
        <v>0</v>
      </c>
      <c r="DQ108" s="140"/>
      <c r="DR108" s="140" t="n">
        <f aca="false">IF(DR$2&lt;=$A108,IF(DR$3&gt;=$A108,(DR$4),0),0)*($AH109-$AH108)/10000</f>
        <v>0</v>
      </c>
      <c r="DS108" s="140" t="n">
        <f aca="false">IF(DS$2&lt;=$A108,IF(DS$3&gt;=$A108,(DS$4),0),0)*($AH109-$AH108)/10000</f>
        <v>0</v>
      </c>
      <c r="DT108" s="140" t="n">
        <f aca="false">IF(DT$2&lt;=$A108,IF(DT$3&gt;=$A108,(DT$4),0),0)*($AH109-$AH108)/10000</f>
        <v>0</v>
      </c>
      <c r="DU108" s="140" t="n">
        <f aca="false">IF(DU$2&lt;=$A108,IF(DU$3&gt;=$A108,(DU$4),0),0)*($AH109-$AH108)/10000</f>
        <v>0</v>
      </c>
      <c r="DV108" s="140" t="n">
        <f aca="false">IF(DV$2&lt;=$A108,IF(DV$3&gt;=$A108,(DV$4),0),0)*($AH109-$AH108)/10000</f>
        <v>0</v>
      </c>
      <c r="DW108" s="140" t="n">
        <f aca="false">IF(DW$2&lt;=$A108,IF(DW$3&gt;=$A108,(DW$4),0),0)*($AH109-$AH108)/10000</f>
        <v>0</v>
      </c>
      <c r="DX108" s="140" t="n">
        <f aca="false">IF(DX$2&lt;=$A108,IF(DX$3&gt;=$A108,(DX$4),0),0)*($AH109-$AH108)/10000</f>
        <v>0</v>
      </c>
      <c r="DY108" s="140" t="n">
        <f aca="false">IF(DY$2&lt;=$A108,IF(DY$3&gt;=$A108,(DY$4),0),0)*($AH109-$AH108)/10000</f>
        <v>0</v>
      </c>
      <c r="DZ108" s="17"/>
      <c r="EA108" s="128" t="n">
        <f aca="false">DP108+((SUM(DR108:DY108)))</f>
        <v>0</v>
      </c>
      <c r="EB108" s="128" t="n">
        <f aca="false">EA108*AL108</f>
        <v>0</v>
      </c>
      <c r="EC108" s="17"/>
      <c r="ED108" s="17"/>
      <c r="EE108" s="17"/>
      <c r="EF108" s="17"/>
      <c r="EG108" s="17"/>
      <c r="EH108" s="140" t="n">
        <f aca="false">IF(EH$2&lt;=$A108,IF(EH$3&gt;=$A108,(EH$4),0),0)*($AH109-$AH108)/10000</f>
        <v>0</v>
      </c>
      <c r="EI108" s="140" t="n">
        <f aca="false">IF(EI$2&lt;=$A108,IF(EI$3&gt;=$A108,(EI$4),0),0)*($AH109-$AH108)/10000</f>
        <v>0</v>
      </c>
      <c r="EJ108" s="140" t="n">
        <f aca="false">IF(EJ$2&lt;=$A108,IF(EJ$3&gt;=$A108,(EJ$4),0),0)*($AH109-$AH108)/10000</f>
        <v>0</v>
      </c>
      <c r="EK108" s="140" t="n">
        <f aca="false">IF(EK$2&lt;=$A108,IF(EK$3&gt;=$A108,(EK$4),0),0)*($AH109-$AH108)/10000</f>
        <v>0</v>
      </c>
      <c r="EL108" s="140" t="n">
        <f aca="false">IF(EL$2&lt;=$A108,IF(EL$3&gt;=$A108,(EL$4),0),0)*($AH109-$AH108)/10000</f>
        <v>0</v>
      </c>
      <c r="EM108" s="140" t="n">
        <f aca="false">IF(EM$2&lt;=$A108,IF(EM$3&gt;=$A108,(EM$4),0),0)*($AH109-$AH108)/10000</f>
        <v>0</v>
      </c>
      <c r="EN108" s="17"/>
      <c r="EO108" s="128" t="n">
        <f aca="false">SUM(EH108:EM108)</f>
        <v>0</v>
      </c>
      <c r="EP108" s="128" t="n">
        <f aca="false">EO108*AL108</f>
        <v>0</v>
      </c>
      <c r="EQ108" s="17"/>
      <c r="ER108" s="17"/>
      <c r="ES108" s="17"/>
      <c r="ET108" s="17"/>
      <c r="EU108" s="17"/>
      <c r="EV108" s="140" t="n">
        <f aca="false">IF(EV$2&lt;=$A108,IF(EV$3&gt;=$A108,(EV$4),0),0)*($AH109-$AH108)/10000</f>
        <v>0</v>
      </c>
      <c r="EW108" s="140" t="n">
        <f aca="false">IF(EW$2&lt;=$A108,IF(EW$3&gt;=$A108,(EW$4),0),0)*($AH109-$AH108)/10000</f>
        <v>0</v>
      </c>
      <c r="EX108" s="140" t="n">
        <f aca="false">IF(EX$2&lt;=$A108,IF(EX$3&gt;=$A108,(EX$4),0),0)*($AH109-$AH108)/10000</f>
        <v>0</v>
      </c>
      <c r="EY108" s="140" t="n">
        <f aca="false">IF(EY$2&lt;=$A108,IF(EY$3&gt;=$A108,(EY$4),0),0)*($AH109-$AH108)/10000</f>
        <v>0</v>
      </c>
      <c r="EZ108" s="140" t="n">
        <f aca="false">IF(EZ$2&lt;=$A108,IF(EZ$3&gt;=$A108,(EZ$4),0),0)*($AH109-$AH108)/10000</f>
        <v>0</v>
      </c>
      <c r="FA108" s="140" t="n">
        <f aca="false">IF(FA$2&lt;=$A108,IF(FA$3&gt;=$A108,(FA$4),0),0)*($AH109-$AH108)/10000</f>
        <v>0</v>
      </c>
      <c r="FB108" s="17"/>
      <c r="FC108" s="128" t="n">
        <f aca="false">SUM(EV108:FA108)</f>
        <v>0</v>
      </c>
      <c r="FD108" s="128" t="n">
        <f aca="false">FC108*AL108</f>
        <v>0</v>
      </c>
      <c r="FE108" s="17"/>
      <c r="FF108" s="17"/>
      <c r="FG108" s="17"/>
      <c r="FH108" s="17"/>
      <c r="FI108" s="17"/>
      <c r="FJ108" s="17"/>
      <c r="FK108" s="140" t="n">
        <f aca="false">IF(FK$2&lt;=$A108,IF(FK$3&gt;=$A108,(FK$4),0),0)*($AH109-$AH108)/10000</f>
        <v>0</v>
      </c>
      <c r="FL108" s="140" t="n">
        <f aca="false">IF(FL$2&lt;=$A108,IF(FL$3&gt;=$A108,(FL$4),0),0)*($AH109-$AH108)/10000</f>
        <v>0</v>
      </c>
      <c r="FM108" s="140" t="n">
        <f aca="false">IF(FM$2&lt;=$A108,IF(FM$3&gt;=$A108,(FM$4),0),0)*($AH109-$AH108)/10000</f>
        <v>0</v>
      </c>
      <c r="FN108" s="140" t="n">
        <f aca="false">IF(FN$2&lt;=$A108,IF(FN$3&gt;=$A108,(FN$4),0),0)*($AH109-$AH108)/10000</f>
        <v>0</v>
      </c>
      <c r="FO108" s="140" t="n">
        <f aca="false">IF(FO$2&lt;=$A108,IF(FO$3&gt;=$A108,(FO$4),0),0)*($AH109-$AH108)/10000</f>
        <v>0</v>
      </c>
      <c r="FP108" s="140" t="n">
        <f aca="false">IF(FP$2&lt;=$A108,IF(FP$3&gt;=$A108,(FP$4),0),0)*($AH109-$AH108)/10000</f>
        <v>0</v>
      </c>
      <c r="FQ108" s="17"/>
      <c r="FR108" s="128" t="n">
        <f aca="false">SUM(FK108:FP108)</f>
        <v>0</v>
      </c>
      <c r="FS108" s="128" t="n">
        <f aca="false">FR108*AL108</f>
        <v>0</v>
      </c>
      <c r="FT108" s="17"/>
      <c r="FU108" s="17"/>
      <c r="FV108" s="17"/>
      <c r="FW108" s="17"/>
      <c r="FX108" s="17"/>
      <c r="FY108" s="17"/>
      <c r="FZ108" s="140" t="n">
        <f aca="false">IF(FZ$2&lt;=$A108,IF(FZ$3&gt;=$A108,(FZ$4),0),0)*($AH109-$AH108)/10000</f>
        <v>0</v>
      </c>
      <c r="GA108" s="140" t="n">
        <f aca="false">IF(GA$2&lt;=$A108,IF(GA$3&gt;=$A108,(GA$4),0),0)*($AH109-$AH108)/10000</f>
        <v>0</v>
      </c>
      <c r="GB108" s="140" t="n">
        <f aca="false">IF(GB$2&lt;=$A108,IF(GB$3&gt;=$A108,(GB$4),0),0)*($AH109-$AH108)/10000</f>
        <v>0</v>
      </c>
      <c r="GC108" s="140" t="n">
        <f aca="false">IF(GC$2&lt;=$A108,IF(GC$3&gt;=$A108,(GC$4),0),0)*($AH109-$AH108)/10000</f>
        <v>0</v>
      </c>
      <c r="GD108" s="140" t="n">
        <f aca="false">IF(GD$2&lt;=$A108,IF(GD$3&gt;=$A108,(GD$4),0),0)*($AH109-$AH108)/10000</f>
        <v>0</v>
      </c>
      <c r="GE108" s="140" t="n">
        <f aca="false">IF(GE$2&lt;=$A108,IF(GE$3&gt;=$A108,(GE$4),0),0)*($AH109-$AH108)/10000</f>
        <v>0</v>
      </c>
      <c r="GF108" s="17"/>
      <c r="GG108" s="128" t="n">
        <f aca="false">SUM(FZ108:GE108)</f>
        <v>0</v>
      </c>
      <c r="GH108" s="128" t="n">
        <f aca="false">GG108*AL108</f>
        <v>0</v>
      </c>
      <c r="GK108" s="17"/>
      <c r="GL108" s="17"/>
      <c r="GM108" s="17"/>
      <c r="GN108" s="17"/>
      <c r="GO108" s="140" t="n">
        <f aca="false">IF(GO$2&lt;=$A108,IF(GO$3&gt;=$A108,(GO$4),0),0)*($AH109-$AH108)/10000</f>
        <v>0</v>
      </c>
      <c r="GP108" s="140" t="n">
        <f aca="false">IF(GP$2&lt;=$A108,IF(GP$3&gt;=$A108,(GP$4),0),0)*($AH109-$AH108)/10000</f>
        <v>0</v>
      </c>
      <c r="GQ108" s="140" t="n">
        <f aca="false">IF(GQ$2&lt;=$A108,IF(GQ$3&gt;=$A108,(GQ$4),0),0)*($AH109-$AH108)/10000</f>
        <v>0</v>
      </c>
      <c r="GR108" s="140" t="n">
        <f aca="false">IF(GR$2&lt;=$A108,IF(GR$3&gt;=$A108,(GR$4),0),0)*($AH109-$AH108)/10000</f>
        <v>0</v>
      </c>
      <c r="GS108" s="140" t="n">
        <f aca="false">IF(GS$2&lt;=$A108,IF(GS$3&gt;=$A108,(GS$4),0),0)*($AH109-$AH108)/10000</f>
        <v>0</v>
      </c>
      <c r="GT108" s="140" t="n">
        <f aca="false">IF(GT$2&lt;=$A108,IF(GT$3&gt;=$A108,(GT$4),0),0)*($AH109-$AH108)/10000</f>
        <v>0</v>
      </c>
      <c r="GU108" s="17"/>
      <c r="GV108" s="128" t="n">
        <f aca="false">SUM(GO108:GT108)</f>
        <v>0</v>
      </c>
      <c r="GW108" s="128" t="n">
        <f aca="false">GV108*AL108</f>
        <v>0</v>
      </c>
      <c r="GZ108" s="17"/>
      <c r="HA108" s="17"/>
      <c r="HB108" s="17"/>
      <c r="HC108" s="17"/>
      <c r="HD108" s="140" t="n">
        <f aca="false">IF(HD$2&lt;=$A108,IF(HD$3&gt;=$A108,(HD$4),0),0)*($AH109-$AH108)/10000</f>
        <v>0</v>
      </c>
      <c r="HE108" s="140" t="n">
        <f aca="false">IF(HE$2&lt;=$A108,IF(HE$3&gt;=$A108,(HE$4),0),0)*($AH109-$AH108)/10000</f>
        <v>0</v>
      </c>
      <c r="HF108" s="140" t="n">
        <f aca="false">IF(HF$2&lt;=$A108,IF(HF$3&gt;=$A108,(HF$4),0),0)*($AH109-$AH108)/10000</f>
        <v>0</v>
      </c>
      <c r="HG108" s="140" t="n">
        <f aca="false">IF(HG$2&lt;=$A108,IF(HG$3&gt;=$A108,(HG$4),0),0)*($AH109-$AH108)/10000</f>
        <v>0</v>
      </c>
      <c r="HH108" s="140" t="n">
        <f aca="false">IF(HH$2&lt;=$A108,IF(HH$3&gt;=$A108,(HH$4),0),0)*($AH109-$AH108)/10000</f>
        <v>0</v>
      </c>
      <c r="HI108" s="140" t="n">
        <f aca="false">IF(HI$2&lt;=$A108,IF(HI$3&gt;=$A108,(HI$4),0),0)*($AH109-$AH108)/10000</f>
        <v>0</v>
      </c>
      <c r="HJ108" s="17"/>
      <c r="HK108" s="128" t="n">
        <f aca="false">SUM(HD108:HI108)</f>
        <v>0</v>
      </c>
      <c r="HL108" s="128" t="n">
        <f aca="false">HK108*AL108</f>
        <v>0</v>
      </c>
    </row>
    <row r="109" customFormat="false" ht="16.5" hidden="false" customHeight="false" outlineLevel="0" collapsed="false">
      <c r="A109" s="133" t="n">
        <v>40057</v>
      </c>
      <c r="B109" s="144" t="e">
        <f aca="false">INDEX(PrnArray,MATCH($A109,PrnColumn,0),MATCH($AE$19,PrnRow,0))+EP109</f>
        <v>#VALUE!</v>
      </c>
      <c r="C109" s="135" t="n">
        <f aca="false">INDEX(M1SHEET,MATCH($A109,M1COLUMN,0),MATCH($AF$14,M1ROW,0))</f>
        <v>0</v>
      </c>
      <c r="D109" s="152"/>
      <c r="E109" s="144" t="n">
        <f aca="false">INDEX(PrnArray,MATCH($A109,PrnColumn,0),MATCH($AF$47,PrnRow,0))+HL109</f>
        <v>0</v>
      </c>
      <c r="F109" s="135" t="n">
        <f aca="false">INDEX(M1SHEET,MATCH($A109,M1COLUMN,0),MATCH($AF$6,M1ROW,0))</f>
        <v>0.1875</v>
      </c>
      <c r="G109" s="152"/>
      <c r="H109" s="144" t="n">
        <f aca="false">INDEX(PrnArray,MATCH($A109,PrnColumn,0),MATCH($AE$11,PrnRow,0))</f>
        <v>0</v>
      </c>
      <c r="I109" s="135" t="n">
        <f aca="false">INDEX(M1SHEET,MATCH($A109,M1COLUMN,0),MATCH($AF$20,M1ROW,0))</f>
        <v>-0.09</v>
      </c>
      <c r="J109" s="152"/>
      <c r="K109" s="144" t="e">
        <f aca="false">INDEX(PrnArray,MATCH($A109,PrnColumn,0),MATCH($AE$21,PrnRow,0))+FS109</f>
        <v>#VALUE!</v>
      </c>
      <c r="L109" s="135" t="n">
        <f aca="false">INDEX(M1SHEET,MATCH($A109,M1COLUMN,0),MATCH($AF$10,M1ROW,0))</f>
        <v>0.0875</v>
      </c>
      <c r="M109" s="152"/>
      <c r="N109" s="144" t="n">
        <f aca="false">INDEX(PrnArray,MATCH($A109,PrnColumn,0),MATCH($AE$40,PrnRow,0))+AJ109</f>
        <v>-38.9</v>
      </c>
      <c r="O109" s="135" t="n">
        <f aca="false">INDEX(M1SHEET,MATCH($A109,M1COLUMN,0),MATCH($AF$26,M1ROW,0))</f>
        <v>0.13</v>
      </c>
      <c r="P109" s="152"/>
      <c r="Q109" s="144" t="n">
        <f aca="false">INDEX(PrnArray,MATCH($A109,PrnColumn,0),MATCH($AE$2,PrnRow,0))+$BE109+$DE109</f>
        <v>10.14</v>
      </c>
      <c r="R109" s="135" t="n">
        <f aca="false">INDEX(M1SHEET,MATCH($A109,M1COLUMN,0),MATCH($AF$3,M1ROW,0))</f>
        <v>-0.6</v>
      </c>
      <c r="S109" s="152"/>
      <c r="T109" s="135" t="n">
        <f aca="false">INDEX(M1SHEET,MATCH($A109,M1COLUMN,0),MATCH($AF$28,M1ROW,0))</f>
        <v>4.94654864990321</v>
      </c>
      <c r="U109" s="152"/>
      <c r="V109" s="144" t="e">
        <f aca="false">INDEX(PrnArray,MATCH($A109,PrnColumn,0),MATCH($AE$18,PrnRow,0))+INDEX(optsArray,MATCH($A109,optsColumn,0),MATCH($AE$18,optsRow,0))+$BE109+$CJ109+$CR109+$DP109</f>
        <v>#VALUE!</v>
      </c>
      <c r="W109" s="135" t="n">
        <f aca="false">INDEX(M1SHEET,MATCH($A109,M1COLUMN,0),MATCH($AF$2,M1ROW,0))</f>
        <v>4.137</v>
      </c>
      <c r="X109" s="152"/>
      <c r="Z109" s="150" t="e">
        <f aca="false">H109+K109+Q109</f>
        <v>#VALUE!</v>
      </c>
      <c r="AA109" s="58"/>
      <c r="AB109" s="58"/>
      <c r="AH109" s="138" t="n">
        <v>40057</v>
      </c>
      <c r="AI109" s="96" t="n">
        <f aca="false">(BE109+BQ109+CJ109+DP109)*AL109</f>
        <v>0</v>
      </c>
      <c r="AJ109" s="97" t="n">
        <f aca="false">(AN109)*(AL109)</f>
        <v>0</v>
      </c>
      <c r="AK109" s="97" t="n">
        <f aca="false">(AM109+AN109)*(AL109)</f>
        <v>0</v>
      </c>
      <c r="AL109" s="139" t="n">
        <f aca="false">INDEX(M1SHEET,MATCH($AH109,M1COLUMN,0),MATCH($AF$38,M1ROW,0))</f>
        <v>0.605955710771095</v>
      </c>
      <c r="AM109" s="122" t="n">
        <f aca="false">BR109</f>
        <v>0</v>
      </c>
      <c r="AN109" s="97" t="n">
        <f aca="false">BQ109</f>
        <v>0</v>
      </c>
      <c r="AO109" s="125"/>
      <c r="AP109" s="108"/>
      <c r="AQ109" s="128" t="n">
        <f aca="false">SUM(AW109:BD109)+SUM(BH109:BO109)+SUM(DT109:DY109)+SUM(BV109:CH109)</f>
        <v>0</v>
      </c>
      <c r="AR109" s="108"/>
      <c r="AS109" s="17"/>
      <c r="AT109" s="17"/>
      <c r="AU109" s="37" t="n">
        <v>40057</v>
      </c>
      <c r="AV109" s="17"/>
      <c r="AW109" s="128" t="n">
        <f aca="false">IF(AW$2&lt;=$A109,IF(AW$3&gt;=$A109,(AW$4/1.055056),0),0)*($AH110-$AH109)/10000</f>
        <v>0</v>
      </c>
      <c r="AX109" s="140" t="n">
        <f aca="false">IF(AX$2&lt;=$A109,IF(AX$3&gt;=$A109,(AX$4/1.055056),0),0)*($AH110-$AH109)/10000</f>
        <v>0</v>
      </c>
      <c r="AY109" s="140" t="n">
        <f aca="false">IF(AY$2&lt;=$A109,IF(AY$3&gt;=$A109,(AY$4/1.055056),0),0)*($AH110-$AH109)/10000</f>
        <v>0</v>
      </c>
      <c r="AZ109" s="140" t="n">
        <f aca="false">IF(AZ$2&lt;=$A109,IF(AZ$3&gt;=$A109,(AZ$4/1.055056),0),0)*($AH110-$AH109)/10000</f>
        <v>0</v>
      </c>
      <c r="BA109" s="140" t="n">
        <f aca="false">IF(BA$2&lt;=$A109,IF(BA$3&gt;=$A109,(BA$4/1.055056),0),0)*($AH110-$AH109)/10000</f>
        <v>0</v>
      </c>
      <c r="BB109" s="140" t="n">
        <f aca="false">IF(BB$2&lt;=$A109,IF(BB$3&gt;=$A109,(BB$4/1.055056),0),0)*($AH110-$AH109)/10000</f>
        <v>0</v>
      </c>
      <c r="BC109" s="140" t="n">
        <f aca="false">IF(BC$2&lt;=$A109,IF(BC$3&gt;=$A109,(BC$4/1.055056),0),0)*($AH110-$AH109)/10000</f>
        <v>0</v>
      </c>
      <c r="BD109" s="140"/>
      <c r="BE109" s="140" t="n">
        <f aca="false">SUM(AW109:BD109)*AL109</f>
        <v>0</v>
      </c>
      <c r="BF109" s="13"/>
      <c r="BG109" s="13"/>
      <c r="BH109" s="141" t="n">
        <f aca="false">IF(BH$2&lt;=$A109,IF(BH$3&gt;=$A109,(BH$4/1.055056),0),0)*($AH110-$AH109)/10000</f>
        <v>0</v>
      </c>
      <c r="BI109" s="141" t="n">
        <f aca="false">IF(BI$2&lt;=$A109,IF(BI$3&gt;=$A109,(BI$4/1.055056),0),0)*($AH110-$AH109)/10000</f>
        <v>0</v>
      </c>
      <c r="BJ109" s="141" t="n">
        <f aca="false">IF(BJ$2&lt;=$A109,IF(BJ$3&gt;=$A109,(BJ$4/1.055056),0),0)*($AH110-$AH109)/10000</f>
        <v>0</v>
      </c>
      <c r="BK109" s="141" t="n">
        <f aca="false">IF(BK$2&lt;=$A109,IF(BK$3&gt;=$A109,(BK$4/1.055056),0),0)*($AH110-$AH109)/10000</f>
        <v>0</v>
      </c>
      <c r="BL109" s="141" t="n">
        <f aca="false">IF(BL$2&lt;=$A109,IF(BL$3&gt;=$A109,(BL$4/1.055056),0),0)*($AH110-$AH109)/10000</f>
        <v>0</v>
      </c>
      <c r="BM109" s="141" t="n">
        <f aca="false">IF(BM$2&lt;=$A109,IF(BM$3&gt;=$A109,(BM$4/1.055056),0),0)*($AH110-$AH109)/10000</f>
        <v>0</v>
      </c>
      <c r="BN109" s="141" t="n">
        <f aca="false">IF(BN$2&lt;=$A109,IF(BN$3&gt;=$A109,(BN$4/1.055056),0),0)*($AH110-$AH109)/10000</f>
        <v>0</v>
      </c>
      <c r="BO109" s="141" t="n">
        <f aca="false">IF(BO$2&lt;=$A109,IF(BO$3&gt;=$A109,(BO$4/1.055056),0),0)*($AH110-$AH109)/10000</f>
        <v>0</v>
      </c>
      <c r="BP109" s="13"/>
      <c r="BQ109" s="14" t="n">
        <f aca="false">SUM(BH109:BO109)</f>
        <v>0</v>
      </c>
      <c r="BR109" s="14"/>
      <c r="BS109" s="14"/>
      <c r="BT109" s="17"/>
      <c r="BU109" s="17"/>
      <c r="BV109" s="142" t="n">
        <f aca="false">IF(BV$2&lt;=$A109,IF(BV$3&gt;=$A109,(BV$4),0),0)*($AH110-$AH109)/10000</f>
        <v>0</v>
      </c>
      <c r="BW109" s="142" t="n">
        <f aca="false">IF(BW$2&lt;=$A109,IF(BW$3&gt;=$A109,(BW$4),0),0)*($AH110-$AH109)/10000</f>
        <v>0</v>
      </c>
      <c r="BX109" s="142" t="n">
        <f aca="false">IF(BX$2&lt;=$A109,IF(BX$3&gt;=$A109,(BX$4),0),0)*($AH110-$AH109)/10000</f>
        <v>0</v>
      </c>
      <c r="BY109" s="142" t="n">
        <f aca="false">IF(BY$2&lt;=$A109,IF(BY$3&gt;=$A109,(BY$4),0),0)*($AH110-$AH109)/10000</f>
        <v>0</v>
      </c>
      <c r="BZ109" s="142" t="n">
        <f aca="false">IF(BZ$2&lt;=$A109,IF(BZ$3&gt;=$A109,(BZ$4),0),0)*($AH110-$AH109)/10000</f>
        <v>0</v>
      </c>
      <c r="CA109" s="140" t="n">
        <f aca="false">IF(CA$2&lt;=$A109,IF(CA$3&gt;=$A109,(CA$4),0),0)*($AH110-$AH109)/10000</f>
        <v>0</v>
      </c>
      <c r="CB109" s="140" t="n">
        <f aca="false">IF(CB$2&lt;=$A109,IF(CB$3&gt;=$A109,(CB$4),0),0)*($AH110-$AH109)/10000</f>
        <v>0</v>
      </c>
      <c r="CC109" s="140" t="n">
        <f aca="false">IF(CC$2&lt;=$A109,IF(CC$3&gt;=$A109,(CC$4),0),0)*($AH110-$AH109)/10000</f>
        <v>0</v>
      </c>
      <c r="CD109" s="140" t="n">
        <f aca="false">IF(CD$2&lt;=$A109,IF(CD$3&gt;=$A109,(CD$4),0),0)*($AH110-$AH109)/10000</f>
        <v>0</v>
      </c>
      <c r="CE109" s="140" t="n">
        <f aca="false">IF(CE$2&lt;=$A109,IF(CE$3&gt;=$A109,(CE$4),0),0)*($AH110-$AH109)/10000</f>
        <v>0</v>
      </c>
      <c r="CF109" s="140" t="n">
        <f aca="false">IF(CF$2&lt;=$A109,IF(CF$3&gt;=$A109,(CF$4),0),0)*($AH110-$AH109)/10000</f>
        <v>0</v>
      </c>
      <c r="CG109" s="140" t="n">
        <f aca="false">IF(CG$2&lt;=$A109,IF(CG$3&gt;=$A109,(CG$4),0),0)*($AH110-$AH109)/10000</f>
        <v>0</v>
      </c>
      <c r="CH109" s="140" t="n">
        <f aca="false">IF(CH$2&lt;=$A109,IF(CH$3&gt;=$A109,(CH$4),0),0)*($AH110-$AH109)/10000</f>
        <v>0</v>
      </c>
      <c r="CI109" s="17"/>
      <c r="CJ109" s="128" t="n">
        <f aca="false">SUM(BV109:CH109)*$AL109</f>
        <v>0</v>
      </c>
      <c r="CK109" s="128"/>
      <c r="CL109" s="128"/>
      <c r="CM109" s="142" t="n">
        <f aca="false">IF(CM$2&lt;=$A109,IF(CM$3&gt;=$A109,(CM$4),0),0)*($AH110-$AH109)/10000</f>
        <v>0</v>
      </c>
      <c r="CN109" s="142" t="n">
        <f aca="false">IF(CN$2&lt;=$A109,IF(CN$3&gt;=$A109,(CN$4),0),0)*($AH110-$AH109)/10000</f>
        <v>0</v>
      </c>
      <c r="CO109" s="142" t="n">
        <f aca="false">IF(CO$2&lt;=$A109,IF(CO$3&gt;=$A109,(CO$4),0),0)*($AH110-$AH109)/10000</f>
        <v>0</v>
      </c>
      <c r="CP109" s="142" t="n">
        <f aca="false">IF(CP$2&lt;=$A109,IF(CP$3&gt;=$A109,(CP$4),0),0)*($AH110-$AH109)/10000</f>
        <v>0</v>
      </c>
      <c r="CQ109" s="128"/>
      <c r="CR109" s="128" t="n">
        <f aca="false">SUM(CM109:CP109)*AL109</f>
        <v>0</v>
      </c>
      <c r="CS109" s="128"/>
      <c r="CT109" s="17"/>
      <c r="CU109" s="17"/>
      <c r="CV109" s="17"/>
      <c r="CW109" s="140" t="n">
        <f aca="false">IF(CW$2&lt;=$A109,IF(CW$3&gt;=$A109,(CW$4),0),0)*($AH110-$AH109)/10000</f>
        <v>0</v>
      </c>
      <c r="CX109" s="140" t="n">
        <f aca="false">IF(CX$2&lt;=$A109,IF(CX$3&gt;=$A109,(CX$4),0),0)*($AH110-$AH109)/10000</f>
        <v>0</v>
      </c>
      <c r="CY109" s="140" t="n">
        <f aca="false">IF(CY$2&lt;=$A109,IF(CY$3&gt;=$A109,(CY$4),0),0)*($AH110-$AH109)/10000</f>
        <v>0</v>
      </c>
      <c r="CZ109" s="140" t="n">
        <f aca="false">IF(CZ$2&lt;=$A109,IF(CZ$3&gt;=$A109,(CZ$4),0),0)*($AH110-$AH109)/10000</f>
        <v>0</v>
      </c>
      <c r="DA109" s="140" t="n">
        <f aca="false">IF(DA$2&lt;=$A109,IF(DA$3&gt;=$A109,(DA$4),0),0)*($AH110-$AH109)/10000</f>
        <v>0</v>
      </c>
      <c r="DB109" s="140" t="n">
        <f aca="false">IF(DB$2&lt;=$A109,IF(DB$3&gt;=$A109,(DB$4),0),0)*($AH110-$AH109)/10000</f>
        <v>0</v>
      </c>
      <c r="DC109" s="140" t="n">
        <f aca="false">IF(DC$2&lt;=$A109,IF(DC$3&gt;=$A109,(DC$4),0),0)*($AH110-$AH109)/10000</f>
        <v>0</v>
      </c>
      <c r="DD109" s="17"/>
      <c r="DE109" s="128" t="n">
        <f aca="false">SUM(CW109:DC109)*$AL109</f>
        <v>0</v>
      </c>
      <c r="DF109" s="17"/>
      <c r="DG109" s="17"/>
      <c r="DH109" s="17"/>
      <c r="DI109" s="17"/>
      <c r="DJ109" s="17"/>
      <c r="DK109" s="140" t="n">
        <f aca="false">IF(DK$2&lt;=$A109,IF(DK$3&gt;=$A109,(DK$4),0),0)*($AH110-$AH109)/10000</f>
        <v>0</v>
      </c>
      <c r="DL109" s="140" t="n">
        <f aca="false">IF(DL$2&lt;=$A109,IF(DL$3&gt;=$A109,(DL$4),0),0)*($AH110-$AH109)/10000</f>
        <v>0</v>
      </c>
      <c r="DM109" s="140" t="n">
        <f aca="false">IF(DM$2&lt;=$A109,IF(DM$3&gt;=$A109,(DM$4),0),0)*($AH110-$AH109)/10000</f>
        <v>0</v>
      </c>
      <c r="DN109" s="140" t="n">
        <f aca="false">IF(DN$2&lt;=$A109,IF(DN$3&gt;=$A109,(DN$4),0),0)*($AH110-$AH109)/10000</f>
        <v>0</v>
      </c>
      <c r="DO109" s="140"/>
      <c r="DP109" s="140" t="n">
        <f aca="false">SUM(DK109:DN109)*AL109</f>
        <v>0</v>
      </c>
      <c r="DQ109" s="140"/>
      <c r="DR109" s="140" t="n">
        <f aca="false">IF(DR$2&lt;=$A109,IF(DR$3&gt;=$A109,(DR$4),0),0)*($AH110-$AH109)/10000</f>
        <v>0</v>
      </c>
      <c r="DS109" s="140" t="n">
        <f aca="false">IF(DS$2&lt;=$A109,IF(DS$3&gt;=$A109,(DS$4),0),0)*($AH110-$AH109)/10000</f>
        <v>0</v>
      </c>
      <c r="DT109" s="140" t="n">
        <f aca="false">IF(DT$2&lt;=$A109,IF(DT$3&gt;=$A109,(DT$4),0),0)*($AH110-$AH109)/10000</f>
        <v>0</v>
      </c>
      <c r="DU109" s="140" t="n">
        <f aca="false">IF(DU$2&lt;=$A109,IF(DU$3&gt;=$A109,(DU$4),0),0)*($AH110-$AH109)/10000</f>
        <v>0</v>
      </c>
      <c r="DV109" s="140" t="n">
        <f aca="false">IF(DV$2&lt;=$A109,IF(DV$3&gt;=$A109,(DV$4),0),0)*($AH110-$AH109)/10000</f>
        <v>0</v>
      </c>
      <c r="DW109" s="140" t="n">
        <f aca="false">IF(DW$2&lt;=$A109,IF(DW$3&gt;=$A109,(DW$4),0),0)*($AH110-$AH109)/10000</f>
        <v>0</v>
      </c>
      <c r="DX109" s="140" t="n">
        <f aca="false">IF(DX$2&lt;=$A109,IF(DX$3&gt;=$A109,(DX$4),0),0)*($AH110-$AH109)/10000</f>
        <v>0</v>
      </c>
      <c r="DY109" s="140" t="n">
        <f aca="false">IF(DY$2&lt;=$A109,IF(DY$3&gt;=$A109,(DY$4),0),0)*($AH110-$AH109)/10000</f>
        <v>0</v>
      </c>
      <c r="DZ109" s="17"/>
      <c r="EA109" s="128" t="n">
        <f aca="false">DP109+((SUM(DR109:DY109)))</f>
        <v>0</v>
      </c>
      <c r="EB109" s="128" t="n">
        <f aca="false">EA109*AL109</f>
        <v>0</v>
      </c>
      <c r="EC109" s="17"/>
      <c r="ED109" s="17"/>
      <c r="EE109" s="17"/>
      <c r="EF109" s="17"/>
      <c r="EG109" s="17"/>
      <c r="EH109" s="140" t="n">
        <f aca="false">IF(EH$2&lt;=$A109,IF(EH$3&gt;=$A109,(EH$4),0),0)*($AH110-$AH109)/10000</f>
        <v>0</v>
      </c>
      <c r="EI109" s="140" t="n">
        <f aca="false">IF(EI$2&lt;=$A109,IF(EI$3&gt;=$A109,(EI$4),0),0)*($AH110-$AH109)/10000</f>
        <v>0</v>
      </c>
      <c r="EJ109" s="140" t="n">
        <f aca="false">IF(EJ$2&lt;=$A109,IF(EJ$3&gt;=$A109,(EJ$4),0),0)*($AH110-$AH109)/10000</f>
        <v>0</v>
      </c>
      <c r="EK109" s="140" t="n">
        <f aca="false">IF(EK$2&lt;=$A109,IF(EK$3&gt;=$A109,(EK$4),0),0)*($AH110-$AH109)/10000</f>
        <v>0</v>
      </c>
      <c r="EL109" s="140" t="n">
        <f aca="false">IF(EL$2&lt;=$A109,IF(EL$3&gt;=$A109,(EL$4),0),0)*($AH110-$AH109)/10000</f>
        <v>0</v>
      </c>
      <c r="EM109" s="140" t="n">
        <f aca="false">IF(EM$2&lt;=$A109,IF(EM$3&gt;=$A109,(EM$4),0),0)*($AH110-$AH109)/10000</f>
        <v>0</v>
      </c>
      <c r="EN109" s="17"/>
      <c r="EO109" s="128" t="n">
        <f aca="false">SUM(EH109:EM109)</f>
        <v>0</v>
      </c>
      <c r="EP109" s="128" t="n">
        <f aca="false">EO109*AL109</f>
        <v>0</v>
      </c>
      <c r="EQ109" s="17"/>
      <c r="ER109" s="17"/>
      <c r="ES109" s="17"/>
      <c r="ET109" s="17"/>
      <c r="EU109" s="17"/>
      <c r="EV109" s="140" t="n">
        <f aca="false">IF(EV$2&lt;=$A109,IF(EV$3&gt;=$A109,(EV$4),0),0)*($AH110-$AH109)/10000</f>
        <v>0</v>
      </c>
      <c r="EW109" s="140" t="n">
        <f aca="false">IF(EW$2&lt;=$A109,IF(EW$3&gt;=$A109,(EW$4),0),0)*($AH110-$AH109)/10000</f>
        <v>0</v>
      </c>
      <c r="EX109" s="140" t="n">
        <f aca="false">IF(EX$2&lt;=$A109,IF(EX$3&gt;=$A109,(EX$4),0),0)*($AH110-$AH109)/10000</f>
        <v>0</v>
      </c>
      <c r="EY109" s="140" t="n">
        <f aca="false">IF(EY$2&lt;=$A109,IF(EY$3&gt;=$A109,(EY$4),0),0)*($AH110-$AH109)/10000</f>
        <v>0</v>
      </c>
      <c r="EZ109" s="140" t="n">
        <f aca="false">IF(EZ$2&lt;=$A109,IF(EZ$3&gt;=$A109,(EZ$4),0),0)*($AH110-$AH109)/10000</f>
        <v>0</v>
      </c>
      <c r="FA109" s="140" t="n">
        <f aca="false">IF(FA$2&lt;=$A109,IF(FA$3&gt;=$A109,(FA$4),0),0)*($AH110-$AH109)/10000</f>
        <v>0</v>
      </c>
      <c r="FB109" s="17"/>
      <c r="FC109" s="128" t="n">
        <f aca="false">SUM(EV109:FA109)</f>
        <v>0</v>
      </c>
      <c r="FD109" s="128" t="n">
        <f aca="false">FC109*AL109</f>
        <v>0</v>
      </c>
      <c r="FE109" s="17"/>
      <c r="FF109" s="17"/>
      <c r="FG109" s="17"/>
      <c r="FH109" s="17"/>
      <c r="FI109" s="17"/>
      <c r="FJ109" s="17"/>
      <c r="FK109" s="140" t="n">
        <f aca="false">IF(FK$2&lt;=$A109,IF(FK$3&gt;=$A109,(FK$4),0),0)*($AH110-$AH109)/10000</f>
        <v>0</v>
      </c>
      <c r="FL109" s="140" t="n">
        <f aca="false">IF(FL$2&lt;=$A109,IF(FL$3&gt;=$A109,(FL$4),0),0)*($AH110-$AH109)/10000</f>
        <v>0</v>
      </c>
      <c r="FM109" s="140" t="n">
        <f aca="false">IF(FM$2&lt;=$A109,IF(FM$3&gt;=$A109,(FM$4),0),0)*($AH110-$AH109)/10000</f>
        <v>0</v>
      </c>
      <c r="FN109" s="140" t="n">
        <f aca="false">IF(FN$2&lt;=$A109,IF(FN$3&gt;=$A109,(FN$4),0),0)*($AH110-$AH109)/10000</f>
        <v>0</v>
      </c>
      <c r="FO109" s="140" t="n">
        <f aca="false">IF(FO$2&lt;=$A109,IF(FO$3&gt;=$A109,(FO$4),0),0)*($AH110-$AH109)/10000</f>
        <v>0</v>
      </c>
      <c r="FP109" s="140" t="n">
        <f aca="false">IF(FP$2&lt;=$A109,IF(FP$3&gt;=$A109,(FP$4),0),0)*($AH110-$AH109)/10000</f>
        <v>0</v>
      </c>
      <c r="FQ109" s="17"/>
      <c r="FR109" s="128" t="n">
        <f aca="false">SUM(FK109:FP109)</f>
        <v>0</v>
      </c>
      <c r="FS109" s="128" t="n">
        <f aca="false">FR109*AL109</f>
        <v>0</v>
      </c>
      <c r="FT109" s="17"/>
      <c r="FU109" s="17"/>
      <c r="FV109" s="17"/>
      <c r="FW109" s="17"/>
      <c r="FX109" s="17"/>
      <c r="FY109" s="17"/>
      <c r="FZ109" s="140" t="n">
        <f aca="false">IF(FZ$2&lt;=$A109,IF(FZ$3&gt;=$A109,(FZ$4),0),0)*($AH110-$AH109)/10000</f>
        <v>0</v>
      </c>
      <c r="GA109" s="140" t="n">
        <f aca="false">IF(GA$2&lt;=$A109,IF(GA$3&gt;=$A109,(GA$4),0),0)*($AH110-$AH109)/10000</f>
        <v>0</v>
      </c>
      <c r="GB109" s="140" t="n">
        <f aca="false">IF(GB$2&lt;=$A109,IF(GB$3&gt;=$A109,(GB$4),0),0)*($AH110-$AH109)/10000</f>
        <v>0</v>
      </c>
      <c r="GC109" s="140" t="n">
        <f aca="false">IF(GC$2&lt;=$A109,IF(GC$3&gt;=$A109,(GC$4),0),0)*($AH110-$AH109)/10000</f>
        <v>0</v>
      </c>
      <c r="GD109" s="140" t="n">
        <f aca="false">IF(GD$2&lt;=$A109,IF(GD$3&gt;=$A109,(GD$4),0),0)*($AH110-$AH109)/10000</f>
        <v>0</v>
      </c>
      <c r="GE109" s="140" t="n">
        <f aca="false">IF(GE$2&lt;=$A109,IF(GE$3&gt;=$A109,(GE$4),0),0)*($AH110-$AH109)/10000</f>
        <v>0</v>
      </c>
      <c r="GF109" s="17"/>
      <c r="GG109" s="128" t="n">
        <f aca="false">SUM(FZ109:GE109)</f>
        <v>0</v>
      </c>
      <c r="GH109" s="128" t="n">
        <f aca="false">GG109*AL109</f>
        <v>0</v>
      </c>
      <c r="GK109" s="17"/>
      <c r="GL109" s="17"/>
      <c r="GM109" s="17"/>
      <c r="GN109" s="17"/>
      <c r="GO109" s="140" t="n">
        <f aca="false">IF(GO$2&lt;=$A109,IF(GO$3&gt;=$A109,(GO$4),0),0)*($AH110-$AH109)/10000</f>
        <v>0</v>
      </c>
      <c r="GP109" s="140" t="n">
        <f aca="false">IF(GP$2&lt;=$A109,IF(GP$3&gt;=$A109,(GP$4),0),0)*($AH110-$AH109)/10000</f>
        <v>0</v>
      </c>
      <c r="GQ109" s="140" t="n">
        <f aca="false">IF(GQ$2&lt;=$A109,IF(GQ$3&gt;=$A109,(GQ$4),0),0)*($AH110-$AH109)/10000</f>
        <v>0</v>
      </c>
      <c r="GR109" s="140" t="n">
        <f aca="false">IF(GR$2&lt;=$A109,IF(GR$3&gt;=$A109,(GR$4),0),0)*($AH110-$AH109)/10000</f>
        <v>0</v>
      </c>
      <c r="GS109" s="140" t="n">
        <f aca="false">IF(GS$2&lt;=$A109,IF(GS$3&gt;=$A109,(GS$4),0),0)*($AH110-$AH109)/10000</f>
        <v>0</v>
      </c>
      <c r="GT109" s="140" t="n">
        <f aca="false">IF(GT$2&lt;=$A109,IF(GT$3&gt;=$A109,(GT$4),0),0)*($AH110-$AH109)/10000</f>
        <v>0</v>
      </c>
      <c r="GU109" s="17"/>
      <c r="GV109" s="128" t="n">
        <f aca="false">SUM(GO109:GT109)</f>
        <v>0</v>
      </c>
      <c r="GW109" s="128" t="n">
        <f aca="false">GV109*AL109</f>
        <v>0</v>
      </c>
      <c r="GZ109" s="17"/>
      <c r="HA109" s="17"/>
      <c r="HB109" s="17"/>
      <c r="HC109" s="17"/>
      <c r="HD109" s="140" t="n">
        <f aca="false">IF(HD$2&lt;=$A109,IF(HD$3&gt;=$A109,(HD$4),0),0)*($AH110-$AH109)/10000</f>
        <v>0</v>
      </c>
      <c r="HE109" s="140" t="n">
        <f aca="false">IF(HE$2&lt;=$A109,IF(HE$3&gt;=$A109,(HE$4),0),0)*($AH110-$AH109)/10000</f>
        <v>0</v>
      </c>
      <c r="HF109" s="140" t="n">
        <f aca="false">IF(HF$2&lt;=$A109,IF(HF$3&gt;=$A109,(HF$4),0),0)*($AH110-$AH109)/10000</f>
        <v>0</v>
      </c>
      <c r="HG109" s="140" t="n">
        <f aca="false">IF(HG$2&lt;=$A109,IF(HG$3&gt;=$A109,(HG$4),0),0)*($AH110-$AH109)/10000</f>
        <v>0</v>
      </c>
      <c r="HH109" s="140" t="n">
        <f aca="false">IF(HH$2&lt;=$A109,IF(HH$3&gt;=$A109,(HH$4),0),0)*($AH110-$AH109)/10000</f>
        <v>0</v>
      </c>
      <c r="HI109" s="140" t="n">
        <f aca="false">IF(HI$2&lt;=$A109,IF(HI$3&gt;=$A109,(HI$4),0),0)*($AH110-$AH109)/10000</f>
        <v>0</v>
      </c>
      <c r="HJ109" s="17"/>
      <c r="HK109" s="128" t="n">
        <f aca="false">SUM(HD109:HI109)</f>
        <v>0</v>
      </c>
      <c r="HL109" s="128" t="n">
        <f aca="false">HK109*AL109</f>
        <v>0</v>
      </c>
    </row>
    <row r="110" customFormat="false" ht="16.5" hidden="false" customHeight="false" outlineLevel="0" collapsed="false">
      <c r="A110" s="143" t="n">
        <v>40087</v>
      </c>
      <c r="B110" s="153" t="e">
        <f aca="false">INDEX(PrnArray,MATCH($A110,PrnColumn,0),MATCH($AE$19,PrnRow,0))+EP110</f>
        <v>#VALUE!</v>
      </c>
      <c r="C110" s="154" t="n">
        <f aca="false">INDEX(M1SHEET,MATCH($A110,M1COLUMN,0),MATCH($AF$14,M1ROW,0))</f>
        <v>0</v>
      </c>
      <c r="D110" s="155"/>
      <c r="E110" s="153" t="n">
        <f aca="false">INDEX(PrnArray,MATCH($A110,PrnColumn,0),MATCH($AF$47,PrnRow,0))+HL110</f>
        <v>0</v>
      </c>
      <c r="F110" s="154" t="n">
        <f aca="false">INDEX(M1SHEET,MATCH($A110,M1COLUMN,0),MATCH($AF$6,M1ROW,0))</f>
        <v>0.1975</v>
      </c>
      <c r="G110" s="155"/>
      <c r="H110" s="153" t="n">
        <f aca="false">INDEX(PrnArray,MATCH($A110,PrnColumn,0),MATCH($AE$11,PrnRow,0))</f>
        <v>0</v>
      </c>
      <c r="I110" s="154" t="n">
        <f aca="false">INDEX(M1SHEET,MATCH($A110,M1COLUMN,0),MATCH($AF$20,M1ROW,0))</f>
        <v>-0.09</v>
      </c>
      <c r="J110" s="155"/>
      <c r="K110" s="153" t="e">
        <f aca="false">INDEX(PrnArray,MATCH($A110,PrnColumn,0),MATCH($AE$21,PrnRow,0))+FS110</f>
        <v>#VALUE!</v>
      </c>
      <c r="L110" s="154" t="n">
        <f aca="false">INDEX(M1SHEET,MATCH($A110,M1COLUMN,0),MATCH($AF$10,M1ROW,0))</f>
        <v>0.0975</v>
      </c>
      <c r="M110" s="155"/>
      <c r="N110" s="153" t="n">
        <f aca="false">INDEX(PrnArray,MATCH($A110,PrnColumn,0),MATCH($AE$40,PrnRow,0))+AJ110</f>
        <v>-39.98</v>
      </c>
      <c r="O110" s="154" t="n">
        <f aca="false">INDEX(M1SHEET,MATCH($A110,M1COLUMN,0),MATCH($AF$26,M1ROW,0))</f>
        <v>0.13</v>
      </c>
      <c r="P110" s="155"/>
      <c r="Q110" s="153" t="n">
        <f aca="false">INDEX(PrnArray,MATCH($A110,PrnColumn,0),MATCH($AE$2,PrnRow,0))+$BE110+$DE110</f>
        <v>10.42</v>
      </c>
      <c r="R110" s="154" t="n">
        <f aca="false">INDEX(M1SHEET,MATCH($A110,M1COLUMN,0),MATCH($AF$3,M1ROW,0))</f>
        <v>-0.6</v>
      </c>
      <c r="S110" s="155"/>
      <c r="T110" s="154" t="n">
        <f aca="false">INDEX(M1SHEET,MATCH($A110,M1COLUMN,0),MATCH($AF$28,M1ROW,0))</f>
        <v>4.99956827745909</v>
      </c>
      <c r="U110" s="155"/>
      <c r="V110" s="153" t="e">
        <f aca="false">INDEX(PrnArray,MATCH($A110,PrnColumn,0),MATCH($AE$18,PrnRow,0))+INDEX(optsArray,MATCH($A110,optsColumn,0),MATCH($AE$18,optsRow,0))+$BE110+$CJ110+$CR110+$DP110</f>
        <v>#VALUE!</v>
      </c>
      <c r="W110" s="154" t="n">
        <f aca="false">INDEX(M1SHEET,MATCH($A110,M1COLUMN,0),MATCH($AF$2,M1ROW,0))</f>
        <v>4.175</v>
      </c>
      <c r="X110" s="155"/>
      <c r="Z110" s="146" t="e">
        <f aca="false">H110+K110+Q110</f>
        <v>#VALUE!</v>
      </c>
      <c r="AA110" s="58"/>
      <c r="AB110" s="58"/>
      <c r="AH110" s="138" t="n">
        <v>40087</v>
      </c>
      <c r="AI110" s="96" t="n">
        <f aca="false">(BE110+BQ110+CJ110+DP110)*AL110</f>
        <v>0</v>
      </c>
      <c r="AJ110" s="97" t="n">
        <f aca="false">(AN110)*(AL110)</f>
        <v>0</v>
      </c>
      <c r="AK110" s="97" t="n">
        <f aca="false">(AM110+AN110)*(AL110)</f>
        <v>0</v>
      </c>
      <c r="AL110" s="139" t="n">
        <f aca="false">INDEX(M1SHEET,MATCH($AH110,M1COLUMN,0),MATCH($AF$38,M1ROW,0))</f>
        <v>0.602656937454091</v>
      </c>
      <c r="AM110" s="122" t="n">
        <f aca="false">BR110</f>
        <v>0</v>
      </c>
      <c r="AN110" s="97" t="n">
        <f aca="false">BQ110</f>
        <v>0</v>
      </c>
      <c r="AO110" s="125"/>
      <c r="AP110" s="108"/>
      <c r="AQ110" s="128" t="n">
        <f aca="false">SUM(AW110:BD110)+SUM(BH110:BO110)+SUM(DT110:DY110)+SUM(BV110:CH110)</f>
        <v>0</v>
      </c>
      <c r="AR110" s="108"/>
      <c r="AS110" s="17"/>
      <c r="AT110" s="17"/>
      <c r="AU110" s="37" t="n">
        <v>40087</v>
      </c>
      <c r="AV110" s="17"/>
      <c r="AW110" s="128" t="n">
        <f aca="false">IF(AW$2&lt;=$A110,IF(AW$3&gt;=$A110,(AW$4/1.055056),0),0)*($AH111-$AH110)/10000</f>
        <v>0</v>
      </c>
      <c r="AX110" s="140" t="n">
        <f aca="false">IF(AX$2&lt;=$A110,IF(AX$3&gt;=$A110,(AX$4/1.055056),0),0)*($AH111-$AH110)/10000</f>
        <v>0</v>
      </c>
      <c r="AY110" s="140" t="n">
        <f aca="false">IF(AY$2&lt;=$A110,IF(AY$3&gt;=$A110,(AY$4/1.055056),0),0)*($AH111-$AH110)/10000</f>
        <v>0</v>
      </c>
      <c r="AZ110" s="140" t="n">
        <f aca="false">IF(AZ$2&lt;=$A110,IF(AZ$3&gt;=$A110,(AZ$4/1.055056),0),0)*($AH111-$AH110)/10000</f>
        <v>0</v>
      </c>
      <c r="BA110" s="140" t="n">
        <f aca="false">IF(BA$2&lt;=$A110,IF(BA$3&gt;=$A110,(BA$4/1.055056),0),0)*($AH111-$AH110)/10000</f>
        <v>0</v>
      </c>
      <c r="BB110" s="140" t="n">
        <f aca="false">IF(BB$2&lt;=$A110,IF(BB$3&gt;=$A110,(BB$4/1.055056),0),0)*($AH111-$AH110)/10000</f>
        <v>0</v>
      </c>
      <c r="BC110" s="140" t="n">
        <f aca="false">IF(BC$2&lt;=$A110,IF(BC$3&gt;=$A110,(BC$4/1.055056),0),0)*($AH111-$AH110)/10000</f>
        <v>0</v>
      </c>
      <c r="BD110" s="140"/>
      <c r="BE110" s="140" t="n">
        <f aca="false">SUM(AW110:BD110)*AL110</f>
        <v>0</v>
      </c>
      <c r="BF110" s="13"/>
      <c r="BG110" s="13"/>
      <c r="BH110" s="141" t="n">
        <f aca="false">IF(BH$2&lt;=$A110,IF(BH$3&gt;=$A110,(BH$4/1.055056),0),0)*($AH111-$AH110)/10000</f>
        <v>0</v>
      </c>
      <c r="BI110" s="141" t="n">
        <f aca="false">IF(BI$2&lt;=$A110,IF(BI$3&gt;=$A110,(BI$4/1.055056),0),0)*($AH111-$AH110)/10000</f>
        <v>0</v>
      </c>
      <c r="BJ110" s="141" t="n">
        <f aca="false">IF(BJ$2&lt;=$A110,IF(BJ$3&gt;=$A110,(BJ$4/1.055056),0),0)*($AH111-$AH110)/10000</f>
        <v>0</v>
      </c>
      <c r="BK110" s="141" t="n">
        <f aca="false">IF(BK$2&lt;=$A110,IF(BK$3&gt;=$A110,(BK$4/1.055056),0),0)*($AH111-$AH110)/10000</f>
        <v>0</v>
      </c>
      <c r="BL110" s="141" t="n">
        <f aca="false">IF(BL$2&lt;=$A110,IF(BL$3&gt;=$A110,(BL$4/1.055056),0),0)*($AH111-$AH110)/10000</f>
        <v>0</v>
      </c>
      <c r="BM110" s="141" t="n">
        <f aca="false">IF(BM$2&lt;=$A110,IF(BM$3&gt;=$A110,(BM$4/1.055056),0),0)*($AH111-$AH110)/10000</f>
        <v>0</v>
      </c>
      <c r="BN110" s="141" t="n">
        <f aca="false">IF(BN$2&lt;=$A110,IF(BN$3&gt;=$A110,(BN$4/1.055056),0),0)*($AH111-$AH110)/10000</f>
        <v>0</v>
      </c>
      <c r="BO110" s="141" t="n">
        <f aca="false">IF(BO$2&lt;=$A110,IF(BO$3&gt;=$A110,(BO$4/1.055056),0),0)*($AH111-$AH110)/10000</f>
        <v>0</v>
      </c>
      <c r="BP110" s="13"/>
      <c r="BQ110" s="14" t="n">
        <f aca="false">SUM(BH110:BO110)</f>
        <v>0</v>
      </c>
      <c r="BR110" s="14"/>
      <c r="BS110" s="14"/>
      <c r="BT110" s="17"/>
      <c r="BU110" s="17"/>
      <c r="BV110" s="142" t="n">
        <f aca="false">IF(BV$2&lt;=$A110,IF(BV$3&gt;=$A110,(BV$4),0),0)*($AH111-$AH110)/10000</f>
        <v>0</v>
      </c>
      <c r="BW110" s="142" t="n">
        <f aca="false">IF(BW$2&lt;=$A110,IF(BW$3&gt;=$A110,(BW$4),0),0)*($AH111-$AH110)/10000</f>
        <v>0</v>
      </c>
      <c r="BX110" s="142" t="n">
        <f aca="false">IF(BX$2&lt;=$A110,IF(BX$3&gt;=$A110,(BX$4),0),0)*($AH111-$AH110)/10000</f>
        <v>0</v>
      </c>
      <c r="BY110" s="142" t="n">
        <f aca="false">IF(BY$2&lt;=$A110,IF(BY$3&gt;=$A110,(BY$4),0),0)*($AH111-$AH110)/10000</f>
        <v>0</v>
      </c>
      <c r="BZ110" s="142" t="n">
        <f aca="false">IF(BZ$2&lt;=$A110,IF(BZ$3&gt;=$A110,(BZ$4),0),0)*($AH111-$AH110)/10000</f>
        <v>0</v>
      </c>
      <c r="CA110" s="140" t="n">
        <f aca="false">IF(CA$2&lt;=$A110,IF(CA$3&gt;=$A110,(CA$4),0),0)*($AH111-$AH110)/10000</f>
        <v>0</v>
      </c>
      <c r="CB110" s="140" t="n">
        <f aca="false">IF(CB$2&lt;=$A110,IF(CB$3&gt;=$A110,(CB$4),0),0)*($AH111-$AH110)/10000</f>
        <v>0</v>
      </c>
      <c r="CC110" s="140" t="n">
        <f aca="false">IF(CC$2&lt;=$A110,IF(CC$3&gt;=$A110,(CC$4),0),0)*($AH111-$AH110)/10000</f>
        <v>0</v>
      </c>
      <c r="CD110" s="140" t="n">
        <f aca="false">IF(CD$2&lt;=$A110,IF(CD$3&gt;=$A110,(CD$4),0),0)*($AH111-$AH110)/10000</f>
        <v>0</v>
      </c>
      <c r="CE110" s="140" t="n">
        <f aca="false">IF(CE$2&lt;=$A110,IF(CE$3&gt;=$A110,(CE$4),0),0)*($AH111-$AH110)/10000</f>
        <v>0</v>
      </c>
      <c r="CF110" s="140" t="n">
        <f aca="false">IF(CF$2&lt;=$A110,IF(CF$3&gt;=$A110,(CF$4),0),0)*($AH111-$AH110)/10000</f>
        <v>0</v>
      </c>
      <c r="CG110" s="140" t="n">
        <f aca="false">IF(CG$2&lt;=$A110,IF(CG$3&gt;=$A110,(CG$4),0),0)*($AH111-$AH110)/10000</f>
        <v>0</v>
      </c>
      <c r="CH110" s="140" t="n">
        <f aca="false">IF(CH$2&lt;=$A110,IF(CH$3&gt;=$A110,(CH$4),0),0)*($AH111-$AH110)/10000</f>
        <v>0</v>
      </c>
      <c r="CI110" s="17"/>
      <c r="CJ110" s="128" t="n">
        <f aca="false">SUM(BV110:CH110)*$AL110</f>
        <v>0</v>
      </c>
      <c r="CK110" s="128"/>
      <c r="CL110" s="128"/>
      <c r="CM110" s="142" t="n">
        <f aca="false">IF(CM$2&lt;=$A110,IF(CM$3&gt;=$A110,(CM$4),0),0)*($AH111-$AH110)/10000</f>
        <v>0</v>
      </c>
      <c r="CN110" s="142" t="n">
        <f aca="false">IF(CN$2&lt;=$A110,IF(CN$3&gt;=$A110,(CN$4),0),0)*($AH111-$AH110)/10000</f>
        <v>0</v>
      </c>
      <c r="CO110" s="142" t="n">
        <f aca="false">IF(CO$2&lt;=$A110,IF(CO$3&gt;=$A110,(CO$4),0),0)*($AH111-$AH110)/10000</f>
        <v>0</v>
      </c>
      <c r="CP110" s="142" t="n">
        <f aca="false">IF(CP$2&lt;=$A110,IF(CP$3&gt;=$A110,(CP$4),0),0)*($AH111-$AH110)/10000</f>
        <v>0</v>
      </c>
      <c r="CQ110" s="128"/>
      <c r="CR110" s="128" t="n">
        <f aca="false">SUM(CM110:CP110)*AL110</f>
        <v>0</v>
      </c>
      <c r="CS110" s="128"/>
      <c r="CT110" s="17"/>
      <c r="CU110" s="17"/>
      <c r="CV110" s="17"/>
      <c r="CW110" s="140" t="n">
        <f aca="false">IF(CW$2&lt;=$A110,IF(CW$3&gt;=$A110,(CW$4),0),0)*($AH111-$AH110)/10000</f>
        <v>0</v>
      </c>
      <c r="CX110" s="140" t="n">
        <f aca="false">IF(CX$2&lt;=$A110,IF(CX$3&gt;=$A110,(CX$4),0),0)*($AH111-$AH110)/10000</f>
        <v>0</v>
      </c>
      <c r="CY110" s="140" t="n">
        <f aca="false">IF(CY$2&lt;=$A110,IF(CY$3&gt;=$A110,(CY$4),0),0)*($AH111-$AH110)/10000</f>
        <v>0</v>
      </c>
      <c r="CZ110" s="140" t="n">
        <f aca="false">IF(CZ$2&lt;=$A110,IF(CZ$3&gt;=$A110,(CZ$4),0),0)*($AH111-$AH110)/10000</f>
        <v>0</v>
      </c>
      <c r="DA110" s="140" t="n">
        <f aca="false">IF(DA$2&lt;=$A110,IF(DA$3&gt;=$A110,(DA$4),0),0)*($AH111-$AH110)/10000</f>
        <v>0</v>
      </c>
      <c r="DB110" s="140" t="n">
        <f aca="false">IF(DB$2&lt;=$A110,IF(DB$3&gt;=$A110,(DB$4),0),0)*($AH111-$AH110)/10000</f>
        <v>0</v>
      </c>
      <c r="DC110" s="140" t="n">
        <f aca="false">IF(DC$2&lt;=$A110,IF(DC$3&gt;=$A110,(DC$4),0),0)*($AH111-$AH110)/10000</f>
        <v>0</v>
      </c>
      <c r="DD110" s="17"/>
      <c r="DE110" s="128" t="n">
        <f aca="false">SUM(CW110:DC110)*$AL110</f>
        <v>0</v>
      </c>
      <c r="DF110" s="17"/>
      <c r="DG110" s="17"/>
      <c r="DH110" s="17"/>
      <c r="DI110" s="17"/>
      <c r="DJ110" s="17"/>
      <c r="DK110" s="140" t="n">
        <f aca="false">IF(DK$2&lt;=$A110,IF(DK$3&gt;=$A110,(DK$4),0),0)*($AH111-$AH110)/10000</f>
        <v>0</v>
      </c>
      <c r="DL110" s="140" t="n">
        <f aca="false">IF(DL$2&lt;=$A110,IF(DL$3&gt;=$A110,(DL$4),0),0)*($AH111-$AH110)/10000</f>
        <v>0</v>
      </c>
      <c r="DM110" s="140" t="n">
        <f aca="false">IF(DM$2&lt;=$A110,IF(DM$3&gt;=$A110,(DM$4),0),0)*($AH111-$AH110)/10000</f>
        <v>0</v>
      </c>
      <c r="DN110" s="140" t="n">
        <f aca="false">IF(DN$2&lt;=$A110,IF(DN$3&gt;=$A110,(DN$4),0),0)*($AH111-$AH110)/10000</f>
        <v>0</v>
      </c>
      <c r="DO110" s="140"/>
      <c r="DP110" s="140" t="n">
        <f aca="false">SUM(DK110:DN110)*AL110</f>
        <v>0</v>
      </c>
      <c r="DQ110" s="140"/>
      <c r="DR110" s="140" t="n">
        <f aca="false">IF(DR$2&lt;=$A110,IF(DR$3&gt;=$A110,(DR$4),0),0)*($AH111-$AH110)/10000</f>
        <v>0</v>
      </c>
      <c r="DS110" s="140" t="n">
        <f aca="false">IF(DS$2&lt;=$A110,IF(DS$3&gt;=$A110,(DS$4),0),0)*($AH111-$AH110)/10000</f>
        <v>0</v>
      </c>
      <c r="DT110" s="140" t="n">
        <f aca="false">IF(DT$2&lt;=$A110,IF(DT$3&gt;=$A110,(DT$4),0),0)*($AH111-$AH110)/10000</f>
        <v>0</v>
      </c>
      <c r="DU110" s="140" t="n">
        <f aca="false">IF(DU$2&lt;=$A110,IF(DU$3&gt;=$A110,(DU$4),0),0)*($AH111-$AH110)/10000</f>
        <v>0</v>
      </c>
      <c r="DV110" s="140" t="n">
        <f aca="false">IF(DV$2&lt;=$A110,IF(DV$3&gt;=$A110,(DV$4),0),0)*($AH111-$AH110)/10000</f>
        <v>0</v>
      </c>
      <c r="DW110" s="140" t="n">
        <f aca="false">IF(DW$2&lt;=$A110,IF(DW$3&gt;=$A110,(DW$4),0),0)*($AH111-$AH110)/10000</f>
        <v>0</v>
      </c>
      <c r="DX110" s="140" t="n">
        <f aca="false">IF(DX$2&lt;=$A110,IF(DX$3&gt;=$A110,(DX$4),0),0)*($AH111-$AH110)/10000</f>
        <v>0</v>
      </c>
      <c r="DY110" s="140" t="n">
        <f aca="false">IF(DY$2&lt;=$A110,IF(DY$3&gt;=$A110,(DY$4),0),0)*($AH111-$AH110)/10000</f>
        <v>0</v>
      </c>
      <c r="DZ110" s="17"/>
      <c r="EA110" s="128" t="n">
        <f aca="false">DP110+((SUM(DR110:DY110)))</f>
        <v>0</v>
      </c>
      <c r="EB110" s="128" t="n">
        <f aca="false">EA110*AL110</f>
        <v>0</v>
      </c>
      <c r="EC110" s="17"/>
      <c r="ED110" s="17"/>
      <c r="EE110" s="17"/>
      <c r="EF110" s="17"/>
      <c r="EG110" s="17"/>
      <c r="EH110" s="140" t="n">
        <f aca="false">IF(EH$2&lt;=$A110,IF(EH$3&gt;=$A110,(EH$4),0),0)*($AH111-$AH110)/10000</f>
        <v>0</v>
      </c>
      <c r="EI110" s="140" t="n">
        <f aca="false">IF(EI$2&lt;=$A110,IF(EI$3&gt;=$A110,(EI$4),0),0)*($AH111-$AH110)/10000</f>
        <v>0</v>
      </c>
      <c r="EJ110" s="140" t="n">
        <f aca="false">IF(EJ$2&lt;=$A110,IF(EJ$3&gt;=$A110,(EJ$4),0),0)*($AH111-$AH110)/10000</f>
        <v>0</v>
      </c>
      <c r="EK110" s="140" t="n">
        <f aca="false">IF(EK$2&lt;=$A110,IF(EK$3&gt;=$A110,(EK$4),0),0)*($AH111-$AH110)/10000</f>
        <v>0</v>
      </c>
      <c r="EL110" s="140" t="n">
        <f aca="false">IF(EL$2&lt;=$A110,IF(EL$3&gt;=$A110,(EL$4),0),0)*($AH111-$AH110)/10000</f>
        <v>0</v>
      </c>
      <c r="EM110" s="140" t="n">
        <f aca="false">IF(EM$2&lt;=$A110,IF(EM$3&gt;=$A110,(EM$4),0),0)*($AH111-$AH110)/10000</f>
        <v>0</v>
      </c>
      <c r="EN110" s="17"/>
      <c r="EO110" s="128" t="n">
        <f aca="false">SUM(EH110:EM110)</f>
        <v>0</v>
      </c>
      <c r="EP110" s="128" t="n">
        <f aca="false">EO110*AL110</f>
        <v>0</v>
      </c>
      <c r="EQ110" s="17"/>
      <c r="ER110" s="17"/>
      <c r="ES110" s="17"/>
      <c r="ET110" s="17"/>
      <c r="EU110" s="17"/>
      <c r="EV110" s="140" t="n">
        <f aca="false">IF(EV$2&lt;=$A110,IF(EV$3&gt;=$A110,(EV$4),0),0)*($AH111-$AH110)/10000</f>
        <v>0</v>
      </c>
      <c r="EW110" s="140" t="n">
        <f aca="false">IF(EW$2&lt;=$A110,IF(EW$3&gt;=$A110,(EW$4),0),0)*($AH111-$AH110)/10000</f>
        <v>0</v>
      </c>
      <c r="EX110" s="140" t="n">
        <f aca="false">IF(EX$2&lt;=$A110,IF(EX$3&gt;=$A110,(EX$4),0),0)*($AH111-$AH110)/10000</f>
        <v>0</v>
      </c>
      <c r="EY110" s="140" t="n">
        <f aca="false">IF(EY$2&lt;=$A110,IF(EY$3&gt;=$A110,(EY$4),0),0)*($AH111-$AH110)/10000</f>
        <v>0</v>
      </c>
      <c r="EZ110" s="140" t="n">
        <f aca="false">IF(EZ$2&lt;=$A110,IF(EZ$3&gt;=$A110,(EZ$4),0),0)*($AH111-$AH110)/10000</f>
        <v>0</v>
      </c>
      <c r="FA110" s="140" t="n">
        <f aca="false">IF(FA$2&lt;=$A110,IF(FA$3&gt;=$A110,(FA$4),0),0)*($AH111-$AH110)/10000</f>
        <v>0</v>
      </c>
      <c r="FB110" s="17"/>
      <c r="FC110" s="128" t="n">
        <f aca="false">SUM(EV110:FA110)</f>
        <v>0</v>
      </c>
      <c r="FD110" s="128" t="n">
        <f aca="false">FC110*AL110</f>
        <v>0</v>
      </c>
      <c r="FE110" s="17"/>
      <c r="FF110" s="17"/>
      <c r="FG110" s="17"/>
      <c r="FH110" s="17"/>
      <c r="FI110" s="17"/>
      <c r="FJ110" s="17"/>
      <c r="FK110" s="140" t="n">
        <f aca="false">IF(FK$2&lt;=$A110,IF(FK$3&gt;=$A110,(FK$4),0),0)*($AH111-$AH110)/10000</f>
        <v>0</v>
      </c>
      <c r="FL110" s="140" t="n">
        <f aca="false">IF(FL$2&lt;=$A110,IF(FL$3&gt;=$A110,(FL$4),0),0)*($AH111-$AH110)/10000</f>
        <v>0</v>
      </c>
      <c r="FM110" s="140" t="n">
        <f aca="false">IF(FM$2&lt;=$A110,IF(FM$3&gt;=$A110,(FM$4),0),0)*($AH111-$AH110)/10000</f>
        <v>0</v>
      </c>
      <c r="FN110" s="140" t="n">
        <f aca="false">IF(FN$2&lt;=$A110,IF(FN$3&gt;=$A110,(FN$4),0),0)*($AH111-$AH110)/10000</f>
        <v>0</v>
      </c>
      <c r="FO110" s="140" t="n">
        <f aca="false">IF(FO$2&lt;=$A110,IF(FO$3&gt;=$A110,(FO$4),0),0)*($AH111-$AH110)/10000</f>
        <v>0</v>
      </c>
      <c r="FP110" s="140" t="n">
        <f aca="false">IF(FP$2&lt;=$A110,IF(FP$3&gt;=$A110,(FP$4),0),0)*($AH111-$AH110)/10000</f>
        <v>0</v>
      </c>
      <c r="FQ110" s="17"/>
      <c r="FR110" s="128" t="n">
        <f aca="false">SUM(FK110:FP110)</f>
        <v>0</v>
      </c>
      <c r="FS110" s="128" t="n">
        <f aca="false">FR110*AL110</f>
        <v>0</v>
      </c>
      <c r="FT110" s="17"/>
      <c r="FU110" s="17"/>
      <c r="FV110" s="17"/>
      <c r="FW110" s="17"/>
      <c r="FX110" s="17"/>
      <c r="FY110" s="17"/>
      <c r="FZ110" s="140" t="n">
        <f aca="false">IF(FZ$2&lt;=$A110,IF(FZ$3&gt;=$A110,(FZ$4),0),0)*($AH111-$AH110)/10000</f>
        <v>0</v>
      </c>
      <c r="GA110" s="140" t="n">
        <f aca="false">IF(GA$2&lt;=$A110,IF(GA$3&gt;=$A110,(GA$4),0),0)*($AH111-$AH110)/10000</f>
        <v>0</v>
      </c>
      <c r="GB110" s="140" t="n">
        <f aca="false">IF(GB$2&lt;=$A110,IF(GB$3&gt;=$A110,(GB$4),0),0)*($AH111-$AH110)/10000</f>
        <v>0</v>
      </c>
      <c r="GC110" s="140" t="n">
        <f aca="false">IF(GC$2&lt;=$A110,IF(GC$3&gt;=$A110,(GC$4),0),0)*($AH111-$AH110)/10000</f>
        <v>0</v>
      </c>
      <c r="GD110" s="140" t="n">
        <f aca="false">IF(GD$2&lt;=$A110,IF(GD$3&gt;=$A110,(GD$4),0),0)*($AH111-$AH110)/10000</f>
        <v>0</v>
      </c>
      <c r="GE110" s="140" t="n">
        <f aca="false">IF(GE$2&lt;=$A110,IF(GE$3&gt;=$A110,(GE$4),0),0)*($AH111-$AH110)/10000</f>
        <v>0</v>
      </c>
      <c r="GF110" s="17"/>
      <c r="GG110" s="128" t="n">
        <f aca="false">SUM(FZ110:GE110)</f>
        <v>0</v>
      </c>
      <c r="GH110" s="128" t="n">
        <f aca="false">GG110*AL110</f>
        <v>0</v>
      </c>
      <c r="GK110" s="17"/>
      <c r="GL110" s="17"/>
      <c r="GM110" s="17"/>
      <c r="GN110" s="17"/>
      <c r="GO110" s="140" t="n">
        <f aca="false">IF(GO$2&lt;=$A110,IF(GO$3&gt;=$A110,(GO$4),0),0)*($AH111-$AH110)/10000</f>
        <v>0</v>
      </c>
      <c r="GP110" s="140" t="n">
        <f aca="false">IF(GP$2&lt;=$A110,IF(GP$3&gt;=$A110,(GP$4),0),0)*($AH111-$AH110)/10000</f>
        <v>0</v>
      </c>
      <c r="GQ110" s="140" t="n">
        <f aca="false">IF(GQ$2&lt;=$A110,IF(GQ$3&gt;=$A110,(GQ$4),0),0)*($AH111-$AH110)/10000</f>
        <v>0</v>
      </c>
      <c r="GR110" s="140" t="n">
        <f aca="false">IF(GR$2&lt;=$A110,IF(GR$3&gt;=$A110,(GR$4),0),0)*($AH111-$AH110)/10000</f>
        <v>0</v>
      </c>
      <c r="GS110" s="140" t="n">
        <f aca="false">IF(GS$2&lt;=$A110,IF(GS$3&gt;=$A110,(GS$4),0),0)*($AH111-$AH110)/10000</f>
        <v>0</v>
      </c>
      <c r="GT110" s="140" t="n">
        <f aca="false">IF(GT$2&lt;=$A110,IF(GT$3&gt;=$A110,(GT$4),0),0)*($AH111-$AH110)/10000</f>
        <v>0</v>
      </c>
      <c r="GU110" s="17"/>
      <c r="GV110" s="128" t="n">
        <f aca="false">SUM(GO110:GT110)</f>
        <v>0</v>
      </c>
      <c r="GW110" s="128" t="n">
        <f aca="false">GV110*AL110</f>
        <v>0</v>
      </c>
      <c r="GZ110" s="17"/>
      <c r="HA110" s="17"/>
      <c r="HB110" s="17"/>
      <c r="HC110" s="17"/>
      <c r="HD110" s="140" t="n">
        <f aca="false">IF(HD$2&lt;=$A110,IF(HD$3&gt;=$A110,(HD$4),0),0)*($AH111-$AH110)/10000</f>
        <v>0</v>
      </c>
      <c r="HE110" s="140" t="n">
        <f aca="false">IF(HE$2&lt;=$A110,IF(HE$3&gt;=$A110,(HE$4),0),0)*($AH111-$AH110)/10000</f>
        <v>0</v>
      </c>
      <c r="HF110" s="140" t="n">
        <f aca="false">IF(HF$2&lt;=$A110,IF(HF$3&gt;=$A110,(HF$4),0),0)*($AH111-$AH110)/10000</f>
        <v>0</v>
      </c>
      <c r="HG110" s="140" t="n">
        <f aca="false">IF(HG$2&lt;=$A110,IF(HG$3&gt;=$A110,(HG$4),0),0)*($AH111-$AH110)/10000</f>
        <v>0</v>
      </c>
      <c r="HH110" s="140" t="n">
        <f aca="false">IF(HH$2&lt;=$A110,IF(HH$3&gt;=$A110,(HH$4),0),0)*($AH111-$AH110)/10000</f>
        <v>0</v>
      </c>
      <c r="HI110" s="140" t="n">
        <f aca="false">IF(HI$2&lt;=$A110,IF(HI$3&gt;=$A110,(HI$4),0),0)*($AH111-$AH110)/10000</f>
        <v>0</v>
      </c>
      <c r="HJ110" s="17"/>
      <c r="HK110" s="128" t="n">
        <f aca="false">SUM(HD110:HI110)</f>
        <v>0</v>
      </c>
      <c r="HL110" s="128" t="n">
        <f aca="false">HK110*AL110</f>
        <v>0</v>
      </c>
    </row>
    <row r="111" customFormat="false" ht="17.25" hidden="false" customHeight="false" outlineLevel="0" collapsed="false">
      <c r="A111" s="133" t="n">
        <v>40118</v>
      </c>
      <c r="B111" s="144" t="e">
        <f aca="false">INDEX(PrnArray,MATCH($A111,PrnColumn,0),MATCH($AE$19,PrnRow,0))+EP111</f>
        <v>#VALUE!</v>
      </c>
      <c r="C111" s="135" t="n">
        <f aca="false">INDEX(M1SHEET,MATCH($A111,M1COLUMN,0),MATCH($AF$14,M1ROW,0))</f>
        <v>0</v>
      </c>
      <c r="D111" s="136" t="n">
        <f aca="false">AVERAGE(C111:C122)</f>
        <v>0</v>
      </c>
      <c r="E111" s="144" t="n">
        <f aca="false">INDEX(PrnArray,MATCH($A111,PrnColumn,0),MATCH($AF$47,PrnRow,0))+HL111</f>
        <v>0</v>
      </c>
      <c r="F111" s="135" t="n">
        <f aca="false">INDEX(M1SHEET,MATCH($A111,M1COLUMN,0),MATCH($AF$6,M1ROW,0))</f>
        <v>0.25</v>
      </c>
      <c r="G111" s="136" t="n">
        <f aca="false">AVERAGE(F111:F122)</f>
        <v>0.217083333333333</v>
      </c>
      <c r="H111" s="144" t="n">
        <f aca="false">INDEX(PrnArray,MATCH($A111,PrnColumn,0),MATCH($AE$11,PrnRow,0))</f>
        <v>0</v>
      </c>
      <c r="I111" s="135" t="n">
        <f aca="false">INDEX(M1SHEET,MATCH($A111,M1COLUMN,0),MATCH($AF$20,M1ROW,0))</f>
        <v>0.005</v>
      </c>
      <c r="J111" s="136" t="n">
        <f aca="false">AVERAGE(I111:I122)</f>
        <v>-0.04</v>
      </c>
      <c r="K111" s="144" t="e">
        <f aca="false">INDEX(PrnArray,MATCH($A111,PrnColumn,0),MATCH($AE$21,PrnRow,0))+FS111</f>
        <v>#VALUE!</v>
      </c>
      <c r="L111" s="135" t="n">
        <f aca="false">INDEX(M1SHEET,MATCH($A111,M1COLUMN,0),MATCH($AF$10,M1ROW,0))</f>
        <v>0.13</v>
      </c>
      <c r="M111" s="136" t="n">
        <f aca="false">AVERAGE(L111:L122)</f>
        <v>0.10875</v>
      </c>
      <c r="N111" s="144" t="n">
        <f aca="false">INDEX(PrnArray,MATCH($A111,PrnColumn,0),MATCH($AE$40,PrnRow,0))+AJ111</f>
        <v>-55.73</v>
      </c>
      <c r="O111" s="135" t="n">
        <f aca="false">INDEX(M1SHEET,MATCH($A111,M1COLUMN,0),MATCH($AF$26,M1ROW,0))</f>
        <v>0.13</v>
      </c>
      <c r="P111" s="136" t="n">
        <f aca="false">AVERAGE(O111:O122)</f>
        <v>0.13</v>
      </c>
      <c r="Q111" s="144" t="n">
        <f aca="false">INDEX(PrnArray,MATCH($A111,PrnColumn,0),MATCH($AE$2,PrnRow,0))+$BE111+$DE111</f>
        <v>1.75</v>
      </c>
      <c r="R111" s="135" t="n">
        <f aca="false">INDEX(M1SHEET,MATCH($A111,M1COLUMN,0),MATCH($AF$3,M1ROW,0))</f>
        <v>-0.57</v>
      </c>
      <c r="S111" s="136" t="n">
        <f aca="false">AVERAGE(R111:R122)</f>
        <v>-0.57</v>
      </c>
      <c r="T111" s="135" t="n">
        <f aca="false">INDEX(M1SHEET,MATCH($A111,M1COLUMN,0),MATCH($AF$28,M1ROW,0))</f>
        <v>5.23719577678172</v>
      </c>
      <c r="U111" s="136" t="n">
        <f aca="false">AVERAGE(T111:T122)</f>
        <v>5.16794144290732</v>
      </c>
      <c r="V111" s="144" t="e">
        <f aca="false">INDEX(PrnArray,MATCH($A111,PrnColumn,0),MATCH($AE$18,PrnRow,0))+INDEX(optsArray,MATCH($A111,optsColumn,0),MATCH($AE$18,optsRow,0))+$BE111+$CJ111+$CR111+$DP111</f>
        <v>#VALUE!</v>
      </c>
      <c r="W111" s="135" t="n">
        <f aca="false">INDEX(M1SHEET,MATCH($A111,M1COLUMN,0),MATCH($AF$2,M1ROW,0))</f>
        <v>4.315</v>
      </c>
      <c r="X111" s="136" t="n">
        <f aca="false">AVERAGE(W111:W122)</f>
        <v>4.26558333333333</v>
      </c>
      <c r="Z111" s="150" t="e">
        <f aca="false">H111+K111+Q111</f>
        <v>#VALUE!</v>
      </c>
      <c r="AA111" s="58"/>
      <c r="AB111" s="58"/>
      <c r="AH111" s="138" t="n">
        <v>40118</v>
      </c>
      <c r="AI111" s="96" t="n">
        <f aca="false">(BE111+BQ111+CJ111+DP111)*AL111</f>
        <v>0</v>
      </c>
      <c r="AJ111" s="97" t="n">
        <f aca="false">(AN111)*(AL111)</f>
        <v>0</v>
      </c>
      <c r="AK111" s="97" t="n">
        <f aca="false">(AM111+AN111)*(AL111)</f>
        <v>0</v>
      </c>
      <c r="AL111" s="139" t="n">
        <f aca="false">INDEX(M1SHEET,MATCH($AH111,M1COLUMN,0),MATCH($AF$38,M1ROW,0))</f>
        <v>0.599259024616025</v>
      </c>
      <c r="AM111" s="122" t="n">
        <f aca="false">BR111</f>
        <v>0</v>
      </c>
      <c r="AN111" s="97" t="n">
        <f aca="false">BQ111</f>
        <v>0</v>
      </c>
      <c r="AO111" s="125"/>
      <c r="AP111" s="108"/>
      <c r="AQ111" s="128" t="n">
        <f aca="false">SUM(AW111:BD111)+SUM(BH111:BO111)+SUM(DT111:DY111)+SUM(BV111:CH111)</f>
        <v>0</v>
      </c>
      <c r="AR111" s="108"/>
      <c r="AS111" s="17"/>
      <c r="AT111" s="17"/>
      <c r="AU111" s="37" t="n">
        <v>40118</v>
      </c>
      <c r="AV111" s="17"/>
      <c r="AW111" s="128" t="n">
        <f aca="false">IF(AW$2&lt;=$A111,IF(AW$3&gt;=$A111,(AW$4/1.055056),0),0)*($AH112-$AH111)/10000</f>
        <v>0</v>
      </c>
      <c r="AX111" s="140" t="n">
        <f aca="false">IF(AX$2&lt;=$A111,IF(AX$3&gt;=$A111,(AX$4/1.055056),0),0)*($AH112-$AH111)/10000</f>
        <v>0</v>
      </c>
      <c r="AY111" s="140" t="n">
        <f aca="false">IF(AY$2&lt;=$A111,IF(AY$3&gt;=$A111,(AY$4/1.055056),0),0)*($AH112-$AH111)/10000</f>
        <v>0</v>
      </c>
      <c r="AZ111" s="140" t="n">
        <f aca="false">IF(AZ$2&lt;=$A111,IF(AZ$3&gt;=$A111,(AZ$4/1.055056),0),0)*($AH112-$AH111)/10000</f>
        <v>0</v>
      </c>
      <c r="BA111" s="140" t="n">
        <f aca="false">IF(BA$2&lt;=$A111,IF(BA$3&gt;=$A111,(BA$4/1.055056),0),0)*($AH112-$AH111)/10000</f>
        <v>0</v>
      </c>
      <c r="BB111" s="140" t="n">
        <f aca="false">IF(BB$2&lt;=$A111,IF(BB$3&gt;=$A111,(BB$4/1.055056),0),0)*($AH112-$AH111)/10000</f>
        <v>0</v>
      </c>
      <c r="BC111" s="140" t="n">
        <f aca="false">IF(BC$2&lt;=$A111,IF(BC$3&gt;=$A111,(BC$4/1.055056),0),0)*($AH112-$AH111)/10000</f>
        <v>0</v>
      </c>
      <c r="BD111" s="140"/>
      <c r="BE111" s="140" t="n">
        <f aca="false">SUM(AW111:BD111)*AL111</f>
        <v>0</v>
      </c>
      <c r="BF111" s="13"/>
      <c r="BG111" s="13"/>
      <c r="BH111" s="141" t="n">
        <f aca="false">IF(BH$2&lt;=$A111,IF(BH$3&gt;=$A111,(BH$4/1.055056),0),0)*($AH112-$AH111)/10000</f>
        <v>0</v>
      </c>
      <c r="BI111" s="141" t="n">
        <f aca="false">IF(BI$2&lt;=$A111,IF(BI$3&gt;=$A111,(BI$4/1.055056),0),0)*($AH112-$AH111)/10000</f>
        <v>0</v>
      </c>
      <c r="BJ111" s="141" t="n">
        <f aca="false">IF(BJ$2&lt;=$A111,IF(BJ$3&gt;=$A111,(BJ$4/1.055056),0),0)*($AH112-$AH111)/10000</f>
        <v>0</v>
      </c>
      <c r="BK111" s="141" t="n">
        <f aca="false">IF(BK$2&lt;=$A111,IF(BK$3&gt;=$A111,(BK$4/1.055056),0),0)*($AH112-$AH111)/10000</f>
        <v>0</v>
      </c>
      <c r="BL111" s="141" t="n">
        <f aca="false">IF(BL$2&lt;=$A111,IF(BL$3&gt;=$A111,(BL$4/1.055056),0),0)*($AH112-$AH111)/10000</f>
        <v>0</v>
      </c>
      <c r="BM111" s="141" t="n">
        <f aca="false">IF(BM$2&lt;=$A111,IF(BM$3&gt;=$A111,(BM$4/1.055056),0),0)*($AH112-$AH111)/10000</f>
        <v>0</v>
      </c>
      <c r="BN111" s="141" t="n">
        <f aca="false">IF(BN$2&lt;=$A111,IF(BN$3&gt;=$A111,(BN$4/1.055056),0),0)*($AH112-$AH111)/10000</f>
        <v>0</v>
      </c>
      <c r="BO111" s="141" t="n">
        <f aca="false">IF(BO$2&lt;=$A111,IF(BO$3&gt;=$A111,(BO$4/1.055056),0),0)*($AH112-$AH111)/10000</f>
        <v>0</v>
      </c>
      <c r="BP111" s="13"/>
      <c r="BQ111" s="14" t="n">
        <f aca="false">SUM(BH111:BO111)</f>
        <v>0</v>
      </c>
      <c r="BR111" s="14"/>
      <c r="BS111" s="14"/>
      <c r="BT111" s="17"/>
      <c r="BU111" s="17"/>
      <c r="BV111" s="142" t="n">
        <f aca="false">IF(BV$2&lt;=$A111,IF(BV$3&gt;=$A111,(BV$4),0),0)*($AH112-$AH111)/10000</f>
        <v>0</v>
      </c>
      <c r="BW111" s="142" t="n">
        <f aca="false">IF(BW$2&lt;=$A111,IF(BW$3&gt;=$A111,(BW$4),0),0)*($AH112-$AH111)/10000</f>
        <v>0</v>
      </c>
      <c r="BX111" s="142" t="n">
        <f aca="false">IF(BX$2&lt;=$A111,IF(BX$3&gt;=$A111,(BX$4),0),0)*($AH112-$AH111)/10000</f>
        <v>0</v>
      </c>
      <c r="BY111" s="142" t="n">
        <f aca="false">IF(BY$2&lt;=$A111,IF(BY$3&gt;=$A111,(BY$4),0),0)*($AH112-$AH111)/10000</f>
        <v>0</v>
      </c>
      <c r="BZ111" s="142" t="n">
        <f aca="false">IF(BZ$2&lt;=$A111,IF(BZ$3&gt;=$A111,(BZ$4),0),0)*($AH112-$AH111)/10000</f>
        <v>0</v>
      </c>
      <c r="CA111" s="140" t="n">
        <f aca="false">IF(CA$2&lt;=$A111,IF(CA$3&gt;=$A111,(CA$4),0),0)*($AH112-$AH111)/10000</f>
        <v>0</v>
      </c>
      <c r="CB111" s="140" t="n">
        <f aca="false">IF(CB$2&lt;=$A111,IF(CB$3&gt;=$A111,(CB$4),0),0)*($AH112-$AH111)/10000</f>
        <v>0</v>
      </c>
      <c r="CC111" s="140" t="n">
        <f aca="false">IF(CC$2&lt;=$A111,IF(CC$3&gt;=$A111,(CC$4),0),0)*($AH112-$AH111)/10000</f>
        <v>0</v>
      </c>
      <c r="CD111" s="140" t="n">
        <f aca="false">IF(CD$2&lt;=$A111,IF(CD$3&gt;=$A111,(CD$4),0),0)*($AH112-$AH111)/10000</f>
        <v>0</v>
      </c>
      <c r="CE111" s="140" t="n">
        <f aca="false">IF(CE$2&lt;=$A111,IF(CE$3&gt;=$A111,(CE$4),0),0)*($AH112-$AH111)/10000</f>
        <v>0</v>
      </c>
      <c r="CF111" s="140" t="n">
        <f aca="false">IF(CF$2&lt;=$A111,IF(CF$3&gt;=$A111,(CF$4),0),0)*($AH112-$AH111)/10000</f>
        <v>0</v>
      </c>
      <c r="CG111" s="140" t="n">
        <f aca="false">IF(CG$2&lt;=$A111,IF(CG$3&gt;=$A111,(CG$4),0),0)*($AH112-$AH111)/10000</f>
        <v>0</v>
      </c>
      <c r="CH111" s="140" t="n">
        <f aca="false">IF(CH$2&lt;=$A111,IF(CH$3&gt;=$A111,(CH$4),0),0)*($AH112-$AH111)/10000</f>
        <v>0</v>
      </c>
      <c r="CI111" s="17"/>
      <c r="CJ111" s="128" t="n">
        <f aca="false">SUM(BV111:CH111)*$AL111</f>
        <v>0</v>
      </c>
      <c r="CK111" s="128"/>
      <c r="CL111" s="128"/>
      <c r="CM111" s="142" t="n">
        <f aca="false">IF(CM$2&lt;=$A111,IF(CM$3&gt;=$A111,(CM$4),0),0)*($AH112-$AH111)/10000</f>
        <v>0</v>
      </c>
      <c r="CN111" s="142" t="n">
        <f aca="false">IF(CN$2&lt;=$A111,IF(CN$3&gt;=$A111,(CN$4),0),0)*($AH112-$AH111)/10000</f>
        <v>0</v>
      </c>
      <c r="CO111" s="142" t="n">
        <f aca="false">IF(CO$2&lt;=$A111,IF(CO$3&gt;=$A111,(CO$4),0),0)*($AH112-$AH111)/10000</f>
        <v>0</v>
      </c>
      <c r="CP111" s="142" t="n">
        <f aca="false">IF(CP$2&lt;=$A111,IF(CP$3&gt;=$A111,(CP$4),0),0)*($AH112-$AH111)/10000</f>
        <v>0</v>
      </c>
      <c r="CQ111" s="128"/>
      <c r="CR111" s="128" t="n">
        <f aca="false">SUM(CM111:CP111)*AL111</f>
        <v>0</v>
      </c>
      <c r="CS111" s="128"/>
      <c r="CT111" s="17"/>
      <c r="CU111" s="17"/>
      <c r="CV111" s="17"/>
      <c r="CW111" s="140" t="n">
        <f aca="false">IF(CW$2&lt;=$A111,IF(CW$3&gt;=$A111,(CW$4),0),0)*($AH112-$AH111)/10000</f>
        <v>0</v>
      </c>
      <c r="CX111" s="140" t="n">
        <f aca="false">IF(CX$2&lt;=$A111,IF(CX$3&gt;=$A111,(CX$4),0),0)*($AH112-$AH111)/10000</f>
        <v>0</v>
      </c>
      <c r="CY111" s="140" t="n">
        <f aca="false">IF(CY$2&lt;=$A111,IF(CY$3&gt;=$A111,(CY$4),0),0)*($AH112-$AH111)/10000</f>
        <v>0</v>
      </c>
      <c r="CZ111" s="140" t="n">
        <f aca="false">IF(CZ$2&lt;=$A111,IF(CZ$3&gt;=$A111,(CZ$4),0),0)*($AH112-$AH111)/10000</f>
        <v>0</v>
      </c>
      <c r="DA111" s="140" t="n">
        <f aca="false">IF(DA$2&lt;=$A111,IF(DA$3&gt;=$A111,(DA$4),0),0)*($AH112-$AH111)/10000</f>
        <v>0</v>
      </c>
      <c r="DB111" s="140" t="n">
        <f aca="false">IF(DB$2&lt;=$A111,IF(DB$3&gt;=$A111,(DB$4),0),0)*($AH112-$AH111)/10000</f>
        <v>0</v>
      </c>
      <c r="DC111" s="140" t="n">
        <f aca="false">IF(DC$2&lt;=$A111,IF(DC$3&gt;=$A111,(DC$4),0),0)*($AH112-$AH111)/10000</f>
        <v>0</v>
      </c>
      <c r="DD111" s="17"/>
      <c r="DE111" s="128" t="n">
        <f aca="false">SUM(CW111:DC111)*$AL111</f>
        <v>0</v>
      </c>
      <c r="DF111" s="17"/>
      <c r="DG111" s="17"/>
      <c r="DH111" s="17"/>
      <c r="DI111" s="17"/>
      <c r="DJ111" s="17"/>
      <c r="DK111" s="140" t="n">
        <f aca="false">IF(DK$2&lt;=$A111,IF(DK$3&gt;=$A111,(DK$4),0),0)*($AH112-$AH111)/10000</f>
        <v>0</v>
      </c>
      <c r="DL111" s="140" t="n">
        <f aca="false">IF(DL$2&lt;=$A111,IF(DL$3&gt;=$A111,(DL$4),0),0)*($AH112-$AH111)/10000</f>
        <v>0</v>
      </c>
      <c r="DM111" s="140" t="n">
        <f aca="false">IF(DM$2&lt;=$A111,IF(DM$3&gt;=$A111,(DM$4),0),0)*($AH112-$AH111)/10000</f>
        <v>0</v>
      </c>
      <c r="DN111" s="140" t="n">
        <f aca="false">IF(DN$2&lt;=$A111,IF(DN$3&gt;=$A111,(DN$4),0),0)*($AH112-$AH111)/10000</f>
        <v>0</v>
      </c>
      <c r="DO111" s="140"/>
      <c r="DP111" s="140" t="n">
        <f aca="false">SUM(DK111:DN111)*AL111</f>
        <v>0</v>
      </c>
      <c r="DQ111" s="140"/>
      <c r="DR111" s="140" t="n">
        <f aca="false">IF(DR$2&lt;=$A111,IF(DR$3&gt;=$A111,(DR$4),0),0)*($AH112-$AH111)/10000</f>
        <v>0</v>
      </c>
      <c r="DS111" s="140" t="n">
        <f aca="false">IF(DS$2&lt;=$A111,IF(DS$3&gt;=$A111,(DS$4),0),0)*($AH112-$AH111)/10000</f>
        <v>0</v>
      </c>
      <c r="DT111" s="140" t="n">
        <f aca="false">IF(DT$2&lt;=$A111,IF(DT$3&gt;=$A111,(DT$4),0),0)*($AH112-$AH111)/10000</f>
        <v>0</v>
      </c>
      <c r="DU111" s="140" t="n">
        <f aca="false">IF(DU$2&lt;=$A111,IF(DU$3&gt;=$A111,(DU$4),0),0)*($AH112-$AH111)/10000</f>
        <v>0</v>
      </c>
      <c r="DV111" s="140" t="n">
        <f aca="false">IF(DV$2&lt;=$A111,IF(DV$3&gt;=$A111,(DV$4),0),0)*($AH112-$AH111)/10000</f>
        <v>0</v>
      </c>
      <c r="DW111" s="140" t="n">
        <f aca="false">IF(DW$2&lt;=$A111,IF(DW$3&gt;=$A111,(DW$4),0),0)*($AH112-$AH111)/10000</f>
        <v>0</v>
      </c>
      <c r="DX111" s="140" t="n">
        <f aca="false">IF(DX$2&lt;=$A111,IF(DX$3&gt;=$A111,(DX$4),0),0)*($AH112-$AH111)/10000</f>
        <v>0</v>
      </c>
      <c r="DY111" s="140" t="n">
        <f aca="false">IF(DY$2&lt;=$A111,IF(DY$3&gt;=$A111,(DY$4),0),0)*($AH112-$AH111)/10000</f>
        <v>0</v>
      </c>
      <c r="DZ111" s="17"/>
      <c r="EA111" s="128" t="n">
        <f aca="false">DP111+((SUM(DR111:DY111)))</f>
        <v>0</v>
      </c>
      <c r="EB111" s="128" t="n">
        <f aca="false">EA111*AL111</f>
        <v>0</v>
      </c>
      <c r="EC111" s="17"/>
      <c r="ED111" s="17"/>
      <c r="EE111" s="17"/>
      <c r="EF111" s="17"/>
      <c r="EG111" s="17"/>
      <c r="EH111" s="140" t="n">
        <f aca="false">IF(EH$2&lt;=$A111,IF(EH$3&gt;=$A111,(EH$4),0),0)*($AH112-$AH111)/10000</f>
        <v>0</v>
      </c>
      <c r="EI111" s="140" t="n">
        <f aca="false">IF(EI$2&lt;=$A111,IF(EI$3&gt;=$A111,(EI$4),0),0)*($AH112-$AH111)/10000</f>
        <v>0</v>
      </c>
      <c r="EJ111" s="140" t="n">
        <f aca="false">IF(EJ$2&lt;=$A111,IF(EJ$3&gt;=$A111,(EJ$4),0),0)*($AH112-$AH111)/10000</f>
        <v>0</v>
      </c>
      <c r="EK111" s="140" t="n">
        <f aca="false">IF(EK$2&lt;=$A111,IF(EK$3&gt;=$A111,(EK$4),0),0)*($AH112-$AH111)/10000</f>
        <v>0</v>
      </c>
      <c r="EL111" s="140" t="n">
        <f aca="false">IF(EL$2&lt;=$A111,IF(EL$3&gt;=$A111,(EL$4),0),0)*($AH112-$AH111)/10000</f>
        <v>0</v>
      </c>
      <c r="EM111" s="140" t="n">
        <f aca="false">IF(EM$2&lt;=$A111,IF(EM$3&gt;=$A111,(EM$4),0),0)*($AH112-$AH111)/10000</f>
        <v>0</v>
      </c>
      <c r="EN111" s="17"/>
      <c r="EO111" s="128" t="n">
        <f aca="false">SUM(EH111:EM111)</f>
        <v>0</v>
      </c>
      <c r="EP111" s="128" t="n">
        <f aca="false">EO111*AL111</f>
        <v>0</v>
      </c>
      <c r="EQ111" s="17"/>
      <c r="ER111" s="17"/>
      <c r="ES111" s="17"/>
      <c r="ET111" s="17"/>
      <c r="EU111" s="17"/>
      <c r="EV111" s="140" t="n">
        <f aca="false">IF(EV$2&lt;=$A111,IF(EV$3&gt;=$A111,(EV$4),0),0)*($AH112-$AH111)/10000</f>
        <v>0</v>
      </c>
      <c r="EW111" s="140" t="n">
        <f aca="false">IF(EW$2&lt;=$A111,IF(EW$3&gt;=$A111,(EW$4),0),0)*($AH112-$AH111)/10000</f>
        <v>0</v>
      </c>
      <c r="EX111" s="140" t="n">
        <f aca="false">IF(EX$2&lt;=$A111,IF(EX$3&gt;=$A111,(EX$4),0),0)*($AH112-$AH111)/10000</f>
        <v>0</v>
      </c>
      <c r="EY111" s="140" t="n">
        <f aca="false">IF(EY$2&lt;=$A111,IF(EY$3&gt;=$A111,(EY$4),0),0)*($AH112-$AH111)/10000</f>
        <v>0</v>
      </c>
      <c r="EZ111" s="140" t="n">
        <f aca="false">IF(EZ$2&lt;=$A111,IF(EZ$3&gt;=$A111,(EZ$4),0),0)*($AH112-$AH111)/10000</f>
        <v>0</v>
      </c>
      <c r="FA111" s="140" t="n">
        <f aca="false">IF(FA$2&lt;=$A111,IF(FA$3&gt;=$A111,(FA$4),0),0)*($AH112-$AH111)/10000</f>
        <v>0</v>
      </c>
      <c r="FB111" s="17"/>
      <c r="FC111" s="128" t="n">
        <f aca="false">SUM(EV111:FA111)</f>
        <v>0</v>
      </c>
      <c r="FD111" s="128" t="n">
        <f aca="false">FC111*AL111</f>
        <v>0</v>
      </c>
      <c r="FE111" s="17"/>
      <c r="FF111" s="17"/>
      <c r="FG111" s="17"/>
      <c r="FH111" s="17"/>
      <c r="FI111" s="17"/>
      <c r="FJ111" s="17"/>
      <c r="FK111" s="140" t="n">
        <f aca="false">IF(FK$2&lt;=$A111,IF(FK$3&gt;=$A111,(FK$4),0),0)*($AH112-$AH111)/10000</f>
        <v>0</v>
      </c>
      <c r="FL111" s="140" t="n">
        <f aca="false">IF(FL$2&lt;=$A111,IF(FL$3&gt;=$A111,(FL$4),0),0)*($AH112-$AH111)/10000</f>
        <v>0</v>
      </c>
      <c r="FM111" s="140" t="n">
        <f aca="false">IF(FM$2&lt;=$A111,IF(FM$3&gt;=$A111,(FM$4),0),0)*($AH112-$AH111)/10000</f>
        <v>0</v>
      </c>
      <c r="FN111" s="140" t="n">
        <f aca="false">IF(FN$2&lt;=$A111,IF(FN$3&gt;=$A111,(FN$4),0),0)*($AH112-$AH111)/10000</f>
        <v>0</v>
      </c>
      <c r="FO111" s="140" t="n">
        <f aca="false">IF(FO$2&lt;=$A111,IF(FO$3&gt;=$A111,(FO$4),0),0)*($AH112-$AH111)/10000</f>
        <v>0</v>
      </c>
      <c r="FP111" s="140" t="n">
        <f aca="false">IF(FP$2&lt;=$A111,IF(FP$3&gt;=$A111,(FP$4),0),0)*($AH112-$AH111)/10000</f>
        <v>0</v>
      </c>
      <c r="FQ111" s="17"/>
      <c r="FR111" s="128" t="n">
        <f aca="false">SUM(FK111:FP111)</f>
        <v>0</v>
      </c>
      <c r="FS111" s="128" t="n">
        <f aca="false">FR111*AL111</f>
        <v>0</v>
      </c>
      <c r="FT111" s="17"/>
      <c r="FU111" s="17"/>
      <c r="FV111" s="17"/>
      <c r="FW111" s="17"/>
      <c r="FX111" s="17"/>
      <c r="FY111" s="17"/>
      <c r="FZ111" s="140" t="n">
        <f aca="false">IF(FZ$2&lt;=$A111,IF(FZ$3&gt;=$A111,(FZ$4),0),0)*($AH112-$AH111)/10000</f>
        <v>0</v>
      </c>
      <c r="GA111" s="140" t="n">
        <f aca="false">IF(GA$2&lt;=$A111,IF(GA$3&gt;=$A111,(GA$4),0),0)*($AH112-$AH111)/10000</f>
        <v>0</v>
      </c>
      <c r="GB111" s="140" t="n">
        <f aca="false">IF(GB$2&lt;=$A111,IF(GB$3&gt;=$A111,(GB$4),0),0)*($AH112-$AH111)/10000</f>
        <v>0</v>
      </c>
      <c r="GC111" s="140" t="n">
        <f aca="false">IF(GC$2&lt;=$A111,IF(GC$3&gt;=$A111,(GC$4),0),0)*($AH112-$AH111)/10000</f>
        <v>0</v>
      </c>
      <c r="GD111" s="140" t="n">
        <f aca="false">IF(GD$2&lt;=$A111,IF(GD$3&gt;=$A111,(GD$4),0),0)*($AH112-$AH111)/10000</f>
        <v>0</v>
      </c>
      <c r="GE111" s="140" t="n">
        <f aca="false">IF(GE$2&lt;=$A111,IF(GE$3&gt;=$A111,(GE$4),0),0)*($AH112-$AH111)/10000</f>
        <v>0</v>
      </c>
      <c r="GF111" s="17"/>
      <c r="GG111" s="128" t="n">
        <f aca="false">SUM(FZ111:GE111)</f>
        <v>0</v>
      </c>
      <c r="GH111" s="128" t="n">
        <f aca="false">GG111*AL111</f>
        <v>0</v>
      </c>
      <c r="GK111" s="17"/>
      <c r="GL111" s="17"/>
      <c r="GM111" s="17"/>
      <c r="GN111" s="17"/>
      <c r="GO111" s="140" t="n">
        <f aca="false">IF(GO$2&lt;=$A111,IF(GO$3&gt;=$A111,(GO$4),0),0)*($AH112-$AH111)/10000</f>
        <v>0</v>
      </c>
      <c r="GP111" s="140" t="n">
        <f aca="false">IF(GP$2&lt;=$A111,IF(GP$3&gt;=$A111,(GP$4),0),0)*($AH112-$AH111)/10000</f>
        <v>0</v>
      </c>
      <c r="GQ111" s="140" t="n">
        <f aca="false">IF(GQ$2&lt;=$A111,IF(GQ$3&gt;=$A111,(GQ$4),0),0)*($AH112-$AH111)/10000</f>
        <v>0</v>
      </c>
      <c r="GR111" s="140" t="n">
        <f aca="false">IF(GR$2&lt;=$A111,IF(GR$3&gt;=$A111,(GR$4),0),0)*($AH112-$AH111)/10000</f>
        <v>0</v>
      </c>
      <c r="GS111" s="140" t="n">
        <f aca="false">IF(GS$2&lt;=$A111,IF(GS$3&gt;=$A111,(GS$4),0),0)*($AH112-$AH111)/10000</f>
        <v>0</v>
      </c>
      <c r="GT111" s="140" t="n">
        <f aca="false">IF(GT$2&lt;=$A111,IF(GT$3&gt;=$A111,(GT$4),0),0)*($AH112-$AH111)/10000</f>
        <v>0</v>
      </c>
      <c r="GU111" s="17"/>
      <c r="GV111" s="128" t="n">
        <f aca="false">SUM(GO111:GT111)</f>
        <v>0</v>
      </c>
      <c r="GW111" s="128" t="n">
        <f aca="false">GV111*AL111</f>
        <v>0</v>
      </c>
      <c r="GZ111" s="17"/>
      <c r="HA111" s="17"/>
      <c r="HB111" s="17"/>
      <c r="HC111" s="17"/>
      <c r="HD111" s="140" t="n">
        <f aca="false">IF(HD$2&lt;=$A111,IF(HD$3&gt;=$A111,(HD$4),0),0)*($AH112-$AH111)/10000</f>
        <v>0</v>
      </c>
      <c r="HE111" s="140" t="n">
        <f aca="false">IF(HE$2&lt;=$A111,IF(HE$3&gt;=$A111,(HE$4),0),0)*($AH112-$AH111)/10000</f>
        <v>0</v>
      </c>
      <c r="HF111" s="140" t="n">
        <f aca="false">IF(HF$2&lt;=$A111,IF(HF$3&gt;=$A111,(HF$4),0),0)*($AH112-$AH111)/10000</f>
        <v>0</v>
      </c>
      <c r="HG111" s="140" t="n">
        <f aca="false">IF(HG$2&lt;=$A111,IF(HG$3&gt;=$A111,(HG$4),0),0)*($AH112-$AH111)/10000</f>
        <v>0</v>
      </c>
      <c r="HH111" s="140" t="n">
        <f aca="false">IF(HH$2&lt;=$A111,IF(HH$3&gt;=$A111,(HH$4),0),0)*($AH112-$AH111)/10000</f>
        <v>0</v>
      </c>
      <c r="HI111" s="140" t="n">
        <f aca="false">IF(HI$2&lt;=$A111,IF(HI$3&gt;=$A111,(HI$4),0),0)*($AH112-$AH111)/10000</f>
        <v>0</v>
      </c>
      <c r="HJ111" s="17"/>
      <c r="HK111" s="128" t="n">
        <f aca="false">SUM(HD111:HI111)</f>
        <v>0</v>
      </c>
      <c r="HL111" s="128" t="n">
        <f aca="false">HK111*AL111</f>
        <v>0</v>
      </c>
    </row>
    <row r="112" customFormat="false" ht="16.5" hidden="false" customHeight="false" outlineLevel="0" collapsed="false">
      <c r="A112" s="133" t="n">
        <v>40148</v>
      </c>
      <c r="B112" s="144" t="e">
        <f aca="false">INDEX(PrnArray,MATCH($A112,PrnColumn,0),MATCH($AE$19,PrnRow,0))+EP112</f>
        <v>#VALUE!</v>
      </c>
      <c r="C112" s="135" t="n">
        <f aca="false">INDEX(M1SHEET,MATCH($A112,M1COLUMN,0),MATCH($AF$14,M1ROW,0))</f>
        <v>0</v>
      </c>
      <c r="D112" s="152"/>
      <c r="E112" s="144" t="n">
        <f aca="false">INDEX(PrnArray,MATCH($A112,PrnColumn,0),MATCH($AF$47,PrnRow,0))+HL112</f>
        <v>0</v>
      </c>
      <c r="F112" s="135" t="n">
        <f aca="false">INDEX(M1SHEET,MATCH($A112,M1COLUMN,0),MATCH($AF$6,M1ROW,0))</f>
        <v>0.27</v>
      </c>
      <c r="G112" s="152"/>
      <c r="H112" s="144" t="n">
        <f aca="false">INDEX(PrnArray,MATCH($A112,PrnColumn,0),MATCH($AE$11,PrnRow,0))</f>
        <v>0</v>
      </c>
      <c r="I112" s="135" t="n">
        <f aca="false">INDEX(M1SHEET,MATCH($A112,M1COLUMN,0),MATCH($AF$20,M1ROW,0))</f>
        <v>0.025</v>
      </c>
      <c r="J112" s="152"/>
      <c r="K112" s="144" t="e">
        <f aca="false">INDEX(PrnArray,MATCH($A112,PrnColumn,0),MATCH($AE$21,PrnRow,0))+FS112</f>
        <v>#VALUE!</v>
      </c>
      <c r="L112" s="135" t="n">
        <f aca="false">INDEX(M1SHEET,MATCH($A112,M1COLUMN,0),MATCH($AF$10,M1ROW,0))</f>
        <v>0.15</v>
      </c>
      <c r="M112" s="152"/>
      <c r="N112" s="144" t="n">
        <f aca="false">INDEX(PrnArray,MATCH($A112,PrnColumn,0),MATCH($AE$40,PrnRow,0))+AJ112</f>
        <v>-57.27</v>
      </c>
      <c r="O112" s="135" t="n">
        <f aca="false">INDEX(M1SHEET,MATCH($A112,M1COLUMN,0),MATCH($AF$26,M1ROW,0))</f>
        <v>0.13</v>
      </c>
      <c r="P112" s="152"/>
      <c r="Q112" s="144" t="n">
        <f aca="false">INDEX(PrnArray,MATCH($A112,PrnColumn,0),MATCH($AE$2,PrnRow,0))+$BE112+$DE112</f>
        <v>1.8</v>
      </c>
      <c r="R112" s="135" t="n">
        <f aca="false">INDEX(M1SHEET,MATCH($A112,M1COLUMN,0),MATCH($AF$3,M1ROW,0))</f>
        <v>-0.57</v>
      </c>
      <c r="S112" s="152"/>
      <c r="T112" s="135" t="n">
        <f aca="false">INDEX(M1SHEET,MATCH($A112,M1COLUMN,0),MATCH($AF$28,M1ROW,0))</f>
        <v>5.41190779586947</v>
      </c>
      <c r="U112" s="152"/>
      <c r="V112" s="144" t="e">
        <f aca="false">INDEX(PrnArray,MATCH($A112,PrnColumn,0),MATCH($AE$18,PrnRow,0))+INDEX(optsArray,MATCH($A112,optsColumn,0),MATCH($AE$18,optsRow,0))+$BE112+$CJ112+$CR112+$DP112</f>
        <v>#VALUE!</v>
      </c>
      <c r="W112" s="135" t="n">
        <f aca="false">INDEX(M1SHEET,MATCH($A112,M1COLUMN,0),MATCH($AF$2,M1ROW,0))</f>
        <v>4.44</v>
      </c>
      <c r="X112" s="152"/>
      <c r="Z112" s="150" t="e">
        <f aca="false">H112+K112+Q112</f>
        <v>#VALUE!</v>
      </c>
      <c r="AA112" s="58"/>
      <c r="AB112" s="58"/>
      <c r="AH112" s="138" t="n">
        <v>40148</v>
      </c>
      <c r="AI112" s="96" t="n">
        <f aca="false">(BE112+BQ112+CJ112+DP112)*AL112</f>
        <v>0</v>
      </c>
      <c r="AJ112" s="97" t="n">
        <f aca="false">(AN112)*(AL112)</f>
        <v>0</v>
      </c>
      <c r="AK112" s="97" t="n">
        <f aca="false">(AM112+AN112)*(AL112)</f>
        <v>0</v>
      </c>
      <c r="AL112" s="139" t="n">
        <f aca="false">INDEX(M1SHEET,MATCH($AH112,M1COLUMN,0),MATCH($AF$38,M1ROW,0))</f>
        <v>0.595981221284329</v>
      </c>
      <c r="AM112" s="122" t="n">
        <f aca="false">BR112</f>
        <v>0</v>
      </c>
      <c r="AN112" s="97" t="n">
        <f aca="false">BQ112</f>
        <v>0</v>
      </c>
      <c r="AO112" s="125"/>
      <c r="AP112" s="108"/>
      <c r="AQ112" s="128" t="n">
        <f aca="false">SUM(AW112:BD112)+SUM(BH112:BO112)+SUM(DT112:DY112)+SUM(BV112:CH112)</f>
        <v>0</v>
      </c>
      <c r="AR112" s="108"/>
      <c r="AS112" s="17"/>
      <c r="AT112" s="17"/>
      <c r="AU112" s="37" t="n">
        <v>40148</v>
      </c>
      <c r="AV112" s="17"/>
      <c r="AW112" s="128" t="n">
        <f aca="false">IF(AW$2&lt;=$A112,IF(AW$3&gt;=$A112,(AW$4/1.055056),0),0)*($AH113-$AH112)/10000</f>
        <v>0</v>
      </c>
      <c r="AX112" s="140" t="n">
        <f aca="false">IF(AX$2&lt;=$A112,IF(AX$3&gt;=$A112,(AX$4/1.055056),0),0)*($AH113-$AH112)/10000</f>
        <v>0</v>
      </c>
      <c r="AY112" s="140" t="n">
        <f aca="false">IF(AY$2&lt;=$A112,IF(AY$3&gt;=$A112,(AY$4/1.055056),0),0)*($AH113-$AH112)/10000</f>
        <v>0</v>
      </c>
      <c r="AZ112" s="140" t="n">
        <f aca="false">IF(AZ$2&lt;=$A112,IF(AZ$3&gt;=$A112,(AZ$4/1.055056),0),0)*($AH113-$AH112)/10000</f>
        <v>0</v>
      </c>
      <c r="BA112" s="140" t="n">
        <f aca="false">IF(BA$2&lt;=$A112,IF(BA$3&gt;=$A112,(BA$4/1.055056),0),0)*($AH113-$AH112)/10000</f>
        <v>0</v>
      </c>
      <c r="BB112" s="140" t="n">
        <f aca="false">IF(BB$2&lt;=$A112,IF(BB$3&gt;=$A112,(BB$4/1.055056),0),0)*($AH113-$AH112)/10000</f>
        <v>0</v>
      </c>
      <c r="BC112" s="140" t="n">
        <f aca="false">IF(BC$2&lt;=$A112,IF(BC$3&gt;=$A112,(BC$4/1.055056),0),0)*($AH113-$AH112)/10000</f>
        <v>0</v>
      </c>
      <c r="BD112" s="140"/>
      <c r="BE112" s="140" t="n">
        <f aca="false">SUM(AW112:BD112)*AL112</f>
        <v>0</v>
      </c>
      <c r="BF112" s="13"/>
      <c r="BG112" s="13"/>
      <c r="BH112" s="141" t="n">
        <f aca="false">IF(BH$2&lt;=$A112,IF(BH$3&gt;=$A112,(BH$4/1.055056),0),0)*($AH113-$AH112)/10000</f>
        <v>0</v>
      </c>
      <c r="BI112" s="141" t="n">
        <f aca="false">IF(BI$2&lt;=$A112,IF(BI$3&gt;=$A112,(BI$4/1.055056),0),0)*($AH113-$AH112)/10000</f>
        <v>0</v>
      </c>
      <c r="BJ112" s="141" t="n">
        <f aca="false">IF(BJ$2&lt;=$A112,IF(BJ$3&gt;=$A112,(BJ$4/1.055056),0),0)*($AH113-$AH112)/10000</f>
        <v>0</v>
      </c>
      <c r="BK112" s="141" t="n">
        <f aca="false">IF(BK$2&lt;=$A112,IF(BK$3&gt;=$A112,(BK$4/1.055056),0),0)*($AH113-$AH112)/10000</f>
        <v>0</v>
      </c>
      <c r="BL112" s="141" t="n">
        <f aca="false">IF(BL$2&lt;=$A112,IF(BL$3&gt;=$A112,(BL$4/1.055056),0),0)*($AH113-$AH112)/10000</f>
        <v>0</v>
      </c>
      <c r="BM112" s="141" t="n">
        <f aca="false">IF(BM$2&lt;=$A112,IF(BM$3&gt;=$A112,(BM$4/1.055056),0),0)*($AH113-$AH112)/10000</f>
        <v>0</v>
      </c>
      <c r="BN112" s="141" t="n">
        <f aca="false">IF(BN$2&lt;=$A112,IF(BN$3&gt;=$A112,(BN$4/1.055056),0),0)*($AH113-$AH112)/10000</f>
        <v>0</v>
      </c>
      <c r="BO112" s="141" t="n">
        <f aca="false">IF(BO$2&lt;=$A112,IF(BO$3&gt;=$A112,(BO$4/1.055056),0),0)*($AH113-$AH112)/10000</f>
        <v>0</v>
      </c>
      <c r="BP112" s="13"/>
      <c r="BQ112" s="14" t="n">
        <f aca="false">SUM(BH112:BO112)</f>
        <v>0</v>
      </c>
      <c r="BR112" s="14"/>
      <c r="BS112" s="14"/>
      <c r="BT112" s="17"/>
      <c r="BU112" s="17"/>
      <c r="BV112" s="142" t="n">
        <f aca="false">IF(BV$2&lt;=$A112,IF(BV$3&gt;=$A112,(BV$4),0),0)*($AH113-$AH112)/10000</f>
        <v>0</v>
      </c>
      <c r="BW112" s="142" t="n">
        <f aca="false">IF(BW$2&lt;=$A112,IF(BW$3&gt;=$A112,(BW$4),0),0)*($AH113-$AH112)/10000</f>
        <v>0</v>
      </c>
      <c r="BX112" s="142" t="n">
        <f aca="false">IF(BX$2&lt;=$A112,IF(BX$3&gt;=$A112,(BX$4),0),0)*($AH113-$AH112)/10000</f>
        <v>0</v>
      </c>
      <c r="BY112" s="142" t="n">
        <f aca="false">IF(BY$2&lt;=$A112,IF(BY$3&gt;=$A112,(BY$4),0),0)*($AH113-$AH112)/10000</f>
        <v>0</v>
      </c>
      <c r="BZ112" s="142" t="n">
        <f aca="false">IF(BZ$2&lt;=$A112,IF(BZ$3&gt;=$A112,(BZ$4),0),0)*($AH113-$AH112)/10000</f>
        <v>0</v>
      </c>
      <c r="CA112" s="140" t="n">
        <f aca="false">IF(CA$2&lt;=$A112,IF(CA$3&gt;=$A112,(CA$4),0),0)*($AH113-$AH112)/10000</f>
        <v>0</v>
      </c>
      <c r="CB112" s="140" t="n">
        <f aca="false">IF(CB$2&lt;=$A112,IF(CB$3&gt;=$A112,(CB$4),0),0)*($AH113-$AH112)/10000</f>
        <v>0</v>
      </c>
      <c r="CC112" s="140" t="n">
        <f aca="false">IF(CC$2&lt;=$A112,IF(CC$3&gt;=$A112,(CC$4),0),0)*($AH113-$AH112)/10000</f>
        <v>0</v>
      </c>
      <c r="CD112" s="140" t="n">
        <f aca="false">IF(CD$2&lt;=$A112,IF(CD$3&gt;=$A112,(CD$4),0),0)*($AH113-$AH112)/10000</f>
        <v>0</v>
      </c>
      <c r="CE112" s="140" t="n">
        <f aca="false">IF(CE$2&lt;=$A112,IF(CE$3&gt;=$A112,(CE$4),0),0)*($AH113-$AH112)/10000</f>
        <v>0</v>
      </c>
      <c r="CF112" s="140" t="n">
        <f aca="false">IF(CF$2&lt;=$A112,IF(CF$3&gt;=$A112,(CF$4),0),0)*($AH113-$AH112)/10000</f>
        <v>0</v>
      </c>
      <c r="CG112" s="140" t="n">
        <f aca="false">IF(CG$2&lt;=$A112,IF(CG$3&gt;=$A112,(CG$4),0),0)*($AH113-$AH112)/10000</f>
        <v>0</v>
      </c>
      <c r="CH112" s="140" t="n">
        <f aca="false">IF(CH$2&lt;=$A112,IF(CH$3&gt;=$A112,(CH$4),0),0)*($AH113-$AH112)/10000</f>
        <v>0</v>
      </c>
      <c r="CI112" s="17"/>
      <c r="CJ112" s="128" t="n">
        <f aca="false">SUM(BV112:CH112)*$AL112</f>
        <v>0</v>
      </c>
      <c r="CK112" s="128"/>
      <c r="CL112" s="128"/>
      <c r="CM112" s="142" t="n">
        <f aca="false">IF(CM$2&lt;=$A112,IF(CM$3&gt;=$A112,(CM$4),0),0)*($AH113-$AH112)/10000</f>
        <v>0</v>
      </c>
      <c r="CN112" s="142" t="n">
        <f aca="false">IF(CN$2&lt;=$A112,IF(CN$3&gt;=$A112,(CN$4),0),0)*($AH113-$AH112)/10000</f>
        <v>0</v>
      </c>
      <c r="CO112" s="142" t="n">
        <f aca="false">IF(CO$2&lt;=$A112,IF(CO$3&gt;=$A112,(CO$4),0),0)*($AH113-$AH112)/10000</f>
        <v>0</v>
      </c>
      <c r="CP112" s="142" t="n">
        <f aca="false">IF(CP$2&lt;=$A112,IF(CP$3&gt;=$A112,(CP$4),0),0)*($AH113-$AH112)/10000</f>
        <v>0</v>
      </c>
      <c r="CQ112" s="128"/>
      <c r="CR112" s="128" t="n">
        <f aca="false">SUM(CM112:CP112)*AL112</f>
        <v>0</v>
      </c>
      <c r="CS112" s="128"/>
      <c r="CT112" s="17"/>
      <c r="CU112" s="17"/>
      <c r="CV112" s="17"/>
      <c r="CW112" s="140" t="n">
        <f aca="false">IF(CW$2&lt;=$A112,IF(CW$3&gt;=$A112,(CW$4),0),0)*($AH113-$AH112)/10000</f>
        <v>0</v>
      </c>
      <c r="CX112" s="140" t="n">
        <f aca="false">IF(CX$2&lt;=$A112,IF(CX$3&gt;=$A112,(CX$4),0),0)*($AH113-$AH112)/10000</f>
        <v>0</v>
      </c>
      <c r="CY112" s="140" t="n">
        <f aca="false">IF(CY$2&lt;=$A112,IF(CY$3&gt;=$A112,(CY$4),0),0)*($AH113-$AH112)/10000</f>
        <v>0</v>
      </c>
      <c r="CZ112" s="140" t="n">
        <f aca="false">IF(CZ$2&lt;=$A112,IF(CZ$3&gt;=$A112,(CZ$4),0),0)*($AH113-$AH112)/10000</f>
        <v>0</v>
      </c>
      <c r="DA112" s="140" t="n">
        <f aca="false">IF(DA$2&lt;=$A112,IF(DA$3&gt;=$A112,(DA$4),0),0)*($AH113-$AH112)/10000</f>
        <v>0</v>
      </c>
      <c r="DB112" s="140" t="n">
        <f aca="false">IF(DB$2&lt;=$A112,IF(DB$3&gt;=$A112,(DB$4),0),0)*($AH113-$AH112)/10000</f>
        <v>0</v>
      </c>
      <c r="DC112" s="140" t="n">
        <f aca="false">IF(DC$2&lt;=$A112,IF(DC$3&gt;=$A112,(DC$4),0),0)*($AH113-$AH112)/10000</f>
        <v>0</v>
      </c>
      <c r="DD112" s="17"/>
      <c r="DE112" s="128" t="n">
        <f aca="false">SUM(CW112:DC112)*$AL112</f>
        <v>0</v>
      </c>
      <c r="DF112" s="17"/>
      <c r="DG112" s="17"/>
      <c r="DH112" s="17"/>
      <c r="DI112" s="17"/>
      <c r="DJ112" s="17"/>
      <c r="DK112" s="140" t="n">
        <f aca="false">IF(DK$2&lt;=$A112,IF(DK$3&gt;=$A112,(DK$4),0),0)*($AH113-$AH112)/10000</f>
        <v>0</v>
      </c>
      <c r="DL112" s="140" t="n">
        <f aca="false">IF(DL$2&lt;=$A112,IF(DL$3&gt;=$A112,(DL$4),0),0)*($AH113-$AH112)/10000</f>
        <v>0</v>
      </c>
      <c r="DM112" s="140" t="n">
        <f aca="false">IF(DM$2&lt;=$A112,IF(DM$3&gt;=$A112,(DM$4),0),0)*($AH113-$AH112)/10000</f>
        <v>0</v>
      </c>
      <c r="DN112" s="140" t="n">
        <f aca="false">IF(DN$2&lt;=$A112,IF(DN$3&gt;=$A112,(DN$4),0),0)*($AH113-$AH112)/10000</f>
        <v>0</v>
      </c>
      <c r="DO112" s="140"/>
      <c r="DP112" s="140" t="n">
        <f aca="false">SUM(DK112:DN112)*AL112</f>
        <v>0</v>
      </c>
      <c r="DQ112" s="140"/>
      <c r="DR112" s="140" t="n">
        <f aca="false">IF(DR$2&lt;=$A112,IF(DR$3&gt;=$A112,(DR$4),0),0)*($AH113-$AH112)/10000</f>
        <v>0</v>
      </c>
      <c r="DS112" s="140" t="n">
        <f aca="false">IF(DS$2&lt;=$A112,IF(DS$3&gt;=$A112,(DS$4),0),0)*($AH113-$AH112)/10000</f>
        <v>0</v>
      </c>
      <c r="DT112" s="140" t="n">
        <f aca="false">IF(DT$2&lt;=$A112,IF(DT$3&gt;=$A112,(DT$4),0),0)*($AH113-$AH112)/10000</f>
        <v>0</v>
      </c>
      <c r="DU112" s="140" t="n">
        <f aca="false">IF(DU$2&lt;=$A112,IF(DU$3&gt;=$A112,(DU$4),0),0)*($AH113-$AH112)/10000</f>
        <v>0</v>
      </c>
      <c r="DV112" s="140" t="n">
        <f aca="false">IF(DV$2&lt;=$A112,IF(DV$3&gt;=$A112,(DV$4),0),0)*($AH113-$AH112)/10000</f>
        <v>0</v>
      </c>
      <c r="DW112" s="140" t="n">
        <f aca="false">IF(DW$2&lt;=$A112,IF(DW$3&gt;=$A112,(DW$4),0),0)*($AH113-$AH112)/10000</f>
        <v>0</v>
      </c>
      <c r="DX112" s="140" t="n">
        <f aca="false">IF(DX$2&lt;=$A112,IF(DX$3&gt;=$A112,(DX$4),0),0)*($AH113-$AH112)/10000</f>
        <v>0</v>
      </c>
      <c r="DY112" s="140" t="n">
        <f aca="false">IF(DY$2&lt;=$A112,IF(DY$3&gt;=$A112,(DY$4),0),0)*($AH113-$AH112)/10000</f>
        <v>0</v>
      </c>
      <c r="DZ112" s="17"/>
      <c r="EA112" s="128" t="n">
        <f aca="false">DP112+((SUM(DR112:DY112)))</f>
        <v>0</v>
      </c>
      <c r="EB112" s="128" t="n">
        <f aca="false">EA112*AL112</f>
        <v>0</v>
      </c>
      <c r="EC112" s="17"/>
      <c r="ED112" s="17"/>
      <c r="EE112" s="17"/>
      <c r="EF112" s="17"/>
      <c r="EG112" s="17"/>
      <c r="EH112" s="140" t="n">
        <f aca="false">IF(EH$2&lt;=$A112,IF(EH$3&gt;=$A112,(EH$4),0),0)*($AH113-$AH112)/10000</f>
        <v>0</v>
      </c>
      <c r="EI112" s="140" t="n">
        <f aca="false">IF(EI$2&lt;=$A112,IF(EI$3&gt;=$A112,(EI$4),0),0)*($AH113-$AH112)/10000</f>
        <v>0</v>
      </c>
      <c r="EJ112" s="140" t="n">
        <f aca="false">IF(EJ$2&lt;=$A112,IF(EJ$3&gt;=$A112,(EJ$4),0),0)*($AH113-$AH112)/10000</f>
        <v>0</v>
      </c>
      <c r="EK112" s="140" t="n">
        <f aca="false">IF(EK$2&lt;=$A112,IF(EK$3&gt;=$A112,(EK$4),0),0)*($AH113-$AH112)/10000</f>
        <v>0</v>
      </c>
      <c r="EL112" s="140" t="n">
        <f aca="false">IF(EL$2&lt;=$A112,IF(EL$3&gt;=$A112,(EL$4),0),0)*($AH113-$AH112)/10000</f>
        <v>0</v>
      </c>
      <c r="EM112" s="140" t="n">
        <f aca="false">IF(EM$2&lt;=$A112,IF(EM$3&gt;=$A112,(EM$4),0),0)*($AH113-$AH112)/10000</f>
        <v>0</v>
      </c>
      <c r="EN112" s="17"/>
      <c r="EO112" s="128" t="n">
        <f aca="false">SUM(EH112:EM112)</f>
        <v>0</v>
      </c>
      <c r="EP112" s="128" t="n">
        <f aca="false">EO112*AL112</f>
        <v>0</v>
      </c>
      <c r="EQ112" s="17"/>
      <c r="ER112" s="17"/>
      <c r="ES112" s="17"/>
      <c r="ET112" s="17"/>
      <c r="EU112" s="17"/>
      <c r="EV112" s="140" t="n">
        <f aca="false">IF(EV$2&lt;=$A112,IF(EV$3&gt;=$A112,(EV$4),0),0)*($AH113-$AH112)/10000</f>
        <v>0</v>
      </c>
      <c r="EW112" s="140" t="n">
        <f aca="false">IF(EW$2&lt;=$A112,IF(EW$3&gt;=$A112,(EW$4),0),0)*($AH113-$AH112)/10000</f>
        <v>0</v>
      </c>
      <c r="EX112" s="140" t="n">
        <f aca="false">IF(EX$2&lt;=$A112,IF(EX$3&gt;=$A112,(EX$4),0),0)*($AH113-$AH112)/10000</f>
        <v>0</v>
      </c>
      <c r="EY112" s="140" t="n">
        <f aca="false">IF(EY$2&lt;=$A112,IF(EY$3&gt;=$A112,(EY$4),0),0)*($AH113-$AH112)/10000</f>
        <v>0</v>
      </c>
      <c r="EZ112" s="140" t="n">
        <f aca="false">IF(EZ$2&lt;=$A112,IF(EZ$3&gt;=$A112,(EZ$4),0),0)*($AH113-$AH112)/10000</f>
        <v>0</v>
      </c>
      <c r="FA112" s="140" t="n">
        <f aca="false">IF(FA$2&lt;=$A112,IF(FA$3&gt;=$A112,(FA$4),0),0)*($AH113-$AH112)/10000</f>
        <v>0</v>
      </c>
      <c r="FB112" s="17"/>
      <c r="FC112" s="128" t="n">
        <f aca="false">SUM(EV112:FA112)</f>
        <v>0</v>
      </c>
      <c r="FD112" s="128" t="n">
        <f aca="false">FC112*AL112</f>
        <v>0</v>
      </c>
      <c r="FE112" s="17"/>
      <c r="FF112" s="17"/>
      <c r="FG112" s="17"/>
      <c r="FH112" s="17"/>
      <c r="FI112" s="17"/>
      <c r="FJ112" s="17"/>
      <c r="FK112" s="140" t="n">
        <f aca="false">IF(FK$2&lt;=$A112,IF(FK$3&gt;=$A112,(FK$4),0),0)*($AH113-$AH112)/10000</f>
        <v>0</v>
      </c>
      <c r="FL112" s="140" t="n">
        <f aca="false">IF(FL$2&lt;=$A112,IF(FL$3&gt;=$A112,(FL$4),0),0)*($AH113-$AH112)/10000</f>
        <v>0</v>
      </c>
      <c r="FM112" s="140" t="n">
        <f aca="false">IF(FM$2&lt;=$A112,IF(FM$3&gt;=$A112,(FM$4),0),0)*($AH113-$AH112)/10000</f>
        <v>0</v>
      </c>
      <c r="FN112" s="140" t="n">
        <f aca="false">IF(FN$2&lt;=$A112,IF(FN$3&gt;=$A112,(FN$4),0),0)*($AH113-$AH112)/10000</f>
        <v>0</v>
      </c>
      <c r="FO112" s="140" t="n">
        <f aca="false">IF(FO$2&lt;=$A112,IF(FO$3&gt;=$A112,(FO$4),0),0)*($AH113-$AH112)/10000</f>
        <v>0</v>
      </c>
      <c r="FP112" s="140" t="n">
        <f aca="false">IF(FP$2&lt;=$A112,IF(FP$3&gt;=$A112,(FP$4),0),0)*($AH113-$AH112)/10000</f>
        <v>0</v>
      </c>
      <c r="FQ112" s="17"/>
      <c r="FR112" s="128" t="n">
        <f aca="false">SUM(FK112:FP112)</f>
        <v>0</v>
      </c>
      <c r="FS112" s="128" t="n">
        <f aca="false">FR112*AL112</f>
        <v>0</v>
      </c>
      <c r="FT112" s="17"/>
      <c r="FU112" s="17"/>
      <c r="FV112" s="17"/>
      <c r="FW112" s="17"/>
      <c r="FX112" s="17"/>
      <c r="FY112" s="17"/>
      <c r="FZ112" s="140" t="n">
        <f aca="false">IF(FZ$2&lt;=$A112,IF(FZ$3&gt;=$A112,(FZ$4),0),0)*($AH113-$AH112)/10000</f>
        <v>0</v>
      </c>
      <c r="GA112" s="140" t="n">
        <f aca="false">IF(GA$2&lt;=$A112,IF(GA$3&gt;=$A112,(GA$4),0),0)*($AH113-$AH112)/10000</f>
        <v>0</v>
      </c>
      <c r="GB112" s="140" t="n">
        <f aca="false">IF(GB$2&lt;=$A112,IF(GB$3&gt;=$A112,(GB$4),0),0)*($AH113-$AH112)/10000</f>
        <v>0</v>
      </c>
      <c r="GC112" s="140" t="n">
        <f aca="false">IF(GC$2&lt;=$A112,IF(GC$3&gt;=$A112,(GC$4),0),0)*($AH113-$AH112)/10000</f>
        <v>0</v>
      </c>
      <c r="GD112" s="140" t="n">
        <f aca="false">IF(GD$2&lt;=$A112,IF(GD$3&gt;=$A112,(GD$4),0),0)*($AH113-$AH112)/10000</f>
        <v>0</v>
      </c>
      <c r="GE112" s="140" t="n">
        <f aca="false">IF(GE$2&lt;=$A112,IF(GE$3&gt;=$A112,(GE$4),0),0)*($AH113-$AH112)/10000</f>
        <v>0</v>
      </c>
      <c r="GF112" s="17"/>
      <c r="GG112" s="128" t="n">
        <f aca="false">SUM(FZ112:GE112)</f>
        <v>0</v>
      </c>
      <c r="GH112" s="128" t="n">
        <f aca="false">GG112*AL112</f>
        <v>0</v>
      </c>
      <c r="GK112" s="17"/>
      <c r="GL112" s="17"/>
      <c r="GM112" s="17"/>
      <c r="GN112" s="17"/>
      <c r="GO112" s="140" t="n">
        <f aca="false">IF(GO$2&lt;=$A112,IF(GO$3&gt;=$A112,(GO$4),0),0)*($AH113-$AH112)/10000</f>
        <v>0</v>
      </c>
      <c r="GP112" s="140" t="n">
        <f aca="false">IF(GP$2&lt;=$A112,IF(GP$3&gt;=$A112,(GP$4),0),0)*($AH113-$AH112)/10000</f>
        <v>0</v>
      </c>
      <c r="GQ112" s="140" t="n">
        <f aca="false">IF(GQ$2&lt;=$A112,IF(GQ$3&gt;=$A112,(GQ$4),0),0)*($AH113-$AH112)/10000</f>
        <v>0</v>
      </c>
      <c r="GR112" s="140" t="n">
        <f aca="false">IF(GR$2&lt;=$A112,IF(GR$3&gt;=$A112,(GR$4),0),0)*($AH113-$AH112)/10000</f>
        <v>0</v>
      </c>
      <c r="GS112" s="140" t="n">
        <f aca="false">IF(GS$2&lt;=$A112,IF(GS$3&gt;=$A112,(GS$4),0),0)*($AH113-$AH112)/10000</f>
        <v>0</v>
      </c>
      <c r="GT112" s="140" t="n">
        <f aca="false">IF(GT$2&lt;=$A112,IF(GT$3&gt;=$A112,(GT$4),0),0)*($AH113-$AH112)/10000</f>
        <v>0</v>
      </c>
      <c r="GU112" s="17"/>
      <c r="GV112" s="128" t="n">
        <f aca="false">SUM(GO112:GT112)</f>
        <v>0</v>
      </c>
      <c r="GW112" s="128" t="n">
        <f aca="false">GV112*AL112</f>
        <v>0</v>
      </c>
      <c r="GZ112" s="17"/>
      <c r="HA112" s="17"/>
      <c r="HB112" s="17"/>
      <c r="HC112" s="17"/>
      <c r="HD112" s="140" t="n">
        <f aca="false">IF(HD$2&lt;=$A112,IF(HD$3&gt;=$A112,(HD$4),0),0)*($AH113-$AH112)/10000</f>
        <v>0</v>
      </c>
      <c r="HE112" s="140" t="n">
        <f aca="false">IF(HE$2&lt;=$A112,IF(HE$3&gt;=$A112,(HE$4),0),0)*($AH113-$AH112)/10000</f>
        <v>0</v>
      </c>
      <c r="HF112" s="140" t="n">
        <f aca="false">IF(HF$2&lt;=$A112,IF(HF$3&gt;=$A112,(HF$4),0),0)*($AH113-$AH112)/10000</f>
        <v>0</v>
      </c>
      <c r="HG112" s="140" t="n">
        <f aca="false">IF(HG$2&lt;=$A112,IF(HG$3&gt;=$A112,(HG$4),0),0)*($AH113-$AH112)/10000</f>
        <v>0</v>
      </c>
      <c r="HH112" s="140" t="n">
        <f aca="false">IF(HH$2&lt;=$A112,IF(HH$3&gt;=$A112,(HH$4),0),0)*($AH113-$AH112)/10000</f>
        <v>0</v>
      </c>
      <c r="HI112" s="140" t="n">
        <f aca="false">IF(HI$2&lt;=$A112,IF(HI$3&gt;=$A112,(HI$4),0),0)*($AH113-$AH112)/10000</f>
        <v>0</v>
      </c>
      <c r="HJ112" s="17"/>
      <c r="HK112" s="128" t="n">
        <f aca="false">SUM(HD112:HI112)</f>
        <v>0</v>
      </c>
      <c r="HL112" s="128" t="n">
        <f aca="false">HK112*AL112</f>
        <v>0</v>
      </c>
    </row>
    <row r="113" customFormat="false" ht="16.5" hidden="false" customHeight="false" outlineLevel="0" collapsed="false">
      <c r="A113" s="133" t="n">
        <v>40179</v>
      </c>
      <c r="B113" s="144" t="e">
        <f aca="false">INDEX(PrnArray,MATCH($A113,PrnColumn,0),MATCH($AE$19,PrnRow,0))+EP113</f>
        <v>#VALUE!</v>
      </c>
      <c r="C113" s="135" t="n">
        <f aca="false">INDEX(M1SHEET,MATCH($A113,M1COLUMN,0),MATCH($AF$14,M1ROW,0))</f>
        <v>0</v>
      </c>
      <c r="D113" s="145" t="n">
        <f aca="false">AVERAGE(C111:C115)</f>
        <v>0</v>
      </c>
      <c r="E113" s="144" t="n">
        <f aca="false">INDEX(PrnArray,MATCH($A113,PrnColumn,0),MATCH($AF$47,PrnRow,0))+HL113</f>
        <v>0</v>
      </c>
      <c r="F113" s="135" t="n">
        <f aca="false">INDEX(M1SHEET,MATCH($A113,M1COLUMN,0),MATCH($AF$6,M1ROW,0))</f>
        <v>0.28</v>
      </c>
      <c r="G113" s="145" t="n">
        <f aca="false">AVERAGE(F111:F115)</f>
        <v>0.267</v>
      </c>
      <c r="H113" s="144" t="n">
        <f aca="false">INDEX(PrnArray,MATCH($A113,PrnColumn,0),MATCH($AE$11,PrnRow,0))</f>
        <v>0</v>
      </c>
      <c r="I113" s="135" t="n">
        <f aca="false">INDEX(M1SHEET,MATCH($A113,M1COLUMN,0),MATCH($AF$20,M1ROW,0))</f>
        <v>0.0375</v>
      </c>
      <c r="J113" s="145" t="n">
        <f aca="false">AVERAGE(I111:I115)</f>
        <v>0.03</v>
      </c>
      <c r="K113" s="144" t="e">
        <f aca="false">INDEX(PrnArray,MATCH($A113,PrnColumn,0),MATCH($AE$21,PrnRow,0))+FS113</f>
        <v>#VALUE!</v>
      </c>
      <c r="L113" s="135" t="n">
        <f aca="false">INDEX(M1SHEET,MATCH($A113,M1COLUMN,0),MATCH($AF$10,M1ROW,0))</f>
        <v>0.16</v>
      </c>
      <c r="M113" s="145" t="n">
        <f aca="false">AVERAGE(L111:L115)</f>
        <v>0.147</v>
      </c>
      <c r="N113" s="144" t="n">
        <f aca="false">INDEX(PrnArray,MATCH($A113,PrnColumn,0),MATCH($AE$40,PrnRow,0))+AJ113</f>
        <v>-56.95</v>
      </c>
      <c r="O113" s="135" t="n">
        <f aca="false">INDEX(M1SHEET,MATCH($A113,M1COLUMN,0),MATCH($AF$26,M1ROW,0))</f>
        <v>0.13</v>
      </c>
      <c r="P113" s="145" t="n">
        <f aca="false">AVERAGE(O111:O115)</f>
        <v>0.13</v>
      </c>
      <c r="Q113" s="144" t="n">
        <f aca="false">INDEX(PrnArray,MATCH($A113,PrnColumn,0),MATCH($AE$2,PrnRow,0))+$BE113+$DE113</f>
        <v>1.79</v>
      </c>
      <c r="R113" s="135" t="n">
        <f aca="false">INDEX(M1SHEET,MATCH($A113,M1COLUMN,0),MATCH($AF$3,M1ROW,0))</f>
        <v>-0.57</v>
      </c>
      <c r="S113" s="145" t="n">
        <f aca="false">AVERAGE(R111:R115)</f>
        <v>-0.57</v>
      </c>
      <c r="T113" s="135" t="n">
        <f aca="false">INDEX(M1SHEET,MATCH($A113,M1COLUMN,0),MATCH($AF$28,M1ROW,0))</f>
        <v>5.54677720780605</v>
      </c>
      <c r="U113" s="145" t="n">
        <f aca="false">AVERAGE(T111:T115)</f>
        <v>5.34990212994679</v>
      </c>
      <c r="V113" s="144" t="e">
        <f aca="false">INDEX(PrnArray,MATCH($A113,PrnColumn,0),MATCH($AE$18,PrnRow,0))+INDEX(optsArray,MATCH($A113,optsColumn,0),MATCH($AE$18,optsRow,0))+$BE113+$CJ113+$CR113+$DP113</f>
        <v>#VALUE!</v>
      </c>
      <c r="W113" s="135" t="n">
        <f aca="false">INDEX(M1SHEET,MATCH($A113,M1COLUMN,0),MATCH($AF$2,M1ROW,0))</f>
        <v>4.5365</v>
      </c>
      <c r="X113" s="145" t="n">
        <f aca="false">AVERAGE(W111:W115)</f>
        <v>4.3957</v>
      </c>
      <c r="Z113" s="150" t="e">
        <f aca="false">H113+K113+Q113</f>
        <v>#VALUE!</v>
      </c>
      <c r="AA113" s="58"/>
      <c r="AB113" s="58"/>
      <c r="AH113" s="138" t="n">
        <v>40179</v>
      </c>
      <c r="AI113" s="96" t="n">
        <f aca="false">(BE113+BQ113+CJ113+DP113)*AL113</f>
        <v>0</v>
      </c>
      <c r="AJ113" s="97" t="n">
        <f aca="false">(AN113)*(AL113)</f>
        <v>0</v>
      </c>
      <c r="AK113" s="97" t="n">
        <f aca="false">(AM113+AN113)*(AL113)</f>
        <v>0</v>
      </c>
      <c r="AL113" s="139" t="n">
        <f aca="false">INDEX(M1SHEET,MATCH($AH113,M1COLUMN,0),MATCH($AF$38,M1ROW,0))</f>
        <v>0.59260503676378</v>
      </c>
      <c r="AM113" s="122" t="n">
        <f aca="false">BR113</f>
        <v>0</v>
      </c>
      <c r="AN113" s="97" t="n">
        <f aca="false">BQ113</f>
        <v>0</v>
      </c>
      <c r="AO113" s="125"/>
      <c r="AP113" s="108"/>
      <c r="AQ113" s="128" t="n">
        <f aca="false">SUM(AW113:BD113)+SUM(BH113:BO113)+SUM(DT113:DY113)+SUM(BV113:CH113)</f>
        <v>0</v>
      </c>
      <c r="AR113" s="108"/>
      <c r="AS113" s="17"/>
      <c r="AT113" s="17"/>
      <c r="AU113" s="37" t="n">
        <v>40179</v>
      </c>
      <c r="AV113" s="17"/>
      <c r="AW113" s="128" t="n">
        <f aca="false">IF(AW$2&lt;=$A113,IF(AW$3&gt;=$A113,(AW$4/1.055056),0),0)*($AH114-$AH113)/10000</f>
        <v>0</v>
      </c>
      <c r="AX113" s="140" t="n">
        <f aca="false">IF(AX$2&lt;=$A113,IF(AX$3&gt;=$A113,(AX$4/1.055056),0),0)*($AH114-$AH113)/10000</f>
        <v>0</v>
      </c>
      <c r="AY113" s="140" t="n">
        <f aca="false">IF(AY$2&lt;=$A113,IF(AY$3&gt;=$A113,(AY$4/1.055056),0),0)*($AH114-$AH113)/10000</f>
        <v>0</v>
      </c>
      <c r="AZ113" s="140" t="n">
        <f aca="false">IF(AZ$2&lt;=$A113,IF(AZ$3&gt;=$A113,(AZ$4/1.055056),0),0)*($AH114-$AH113)/10000</f>
        <v>0</v>
      </c>
      <c r="BA113" s="140" t="n">
        <f aca="false">IF(BA$2&lt;=$A113,IF(BA$3&gt;=$A113,(BA$4/1.055056),0),0)*($AH114-$AH113)/10000</f>
        <v>0</v>
      </c>
      <c r="BB113" s="140" t="n">
        <f aca="false">IF(BB$2&lt;=$A113,IF(BB$3&gt;=$A113,(BB$4/1.055056),0),0)*($AH114-$AH113)/10000</f>
        <v>0</v>
      </c>
      <c r="BC113" s="140" t="n">
        <f aca="false">IF(BC$2&lt;=$A113,IF(BC$3&gt;=$A113,(BC$4/1.055056),0),0)*($AH114-$AH113)/10000</f>
        <v>0</v>
      </c>
      <c r="BD113" s="140"/>
      <c r="BE113" s="140" t="n">
        <f aca="false">SUM(AW113:BD113)*AL113</f>
        <v>0</v>
      </c>
      <c r="BF113" s="13"/>
      <c r="BG113" s="13"/>
      <c r="BH113" s="141" t="n">
        <f aca="false">IF(BH$2&lt;=$A113,IF(BH$3&gt;=$A113,(BH$4/1.055056),0),0)*($AH114-$AH113)/10000</f>
        <v>0</v>
      </c>
      <c r="BI113" s="141" t="n">
        <f aca="false">IF(BI$2&lt;=$A113,IF(BI$3&gt;=$A113,(BI$4/1.055056),0),0)*($AH114-$AH113)/10000</f>
        <v>0</v>
      </c>
      <c r="BJ113" s="141" t="n">
        <f aca="false">IF(BJ$2&lt;=$A113,IF(BJ$3&gt;=$A113,(BJ$4/1.055056),0),0)*($AH114-$AH113)/10000</f>
        <v>0</v>
      </c>
      <c r="BK113" s="141" t="n">
        <f aca="false">IF(BK$2&lt;=$A113,IF(BK$3&gt;=$A113,(BK$4/1.055056),0),0)*($AH114-$AH113)/10000</f>
        <v>0</v>
      </c>
      <c r="BL113" s="141" t="n">
        <f aca="false">IF(BL$2&lt;=$A113,IF(BL$3&gt;=$A113,(BL$4/1.055056),0),0)*($AH114-$AH113)/10000</f>
        <v>0</v>
      </c>
      <c r="BM113" s="141" t="n">
        <f aca="false">IF(BM$2&lt;=$A113,IF(BM$3&gt;=$A113,(BM$4/1.055056),0),0)*($AH114-$AH113)/10000</f>
        <v>0</v>
      </c>
      <c r="BN113" s="141" t="n">
        <f aca="false">IF(BN$2&lt;=$A113,IF(BN$3&gt;=$A113,(BN$4/1.055056),0),0)*($AH114-$AH113)/10000</f>
        <v>0</v>
      </c>
      <c r="BO113" s="141" t="n">
        <f aca="false">IF(BO$2&lt;=$A113,IF(BO$3&gt;=$A113,(BO$4/1.055056),0),0)*($AH114-$AH113)/10000</f>
        <v>0</v>
      </c>
      <c r="BP113" s="13"/>
      <c r="BQ113" s="14" t="n">
        <f aca="false">SUM(BH113:BO113)</f>
        <v>0</v>
      </c>
      <c r="BR113" s="14"/>
      <c r="BS113" s="14"/>
      <c r="BT113" s="17"/>
      <c r="BU113" s="17"/>
      <c r="BV113" s="142" t="n">
        <f aca="false">IF(BV$2&lt;=$A113,IF(BV$3&gt;=$A113,(BV$4),0),0)*($AH114-$AH113)/10000</f>
        <v>0</v>
      </c>
      <c r="BW113" s="142" t="n">
        <f aca="false">IF(BW$2&lt;=$A113,IF(BW$3&gt;=$A113,(BW$4),0),0)*($AH114-$AH113)/10000</f>
        <v>0</v>
      </c>
      <c r="BX113" s="142" t="n">
        <f aca="false">IF(BX$2&lt;=$A113,IF(BX$3&gt;=$A113,(BX$4),0),0)*($AH114-$AH113)/10000</f>
        <v>0</v>
      </c>
      <c r="BY113" s="142" t="n">
        <f aca="false">IF(BY$2&lt;=$A113,IF(BY$3&gt;=$A113,(BY$4),0),0)*($AH114-$AH113)/10000</f>
        <v>0</v>
      </c>
      <c r="BZ113" s="142" t="n">
        <f aca="false">IF(BZ$2&lt;=$A113,IF(BZ$3&gt;=$A113,(BZ$4),0),0)*($AH114-$AH113)/10000</f>
        <v>0</v>
      </c>
      <c r="CA113" s="140" t="n">
        <f aca="false">IF(CA$2&lt;=$A113,IF(CA$3&gt;=$A113,(CA$4),0),0)*($AH114-$AH113)/10000</f>
        <v>0</v>
      </c>
      <c r="CB113" s="140" t="n">
        <f aca="false">IF(CB$2&lt;=$A113,IF(CB$3&gt;=$A113,(CB$4),0),0)*($AH114-$AH113)/10000</f>
        <v>0</v>
      </c>
      <c r="CC113" s="140" t="n">
        <f aca="false">IF(CC$2&lt;=$A113,IF(CC$3&gt;=$A113,(CC$4),0),0)*($AH114-$AH113)/10000</f>
        <v>0</v>
      </c>
      <c r="CD113" s="140" t="n">
        <f aca="false">IF(CD$2&lt;=$A113,IF(CD$3&gt;=$A113,(CD$4),0),0)*($AH114-$AH113)/10000</f>
        <v>0</v>
      </c>
      <c r="CE113" s="140" t="n">
        <f aca="false">IF(CE$2&lt;=$A113,IF(CE$3&gt;=$A113,(CE$4),0),0)*($AH114-$AH113)/10000</f>
        <v>0</v>
      </c>
      <c r="CF113" s="140" t="n">
        <f aca="false">IF(CF$2&lt;=$A113,IF(CF$3&gt;=$A113,(CF$4),0),0)*($AH114-$AH113)/10000</f>
        <v>0</v>
      </c>
      <c r="CG113" s="140" t="n">
        <f aca="false">IF(CG$2&lt;=$A113,IF(CG$3&gt;=$A113,(CG$4),0),0)*($AH114-$AH113)/10000</f>
        <v>0</v>
      </c>
      <c r="CH113" s="140" t="n">
        <f aca="false">IF(CH$2&lt;=$A113,IF(CH$3&gt;=$A113,(CH$4),0),0)*($AH114-$AH113)/10000</f>
        <v>0</v>
      </c>
      <c r="CI113" s="17"/>
      <c r="CJ113" s="128" t="n">
        <f aca="false">SUM(BV113:CH113)*$AL113</f>
        <v>0</v>
      </c>
      <c r="CK113" s="128"/>
      <c r="CL113" s="128"/>
      <c r="CM113" s="142" t="n">
        <f aca="false">IF(CM$2&lt;=$A113,IF(CM$3&gt;=$A113,(CM$4),0),0)*($AH114-$AH113)/10000</f>
        <v>0</v>
      </c>
      <c r="CN113" s="142" t="n">
        <f aca="false">IF(CN$2&lt;=$A113,IF(CN$3&gt;=$A113,(CN$4),0),0)*($AH114-$AH113)/10000</f>
        <v>0</v>
      </c>
      <c r="CO113" s="142" t="n">
        <f aca="false">IF(CO$2&lt;=$A113,IF(CO$3&gt;=$A113,(CO$4),0),0)*($AH114-$AH113)/10000</f>
        <v>0</v>
      </c>
      <c r="CP113" s="142" t="n">
        <f aca="false">IF(CP$2&lt;=$A113,IF(CP$3&gt;=$A113,(CP$4),0),0)*($AH114-$AH113)/10000</f>
        <v>0</v>
      </c>
      <c r="CQ113" s="128"/>
      <c r="CR113" s="128" t="n">
        <f aca="false">SUM(CM113:CP113)*AL113</f>
        <v>0</v>
      </c>
      <c r="CS113" s="128"/>
      <c r="CT113" s="17"/>
      <c r="CU113" s="17"/>
      <c r="CV113" s="17"/>
      <c r="CW113" s="140" t="n">
        <f aca="false">IF(CW$2&lt;=$A113,IF(CW$3&gt;=$A113,(CW$4),0),0)*($AH114-$AH113)/10000</f>
        <v>0</v>
      </c>
      <c r="CX113" s="140" t="n">
        <f aca="false">IF(CX$2&lt;=$A113,IF(CX$3&gt;=$A113,(CX$4),0),0)*($AH114-$AH113)/10000</f>
        <v>0</v>
      </c>
      <c r="CY113" s="140" t="n">
        <f aca="false">IF(CY$2&lt;=$A113,IF(CY$3&gt;=$A113,(CY$4),0),0)*($AH114-$AH113)/10000</f>
        <v>0</v>
      </c>
      <c r="CZ113" s="140" t="n">
        <f aca="false">IF(CZ$2&lt;=$A113,IF(CZ$3&gt;=$A113,(CZ$4),0),0)*($AH114-$AH113)/10000</f>
        <v>0</v>
      </c>
      <c r="DA113" s="140" t="n">
        <f aca="false">IF(DA$2&lt;=$A113,IF(DA$3&gt;=$A113,(DA$4),0),0)*($AH114-$AH113)/10000</f>
        <v>0</v>
      </c>
      <c r="DB113" s="140" t="n">
        <f aca="false">IF(DB$2&lt;=$A113,IF(DB$3&gt;=$A113,(DB$4),0),0)*($AH114-$AH113)/10000</f>
        <v>0</v>
      </c>
      <c r="DC113" s="140" t="n">
        <f aca="false">IF(DC$2&lt;=$A113,IF(DC$3&gt;=$A113,(DC$4),0),0)*($AH114-$AH113)/10000</f>
        <v>0</v>
      </c>
      <c r="DD113" s="17"/>
      <c r="DE113" s="128" t="n">
        <f aca="false">SUM(CW113:DC113)*$AL113</f>
        <v>0</v>
      </c>
      <c r="DF113" s="17"/>
      <c r="DG113" s="17"/>
      <c r="DH113" s="17"/>
      <c r="DI113" s="17"/>
      <c r="DJ113" s="17"/>
      <c r="DK113" s="140" t="n">
        <f aca="false">IF(DK$2&lt;=$A113,IF(DK$3&gt;=$A113,(DK$4),0),0)*($AH114-$AH113)/10000</f>
        <v>0</v>
      </c>
      <c r="DL113" s="140" t="n">
        <f aca="false">IF(DL$2&lt;=$A113,IF(DL$3&gt;=$A113,(DL$4),0),0)*($AH114-$AH113)/10000</f>
        <v>0</v>
      </c>
      <c r="DM113" s="140" t="n">
        <f aca="false">IF(DM$2&lt;=$A113,IF(DM$3&gt;=$A113,(DM$4),0),0)*($AH114-$AH113)/10000</f>
        <v>0</v>
      </c>
      <c r="DN113" s="140" t="n">
        <f aca="false">IF(DN$2&lt;=$A113,IF(DN$3&gt;=$A113,(DN$4),0),0)*($AH114-$AH113)/10000</f>
        <v>0</v>
      </c>
      <c r="DO113" s="140"/>
      <c r="DP113" s="140" t="n">
        <f aca="false">SUM(DK113:DN113)*AL113</f>
        <v>0</v>
      </c>
      <c r="DQ113" s="140"/>
      <c r="DR113" s="140" t="n">
        <f aca="false">IF(DR$2&lt;=$A113,IF(DR$3&gt;=$A113,(DR$4),0),0)*($AH114-$AH113)/10000</f>
        <v>0</v>
      </c>
      <c r="DS113" s="140" t="n">
        <f aca="false">IF(DS$2&lt;=$A113,IF(DS$3&gt;=$A113,(DS$4),0),0)*($AH114-$AH113)/10000</f>
        <v>0</v>
      </c>
      <c r="DT113" s="140" t="n">
        <f aca="false">IF(DT$2&lt;=$A113,IF(DT$3&gt;=$A113,(DT$4),0),0)*($AH114-$AH113)/10000</f>
        <v>0</v>
      </c>
      <c r="DU113" s="140" t="n">
        <f aca="false">IF(DU$2&lt;=$A113,IF(DU$3&gt;=$A113,(DU$4),0),0)*($AH114-$AH113)/10000</f>
        <v>0</v>
      </c>
      <c r="DV113" s="140" t="n">
        <f aca="false">IF(DV$2&lt;=$A113,IF(DV$3&gt;=$A113,(DV$4),0),0)*($AH114-$AH113)/10000</f>
        <v>0</v>
      </c>
      <c r="DW113" s="140" t="n">
        <f aca="false">IF(DW$2&lt;=$A113,IF(DW$3&gt;=$A113,(DW$4),0),0)*($AH114-$AH113)/10000</f>
        <v>0</v>
      </c>
      <c r="DX113" s="140" t="n">
        <f aca="false">IF(DX$2&lt;=$A113,IF(DX$3&gt;=$A113,(DX$4),0),0)*($AH114-$AH113)/10000</f>
        <v>0</v>
      </c>
      <c r="DY113" s="140" t="n">
        <f aca="false">IF(DY$2&lt;=$A113,IF(DY$3&gt;=$A113,(DY$4),0),0)*($AH114-$AH113)/10000</f>
        <v>0</v>
      </c>
      <c r="DZ113" s="17"/>
      <c r="EA113" s="128" t="n">
        <f aca="false">DP113+((SUM(DR113:DY113)))</f>
        <v>0</v>
      </c>
      <c r="EB113" s="128" t="n">
        <f aca="false">EA113*AL113</f>
        <v>0</v>
      </c>
      <c r="EC113" s="17"/>
      <c r="ED113" s="17"/>
      <c r="EE113" s="17"/>
      <c r="EF113" s="17"/>
      <c r="EG113" s="17"/>
      <c r="EH113" s="140" t="n">
        <f aca="false">IF(EH$2&lt;=$A113,IF(EH$3&gt;=$A113,(EH$4),0),0)*($AH114-$AH113)/10000</f>
        <v>0</v>
      </c>
      <c r="EI113" s="140" t="n">
        <f aca="false">IF(EI$2&lt;=$A113,IF(EI$3&gt;=$A113,(EI$4),0),0)*($AH114-$AH113)/10000</f>
        <v>0</v>
      </c>
      <c r="EJ113" s="140" t="n">
        <f aca="false">IF(EJ$2&lt;=$A113,IF(EJ$3&gt;=$A113,(EJ$4),0),0)*($AH114-$AH113)/10000</f>
        <v>0</v>
      </c>
      <c r="EK113" s="140" t="n">
        <f aca="false">IF(EK$2&lt;=$A113,IF(EK$3&gt;=$A113,(EK$4),0),0)*($AH114-$AH113)/10000</f>
        <v>0</v>
      </c>
      <c r="EL113" s="140" t="n">
        <f aca="false">IF(EL$2&lt;=$A113,IF(EL$3&gt;=$A113,(EL$4),0),0)*($AH114-$AH113)/10000</f>
        <v>0</v>
      </c>
      <c r="EM113" s="140" t="n">
        <f aca="false">IF(EM$2&lt;=$A113,IF(EM$3&gt;=$A113,(EM$4),0),0)*($AH114-$AH113)/10000</f>
        <v>0</v>
      </c>
      <c r="EN113" s="17"/>
      <c r="EO113" s="128" t="n">
        <f aca="false">SUM(EH113:EM113)</f>
        <v>0</v>
      </c>
      <c r="EP113" s="128" t="n">
        <f aca="false">EO113*AL113</f>
        <v>0</v>
      </c>
      <c r="EQ113" s="17"/>
      <c r="ER113" s="17"/>
      <c r="ES113" s="17"/>
      <c r="ET113" s="17"/>
      <c r="EU113" s="17"/>
      <c r="EV113" s="140" t="n">
        <f aca="false">IF(EV$2&lt;=$A113,IF(EV$3&gt;=$A113,(EV$4),0),0)*($AH114-$AH113)/10000</f>
        <v>0</v>
      </c>
      <c r="EW113" s="140" t="n">
        <f aca="false">IF(EW$2&lt;=$A113,IF(EW$3&gt;=$A113,(EW$4),0),0)*($AH114-$AH113)/10000</f>
        <v>0</v>
      </c>
      <c r="EX113" s="140" t="n">
        <f aca="false">IF(EX$2&lt;=$A113,IF(EX$3&gt;=$A113,(EX$4),0),0)*($AH114-$AH113)/10000</f>
        <v>0</v>
      </c>
      <c r="EY113" s="140" t="n">
        <f aca="false">IF(EY$2&lt;=$A113,IF(EY$3&gt;=$A113,(EY$4),0),0)*($AH114-$AH113)/10000</f>
        <v>0</v>
      </c>
      <c r="EZ113" s="140" t="n">
        <f aca="false">IF(EZ$2&lt;=$A113,IF(EZ$3&gt;=$A113,(EZ$4),0),0)*($AH114-$AH113)/10000</f>
        <v>0</v>
      </c>
      <c r="FA113" s="140" t="n">
        <f aca="false">IF(FA$2&lt;=$A113,IF(FA$3&gt;=$A113,(FA$4),0),0)*($AH114-$AH113)/10000</f>
        <v>0</v>
      </c>
      <c r="FB113" s="17"/>
      <c r="FC113" s="128" t="n">
        <f aca="false">SUM(EV113:FA113)</f>
        <v>0</v>
      </c>
      <c r="FD113" s="128" t="n">
        <f aca="false">FC113*AL113</f>
        <v>0</v>
      </c>
      <c r="FE113" s="17"/>
      <c r="FF113" s="17"/>
      <c r="FG113" s="17"/>
      <c r="FH113" s="17"/>
      <c r="FI113" s="17"/>
      <c r="FJ113" s="17"/>
      <c r="FK113" s="140" t="n">
        <f aca="false">IF(FK$2&lt;=$A113,IF(FK$3&gt;=$A113,(FK$4),0),0)*($AH114-$AH113)/10000</f>
        <v>0</v>
      </c>
      <c r="FL113" s="140" t="n">
        <f aca="false">IF(FL$2&lt;=$A113,IF(FL$3&gt;=$A113,(FL$4),0),0)*($AH114-$AH113)/10000</f>
        <v>0</v>
      </c>
      <c r="FM113" s="140" t="n">
        <f aca="false">IF(FM$2&lt;=$A113,IF(FM$3&gt;=$A113,(FM$4),0),0)*($AH114-$AH113)/10000</f>
        <v>0</v>
      </c>
      <c r="FN113" s="140" t="n">
        <f aca="false">IF(FN$2&lt;=$A113,IF(FN$3&gt;=$A113,(FN$4),0),0)*($AH114-$AH113)/10000</f>
        <v>0</v>
      </c>
      <c r="FO113" s="140" t="n">
        <f aca="false">IF(FO$2&lt;=$A113,IF(FO$3&gt;=$A113,(FO$4),0),0)*($AH114-$AH113)/10000</f>
        <v>0</v>
      </c>
      <c r="FP113" s="140" t="n">
        <f aca="false">IF(FP$2&lt;=$A113,IF(FP$3&gt;=$A113,(FP$4),0),0)*($AH114-$AH113)/10000</f>
        <v>0</v>
      </c>
      <c r="FQ113" s="17"/>
      <c r="FR113" s="128" t="n">
        <f aca="false">SUM(FK113:FP113)</f>
        <v>0</v>
      </c>
      <c r="FS113" s="128" t="n">
        <f aca="false">FR113*AL113</f>
        <v>0</v>
      </c>
      <c r="FT113" s="17"/>
      <c r="FU113" s="17"/>
      <c r="FV113" s="17"/>
      <c r="FW113" s="17"/>
      <c r="FX113" s="17"/>
      <c r="FY113" s="17"/>
      <c r="FZ113" s="140" t="n">
        <f aca="false">IF(FZ$2&lt;=$A113,IF(FZ$3&gt;=$A113,(FZ$4),0),0)*($AH114-$AH113)/10000</f>
        <v>0</v>
      </c>
      <c r="GA113" s="140" t="n">
        <f aca="false">IF(GA$2&lt;=$A113,IF(GA$3&gt;=$A113,(GA$4),0),0)*($AH114-$AH113)/10000</f>
        <v>0</v>
      </c>
      <c r="GB113" s="140" t="n">
        <f aca="false">IF(GB$2&lt;=$A113,IF(GB$3&gt;=$A113,(GB$4),0),0)*($AH114-$AH113)/10000</f>
        <v>0</v>
      </c>
      <c r="GC113" s="140" t="n">
        <f aca="false">IF(GC$2&lt;=$A113,IF(GC$3&gt;=$A113,(GC$4),0),0)*($AH114-$AH113)/10000</f>
        <v>0</v>
      </c>
      <c r="GD113" s="140" t="n">
        <f aca="false">IF(GD$2&lt;=$A113,IF(GD$3&gt;=$A113,(GD$4),0),0)*($AH114-$AH113)/10000</f>
        <v>0</v>
      </c>
      <c r="GE113" s="140" t="n">
        <f aca="false">IF(GE$2&lt;=$A113,IF(GE$3&gt;=$A113,(GE$4),0),0)*($AH114-$AH113)/10000</f>
        <v>0</v>
      </c>
      <c r="GF113" s="17"/>
      <c r="GG113" s="128" t="n">
        <f aca="false">SUM(FZ113:GE113)</f>
        <v>0</v>
      </c>
      <c r="GH113" s="128" t="n">
        <f aca="false">GG113*AL113</f>
        <v>0</v>
      </c>
      <c r="GK113" s="17"/>
      <c r="GL113" s="17"/>
      <c r="GM113" s="17"/>
      <c r="GN113" s="17"/>
      <c r="GO113" s="140" t="n">
        <f aca="false">IF(GO$2&lt;=$A113,IF(GO$3&gt;=$A113,(GO$4),0),0)*($AH114-$AH113)/10000</f>
        <v>0</v>
      </c>
      <c r="GP113" s="140" t="n">
        <f aca="false">IF(GP$2&lt;=$A113,IF(GP$3&gt;=$A113,(GP$4),0),0)*($AH114-$AH113)/10000</f>
        <v>0</v>
      </c>
      <c r="GQ113" s="140" t="n">
        <f aca="false">IF(GQ$2&lt;=$A113,IF(GQ$3&gt;=$A113,(GQ$4),0),0)*($AH114-$AH113)/10000</f>
        <v>0</v>
      </c>
      <c r="GR113" s="140" t="n">
        <f aca="false">IF(GR$2&lt;=$A113,IF(GR$3&gt;=$A113,(GR$4),0),0)*($AH114-$AH113)/10000</f>
        <v>0</v>
      </c>
      <c r="GS113" s="140" t="n">
        <f aca="false">IF(GS$2&lt;=$A113,IF(GS$3&gt;=$A113,(GS$4),0),0)*($AH114-$AH113)/10000</f>
        <v>0</v>
      </c>
      <c r="GT113" s="140" t="n">
        <f aca="false">IF(GT$2&lt;=$A113,IF(GT$3&gt;=$A113,(GT$4),0),0)*($AH114-$AH113)/10000</f>
        <v>0</v>
      </c>
      <c r="GU113" s="17"/>
      <c r="GV113" s="128" t="n">
        <f aca="false">SUM(GO113:GT113)</f>
        <v>0</v>
      </c>
      <c r="GW113" s="128" t="n">
        <f aca="false">GV113*AL113</f>
        <v>0</v>
      </c>
      <c r="GZ113" s="17"/>
      <c r="HA113" s="17"/>
      <c r="HB113" s="17"/>
      <c r="HC113" s="17"/>
      <c r="HD113" s="140" t="n">
        <f aca="false">IF(HD$2&lt;=$A113,IF(HD$3&gt;=$A113,(HD$4),0),0)*($AH114-$AH113)/10000</f>
        <v>0</v>
      </c>
      <c r="HE113" s="140" t="n">
        <f aca="false">IF(HE$2&lt;=$A113,IF(HE$3&gt;=$A113,(HE$4),0),0)*($AH114-$AH113)/10000</f>
        <v>0</v>
      </c>
      <c r="HF113" s="140" t="n">
        <f aca="false">IF(HF$2&lt;=$A113,IF(HF$3&gt;=$A113,(HF$4),0),0)*($AH114-$AH113)/10000</f>
        <v>0</v>
      </c>
      <c r="HG113" s="140" t="n">
        <f aca="false">IF(HG$2&lt;=$A113,IF(HG$3&gt;=$A113,(HG$4),0),0)*($AH114-$AH113)/10000</f>
        <v>0</v>
      </c>
      <c r="HH113" s="140" t="n">
        <f aca="false">IF(HH$2&lt;=$A113,IF(HH$3&gt;=$A113,(HH$4),0),0)*($AH114-$AH113)/10000</f>
        <v>0</v>
      </c>
      <c r="HI113" s="140" t="n">
        <f aca="false">IF(HI$2&lt;=$A113,IF(HI$3&gt;=$A113,(HI$4),0),0)*($AH114-$AH113)/10000</f>
        <v>0</v>
      </c>
      <c r="HJ113" s="17"/>
      <c r="HK113" s="128" t="n">
        <f aca="false">SUM(HD113:HI113)</f>
        <v>0</v>
      </c>
      <c r="HL113" s="128" t="n">
        <f aca="false">HK113*AL113</f>
        <v>0</v>
      </c>
    </row>
    <row r="114" customFormat="false" ht="16.5" hidden="false" customHeight="false" outlineLevel="0" collapsed="false">
      <c r="A114" s="133" t="n">
        <v>40210</v>
      </c>
      <c r="B114" s="144" t="e">
        <f aca="false">INDEX(PrnArray,MATCH($A114,PrnColumn,0),MATCH($AE$19,PrnRow,0))+EP114</f>
        <v>#VALUE!</v>
      </c>
      <c r="C114" s="135" t="n">
        <f aca="false">INDEX(M1SHEET,MATCH($A114,M1COLUMN,0),MATCH($AF$14,M1ROW,0))</f>
        <v>0</v>
      </c>
      <c r="D114" s="152"/>
      <c r="E114" s="144" t="n">
        <f aca="false">INDEX(PrnArray,MATCH($A114,PrnColumn,0),MATCH($AF$47,PrnRow,0))+HL114</f>
        <v>0</v>
      </c>
      <c r="F114" s="135" t="n">
        <f aca="false">INDEX(M1SHEET,MATCH($A114,M1COLUMN,0),MATCH($AF$6,M1ROW,0))</f>
        <v>0.27</v>
      </c>
      <c r="G114" s="152"/>
      <c r="H114" s="144" t="n">
        <f aca="false">INDEX(PrnArray,MATCH($A114,PrnColumn,0),MATCH($AE$11,PrnRow,0))</f>
        <v>0</v>
      </c>
      <c r="I114" s="135" t="n">
        <f aca="false">INDEX(M1SHEET,MATCH($A114,M1COLUMN,0),MATCH($AF$20,M1ROW,0))</f>
        <v>0.0425</v>
      </c>
      <c r="J114" s="152"/>
      <c r="K114" s="144" t="e">
        <f aca="false">INDEX(PrnArray,MATCH($A114,PrnColumn,0),MATCH($AE$21,PrnRow,0))+FS114</f>
        <v>#VALUE!</v>
      </c>
      <c r="L114" s="135" t="n">
        <f aca="false">INDEX(M1SHEET,MATCH($A114,M1COLUMN,0),MATCH($AF$10,M1ROW,0))</f>
        <v>0.15</v>
      </c>
      <c r="M114" s="152"/>
      <c r="N114" s="144" t="n">
        <f aca="false">INDEX(PrnArray,MATCH($A114,PrnColumn,0),MATCH($AE$40,PrnRow,0))+AJ114</f>
        <v>-51.15</v>
      </c>
      <c r="O114" s="135" t="n">
        <f aca="false">INDEX(M1SHEET,MATCH($A114,M1COLUMN,0),MATCH($AF$26,M1ROW,0))</f>
        <v>0.13</v>
      </c>
      <c r="P114" s="152"/>
      <c r="Q114" s="144" t="n">
        <f aca="false">INDEX(PrnArray,MATCH($A114,PrnColumn,0),MATCH($AE$2,PrnRow,0))+$BE114+$DE114</f>
        <v>1.61</v>
      </c>
      <c r="R114" s="135" t="n">
        <f aca="false">INDEX(M1SHEET,MATCH($A114,M1COLUMN,0),MATCH($AF$3,M1ROW,0))</f>
        <v>-0.57</v>
      </c>
      <c r="S114" s="152"/>
      <c r="T114" s="135" t="n">
        <f aca="false">INDEX(M1SHEET,MATCH($A114,M1COLUMN,0),MATCH($AF$28,M1ROW,0))</f>
        <v>5.367725900578</v>
      </c>
      <c r="U114" s="152"/>
      <c r="V114" s="144" t="e">
        <f aca="false">INDEX(PrnArray,MATCH($A114,PrnColumn,0),MATCH($AE$18,PrnRow,0))+INDEX(optsArray,MATCH($A114,optsColumn,0),MATCH($AE$18,optsRow,0))+$BE114+$CJ114+$CR114+$DP114</f>
        <v>#VALUE!</v>
      </c>
      <c r="W114" s="135" t="n">
        <f aca="false">INDEX(M1SHEET,MATCH($A114,M1COLUMN,0),MATCH($AF$2,M1ROW,0))</f>
        <v>4.4085</v>
      </c>
      <c r="X114" s="152"/>
      <c r="Z114" s="150" t="e">
        <f aca="false">H114+K114+Q114</f>
        <v>#VALUE!</v>
      </c>
      <c r="AA114" s="58"/>
      <c r="AB114" s="58"/>
      <c r="AH114" s="138" t="n">
        <v>40210</v>
      </c>
      <c r="AI114" s="96" t="n">
        <f aca="false">(BE114+BQ114+CJ114+DP114)*AL114</f>
        <v>0</v>
      </c>
      <c r="AJ114" s="97" t="n">
        <f aca="false">(AN114)*(AL114)</f>
        <v>0</v>
      </c>
      <c r="AK114" s="97" t="n">
        <f aca="false">(AM114+AN114)*(AL114)</f>
        <v>0</v>
      </c>
      <c r="AL114" s="139" t="n">
        <f aca="false">INDEX(M1SHEET,MATCH($AH114,M1COLUMN,0),MATCH($AF$38,M1ROW,0))</f>
        <v>0.589239938899822</v>
      </c>
      <c r="AM114" s="122" t="n">
        <f aca="false">BR114</f>
        <v>0</v>
      </c>
      <c r="AN114" s="97" t="n">
        <f aca="false">BQ114</f>
        <v>0</v>
      </c>
      <c r="AO114" s="125"/>
      <c r="AP114" s="108"/>
      <c r="AQ114" s="128" t="n">
        <f aca="false">SUM(AW114:BD114)+SUM(BH114:BO114)+SUM(DT114:DY114)+SUM(BV114:CH114)</f>
        <v>0</v>
      </c>
      <c r="AR114" s="108"/>
      <c r="AS114" s="17"/>
      <c r="AT114" s="17"/>
      <c r="AU114" s="37" t="n">
        <v>40210</v>
      </c>
      <c r="AV114" s="17"/>
      <c r="AW114" s="128" t="n">
        <f aca="false">IF(AW$2&lt;=$A114,IF(AW$3&gt;=$A114,(AW$4/1.055056),0),0)*($AH115-$AH114)/10000</f>
        <v>0</v>
      </c>
      <c r="AX114" s="140" t="n">
        <f aca="false">IF(AX$2&lt;=$A114,IF(AX$3&gt;=$A114,(AX$4/1.055056),0),0)*($AH115-$AH114)/10000</f>
        <v>0</v>
      </c>
      <c r="AY114" s="140" t="n">
        <f aca="false">IF(AY$2&lt;=$A114,IF(AY$3&gt;=$A114,(AY$4/1.055056),0),0)*($AH115-$AH114)/10000</f>
        <v>0</v>
      </c>
      <c r="AZ114" s="140" t="n">
        <f aca="false">IF(AZ$2&lt;=$A114,IF(AZ$3&gt;=$A114,(AZ$4/1.055056),0),0)*($AH115-$AH114)/10000</f>
        <v>0</v>
      </c>
      <c r="BA114" s="140" t="n">
        <f aca="false">IF(BA$2&lt;=$A114,IF(BA$3&gt;=$A114,(BA$4/1.055056),0),0)*($AH115-$AH114)/10000</f>
        <v>0</v>
      </c>
      <c r="BB114" s="140" t="n">
        <f aca="false">IF(BB$2&lt;=$A114,IF(BB$3&gt;=$A114,(BB$4/1.055056),0),0)*($AH115-$AH114)/10000</f>
        <v>0</v>
      </c>
      <c r="BC114" s="140" t="n">
        <f aca="false">IF(BC$2&lt;=$A114,IF(BC$3&gt;=$A114,(BC$4/1.055056),0),0)*($AH115-$AH114)/10000</f>
        <v>0</v>
      </c>
      <c r="BD114" s="140"/>
      <c r="BE114" s="140" t="n">
        <f aca="false">SUM(AW114:BD114)*AL114</f>
        <v>0</v>
      </c>
      <c r="BF114" s="13"/>
      <c r="BG114" s="13"/>
      <c r="BH114" s="141" t="n">
        <f aca="false">IF(BH$2&lt;=$A114,IF(BH$3&gt;=$A114,(BH$4/1.055056),0),0)*($AH115-$AH114)/10000</f>
        <v>0</v>
      </c>
      <c r="BI114" s="141" t="n">
        <f aca="false">IF(BI$2&lt;=$A114,IF(BI$3&gt;=$A114,(BI$4/1.055056),0),0)*($AH115-$AH114)/10000</f>
        <v>0</v>
      </c>
      <c r="BJ114" s="141" t="n">
        <f aca="false">IF(BJ$2&lt;=$A114,IF(BJ$3&gt;=$A114,(BJ$4/1.055056),0),0)*($AH115-$AH114)/10000</f>
        <v>0</v>
      </c>
      <c r="BK114" s="141" t="n">
        <f aca="false">IF(BK$2&lt;=$A114,IF(BK$3&gt;=$A114,(BK$4/1.055056),0),0)*($AH115-$AH114)/10000</f>
        <v>0</v>
      </c>
      <c r="BL114" s="141" t="n">
        <f aca="false">IF(BL$2&lt;=$A114,IF(BL$3&gt;=$A114,(BL$4/1.055056),0),0)*($AH115-$AH114)/10000</f>
        <v>0</v>
      </c>
      <c r="BM114" s="141" t="n">
        <f aca="false">IF(BM$2&lt;=$A114,IF(BM$3&gt;=$A114,(BM$4/1.055056),0),0)*($AH115-$AH114)/10000</f>
        <v>0</v>
      </c>
      <c r="BN114" s="141" t="n">
        <f aca="false">IF(BN$2&lt;=$A114,IF(BN$3&gt;=$A114,(BN$4/1.055056),0),0)*($AH115-$AH114)/10000</f>
        <v>0</v>
      </c>
      <c r="BO114" s="141" t="n">
        <f aca="false">IF(BO$2&lt;=$A114,IF(BO$3&gt;=$A114,(BO$4/1.055056),0),0)*($AH115-$AH114)/10000</f>
        <v>0</v>
      </c>
      <c r="BP114" s="13"/>
      <c r="BQ114" s="14" t="n">
        <f aca="false">SUM(BH114:BO114)</f>
        <v>0</v>
      </c>
      <c r="BR114" s="14"/>
      <c r="BS114" s="14"/>
      <c r="BT114" s="17"/>
      <c r="BU114" s="17"/>
      <c r="BV114" s="142" t="n">
        <f aca="false">IF(BV$2&lt;=$A114,IF(BV$3&gt;=$A114,(BV$4),0),0)*($AH115-$AH114)/10000</f>
        <v>0</v>
      </c>
      <c r="BW114" s="142" t="n">
        <f aca="false">IF(BW$2&lt;=$A114,IF(BW$3&gt;=$A114,(BW$4),0),0)*($AH115-$AH114)/10000</f>
        <v>0</v>
      </c>
      <c r="BX114" s="142" t="n">
        <f aca="false">IF(BX$2&lt;=$A114,IF(BX$3&gt;=$A114,(BX$4),0),0)*($AH115-$AH114)/10000</f>
        <v>0</v>
      </c>
      <c r="BY114" s="142" t="n">
        <f aca="false">IF(BY$2&lt;=$A114,IF(BY$3&gt;=$A114,(BY$4),0),0)*($AH115-$AH114)/10000</f>
        <v>0</v>
      </c>
      <c r="BZ114" s="142" t="n">
        <f aca="false">IF(BZ$2&lt;=$A114,IF(BZ$3&gt;=$A114,(BZ$4),0),0)*($AH115-$AH114)/10000</f>
        <v>0</v>
      </c>
      <c r="CA114" s="140" t="n">
        <f aca="false">IF(CA$2&lt;=$A114,IF(CA$3&gt;=$A114,(CA$4),0),0)*($AH115-$AH114)/10000</f>
        <v>0</v>
      </c>
      <c r="CB114" s="140" t="n">
        <f aca="false">IF(CB$2&lt;=$A114,IF(CB$3&gt;=$A114,(CB$4),0),0)*($AH115-$AH114)/10000</f>
        <v>0</v>
      </c>
      <c r="CC114" s="140" t="n">
        <f aca="false">IF(CC$2&lt;=$A114,IF(CC$3&gt;=$A114,(CC$4),0),0)*($AH115-$AH114)/10000</f>
        <v>0</v>
      </c>
      <c r="CD114" s="140" t="n">
        <f aca="false">IF(CD$2&lt;=$A114,IF(CD$3&gt;=$A114,(CD$4),0),0)*($AH115-$AH114)/10000</f>
        <v>0</v>
      </c>
      <c r="CE114" s="140" t="n">
        <f aca="false">IF(CE$2&lt;=$A114,IF(CE$3&gt;=$A114,(CE$4),0),0)*($AH115-$AH114)/10000</f>
        <v>0</v>
      </c>
      <c r="CF114" s="140" t="n">
        <f aca="false">IF(CF$2&lt;=$A114,IF(CF$3&gt;=$A114,(CF$4),0),0)*($AH115-$AH114)/10000</f>
        <v>0</v>
      </c>
      <c r="CG114" s="140" t="n">
        <f aca="false">IF(CG$2&lt;=$A114,IF(CG$3&gt;=$A114,(CG$4),0),0)*($AH115-$AH114)/10000</f>
        <v>0</v>
      </c>
      <c r="CH114" s="140" t="n">
        <f aca="false">IF(CH$2&lt;=$A114,IF(CH$3&gt;=$A114,(CH$4),0),0)*($AH115-$AH114)/10000</f>
        <v>0</v>
      </c>
      <c r="CI114" s="17"/>
      <c r="CJ114" s="128" t="n">
        <f aca="false">SUM(BV114:CH114)*$AL114</f>
        <v>0</v>
      </c>
      <c r="CK114" s="128"/>
      <c r="CL114" s="128"/>
      <c r="CM114" s="142" t="n">
        <f aca="false">IF(CM$2&lt;=$A114,IF(CM$3&gt;=$A114,(CM$4),0),0)*($AH115-$AH114)/10000</f>
        <v>0</v>
      </c>
      <c r="CN114" s="142" t="n">
        <f aca="false">IF(CN$2&lt;=$A114,IF(CN$3&gt;=$A114,(CN$4),0),0)*($AH115-$AH114)/10000</f>
        <v>0</v>
      </c>
      <c r="CO114" s="142" t="n">
        <f aca="false">IF(CO$2&lt;=$A114,IF(CO$3&gt;=$A114,(CO$4),0),0)*($AH115-$AH114)/10000</f>
        <v>0</v>
      </c>
      <c r="CP114" s="142" t="n">
        <f aca="false">IF(CP$2&lt;=$A114,IF(CP$3&gt;=$A114,(CP$4),0),0)*($AH115-$AH114)/10000</f>
        <v>0</v>
      </c>
      <c r="CQ114" s="128"/>
      <c r="CR114" s="128" t="n">
        <f aca="false">SUM(CM114:CP114)*AL114</f>
        <v>0</v>
      </c>
      <c r="CS114" s="128"/>
      <c r="CT114" s="17"/>
      <c r="CU114" s="17"/>
      <c r="CV114" s="17"/>
      <c r="CW114" s="140" t="n">
        <f aca="false">IF(CW$2&lt;=$A114,IF(CW$3&gt;=$A114,(CW$4),0),0)*($AH115-$AH114)/10000</f>
        <v>0</v>
      </c>
      <c r="CX114" s="140" t="n">
        <f aca="false">IF(CX$2&lt;=$A114,IF(CX$3&gt;=$A114,(CX$4),0),0)*($AH115-$AH114)/10000</f>
        <v>0</v>
      </c>
      <c r="CY114" s="140" t="n">
        <f aca="false">IF(CY$2&lt;=$A114,IF(CY$3&gt;=$A114,(CY$4),0),0)*($AH115-$AH114)/10000</f>
        <v>0</v>
      </c>
      <c r="CZ114" s="140" t="n">
        <f aca="false">IF(CZ$2&lt;=$A114,IF(CZ$3&gt;=$A114,(CZ$4),0),0)*($AH115-$AH114)/10000</f>
        <v>0</v>
      </c>
      <c r="DA114" s="140" t="n">
        <f aca="false">IF(DA$2&lt;=$A114,IF(DA$3&gt;=$A114,(DA$4),0),0)*($AH115-$AH114)/10000</f>
        <v>0</v>
      </c>
      <c r="DB114" s="140" t="n">
        <f aca="false">IF(DB$2&lt;=$A114,IF(DB$3&gt;=$A114,(DB$4),0),0)*($AH115-$AH114)/10000</f>
        <v>0</v>
      </c>
      <c r="DC114" s="140" t="n">
        <f aca="false">IF(DC$2&lt;=$A114,IF(DC$3&gt;=$A114,(DC$4),0),0)*($AH115-$AH114)/10000</f>
        <v>0</v>
      </c>
      <c r="DD114" s="17"/>
      <c r="DE114" s="128" t="n">
        <f aca="false">SUM(CW114:DC114)*$AL114</f>
        <v>0</v>
      </c>
      <c r="DF114" s="17"/>
      <c r="DG114" s="17"/>
      <c r="DH114" s="17"/>
      <c r="DI114" s="17"/>
      <c r="DJ114" s="17"/>
      <c r="DK114" s="140" t="n">
        <f aca="false">IF(DK$2&lt;=$A114,IF(DK$3&gt;=$A114,(DK$4),0),0)*($AH115-$AH114)/10000</f>
        <v>0</v>
      </c>
      <c r="DL114" s="140" t="n">
        <f aca="false">IF(DL$2&lt;=$A114,IF(DL$3&gt;=$A114,(DL$4),0),0)*($AH115-$AH114)/10000</f>
        <v>0</v>
      </c>
      <c r="DM114" s="140" t="n">
        <f aca="false">IF(DM$2&lt;=$A114,IF(DM$3&gt;=$A114,(DM$4),0),0)*($AH115-$AH114)/10000</f>
        <v>0</v>
      </c>
      <c r="DN114" s="140" t="n">
        <f aca="false">IF(DN$2&lt;=$A114,IF(DN$3&gt;=$A114,(DN$4),0),0)*($AH115-$AH114)/10000</f>
        <v>0</v>
      </c>
      <c r="DO114" s="140"/>
      <c r="DP114" s="140" t="n">
        <f aca="false">SUM(DK114:DN114)*AL114</f>
        <v>0</v>
      </c>
      <c r="DQ114" s="140"/>
      <c r="DR114" s="140" t="n">
        <f aca="false">IF(DR$2&lt;=$A114,IF(DR$3&gt;=$A114,(DR$4),0),0)*($AH115-$AH114)/10000</f>
        <v>0</v>
      </c>
      <c r="DS114" s="140" t="n">
        <f aca="false">IF(DS$2&lt;=$A114,IF(DS$3&gt;=$A114,(DS$4),0),0)*($AH115-$AH114)/10000</f>
        <v>0</v>
      </c>
      <c r="DT114" s="140" t="n">
        <f aca="false">IF(DT$2&lt;=$A114,IF(DT$3&gt;=$A114,(DT$4),0),0)*($AH115-$AH114)/10000</f>
        <v>0</v>
      </c>
      <c r="DU114" s="140" t="n">
        <f aca="false">IF(DU$2&lt;=$A114,IF(DU$3&gt;=$A114,(DU$4),0),0)*($AH115-$AH114)/10000</f>
        <v>0</v>
      </c>
      <c r="DV114" s="140" t="n">
        <f aca="false">IF(DV$2&lt;=$A114,IF(DV$3&gt;=$A114,(DV$4),0),0)*($AH115-$AH114)/10000</f>
        <v>0</v>
      </c>
      <c r="DW114" s="140" t="n">
        <f aca="false">IF(DW$2&lt;=$A114,IF(DW$3&gt;=$A114,(DW$4),0),0)*($AH115-$AH114)/10000</f>
        <v>0</v>
      </c>
      <c r="DX114" s="140" t="n">
        <f aca="false">IF(DX$2&lt;=$A114,IF(DX$3&gt;=$A114,(DX$4),0),0)*($AH115-$AH114)/10000</f>
        <v>0</v>
      </c>
      <c r="DY114" s="140" t="n">
        <f aca="false">IF(DY$2&lt;=$A114,IF(DY$3&gt;=$A114,(DY$4),0),0)*($AH115-$AH114)/10000</f>
        <v>0</v>
      </c>
      <c r="DZ114" s="17"/>
      <c r="EA114" s="128" t="n">
        <f aca="false">DP114+((SUM(DR114:DY114)))</f>
        <v>0</v>
      </c>
      <c r="EB114" s="128" t="n">
        <f aca="false">EA114*AL114</f>
        <v>0</v>
      </c>
      <c r="EC114" s="17"/>
      <c r="ED114" s="17"/>
      <c r="EE114" s="17"/>
      <c r="EF114" s="17"/>
      <c r="EG114" s="17"/>
      <c r="EH114" s="140" t="n">
        <f aca="false">IF(EH$2&lt;=$A114,IF(EH$3&gt;=$A114,(EH$4),0),0)*($AH115-$AH114)/10000</f>
        <v>0</v>
      </c>
      <c r="EI114" s="140" t="n">
        <f aca="false">IF(EI$2&lt;=$A114,IF(EI$3&gt;=$A114,(EI$4),0),0)*($AH115-$AH114)/10000</f>
        <v>0</v>
      </c>
      <c r="EJ114" s="140" t="n">
        <f aca="false">IF(EJ$2&lt;=$A114,IF(EJ$3&gt;=$A114,(EJ$4),0),0)*($AH115-$AH114)/10000</f>
        <v>0</v>
      </c>
      <c r="EK114" s="140" t="n">
        <f aca="false">IF(EK$2&lt;=$A114,IF(EK$3&gt;=$A114,(EK$4),0),0)*($AH115-$AH114)/10000</f>
        <v>0</v>
      </c>
      <c r="EL114" s="140" t="n">
        <f aca="false">IF(EL$2&lt;=$A114,IF(EL$3&gt;=$A114,(EL$4),0),0)*($AH115-$AH114)/10000</f>
        <v>0</v>
      </c>
      <c r="EM114" s="140" t="n">
        <f aca="false">IF(EM$2&lt;=$A114,IF(EM$3&gt;=$A114,(EM$4),0),0)*($AH115-$AH114)/10000</f>
        <v>0</v>
      </c>
      <c r="EN114" s="17"/>
      <c r="EO114" s="128" t="n">
        <f aca="false">SUM(EH114:EM114)</f>
        <v>0</v>
      </c>
      <c r="EP114" s="128" t="n">
        <f aca="false">EO114*AL114</f>
        <v>0</v>
      </c>
      <c r="EQ114" s="17"/>
      <c r="ER114" s="17"/>
      <c r="ES114" s="17"/>
      <c r="ET114" s="17"/>
      <c r="EU114" s="17"/>
      <c r="EV114" s="140" t="n">
        <f aca="false">IF(EV$2&lt;=$A114,IF(EV$3&gt;=$A114,(EV$4),0),0)*($AH115-$AH114)/10000</f>
        <v>0</v>
      </c>
      <c r="EW114" s="140" t="n">
        <f aca="false">IF(EW$2&lt;=$A114,IF(EW$3&gt;=$A114,(EW$4),0),0)*($AH115-$AH114)/10000</f>
        <v>0</v>
      </c>
      <c r="EX114" s="140" t="n">
        <f aca="false">IF(EX$2&lt;=$A114,IF(EX$3&gt;=$A114,(EX$4),0),0)*($AH115-$AH114)/10000</f>
        <v>0</v>
      </c>
      <c r="EY114" s="140" t="n">
        <f aca="false">IF(EY$2&lt;=$A114,IF(EY$3&gt;=$A114,(EY$4),0),0)*($AH115-$AH114)/10000</f>
        <v>0</v>
      </c>
      <c r="EZ114" s="140" t="n">
        <f aca="false">IF(EZ$2&lt;=$A114,IF(EZ$3&gt;=$A114,(EZ$4),0),0)*($AH115-$AH114)/10000</f>
        <v>0</v>
      </c>
      <c r="FA114" s="140" t="n">
        <f aca="false">IF(FA$2&lt;=$A114,IF(FA$3&gt;=$A114,(FA$4),0),0)*($AH115-$AH114)/10000</f>
        <v>0</v>
      </c>
      <c r="FB114" s="17"/>
      <c r="FC114" s="128" t="n">
        <f aca="false">SUM(EV114:FA114)</f>
        <v>0</v>
      </c>
      <c r="FD114" s="128" t="n">
        <f aca="false">FC114*AL114</f>
        <v>0</v>
      </c>
      <c r="FE114" s="17"/>
      <c r="FF114" s="17"/>
      <c r="FG114" s="17"/>
      <c r="FH114" s="17"/>
      <c r="FI114" s="17"/>
      <c r="FJ114" s="17"/>
      <c r="FK114" s="140" t="n">
        <f aca="false">IF(FK$2&lt;=$A114,IF(FK$3&gt;=$A114,(FK$4),0),0)*($AH115-$AH114)/10000</f>
        <v>0</v>
      </c>
      <c r="FL114" s="140" t="n">
        <f aca="false">IF(FL$2&lt;=$A114,IF(FL$3&gt;=$A114,(FL$4),0),0)*($AH115-$AH114)/10000</f>
        <v>0</v>
      </c>
      <c r="FM114" s="140" t="n">
        <f aca="false">IF(FM$2&lt;=$A114,IF(FM$3&gt;=$A114,(FM$4),0),0)*($AH115-$AH114)/10000</f>
        <v>0</v>
      </c>
      <c r="FN114" s="140" t="n">
        <f aca="false">IF(FN$2&lt;=$A114,IF(FN$3&gt;=$A114,(FN$4),0),0)*($AH115-$AH114)/10000</f>
        <v>0</v>
      </c>
      <c r="FO114" s="140" t="n">
        <f aca="false">IF(FO$2&lt;=$A114,IF(FO$3&gt;=$A114,(FO$4),0),0)*($AH115-$AH114)/10000</f>
        <v>0</v>
      </c>
      <c r="FP114" s="140" t="n">
        <f aca="false">IF(FP$2&lt;=$A114,IF(FP$3&gt;=$A114,(FP$4),0),0)*($AH115-$AH114)/10000</f>
        <v>0</v>
      </c>
      <c r="FQ114" s="17"/>
      <c r="FR114" s="128" t="n">
        <f aca="false">SUM(FK114:FP114)</f>
        <v>0</v>
      </c>
      <c r="FS114" s="128" t="n">
        <f aca="false">FR114*AL114</f>
        <v>0</v>
      </c>
      <c r="FT114" s="17"/>
      <c r="FU114" s="17"/>
      <c r="FV114" s="17"/>
      <c r="FW114" s="17"/>
      <c r="FX114" s="17"/>
      <c r="FY114" s="17"/>
      <c r="FZ114" s="140" t="n">
        <f aca="false">IF(FZ$2&lt;=$A114,IF(FZ$3&gt;=$A114,(FZ$4),0),0)*($AH115-$AH114)/10000</f>
        <v>0</v>
      </c>
      <c r="GA114" s="140" t="n">
        <f aca="false">IF(GA$2&lt;=$A114,IF(GA$3&gt;=$A114,(GA$4),0),0)*($AH115-$AH114)/10000</f>
        <v>0</v>
      </c>
      <c r="GB114" s="140" t="n">
        <f aca="false">IF(GB$2&lt;=$A114,IF(GB$3&gt;=$A114,(GB$4),0),0)*($AH115-$AH114)/10000</f>
        <v>0</v>
      </c>
      <c r="GC114" s="140" t="n">
        <f aca="false">IF(GC$2&lt;=$A114,IF(GC$3&gt;=$A114,(GC$4),0),0)*($AH115-$AH114)/10000</f>
        <v>0</v>
      </c>
      <c r="GD114" s="140" t="n">
        <f aca="false">IF(GD$2&lt;=$A114,IF(GD$3&gt;=$A114,(GD$4),0),0)*($AH115-$AH114)/10000</f>
        <v>0</v>
      </c>
      <c r="GE114" s="140" t="n">
        <f aca="false">IF(GE$2&lt;=$A114,IF(GE$3&gt;=$A114,(GE$4),0),0)*($AH115-$AH114)/10000</f>
        <v>0</v>
      </c>
      <c r="GF114" s="17"/>
      <c r="GG114" s="128" t="n">
        <f aca="false">SUM(FZ114:GE114)</f>
        <v>0</v>
      </c>
      <c r="GH114" s="128" t="n">
        <f aca="false">GG114*AL114</f>
        <v>0</v>
      </c>
      <c r="GK114" s="17"/>
      <c r="GL114" s="17"/>
      <c r="GM114" s="17"/>
      <c r="GN114" s="17"/>
      <c r="GO114" s="140" t="n">
        <f aca="false">IF(GO$2&lt;=$A114,IF(GO$3&gt;=$A114,(GO$4),0),0)*($AH115-$AH114)/10000</f>
        <v>0</v>
      </c>
      <c r="GP114" s="140" t="n">
        <f aca="false">IF(GP$2&lt;=$A114,IF(GP$3&gt;=$A114,(GP$4),0),0)*($AH115-$AH114)/10000</f>
        <v>0</v>
      </c>
      <c r="GQ114" s="140" t="n">
        <f aca="false">IF(GQ$2&lt;=$A114,IF(GQ$3&gt;=$A114,(GQ$4),0),0)*($AH115-$AH114)/10000</f>
        <v>0</v>
      </c>
      <c r="GR114" s="140" t="n">
        <f aca="false">IF(GR$2&lt;=$A114,IF(GR$3&gt;=$A114,(GR$4),0),0)*($AH115-$AH114)/10000</f>
        <v>0</v>
      </c>
      <c r="GS114" s="140" t="n">
        <f aca="false">IF(GS$2&lt;=$A114,IF(GS$3&gt;=$A114,(GS$4),0),0)*($AH115-$AH114)/10000</f>
        <v>0</v>
      </c>
      <c r="GT114" s="140" t="n">
        <f aca="false">IF(GT$2&lt;=$A114,IF(GT$3&gt;=$A114,(GT$4),0),0)*($AH115-$AH114)/10000</f>
        <v>0</v>
      </c>
      <c r="GU114" s="17"/>
      <c r="GV114" s="128" t="n">
        <f aca="false">SUM(GO114:GT114)</f>
        <v>0</v>
      </c>
      <c r="GW114" s="128" t="n">
        <f aca="false">GV114*AL114</f>
        <v>0</v>
      </c>
      <c r="GZ114" s="17"/>
      <c r="HA114" s="17"/>
      <c r="HB114" s="17"/>
      <c r="HC114" s="17"/>
      <c r="HD114" s="140" t="n">
        <f aca="false">IF(HD$2&lt;=$A114,IF(HD$3&gt;=$A114,(HD$4),0),0)*($AH115-$AH114)/10000</f>
        <v>0</v>
      </c>
      <c r="HE114" s="140" t="n">
        <f aca="false">IF(HE$2&lt;=$A114,IF(HE$3&gt;=$A114,(HE$4),0),0)*($AH115-$AH114)/10000</f>
        <v>0</v>
      </c>
      <c r="HF114" s="140" t="n">
        <f aca="false">IF(HF$2&lt;=$A114,IF(HF$3&gt;=$A114,(HF$4),0),0)*($AH115-$AH114)/10000</f>
        <v>0</v>
      </c>
      <c r="HG114" s="140" t="n">
        <f aca="false">IF(HG$2&lt;=$A114,IF(HG$3&gt;=$A114,(HG$4),0),0)*($AH115-$AH114)/10000</f>
        <v>0</v>
      </c>
      <c r="HH114" s="140" t="n">
        <f aca="false">IF(HH$2&lt;=$A114,IF(HH$3&gt;=$A114,(HH$4),0),0)*($AH115-$AH114)/10000</f>
        <v>0</v>
      </c>
      <c r="HI114" s="140" t="n">
        <f aca="false">IF(HI$2&lt;=$A114,IF(HI$3&gt;=$A114,(HI$4),0),0)*($AH115-$AH114)/10000</f>
        <v>0</v>
      </c>
      <c r="HJ114" s="17"/>
      <c r="HK114" s="128" t="n">
        <f aca="false">SUM(HD114:HI114)</f>
        <v>0</v>
      </c>
      <c r="HL114" s="128" t="n">
        <f aca="false">HK114*AL114</f>
        <v>0</v>
      </c>
    </row>
    <row r="115" customFormat="false" ht="16.5" hidden="false" customHeight="false" outlineLevel="0" collapsed="false">
      <c r="A115" s="143" t="n">
        <v>40238</v>
      </c>
      <c r="B115" s="144" t="e">
        <f aca="false">INDEX(PrnArray,MATCH($A115,PrnColumn,0),MATCH($AE$19,PrnRow,0))+EP115</f>
        <v>#VALUE!</v>
      </c>
      <c r="C115" s="135" t="n">
        <f aca="false">INDEX(M1SHEET,MATCH($A115,M1COLUMN,0),MATCH($AF$14,M1ROW,0))</f>
        <v>0</v>
      </c>
      <c r="D115" s="152"/>
      <c r="E115" s="144" t="n">
        <f aca="false">INDEX(PrnArray,MATCH($A115,PrnColumn,0),MATCH($AF$47,PrnRow,0))+HL115</f>
        <v>0</v>
      </c>
      <c r="F115" s="135" t="n">
        <f aca="false">INDEX(M1SHEET,MATCH($A115,M1COLUMN,0),MATCH($AF$6,M1ROW,0))</f>
        <v>0.265</v>
      </c>
      <c r="G115" s="152"/>
      <c r="H115" s="144" t="n">
        <f aca="false">INDEX(PrnArray,MATCH($A115,PrnColumn,0),MATCH($AE$11,PrnRow,0))</f>
        <v>0</v>
      </c>
      <c r="I115" s="135" t="n">
        <f aca="false">INDEX(M1SHEET,MATCH($A115,M1COLUMN,0),MATCH($AF$20,M1ROW,0))</f>
        <v>0.04</v>
      </c>
      <c r="J115" s="152"/>
      <c r="K115" s="144" t="e">
        <f aca="false">INDEX(PrnArray,MATCH($A115,PrnColumn,0),MATCH($AE$21,PrnRow,0))+FS115</f>
        <v>#VALUE!</v>
      </c>
      <c r="L115" s="135" t="n">
        <f aca="false">INDEX(M1SHEET,MATCH($A115,M1COLUMN,0),MATCH($AF$10,M1ROW,0))</f>
        <v>0.145</v>
      </c>
      <c r="M115" s="152"/>
      <c r="N115" s="144" t="n">
        <f aca="false">INDEX(PrnArray,MATCH($A115,PrnColumn,0),MATCH($AE$40,PrnRow,0))+AJ115</f>
        <v>-56.33</v>
      </c>
      <c r="O115" s="135" t="n">
        <f aca="false">INDEX(M1SHEET,MATCH($A115,M1COLUMN,0),MATCH($AF$26,M1ROW,0))</f>
        <v>0.13</v>
      </c>
      <c r="P115" s="152"/>
      <c r="Q115" s="144" t="n">
        <f aca="false">INDEX(PrnArray,MATCH($A115,PrnColumn,0),MATCH($AE$2,PrnRow,0))+$BE115+$DE115</f>
        <v>1.77</v>
      </c>
      <c r="R115" s="135" t="n">
        <f aca="false">INDEX(M1SHEET,MATCH($A115,M1COLUMN,0),MATCH($AF$3,M1ROW,0))</f>
        <v>-0.57</v>
      </c>
      <c r="S115" s="152"/>
      <c r="T115" s="135" t="n">
        <f aca="false">INDEX(M1SHEET,MATCH($A115,M1COLUMN,0),MATCH($AF$28,M1ROW,0))</f>
        <v>5.18590396869868</v>
      </c>
      <c r="U115" s="152"/>
      <c r="V115" s="144" t="e">
        <f aca="false">INDEX(PrnArray,MATCH($A115,PrnColumn,0),MATCH($AE$18,PrnRow,0))+INDEX(optsArray,MATCH($A115,optsColumn,0),MATCH($AE$18,optsRow,0))+$BE115+$CJ115+$CR115+$DP115</f>
        <v>#VALUE!</v>
      </c>
      <c r="W115" s="135" t="n">
        <f aca="false">INDEX(M1SHEET,MATCH($A115,M1COLUMN,0),MATCH($AF$2,M1ROW,0))</f>
        <v>4.2785</v>
      </c>
      <c r="X115" s="152"/>
      <c r="Z115" s="146" t="e">
        <f aca="false">H115+K115+Q115</f>
        <v>#VALUE!</v>
      </c>
      <c r="AA115" s="58"/>
      <c r="AB115" s="58"/>
      <c r="AH115" s="138" t="n">
        <v>40238</v>
      </c>
      <c r="AI115" s="96" t="n">
        <f aca="false">(BE115+BQ115+CJ115+DP115)*AL115</f>
        <v>0</v>
      </c>
      <c r="AJ115" s="97" t="n">
        <f aca="false">(AN115)*(AL115)</f>
        <v>0</v>
      </c>
      <c r="AK115" s="97" t="n">
        <f aca="false">(AM115+AN115)*(AL115)</f>
        <v>0</v>
      </c>
      <c r="AL115" s="139" t="n">
        <f aca="false">INDEX(M1SHEET,MATCH($AH115,M1COLUMN,0),MATCH($AF$38,M1ROW,0))</f>
        <v>0.586210049092413</v>
      </c>
      <c r="AM115" s="122" t="n">
        <f aca="false">BR115</f>
        <v>0</v>
      </c>
      <c r="AN115" s="97" t="n">
        <f aca="false">BQ115</f>
        <v>0</v>
      </c>
      <c r="AO115" s="125"/>
      <c r="AP115" s="108"/>
      <c r="AQ115" s="128" t="n">
        <f aca="false">SUM(AW115:BD115)+SUM(BH115:BO115)+SUM(DT115:DY115)+SUM(BV115:CH115)</f>
        <v>0</v>
      </c>
      <c r="AR115" s="108"/>
      <c r="AS115" s="17"/>
      <c r="AT115" s="17"/>
      <c r="AU115" s="37" t="n">
        <v>40238</v>
      </c>
      <c r="AV115" s="17"/>
      <c r="AW115" s="128" t="n">
        <f aca="false">IF(AW$2&lt;=$A115,IF(AW$3&gt;=$A115,(AW$4/1.055056),0),0)*($AH116-$AH115)/10000</f>
        <v>0</v>
      </c>
      <c r="AX115" s="140" t="n">
        <f aca="false">IF(AX$2&lt;=$A115,IF(AX$3&gt;=$A115,(AX$4/1.055056),0),0)*($AH116-$AH115)/10000</f>
        <v>0</v>
      </c>
      <c r="AY115" s="140" t="n">
        <f aca="false">IF(AY$2&lt;=$A115,IF(AY$3&gt;=$A115,(AY$4/1.055056),0),0)*($AH116-$AH115)/10000</f>
        <v>0</v>
      </c>
      <c r="AZ115" s="140" t="n">
        <f aca="false">IF(AZ$2&lt;=$A115,IF(AZ$3&gt;=$A115,(AZ$4/1.055056),0),0)*($AH116-$AH115)/10000</f>
        <v>0</v>
      </c>
      <c r="BA115" s="140" t="n">
        <f aca="false">IF(BA$2&lt;=$A115,IF(BA$3&gt;=$A115,(BA$4/1.055056),0),0)*($AH116-$AH115)/10000</f>
        <v>0</v>
      </c>
      <c r="BB115" s="140" t="n">
        <f aca="false">IF(BB$2&lt;=$A115,IF(BB$3&gt;=$A115,(BB$4/1.055056),0),0)*($AH116-$AH115)/10000</f>
        <v>0</v>
      </c>
      <c r="BC115" s="140" t="n">
        <f aca="false">IF(BC$2&lt;=$A115,IF(BC$3&gt;=$A115,(BC$4/1.055056),0),0)*($AH116-$AH115)/10000</f>
        <v>0</v>
      </c>
      <c r="BD115" s="140"/>
      <c r="BE115" s="140" t="n">
        <f aca="false">SUM(AW115:BD115)*AL115</f>
        <v>0</v>
      </c>
      <c r="BF115" s="13"/>
      <c r="BG115" s="13"/>
      <c r="BH115" s="141" t="n">
        <f aca="false">IF(BH$2&lt;=$A115,IF(BH$3&gt;=$A115,(BH$4/1.055056),0),0)*($AH116-$AH115)/10000</f>
        <v>0</v>
      </c>
      <c r="BI115" s="141" t="n">
        <f aca="false">IF(BI$2&lt;=$A115,IF(BI$3&gt;=$A115,(BI$4/1.055056),0),0)*($AH116-$AH115)/10000</f>
        <v>0</v>
      </c>
      <c r="BJ115" s="141" t="n">
        <f aca="false">IF(BJ$2&lt;=$A115,IF(BJ$3&gt;=$A115,(BJ$4/1.055056),0),0)*($AH116-$AH115)/10000</f>
        <v>0</v>
      </c>
      <c r="BK115" s="141" t="n">
        <f aca="false">IF(BK$2&lt;=$A115,IF(BK$3&gt;=$A115,(BK$4/1.055056),0),0)*($AH116-$AH115)/10000</f>
        <v>0</v>
      </c>
      <c r="BL115" s="141" t="n">
        <f aca="false">IF(BL$2&lt;=$A115,IF(BL$3&gt;=$A115,(BL$4/1.055056),0),0)*($AH116-$AH115)/10000</f>
        <v>0</v>
      </c>
      <c r="BM115" s="141" t="n">
        <f aca="false">IF(BM$2&lt;=$A115,IF(BM$3&gt;=$A115,(BM$4/1.055056),0),0)*($AH116-$AH115)/10000</f>
        <v>0</v>
      </c>
      <c r="BN115" s="141" t="n">
        <f aca="false">IF(BN$2&lt;=$A115,IF(BN$3&gt;=$A115,(BN$4/1.055056),0),0)*($AH116-$AH115)/10000</f>
        <v>0</v>
      </c>
      <c r="BO115" s="141" t="n">
        <f aca="false">IF(BO$2&lt;=$A115,IF(BO$3&gt;=$A115,(BO$4/1.055056),0),0)*($AH116-$AH115)/10000</f>
        <v>0</v>
      </c>
      <c r="BP115" s="13"/>
      <c r="BQ115" s="14" t="n">
        <f aca="false">SUM(BH115:BO115)</f>
        <v>0</v>
      </c>
      <c r="BR115" s="14"/>
      <c r="BS115" s="14"/>
      <c r="BT115" s="17"/>
      <c r="BU115" s="17"/>
      <c r="BV115" s="142" t="n">
        <f aca="false">IF(BV$2&lt;=$A115,IF(BV$3&gt;=$A115,(BV$4),0),0)*($AH116-$AH115)/10000</f>
        <v>0</v>
      </c>
      <c r="BW115" s="142" t="n">
        <f aca="false">IF(BW$2&lt;=$A115,IF(BW$3&gt;=$A115,(BW$4),0),0)*($AH116-$AH115)/10000</f>
        <v>0</v>
      </c>
      <c r="BX115" s="142" t="n">
        <f aca="false">IF(BX$2&lt;=$A115,IF(BX$3&gt;=$A115,(BX$4),0),0)*($AH116-$AH115)/10000</f>
        <v>0</v>
      </c>
      <c r="BY115" s="142" t="n">
        <f aca="false">IF(BY$2&lt;=$A115,IF(BY$3&gt;=$A115,(BY$4),0),0)*($AH116-$AH115)/10000</f>
        <v>0</v>
      </c>
      <c r="BZ115" s="142" t="n">
        <f aca="false">IF(BZ$2&lt;=$A115,IF(BZ$3&gt;=$A115,(BZ$4),0),0)*($AH116-$AH115)/10000</f>
        <v>0</v>
      </c>
      <c r="CA115" s="140" t="n">
        <f aca="false">IF(CA$2&lt;=$A115,IF(CA$3&gt;=$A115,(CA$4),0),0)*($AH116-$AH115)/10000</f>
        <v>0</v>
      </c>
      <c r="CB115" s="140" t="n">
        <f aca="false">IF(CB$2&lt;=$A115,IF(CB$3&gt;=$A115,(CB$4),0),0)*($AH116-$AH115)/10000</f>
        <v>0</v>
      </c>
      <c r="CC115" s="140" t="n">
        <f aca="false">IF(CC$2&lt;=$A115,IF(CC$3&gt;=$A115,(CC$4),0),0)*($AH116-$AH115)/10000</f>
        <v>0</v>
      </c>
      <c r="CD115" s="140" t="n">
        <f aca="false">IF(CD$2&lt;=$A115,IF(CD$3&gt;=$A115,(CD$4),0),0)*($AH116-$AH115)/10000</f>
        <v>0</v>
      </c>
      <c r="CE115" s="140" t="n">
        <f aca="false">IF(CE$2&lt;=$A115,IF(CE$3&gt;=$A115,(CE$4),0),0)*($AH116-$AH115)/10000</f>
        <v>0</v>
      </c>
      <c r="CF115" s="140" t="n">
        <f aca="false">IF(CF$2&lt;=$A115,IF(CF$3&gt;=$A115,(CF$4),0),0)*($AH116-$AH115)/10000</f>
        <v>0</v>
      </c>
      <c r="CG115" s="140" t="n">
        <f aca="false">IF(CG$2&lt;=$A115,IF(CG$3&gt;=$A115,(CG$4),0),0)*($AH116-$AH115)/10000</f>
        <v>0</v>
      </c>
      <c r="CH115" s="140" t="n">
        <f aca="false">IF(CH$2&lt;=$A115,IF(CH$3&gt;=$A115,(CH$4),0),0)*($AH116-$AH115)/10000</f>
        <v>0</v>
      </c>
      <c r="CI115" s="17"/>
      <c r="CJ115" s="128" t="n">
        <f aca="false">SUM(BV115:CH115)*$AL115</f>
        <v>0</v>
      </c>
      <c r="CK115" s="128"/>
      <c r="CL115" s="128"/>
      <c r="CM115" s="142" t="n">
        <f aca="false">IF(CM$2&lt;=$A115,IF(CM$3&gt;=$A115,(CM$4),0),0)*($AH116-$AH115)/10000</f>
        <v>0</v>
      </c>
      <c r="CN115" s="142" t="n">
        <f aca="false">IF(CN$2&lt;=$A115,IF(CN$3&gt;=$A115,(CN$4),0),0)*($AH116-$AH115)/10000</f>
        <v>0</v>
      </c>
      <c r="CO115" s="142" t="n">
        <f aca="false">IF(CO$2&lt;=$A115,IF(CO$3&gt;=$A115,(CO$4),0),0)*($AH116-$AH115)/10000</f>
        <v>0</v>
      </c>
      <c r="CP115" s="142" t="n">
        <f aca="false">IF(CP$2&lt;=$A115,IF(CP$3&gt;=$A115,(CP$4),0),0)*($AH116-$AH115)/10000</f>
        <v>0</v>
      </c>
      <c r="CQ115" s="128"/>
      <c r="CR115" s="128" t="n">
        <f aca="false">SUM(CM115:CP115)*AL115</f>
        <v>0</v>
      </c>
      <c r="CS115" s="128"/>
      <c r="CT115" s="17"/>
      <c r="CU115" s="17"/>
      <c r="CV115" s="17"/>
      <c r="CW115" s="140" t="n">
        <f aca="false">IF(CW$2&lt;=$A115,IF(CW$3&gt;=$A115,(CW$4),0),0)*($AH116-$AH115)/10000</f>
        <v>0</v>
      </c>
      <c r="CX115" s="140" t="n">
        <f aca="false">IF(CX$2&lt;=$A115,IF(CX$3&gt;=$A115,(CX$4),0),0)*($AH116-$AH115)/10000</f>
        <v>0</v>
      </c>
      <c r="CY115" s="140" t="n">
        <f aca="false">IF(CY$2&lt;=$A115,IF(CY$3&gt;=$A115,(CY$4),0),0)*($AH116-$AH115)/10000</f>
        <v>0</v>
      </c>
      <c r="CZ115" s="140" t="n">
        <f aca="false">IF(CZ$2&lt;=$A115,IF(CZ$3&gt;=$A115,(CZ$4),0),0)*($AH116-$AH115)/10000</f>
        <v>0</v>
      </c>
      <c r="DA115" s="140" t="n">
        <f aca="false">IF(DA$2&lt;=$A115,IF(DA$3&gt;=$A115,(DA$4),0),0)*($AH116-$AH115)/10000</f>
        <v>0</v>
      </c>
      <c r="DB115" s="140" t="n">
        <f aca="false">IF(DB$2&lt;=$A115,IF(DB$3&gt;=$A115,(DB$4),0),0)*($AH116-$AH115)/10000</f>
        <v>0</v>
      </c>
      <c r="DC115" s="140" t="n">
        <f aca="false">IF(DC$2&lt;=$A115,IF(DC$3&gt;=$A115,(DC$4),0),0)*($AH116-$AH115)/10000</f>
        <v>0</v>
      </c>
      <c r="DD115" s="17"/>
      <c r="DE115" s="128" t="n">
        <f aca="false">SUM(CW115:DC115)*$AL115</f>
        <v>0</v>
      </c>
      <c r="DF115" s="17"/>
      <c r="DG115" s="17"/>
      <c r="DH115" s="17"/>
      <c r="DI115" s="17"/>
      <c r="DJ115" s="17"/>
      <c r="DK115" s="140" t="n">
        <f aca="false">IF(DK$2&lt;=$A115,IF(DK$3&gt;=$A115,(DK$4),0),0)*($AH116-$AH115)/10000</f>
        <v>0</v>
      </c>
      <c r="DL115" s="140" t="n">
        <f aca="false">IF(DL$2&lt;=$A115,IF(DL$3&gt;=$A115,(DL$4),0),0)*($AH116-$AH115)/10000</f>
        <v>0</v>
      </c>
      <c r="DM115" s="140" t="n">
        <f aca="false">IF(DM$2&lt;=$A115,IF(DM$3&gt;=$A115,(DM$4),0),0)*($AH116-$AH115)/10000</f>
        <v>0</v>
      </c>
      <c r="DN115" s="140" t="n">
        <f aca="false">IF(DN$2&lt;=$A115,IF(DN$3&gt;=$A115,(DN$4),0),0)*($AH116-$AH115)/10000</f>
        <v>0</v>
      </c>
      <c r="DO115" s="140"/>
      <c r="DP115" s="140" t="n">
        <f aca="false">SUM(DK115:DN115)*AL115</f>
        <v>0</v>
      </c>
      <c r="DQ115" s="140"/>
      <c r="DR115" s="140" t="n">
        <f aca="false">IF(DR$2&lt;=$A115,IF(DR$3&gt;=$A115,(DR$4),0),0)*($AH116-$AH115)/10000</f>
        <v>0</v>
      </c>
      <c r="DS115" s="140" t="n">
        <f aca="false">IF(DS$2&lt;=$A115,IF(DS$3&gt;=$A115,(DS$4),0),0)*($AH116-$AH115)/10000</f>
        <v>0</v>
      </c>
      <c r="DT115" s="140" t="n">
        <f aca="false">IF(DT$2&lt;=$A115,IF(DT$3&gt;=$A115,(DT$4),0),0)*($AH116-$AH115)/10000</f>
        <v>0</v>
      </c>
      <c r="DU115" s="140" t="n">
        <f aca="false">IF(DU$2&lt;=$A115,IF(DU$3&gt;=$A115,(DU$4),0),0)*($AH116-$AH115)/10000</f>
        <v>0</v>
      </c>
      <c r="DV115" s="140" t="n">
        <f aca="false">IF(DV$2&lt;=$A115,IF(DV$3&gt;=$A115,(DV$4),0),0)*($AH116-$AH115)/10000</f>
        <v>0</v>
      </c>
      <c r="DW115" s="140" t="n">
        <f aca="false">IF(DW$2&lt;=$A115,IF(DW$3&gt;=$A115,(DW$4),0),0)*($AH116-$AH115)/10000</f>
        <v>0</v>
      </c>
      <c r="DX115" s="140" t="n">
        <f aca="false">IF(DX$2&lt;=$A115,IF(DX$3&gt;=$A115,(DX$4),0),0)*($AH116-$AH115)/10000</f>
        <v>0</v>
      </c>
      <c r="DY115" s="140" t="n">
        <f aca="false">IF(DY$2&lt;=$A115,IF(DY$3&gt;=$A115,(DY$4),0),0)*($AH116-$AH115)/10000</f>
        <v>0</v>
      </c>
      <c r="DZ115" s="17"/>
      <c r="EA115" s="128" t="n">
        <f aca="false">DP115+((SUM(DR115:DY115)))</f>
        <v>0</v>
      </c>
      <c r="EB115" s="128" t="n">
        <f aca="false">EA115*AL115</f>
        <v>0</v>
      </c>
      <c r="EC115" s="17"/>
      <c r="ED115" s="17"/>
      <c r="EE115" s="17"/>
      <c r="EF115" s="17"/>
      <c r="EG115" s="17"/>
      <c r="EH115" s="140" t="n">
        <f aca="false">IF(EH$2&lt;=$A115,IF(EH$3&gt;=$A115,(EH$4),0),0)*($AH116-$AH115)/10000</f>
        <v>0</v>
      </c>
      <c r="EI115" s="140" t="n">
        <f aca="false">IF(EI$2&lt;=$A115,IF(EI$3&gt;=$A115,(EI$4),0),0)*($AH116-$AH115)/10000</f>
        <v>0</v>
      </c>
      <c r="EJ115" s="140" t="n">
        <f aca="false">IF(EJ$2&lt;=$A115,IF(EJ$3&gt;=$A115,(EJ$4),0),0)*($AH116-$AH115)/10000</f>
        <v>0</v>
      </c>
      <c r="EK115" s="140" t="n">
        <f aca="false">IF(EK$2&lt;=$A115,IF(EK$3&gt;=$A115,(EK$4),0),0)*($AH116-$AH115)/10000</f>
        <v>0</v>
      </c>
      <c r="EL115" s="140" t="n">
        <f aca="false">IF(EL$2&lt;=$A115,IF(EL$3&gt;=$A115,(EL$4),0),0)*($AH116-$AH115)/10000</f>
        <v>0</v>
      </c>
      <c r="EM115" s="140" t="n">
        <f aca="false">IF(EM$2&lt;=$A115,IF(EM$3&gt;=$A115,(EM$4),0),0)*($AH116-$AH115)/10000</f>
        <v>0</v>
      </c>
      <c r="EN115" s="17"/>
      <c r="EO115" s="128" t="n">
        <f aca="false">SUM(EH115:EM115)</f>
        <v>0</v>
      </c>
      <c r="EP115" s="128" t="n">
        <f aca="false">EO115*AL115</f>
        <v>0</v>
      </c>
      <c r="EQ115" s="17"/>
      <c r="ER115" s="17"/>
      <c r="ES115" s="17"/>
      <c r="ET115" s="17"/>
      <c r="EU115" s="17"/>
      <c r="EV115" s="140" t="n">
        <f aca="false">IF(EV$2&lt;=$A115,IF(EV$3&gt;=$A115,(EV$4),0),0)*($AH116-$AH115)/10000</f>
        <v>0</v>
      </c>
      <c r="EW115" s="140" t="n">
        <f aca="false">IF(EW$2&lt;=$A115,IF(EW$3&gt;=$A115,(EW$4),0),0)*($AH116-$AH115)/10000</f>
        <v>0</v>
      </c>
      <c r="EX115" s="140" t="n">
        <f aca="false">IF(EX$2&lt;=$A115,IF(EX$3&gt;=$A115,(EX$4),0),0)*($AH116-$AH115)/10000</f>
        <v>0</v>
      </c>
      <c r="EY115" s="140" t="n">
        <f aca="false">IF(EY$2&lt;=$A115,IF(EY$3&gt;=$A115,(EY$4),0),0)*($AH116-$AH115)/10000</f>
        <v>0</v>
      </c>
      <c r="EZ115" s="140" t="n">
        <f aca="false">IF(EZ$2&lt;=$A115,IF(EZ$3&gt;=$A115,(EZ$4),0),0)*($AH116-$AH115)/10000</f>
        <v>0</v>
      </c>
      <c r="FA115" s="140" t="n">
        <f aca="false">IF(FA$2&lt;=$A115,IF(FA$3&gt;=$A115,(FA$4),0),0)*($AH116-$AH115)/10000</f>
        <v>0</v>
      </c>
      <c r="FB115" s="17"/>
      <c r="FC115" s="128" t="n">
        <f aca="false">SUM(EV115:FA115)</f>
        <v>0</v>
      </c>
      <c r="FD115" s="128" t="n">
        <f aca="false">FC115*AL115</f>
        <v>0</v>
      </c>
      <c r="FE115" s="17"/>
      <c r="FF115" s="17"/>
      <c r="FG115" s="17"/>
      <c r="FH115" s="17"/>
      <c r="FI115" s="17"/>
      <c r="FJ115" s="17"/>
      <c r="FK115" s="140" t="n">
        <f aca="false">IF(FK$2&lt;=$A115,IF(FK$3&gt;=$A115,(FK$4),0),0)*($AH116-$AH115)/10000</f>
        <v>0</v>
      </c>
      <c r="FL115" s="140" t="n">
        <f aca="false">IF(FL$2&lt;=$A115,IF(FL$3&gt;=$A115,(FL$4),0),0)*($AH116-$AH115)/10000</f>
        <v>0</v>
      </c>
      <c r="FM115" s="140" t="n">
        <f aca="false">IF(FM$2&lt;=$A115,IF(FM$3&gt;=$A115,(FM$4),0),0)*($AH116-$AH115)/10000</f>
        <v>0</v>
      </c>
      <c r="FN115" s="140" t="n">
        <f aca="false">IF(FN$2&lt;=$A115,IF(FN$3&gt;=$A115,(FN$4),0),0)*($AH116-$AH115)/10000</f>
        <v>0</v>
      </c>
      <c r="FO115" s="140" t="n">
        <f aca="false">IF(FO$2&lt;=$A115,IF(FO$3&gt;=$A115,(FO$4),0),0)*($AH116-$AH115)/10000</f>
        <v>0</v>
      </c>
      <c r="FP115" s="140" t="n">
        <f aca="false">IF(FP$2&lt;=$A115,IF(FP$3&gt;=$A115,(FP$4),0),0)*($AH116-$AH115)/10000</f>
        <v>0</v>
      </c>
      <c r="FQ115" s="17"/>
      <c r="FR115" s="128" t="n">
        <f aca="false">SUM(FK115:FP115)</f>
        <v>0</v>
      </c>
      <c r="FS115" s="128" t="n">
        <f aca="false">FR115*AL115</f>
        <v>0</v>
      </c>
      <c r="FT115" s="17"/>
      <c r="FU115" s="17"/>
      <c r="FV115" s="17"/>
      <c r="FW115" s="17"/>
      <c r="FX115" s="17"/>
      <c r="FY115" s="17"/>
      <c r="FZ115" s="140" t="n">
        <f aca="false">IF(FZ$2&lt;=$A115,IF(FZ$3&gt;=$A115,(FZ$4),0),0)*($AH116-$AH115)/10000</f>
        <v>0</v>
      </c>
      <c r="GA115" s="140" t="n">
        <f aca="false">IF(GA$2&lt;=$A115,IF(GA$3&gt;=$A115,(GA$4),0),0)*($AH116-$AH115)/10000</f>
        <v>0</v>
      </c>
      <c r="GB115" s="140" t="n">
        <f aca="false">IF(GB$2&lt;=$A115,IF(GB$3&gt;=$A115,(GB$4),0),0)*($AH116-$AH115)/10000</f>
        <v>0</v>
      </c>
      <c r="GC115" s="140" t="n">
        <f aca="false">IF(GC$2&lt;=$A115,IF(GC$3&gt;=$A115,(GC$4),0),0)*($AH116-$AH115)/10000</f>
        <v>0</v>
      </c>
      <c r="GD115" s="140" t="n">
        <f aca="false">IF(GD$2&lt;=$A115,IF(GD$3&gt;=$A115,(GD$4),0),0)*($AH116-$AH115)/10000</f>
        <v>0</v>
      </c>
      <c r="GE115" s="140" t="n">
        <f aca="false">IF(GE$2&lt;=$A115,IF(GE$3&gt;=$A115,(GE$4),0),0)*($AH116-$AH115)/10000</f>
        <v>0</v>
      </c>
      <c r="GF115" s="17"/>
      <c r="GG115" s="128" t="n">
        <f aca="false">SUM(FZ115:GE115)</f>
        <v>0</v>
      </c>
      <c r="GH115" s="128" t="n">
        <f aca="false">GG115*AL115</f>
        <v>0</v>
      </c>
      <c r="GK115" s="17"/>
      <c r="GL115" s="17"/>
      <c r="GM115" s="17"/>
      <c r="GN115" s="17"/>
      <c r="GO115" s="140" t="n">
        <f aca="false">IF(GO$2&lt;=$A115,IF(GO$3&gt;=$A115,(GO$4),0),0)*($AH116-$AH115)/10000</f>
        <v>0</v>
      </c>
      <c r="GP115" s="140" t="n">
        <f aca="false">IF(GP$2&lt;=$A115,IF(GP$3&gt;=$A115,(GP$4),0),0)*($AH116-$AH115)/10000</f>
        <v>0</v>
      </c>
      <c r="GQ115" s="140" t="n">
        <f aca="false">IF(GQ$2&lt;=$A115,IF(GQ$3&gt;=$A115,(GQ$4),0),0)*($AH116-$AH115)/10000</f>
        <v>0</v>
      </c>
      <c r="GR115" s="140" t="n">
        <f aca="false">IF(GR$2&lt;=$A115,IF(GR$3&gt;=$A115,(GR$4),0),0)*($AH116-$AH115)/10000</f>
        <v>0</v>
      </c>
      <c r="GS115" s="140" t="n">
        <f aca="false">IF(GS$2&lt;=$A115,IF(GS$3&gt;=$A115,(GS$4),0),0)*($AH116-$AH115)/10000</f>
        <v>0</v>
      </c>
      <c r="GT115" s="140" t="n">
        <f aca="false">IF(GT$2&lt;=$A115,IF(GT$3&gt;=$A115,(GT$4),0),0)*($AH116-$AH115)/10000</f>
        <v>0</v>
      </c>
      <c r="GU115" s="17"/>
      <c r="GV115" s="128" t="n">
        <f aca="false">SUM(GO115:GT115)</f>
        <v>0</v>
      </c>
      <c r="GW115" s="128" t="n">
        <f aca="false">GV115*AL115</f>
        <v>0</v>
      </c>
      <c r="GZ115" s="17"/>
      <c r="HA115" s="17"/>
      <c r="HB115" s="17"/>
      <c r="HC115" s="17"/>
      <c r="HD115" s="140" t="n">
        <f aca="false">IF(HD$2&lt;=$A115,IF(HD$3&gt;=$A115,(HD$4),0),0)*($AH116-$AH115)/10000</f>
        <v>0</v>
      </c>
      <c r="HE115" s="140" t="n">
        <f aca="false">IF(HE$2&lt;=$A115,IF(HE$3&gt;=$A115,(HE$4),0),0)*($AH116-$AH115)/10000</f>
        <v>0</v>
      </c>
      <c r="HF115" s="140" t="n">
        <f aca="false">IF(HF$2&lt;=$A115,IF(HF$3&gt;=$A115,(HF$4),0),0)*($AH116-$AH115)/10000</f>
        <v>0</v>
      </c>
      <c r="HG115" s="140" t="n">
        <f aca="false">IF(HG$2&lt;=$A115,IF(HG$3&gt;=$A115,(HG$4),0),0)*($AH116-$AH115)/10000</f>
        <v>0</v>
      </c>
      <c r="HH115" s="140" t="n">
        <f aca="false">IF(HH$2&lt;=$A115,IF(HH$3&gt;=$A115,(HH$4),0),0)*($AH116-$AH115)/10000</f>
        <v>0</v>
      </c>
      <c r="HI115" s="140" t="n">
        <f aca="false">IF(HI$2&lt;=$A115,IF(HI$3&gt;=$A115,(HI$4),0),0)*($AH116-$AH115)/10000</f>
        <v>0</v>
      </c>
      <c r="HJ115" s="17"/>
      <c r="HK115" s="128" t="n">
        <f aca="false">SUM(HD115:HI115)</f>
        <v>0</v>
      </c>
      <c r="HL115" s="128" t="n">
        <f aca="false">HK115*AL115</f>
        <v>0</v>
      </c>
    </row>
    <row r="116" customFormat="false" ht="16.5" hidden="false" customHeight="false" outlineLevel="0" collapsed="false">
      <c r="A116" s="133" t="n">
        <v>40269</v>
      </c>
      <c r="B116" s="134" t="e">
        <f aca="false">INDEX(PrnArray,MATCH($A116,PrnColumn,0),MATCH($AE$19,PrnRow,0))+EP116</f>
        <v>#VALUE!</v>
      </c>
      <c r="C116" s="148" t="n">
        <f aca="false">INDEX(M1SHEET,MATCH($A116,M1COLUMN,0),MATCH($AF$14,M1ROW,0))</f>
        <v>0</v>
      </c>
      <c r="D116" s="149"/>
      <c r="E116" s="134" t="n">
        <f aca="false">INDEX(PrnArray,MATCH($A116,PrnColumn,0),MATCH($AF$47,PrnRow,0))+HL116</f>
        <v>0</v>
      </c>
      <c r="F116" s="148" t="n">
        <f aca="false">INDEX(M1SHEET,MATCH($A116,M1COLUMN,0),MATCH($AF$6,M1ROW,0))</f>
        <v>0.19</v>
      </c>
      <c r="G116" s="149"/>
      <c r="H116" s="134" t="n">
        <f aca="false">INDEX(PrnArray,MATCH($A116,PrnColumn,0),MATCH($AE$11,PrnRow,0))</f>
        <v>0</v>
      </c>
      <c r="I116" s="148" t="n">
        <f aca="false">INDEX(M1SHEET,MATCH($A116,M1COLUMN,0),MATCH($AF$20,M1ROW,0))</f>
        <v>-0.09</v>
      </c>
      <c r="J116" s="149"/>
      <c r="K116" s="134" t="e">
        <f aca="false">INDEX(PrnArray,MATCH($A116,PrnColumn,0),MATCH($AE$21,PrnRow,0))+FS116</f>
        <v>#VALUE!</v>
      </c>
      <c r="L116" s="148" t="n">
        <f aca="false">INDEX(M1SHEET,MATCH($A116,M1COLUMN,0),MATCH($AF$10,M1ROW,0))</f>
        <v>0.09</v>
      </c>
      <c r="M116" s="149"/>
      <c r="N116" s="134" t="n">
        <f aca="false">INDEX(PrnArray,MATCH($A116,PrnColumn,0),MATCH($AE$40,PrnRow,0))+AJ116</f>
        <v>-54.21</v>
      </c>
      <c r="O116" s="148" t="n">
        <f aca="false">INDEX(M1SHEET,MATCH($A116,M1COLUMN,0),MATCH($AF$26,M1ROW,0))</f>
        <v>0.13</v>
      </c>
      <c r="P116" s="149"/>
      <c r="Q116" s="134" t="n">
        <f aca="false">INDEX(PrnArray,MATCH($A116,PrnColumn,0),MATCH($AE$2,PrnRow,0))+$BE116+$DE116</f>
        <v>1.71</v>
      </c>
      <c r="R116" s="148" t="n">
        <f aca="false">INDEX(M1SHEET,MATCH($A116,M1COLUMN,0),MATCH($AF$3,M1ROW,0))</f>
        <v>-0.57</v>
      </c>
      <c r="S116" s="149"/>
      <c r="T116" s="148" t="n">
        <f aca="false">INDEX(M1SHEET,MATCH($A116,M1COLUMN,0),MATCH($AF$28,M1ROW,0))</f>
        <v>4.9887172758381</v>
      </c>
      <c r="U116" s="149"/>
      <c r="V116" s="134" t="e">
        <f aca="false">INDEX(PrnArray,MATCH($A116,PrnColumn,0),MATCH($AE$18,PrnRow,0))+INDEX(optsArray,MATCH($A116,optsColumn,0),MATCH($AE$18,optsRow,0))+$BE116+$CJ116+$CR116+$DP116</f>
        <v>#VALUE!</v>
      </c>
      <c r="W116" s="148" t="n">
        <f aca="false">INDEX(M1SHEET,MATCH($A116,M1COLUMN,0),MATCH($AF$2,M1ROW,0))</f>
        <v>4.1375</v>
      </c>
      <c r="X116" s="149"/>
      <c r="Z116" s="150" t="e">
        <f aca="false">H116+K116+Q116</f>
        <v>#VALUE!</v>
      </c>
      <c r="AA116" s="58"/>
      <c r="AB116" s="58"/>
      <c r="AH116" s="138" t="n">
        <v>40269</v>
      </c>
      <c r="AI116" s="96" t="n">
        <f aca="false">(BE116+BQ116+CJ116+DP116)*AL116</f>
        <v>0</v>
      </c>
      <c r="AJ116" s="97" t="n">
        <f aca="false">(AN116)*(AL116)</f>
        <v>0</v>
      </c>
      <c r="AK116" s="97" t="n">
        <f aca="false">(AM116+AN116)*(AL116)</f>
        <v>0</v>
      </c>
      <c r="AL116" s="139" t="n">
        <f aca="false">INDEX(M1SHEET,MATCH($AH116,M1COLUMN,0),MATCH($AF$38,M1ROW,0))</f>
        <v>0.58286613147643</v>
      </c>
      <c r="AM116" s="122" t="n">
        <f aca="false">BR116</f>
        <v>0</v>
      </c>
      <c r="AN116" s="97" t="n">
        <f aca="false">BQ116</f>
        <v>0</v>
      </c>
      <c r="AO116" s="125"/>
      <c r="AP116" s="108"/>
      <c r="AQ116" s="128" t="n">
        <f aca="false">SUM(AW116:BD116)+SUM(BH116:BO116)+SUM(DT116:DY116)+SUM(BV116:CH116)</f>
        <v>0</v>
      </c>
      <c r="AR116" s="108"/>
      <c r="AS116" s="17"/>
      <c r="AT116" s="17"/>
      <c r="AU116" s="37" t="n">
        <v>40269</v>
      </c>
      <c r="AV116" s="17"/>
      <c r="AW116" s="128" t="n">
        <f aca="false">IF(AW$2&lt;=$A116,IF(AW$3&gt;=$A116,(AW$4/1.055056),0),0)*($AH117-$AH116)/10000</f>
        <v>0</v>
      </c>
      <c r="AX116" s="140" t="n">
        <f aca="false">IF(AX$2&lt;=$A116,IF(AX$3&gt;=$A116,(AX$4/1.055056),0),0)*($AH117-$AH116)/10000</f>
        <v>0</v>
      </c>
      <c r="AY116" s="140" t="n">
        <f aca="false">IF(AY$2&lt;=$A116,IF(AY$3&gt;=$A116,(AY$4/1.055056),0),0)*($AH117-$AH116)/10000</f>
        <v>0</v>
      </c>
      <c r="AZ116" s="140" t="n">
        <f aca="false">IF(AZ$2&lt;=$A116,IF(AZ$3&gt;=$A116,(AZ$4/1.055056),0),0)*($AH117-$AH116)/10000</f>
        <v>0</v>
      </c>
      <c r="BA116" s="140" t="n">
        <f aca="false">IF(BA$2&lt;=$A116,IF(BA$3&gt;=$A116,(BA$4/1.055056),0),0)*($AH117-$AH116)/10000</f>
        <v>0</v>
      </c>
      <c r="BB116" s="140" t="n">
        <f aca="false">IF(BB$2&lt;=$A116,IF(BB$3&gt;=$A116,(BB$4/1.055056),0),0)*($AH117-$AH116)/10000</f>
        <v>0</v>
      </c>
      <c r="BC116" s="140" t="n">
        <f aca="false">IF(BC$2&lt;=$A116,IF(BC$3&gt;=$A116,(BC$4/1.055056),0),0)*($AH117-$AH116)/10000</f>
        <v>0</v>
      </c>
      <c r="BD116" s="140"/>
      <c r="BE116" s="140" t="n">
        <f aca="false">SUM(AW116:BD116)*AL116</f>
        <v>0</v>
      </c>
      <c r="BF116" s="13"/>
      <c r="BG116" s="13"/>
      <c r="BH116" s="141" t="n">
        <f aca="false">IF(BH$2&lt;=$A116,IF(BH$3&gt;=$A116,(BH$4/1.055056),0),0)*($AH117-$AH116)/10000</f>
        <v>0</v>
      </c>
      <c r="BI116" s="141" t="n">
        <f aca="false">IF(BI$2&lt;=$A116,IF(BI$3&gt;=$A116,(BI$4/1.055056),0),0)*($AH117-$AH116)/10000</f>
        <v>0</v>
      </c>
      <c r="BJ116" s="141" t="n">
        <f aca="false">IF(BJ$2&lt;=$A116,IF(BJ$3&gt;=$A116,(BJ$4/1.055056),0),0)*($AH117-$AH116)/10000</f>
        <v>0</v>
      </c>
      <c r="BK116" s="141" t="n">
        <f aca="false">IF(BK$2&lt;=$A116,IF(BK$3&gt;=$A116,(BK$4/1.055056),0),0)*($AH117-$AH116)/10000</f>
        <v>0</v>
      </c>
      <c r="BL116" s="141" t="n">
        <f aca="false">IF(BL$2&lt;=$A116,IF(BL$3&gt;=$A116,(BL$4/1.055056),0),0)*($AH117-$AH116)/10000</f>
        <v>0</v>
      </c>
      <c r="BM116" s="141" t="n">
        <f aca="false">IF(BM$2&lt;=$A116,IF(BM$3&gt;=$A116,(BM$4/1.055056),0),0)*($AH117-$AH116)/10000</f>
        <v>0</v>
      </c>
      <c r="BN116" s="141" t="n">
        <f aca="false">IF(BN$2&lt;=$A116,IF(BN$3&gt;=$A116,(BN$4/1.055056),0),0)*($AH117-$AH116)/10000</f>
        <v>0</v>
      </c>
      <c r="BO116" s="141" t="n">
        <f aca="false">IF(BO$2&lt;=$A116,IF(BO$3&gt;=$A116,(BO$4/1.055056),0),0)*($AH117-$AH116)/10000</f>
        <v>0</v>
      </c>
      <c r="BP116" s="13"/>
      <c r="BQ116" s="14" t="n">
        <f aca="false">SUM(BH116:BO116)</f>
        <v>0</v>
      </c>
      <c r="BR116" s="14"/>
      <c r="BS116" s="14"/>
      <c r="BT116" s="17"/>
      <c r="BU116" s="17"/>
      <c r="BV116" s="142" t="n">
        <f aca="false">IF(BV$2&lt;=$A116,IF(BV$3&gt;=$A116,(BV$4),0),0)*($AH117-$AH116)/10000</f>
        <v>0</v>
      </c>
      <c r="BW116" s="142" t="n">
        <f aca="false">IF(BW$2&lt;=$A116,IF(BW$3&gt;=$A116,(BW$4),0),0)*($AH117-$AH116)/10000</f>
        <v>0</v>
      </c>
      <c r="BX116" s="142" t="n">
        <f aca="false">IF(BX$2&lt;=$A116,IF(BX$3&gt;=$A116,(BX$4),0),0)*($AH117-$AH116)/10000</f>
        <v>0</v>
      </c>
      <c r="BY116" s="142" t="n">
        <f aca="false">IF(BY$2&lt;=$A116,IF(BY$3&gt;=$A116,(BY$4),0),0)*($AH117-$AH116)/10000</f>
        <v>0</v>
      </c>
      <c r="BZ116" s="142" t="n">
        <f aca="false">IF(BZ$2&lt;=$A116,IF(BZ$3&gt;=$A116,(BZ$4),0),0)*($AH117-$AH116)/10000</f>
        <v>0</v>
      </c>
      <c r="CA116" s="140" t="n">
        <f aca="false">IF(CA$2&lt;=$A116,IF(CA$3&gt;=$A116,(CA$4),0),0)*($AH117-$AH116)/10000</f>
        <v>0</v>
      </c>
      <c r="CB116" s="140" t="n">
        <f aca="false">IF(CB$2&lt;=$A116,IF(CB$3&gt;=$A116,(CB$4),0),0)*($AH117-$AH116)/10000</f>
        <v>0</v>
      </c>
      <c r="CC116" s="140" t="n">
        <f aca="false">IF(CC$2&lt;=$A116,IF(CC$3&gt;=$A116,(CC$4),0),0)*($AH117-$AH116)/10000</f>
        <v>0</v>
      </c>
      <c r="CD116" s="140" t="n">
        <f aca="false">IF(CD$2&lt;=$A116,IF(CD$3&gt;=$A116,(CD$4),0),0)*($AH117-$AH116)/10000</f>
        <v>0</v>
      </c>
      <c r="CE116" s="140" t="n">
        <f aca="false">IF(CE$2&lt;=$A116,IF(CE$3&gt;=$A116,(CE$4),0),0)*($AH117-$AH116)/10000</f>
        <v>0</v>
      </c>
      <c r="CF116" s="140" t="n">
        <f aca="false">IF(CF$2&lt;=$A116,IF(CF$3&gt;=$A116,(CF$4),0),0)*($AH117-$AH116)/10000</f>
        <v>0</v>
      </c>
      <c r="CG116" s="140" t="n">
        <f aca="false">IF(CG$2&lt;=$A116,IF(CG$3&gt;=$A116,(CG$4),0),0)*($AH117-$AH116)/10000</f>
        <v>0</v>
      </c>
      <c r="CH116" s="140" t="n">
        <f aca="false">IF(CH$2&lt;=$A116,IF(CH$3&gt;=$A116,(CH$4),0),0)*($AH117-$AH116)/10000</f>
        <v>0</v>
      </c>
      <c r="CI116" s="17"/>
      <c r="CJ116" s="128" t="n">
        <f aca="false">SUM(BV116:CH116)*$AL116</f>
        <v>0</v>
      </c>
      <c r="CK116" s="128"/>
      <c r="CL116" s="128"/>
      <c r="CM116" s="142" t="n">
        <f aca="false">IF(CM$2&lt;=$A116,IF(CM$3&gt;=$A116,(CM$4),0),0)*($AH117-$AH116)/10000</f>
        <v>0</v>
      </c>
      <c r="CN116" s="142" t="n">
        <f aca="false">IF(CN$2&lt;=$A116,IF(CN$3&gt;=$A116,(CN$4),0),0)*($AH117-$AH116)/10000</f>
        <v>0</v>
      </c>
      <c r="CO116" s="142" t="n">
        <f aca="false">IF(CO$2&lt;=$A116,IF(CO$3&gt;=$A116,(CO$4),0),0)*($AH117-$AH116)/10000</f>
        <v>0</v>
      </c>
      <c r="CP116" s="142" t="n">
        <f aca="false">IF(CP$2&lt;=$A116,IF(CP$3&gt;=$A116,(CP$4),0),0)*($AH117-$AH116)/10000</f>
        <v>0</v>
      </c>
      <c r="CQ116" s="128"/>
      <c r="CR116" s="128" t="n">
        <f aca="false">SUM(CM116:CP116)*AL116</f>
        <v>0</v>
      </c>
      <c r="CS116" s="128"/>
      <c r="CT116" s="17"/>
      <c r="CU116" s="17"/>
      <c r="CV116" s="17"/>
      <c r="CW116" s="140" t="n">
        <f aca="false">IF(CW$2&lt;=$A116,IF(CW$3&gt;=$A116,(CW$4),0),0)*($AH117-$AH116)/10000</f>
        <v>0</v>
      </c>
      <c r="CX116" s="140" t="n">
        <f aca="false">IF(CX$2&lt;=$A116,IF(CX$3&gt;=$A116,(CX$4),0),0)*($AH117-$AH116)/10000</f>
        <v>0</v>
      </c>
      <c r="CY116" s="140" t="n">
        <f aca="false">IF(CY$2&lt;=$A116,IF(CY$3&gt;=$A116,(CY$4),0),0)*($AH117-$AH116)/10000</f>
        <v>0</v>
      </c>
      <c r="CZ116" s="140" t="n">
        <f aca="false">IF(CZ$2&lt;=$A116,IF(CZ$3&gt;=$A116,(CZ$4),0),0)*($AH117-$AH116)/10000</f>
        <v>0</v>
      </c>
      <c r="DA116" s="140" t="n">
        <f aca="false">IF(DA$2&lt;=$A116,IF(DA$3&gt;=$A116,(DA$4),0),0)*($AH117-$AH116)/10000</f>
        <v>0</v>
      </c>
      <c r="DB116" s="140" t="n">
        <f aca="false">IF(DB$2&lt;=$A116,IF(DB$3&gt;=$A116,(DB$4),0),0)*($AH117-$AH116)/10000</f>
        <v>0</v>
      </c>
      <c r="DC116" s="140" t="n">
        <f aca="false">IF(DC$2&lt;=$A116,IF(DC$3&gt;=$A116,(DC$4),0),0)*($AH117-$AH116)/10000</f>
        <v>0</v>
      </c>
      <c r="DD116" s="17"/>
      <c r="DE116" s="128" t="n">
        <f aca="false">SUM(CW116:DC116)*$AL116</f>
        <v>0</v>
      </c>
      <c r="DF116" s="17"/>
      <c r="DG116" s="17"/>
      <c r="DH116" s="17"/>
      <c r="DI116" s="17"/>
      <c r="DJ116" s="17"/>
      <c r="DK116" s="140" t="n">
        <f aca="false">IF(DK$2&lt;=$A116,IF(DK$3&gt;=$A116,(DK$4),0),0)*($AH117-$AH116)/10000</f>
        <v>0</v>
      </c>
      <c r="DL116" s="140" t="n">
        <f aca="false">IF(DL$2&lt;=$A116,IF(DL$3&gt;=$A116,(DL$4),0),0)*($AH117-$AH116)/10000</f>
        <v>0</v>
      </c>
      <c r="DM116" s="140" t="n">
        <f aca="false">IF(DM$2&lt;=$A116,IF(DM$3&gt;=$A116,(DM$4),0),0)*($AH117-$AH116)/10000</f>
        <v>0</v>
      </c>
      <c r="DN116" s="140" t="n">
        <f aca="false">IF(DN$2&lt;=$A116,IF(DN$3&gt;=$A116,(DN$4),0),0)*($AH117-$AH116)/10000</f>
        <v>0</v>
      </c>
      <c r="DO116" s="140"/>
      <c r="DP116" s="140" t="n">
        <f aca="false">SUM(DK116:DN116)*AL116</f>
        <v>0</v>
      </c>
      <c r="DQ116" s="140"/>
      <c r="DR116" s="140" t="n">
        <f aca="false">IF(DR$2&lt;=$A116,IF(DR$3&gt;=$A116,(DR$4),0),0)*($AH117-$AH116)/10000</f>
        <v>0</v>
      </c>
      <c r="DS116" s="140" t="n">
        <f aca="false">IF(DS$2&lt;=$A116,IF(DS$3&gt;=$A116,(DS$4),0),0)*($AH117-$AH116)/10000</f>
        <v>0</v>
      </c>
      <c r="DT116" s="140" t="n">
        <f aca="false">IF(DT$2&lt;=$A116,IF(DT$3&gt;=$A116,(DT$4),0),0)*($AH117-$AH116)/10000</f>
        <v>0</v>
      </c>
      <c r="DU116" s="140" t="n">
        <f aca="false">IF(DU$2&lt;=$A116,IF(DU$3&gt;=$A116,(DU$4),0),0)*($AH117-$AH116)/10000</f>
        <v>0</v>
      </c>
      <c r="DV116" s="140" t="n">
        <f aca="false">IF(DV$2&lt;=$A116,IF(DV$3&gt;=$A116,(DV$4),0),0)*($AH117-$AH116)/10000</f>
        <v>0</v>
      </c>
      <c r="DW116" s="140" t="n">
        <f aca="false">IF(DW$2&lt;=$A116,IF(DW$3&gt;=$A116,(DW$4),0),0)*($AH117-$AH116)/10000</f>
        <v>0</v>
      </c>
      <c r="DX116" s="140" t="n">
        <f aca="false">IF(DX$2&lt;=$A116,IF(DX$3&gt;=$A116,(DX$4),0),0)*($AH117-$AH116)/10000</f>
        <v>0</v>
      </c>
      <c r="DY116" s="140" t="n">
        <f aca="false">IF(DY$2&lt;=$A116,IF(DY$3&gt;=$A116,(DY$4),0),0)*($AH117-$AH116)/10000</f>
        <v>0</v>
      </c>
      <c r="DZ116" s="17"/>
      <c r="EA116" s="128" t="n">
        <f aca="false">DP116+((SUM(DR116:DY116)))</f>
        <v>0</v>
      </c>
      <c r="EB116" s="128" t="n">
        <f aca="false">EA116*AL116</f>
        <v>0</v>
      </c>
      <c r="EC116" s="17"/>
      <c r="ED116" s="17"/>
      <c r="EE116" s="17"/>
      <c r="EF116" s="17"/>
      <c r="EG116" s="17"/>
      <c r="EH116" s="140" t="n">
        <f aca="false">IF(EH$2&lt;=$A116,IF(EH$3&gt;=$A116,(EH$4),0),0)*($AH117-$AH116)/10000</f>
        <v>0</v>
      </c>
      <c r="EI116" s="140" t="n">
        <f aca="false">IF(EI$2&lt;=$A116,IF(EI$3&gt;=$A116,(EI$4),0),0)*($AH117-$AH116)/10000</f>
        <v>0</v>
      </c>
      <c r="EJ116" s="140" t="n">
        <f aca="false">IF(EJ$2&lt;=$A116,IF(EJ$3&gt;=$A116,(EJ$4),0),0)*($AH117-$AH116)/10000</f>
        <v>0</v>
      </c>
      <c r="EK116" s="140" t="n">
        <f aca="false">IF(EK$2&lt;=$A116,IF(EK$3&gt;=$A116,(EK$4),0),0)*($AH117-$AH116)/10000</f>
        <v>0</v>
      </c>
      <c r="EL116" s="140" t="n">
        <f aca="false">IF(EL$2&lt;=$A116,IF(EL$3&gt;=$A116,(EL$4),0),0)*($AH117-$AH116)/10000</f>
        <v>0</v>
      </c>
      <c r="EM116" s="140" t="n">
        <f aca="false">IF(EM$2&lt;=$A116,IF(EM$3&gt;=$A116,(EM$4),0),0)*($AH117-$AH116)/10000</f>
        <v>0</v>
      </c>
      <c r="EN116" s="17"/>
      <c r="EO116" s="128" t="n">
        <f aca="false">SUM(EH116:EM116)</f>
        <v>0</v>
      </c>
      <c r="EP116" s="128" t="n">
        <f aca="false">EO116*AL116</f>
        <v>0</v>
      </c>
      <c r="EQ116" s="17"/>
      <c r="ER116" s="17"/>
      <c r="ES116" s="17"/>
      <c r="ET116" s="17"/>
      <c r="EU116" s="17"/>
      <c r="EV116" s="140" t="n">
        <f aca="false">IF(EV$2&lt;=$A116,IF(EV$3&gt;=$A116,(EV$4),0),0)*($AH117-$AH116)/10000</f>
        <v>0</v>
      </c>
      <c r="EW116" s="140" t="n">
        <f aca="false">IF(EW$2&lt;=$A116,IF(EW$3&gt;=$A116,(EW$4),0),0)*($AH117-$AH116)/10000</f>
        <v>0</v>
      </c>
      <c r="EX116" s="140" t="n">
        <f aca="false">IF(EX$2&lt;=$A116,IF(EX$3&gt;=$A116,(EX$4),0),0)*($AH117-$AH116)/10000</f>
        <v>0</v>
      </c>
      <c r="EY116" s="140" t="n">
        <f aca="false">IF(EY$2&lt;=$A116,IF(EY$3&gt;=$A116,(EY$4),0),0)*($AH117-$AH116)/10000</f>
        <v>0</v>
      </c>
      <c r="EZ116" s="140" t="n">
        <f aca="false">IF(EZ$2&lt;=$A116,IF(EZ$3&gt;=$A116,(EZ$4),0),0)*($AH117-$AH116)/10000</f>
        <v>0</v>
      </c>
      <c r="FA116" s="140" t="n">
        <f aca="false">IF(FA$2&lt;=$A116,IF(FA$3&gt;=$A116,(FA$4),0),0)*($AH117-$AH116)/10000</f>
        <v>0</v>
      </c>
      <c r="FB116" s="17"/>
      <c r="FC116" s="128" t="n">
        <f aca="false">SUM(EV116:FA116)</f>
        <v>0</v>
      </c>
      <c r="FD116" s="128" t="n">
        <f aca="false">FC116*AL116</f>
        <v>0</v>
      </c>
      <c r="FE116" s="17"/>
      <c r="FF116" s="17"/>
      <c r="FG116" s="17"/>
      <c r="FH116" s="17"/>
      <c r="FI116" s="17"/>
      <c r="FJ116" s="17"/>
      <c r="FK116" s="140" t="n">
        <f aca="false">IF(FK$2&lt;=$A116,IF(FK$3&gt;=$A116,(FK$4),0),0)*($AH117-$AH116)/10000</f>
        <v>0</v>
      </c>
      <c r="FL116" s="140" t="n">
        <f aca="false">IF(FL$2&lt;=$A116,IF(FL$3&gt;=$A116,(FL$4),0),0)*($AH117-$AH116)/10000</f>
        <v>0</v>
      </c>
      <c r="FM116" s="140" t="n">
        <f aca="false">IF(FM$2&lt;=$A116,IF(FM$3&gt;=$A116,(FM$4),0),0)*($AH117-$AH116)/10000</f>
        <v>0</v>
      </c>
      <c r="FN116" s="140" t="n">
        <f aca="false">IF(FN$2&lt;=$A116,IF(FN$3&gt;=$A116,(FN$4),0),0)*($AH117-$AH116)/10000</f>
        <v>0</v>
      </c>
      <c r="FO116" s="140" t="n">
        <f aca="false">IF(FO$2&lt;=$A116,IF(FO$3&gt;=$A116,(FO$4),0),0)*($AH117-$AH116)/10000</f>
        <v>0</v>
      </c>
      <c r="FP116" s="140" t="n">
        <f aca="false">IF(FP$2&lt;=$A116,IF(FP$3&gt;=$A116,(FP$4),0),0)*($AH117-$AH116)/10000</f>
        <v>0</v>
      </c>
      <c r="FQ116" s="17"/>
      <c r="FR116" s="128" t="n">
        <f aca="false">SUM(FK116:FP116)</f>
        <v>0</v>
      </c>
      <c r="FS116" s="128" t="n">
        <f aca="false">FR116*AL116</f>
        <v>0</v>
      </c>
      <c r="FT116" s="17"/>
      <c r="FU116" s="17"/>
      <c r="FV116" s="17"/>
      <c r="FW116" s="17"/>
      <c r="FX116" s="17"/>
      <c r="FY116" s="17"/>
      <c r="FZ116" s="140" t="n">
        <f aca="false">IF(FZ$2&lt;=$A116,IF(FZ$3&gt;=$A116,(FZ$4),0),0)*($AH117-$AH116)/10000</f>
        <v>0</v>
      </c>
      <c r="GA116" s="140" t="n">
        <f aca="false">IF(GA$2&lt;=$A116,IF(GA$3&gt;=$A116,(GA$4),0),0)*($AH117-$AH116)/10000</f>
        <v>0</v>
      </c>
      <c r="GB116" s="140" t="n">
        <f aca="false">IF(GB$2&lt;=$A116,IF(GB$3&gt;=$A116,(GB$4),0),0)*($AH117-$AH116)/10000</f>
        <v>0</v>
      </c>
      <c r="GC116" s="140" t="n">
        <f aca="false">IF(GC$2&lt;=$A116,IF(GC$3&gt;=$A116,(GC$4),0),0)*($AH117-$AH116)/10000</f>
        <v>0</v>
      </c>
      <c r="GD116" s="140" t="n">
        <f aca="false">IF(GD$2&lt;=$A116,IF(GD$3&gt;=$A116,(GD$4),0),0)*($AH117-$AH116)/10000</f>
        <v>0</v>
      </c>
      <c r="GE116" s="140" t="n">
        <f aca="false">IF(GE$2&lt;=$A116,IF(GE$3&gt;=$A116,(GE$4),0),0)*($AH117-$AH116)/10000</f>
        <v>0</v>
      </c>
      <c r="GF116" s="17"/>
      <c r="GG116" s="128" t="n">
        <f aca="false">SUM(FZ116:GE116)</f>
        <v>0</v>
      </c>
      <c r="GH116" s="128" t="n">
        <f aca="false">GG116*AL116</f>
        <v>0</v>
      </c>
      <c r="GK116" s="17"/>
      <c r="GL116" s="17"/>
      <c r="GM116" s="17"/>
      <c r="GN116" s="17"/>
      <c r="GO116" s="140" t="n">
        <f aca="false">IF(GO$2&lt;=$A116,IF(GO$3&gt;=$A116,(GO$4),0),0)*($AH117-$AH116)/10000</f>
        <v>0</v>
      </c>
      <c r="GP116" s="140" t="n">
        <f aca="false">IF(GP$2&lt;=$A116,IF(GP$3&gt;=$A116,(GP$4),0),0)*($AH117-$AH116)/10000</f>
        <v>0</v>
      </c>
      <c r="GQ116" s="140" t="n">
        <f aca="false">IF(GQ$2&lt;=$A116,IF(GQ$3&gt;=$A116,(GQ$4),0),0)*($AH117-$AH116)/10000</f>
        <v>0</v>
      </c>
      <c r="GR116" s="140" t="n">
        <f aca="false">IF(GR$2&lt;=$A116,IF(GR$3&gt;=$A116,(GR$4),0),0)*($AH117-$AH116)/10000</f>
        <v>0</v>
      </c>
      <c r="GS116" s="140" t="n">
        <f aca="false">IF(GS$2&lt;=$A116,IF(GS$3&gt;=$A116,(GS$4),0),0)*($AH117-$AH116)/10000</f>
        <v>0</v>
      </c>
      <c r="GT116" s="140" t="n">
        <f aca="false">IF(GT$2&lt;=$A116,IF(GT$3&gt;=$A116,(GT$4),0),0)*($AH117-$AH116)/10000</f>
        <v>0</v>
      </c>
      <c r="GU116" s="17"/>
      <c r="GV116" s="128" t="n">
        <f aca="false">SUM(GO116:GT116)</f>
        <v>0</v>
      </c>
      <c r="GW116" s="128" t="n">
        <f aca="false">GV116*AL116</f>
        <v>0</v>
      </c>
      <c r="GZ116" s="17"/>
      <c r="HA116" s="17"/>
      <c r="HB116" s="17"/>
      <c r="HC116" s="17"/>
      <c r="HD116" s="140" t="n">
        <f aca="false">IF(HD$2&lt;=$A116,IF(HD$3&gt;=$A116,(HD$4),0),0)*($AH117-$AH116)/10000</f>
        <v>0</v>
      </c>
      <c r="HE116" s="140" t="n">
        <f aca="false">IF(HE$2&lt;=$A116,IF(HE$3&gt;=$A116,(HE$4),0),0)*($AH117-$AH116)/10000</f>
        <v>0</v>
      </c>
      <c r="HF116" s="140" t="n">
        <f aca="false">IF(HF$2&lt;=$A116,IF(HF$3&gt;=$A116,(HF$4),0),0)*($AH117-$AH116)/10000</f>
        <v>0</v>
      </c>
      <c r="HG116" s="140" t="n">
        <f aca="false">IF(HG$2&lt;=$A116,IF(HG$3&gt;=$A116,(HG$4),0),0)*($AH117-$AH116)/10000</f>
        <v>0</v>
      </c>
      <c r="HH116" s="140" t="n">
        <f aca="false">IF(HH$2&lt;=$A116,IF(HH$3&gt;=$A116,(HH$4),0),0)*($AH117-$AH116)/10000</f>
        <v>0</v>
      </c>
      <c r="HI116" s="140" t="n">
        <f aca="false">IF(HI$2&lt;=$A116,IF(HI$3&gt;=$A116,(HI$4),0),0)*($AH117-$AH116)/10000</f>
        <v>0</v>
      </c>
      <c r="HJ116" s="17"/>
      <c r="HK116" s="128" t="n">
        <f aca="false">SUM(HD116:HI116)</f>
        <v>0</v>
      </c>
      <c r="HL116" s="128" t="n">
        <f aca="false">HK116*AL116</f>
        <v>0</v>
      </c>
    </row>
    <row r="117" customFormat="false" ht="16.5" hidden="false" customHeight="false" outlineLevel="0" collapsed="false">
      <c r="A117" s="133" t="n">
        <v>40299</v>
      </c>
      <c r="B117" s="144" t="e">
        <f aca="false">INDEX(PrnArray,MATCH($A117,PrnColumn,0),MATCH($AE$19,PrnRow,0))+EP117</f>
        <v>#VALUE!</v>
      </c>
      <c r="C117" s="135" t="n">
        <f aca="false">INDEX(M1SHEET,MATCH($A117,M1COLUMN,0),MATCH($AF$14,M1ROW,0))</f>
        <v>0</v>
      </c>
      <c r="D117" s="152"/>
      <c r="E117" s="144" t="n">
        <f aca="false">INDEX(PrnArray,MATCH($A117,PrnColumn,0),MATCH($AF$47,PrnRow,0))+HL117</f>
        <v>0</v>
      </c>
      <c r="F117" s="135" t="n">
        <f aca="false">INDEX(M1SHEET,MATCH($A117,M1COLUMN,0),MATCH($AF$6,M1ROW,0))</f>
        <v>0.18</v>
      </c>
      <c r="G117" s="152"/>
      <c r="H117" s="144" t="n">
        <f aca="false">INDEX(PrnArray,MATCH($A117,PrnColumn,0),MATCH($AE$11,PrnRow,0))</f>
        <v>0</v>
      </c>
      <c r="I117" s="135" t="n">
        <f aca="false">INDEX(M1SHEET,MATCH($A117,M1COLUMN,0),MATCH($AF$20,M1ROW,0))</f>
        <v>-0.09</v>
      </c>
      <c r="J117" s="152"/>
      <c r="K117" s="144" t="e">
        <f aca="false">INDEX(PrnArray,MATCH($A117,PrnColumn,0),MATCH($AE$21,PrnRow,0))+FS117</f>
        <v>#VALUE!</v>
      </c>
      <c r="L117" s="135" t="n">
        <f aca="false">INDEX(M1SHEET,MATCH($A117,M1COLUMN,0),MATCH($AF$10,M1ROW,0))</f>
        <v>0.08</v>
      </c>
      <c r="M117" s="152"/>
      <c r="N117" s="144" t="n">
        <f aca="false">INDEX(PrnArray,MATCH($A117,PrnColumn,0),MATCH($AE$40,PrnRow,0))+AJ117</f>
        <v>-55.7</v>
      </c>
      <c r="O117" s="135" t="n">
        <f aca="false">INDEX(M1SHEET,MATCH($A117,M1COLUMN,0),MATCH($AF$26,M1ROW,0))</f>
        <v>0.13</v>
      </c>
      <c r="P117" s="152"/>
      <c r="Q117" s="144" t="n">
        <f aca="false">INDEX(PrnArray,MATCH($A117,PrnColumn,0),MATCH($AE$2,PrnRow,0))+$BE117+$DE117</f>
        <v>1.75</v>
      </c>
      <c r="R117" s="135" t="n">
        <f aca="false">INDEX(M1SHEET,MATCH($A117,M1COLUMN,0),MATCH($AF$3,M1ROW,0))</f>
        <v>-0.57</v>
      </c>
      <c r="S117" s="152"/>
      <c r="T117" s="135" t="n">
        <f aca="false">INDEX(M1SHEET,MATCH($A117,M1COLUMN,0),MATCH($AF$28,M1ROW,0))</f>
        <v>4.94816844839987</v>
      </c>
      <c r="U117" s="152"/>
      <c r="V117" s="144" t="e">
        <f aca="false">INDEX(PrnArray,MATCH($A117,PrnColumn,0),MATCH($AE$18,PrnRow,0))+INDEX(optsArray,MATCH($A117,optsColumn,0),MATCH($AE$18,optsRow,0))+$BE117+$CJ117+$CR117+$DP117</f>
        <v>#VALUE!</v>
      </c>
      <c r="W117" s="135" t="n">
        <f aca="false">INDEX(M1SHEET,MATCH($A117,M1COLUMN,0),MATCH($AF$2,M1ROW,0))</f>
        <v>4.1085</v>
      </c>
      <c r="X117" s="152"/>
      <c r="Z117" s="150" t="e">
        <f aca="false">H117+K117+Q117</f>
        <v>#VALUE!</v>
      </c>
      <c r="AA117" s="58"/>
      <c r="AB117" s="58"/>
      <c r="AH117" s="138" t="n">
        <v>40299</v>
      </c>
      <c r="AI117" s="96" t="n">
        <f aca="false">(BE117+BQ117+CJ117+DP117)*AL117</f>
        <v>0</v>
      </c>
      <c r="AJ117" s="97" t="n">
        <f aca="false">(AN117)*(AL117)</f>
        <v>0</v>
      </c>
      <c r="AK117" s="97" t="n">
        <f aca="false">(AM117+AN117)*(AL117)</f>
        <v>0</v>
      </c>
      <c r="AL117" s="139" t="n">
        <f aca="false">INDEX(M1SHEET,MATCH($AH117,M1COLUMN,0),MATCH($AF$38,M1ROW,0))</f>
        <v>0.579640716617866</v>
      </c>
      <c r="AM117" s="122" t="n">
        <f aca="false">BR117</f>
        <v>0</v>
      </c>
      <c r="AN117" s="97" t="n">
        <f aca="false">BQ117</f>
        <v>0</v>
      </c>
      <c r="AO117" s="125"/>
      <c r="AP117" s="108"/>
      <c r="AQ117" s="128" t="n">
        <f aca="false">SUM(AW117:BD117)+SUM(BH117:BO117)+SUM(DT117:DY117)+SUM(BV117:CH117)</f>
        <v>0</v>
      </c>
      <c r="AR117" s="108"/>
      <c r="AS117" s="17"/>
      <c r="AT117" s="17"/>
      <c r="AU117" s="37" t="n">
        <v>40299</v>
      </c>
      <c r="AV117" s="17"/>
      <c r="AW117" s="128" t="n">
        <f aca="false">IF(AW$2&lt;=$A117,IF(AW$3&gt;=$A117,(AW$4/1.055056),0),0)*($AH118-$AH117)/10000</f>
        <v>0</v>
      </c>
      <c r="AX117" s="140" t="n">
        <f aca="false">IF(AX$2&lt;=$A117,IF(AX$3&gt;=$A117,(AX$4/1.055056),0),0)*($AH118-$AH117)/10000</f>
        <v>0</v>
      </c>
      <c r="AY117" s="140" t="n">
        <f aca="false">IF(AY$2&lt;=$A117,IF(AY$3&gt;=$A117,(AY$4/1.055056),0),0)*($AH118-$AH117)/10000</f>
        <v>0</v>
      </c>
      <c r="AZ117" s="140" t="n">
        <f aca="false">IF(AZ$2&lt;=$A117,IF(AZ$3&gt;=$A117,(AZ$4/1.055056),0),0)*($AH118-$AH117)/10000</f>
        <v>0</v>
      </c>
      <c r="BA117" s="140" t="n">
        <f aca="false">IF(BA$2&lt;=$A117,IF(BA$3&gt;=$A117,(BA$4/1.055056),0),0)*($AH118-$AH117)/10000</f>
        <v>0</v>
      </c>
      <c r="BB117" s="140" t="n">
        <f aca="false">IF(BB$2&lt;=$A117,IF(BB$3&gt;=$A117,(BB$4/1.055056),0),0)*($AH118-$AH117)/10000</f>
        <v>0</v>
      </c>
      <c r="BC117" s="140" t="n">
        <f aca="false">IF(BC$2&lt;=$A117,IF(BC$3&gt;=$A117,(BC$4/1.055056),0),0)*($AH118-$AH117)/10000</f>
        <v>0</v>
      </c>
      <c r="BD117" s="140"/>
      <c r="BE117" s="140" t="n">
        <f aca="false">SUM(AW117:BD117)*AL117</f>
        <v>0</v>
      </c>
      <c r="BF117" s="13"/>
      <c r="BG117" s="13"/>
      <c r="BH117" s="141" t="n">
        <f aca="false">IF(BH$2&lt;=$A117,IF(BH$3&gt;=$A117,(BH$4/1.055056),0),0)*($AH118-$AH117)/10000</f>
        <v>0</v>
      </c>
      <c r="BI117" s="141" t="n">
        <f aca="false">IF(BI$2&lt;=$A117,IF(BI$3&gt;=$A117,(BI$4/1.055056),0),0)*($AH118-$AH117)/10000</f>
        <v>0</v>
      </c>
      <c r="BJ117" s="141" t="n">
        <f aca="false">IF(BJ$2&lt;=$A117,IF(BJ$3&gt;=$A117,(BJ$4/1.055056),0),0)*($AH118-$AH117)/10000</f>
        <v>0</v>
      </c>
      <c r="BK117" s="141" t="n">
        <f aca="false">IF(BK$2&lt;=$A117,IF(BK$3&gt;=$A117,(BK$4/1.055056),0),0)*($AH118-$AH117)/10000</f>
        <v>0</v>
      </c>
      <c r="BL117" s="141" t="n">
        <f aca="false">IF(BL$2&lt;=$A117,IF(BL$3&gt;=$A117,(BL$4/1.055056),0),0)*($AH118-$AH117)/10000</f>
        <v>0</v>
      </c>
      <c r="BM117" s="141" t="n">
        <f aca="false">IF(BM$2&lt;=$A117,IF(BM$3&gt;=$A117,(BM$4/1.055056),0),0)*($AH118-$AH117)/10000</f>
        <v>0</v>
      </c>
      <c r="BN117" s="141" t="n">
        <f aca="false">IF(BN$2&lt;=$A117,IF(BN$3&gt;=$A117,(BN$4/1.055056),0),0)*($AH118-$AH117)/10000</f>
        <v>0</v>
      </c>
      <c r="BO117" s="141" t="n">
        <f aca="false">IF(BO$2&lt;=$A117,IF(BO$3&gt;=$A117,(BO$4/1.055056),0),0)*($AH118-$AH117)/10000</f>
        <v>0</v>
      </c>
      <c r="BP117" s="13"/>
      <c r="BQ117" s="14" t="n">
        <f aca="false">SUM(BH117:BO117)</f>
        <v>0</v>
      </c>
      <c r="BR117" s="14"/>
      <c r="BS117" s="14"/>
      <c r="BT117" s="17"/>
      <c r="BU117" s="17"/>
      <c r="BV117" s="142" t="n">
        <f aca="false">IF(BV$2&lt;=$A117,IF(BV$3&gt;=$A117,(BV$4),0),0)*($AH118-$AH117)/10000</f>
        <v>0</v>
      </c>
      <c r="BW117" s="142" t="n">
        <f aca="false">IF(BW$2&lt;=$A117,IF(BW$3&gt;=$A117,(BW$4),0),0)*($AH118-$AH117)/10000</f>
        <v>0</v>
      </c>
      <c r="BX117" s="142" t="n">
        <f aca="false">IF(BX$2&lt;=$A117,IF(BX$3&gt;=$A117,(BX$4),0),0)*($AH118-$AH117)/10000</f>
        <v>0</v>
      </c>
      <c r="BY117" s="142" t="n">
        <f aca="false">IF(BY$2&lt;=$A117,IF(BY$3&gt;=$A117,(BY$4),0),0)*($AH118-$AH117)/10000</f>
        <v>0</v>
      </c>
      <c r="BZ117" s="142" t="n">
        <f aca="false">IF(BZ$2&lt;=$A117,IF(BZ$3&gt;=$A117,(BZ$4),0),0)*($AH118-$AH117)/10000</f>
        <v>0</v>
      </c>
      <c r="CA117" s="140" t="n">
        <f aca="false">IF(CA$2&lt;=$A117,IF(CA$3&gt;=$A117,(CA$4),0),0)*($AH118-$AH117)/10000</f>
        <v>0</v>
      </c>
      <c r="CB117" s="140" t="n">
        <f aca="false">IF(CB$2&lt;=$A117,IF(CB$3&gt;=$A117,(CB$4),0),0)*($AH118-$AH117)/10000</f>
        <v>0</v>
      </c>
      <c r="CC117" s="140" t="n">
        <f aca="false">IF(CC$2&lt;=$A117,IF(CC$3&gt;=$A117,(CC$4),0),0)*($AH118-$AH117)/10000</f>
        <v>0</v>
      </c>
      <c r="CD117" s="140" t="n">
        <f aca="false">IF(CD$2&lt;=$A117,IF(CD$3&gt;=$A117,(CD$4),0),0)*($AH118-$AH117)/10000</f>
        <v>0</v>
      </c>
      <c r="CE117" s="140" t="n">
        <f aca="false">IF(CE$2&lt;=$A117,IF(CE$3&gt;=$A117,(CE$4),0),0)*($AH118-$AH117)/10000</f>
        <v>0</v>
      </c>
      <c r="CF117" s="140" t="n">
        <f aca="false">IF(CF$2&lt;=$A117,IF(CF$3&gt;=$A117,(CF$4),0),0)*($AH118-$AH117)/10000</f>
        <v>0</v>
      </c>
      <c r="CG117" s="140" t="n">
        <f aca="false">IF(CG$2&lt;=$A117,IF(CG$3&gt;=$A117,(CG$4),0),0)*($AH118-$AH117)/10000</f>
        <v>0</v>
      </c>
      <c r="CH117" s="140" t="n">
        <f aca="false">IF(CH$2&lt;=$A117,IF(CH$3&gt;=$A117,(CH$4),0),0)*($AH118-$AH117)/10000</f>
        <v>0</v>
      </c>
      <c r="CI117" s="17"/>
      <c r="CJ117" s="128" t="n">
        <f aca="false">SUM(BV117:CH117)*$AL117</f>
        <v>0</v>
      </c>
      <c r="CK117" s="128"/>
      <c r="CL117" s="128"/>
      <c r="CM117" s="142" t="n">
        <f aca="false">IF(CM$2&lt;=$A117,IF(CM$3&gt;=$A117,(CM$4),0),0)*($AH118-$AH117)/10000</f>
        <v>0</v>
      </c>
      <c r="CN117" s="142" t="n">
        <f aca="false">IF(CN$2&lt;=$A117,IF(CN$3&gt;=$A117,(CN$4),0),0)*($AH118-$AH117)/10000</f>
        <v>0</v>
      </c>
      <c r="CO117" s="142" t="n">
        <f aca="false">IF(CO$2&lt;=$A117,IF(CO$3&gt;=$A117,(CO$4),0),0)*($AH118-$AH117)/10000</f>
        <v>0</v>
      </c>
      <c r="CP117" s="142" t="n">
        <f aca="false">IF(CP$2&lt;=$A117,IF(CP$3&gt;=$A117,(CP$4),0),0)*($AH118-$AH117)/10000</f>
        <v>0</v>
      </c>
      <c r="CQ117" s="128"/>
      <c r="CR117" s="128" t="n">
        <f aca="false">SUM(CM117:CP117)*AL117</f>
        <v>0</v>
      </c>
      <c r="CS117" s="128"/>
      <c r="CT117" s="17"/>
      <c r="CU117" s="17"/>
      <c r="CV117" s="17"/>
      <c r="CW117" s="140" t="n">
        <f aca="false">IF(CW$2&lt;=$A117,IF(CW$3&gt;=$A117,(CW$4),0),0)*($AH118-$AH117)/10000</f>
        <v>0</v>
      </c>
      <c r="CX117" s="140" t="n">
        <f aca="false">IF(CX$2&lt;=$A117,IF(CX$3&gt;=$A117,(CX$4),0),0)*($AH118-$AH117)/10000</f>
        <v>0</v>
      </c>
      <c r="CY117" s="140" t="n">
        <f aca="false">IF(CY$2&lt;=$A117,IF(CY$3&gt;=$A117,(CY$4),0),0)*($AH118-$AH117)/10000</f>
        <v>0</v>
      </c>
      <c r="CZ117" s="140" t="n">
        <f aca="false">IF(CZ$2&lt;=$A117,IF(CZ$3&gt;=$A117,(CZ$4),0),0)*($AH118-$AH117)/10000</f>
        <v>0</v>
      </c>
      <c r="DA117" s="140" t="n">
        <f aca="false">IF(DA$2&lt;=$A117,IF(DA$3&gt;=$A117,(DA$4),0),0)*($AH118-$AH117)/10000</f>
        <v>0</v>
      </c>
      <c r="DB117" s="140" t="n">
        <f aca="false">IF(DB$2&lt;=$A117,IF(DB$3&gt;=$A117,(DB$4),0),0)*($AH118-$AH117)/10000</f>
        <v>0</v>
      </c>
      <c r="DC117" s="140" t="n">
        <f aca="false">IF(DC$2&lt;=$A117,IF(DC$3&gt;=$A117,(DC$4),0),0)*($AH118-$AH117)/10000</f>
        <v>0</v>
      </c>
      <c r="DD117" s="17"/>
      <c r="DE117" s="128" t="n">
        <f aca="false">SUM(CW117:DC117)*$AL117</f>
        <v>0</v>
      </c>
      <c r="DF117" s="17"/>
      <c r="DG117" s="17"/>
      <c r="DH117" s="17"/>
      <c r="DI117" s="17"/>
      <c r="DJ117" s="17"/>
      <c r="DK117" s="140" t="n">
        <f aca="false">IF(DK$2&lt;=$A117,IF(DK$3&gt;=$A117,(DK$4),0),0)*($AH118-$AH117)/10000</f>
        <v>0</v>
      </c>
      <c r="DL117" s="140" t="n">
        <f aca="false">IF(DL$2&lt;=$A117,IF(DL$3&gt;=$A117,(DL$4),0),0)*($AH118-$AH117)/10000</f>
        <v>0</v>
      </c>
      <c r="DM117" s="140" t="n">
        <f aca="false">IF(DM$2&lt;=$A117,IF(DM$3&gt;=$A117,(DM$4),0),0)*($AH118-$AH117)/10000</f>
        <v>0</v>
      </c>
      <c r="DN117" s="140" t="n">
        <f aca="false">IF(DN$2&lt;=$A117,IF(DN$3&gt;=$A117,(DN$4),0),0)*($AH118-$AH117)/10000</f>
        <v>0</v>
      </c>
      <c r="DO117" s="140"/>
      <c r="DP117" s="140" t="n">
        <f aca="false">SUM(DK117:DN117)*AL117</f>
        <v>0</v>
      </c>
      <c r="DQ117" s="140"/>
      <c r="DR117" s="140" t="n">
        <f aca="false">IF(DR$2&lt;=$A117,IF(DR$3&gt;=$A117,(DR$4),0),0)*($AH118-$AH117)/10000</f>
        <v>0</v>
      </c>
      <c r="DS117" s="140" t="n">
        <f aca="false">IF(DS$2&lt;=$A117,IF(DS$3&gt;=$A117,(DS$4),0),0)*($AH118-$AH117)/10000</f>
        <v>0</v>
      </c>
      <c r="DT117" s="140" t="n">
        <f aca="false">IF(DT$2&lt;=$A117,IF(DT$3&gt;=$A117,(DT$4),0),0)*($AH118-$AH117)/10000</f>
        <v>0</v>
      </c>
      <c r="DU117" s="140" t="n">
        <f aca="false">IF(DU$2&lt;=$A117,IF(DU$3&gt;=$A117,(DU$4),0),0)*($AH118-$AH117)/10000</f>
        <v>0</v>
      </c>
      <c r="DV117" s="140" t="n">
        <f aca="false">IF(DV$2&lt;=$A117,IF(DV$3&gt;=$A117,(DV$4),0),0)*($AH118-$AH117)/10000</f>
        <v>0</v>
      </c>
      <c r="DW117" s="140" t="n">
        <f aca="false">IF(DW$2&lt;=$A117,IF(DW$3&gt;=$A117,(DW$4),0),0)*($AH118-$AH117)/10000</f>
        <v>0</v>
      </c>
      <c r="DX117" s="140" t="n">
        <f aca="false">IF(DX$2&lt;=$A117,IF(DX$3&gt;=$A117,(DX$4),0),0)*($AH118-$AH117)/10000</f>
        <v>0</v>
      </c>
      <c r="DY117" s="140" t="n">
        <f aca="false">IF(DY$2&lt;=$A117,IF(DY$3&gt;=$A117,(DY$4),0),0)*($AH118-$AH117)/10000</f>
        <v>0</v>
      </c>
      <c r="DZ117" s="17"/>
      <c r="EA117" s="128" t="n">
        <f aca="false">DP117+((SUM(DR117:DY117)))</f>
        <v>0</v>
      </c>
      <c r="EB117" s="128" t="n">
        <f aca="false">EA117*AL117</f>
        <v>0</v>
      </c>
      <c r="EC117" s="17"/>
      <c r="ED117" s="17"/>
      <c r="EE117" s="17"/>
      <c r="EF117" s="17"/>
      <c r="EG117" s="17"/>
      <c r="EH117" s="140" t="n">
        <f aca="false">IF(EH$2&lt;=$A117,IF(EH$3&gt;=$A117,(EH$4),0),0)*($AH118-$AH117)/10000</f>
        <v>0</v>
      </c>
      <c r="EI117" s="140" t="n">
        <f aca="false">IF(EI$2&lt;=$A117,IF(EI$3&gt;=$A117,(EI$4),0),0)*($AH118-$AH117)/10000</f>
        <v>0</v>
      </c>
      <c r="EJ117" s="140" t="n">
        <f aca="false">IF(EJ$2&lt;=$A117,IF(EJ$3&gt;=$A117,(EJ$4),0),0)*($AH118-$AH117)/10000</f>
        <v>0</v>
      </c>
      <c r="EK117" s="140" t="n">
        <f aca="false">IF(EK$2&lt;=$A117,IF(EK$3&gt;=$A117,(EK$4),0),0)*($AH118-$AH117)/10000</f>
        <v>0</v>
      </c>
      <c r="EL117" s="140" t="n">
        <f aca="false">IF(EL$2&lt;=$A117,IF(EL$3&gt;=$A117,(EL$4),0),0)*($AH118-$AH117)/10000</f>
        <v>0</v>
      </c>
      <c r="EM117" s="140" t="n">
        <f aca="false">IF(EM$2&lt;=$A117,IF(EM$3&gt;=$A117,(EM$4),0),0)*($AH118-$AH117)/10000</f>
        <v>0</v>
      </c>
      <c r="EN117" s="17"/>
      <c r="EO117" s="128" t="n">
        <f aca="false">SUM(EH117:EM117)</f>
        <v>0</v>
      </c>
      <c r="EP117" s="128" t="n">
        <f aca="false">EO117*AL117</f>
        <v>0</v>
      </c>
      <c r="EQ117" s="17"/>
      <c r="ER117" s="17"/>
      <c r="ES117" s="17"/>
      <c r="ET117" s="17"/>
      <c r="EU117" s="17"/>
      <c r="EV117" s="140" t="n">
        <f aca="false">IF(EV$2&lt;=$A117,IF(EV$3&gt;=$A117,(EV$4),0),0)*($AH118-$AH117)/10000</f>
        <v>0</v>
      </c>
      <c r="EW117" s="140" t="n">
        <f aca="false">IF(EW$2&lt;=$A117,IF(EW$3&gt;=$A117,(EW$4),0),0)*($AH118-$AH117)/10000</f>
        <v>0</v>
      </c>
      <c r="EX117" s="140" t="n">
        <f aca="false">IF(EX$2&lt;=$A117,IF(EX$3&gt;=$A117,(EX$4),0),0)*($AH118-$AH117)/10000</f>
        <v>0</v>
      </c>
      <c r="EY117" s="140" t="n">
        <f aca="false">IF(EY$2&lt;=$A117,IF(EY$3&gt;=$A117,(EY$4),0),0)*($AH118-$AH117)/10000</f>
        <v>0</v>
      </c>
      <c r="EZ117" s="140" t="n">
        <f aca="false">IF(EZ$2&lt;=$A117,IF(EZ$3&gt;=$A117,(EZ$4),0),0)*($AH118-$AH117)/10000</f>
        <v>0</v>
      </c>
      <c r="FA117" s="140" t="n">
        <f aca="false">IF(FA$2&lt;=$A117,IF(FA$3&gt;=$A117,(FA$4),0),0)*($AH118-$AH117)/10000</f>
        <v>0</v>
      </c>
      <c r="FB117" s="17"/>
      <c r="FC117" s="128" t="n">
        <f aca="false">SUM(EV117:FA117)</f>
        <v>0</v>
      </c>
      <c r="FD117" s="128" t="n">
        <f aca="false">FC117*AL117</f>
        <v>0</v>
      </c>
      <c r="FE117" s="17"/>
      <c r="FF117" s="17"/>
      <c r="FG117" s="17"/>
      <c r="FH117" s="17"/>
      <c r="FI117" s="17"/>
      <c r="FJ117" s="17"/>
      <c r="FK117" s="140" t="n">
        <f aca="false">IF(FK$2&lt;=$A117,IF(FK$3&gt;=$A117,(FK$4),0),0)*($AH118-$AH117)/10000</f>
        <v>0</v>
      </c>
      <c r="FL117" s="140" t="n">
        <f aca="false">IF(FL$2&lt;=$A117,IF(FL$3&gt;=$A117,(FL$4),0),0)*($AH118-$AH117)/10000</f>
        <v>0</v>
      </c>
      <c r="FM117" s="140" t="n">
        <f aca="false">IF(FM$2&lt;=$A117,IF(FM$3&gt;=$A117,(FM$4),0),0)*($AH118-$AH117)/10000</f>
        <v>0</v>
      </c>
      <c r="FN117" s="140" t="n">
        <f aca="false">IF(FN$2&lt;=$A117,IF(FN$3&gt;=$A117,(FN$4),0),0)*($AH118-$AH117)/10000</f>
        <v>0</v>
      </c>
      <c r="FO117" s="140" t="n">
        <f aca="false">IF(FO$2&lt;=$A117,IF(FO$3&gt;=$A117,(FO$4),0),0)*($AH118-$AH117)/10000</f>
        <v>0</v>
      </c>
      <c r="FP117" s="140" t="n">
        <f aca="false">IF(FP$2&lt;=$A117,IF(FP$3&gt;=$A117,(FP$4),0),0)*($AH118-$AH117)/10000</f>
        <v>0</v>
      </c>
      <c r="FQ117" s="17"/>
      <c r="FR117" s="128" t="n">
        <f aca="false">SUM(FK117:FP117)</f>
        <v>0</v>
      </c>
      <c r="FS117" s="128" t="n">
        <f aca="false">FR117*AL117</f>
        <v>0</v>
      </c>
      <c r="FT117" s="17"/>
      <c r="FU117" s="17"/>
      <c r="FV117" s="17"/>
      <c r="FW117" s="17"/>
      <c r="FX117" s="17"/>
      <c r="FY117" s="17"/>
      <c r="FZ117" s="140" t="n">
        <f aca="false">IF(FZ$2&lt;=$A117,IF(FZ$3&gt;=$A117,(FZ$4),0),0)*($AH118-$AH117)/10000</f>
        <v>0</v>
      </c>
      <c r="GA117" s="140" t="n">
        <f aca="false">IF(GA$2&lt;=$A117,IF(GA$3&gt;=$A117,(GA$4),0),0)*($AH118-$AH117)/10000</f>
        <v>0</v>
      </c>
      <c r="GB117" s="140" t="n">
        <f aca="false">IF(GB$2&lt;=$A117,IF(GB$3&gt;=$A117,(GB$4),0),0)*($AH118-$AH117)/10000</f>
        <v>0</v>
      </c>
      <c r="GC117" s="140" t="n">
        <f aca="false">IF(GC$2&lt;=$A117,IF(GC$3&gt;=$A117,(GC$4),0),0)*($AH118-$AH117)/10000</f>
        <v>0</v>
      </c>
      <c r="GD117" s="140" t="n">
        <f aca="false">IF(GD$2&lt;=$A117,IF(GD$3&gt;=$A117,(GD$4),0),0)*($AH118-$AH117)/10000</f>
        <v>0</v>
      </c>
      <c r="GE117" s="140" t="n">
        <f aca="false">IF(GE$2&lt;=$A117,IF(GE$3&gt;=$A117,(GE$4),0),0)*($AH118-$AH117)/10000</f>
        <v>0</v>
      </c>
      <c r="GF117" s="17"/>
      <c r="GG117" s="128" t="n">
        <f aca="false">SUM(FZ117:GE117)</f>
        <v>0</v>
      </c>
      <c r="GH117" s="128" t="n">
        <f aca="false">GG117*AL117</f>
        <v>0</v>
      </c>
      <c r="GK117" s="17"/>
      <c r="GL117" s="17"/>
      <c r="GM117" s="17"/>
      <c r="GN117" s="17"/>
      <c r="GO117" s="140" t="n">
        <f aca="false">IF(GO$2&lt;=$A117,IF(GO$3&gt;=$A117,(GO$4),0),0)*($AH118-$AH117)/10000</f>
        <v>0</v>
      </c>
      <c r="GP117" s="140" t="n">
        <f aca="false">IF(GP$2&lt;=$A117,IF(GP$3&gt;=$A117,(GP$4),0),0)*($AH118-$AH117)/10000</f>
        <v>0</v>
      </c>
      <c r="GQ117" s="140" t="n">
        <f aca="false">IF(GQ$2&lt;=$A117,IF(GQ$3&gt;=$A117,(GQ$4),0),0)*($AH118-$AH117)/10000</f>
        <v>0</v>
      </c>
      <c r="GR117" s="140" t="n">
        <f aca="false">IF(GR$2&lt;=$A117,IF(GR$3&gt;=$A117,(GR$4),0),0)*($AH118-$AH117)/10000</f>
        <v>0</v>
      </c>
      <c r="GS117" s="140" t="n">
        <f aca="false">IF(GS$2&lt;=$A117,IF(GS$3&gt;=$A117,(GS$4),0),0)*($AH118-$AH117)/10000</f>
        <v>0</v>
      </c>
      <c r="GT117" s="140" t="n">
        <f aca="false">IF(GT$2&lt;=$A117,IF(GT$3&gt;=$A117,(GT$4),0),0)*($AH118-$AH117)/10000</f>
        <v>0</v>
      </c>
      <c r="GU117" s="17"/>
      <c r="GV117" s="128" t="n">
        <f aca="false">SUM(GO117:GT117)</f>
        <v>0</v>
      </c>
      <c r="GW117" s="128" t="n">
        <f aca="false">GV117*AL117</f>
        <v>0</v>
      </c>
      <c r="GZ117" s="17"/>
      <c r="HA117" s="17"/>
      <c r="HB117" s="17"/>
      <c r="HC117" s="17"/>
      <c r="HD117" s="140" t="n">
        <f aca="false">IF(HD$2&lt;=$A117,IF(HD$3&gt;=$A117,(HD$4),0),0)*($AH118-$AH117)/10000</f>
        <v>0</v>
      </c>
      <c r="HE117" s="140" t="n">
        <f aca="false">IF(HE$2&lt;=$A117,IF(HE$3&gt;=$A117,(HE$4),0),0)*($AH118-$AH117)/10000</f>
        <v>0</v>
      </c>
      <c r="HF117" s="140" t="n">
        <f aca="false">IF(HF$2&lt;=$A117,IF(HF$3&gt;=$A117,(HF$4),0),0)*($AH118-$AH117)/10000</f>
        <v>0</v>
      </c>
      <c r="HG117" s="140" t="n">
        <f aca="false">IF(HG$2&lt;=$A117,IF(HG$3&gt;=$A117,(HG$4),0),0)*($AH118-$AH117)/10000</f>
        <v>0</v>
      </c>
      <c r="HH117" s="140" t="n">
        <f aca="false">IF(HH$2&lt;=$A117,IF(HH$3&gt;=$A117,(HH$4),0),0)*($AH118-$AH117)/10000</f>
        <v>0</v>
      </c>
      <c r="HI117" s="140" t="n">
        <f aca="false">IF(HI$2&lt;=$A117,IF(HI$3&gt;=$A117,(HI$4),0),0)*($AH118-$AH117)/10000</f>
        <v>0</v>
      </c>
      <c r="HJ117" s="17"/>
      <c r="HK117" s="128" t="n">
        <f aca="false">SUM(HD117:HI117)</f>
        <v>0</v>
      </c>
      <c r="HL117" s="128" t="n">
        <f aca="false">HK117*AL117</f>
        <v>0</v>
      </c>
    </row>
    <row r="118" customFormat="false" ht="16.5" hidden="false" customHeight="false" outlineLevel="0" collapsed="false">
      <c r="A118" s="133" t="n">
        <v>40330</v>
      </c>
      <c r="B118" s="144" t="e">
        <f aca="false">INDEX(PrnArray,MATCH($A118,PrnColumn,0),MATCH($AE$19,PrnRow,0))+EP118</f>
        <v>#VALUE!</v>
      </c>
      <c r="C118" s="135" t="n">
        <f aca="false">INDEX(M1SHEET,MATCH($A118,M1COLUMN,0),MATCH($AF$14,M1ROW,0))</f>
        <v>0</v>
      </c>
      <c r="D118" s="152"/>
      <c r="E118" s="144" t="n">
        <f aca="false">INDEX(PrnArray,MATCH($A118,PrnColumn,0),MATCH($AF$47,PrnRow,0))+HL118</f>
        <v>0</v>
      </c>
      <c r="F118" s="135" t="n">
        <f aca="false">INDEX(M1SHEET,MATCH($A118,M1COLUMN,0),MATCH($AF$6,M1ROW,0))</f>
        <v>0.17</v>
      </c>
      <c r="G118" s="152"/>
      <c r="H118" s="144" t="n">
        <f aca="false">INDEX(PrnArray,MATCH($A118,PrnColumn,0),MATCH($AE$11,PrnRow,0))</f>
        <v>0</v>
      </c>
      <c r="I118" s="135" t="n">
        <f aca="false">INDEX(M1SHEET,MATCH($A118,M1COLUMN,0),MATCH($AF$20,M1ROW,0))</f>
        <v>-0.09</v>
      </c>
      <c r="J118" s="152"/>
      <c r="K118" s="144" t="e">
        <f aca="false">INDEX(PrnArray,MATCH($A118,PrnColumn,0),MATCH($AE$21,PrnRow,0))+FS118</f>
        <v>#VALUE!</v>
      </c>
      <c r="L118" s="135" t="n">
        <f aca="false">INDEX(M1SHEET,MATCH($A118,M1COLUMN,0),MATCH($AF$10,M1ROW,0))</f>
        <v>0.07</v>
      </c>
      <c r="M118" s="152"/>
      <c r="N118" s="144" t="n">
        <f aca="false">INDEX(PrnArray,MATCH($A118,PrnColumn,0),MATCH($AE$40,PrnRow,0))+AJ118</f>
        <v>-53.6</v>
      </c>
      <c r="O118" s="135" t="n">
        <f aca="false">INDEX(M1SHEET,MATCH($A118,M1COLUMN,0),MATCH($AF$26,M1ROW,0))</f>
        <v>0.13</v>
      </c>
      <c r="P118" s="152"/>
      <c r="Q118" s="144" t="n">
        <f aca="false">INDEX(PrnArray,MATCH($A118,PrnColumn,0),MATCH($AE$2,PrnRow,0))+$BE118+$DE118</f>
        <v>1.69</v>
      </c>
      <c r="R118" s="135" t="n">
        <f aca="false">INDEX(M1SHEET,MATCH($A118,M1COLUMN,0),MATCH($AF$3,M1ROW,0))</f>
        <v>-0.57</v>
      </c>
      <c r="S118" s="152"/>
      <c r="T118" s="135" t="n">
        <f aca="false">INDEX(M1SHEET,MATCH($A118,M1COLUMN,0),MATCH($AF$28,M1ROW,0))</f>
        <v>4.99014320502015</v>
      </c>
      <c r="U118" s="152"/>
      <c r="V118" s="144" t="e">
        <f aca="false">INDEX(PrnArray,MATCH($A118,PrnColumn,0),MATCH($AE$18,PrnRow,0))+INDEX(optsArray,MATCH($A118,optsColumn,0),MATCH($AE$18,optsRow,0))+$BE118+$CJ118+$CR118+$DP118</f>
        <v>#VALUE!</v>
      </c>
      <c r="W118" s="135" t="n">
        <f aca="false">INDEX(M1SHEET,MATCH($A118,M1COLUMN,0),MATCH($AF$2,M1ROW,0))</f>
        <v>4.1385</v>
      </c>
      <c r="X118" s="152"/>
      <c r="Z118" s="150" t="e">
        <f aca="false">H118+K118+Q118</f>
        <v>#VALUE!</v>
      </c>
      <c r="AA118" s="58"/>
      <c r="AB118" s="58"/>
      <c r="AH118" s="138" t="n">
        <v>40330</v>
      </c>
      <c r="AI118" s="96" t="n">
        <f aca="false">(BE118+BQ118+CJ118+DP118)*AL118</f>
        <v>0</v>
      </c>
      <c r="AJ118" s="97" t="n">
        <f aca="false">(AN118)*(AL118)</f>
        <v>0</v>
      </c>
      <c r="AK118" s="97" t="n">
        <f aca="false">(AM118+AN118)*(AL118)</f>
        <v>0</v>
      </c>
      <c r="AL118" s="139" t="n">
        <f aca="false">INDEX(M1SHEET,MATCH($AH118,M1COLUMN,0),MATCH($AF$38,M1ROW,0))</f>
        <v>0.576318803411966</v>
      </c>
      <c r="AM118" s="122" t="n">
        <f aca="false">BR118</f>
        <v>0</v>
      </c>
      <c r="AN118" s="97" t="n">
        <f aca="false">BQ118</f>
        <v>0</v>
      </c>
      <c r="AO118" s="125"/>
      <c r="AP118" s="108"/>
      <c r="AQ118" s="128" t="n">
        <f aca="false">SUM(AW118:BD118)+SUM(BH118:BO118)+SUM(DT118:DY118)+SUM(BV118:CH118)</f>
        <v>0</v>
      </c>
      <c r="AR118" s="108"/>
      <c r="AS118" s="17"/>
      <c r="AT118" s="17"/>
      <c r="AU118" s="37" t="n">
        <v>40330</v>
      </c>
      <c r="AV118" s="17"/>
      <c r="AW118" s="128" t="n">
        <f aca="false">IF(AW$2&lt;=$A118,IF(AW$3&gt;=$A118,(AW$4/1.055056),0),0)*($AH119-$AH118)/10000</f>
        <v>0</v>
      </c>
      <c r="AX118" s="140" t="n">
        <f aca="false">IF(AX$2&lt;=$A118,IF(AX$3&gt;=$A118,(AX$4/1.055056),0),0)*($AH119-$AH118)/10000</f>
        <v>0</v>
      </c>
      <c r="AY118" s="140" t="n">
        <f aca="false">IF(AY$2&lt;=$A118,IF(AY$3&gt;=$A118,(AY$4/1.055056),0),0)*($AH119-$AH118)/10000</f>
        <v>0</v>
      </c>
      <c r="AZ118" s="140" t="n">
        <f aca="false">IF(AZ$2&lt;=$A118,IF(AZ$3&gt;=$A118,(AZ$4/1.055056),0),0)*($AH119-$AH118)/10000</f>
        <v>0</v>
      </c>
      <c r="BA118" s="140" t="n">
        <f aca="false">IF(BA$2&lt;=$A118,IF(BA$3&gt;=$A118,(BA$4/1.055056),0),0)*($AH119-$AH118)/10000</f>
        <v>0</v>
      </c>
      <c r="BB118" s="140" t="n">
        <f aca="false">IF(BB$2&lt;=$A118,IF(BB$3&gt;=$A118,(BB$4/1.055056),0),0)*($AH119-$AH118)/10000</f>
        <v>0</v>
      </c>
      <c r="BC118" s="140" t="n">
        <f aca="false">IF(BC$2&lt;=$A118,IF(BC$3&gt;=$A118,(BC$4/1.055056),0),0)*($AH119-$AH118)/10000</f>
        <v>0</v>
      </c>
      <c r="BD118" s="140"/>
      <c r="BE118" s="140" t="n">
        <f aca="false">SUM(AW118:BD118)*AL118</f>
        <v>0</v>
      </c>
      <c r="BF118" s="13"/>
      <c r="BG118" s="13"/>
      <c r="BH118" s="141" t="n">
        <f aca="false">IF(BH$2&lt;=$A118,IF(BH$3&gt;=$A118,(BH$4/1.055056),0),0)*($AH119-$AH118)/10000</f>
        <v>0</v>
      </c>
      <c r="BI118" s="141" t="n">
        <f aca="false">IF(BI$2&lt;=$A118,IF(BI$3&gt;=$A118,(BI$4/1.055056),0),0)*($AH119-$AH118)/10000</f>
        <v>0</v>
      </c>
      <c r="BJ118" s="141" t="n">
        <f aca="false">IF(BJ$2&lt;=$A118,IF(BJ$3&gt;=$A118,(BJ$4/1.055056),0),0)*($AH119-$AH118)/10000</f>
        <v>0</v>
      </c>
      <c r="BK118" s="141" t="n">
        <f aca="false">IF(BK$2&lt;=$A118,IF(BK$3&gt;=$A118,(BK$4/1.055056),0),0)*($AH119-$AH118)/10000</f>
        <v>0</v>
      </c>
      <c r="BL118" s="141" t="n">
        <f aca="false">IF(BL$2&lt;=$A118,IF(BL$3&gt;=$A118,(BL$4/1.055056),0),0)*($AH119-$AH118)/10000</f>
        <v>0</v>
      </c>
      <c r="BM118" s="141" t="n">
        <f aca="false">IF(BM$2&lt;=$A118,IF(BM$3&gt;=$A118,(BM$4/1.055056),0),0)*($AH119-$AH118)/10000</f>
        <v>0</v>
      </c>
      <c r="BN118" s="141" t="n">
        <f aca="false">IF(BN$2&lt;=$A118,IF(BN$3&gt;=$A118,(BN$4/1.055056),0),0)*($AH119-$AH118)/10000</f>
        <v>0</v>
      </c>
      <c r="BO118" s="141" t="n">
        <f aca="false">IF(BO$2&lt;=$A118,IF(BO$3&gt;=$A118,(BO$4/1.055056),0),0)*($AH119-$AH118)/10000</f>
        <v>0</v>
      </c>
      <c r="BP118" s="13"/>
      <c r="BQ118" s="14" t="n">
        <f aca="false">SUM(BH118:BO118)</f>
        <v>0</v>
      </c>
      <c r="BR118" s="14"/>
      <c r="BS118" s="14"/>
      <c r="BT118" s="17"/>
      <c r="BU118" s="17"/>
      <c r="BV118" s="142" t="n">
        <f aca="false">IF(BV$2&lt;=$A118,IF(BV$3&gt;=$A118,(BV$4),0),0)*($AH119-$AH118)/10000</f>
        <v>0</v>
      </c>
      <c r="BW118" s="142" t="n">
        <f aca="false">IF(BW$2&lt;=$A118,IF(BW$3&gt;=$A118,(BW$4),0),0)*($AH119-$AH118)/10000</f>
        <v>0</v>
      </c>
      <c r="BX118" s="142" t="n">
        <f aca="false">IF(BX$2&lt;=$A118,IF(BX$3&gt;=$A118,(BX$4),0),0)*($AH119-$AH118)/10000</f>
        <v>0</v>
      </c>
      <c r="BY118" s="142" t="n">
        <f aca="false">IF(BY$2&lt;=$A118,IF(BY$3&gt;=$A118,(BY$4),0),0)*($AH119-$AH118)/10000</f>
        <v>0</v>
      </c>
      <c r="BZ118" s="142" t="n">
        <f aca="false">IF(BZ$2&lt;=$A118,IF(BZ$3&gt;=$A118,(BZ$4),0),0)*($AH119-$AH118)/10000</f>
        <v>0</v>
      </c>
      <c r="CA118" s="140" t="n">
        <f aca="false">IF(CA$2&lt;=$A118,IF(CA$3&gt;=$A118,(CA$4),0),0)*($AH119-$AH118)/10000</f>
        <v>0</v>
      </c>
      <c r="CB118" s="140" t="n">
        <f aca="false">IF(CB$2&lt;=$A118,IF(CB$3&gt;=$A118,(CB$4),0),0)*($AH119-$AH118)/10000</f>
        <v>0</v>
      </c>
      <c r="CC118" s="140" t="n">
        <f aca="false">IF(CC$2&lt;=$A118,IF(CC$3&gt;=$A118,(CC$4),0),0)*($AH119-$AH118)/10000</f>
        <v>0</v>
      </c>
      <c r="CD118" s="140" t="n">
        <f aca="false">IF(CD$2&lt;=$A118,IF(CD$3&gt;=$A118,(CD$4),0),0)*($AH119-$AH118)/10000</f>
        <v>0</v>
      </c>
      <c r="CE118" s="140" t="n">
        <f aca="false">IF(CE$2&lt;=$A118,IF(CE$3&gt;=$A118,(CE$4),0),0)*($AH119-$AH118)/10000</f>
        <v>0</v>
      </c>
      <c r="CF118" s="140" t="n">
        <f aca="false">IF(CF$2&lt;=$A118,IF(CF$3&gt;=$A118,(CF$4),0),0)*($AH119-$AH118)/10000</f>
        <v>0</v>
      </c>
      <c r="CG118" s="140" t="n">
        <f aca="false">IF(CG$2&lt;=$A118,IF(CG$3&gt;=$A118,(CG$4),0),0)*($AH119-$AH118)/10000</f>
        <v>0</v>
      </c>
      <c r="CH118" s="140" t="n">
        <f aca="false">IF(CH$2&lt;=$A118,IF(CH$3&gt;=$A118,(CH$4),0),0)*($AH119-$AH118)/10000</f>
        <v>0</v>
      </c>
      <c r="CI118" s="17"/>
      <c r="CJ118" s="128" t="n">
        <f aca="false">SUM(BV118:CH118)*$AL118</f>
        <v>0</v>
      </c>
      <c r="CK118" s="128"/>
      <c r="CL118" s="128"/>
      <c r="CM118" s="142" t="n">
        <f aca="false">IF(CM$2&lt;=$A118,IF(CM$3&gt;=$A118,(CM$4),0),0)*($AH119-$AH118)/10000</f>
        <v>0</v>
      </c>
      <c r="CN118" s="142" t="n">
        <f aca="false">IF(CN$2&lt;=$A118,IF(CN$3&gt;=$A118,(CN$4),0),0)*($AH119-$AH118)/10000</f>
        <v>0</v>
      </c>
      <c r="CO118" s="142" t="n">
        <f aca="false">IF(CO$2&lt;=$A118,IF(CO$3&gt;=$A118,(CO$4),0),0)*($AH119-$AH118)/10000</f>
        <v>0</v>
      </c>
      <c r="CP118" s="142" t="n">
        <f aca="false">IF(CP$2&lt;=$A118,IF(CP$3&gt;=$A118,(CP$4),0),0)*($AH119-$AH118)/10000</f>
        <v>0</v>
      </c>
      <c r="CQ118" s="128"/>
      <c r="CR118" s="128" t="n">
        <f aca="false">SUM(CM118:CP118)*AL118</f>
        <v>0</v>
      </c>
      <c r="CS118" s="128"/>
      <c r="CT118" s="17"/>
      <c r="CU118" s="17"/>
      <c r="CV118" s="17"/>
      <c r="CW118" s="140" t="n">
        <f aca="false">IF(CW$2&lt;=$A118,IF(CW$3&gt;=$A118,(CW$4),0),0)*($AH119-$AH118)/10000</f>
        <v>0</v>
      </c>
      <c r="CX118" s="140" t="n">
        <f aca="false">IF(CX$2&lt;=$A118,IF(CX$3&gt;=$A118,(CX$4),0),0)*($AH119-$AH118)/10000</f>
        <v>0</v>
      </c>
      <c r="CY118" s="140" t="n">
        <f aca="false">IF(CY$2&lt;=$A118,IF(CY$3&gt;=$A118,(CY$4),0),0)*($AH119-$AH118)/10000</f>
        <v>0</v>
      </c>
      <c r="CZ118" s="140" t="n">
        <f aca="false">IF(CZ$2&lt;=$A118,IF(CZ$3&gt;=$A118,(CZ$4),0),0)*($AH119-$AH118)/10000</f>
        <v>0</v>
      </c>
      <c r="DA118" s="140" t="n">
        <f aca="false">IF(DA$2&lt;=$A118,IF(DA$3&gt;=$A118,(DA$4),0),0)*($AH119-$AH118)/10000</f>
        <v>0</v>
      </c>
      <c r="DB118" s="140" t="n">
        <f aca="false">IF(DB$2&lt;=$A118,IF(DB$3&gt;=$A118,(DB$4),0),0)*($AH119-$AH118)/10000</f>
        <v>0</v>
      </c>
      <c r="DC118" s="140" t="n">
        <f aca="false">IF(DC$2&lt;=$A118,IF(DC$3&gt;=$A118,(DC$4),0),0)*($AH119-$AH118)/10000</f>
        <v>0</v>
      </c>
      <c r="DD118" s="17"/>
      <c r="DE118" s="128" t="n">
        <f aca="false">SUM(CW118:DC118)*$AL118</f>
        <v>0</v>
      </c>
      <c r="DF118" s="17"/>
      <c r="DG118" s="17"/>
      <c r="DH118" s="17"/>
      <c r="DI118" s="17"/>
      <c r="DJ118" s="17"/>
      <c r="DK118" s="140" t="n">
        <f aca="false">IF(DK$2&lt;=$A118,IF(DK$3&gt;=$A118,(DK$4),0),0)*($AH119-$AH118)/10000</f>
        <v>0</v>
      </c>
      <c r="DL118" s="140" t="n">
        <f aca="false">IF(DL$2&lt;=$A118,IF(DL$3&gt;=$A118,(DL$4),0),0)*($AH119-$AH118)/10000</f>
        <v>0</v>
      </c>
      <c r="DM118" s="140" t="n">
        <f aca="false">IF(DM$2&lt;=$A118,IF(DM$3&gt;=$A118,(DM$4),0),0)*($AH119-$AH118)/10000</f>
        <v>0</v>
      </c>
      <c r="DN118" s="140" t="n">
        <f aca="false">IF(DN$2&lt;=$A118,IF(DN$3&gt;=$A118,(DN$4),0),0)*($AH119-$AH118)/10000</f>
        <v>0</v>
      </c>
      <c r="DO118" s="140"/>
      <c r="DP118" s="140" t="n">
        <f aca="false">SUM(DK118:DN118)*AL118</f>
        <v>0</v>
      </c>
      <c r="DQ118" s="140"/>
      <c r="DR118" s="140" t="n">
        <f aca="false">IF(DR$2&lt;=$A118,IF(DR$3&gt;=$A118,(DR$4),0),0)*($AH119-$AH118)/10000</f>
        <v>0</v>
      </c>
      <c r="DS118" s="140" t="n">
        <f aca="false">IF(DS$2&lt;=$A118,IF(DS$3&gt;=$A118,(DS$4),0),0)*($AH119-$AH118)/10000</f>
        <v>0</v>
      </c>
      <c r="DT118" s="140" t="n">
        <f aca="false">IF(DT$2&lt;=$A118,IF(DT$3&gt;=$A118,(DT$4),0),0)*($AH119-$AH118)/10000</f>
        <v>0</v>
      </c>
      <c r="DU118" s="140" t="n">
        <f aca="false">IF(DU$2&lt;=$A118,IF(DU$3&gt;=$A118,(DU$4),0),0)*($AH119-$AH118)/10000</f>
        <v>0</v>
      </c>
      <c r="DV118" s="140" t="n">
        <f aca="false">IF(DV$2&lt;=$A118,IF(DV$3&gt;=$A118,(DV$4),0),0)*($AH119-$AH118)/10000</f>
        <v>0</v>
      </c>
      <c r="DW118" s="140" t="n">
        <f aca="false">IF(DW$2&lt;=$A118,IF(DW$3&gt;=$A118,(DW$4),0),0)*($AH119-$AH118)/10000</f>
        <v>0</v>
      </c>
      <c r="DX118" s="140" t="n">
        <f aca="false">IF(DX$2&lt;=$A118,IF(DX$3&gt;=$A118,(DX$4),0),0)*($AH119-$AH118)/10000</f>
        <v>0</v>
      </c>
      <c r="DY118" s="140" t="n">
        <f aca="false">IF(DY$2&lt;=$A118,IF(DY$3&gt;=$A118,(DY$4),0),0)*($AH119-$AH118)/10000</f>
        <v>0</v>
      </c>
      <c r="DZ118" s="17"/>
      <c r="EA118" s="128" t="n">
        <f aca="false">DP118+((SUM(DR118:DY118)))</f>
        <v>0</v>
      </c>
      <c r="EB118" s="128" t="n">
        <f aca="false">EA118*AL118</f>
        <v>0</v>
      </c>
      <c r="EC118" s="17"/>
      <c r="ED118" s="17"/>
      <c r="EE118" s="17"/>
      <c r="EF118" s="17"/>
      <c r="EG118" s="17"/>
      <c r="EH118" s="140" t="n">
        <f aca="false">IF(EH$2&lt;=$A118,IF(EH$3&gt;=$A118,(EH$4),0),0)*($AH119-$AH118)/10000</f>
        <v>0</v>
      </c>
      <c r="EI118" s="140" t="n">
        <f aca="false">IF(EI$2&lt;=$A118,IF(EI$3&gt;=$A118,(EI$4),0),0)*($AH119-$AH118)/10000</f>
        <v>0</v>
      </c>
      <c r="EJ118" s="140" t="n">
        <f aca="false">IF(EJ$2&lt;=$A118,IF(EJ$3&gt;=$A118,(EJ$4),0),0)*($AH119-$AH118)/10000</f>
        <v>0</v>
      </c>
      <c r="EK118" s="140" t="n">
        <f aca="false">IF(EK$2&lt;=$A118,IF(EK$3&gt;=$A118,(EK$4),0),0)*($AH119-$AH118)/10000</f>
        <v>0</v>
      </c>
      <c r="EL118" s="140" t="n">
        <f aca="false">IF(EL$2&lt;=$A118,IF(EL$3&gt;=$A118,(EL$4),0),0)*($AH119-$AH118)/10000</f>
        <v>0</v>
      </c>
      <c r="EM118" s="140" t="n">
        <f aca="false">IF(EM$2&lt;=$A118,IF(EM$3&gt;=$A118,(EM$4),0),0)*($AH119-$AH118)/10000</f>
        <v>0</v>
      </c>
      <c r="EN118" s="17"/>
      <c r="EO118" s="128" t="n">
        <f aca="false">SUM(EH118:EM118)</f>
        <v>0</v>
      </c>
      <c r="EP118" s="128" t="n">
        <f aca="false">EO118*AL118</f>
        <v>0</v>
      </c>
      <c r="EQ118" s="17"/>
      <c r="ER118" s="17"/>
      <c r="ES118" s="17"/>
      <c r="ET118" s="17"/>
      <c r="EU118" s="17"/>
      <c r="EV118" s="140" t="n">
        <f aca="false">IF(EV$2&lt;=$A118,IF(EV$3&gt;=$A118,(EV$4),0),0)*($AH119-$AH118)/10000</f>
        <v>0</v>
      </c>
      <c r="EW118" s="140" t="n">
        <f aca="false">IF(EW$2&lt;=$A118,IF(EW$3&gt;=$A118,(EW$4),0),0)*($AH119-$AH118)/10000</f>
        <v>0</v>
      </c>
      <c r="EX118" s="140" t="n">
        <f aca="false">IF(EX$2&lt;=$A118,IF(EX$3&gt;=$A118,(EX$4),0),0)*($AH119-$AH118)/10000</f>
        <v>0</v>
      </c>
      <c r="EY118" s="140" t="n">
        <f aca="false">IF(EY$2&lt;=$A118,IF(EY$3&gt;=$A118,(EY$4),0),0)*($AH119-$AH118)/10000</f>
        <v>0</v>
      </c>
      <c r="EZ118" s="140" t="n">
        <f aca="false">IF(EZ$2&lt;=$A118,IF(EZ$3&gt;=$A118,(EZ$4),0),0)*($AH119-$AH118)/10000</f>
        <v>0</v>
      </c>
      <c r="FA118" s="140" t="n">
        <f aca="false">IF(FA$2&lt;=$A118,IF(FA$3&gt;=$A118,(FA$4),0),0)*($AH119-$AH118)/10000</f>
        <v>0</v>
      </c>
      <c r="FB118" s="17"/>
      <c r="FC118" s="128" t="n">
        <f aca="false">SUM(EV118:FA118)</f>
        <v>0</v>
      </c>
      <c r="FD118" s="128" t="n">
        <f aca="false">FC118*AL118</f>
        <v>0</v>
      </c>
      <c r="FE118" s="17"/>
      <c r="FF118" s="17"/>
      <c r="FG118" s="17"/>
      <c r="FH118" s="17"/>
      <c r="FI118" s="17"/>
      <c r="FJ118" s="17"/>
      <c r="FK118" s="140" t="n">
        <f aca="false">IF(FK$2&lt;=$A118,IF(FK$3&gt;=$A118,(FK$4),0),0)*($AH119-$AH118)/10000</f>
        <v>0</v>
      </c>
      <c r="FL118" s="140" t="n">
        <f aca="false">IF(FL$2&lt;=$A118,IF(FL$3&gt;=$A118,(FL$4),0),0)*($AH119-$AH118)/10000</f>
        <v>0</v>
      </c>
      <c r="FM118" s="140" t="n">
        <f aca="false">IF(FM$2&lt;=$A118,IF(FM$3&gt;=$A118,(FM$4),0),0)*($AH119-$AH118)/10000</f>
        <v>0</v>
      </c>
      <c r="FN118" s="140" t="n">
        <f aca="false">IF(FN$2&lt;=$A118,IF(FN$3&gt;=$A118,(FN$4),0),0)*($AH119-$AH118)/10000</f>
        <v>0</v>
      </c>
      <c r="FO118" s="140" t="n">
        <f aca="false">IF(FO$2&lt;=$A118,IF(FO$3&gt;=$A118,(FO$4),0),0)*($AH119-$AH118)/10000</f>
        <v>0</v>
      </c>
      <c r="FP118" s="140" t="n">
        <f aca="false">IF(FP$2&lt;=$A118,IF(FP$3&gt;=$A118,(FP$4),0),0)*($AH119-$AH118)/10000</f>
        <v>0</v>
      </c>
      <c r="FQ118" s="17"/>
      <c r="FR118" s="128" t="n">
        <f aca="false">SUM(FK118:FP118)</f>
        <v>0</v>
      </c>
      <c r="FS118" s="128" t="n">
        <f aca="false">FR118*AL118</f>
        <v>0</v>
      </c>
      <c r="FT118" s="17"/>
      <c r="FU118" s="17"/>
      <c r="FV118" s="17"/>
      <c r="FW118" s="17"/>
      <c r="FX118" s="17"/>
      <c r="FY118" s="17"/>
      <c r="FZ118" s="140" t="n">
        <f aca="false">IF(FZ$2&lt;=$A118,IF(FZ$3&gt;=$A118,(FZ$4),0),0)*($AH119-$AH118)/10000</f>
        <v>0</v>
      </c>
      <c r="GA118" s="140" t="n">
        <f aca="false">IF(GA$2&lt;=$A118,IF(GA$3&gt;=$A118,(GA$4),0),0)*($AH119-$AH118)/10000</f>
        <v>0</v>
      </c>
      <c r="GB118" s="140" t="n">
        <f aca="false">IF(GB$2&lt;=$A118,IF(GB$3&gt;=$A118,(GB$4),0),0)*($AH119-$AH118)/10000</f>
        <v>0</v>
      </c>
      <c r="GC118" s="140" t="n">
        <f aca="false">IF(GC$2&lt;=$A118,IF(GC$3&gt;=$A118,(GC$4),0),0)*($AH119-$AH118)/10000</f>
        <v>0</v>
      </c>
      <c r="GD118" s="140" t="n">
        <f aca="false">IF(GD$2&lt;=$A118,IF(GD$3&gt;=$A118,(GD$4),0),0)*($AH119-$AH118)/10000</f>
        <v>0</v>
      </c>
      <c r="GE118" s="140" t="n">
        <f aca="false">IF(GE$2&lt;=$A118,IF(GE$3&gt;=$A118,(GE$4),0),0)*($AH119-$AH118)/10000</f>
        <v>0</v>
      </c>
      <c r="GF118" s="17"/>
      <c r="GG118" s="128" t="n">
        <f aca="false">SUM(FZ118:GE118)</f>
        <v>0</v>
      </c>
      <c r="GH118" s="128" t="n">
        <f aca="false">GG118*AL118</f>
        <v>0</v>
      </c>
      <c r="GK118" s="17"/>
      <c r="GL118" s="17"/>
      <c r="GM118" s="17"/>
      <c r="GN118" s="17"/>
      <c r="GO118" s="140" t="n">
        <f aca="false">IF(GO$2&lt;=$A118,IF(GO$3&gt;=$A118,(GO$4),0),0)*($AH119-$AH118)/10000</f>
        <v>0</v>
      </c>
      <c r="GP118" s="140" t="n">
        <f aca="false">IF(GP$2&lt;=$A118,IF(GP$3&gt;=$A118,(GP$4),0),0)*($AH119-$AH118)/10000</f>
        <v>0</v>
      </c>
      <c r="GQ118" s="140" t="n">
        <f aca="false">IF(GQ$2&lt;=$A118,IF(GQ$3&gt;=$A118,(GQ$4),0),0)*($AH119-$AH118)/10000</f>
        <v>0</v>
      </c>
      <c r="GR118" s="140" t="n">
        <f aca="false">IF(GR$2&lt;=$A118,IF(GR$3&gt;=$A118,(GR$4),0),0)*($AH119-$AH118)/10000</f>
        <v>0</v>
      </c>
      <c r="GS118" s="140" t="n">
        <f aca="false">IF(GS$2&lt;=$A118,IF(GS$3&gt;=$A118,(GS$4),0),0)*($AH119-$AH118)/10000</f>
        <v>0</v>
      </c>
      <c r="GT118" s="140" t="n">
        <f aca="false">IF(GT$2&lt;=$A118,IF(GT$3&gt;=$A118,(GT$4),0),0)*($AH119-$AH118)/10000</f>
        <v>0</v>
      </c>
      <c r="GU118" s="17"/>
      <c r="GV118" s="128" t="n">
        <f aca="false">SUM(GO118:GT118)</f>
        <v>0</v>
      </c>
      <c r="GW118" s="128" t="n">
        <f aca="false">GV118*AL118</f>
        <v>0</v>
      </c>
      <c r="GZ118" s="17"/>
      <c r="HA118" s="17"/>
      <c r="HB118" s="17"/>
      <c r="HC118" s="17"/>
      <c r="HD118" s="140" t="n">
        <f aca="false">IF(HD$2&lt;=$A118,IF(HD$3&gt;=$A118,(HD$4),0),0)*($AH119-$AH118)/10000</f>
        <v>0</v>
      </c>
      <c r="HE118" s="140" t="n">
        <f aca="false">IF(HE$2&lt;=$A118,IF(HE$3&gt;=$A118,(HE$4),0),0)*($AH119-$AH118)/10000</f>
        <v>0</v>
      </c>
      <c r="HF118" s="140" t="n">
        <f aca="false">IF(HF$2&lt;=$A118,IF(HF$3&gt;=$A118,(HF$4),0),0)*($AH119-$AH118)/10000</f>
        <v>0</v>
      </c>
      <c r="HG118" s="140" t="n">
        <f aca="false">IF(HG$2&lt;=$A118,IF(HG$3&gt;=$A118,(HG$4),0),0)*($AH119-$AH118)/10000</f>
        <v>0</v>
      </c>
      <c r="HH118" s="140" t="n">
        <f aca="false">IF(HH$2&lt;=$A118,IF(HH$3&gt;=$A118,(HH$4),0),0)*($AH119-$AH118)/10000</f>
        <v>0</v>
      </c>
      <c r="HI118" s="140" t="n">
        <f aca="false">IF(HI$2&lt;=$A118,IF(HI$3&gt;=$A118,(HI$4),0),0)*($AH119-$AH118)/10000</f>
        <v>0</v>
      </c>
      <c r="HJ118" s="17"/>
      <c r="HK118" s="128" t="n">
        <f aca="false">SUM(HD118:HI118)</f>
        <v>0</v>
      </c>
      <c r="HL118" s="128" t="n">
        <f aca="false">HK118*AL118</f>
        <v>0</v>
      </c>
    </row>
    <row r="119" customFormat="false" ht="16.5" hidden="false" customHeight="false" outlineLevel="0" collapsed="false">
      <c r="A119" s="133" t="n">
        <v>40360</v>
      </c>
      <c r="B119" s="144" t="e">
        <f aca="false">INDEX(PrnArray,MATCH($A119,PrnColumn,0),MATCH($AE$19,PrnRow,0))+EP119</f>
        <v>#VALUE!</v>
      </c>
      <c r="C119" s="135" t="n">
        <f aca="false">INDEX(M1SHEET,MATCH($A119,M1COLUMN,0),MATCH($AF$14,M1ROW,0))</f>
        <v>0</v>
      </c>
      <c r="D119" s="145" t="n">
        <f aca="false">AVERAGE(C116:C122)</f>
        <v>0</v>
      </c>
      <c r="E119" s="144" t="n">
        <f aca="false">INDEX(PrnArray,MATCH($A119,PrnColumn,0),MATCH($AF$47,PrnRow,0))+HL119</f>
        <v>0</v>
      </c>
      <c r="F119" s="135" t="n">
        <f aca="false">INDEX(M1SHEET,MATCH($A119,M1COLUMN,0),MATCH($AF$6,M1ROW,0))</f>
        <v>0.17</v>
      </c>
      <c r="G119" s="145" t="n">
        <f aca="false">AVERAGE(F116:F122)</f>
        <v>0.181428571428571</v>
      </c>
      <c r="H119" s="144" t="n">
        <f aca="false">INDEX(PrnArray,MATCH($A119,PrnColumn,0),MATCH($AE$11,PrnRow,0))</f>
        <v>0</v>
      </c>
      <c r="I119" s="135" t="n">
        <f aca="false">INDEX(M1SHEET,MATCH($A119,M1COLUMN,0),MATCH($AF$20,M1ROW,0))</f>
        <v>-0.09</v>
      </c>
      <c r="J119" s="145" t="n">
        <f aca="false">AVERAGE(I116:I122)</f>
        <v>-0.09</v>
      </c>
      <c r="K119" s="144" t="e">
        <f aca="false">INDEX(PrnArray,MATCH($A119,PrnColumn,0),MATCH($AE$21,PrnRow,0))+FS119</f>
        <v>#VALUE!</v>
      </c>
      <c r="L119" s="135" t="n">
        <f aca="false">INDEX(M1SHEET,MATCH($A119,M1COLUMN,0),MATCH($AF$10,M1ROW,0))</f>
        <v>0.07</v>
      </c>
      <c r="M119" s="145" t="n">
        <f aca="false">AVERAGE(L116:L122)</f>
        <v>0.0814285714285714</v>
      </c>
      <c r="N119" s="144" t="n">
        <f aca="false">INDEX(PrnArray,MATCH($A119,PrnColumn,0),MATCH($AE$40,PrnRow,0))+AJ119</f>
        <v>-55.08</v>
      </c>
      <c r="O119" s="135" t="n">
        <f aca="false">INDEX(M1SHEET,MATCH($A119,M1COLUMN,0),MATCH($AF$26,M1ROW,0))</f>
        <v>0.13</v>
      </c>
      <c r="P119" s="145" t="n">
        <f aca="false">AVERAGE(O116:O122)</f>
        <v>0.13</v>
      </c>
      <c r="Q119" s="144" t="n">
        <f aca="false">INDEX(PrnArray,MATCH($A119,PrnColumn,0),MATCH($AE$2,PrnRow,0))+$BE119+$DE119</f>
        <v>1.73</v>
      </c>
      <c r="R119" s="135" t="n">
        <f aca="false">INDEX(M1SHEET,MATCH($A119,M1COLUMN,0),MATCH($AF$3,M1ROW,0))</f>
        <v>-0.57</v>
      </c>
      <c r="S119" s="145" t="n">
        <f aca="false">AVERAGE(R116:R122)</f>
        <v>-0.57</v>
      </c>
      <c r="T119" s="135" t="n">
        <f aca="false">INDEX(M1SHEET,MATCH($A119,M1COLUMN,0),MATCH($AF$28,M1ROW,0))</f>
        <v>5.0321361437344</v>
      </c>
      <c r="U119" s="145" t="n">
        <f aca="false">AVERAGE(T116:T122)</f>
        <v>5.03796952359342</v>
      </c>
      <c r="V119" s="144" t="e">
        <f aca="false">INDEX(PrnArray,MATCH($A119,PrnColumn,0),MATCH($AE$18,PrnRow,0))+INDEX(optsArray,MATCH($A119,optsColumn,0),MATCH($AE$18,optsRow,0))+$BE119+$CJ119+$CR119+$DP119</f>
        <v>#VALUE!</v>
      </c>
      <c r="W119" s="135" t="n">
        <f aca="false">INDEX(M1SHEET,MATCH($A119,M1COLUMN,0),MATCH($AF$2,M1ROW,0))</f>
        <v>4.1685</v>
      </c>
      <c r="X119" s="145" t="n">
        <f aca="false">AVERAGE(W116:W122)</f>
        <v>4.17264285714286</v>
      </c>
      <c r="Z119" s="150" t="e">
        <f aca="false">H119+K119+Q119</f>
        <v>#VALUE!</v>
      </c>
      <c r="AA119" s="58"/>
      <c r="AB119" s="58"/>
      <c r="AH119" s="138" t="n">
        <v>40360</v>
      </c>
      <c r="AI119" s="96" t="n">
        <f aca="false">(BE119+BQ119+CJ119+DP119)*AL119</f>
        <v>0</v>
      </c>
      <c r="AJ119" s="97" t="n">
        <f aca="false">(AN119)*(AL119)</f>
        <v>0</v>
      </c>
      <c r="AK119" s="97" t="n">
        <f aca="false">(AM119+AN119)*(AL119)</f>
        <v>0</v>
      </c>
      <c r="AL119" s="139" t="n">
        <f aca="false">INDEX(M1SHEET,MATCH($AH119,M1COLUMN,0),MATCH($AF$38,M1ROW,0))</f>
        <v>0.573114733686953</v>
      </c>
      <c r="AM119" s="122" t="n">
        <f aca="false">BR119</f>
        <v>0</v>
      </c>
      <c r="AN119" s="97" t="n">
        <f aca="false">BQ119</f>
        <v>0</v>
      </c>
      <c r="AO119" s="125"/>
      <c r="AP119" s="108"/>
      <c r="AQ119" s="128" t="n">
        <f aca="false">SUM(AW119:BD119)+SUM(BH119:BO119)+SUM(DT119:DY119)+SUM(BV119:CH119)</f>
        <v>0</v>
      </c>
      <c r="AR119" s="108"/>
      <c r="AS119" s="17"/>
      <c r="AT119" s="17"/>
      <c r="AU119" s="37" t="n">
        <v>40360</v>
      </c>
      <c r="AV119" s="17"/>
      <c r="AW119" s="128" t="n">
        <f aca="false">IF(AW$2&lt;=$A119,IF(AW$3&gt;=$A119,(AW$4/1.055056),0),0)*($AH120-$AH119)/10000</f>
        <v>0</v>
      </c>
      <c r="AX119" s="140" t="n">
        <f aca="false">IF(AX$2&lt;=$A119,IF(AX$3&gt;=$A119,(AX$4/1.055056),0),0)*($AH120-$AH119)/10000</f>
        <v>0</v>
      </c>
      <c r="AY119" s="140" t="n">
        <f aca="false">IF(AY$2&lt;=$A119,IF(AY$3&gt;=$A119,(AY$4/1.055056),0),0)*($AH120-$AH119)/10000</f>
        <v>0</v>
      </c>
      <c r="AZ119" s="140" t="n">
        <f aca="false">IF(AZ$2&lt;=$A119,IF(AZ$3&gt;=$A119,(AZ$4/1.055056),0),0)*($AH120-$AH119)/10000</f>
        <v>0</v>
      </c>
      <c r="BA119" s="140" t="n">
        <f aca="false">IF(BA$2&lt;=$A119,IF(BA$3&gt;=$A119,(BA$4/1.055056),0),0)*($AH120-$AH119)/10000</f>
        <v>0</v>
      </c>
      <c r="BB119" s="140" t="n">
        <f aca="false">IF(BB$2&lt;=$A119,IF(BB$3&gt;=$A119,(BB$4/1.055056),0),0)*($AH120-$AH119)/10000</f>
        <v>0</v>
      </c>
      <c r="BC119" s="140" t="n">
        <f aca="false">IF(BC$2&lt;=$A119,IF(BC$3&gt;=$A119,(BC$4/1.055056),0),0)*($AH120-$AH119)/10000</f>
        <v>0</v>
      </c>
      <c r="BD119" s="140"/>
      <c r="BE119" s="140" t="n">
        <f aca="false">SUM(AW119:BD119)*AL119</f>
        <v>0</v>
      </c>
      <c r="BF119" s="13"/>
      <c r="BG119" s="13"/>
      <c r="BH119" s="141" t="n">
        <f aca="false">IF(BH$2&lt;=$A119,IF(BH$3&gt;=$A119,(BH$4/1.055056),0),0)*($AH120-$AH119)/10000</f>
        <v>0</v>
      </c>
      <c r="BI119" s="141" t="n">
        <f aca="false">IF(BI$2&lt;=$A119,IF(BI$3&gt;=$A119,(BI$4/1.055056),0),0)*($AH120-$AH119)/10000</f>
        <v>0</v>
      </c>
      <c r="BJ119" s="141" t="n">
        <f aca="false">IF(BJ$2&lt;=$A119,IF(BJ$3&gt;=$A119,(BJ$4/1.055056),0),0)*($AH120-$AH119)/10000</f>
        <v>0</v>
      </c>
      <c r="BK119" s="141" t="n">
        <f aca="false">IF(BK$2&lt;=$A119,IF(BK$3&gt;=$A119,(BK$4/1.055056),0),0)*($AH120-$AH119)/10000</f>
        <v>0</v>
      </c>
      <c r="BL119" s="141" t="n">
        <f aca="false">IF(BL$2&lt;=$A119,IF(BL$3&gt;=$A119,(BL$4/1.055056),0),0)*($AH120-$AH119)/10000</f>
        <v>0</v>
      </c>
      <c r="BM119" s="141" t="n">
        <f aca="false">IF(BM$2&lt;=$A119,IF(BM$3&gt;=$A119,(BM$4/1.055056),0),0)*($AH120-$AH119)/10000</f>
        <v>0</v>
      </c>
      <c r="BN119" s="141" t="n">
        <f aca="false">IF(BN$2&lt;=$A119,IF(BN$3&gt;=$A119,(BN$4/1.055056),0),0)*($AH120-$AH119)/10000</f>
        <v>0</v>
      </c>
      <c r="BO119" s="141" t="n">
        <f aca="false">IF(BO$2&lt;=$A119,IF(BO$3&gt;=$A119,(BO$4/1.055056),0),0)*($AH120-$AH119)/10000</f>
        <v>0</v>
      </c>
      <c r="BP119" s="13"/>
      <c r="BQ119" s="14" t="n">
        <f aca="false">SUM(BH119:BO119)</f>
        <v>0</v>
      </c>
      <c r="BR119" s="14"/>
      <c r="BS119" s="14"/>
      <c r="BT119" s="17"/>
      <c r="BU119" s="17"/>
      <c r="BV119" s="142" t="n">
        <f aca="false">IF(BV$2&lt;=$A119,IF(BV$3&gt;=$A119,(BV$4),0),0)*($AH120-$AH119)/10000</f>
        <v>0</v>
      </c>
      <c r="BW119" s="142" t="n">
        <f aca="false">IF(BW$2&lt;=$A119,IF(BW$3&gt;=$A119,(BW$4),0),0)*($AH120-$AH119)/10000</f>
        <v>0</v>
      </c>
      <c r="BX119" s="142" t="n">
        <f aca="false">IF(BX$2&lt;=$A119,IF(BX$3&gt;=$A119,(BX$4),0),0)*($AH120-$AH119)/10000</f>
        <v>0</v>
      </c>
      <c r="BY119" s="142" t="n">
        <f aca="false">IF(BY$2&lt;=$A119,IF(BY$3&gt;=$A119,(BY$4),0),0)*($AH120-$AH119)/10000</f>
        <v>0</v>
      </c>
      <c r="BZ119" s="142" t="n">
        <f aca="false">IF(BZ$2&lt;=$A119,IF(BZ$3&gt;=$A119,(BZ$4),0),0)*($AH120-$AH119)/10000</f>
        <v>0</v>
      </c>
      <c r="CA119" s="140" t="n">
        <f aca="false">IF(CA$2&lt;=$A119,IF(CA$3&gt;=$A119,(CA$4),0),0)*($AH120-$AH119)/10000</f>
        <v>0</v>
      </c>
      <c r="CB119" s="140" t="n">
        <f aca="false">IF(CB$2&lt;=$A119,IF(CB$3&gt;=$A119,(CB$4),0),0)*($AH120-$AH119)/10000</f>
        <v>0</v>
      </c>
      <c r="CC119" s="140" t="n">
        <f aca="false">IF(CC$2&lt;=$A119,IF(CC$3&gt;=$A119,(CC$4),0),0)*($AH120-$AH119)/10000</f>
        <v>0</v>
      </c>
      <c r="CD119" s="140" t="n">
        <f aca="false">IF(CD$2&lt;=$A119,IF(CD$3&gt;=$A119,(CD$4),0),0)*($AH120-$AH119)/10000</f>
        <v>0</v>
      </c>
      <c r="CE119" s="140" t="n">
        <f aca="false">IF(CE$2&lt;=$A119,IF(CE$3&gt;=$A119,(CE$4),0),0)*($AH120-$AH119)/10000</f>
        <v>0</v>
      </c>
      <c r="CF119" s="140" t="n">
        <f aca="false">IF(CF$2&lt;=$A119,IF(CF$3&gt;=$A119,(CF$4),0),0)*($AH120-$AH119)/10000</f>
        <v>0</v>
      </c>
      <c r="CG119" s="140" t="n">
        <f aca="false">IF(CG$2&lt;=$A119,IF(CG$3&gt;=$A119,(CG$4),0),0)*($AH120-$AH119)/10000</f>
        <v>0</v>
      </c>
      <c r="CH119" s="140" t="n">
        <f aca="false">IF(CH$2&lt;=$A119,IF(CH$3&gt;=$A119,(CH$4),0),0)*($AH120-$AH119)/10000</f>
        <v>0</v>
      </c>
      <c r="CI119" s="17"/>
      <c r="CJ119" s="128" t="n">
        <f aca="false">SUM(BV119:CH119)*$AL119</f>
        <v>0</v>
      </c>
      <c r="CK119" s="128"/>
      <c r="CL119" s="128"/>
      <c r="CM119" s="142" t="n">
        <f aca="false">IF(CM$2&lt;=$A119,IF(CM$3&gt;=$A119,(CM$4),0),0)*($AH120-$AH119)/10000</f>
        <v>0</v>
      </c>
      <c r="CN119" s="142" t="n">
        <f aca="false">IF(CN$2&lt;=$A119,IF(CN$3&gt;=$A119,(CN$4),0),0)*($AH120-$AH119)/10000</f>
        <v>0</v>
      </c>
      <c r="CO119" s="142" t="n">
        <f aca="false">IF(CO$2&lt;=$A119,IF(CO$3&gt;=$A119,(CO$4),0),0)*($AH120-$AH119)/10000</f>
        <v>0</v>
      </c>
      <c r="CP119" s="142" t="n">
        <f aca="false">IF(CP$2&lt;=$A119,IF(CP$3&gt;=$A119,(CP$4),0),0)*($AH120-$AH119)/10000</f>
        <v>0</v>
      </c>
      <c r="CQ119" s="128"/>
      <c r="CR119" s="128" t="n">
        <f aca="false">SUM(CM119:CP119)*AL119</f>
        <v>0</v>
      </c>
      <c r="CS119" s="128"/>
      <c r="CT119" s="17"/>
      <c r="CU119" s="17"/>
      <c r="CV119" s="17"/>
      <c r="CW119" s="140" t="n">
        <f aca="false">IF(CW$2&lt;=$A119,IF(CW$3&gt;=$A119,(CW$4),0),0)*($AH120-$AH119)/10000</f>
        <v>0</v>
      </c>
      <c r="CX119" s="140" t="n">
        <f aca="false">IF(CX$2&lt;=$A119,IF(CX$3&gt;=$A119,(CX$4),0),0)*($AH120-$AH119)/10000</f>
        <v>0</v>
      </c>
      <c r="CY119" s="140" t="n">
        <f aca="false">IF(CY$2&lt;=$A119,IF(CY$3&gt;=$A119,(CY$4),0),0)*($AH120-$AH119)/10000</f>
        <v>0</v>
      </c>
      <c r="CZ119" s="140" t="n">
        <f aca="false">IF(CZ$2&lt;=$A119,IF(CZ$3&gt;=$A119,(CZ$4),0),0)*($AH120-$AH119)/10000</f>
        <v>0</v>
      </c>
      <c r="DA119" s="140" t="n">
        <f aca="false">IF(DA$2&lt;=$A119,IF(DA$3&gt;=$A119,(DA$4),0),0)*($AH120-$AH119)/10000</f>
        <v>0</v>
      </c>
      <c r="DB119" s="140" t="n">
        <f aca="false">IF(DB$2&lt;=$A119,IF(DB$3&gt;=$A119,(DB$4),0),0)*($AH120-$AH119)/10000</f>
        <v>0</v>
      </c>
      <c r="DC119" s="140" t="n">
        <f aca="false">IF(DC$2&lt;=$A119,IF(DC$3&gt;=$A119,(DC$4),0),0)*($AH120-$AH119)/10000</f>
        <v>0</v>
      </c>
      <c r="DD119" s="17"/>
      <c r="DE119" s="128" t="n">
        <f aca="false">SUM(CW119:DC119)*$AL119</f>
        <v>0</v>
      </c>
      <c r="DF119" s="17"/>
      <c r="DG119" s="17"/>
      <c r="DH119" s="17"/>
      <c r="DI119" s="17"/>
      <c r="DJ119" s="17"/>
      <c r="DK119" s="140" t="n">
        <f aca="false">IF(DK$2&lt;=$A119,IF(DK$3&gt;=$A119,(DK$4),0),0)*($AH120-$AH119)/10000</f>
        <v>0</v>
      </c>
      <c r="DL119" s="140" t="n">
        <f aca="false">IF(DL$2&lt;=$A119,IF(DL$3&gt;=$A119,(DL$4),0),0)*($AH120-$AH119)/10000</f>
        <v>0</v>
      </c>
      <c r="DM119" s="140" t="n">
        <f aca="false">IF(DM$2&lt;=$A119,IF(DM$3&gt;=$A119,(DM$4),0),0)*($AH120-$AH119)/10000</f>
        <v>0</v>
      </c>
      <c r="DN119" s="140" t="n">
        <f aca="false">IF(DN$2&lt;=$A119,IF(DN$3&gt;=$A119,(DN$4),0),0)*($AH120-$AH119)/10000</f>
        <v>0</v>
      </c>
      <c r="DO119" s="140"/>
      <c r="DP119" s="140" t="n">
        <f aca="false">SUM(DK119:DN119)*AL119</f>
        <v>0</v>
      </c>
      <c r="DQ119" s="140"/>
      <c r="DR119" s="140" t="n">
        <f aca="false">IF(DR$2&lt;=$A119,IF(DR$3&gt;=$A119,(DR$4),0),0)*($AH120-$AH119)/10000</f>
        <v>0</v>
      </c>
      <c r="DS119" s="140" t="n">
        <f aca="false">IF(DS$2&lt;=$A119,IF(DS$3&gt;=$A119,(DS$4),0),0)*($AH120-$AH119)/10000</f>
        <v>0</v>
      </c>
      <c r="DT119" s="140" t="n">
        <f aca="false">IF(DT$2&lt;=$A119,IF(DT$3&gt;=$A119,(DT$4),0),0)*($AH120-$AH119)/10000</f>
        <v>0</v>
      </c>
      <c r="DU119" s="140" t="n">
        <f aca="false">IF(DU$2&lt;=$A119,IF(DU$3&gt;=$A119,(DU$4),0),0)*($AH120-$AH119)/10000</f>
        <v>0</v>
      </c>
      <c r="DV119" s="140" t="n">
        <f aca="false">IF(DV$2&lt;=$A119,IF(DV$3&gt;=$A119,(DV$4),0),0)*($AH120-$AH119)/10000</f>
        <v>0</v>
      </c>
      <c r="DW119" s="140" t="n">
        <f aca="false">IF(DW$2&lt;=$A119,IF(DW$3&gt;=$A119,(DW$4),0),0)*($AH120-$AH119)/10000</f>
        <v>0</v>
      </c>
      <c r="DX119" s="140" t="n">
        <f aca="false">IF(DX$2&lt;=$A119,IF(DX$3&gt;=$A119,(DX$4),0),0)*($AH120-$AH119)/10000</f>
        <v>0</v>
      </c>
      <c r="DY119" s="140" t="n">
        <f aca="false">IF(DY$2&lt;=$A119,IF(DY$3&gt;=$A119,(DY$4),0),0)*($AH120-$AH119)/10000</f>
        <v>0</v>
      </c>
      <c r="DZ119" s="17"/>
      <c r="EA119" s="128" t="n">
        <f aca="false">DP119+((SUM(DR119:DY119)))</f>
        <v>0</v>
      </c>
      <c r="EB119" s="128" t="n">
        <f aca="false">EA119*AL119</f>
        <v>0</v>
      </c>
      <c r="EC119" s="17"/>
      <c r="ED119" s="17"/>
      <c r="EE119" s="17"/>
      <c r="EF119" s="17"/>
      <c r="EG119" s="17"/>
      <c r="EH119" s="140" t="n">
        <f aca="false">IF(EH$2&lt;=$A119,IF(EH$3&gt;=$A119,(EH$4),0),0)*($AH120-$AH119)/10000</f>
        <v>0</v>
      </c>
      <c r="EI119" s="140" t="n">
        <f aca="false">IF(EI$2&lt;=$A119,IF(EI$3&gt;=$A119,(EI$4),0),0)*($AH120-$AH119)/10000</f>
        <v>0</v>
      </c>
      <c r="EJ119" s="140" t="n">
        <f aca="false">IF(EJ$2&lt;=$A119,IF(EJ$3&gt;=$A119,(EJ$4),0),0)*($AH120-$AH119)/10000</f>
        <v>0</v>
      </c>
      <c r="EK119" s="140" t="n">
        <f aca="false">IF(EK$2&lt;=$A119,IF(EK$3&gt;=$A119,(EK$4),0),0)*($AH120-$AH119)/10000</f>
        <v>0</v>
      </c>
      <c r="EL119" s="140" t="n">
        <f aca="false">IF(EL$2&lt;=$A119,IF(EL$3&gt;=$A119,(EL$4),0),0)*($AH120-$AH119)/10000</f>
        <v>0</v>
      </c>
      <c r="EM119" s="140" t="n">
        <f aca="false">IF(EM$2&lt;=$A119,IF(EM$3&gt;=$A119,(EM$4),0),0)*($AH120-$AH119)/10000</f>
        <v>0</v>
      </c>
      <c r="EN119" s="17"/>
      <c r="EO119" s="128" t="n">
        <f aca="false">SUM(EH119:EM119)</f>
        <v>0</v>
      </c>
      <c r="EP119" s="128" t="n">
        <f aca="false">EO119*AL119</f>
        <v>0</v>
      </c>
      <c r="EQ119" s="17"/>
      <c r="ER119" s="17"/>
      <c r="ES119" s="17"/>
      <c r="ET119" s="17"/>
      <c r="EU119" s="17"/>
      <c r="EV119" s="140" t="n">
        <f aca="false">IF(EV$2&lt;=$A119,IF(EV$3&gt;=$A119,(EV$4),0),0)*($AH120-$AH119)/10000</f>
        <v>0</v>
      </c>
      <c r="EW119" s="140" t="n">
        <f aca="false">IF(EW$2&lt;=$A119,IF(EW$3&gt;=$A119,(EW$4),0),0)*($AH120-$AH119)/10000</f>
        <v>0</v>
      </c>
      <c r="EX119" s="140" t="n">
        <f aca="false">IF(EX$2&lt;=$A119,IF(EX$3&gt;=$A119,(EX$4),0),0)*($AH120-$AH119)/10000</f>
        <v>0</v>
      </c>
      <c r="EY119" s="140" t="n">
        <f aca="false">IF(EY$2&lt;=$A119,IF(EY$3&gt;=$A119,(EY$4),0),0)*($AH120-$AH119)/10000</f>
        <v>0</v>
      </c>
      <c r="EZ119" s="140" t="n">
        <f aca="false">IF(EZ$2&lt;=$A119,IF(EZ$3&gt;=$A119,(EZ$4),0),0)*($AH120-$AH119)/10000</f>
        <v>0</v>
      </c>
      <c r="FA119" s="140" t="n">
        <f aca="false">IF(FA$2&lt;=$A119,IF(FA$3&gt;=$A119,(FA$4),0),0)*($AH120-$AH119)/10000</f>
        <v>0</v>
      </c>
      <c r="FB119" s="17"/>
      <c r="FC119" s="128" t="n">
        <f aca="false">SUM(EV119:FA119)</f>
        <v>0</v>
      </c>
      <c r="FD119" s="128" t="n">
        <f aca="false">FC119*AL119</f>
        <v>0</v>
      </c>
      <c r="FE119" s="17"/>
      <c r="FF119" s="17"/>
      <c r="FG119" s="17"/>
      <c r="FH119" s="17"/>
      <c r="FI119" s="17"/>
      <c r="FJ119" s="17"/>
      <c r="FK119" s="140" t="n">
        <f aca="false">IF(FK$2&lt;=$A119,IF(FK$3&gt;=$A119,(FK$4),0),0)*($AH120-$AH119)/10000</f>
        <v>0</v>
      </c>
      <c r="FL119" s="140" t="n">
        <f aca="false">IF(FL$2&lt;=$A119,IF(FL$3&gt;=$A119,(FL$4),0),0)*($AH120-$AH119)/10000</f>
        <v>0</v>
      </c>
      <c r="FM119" s="140" t="n">
        <f aca="false">IF(FM$2&lt;=$A119,IF(FM$3&gt;=$A119,(FM$4),0),0)*($AH120-$AH119)/10000</f>
        <v>0</v>
      </c>
      <c r="FN119" s="140" t="n">
        <f aca="false">IF(FN$2&lt;=$A119,IF(FN$3&gt;=$A119,(FN$4),0),0)*($AH120-$AH119)/10000</f>
        <v>0</v>
      </c>
      <c r="FO119" s="140" t="n">
        <f aca="false">IF(FO$2&lt;=$A119,IF(FO$3&gt;=$A119,(FO$4),0),0)*($AH120-$AH119)/10000</f>
        <v>0</v>
      </c>
      <c r="FP119" s="140" t="n">
        <f aca="false">IF(FP$2&lt;=$A119,IF(FP$3&gt;=$A119,(FP$4),0),0)*($AH120-$AH119)/10000</f>
        <v>0</v>
      </c>
      <c r="FQ119" s="17"/>
      <c r="FR119" s="128" t="n">
        <f aca="false">SUM(FK119:FP119)</f>
        <v>0</v>
      </c>
      <c r="FS119" s="128" t="n">
        <f aca="false">FR119*AL119</f>
        <v>0</v>
      </c>
      <c r="FT119" s="17"/>
      <c r="FU119" s="17"/>
      <c r="FV119" s="17"/>
      <c r="FW119" s="17"/>
      <c r="FX119" s="17"/>
      <c r="FY119" s="17"/>
      <c r="FZ119" s="140" t="n">
        <f aca="false">IF(FZ$2&lt;=$A119,IF(FZ$3&gt;=$A119,(FZ$4),0),0)*($AH120-$AH119)/10000</f>
        <v>0</v>
      </c>
      <c r="GA119" s="140" t="n">
        <f aca="false">IF(GA$2&lt;=$A119,IF(GA$3&gt;=$A119,(GA$4),0),0)*($AH120-$AH119)/10000</f>
        <v>0</v>
      </c>
      <c r="GB119" s="140" t="n">
        <f aca="false">IF(GB$2&lt;=$A119,IF(GB$3&gt;=$A119,(GB$4),0),0)*($AH120-$AH119)/10000</f>
        <v>0</v>
      </c>
      <c r="GC119" s="140" t="n">
        <f aca="false">IF(GC$2&lt;=$A119,IF(GC$3&gt;=$A119,(GC$4),0),0)*($AH120-$AH119)/10000</f>
        <v>0</v>
      </c>
      <c r="GD119" s="140" t="n">
        <f aca="false">IF(GD$2&lt;=$A119,IF(GD$3&gt;=$A119,(GD$4),0),0)*($AH120-$AH119)/10000</f>
        <v>0</v>
      </c>
      <c r="GE119" s="140" t="n">
        <f aca="false">IF(GE$2&lt;=$A119,IF(GE$3&gt;=$A119,(GE$4),0),0)*($AH120-$AH119)/10000</f>
        <v>0</v>
      </c>
      <c r="GF119" s="17"/>
      <c r="GG119" s="128" t="n">
        <f aca="false">SUM(FZ119:GE119)</f>
        <v>0</v>
      </c>
      <c r="GH119" s="128" t="n">
        <f aca="false">GG119*AL119</f>
        <v>0</v>
      </c>
      <c r="GK119" s="17"/>
      <c r="GL119" s="17"/>
      <c r="GM119" s="17"/>
      <c r="GN119" s="17"/>
      <c r="GO119" s="140" t="n">
        <f aca="false">IF(GO$2&lt;=$A119,IF(GO$3&gt;=$A119,(GO$4),0),0)*($AH120-$AH119)/10000</f>
        <v>0</v>
      </c>
      <c r="GP119" s="140" t="n">
        <f aca="false">IF(GP$2&lt;=$A119,IF(GP$3&gt;=$A119,(GP$4),0),0)*($AH120-$AH119)/10000</f>
        <v>0</v>
      </c>
      <c r="GQ119" s="140" t="n">
        <f aca="false">IF(GQ$2&lt;=$A119,IF(GQ$3&gt;=$A119,(GQ$4),0),0)*($AH120-$AH119)/10000</f>
        <v>0</v>
      </c>
      <c r="GR119" s="140" t="n">
        <f aca="false">IF(GR$2&lt;=$A119,IF(GR$3&gt;=$A119,(GR$4),0),0)*($AH120-$AH119)/10000</f>
        <v>0</v>
      </c>
      <c r="GS119" s="140" t="n">
        <f aca="false">IF(GS$2&lt;=$A119,IF(GS$3&gt;=$A119,(GS$4),0),0)*($AH120-$AH119)/10000</f>
        <v>0</v>
      </c>
      <c r="GT119" s="140" t="n">
        <f aca="false">IF(GT$2&lt;=$A119,IF(GT$3&gt;=$A119,(GT$4),0),0)*($AH120-$AH119)/10000</f>
        <v>0</v>
      </c>
      <c r="GU119" s="17"/>
      <c r="GV119" s="128" t="n">
        <f aca="false">SUM(GO119:GT119)</f>
        <v>0</v>
      </c>
      <c r="GW119" s="128" t="n">
        <f aca="false">GV119*AL119</f>
        <v>0</v>
      </c>
      <c r="GZ119" s="17"/>
      <c r="HA119" s="17"/>
      <c r="HB119" s="17"/>
      <c r="HC119" s="17"/>
      <c r="HD119" s="140" t="n">
        <f aca="false">IF(HD$2&lt;=$A119,IF(HD$3&gt;=$A119,(HD$4),0),0)*($AH120-$AH119)/10000</f>
        <v>0</v>
      </c>
      <c r="HE119" s="140" t="n">
        <f aca="false">IF(HE$2&lt;=$A119,IF(HE$3&gt;=$A119,(HE$4),0),0)*($AH120-$AH119)/10000</f>
        <v>0</v>
      </c>
      <c r="HF119" s="140" t="n">
        <f aca="false">IF(HF$2&lt;=$A119,IF(HF$3&gt;=$A119,(HF$4),0),0)*($AH120-$AH119)/10000</f>
        <v>0</v>
      </c>
      <c r="HG119" s="140" t="n">
        <f aca="false">IF(HG$2&lt;=$A119,IF(HG$3&gt;=$A119,(HG$4),0),0)*($AH120-$AH119)/10000</f>
        <v>0</v>
      </c>
      <c r="HH119" s="140" t="n">
        <f aca="false">IF(HH$2&lt;=$A119,IF(HH$3&gt;=$A119,(HH$4),0),0)*($AH120-$AH119)/10000</f>
        <v>0</v>
      </c>
      <c r="HI119" s="140" t="n">
        <f aca="false">IF(HI$2&lt;=$A119,IF(HI$3&gt;=$A119,(HI$4),0),0)*($AH120-$AH119)/10000</f>
        <v>0</v>
      </c>
      <c r="HJ119" s="17"/>
      <c r="HK119" s="128" t="n">
        <f aca="false">SUM(HD119:HI119)</f>
        <v>0</v>
      </c>
      <c r="HL119" s="128" t="n">
        <f aca="false">HK119*AL119</f>
        <v>0</v>
      </c>
    </row>
    <row r="120" customFormat="false" ht="16.5" hidden="false" customHeight="false" outlineLevel="0" collapsed="false">
      <c r="A120" s="133" t="n">
        <v>40391</v>
      </c>
      <c r="B120" s="144" t="e">
        <f aca="false">INDEX(PrnArray,MATCH($A120,PrnColumn,0),MATCH($AE$19,PrnRow,0))+EP120</f>
        <v>#VALUE!</v>
      </c>
      <c r="C120" s="135" t="n">
        <f aca="false">INDEX(M1SHEET,MATCH($A120,M1COLUMN,0),MATCH($AF$14,M1ROW,0))</f>
        <v>0</v>
      </c>
      <c r="D120" s="152"/>
      <c r="E120" s="144" t="n">
        <f aca="false">INDEX(PrnArray,MATCH($A120,PrnColumn,0),MATCH($AF$47,PrnRow,0))+HL120</f>
        <v>0</v>
      </c>
      <c r="F120" s="135" t="n">
        <f aca="false">INDEX(M1SHEET,MATCH($A120,M1COLUMN,0),MATCH($AF$6,M1ROW,0))</f>
        <v>0.17</v>
      </c>
      <c r="G120" s="152"/>
      <c r="H120" s="144" t="n">
        <f aca="false">INDEX(PrnArray,MATCH($A120,PrnColumn,0),MATCH($AE$11,PrnRow,0))</f>
        <v>0</v>
      </c>
      <c r="I120" s="135" t="n">
        <f aca="false">INDEX(M1SHEET,MATCH($A120,M1COLUMN,0),MATCH($AF$20,M1ROW,0))</f>
        <v>-0.09</v>
      </c>
      <c r="J120" s="152"/>
      <c r="K120" s="144" t="e">
        <f aca="false">INDEX(PrnArray,MATCH($A120,PrnColumn,0),MATCH($AE$21,PrnRow,0))+FS120</f>
        <v>#VALUE!</v>
      </c>
      <c r="L120" s="135" t="n">
        <f aca="false">INDEX(M1SHEET,MATCH($A120,M1COLUMN,0),MATCH($AF$10,M1ROW,0))</f>
        <v>0.07</v>
      </c>
      <c r="M120" s="152"/>
      <c r="N120" s="144" t="n">
        <f aca="false">INDEX(PrnArray,MATCH($A120,PrnColumn,0),MATCH($AE$40,PrnRow,0))+AJ120</f>
        <v>-54.76</v>
      </c>
      <c r="O120" s="135" t="n">
        <f aca="false">INDEX(M1SHEET,MATCH($A120,M1COLUMN,0),MATCH($AF$26,M1ROW,0))</f>
        <v>0.13</v>
      </c>
      <c r="P120" s="152"/>
      <c r="Q120" s="144" t="n">
        <f aca="false">INDEX(PrnArray,MATCH($A120,PrnColumn,0),MATCH($AE$2,PrnRow,0))+$BE120+$DE120</f>
        <v>1.72</v>
      </c>
      <c r="R120" s="135" t="n">
        <f aca="false">INDEX(M1SHEET,MATCH($A120,M1COLUMN,0),MATCH($AF$3,M1ROW,0))</f>
        <v>-0.57</v>
      </c>
      <c r="S120" s="152"/>
      <c r="T120" s="135" t="n">
        <f aca="false">INDEX(M1SHEET,MATCH($A120,M1COLUMN,0),MATCH($AF$28,M1ROW,0))</f>
        <v>5.06016633207163</v>
      </c>
      <c r="U120" s="152"/>
      <c r="V120" s="144" t="e">
        <f aca="false">INDEX(PrnArray,MATCH($A120,PrnColumn,0),MATCH($AE$18,PrnRow,0))+INDEX(optsArray,MATCH($A120,optsColumn,0),MATCH($AE$18,optsRow,0))+$BE120+$CJ120+$CR120+$DP120</f>
        <v>#VALUE!</v>
      </c>
      <c r="W120" s="135" t="n">
        <f aca="false">INDEX(M1SHEET,MATCH($A120,M1COLUMN,0),MATCH($AF$2,M1ROW,0))</f>
        <v>4.1885</v>
      </c>
      <c r="X120" s="152"/>
      <c r="Z120" s="150" t="e">
        <f aca="false">H120+K120+Q120</f>
        <v>#VALUE!</v>
      </c>
      <c r="AA120" s="58"/>
      <c r="AB120" s="58"/>
      <c r="AH120" s="138" t="n">
        <v>40391</v>
      </c>
      <c r="AI120" s="96" t="n">
        <f aca="false">(BE120+BQ120+CJ120+DP120)*AL120</f>
        <v>0</v>
      </c>
      <c r="AJ120" s="97" t="n">
        <f aca="false">(AN120)*(AL120)</f>
        <v>0</v>
      </c>
      <c r="AK120" s="97" t="n">
        <f aca="false">(AM120+AN120)*(AL120)</f>
        <v>0</v>
      </c>
      <c r="AL120" s="139" t="n">
        <f aca="false">INDEX(M1SHEET,MATCH($AH120,M1COLUMN,0),MATCH($AF$38,M1ROW,0))</f>
        <v>0.569814928159215</v>
      </c>
      <c r="AM120" s="122" t="n">
        <f aca="false">BR120</f>
        <v>0</v>
      </c>
      <c r="AN120" s="97" t="n">
        <f aca="false">BQ120</f>
        <v>0</v>
      </c>
      <c r="AO120" s="125"/>
      <c r="AP120" s="108"/>
      <c r="AQ120" s="128" t="n">
        <f aca="false">SUM(AW120:BD120)+SUM(BH120:BO120)+SUM(DT120:DY120)+SUM(BV120:CH120)</f>
        <v>0</v>
      </c>
      <c r="AR120" s="108"/>
      <c r="AS120" s="17"/>
      <c r="AT120" s="17"/>
      <c r="AU120" s="37" t="n">
        <v>40391</v>
      </c>
      <c r="AV120" s="17"/>
      <c r="AW120" s="128" t="n">
        <f aca="false">IF(AW$2&lt;=$A120,IF(AW$3&gt;=$A120,(AW$4/1.055056),0),0)*($AH121-$AH120)/10000</f>
        <v>0</v>
      </c>
      <c r="AX120" s="140" t="n">
        <f aca="false">IF(AX$2&lt;=$A120,IF(AX$3&gt;=$A120,(AX$4/1.055056),0),0)*($AH121-$AH120)/10000</f>
        <v>0</v>
      </c>
      <c r="AY120" s="140" t="n">
        <f aca="false">IF(AY$2&lt;=$A120,IF(AY$3&gt;=$A120,(AY$4/1.055056),0),0)*($AH121-$AH120)/10000</f>
        <v>0</v>
      </c>
      <c r="AZ120" s="140" t="n">
        <f aca="false">IF(AZ$2&lt;=$A120,IF(AZ$3&gt;=$A120,(AZ$4/1.055056),0),0)*($AH121-$AH120)/10000</f>
        <v>0</v>
      </c>
      <c r="BA120" s="140" t="n">
        <f aca="false">IF(BA$2&lt;=$A120,IF(BA$3&gt;=$A120,(BA$4/1.055056),0),0)*($AH121-$AH120)/10000</f>
        <v>0</v>
      </c>
      <c r="BB120" s="140" t="n">
        <f aca="false">IF(BB$2&lt;=$A120,IF(BB$3&gt;=$A120,(BB$4/1.055056),0),0)*($AH121-$AH120)/10000</f>
        <v>0</v>
      </c>
      <c r="BC120" s="140" t="n">
        <f aca="false">IF(BC$2&lt;=$A120,IF(BC$3&gt;=$A120,(BC$4/1.055056),0),0)*($AH121-$AH120)/10000</f>
        <v>0</v>
      </c>
      <c r="BD120" s="140"/>
      <c r="BE120" s="140" t="n">
        <f aca="false">SUM(AW120:BD120)*AL120</f>
        <v>0</v>
      </c>
      <c r="BF120" s="13"/>
      <c r="BG120" s="13"/>
      <c r="BH120" s="141" t="n">
        <f aca="false">IF(BH$2&lt;=$A120,IF(BH$3&gt;=$A120,(BH$4/1.055056),0),0)*($AH121-$AH120)/10000</f>
        <v>0</v>
      </c>
      <c r="BI120" s="141" t="n">
        <f aca="false">IF(BI$2&lt;=$A120,IF(BI$3&gt;=$A120,(BI$4/1.055056),0),0)*($AH121-$AH120)/10000</f>
        <v>0</v>
      </c>
      <c r="BJ120" s="141" t="n">
        <f aca="false">IF(BJ$2&lt;=$A120,IF(BJ$3&gt;=$A120,(BJ$4/1.055056),0),0)*($AH121-$AH120)/10000</f>
        <v>0</v>
      </c>
      <c r="BK120" s="141" t="n">
        <f aca="false">IF(BK$2&lt;=$A120,IF(BK$3&gt;=$A120,(BK$4/1.055056),0),0)*($AH121-$AH120)/10000</f>
        <v>0</v>
      </c>
      <c r="BL120" s="141" t="n">
        <f aca="false">IF(BL$2&lt;=$A120,IF(BL$3&gt;=$A120,(BL$4/1.055056),0),0)*($AH121-$AH120)/10000</f>
        <v>0</v>
      </c>
      <c r="BM120" s="141" t="n">
        <f aca="false">IF(BM$2&lt;=$A120,IF(BM$3&gt;=$A120,(BM$4/1.055056),0),0)*($AH121-$AH120)/10000</f>
        <v>0</v>
      </c>
      <c r="BN120" s="141" t="n">
        <f aca="false">IF(BN$2&lt;=$A120,IF(BN$3&gt;=$A120,(BN$4/1.055056),0),0)*($AH121-$AH120)/10000</f>
        <v>0</v>
      </c>
      <c r="BO120" s="141" t="n">
        <f aca="false">IF(BO$2&lt;=$A120,IF(BO$3&gt;=$A120,(BO$4/1.055056),0),0)*($AH121-$AH120)/10000</f>
        <v>0</v>
      </c>
      <c r="BP120" s="13"/>
      <c r="BQ120" s="14" t="n">
        <f aca="false">SUM(BH120:BO120)</f>
        <v>0</v>
      </c>
      <c r="BR120" s="14"/>
      <c r="BS120" s="14"/>
      <c r="BT120" s="17"/>
      <c r="BU120" s="17"/>
      <c r="BV120" s="142" t="n">
        <f aca="false">IF(BV$2&lt;=$A120,IF(BV$3&gt;=$A120,(BV$4),0),0)*($AH121-$AH120)/10000</f>
        <v>0</v>
      </c>
      <c r="BW120" s="142" t="n">
        <f aca="false">IF(BW$2&lt;=$A120,IF(BW$3&gt;=$A120,(BW$4),0),0)*($AH121-$AH120)/10000</f>
        <v>0</v>
      </c>
      <c r="BX120" s="142" t="n">
        <f aca="false">IF(BX$2&lt;=$A120,IF(BX$3&gt;=$A120,(BX$4),0),0)*($AH121-$AH120)/10000</f>
        <v>0</v>
      </c>
      <c r="BY120" s="142" t="n">
        <f aca="false">IF(BY$2&lt;=$A120,IF(BY$3&gt;=$A120,(BY$4),0),0)*($AH121-$AH120)/10000</f>
        <v>0</v>
      </c>
      <c r="BZ120" s="142" t="n">
        <f aca="false">IF(BZ$2&lt;=$A120,IF(BZ$3&gt;=$A120,(BZ$4),0),0)*($AH121-$AH120)/10000</f>
        <v>0</v>
      </c>
      <c r="CA120" s="140" t="n">
        <f aca="false">IF(CA$2&lt;=$A120,IF(CA$3&gt;=$A120,(CA$4),0),0)*($AH121-$AH120)/10000</f>
        <v>0</v>
      </c>
      <c r="CB120" s="140" t="n">
        <f aca="false">IF(CB$2&lt;=$A120,IF(CB$3&gt;=$A120,(CB$4),0),0)*($AH121-$AH120)/10000</f>
        <v>0</v>
      </c>
      <c r="CC120" s="140" t="n">
        <f aca="false">IF(CC$2&lt;=$A120,IF(CC$3&gt;=$A120,(CC$4),0),0)*($AH121-$AH120)/10000</f>
        <v>0</v>
      </c>
      <c r="CD120" s="140" t="n">
        <f aca="false">IF(CD$2&lt;=$A120,IF(CD$3&gt;=$A120,(CD$4),0),0)*($AH121-$AH120)/10000</f>
        <v>0</v>
      </c>
      <c r="CE120" s="140" t="n">
        <f aca="false">IF(CE$2&lt;=$A120,IF(CE$3&gt;=$A120,(CE$4),0),0)*($AH121-$AH120)/10000</f>
        <v>0</v>
      </c>
      <c r="CF120" s="140" t="n">
        <f aca="false">IF(CF$2&lt;=$A120,IF(CF$3&gt;=$A120,(CF$4),0),0)*($AH121-$AH120)/10000</f>
        <v>0</v>
      </c>
      <c r="CG120" s="140" t="n">
        <f aca="false">IF(CG$2&lt;=$A120,IF(CG$3&gt;=$A120,(CG$4),0),0)*($AH121-$AH120)/10000</f>
        <v>0</v>
      </c>
      <c r="CH120" s="140" t="n">
        <f aca="false">IF(CH$2&lt;=$A120,IF(CH$3&gt;=$A120,(CH$4),0),0)*($AH121-$AH120)/10000</f>
        <v>0</v>
      </c>
      <c r="CI120" s="17"/>
      <c r="CJ120" s="128" t="n">
        <f aca="false">SUM(BV120:CH120)*$AL120</f>
        <v>0</v>
      </c>
      <c r="CK120" s="128"/>
      <c r="CL120" s="128"/>
      <c r="CM120" s="142" t="n">
        <f aca="false">IF(CM$2&lt;=$A120,IF(CM$3&gt;=$A120,(CM$4),0),0)*($AH121-$AH120)/10000</f>
        <v>0</v>
      </c>
      <c r="CN120" s="142" t="n">
        <f aca="false">IF(CN$2&lt;=$A120,IF(CN$3&gt;=$A120,(CN$4),0),0)*($AH121-$AH120)/10000</f>
        <v>0</v>
      </c>
      <c r="CO120" s="142" t="n">
        <f aca="false">IF(CO$2&lt;=$A120,IF(CO$3&gt;=$A120,(CO$4),0),0)*($AH121-$AH120)/10000</f>
        <v>0</v>
      </c>
      <c r="CP120" s="142" t="n">
        <f aca="false">IF(CP$2&lt;=$A120,IF(CP$3&gt;=$A120,(CP$4),0),0)*($AH121-$AH120)/10000</f>
        <v>0</v>
      </c>
      <c r="CQ120" s="128"/>
      <c r="CR120" s="128" t="n">
        <f aca="false">SUM(CM120:CP120)*AL120</f>
        <v>0</v>
      </c>
      <c r="CS120" s="128"/>
      <c r="CT120" s="17"/>
      <c r="CU120" s="17"/>
      <c r="CV120" s="17"/>
      <c r="CW120" s="140" t="n">
        <f aca="false">IF(CW$2&lt;=$A120,IF(CW$3&gt;=$A120,(CW$4),0),0)*($AH121-$AH120)/10000</f>
        <v>0</v>
      </c>
      <c r="CX120" s="140" t="n">
        <f aca="false">IF(CX$2&lt;=$A120,IF(CX$3&gt;=$A120,(CX$4),0),0)*($AH121-$AH120)/10000</f>
        <v>0</v>
      </c>
      <c r="CY120" s="140" t="n">
        <f aca="false">IF(CY$2&lt;=$A120,IF(CY$3&gt;=$A120,(CY$4),0),0)*($AH121-$AH120)/10000</f>
        <v>0</v>
      </c>
      <c r="CZ120" s="140" t="n">
        <f aca="false">IF(CZ$2&lt;=$A120,IF(CZ$3&gt;=$A120,(CZ$4),0),0)*($AH121-$AH120)/10000</f>
        <v>0</v>
      </c>
      <c r="DA120" s="140" t="n">
        <f aca="false">IF(DA$2&lt;=$A120,IF(DA$3&gt;=$A120,(DA$4),0),0)*($AH121-$AH120)/10000</f>
        <v>0</v>
      </c>
      <c r="DB120" s="140" t="n">
        <f aca="false">IF(DB$2&lt;=$A120,IF(DB$3&gt;=$A120,(DB$4),0),0)*($AH121-$AH120)/10000</f>
        <v>0</v>
      </c>
      <c r="DC120" s="140" t="n">
        <f aca="false">IF(DC$2&lt;=$A120,IF(DC$3&gt;=$A120,(DC$4),0),0)*($AH121-$AH120)/10000</f>
        <v>0</v>
      </c>
      <c r="DD120" s="17"/>
      <c r="DE120" s="128" t="n">
        <f aca="false">SUM(CW120:DC120)*$AL120</f>
        <v>0</v>
      </c>
      <c r="DF120" s="17"/>
      <c r="DG120" s="17"/>
      <c r="DH120" s="17"/>
      <c r="DI120" s="17"/>
      <c r="DJ120" s="17"/>
      <c r="DK120" s="140" t="n">
        <f aca="false">IF(DK$2&lt;=$A120,IF(DK$3&gt;=$A120,(DK$4),0),0)*($AH121-$AH120)/10000</f>
        <v>0</v>
      </c>
      <c r="DL120" s="140" t="n">
        <f aca="false">IF(DL$2&lt;=$A120,IF(DL$3&gt;=$A120,(DL$4),0),0)*($AH121-$AH120)/10000</f>
        <v>0</v>
      </c>
      <c r="DM120" s="140" t="n">
        <f aca="false">IF(DM$2&lt;=$A120,IF(DM$3&gt;=$A120,(DM$4),0),0)*($AH121-$AH120)/10000</f>
        <v>0</v>
      </c>
      <c r="DN120" s="140" t="n">
        <f aca="false">IF(DN$2&lt;=$A120,IF(DN$3&gt;=$A120,(DN$4),0),0)*($AH121-$AH120)/10000</f>
        <v>0</v>
      </c>
      <c r="DO120" s="140"/>
      <c r="DP120" s="140" t="n">
        <f aca="false">SUM(DK120:DN120)*AL120</f>
        <v>0</v>
      </c>
      <c r="DQ120" s="140"/>
      <c r="DR120" s="140" t="n">
        <f aca="false">IF(DR$2&lt;=$A120,IF(DR$3&gt;=$A120,(DR$4),0),0)*($AH121-$AH120)/10000</f>
        <v>0</v>
      </c>
      <c r="DS120" s="140" t="n">
        <f aca="false">IF(DS$2&lt;=$A120,IF(DS$3&gt;=$A120,(DS$4),0),0)*($AH121-$AH120)/10000</f>
        <v>0</v>
      </c>
      <c r="DT120" s="140" t="n">
        <f aca="false">IF(DT$2&lt;=$A120,IF(DT$3&gt;=$A120,(DT$4),0),0)*($AH121-$AH120)/10000</f>
        <v>0</v>
      </c>
      <c r="DU120" s="140" t="n">
        <f aca="false">IF(DU$2&lt;=$A120,IF(DU$3&gt;=$A120,(DU$4),0),0)*($AH121-$AH120)/10000</f>
        <v>0</v>
      </c>
      <c r="DV120" s="140" t="n">
        <f aca="false">IF(DV$2&lt;=$A120,IF(DV$3&gt;=$A120,(DV$4),0),0)*($AH121-$AH120)/10000</f>
        <v>0</v>
      </c>
      <c r="DW120" s="140" t="n">
        <f aca="false">IF(DW$2&lt;=$A120,IF(DW$3&gt;=$A120,(DW$4),0),0)*($AH121-$AH120)/10000</f>
        <v>0</v>
      </c>
      <c r="DX120" s="140" t="n">
        <f aca="false">IF(DX$2&lt;=$A120,IF(DX$3&gt;=$A120,(DX$4),0),0)*($AH121-$AH120)/10000</f>
        <v>0</v>
      </c>
      <c r="DY120" s="140" t="n">
        <f aca="false">IF(DY$2&lt;=$A120,IF(DY$3&gt;=$A120,(DY$4),0),0)*($AH121-$AH120)/10000</f>
        <v>0</v>
      </c>
      <c r="DZ120" s="17"/>
      <c r="EA120" s="128" t="n">
        <f aca="false">DP120+((SUM(DR120:DY120)))</f>
        <v>0</v>
      </c>
      <c r="EB120" s="128" t="n">
        <f aca="false">EA120*AL120</f>
        <v>0</v>
      </c>
      <c r="EC120" s="17"/>
      <c r="ED120" s="17"/>
      <c r="EE120" s="17"/>
      <c r="EF120" s="17"/>
      <c r="EG120" s="17"/>
      <c r="EH120" s="140" t="n">
        <f aca="false">IF(EH$2&lt;=$A120,IF(EH$3&gt;=$A120,(EH$4),0),0)*($AH121-$AH120)/10000</f>
        <v>0</v>
      </c>
      <c r="EI120" s="140" t="n">
        <f aca="false">IF(EI$2&lt;=$A120,IF(EI$3&gt;=$A120,(EI$4),0),0)*($AH121-$AH120)/10000</f>
        <v>0</v>
      </c>
      <c r="EJ120" s="140" t="n">
        <f aca="false">IF(EJ$2&lt;=$A120,IF(EJ$3&gt;=$A120,(EJ$4),0),0)*($AH121-$AH120)/10000</f>
        <v>0</v>
      </c>
      <c r="EK120" s="140" t="n">
        <f aca="false">IF(EK$2&lt;=$A120,IF(EK$3&gt;=$A120,(EK$4),0),0)*($AH121-$AH120)/10000</f>
        <v>0</v>
      </c>
      <c r="EL120" s="140" t="n">
        <f aca="false">IF(EL$2&lt;=$A120,IF(EL$3&gt;=$A120,(EL$4),0),0)*($AH121-$AH120)/10000</f>
        <v>0</v>
      </c>
      <c r="EM120" s="140" t="n">
        <f aca="false">IF(EM$2&lt;=$A120,IF(EM$3&gt;=$A120,(EM$4),0),0)*($AH121-$AH120)/10000</f>
        <v>0</v>
      </c>
      <c r="EN120" s="17"/>
      <c r="EO120" s="128" t="n">
        <f aca="false">SUM(EH120:EM120)</f>
        <v>0</v>
      </c>
      <c r="EP120" s="128" t="n">
        <f aca="false">EO120*AL120</f>
        <v>0</v>
      </c>
      <c r="EQ120" s="17"/>
      <c r="ER120" s="17"/>
      <c r="ES120" s="17"/>
      <c r="ET120" s="17"/>
      <c r="EU120" s="17"/>
      <c r="EV120" s="140" t="n">
        <f aca="false">IF(EV$2&lt;=$A120,IF(EV$3&gt;=$A120,(EV$4),0),0)*($AH121-$AH120)/10000</f>
        <v>0</v>
      </c>
      <c r="EW120" s="140" t="n">
        <f aca="false">IF(EW$2&lt;=$A120,IF(EW$3&gt;=$A120,(EW$4),0),0)*($AH121-$AH120)/10000</f>
        <v>0</v>
      </c>
      <c r="EX120" s="140" t="n">
        <f aca="false">IF(EX$2&lt;=$A120,IF(EX$3&gt;=$A120,(EX$4),0),0)*($AH121-$AH120)/10000</f>
        <v>0</v>
      </c>
      <c r="EY120" s="140" t="n">
        <f aca="false">IF(EY$2&lt;=$A120,IF(EY$3&gt;=$A120,(EY$4),0),0)*($AH121-$AH120)/10000</f>
        <v>0</v>
      </c>
      <c r="EZ120" s="140" t="n">
        <f aca="false">IF(EZ$2&lt;=$A120,IF(EZ$3&gt;=$A120,(EZ$4),0),0)*($AH121-$AH120)/10000</f>
        <v>0</v>
      </c>
      <c r="FA120" s="140" t="n">
        <f aca="false">IF(FA$2&lt;=$A120,IF(FA$3&gt;=$A120,(FA$4),0),0)*($AH121-$AH120)/10000</f>
        <v>0</v>
      </c>
      <c r="FB120" s="17"/>
      <c r="FC120" s="128" t="n">
        <f aca="false">SUM(EV120:FA120)</f>
        <v>0</v>
      </c>
      <c r="FD120" s="128" t="n">
        <f aca="false">FC120*AL120</f>
        <v>0</v>
      </c>
      <c r="FE120" s="17"/>
      <c r="FF120" s="17"/>
      <c r="FG120" s="17"/>
      <c r="FH120" s="17"/>
      <c r="FI120" s="17"/>
      <c r="FJ120" s="17"/>
      <c r="FK120" s="140" t="n">
        <f aca="false">IF(FK$2&lt;=$A120,IF(FK$3&gt;=$A120,(FK$4),0),0)*($AH121-$AH120)/10000</f>
        <v>0</v>
      </c>
      <c r="FL120" s="140" t="n">
        <f aca="false">IF(FL$2&lt;=$A120,IF(FL$3&gt;=$A120,(FL$4),0),0)*($AH121-$AH120)/10000</f>
        <v>0</v>
      </c>
      <c r="FM120" s="140" t="n">
        <f aca="false">IF(FM$2&lt;=$A120,IF(FM$3&gt;=$A120,(FM$4),0),0)*($AH121-$AH120)/10000</f>
        <v>0</v>
      </c>
      <c r="FN120" s="140" t="n">
        <f aca="false">IF(FN$2&lt;=$A120,IF(FN$3&gt;=$A120,(FN$4),0),0)*($AH121-$AH120)/10000</f>
        <v>0</v>
      </c>
      <c r="FO120" s="140" t="n">
        <f aca="false">IF(FO$2&lt;=$A120,IF(FO$3&gt;=$A120,(FO$4),0),0)*($AH121-$AH120)/10000</f>
        <v>0</v>
      </c>
      <c r="FP120" s="140" t="n">
        <f aca="false">IF(FP$2&lt;=$A120,IF(FP$3&gt;=$A120,(FP$4),0),0)*($AH121-$AH120)/10000</f>
        <v>0</v>
      </c>
      <c r="FQ120" s="17"/>
      <c r="FR120" s="128" t="n">
        <f aca="false">SUM(FK120:FP120)</f>
        <v>0</v>
      </c>
      <c r="FS120" s="128" t="n">
        <f aca="false">FR120*AL120</f>
        <v>0</v>
      </c>
      <c r="FT120" s="17"/>
      <c r="FU120" s="17"/>
      <c r="FV120" s="17"/>
      <c r="FW120" s="17"/>
      <c r="FX120" s="17"/>
      <c r="FY120" s="17"/>
      <c r="FZ120" s="140" t="n">
        <f aca="false">IF(FZ$2&lt;=$A120,IF(FZ$3&gt;=$A120,(FZ$4),0),0)*($AH121-$AH120)/10000</f>
        <v>0</v>
      </c>
      <c r="GA120" s="140" t="n">
        <f aca="false">IF(GA$2&lt;=$A120,IF(GA$3&gt;=$A120,(GA$4),0),0)*($AH121-$AH120)/10000</f>
        <v>0</v>
      </c>
      <c r="GB120" s="140" t="n">
        <f aca="false">IF(GB$2&lt;=$A120,IF(GB$3&gt;=$A120,(GB$4),0),0)*($AH121-$AH120)/10000</f>
        <v>0</v>
      </c>
      <c r="GC120" s="140" t="n">
        <f aca="false">IF(GC$2&lt;=$A120,IF(GC$3&gt;=$A120,(GC$4),0),0)*($AH121-$AH120)/10000</f>
        <v>0</v>
      </c>
      <c r="GD120" s="140" t="n">
        <f aca="false">IF(GD$2&lt;=$A120,IF(GD$3&gt;=$A120,(GD$4),0),0)*($AH121-$AH120)/10000</f>
        <v>0</v>
      </c>
      <c r="GE120" s="140" t="n">
        <f aca="false">IF(GE$2&lt;=$A120,IF(GE$3&gt;=$A120,(GE$4),0),0)*($AH121-$AH120)/10000</f>
        <v>0</v>
      </c>
      <c r="GF120" s="17"/>
      <c r="GG120" s="128" t="n">
        <f aca="false">SUM(FZ120:GE120)</f>
        <v>0</v>
      </c>
      <c r="GH120" s="128" t="n">
        <f aca="false">GG120*AL120</f>
        <v>0</v>
      </c>
      <c r="GK120" s="17"/>
      <c r="GL120" s="17"/>
      <c r="GM120" s="17"/>
      <c r="GN120" s="17"/>
      <c r="GO120" s="140" t="n">
        <f aca="false">IF(GO$2&lt;=$A120,IF(GO$3&gt;=$A120,(GO$4),0),0)*($AH121-$AH120)/10000</f>
        <v>0</v>
      </c>
      <c r="GP120" s="140" t="n">
        <f aca="false">IF(GP$2&lt;=$A120,IF(GP$3&gt;=$A120,(GP$4),0),0)*($AH121-$AH120)/10000</f>
        <v>0</v>
      </c>
      <c r="GQ120" s="140" t="n">
        <f aca="false">IF(GQ$2&lt;=$A120,IF(GQ$3&gt;=$A120,(GQ$4),0),0)*($AH121-$AH120)/10000</f>
        <v>0</v>
      </c>
      <c r="GR120" s="140" t="n">
        <f aca="false">IF(GR$2&lt;=$A120,IF(GR$3&gt;=$A120,(GR$4),0),0)*($AH121-$AH120)/10000</f>
        <v>0</v>
      </c>
      <c r="GS120" s="140" t="n">
        <f aca="false">IF(GS$2&lt;=$A120,IF(GS$3&gt;=$A120,(GS$4),0),0)*($AH121-$AH120)/10000</f>
        <v>0</v>
      </c>
      <c r="GT120" s="140" t="n">
        <f aca="false">IF(GT$2&lt;=$A120,IF(GT$3&gt;=$A120,(GT$4),0),0)*($AH121-$AH120)/10000</f>
        <v>0</v>
      </c>
      <c r="GU120" s="17"/>
      <c r="GV120" s="128" t="n">
        <f aca="false">SUM(GO120:GT120)</f>
        <v>0</v>
      </c>
      <c r="GW120" s="128" t="n">
        <f aca="false">GV120*AL120</f>
        <v>0</v>
      </c>
      <c r="GZ120" s="17"/>
      <c r="HA120" s="17"/>
      <c r="HB120" s="17"/>
      <c r="HC120" s="17"/>
      <c r="HD120" s="140" t="n">
        <f aca="false">IF(HD$2&lt;=$A120,IF(HD$3&gt;=$A120,(HD$4),0),0)*($AH121-$AH120)/10000</f>
        <v>0</v>
      </c>
      <c r="HE120" s="140" t="n">
        <f aca="false">IF(HE$2&lt;=$A120,IF(HE$3&gt;=$A120,(HE$4),0),0)*($AH121-$AH120)/10000</f>
        <v>0</v>
      </c>
      <c r="HF120" s="140" t="n">
        <f aca="false">IF(HF$2&lt;=$A120,IF(HF$3&gt;=$A120,(HF$4),0),0)*($AH121-$AH120)/10000</f>
        <v>0</v>
      </c>
      <c r="HG120" s="140" t="n">
        <f aca="false">IF(HG$2&lt;=$A120,IF(HG$3&gt;=$A120,(HG$4),0),0)*($AH121-$AH120)/10000</f>
        <v>0</v>
      </c>
      <c r="HH120" s="140" t="n">
        <f aca="false">IF(HH$2&lt;=$A120,IF(HH$3&gt;=$A120,(HH$4),0),0)*($AH121-$AH120)/10000</f>
        <v>0</v>
      </c>
      <c r="HI120" s="140" t="n">
        <f aca="false">IF(HI$2&lt;=$A120,IF(HI$3&gt;=$A120,(HI$4),0),0)*($AH121-$AH120)/10000</f>
        <v>0</v>
      </c>
      <c r="HJ120" s="17"/>
      <c r="HK120" s="128" t="n">
        <f aca="false">SUM(HD120:HI120)</f>
        <v>0</v>
      </c>
      <c r="HL120" s="128" t="n">
        <f aca="false">HK120*AL120</f>
        <v>0</v>
      </c>
    </row>
    <row r="121" customFormat="false" ht="16.5" hidden="false" customHeight="false" outlineLevel="0" collapsed="false">
      <c r="A121" s="133" t="n">
        <v>40422</v>
      </c>
      <c r="B121" s="144" t="e">
        <f aca="false">INDEX(PrnArray,MATCH($A121,PrnColumn,0),MATCH($AE$19,PrnRow,0))+EP121</f>
        <v>#VALUE!</v>
      </c>
      <c r="C121" s="135" t="n">
        <f aca="false">INDEX(M1SHEET,MATCH($A121,M1COLUMN,0),MATCH($AF$14,M1ROW,0))</f>
        <v>0</v>
      </c>
      <c r="D121" s="152"/>
      <c r="E121" s="144" t="n">
        <f aca="false">INDEX(PrnArray,MATCH($A121,PrnColumn,0),MATCH($AF$47,PrnRow,0))+HL121</f>
        <v>0</v>
      </c>
      <c r="F121" s="135" t="n">
        <f aca="false">INDEX(M1SHEET,MATCH($A121,M1COLUMN,0),MATCH($AF$6,M1ROW,0))</f>
        <v>0.19</v>
      </c>
      <c r="G121" s="152"/>
      <c r="H121" s="144" t="n">
        <f aca="false">INDEX(PrnArray,MATCH($A121,PrnColumn,0),MATCH($AE$11,PrnRow,0))</f>
        <v>0</v>
      </c>
      <c r="I121" s="135" t="n">
        <f aca="false">INDEX(M1SHEET,MATCH($A121,M1COLUMN,0),MATCH($AF$20,M1ROW,0))</f>
        <v>-0.09</v>
      </c>
      <c r="J121" s="152"/>
      <c r="K121" s="144" t="e">
        <f aca="false">INDEX(PrnArray,MATCH($A121,PrnColumn,0),MATCH($AE$21,PrnRow,0))+FS121</f>
        <v>#VALUE!</v>
      </c>
      <c r="L121" s="135" t="n">
        <f aca="false">INDEX(M1SHEET,MATCH($A121,M1COLUMN,0),MATCH($AF$10,M1ROW,0))</f>
        <v>0.09</v>
      </c>
      <c r="M121" s="152"/>
      <c r="N121" s="144" t="n">
        <f aca="false">INDEX(PrnArray,MATCH($A121,PrnColumn,0),MATCH($AE$40,PrnRow,0))+AJ121</f>
        <v>-52.69</v>
      </c>
      <c r="O121" s="135" t="n">
        <f aca="false">INDEX(M1SHEET,MATCH($A121,M1COLUMN,0),MATCH($AF$26,M1ROW,0))</f>
        <v>0.13</v>
      </c>
      <c r="P121" s="152"/>
      <c r="Q121" s="144" t="n">
        <f aca="false">INDEX(PrnArray,MATCH($A121,PrnColumn,0),MATCH($AE$2,PrnRow,0))+$BE121+$DE121</f>
        <v>1.66</v>
      </c>
      <c r="R121" s="135" t="n">
        <f aca="false">INDEX(M1SHEET,MATCH($A121,M1COLUMN,0),MATCH($AF$3,M1ROW,0))</f>
        <v>-0.57</v>
      </c>
      <c r="S121" s="152"/>
      <c r="T121" s="135" t="n">
        <f aca="false">INDEX(M1SHEET,MATCH($A121,M1COLUMN,0),MATCH($AF$28,M1ROW,0))</f>
        <v>5.09660753194221</v>
      </c>
      <c r="U121" s="152"/>
      <c r="V121" s="144" t="e">
        <f aca="false">INDEX(PrnArray,MATCH($A121,PrnColumn,0),MATCH($AE$18,PrnRow,0))+INDEX(optsArray,MATCH($A121,optsColumn,0),MATCH($AE$18,optsRow,0))+$BE121+$CJ121+$CR121+$DP121</f>
        <v>#VALUE!</v>
      </c>
      <c r="W121" s="135" t="n">
        <f aca="false">INDEX(M1SHEET,MATCH($A121,M1COLUMN,0),MATCH($AF$2,M1ROW,0))</f>
        <v>4.2145</v>
      </c>
      <c r="X121" s="152"/>
      <c r="Z121" s="150" t="e">
        <f aca="false">H121+K121+Q121</f>
        <v>#VALUE!</v>
      </c>
      <c r="AA121" s="58"/>
      <c r="AB121" s="58"/>
      <c r="AH121" s="138" t="n">
        <v>40422</v>
      </c>
      <c r="AI121" s="96" t="n">
        <f aca="false">(BE121+BQ121+CJ121+DP121)*AL121</f>
        <v>0</v>
      </c>
      <c r="AJ121" s="97" t="n">
        <f aca="false">(AN121)*(AL121)</f>
        <v>0</v>
      </c>
      <c r="AK121" s="97" t="n">
        <f aca="false">(AM121+AN121)*(AL121)</f>
        <v>0</v>
      </c>
      <c r="AL121" s="139" t="n">
        <f aca="false">INDEX(M1SHEET,MATCH($AH121,M1COLUMN,0),MATCH($AF$38,M1ROW,0))</f>
        <v>0.566526395746426</v>
      </c>
      <c r="AM121" s="122" t="n">
        <f aca="false">BR121</f>
        <v>0</v>
      </c>
      <c r="AN121" s="97" t="n">
        <f aca="false">BQ121</f>
        <v>0</v>
      </c>
      <c r="AO121" s="125"/>
      <c r="AP121" s="108"/>
      <c r="AQ121" s="128" t="n">
        <f aca="false">SUM(AW121:BD121)+SUM(BH121:BO121)+SUM(DT121:DY121)+SUM(BV121:CH121)</f>
        <v>0</v>
      </c>
      <c r="AR121" s="108"/>
      <c r="AS121" s="17"/>
      <c r="AT121" s="17"/>
      <c r="AU121" s="37" t="n">
        <v>40422</v>
      </c>
      <c r="AV121" s="17"/>
      <c r="AW121" s="128" t="n">
        <f aca="false">IF(AW$2&lt;=$A121,IF(AW$3&gt;=$A121,(AW$4/1.055056),0),0)*($AH122-$AH121)/10000</f>
        <v>0</v>
      </c>
      <c r="AX121" s="140" t="n">
        <f aca="false">IF(AX$2&lt;=$A121,IF(AX$3&gt;=$A121,(AX$4/1.055056),0),0)*($AH122-$AH121)/10000</f>
        <v>0</v>
      </c>
      <c r="AY121" s="140" t="n">
        <f aca="false">IF(AY$2&lt;=$A121,IF(AY$3&gt;=$A121,(AY$4/1.055056),0),0)*($AH122-$AH121)/10000</f>
        <v>0</v>
      </c>
      <c r="AZ121" s="140" t="n">
        <f aca="false">IF(AZ$2&lt;=$A121,IF(AZ$3&gt;=$A121,(AZ$4/1.055056),0),0)*($AH122-$AH121)/10000</f>
        <v>0</v>
      </c>
      <c r="BA121" s="140" t="n">
        <f aca="false">IF(BA$2&lt;=$A121,IF(BA$3&gt;=$A121,(BA$4/1.055056),0),0)*($AH122-$AH121)/10000</f>
        <v>0</v>
      </c>
      <c r="BB121" s="140" t="n">
        <f aca="false">IF(BB$2&lt;=$A121,IF(BB$3&gt;=$A121,(BB$4/1.055056),0),0)*($AH122-$AH121)/10000</f>
        <v>0</v>
      </c>
      <c r="BC121" s="140" t="n">
        <f aca="false">IF(BC$2&lt;=$A121,IF(BC$3&gt;=$A121,(BC$4/1.055056),0),0)*($AH122-$AH121)/10000</f>
        <v>0</v>
      </c>
      <c r="BD121" s="140"/>
      <c r="BE121" s="140" t="n">
        <f aca="false">SUM(AW121:BD121)*AL121</f>
        <v>0</v>
      </c>
      <c r="BF121" s="13"/>
      <c r="BG121" s="13"/>
      <c r="BH121" s="141" t="n">
        <f aca="false">IF(BH$2&lt;=$A121,IF(BH$3&gt;=$A121,(BH$4/1.055056),0),0)*($AH122-$AH121)/10000</f>
        <v>0</v>
      </c>
      <c r="BI121" s="141" t="n">
        <f aca="false">IF(BI$2&lt;=$A121,IF(BI$3&gt;=$A121,(BI$4/1.055056),0),0)*($AH122-$AH121)/10000</f>
        <v>0</v>
      </c>
      <c r="BJ121" s="141" t="n">
        <f aca="false">IF(BJ$2&lt;=$A121,IF(BJ$3&gt;=$A121,(BJ$4/1.055056),0),0)*($AH122-$AH121)/10000</f>
        <v>0</v>
      </c>
      <c r="BK121" s="141" t="n">
        <f aca="false">IF(BK$2&lt;=$A121,IF(BK$3&gt;=$A121,(BK$4/1.055056),0),0)*($AH122-$AH121)/10000</f>
        <v>0</v>
      </c>
      <c r="BL121" s="141" t="n">
        <f aca="false">IF(BL$2&lt;=$A121,IF(BL$3&gt;=$A121,(BL$4/1.055056),0),0)*($AH122-$AH121)/10000</f>
        <v>0</v>
      </c>
      <c r="BM121" s="141" t="n">
        <f aca="false">IF(BM$2&lt;=$A121,IF(BM$3&gt;=$A121,(BM$4/1.055056),0),0)*($AH122-$AH121)/10000</f>
        <v>0</v>
      </c>
      <c r="BN121" s="141" t="n">
        <f aca="false">IF(BN$2&lt;=$A121,IF(BN$3&gt;=$A121,(BN$4/1.055056),0),0)*($AH122-$AH121)/10000</f>
        <v>0</v>
      </c>
      <c r="BO121" s="141" t="n">
        <f aca="false">IF(BO$2&lt;=$A121,IF(BO$3&gt;=$A121,(BO$4/1.055056),0),0)*($AH122-$AH121)/10000</f>
        <v>0</v>
      </c>
      <c r="BP121" s="13"/>
      <c r="BQ121" s="14" t="n">
        <f aca="false">SUM(BH121:BO121)</f>
        <v>0</v>
      </c>
      <c r="BR121" s="14"/>
      <c r="BS121" s="14"/>
      <c r="BT121" s="17"/>
      <c r="BU121" s="17"/>
      <c r="BV121" s="142" t="n">
        <f aca="false">IF(BV$2&lt;=$A121,IF(BV$3&gt;=$A121,(BV$4),0),0)*($AH122-$AH121)/10000</f>
        <v>0</v>
      </c>
      <c r="BW121" s="142" t="n">
        <f aca="false">IF(BW$2&lt;=$A121,IF(BW$3&gt;=$A121,(BW$4),0),0)*($AH122-$AH121)/10000</f>
        <v>0</v>
      </c>
      <c r="BX121" s="142" t="n">
        <f aca="false">IF(BX$2&lt;=$A121,IF(BX$3&gt;=$A121,(BX$4),0),0)*($AH122-$AH121)/10000</f>
        <v>0</v>
      </c>
      <c r="BY121" s="142" t="n">
        <f aca="false">IF(BY$2&lt;=$A121,IF(BY$3&gt;=$A121,(BY$4),0),0)*($AH122-$AH121)/10000</f>
        <v>0</v>
      </c>
      <c r="BZ121" s="142" t="n">
        <f aca="false">IF(BZ$2&lt;=$A121,IF(BZ$3&gt;=$A121,(BZ$4),0),0)*($AH122-$AH121)/10000</f>
        <v>0</v>
      </c>
      <c r="CA121" s="140" t="n">
        <f aca="false">IF(CA$2&lt;=$A121,IF(CA$3&gt;=$A121,(CA$4),0),0)*($AH122-$AH121)/10000</f>
        <v>0</v>
      </c>
      <c r="CB121" s="140" t="n">
        <f aca="false">IF(CB$2&lt;=$A121,IF(CB$3&gt;=$A121,(CB$4),0),0)*($AH122-$AH121)/10000</f>
        <v>0</v>
      </c>
      <c r="CC121" s="140" t="n">
        <f aca="false">IF(CC$2&lt;=$A121,IF(CC$3&gt;=$A121,(CC$4),0),0)*($AH122-$AH121)/10000</f>
        <v>0</v>
      </c>
      <c r="CD121" s="140" t="n">
        <f aca="false">IF(CD$2&lt;=$A121,IF(CD$3&gt;=$A121,(CD$4),0),0)*($AH122-$AH121)/10000</f>
        <v>0</v>
      </c>
      <c r="CE121" s="140" t="n">
        <f aca="false">IF(CE$2&lt;=$A121,IF(CE$3&gt;=$A121,(CE$4),0),0)*($AH122-$AH121)/10000</f>
        <v>0</v>
      </c>
      <c r="CF121" s="140" t="n">
        <f aca="false">IF(CF$2&lt;=$A121,IF(CF$3&gt;=$A121,(CF$4),0),0)*($AH122-$AH121)/10000</f>
        <v>0</v>
      </c>
      <c r="CG121" s="140" t="n">
        <f aca="false">IF(CG$2&lt;=$A121,IF(CG$3&gt;=$A121,(CG$4),0),0)*($AH122-$AH121)/10000</f>
        <v>0</v>
      </c>
      <c r="CH121" s="140" t="n">
        <f aca="false">IF(CH$2&lt;=$A121,IF(CH$3&gt;=$A121,(CH$4),0),0)*($AH122-$AH121)/10000</f>
        <v>0</v>
      </c>
      <c r="CI121" s="17"/>
      <c r="CJ121" s="128" t="n">
        <f aca="false">SUM(BV121:CH121)*$AL121</f>
        <v>0</v>
      </c>
      <c r="CK121" s="128"/>
      <c r="CL121" s="128"/>
      <c r="CM121" s="142" t="n">
        <f aca="false">IF(CM$2&lt;=$A121,IF(CM$3&gt;=$A121,(CM$4),0),0)*($AH122-$AH121)/10000</f>
        <v>0</v>
      </c>
      <c r="CN121" s="142" t="n">
        <f aca="false">IF(CN$2&lt;=$A121,IF(CN$3&gt;=$A121,(CN$4),0),0)*($AH122-$AH121)/10000</f>
        <v>0</v>
      </c>
      <c r="CO121" s="142" t="n">
        <f aca="false">IF(CO$2&lt;=$A121,IF(CO$3&gt;=$A121,(CO$4),0),0)*($AH122-$AH121)/10000</f>
        <v>0</v>
      </c>
      <c r="CP121" s="142" t="n">
        <f aca="false">IF(CP$2&lt;=$A121,IF(CP$3&gt;=$A121,(CP$4),0),0)*($AH122-$AH121)/10000</f>
        <v>0</v>
      </c>
      <c r="CQ121" s="128"/>
      <c r="CR121" s="128" t="n">
        <f aca="false">SUM(CM121:CP121)*AL121</f>
        <v>0</v>
      </c>
      <c r="CS121" s="128"/>
      <c r="CT121" s="17"/>
      <c r="CU121" s="17"/>
      <c r="CV121" s="17"/>
      <c r="CW121" s="140" t="n">
        <f aca="false">IF(CW$2&lt;=$A121,IF(CW$3&gt;=$A121,(CW$4),0),0)*($AH122-$AH121)/10000</f>
        <v>0</v>
      </c>
      <c r="CX121" s="140" t="n">
        <f aca="false">IF(CX$2&lt;=$A121,IF(CX$3&gt;=$A121,(CX$4),0),0)*($AH122-$AH121)/10000</f>
        <v>0</v>
      </c>
      <c r="CY121" s="140" t="n">
        <f aca="false">IF(CY$2&lt;=$A121,IF(CY$3&gt;=$A121,(CY$4),0),0)*($AH122-$AH121)/10000</f>
        <v>0</v>
      </c>
      <c r="CZ121" s="140" t="n">
        <f aca="false">IF(CZ$2&lt;=$A121,IF(CZ$3&gt;=$A121,(CZ$4),0),0)*($AH122-$AH121)/10000</f>
        <v>0</v>
      </c>
      <c r="DA121" s="140" t="n">
        <f aca="false">IF(DA$2&lt;=$A121,IF(DA$3&gt;=$A121,(DA$4),0),0)*($AH122-$AH121)/10000</f>
        <v>0</v>
      </c>
      <c r="DB121" s="140" t="n">
        <f aca="false">IF(DB$2&lt;=$A121,IF(DB$3&gt;=$A121,(DB$4),0),0)*($AH122-$AH121)/10000</f>
        <v>0</v>
      </c>
      <c r="DC121" s="140" t="n">
        <f aca="false">IF(DC$2&lt;=$A121,IF(DC$3&gt;=$A121,(DC$4),0),0)*($AH122-$AH121)/10000</f>
        <v>0</v>
      </c>
      <c r="DD121" s="17"/>
      <c r="DE121" s="128" t="n">
        <f aca="false">SUM(CW121:DC121)*$AL121</f>
        <v>0</v>
      </c>
      <c r="DF121" s="17"/>
      <c r="DG121" s="17"/>
      <c r="DH121" s="17"/>
      <c r="DI121" s="17"/>
      <c r="DJ121" s="17"/>
      <c r="DK121" s="140" t="n">
        <f aca="false">IF(DK$2&lt;=$A121,IF(DK$3&gt;=$A121,(DK$4),0),0)*($AH122-$AH121)/10000</f>
        <v>0</v>
      </c>
      <c r="DL121" s="140" t="n">
        <f aca="false">IF(DL$2&lt;=$A121,IF(DL$3&gt;=$A121,(DL$4),0),0)*($AH122-$AH121)/10000</f>
        <v>0</v>
      </c>
      <c r="DM121" s="140" t="n">
        <f aca="false">IF(DM$2&lt;=$A121,IF(DM$3&gt;=$A121,(DM$4),0),0)*($AH122-$AH121)/10000</f>
        <v>0</v>
      </c>
      <c r="DN121" s="140" t="n">
        <f aca="false">IF(DN$2&lt;=$A121,IF(DN$3&gt;=$A121,(DN$4),0),0)*($AH122-$AH121)/10000</f>
        <v>0</v>
      </c>
      <c r="DO121" s="140"/>
      <c r="DP121" s="140" t="n">
        <f aca="false">SUM(DK121:DN121)*AL121</f>
        <v>0</v>
      </c>
      <c r="DQ121" s="140"/>
      <c r="DR121" s="140" t="n">
        <f aca="false">IF(DR$2&lt;=$A121,IF(DR$3&gt;=$A121,(DR$4),0),0)*($AH122-$AH121)/10000</f>
        <v>0</v>
      </c>
      <c r="DS121" s="140" t="n">
        <f aca="false">IF(DS$2&lt;=$A121,IF(DS$3&gt;=$A121,(DS$4),0),0)*($AH122-$AH121)/10000</f>
        <v>0</v>
      </c>
      <c r="DT121" s="140" t="n">
        <f aca="false">IF(DT$2&lt;=$A121,IF(DT$3&gt;=$A121,(DT$4),0),0)*($AH122-$AH121)/10000</f>
        <v>0</v>
      </c>
      <c r="DU121" s="140" t="n">
        <f aca="false">IF(DU$2&lt;=$A121,IF(DU$3&gt;=$A121,(DU$4),0),0)*($AH122-$AH121)/10000</f>
        <v>0</v>
      </c>
      <c r="DV121" s="140" t="n">
        <f aca="false">IF(DV$2&lt;=$A121,IF(DV$3&gt;=$A121,(DV$4),0),0)*($AH122-$AH121)/10000</f>
        <v>0</v>
      </c>
      <c r="DW121" s="140" t="n">
        <f aca="false">IF(DW$2&lt;=$A121,IF(DW$3&gt;=$A121,(DW$4),0),0)*($AH122-$AH121)/10000</f>
        <v>0</v>
      </c>
      <c r="DX121" s="140" t="n">
        <f aca="false">IF(DX$2&lt;=$A121,IF(DX$3&gt;=$A121,(DX$4),0),0)*($AH122-$AH121)/10000</f>
        <v>0</v>
      </c>
      <c r="DY121" s="140" t="n">
        <f aca="false">IF(DY$2&lt;=$A121,IF(DY$3&gt;=$A121,(DY$4),0),0)*($AH122-$AH121)/10000</f>
        <v>0</v>
      </c>
      <c r="DZ121" s="17"/>
      <c r="EA121" s="128" t="n">
        <f aca="false">DP121+((SUM(DR121:DY121)))</f>
        <v>0</v>
      </c>
      <c r="EB121" s="128" t="n">
        <f aca="false">EA121*AL121</f>
        <v>0</v>
      </c>
      <c r="EC121" s="17"/>
      <c r="ED121" s="17"/>
      <c r="EE121" s="17"/>
      <c r="EF121" s="17"/>
      <c r="EG121" s="17"/>
      <c r="EH121" s="140" t="n">
        <f aca="false">IF(EH$2&lt;=$A121,IF(EH$3&gt;=$A121,(EH$4),0),0)*($AH122-$AH121)/10000</f>
        <v>0</v>
      </c>
      <c r="EI121" s="140" t="n">
        <f aca="false">IF(EI$2&lt;=$A121,IF(EI$3&gt;=$A121,(EI$4),0),0)*($AH122-$AH121)/10000</f>
        <v>0</v>
      </c>
      <c r="EJ121" s="140" t="n">
        <f aca="false">IF(EJ$2&lt;=$A121,IF(EJ$3&gt;=$A121,(EJ$4),0),0)*($AH122-$AH121)/10000</f>
        <v>0</v>
      </c>
      <c r="EK121" s="140" t="n">
        <f aca="false">IF(EK$2&lt;=$A121,IF(EK$3&gt;=$A121,(EK$4),0),0)*($AH122-$AH121)/10000</f>
        <v>0</v>
      </c>
      <c r="EL121" s="140" t="n">
        <f aca="false">IF(EL$2&lt;=$A121,IF(EL$3&gt;=$A121,(EL$4),0),0)*($AH122-$AH121)/10000</f>
        <v>0</v>
      </c>
      <c r="EM121" s="140" t="n">
        <f aca="false">IF(EM$2&lt;=$A121,IF(EM$3&gt;=$A121,(EM$4),0),0)*($AH122-$AH121)/10000</f>
        <v>0</v>
      </c>
      <c r="EN121" s="17"/>
      <c r="EO121" s="128" t="n">
        <f aca="false">SUM(EH121:EM121)</f>
        <v>0</v>
      </c>
      <c r="EP121" s="128" t="n">
        <f aca="false">EO121*AL121</f>
        <v>0</v>
      </c>
      <c r="EQ121" s="17"/>
      <c r="ER121" s="17"/>
      <c r="ES121" s="17"/>
      <c r="ET121" s="17"/>
      <c r="EU121" s="17"/>
      <c r="EV121" s="140" t="n">
        <f aca="false">IF(EV$2&lt;=$A121,IF(EV$3&gt;=$A121,(EV$4),0),0)*($AH122-$AH121)/10000</f>
        <v>0</v>
      </c>
      <c r="EW121" s="140" t="n">
        <f aca="false">IF(EW$2&lt;=$A121,IF(EW$3&gt;=$A121,(EW$4),0),0)*($AH122-$AH121)/10000</f>
        <v>0</v>
      </c>
      <c r="EX121" s="140" t="n">
        <f aca="false">IF(EX$2&lt;=$A121,IF(EX$3&gt;=$A121,(EX$4),0),0)*($AH122-$AH121)/10000</f>
        <v>0</v>
      </c>
      <c r="EY121" s="140" t="n">
        <f aca="false">IF(EY$2&lt;=$A121,IF(EY$3&gt;=$A121,(EY$4),0),0)*($AH122-$AH121)/10000</f>
        <v>0</v>
      </c>
      <c r="EZ121" s="140" t="n">
        <f aca="false">IF(EZ$2&lt;=$A121,IF(EZ$3&gt;=$A121,(EZ$4),0),0)*($AH122-$AH121)/10000</f>
        <v>0</v>
      </c>
      <c r="FA121" s="140" t="n">
        <f aca="false">IF(FA$2&lt;=$A121,IF(FA$3&gt;=$A121,(FA$4),0),0)*($AH122-$AH121)/10000</f>
        <v>0</v>
      </c>
      <c r="FB121" s="17"/>
      <c r="FC121" s="128" t="n">
        <f aca="false">SUM(EV121:FA121)</f>
        <v>0</v>
      </c>
      <c r="FD121" s="128" t="n">
        <f aca="false">FC121*AL121</f>
        <v>0</v>
      </c>
      <c r="FE121" s="17"/>
      <c r="FF121" s="17"/>
      <c r="FG121" s="17"/>
      <c r="FH121" s="17"/>
      <c r="FI121" s="17"/>
      <c r="FJ121" s="17"/>
      <c r="FK121" s="140" t="n">
        <f aca="false">IF(FK$2&lt;=$A121,IF(FK$3&gt;=$A121,(FK$4),0),0)*($AH122-$AH121)/10000</f>
        <v>0</v>
      </c>
      <c r="FL121" s="140" t="n">
        <f aca="false">IF(FL$2&lt;=$A121,IF(FL$3&gt;=$A121,(FL$4),0),0)*($AH122-$AH121)/10000</f>
        <v>0</v>
      </c>
      <c r="FM121" s="140" t="n">
        <f aca="false">IF(FM$2&lt;=$A121,IF(FM$3&gt;=$A121,(FM$4),0),0)*($AH122-$AH121)/10000</f>
        <v>0</v>
      </c>
      <c r="FN121" s="140" t="n">
        <f aca="false">IF(FN$2&lt;=$A121,IF(FN$3&gt;=$A121,(FN$4),0),0)*($AH122-$AH121)/10000</f>
        <v>0</v>
      </c>
      <c r="FO121" s="140" t="n">
        <f aca="false">IF(FO$2&lt;=$A121,IF(FO$3&gt;=$A121,(FO$4),0),0)*($AH122-$AH121)/10000</f>
        <v>0</v>
      </c>
      <c r="FP121" s="140" t="n">
        <f aca="false">IF(FP$2&lt;=$A121,IF(FP$3&gt;=$A121,(FP$4),0),0)*($AH122-$AH121)/10000</f>
        <v>0</v>
      </c>
      <c r="FQ121" s="17"/>
      <c r="FR121" s="128" t="n">
        <f aca="false">SUM(FK121:FP121)</f>
        <v>0</v>
      </c>
      <c r="FS121" s="128" t="n">
        <f aca="false">FR121*AL121</f>
        <v>0</v>
      </c>
      <c r="FT121" s="17"/>
      <c r="FU121" s="17"/>
      <c r="FV121" s="17"/>
      <c r="FW121" s="17"/>
      <c r="FX121" s="17"/>
      <c r="FY121" s="17"/>
      <c r="FZ121" s="140" t="n">
        <f aca="false">IF(FZ$2&lt;=$A121,IF(FZ$3&gt;=$A121,(FZ$4),0),0)*($AH122-$AH121)/10000</f>
        <v>0</v>
      </c>
      <c r="GA121" s="140" t="n">
        <f aca="false">IF(GA$2&lt;=$A121,IF(GA$3&gt;=$A121,(GA$4),0),0)*($AH122-$AH121)/10000</f>
        <v>0</v>
      </c>
      <c r="GB121" s="140" t="n">
        <f aca="false">IF(GB$2&lt;=$A121,IF(GB$3&gt;=$A121,(GB$4),0),0)*($AH122-$AH121)/10000</f>
        <v>0</v>
      </c>
      <c r="GC121" s="140" t="n">
        <f aca="false">IF(GC$2&lt;=$A121,IF(GC$3&gt;=$A121,(GC$4),0),0)*($AH122-$AH121)/10000</f>
        <v>0</v>
      </c>
      <c r="GD121" s="140" t="n">
        <f aca="false">IF(GD$2&lt;=$A121,IF(GD$3&gt;=$A121,(GD$4),0),0)*($AH122-$AH121)/10000</f>
        <v>0</v>
      </c>
      <c r="GE121" s="140" t="n">
        <f aca="false">IF(GE$2&lt;=$A121,IF(GE$3&gt;=$A121,(GE$4),0),0)*($AH122-$AH121)/10000</f>
        <v>0</v>
      </c>
      <c r="GF121" s="17"/>
      <c r="GG121" s="128" t="n">
        <f aca="false">SUM(FZ121:GE121)</f>
        <v>0</v>
      </c>
      <c r="GH121" s="128" t="n">
        <f aca="false">GG121*AL121</f>
        <v>0</v>
      </c>
      <c r="GK121" s="17"/>
      <c r="GL121" s="17"/>
      <c r="GM121" s="17"/>
      <c r="GN121" s="17"/>
      <c r="GO121" s="140" t="n">
        <f aca="false">IF(GO$2&lt;=$A121,IF(GO$3&gt;=$A121,(GO$4),0),0)*($AH122-$AH121)/10000</f>
        <v>0</v>
      </c>
      <c r="GP121" s="140" t="n">
        <f aca="false">IF(GP$2&lt;=$A121,IF(GP$3&gt;=$A121,(GP$4),0),0)*($AH122-$AH121)/10000</f>
        <v>0</v>
      </c>
      <c r="GQ121" s="140" t="n">
        <f aca="false">IF(GQ$2&lt;=$A121,IF(GQ$3&gt;=$A121,(GQ$4),0),0)*($AH122-$AH121)/10000</f>
        <v>0</v>
      </c>
      <c r="GR121" s="140" t="n">
        <f aca="false">IF(GR$2&lt;=$A121,IF(GR$3&gt;=$A121,(GR$4),0),0)*($AH122-$AH121)/10000</f>
        <v>0</v>
      </c>
      <c r="GS121" s="140" t="n">
        <f aca="false">IF(GS$2&lt;=$A121,IF(GS$3&gt;=$A121,(GS$4),0),0)*($AH122-$AH121)/10000</f>
        <v>0</v>
      </c>
      <c r="GT121" s="140" t="n">
        <f aca="false">IF(GT$2&lt;=$A121,IF(GT$3&gt;=$A121,(GT$4),0),0)*($AH122-$AH121)/10000</f>
        <v>0</v>
      </c>
      <c r="GU121" s="17"/>
      <c r="GV121" s="128" t="n">
        <f aca="false">SUM(GO121:GT121)</f>
        <v>0</v>
      </c>
      <c r="GW121" s="128" t="n">
        <f aca="false">GV121*AL121</f>
        <v>0</v>
      </c>
      <c r="GZ121" s="17"/>
      <c r="HA121" s="17"/>
      <c r="HB121" s="17"/>
      <c r="HC121" s="17"/>
      <c r="HD121" s="140" t="n">
        <f aca="false">IF(HD$2&lt;=$A121,IF(HD$3&gt;=$A121,(HD$4),0),0)*($AH122-$AH121)/10000</f>
        <v>0</v>
      </c>
      <c r="HE121" s="140" t="n">
        <f aca="false">IF(HE$2&lt;=$A121,IF(HE$3&gt;=$A121,(HE$4),0),0)*($AH122-$AH121)/10000</f>
        <v>0</v>
      </c>
      <c r="HF121" s="140" t="n">
        <f aca="false">IF(HF$2&lt;=$A121,IF(HF$3&gt;=$A121,(HF$4),0),0)*($AH122-$AH121)/10000</f>
        <v>0</v>
      </c>
      <c r="HG121" s="140" t="n">
        <f aca="false">IF(HG$2&lt;=$A121,IF(HG$3&gt;=$A121,(HG$4),0),0)*($AH122-$AH121)/10000</f>
        <v>0</v>
      </c>
      <c r="HH121" s="140" t="n">
        <f aca="false">IF(HH$2&lt;=$A121,IF(HH$3&gt;=$A121,(HH$4),0),0)*($AH122-$AH121)/10000</f>
        <v>0</v>
      </c>
      <c r="HI121" s="140" t="n">
        <f aca="false">IF(HI$2&lt;=$A121,IF(HI$3&gt;=$A121,(HI$4),0),0)*($AH122-$AH121)/10000</f>
        <v>0</v>
      </c>
      <c r="HJ121" s="17"/>
      <c r="HK121" s="128" t="n">
        <f aca="false">SUM(HD121:HI121)</f>
        <v>0</v>
      </c>
      <c r="HL121" s="128" t="n">
        <f aca="false">HK121*AL121</f>
        <v>0</v>
      </c>
    </row>
    <row r="122" customFormat="false" ht="16.5" hidden="false" customHeight="false" outlineLevel="0" collapsed="false">
      <c r="A122" s="143" t="n">
        <v>40452</v>
      </c>
      <c r="B122" s="153" t="e">
        <f aca="false">INDEX(PrnArray,MATCH($A122,PrnColumn,0),MATCH($AE$19,PrnRow,0))+EP122</f>
        <v>#VALUE!</v>
      </c>
      <c r="C122" s="154" t="n">
        <f aca="false">INDEX(M1SHEET,MATCH($A122,M1COLUMN,0),MATCH($AF$14,M1ROW,0))</f>
        <v>0</v>
      </c>
      <c r="D122" s="155"/>
      <c r="E122" s="153" t="n">
        <f aca="false">INDEX(PrnArray,MATCH($A122,PrnColumn,0),MATCH($AF$47,PrnRow,0))+HL122</f>
        <v>0</v>
      </c>
      <c r="F122" s="154" t="n">
        <f aca="false">INDEX(M1SHEET,MATCH($A122,M1COLUMN,0),MATCH($AF$6,M1ROW,0))</f>
        <v>0.2</v>
      </c>
      <c r="G122" s="155"/>
      <c r="H122" s="153" t="n">
        <f aca="false">INDEX(PrnArray,MATCH($A122,PrnColumn,0),MATCH($AE$11,PrnRow,0))</f>
        <v>0</v>
      </c>
      <c r="I122" s="154" t="n">
        <f aca="false">INDEX(M1SHEET,MATCH($A122,M1COLUMN,0),MATCH($AF$20,M1ROW,0))</f>
        <v>-0.09</v>
      </c>
      <c r="J122" s="155"/>
      <c r="K122" s="153" t="e">
        <f aca="false">INDEX(PrnArray,MATCH($A122,PrnColumn,0),MATCH($AE$21,PrnRow,0))+FS122</f>
        <v>#VALUE!</v>
      </c>
      <c r="L122" s="154" t="n">
        <f aca="false">INDEX(M1SHEET,MATCH($A122,M1COLUMN,0),MATCH($AF$10,M1ROW,0))</f>
        <v>0.1</v>
      </c>
      <c r="M122" s="155"/>
      <c r="N122" s="153" t="n">
        <f aca="false">INDEX(PrnArray,MATCH($A122,PrnColumn,0),MATCH($AE$40,PrnRow,0))+AJ122</f>
        <v>-54.14</v>
      </c>
      <c r="O122" s="154" t="n">
        <f aca="false">INDEX(M1SHEET,MATCH($A122,M1COLUMN,0),MATCH($AF$26,M1ROW,0))</f>
        <v>0.13</v>
      </c>
      <c r="P122" s="155"/>
      <c r="Q122" s="153" t="n">
        <f aca="false">INDEX(PrnArray,MATCH($A122,PrnColumn,0),MATCH($AE$2,PrnRow,0))+$BE122+$DE122</f>
        <v>1.7</v>
      </c>
      <c r="R122" s="154" t="n">
        <f aca="false">INDEX(M1SHEET,MATCH($A122,M1COLUMN,0),MATCH($AF$3,M1ROW,0))</f>
        <v>-0.57</v>
      </c>
      <c r="S122" s="155"/>
      <c r="T122" s="154" t="n">
        <f aca="false">INDEX(M1SHEET,MATCH($A122,M1COLUMN,0),MATCH($AF$28,M1ROW,0))</f>
        <v>5.14984772814761</v>
      </c>
      <c r="U122" s="155"/>
      <c r="V122" s="153" t="e">
        <f aca="false">INDEX(PrnArray,MATCH($A122,PrnColumn,0),MATCH($AE$18,PrnRow,0))+INDEX(optsArray,MATCH($A122,optsColumn,0),MATCH($AE$18,optsRow,0))+$BE122+$CJ122+$CR122+$DP122</f>
        <v>#VALUE!</v>
      </c>
      <c r="W122" s="154" t="n">
        <f aca="false">INDEX(M1SHEET,MATCH($A122,M1COLUMN,0),MATCH($AF$2,M1ROW,0))</f>
        <v>4.2525</v>
      </c>
      <c r="X122" s="155"/>
      <c r="Z122" s="146" t="e">
        <f aca="false">H122+K122+Q122</f>
        <v>#VALUE!</v>
      </c>
      <c r="AA122" s="58"/>
      <c r="AB122" s="58"/>
      <c r="AH122" s="138" t="n">
        <v>40452</v>
      </c>
      <c r="AI122" s="96" t="n">
        <f aca="false">(BE122+BQ122+CJ122+DP122)*AL122</f>
        <v>0</v>
      </c>
      <c r="AJ122" s="97" t="n">
        <f aca="false">(AN122)*(AL122)</f>
        <v>0</v>
      </c>
      <c r="AK122" s="97" t="n">
        <f aca="false">(AM122+AN122)*(AL122)</f>
        <v>0</v>
      </c>
      <c r="AL122" s="139" t="n">
        <f aca="false">INDEX(M1SHEET,MATCH($AH122,M1COLUMN,0),MATCH($AF$38,M1ROW,0))</f>
        <v>0.563354701931708</v>
      </c>
      <c r="AM122" s="122" t="n">
        <f aca="false">BR122</f>
        <v>0</v>
      </c>
      <c r="AN122" s="97" t="n">
        <f aca="false">BQ122</f>
        <v>0</v>
      </c>
      <c r="AO122" s="125"/>
      <c r="AP122" s="108"/>
      <c r="AQ122" s="128" t="n">
        <f aca="false">SUM(AW122:BD122)+SUM(BH122:BO122)+SUM(DT122:DY122)+SUM(BV122:CH122)</f>
        <v>0</v>
      </c>
      <c r="AR122" s="108"/>
      <c r="AS122" s="17"/>
      <c r="AT122" s="17"/>
      <c r="AU122" s="37" t="n">
        <v>40452</v>
      </c>
      <c r="AV122" s="17"/>
      <c r="AW122" s="128" t="n">
        <f aca="false">IF(AW$2&lt;=$A122,IF(AW$3&gt;=$A122,(AW$4/1.055056),0),0)*($AH123-$AH122)/10000</f>
        <v>0</v>
      </c>
      <c r="AX122" s="140" t="n">
        <f aca="false">IF(AX$2&lt;=$A122,IF(AX$3&gt;=$A122,(AX$4/1.055056),0),0)*($AH123-$AH122)/10000</f>
        <v>0</v>
      </c>
      <c r="AY122" s="140" t="n">
        <f aca="false">IF(AY$2&lt;=$A122,IF(AY$3&gt;=$A122,(AY$4/1.055056),0),0)*($AH123-$AH122)/10000</f>
        <v>0</v>
      </c>
      <c r="AZ122" s="140" t="n">
        <f aca="false">IF(AZ$2&lt;=$A122,IF(AZ$3&gt;=$A122,(AZ$4/1.055056),0),0)*($AH123-$AH122)/10000</f>
        <v>0</v>
      </c>
      <c r="BA122" s="140" t="n">
        <f aca="false">IF(BA$2&lt;=$A122,IF(BA$3&gt;=$A122,(BA$4/1.055056),0),0)*($AH123-$AH122)/10000</f>
        <v>0</v>
      </c>
      <c r="BB122" s="140" t="n">
        <f aca="false">IF(BB$2&lt;=$A122,IF(BB$3&gt;=$A122,(BB$4/1.055056),0),0)*($AH123-$AH122)/10000</f>
        <v>0</v>
      </c>
      <c r="BC122" s="140" t="n">
        <f aca="false">IF(BC$2&lt;=$A122,IF(BC$3&gt;=$A122,(BC$4/1.055056),0),0)*($AH123-$AH122)/10000</f>
        <v>0</v>
      </c>
      <c r="BD122" s="140"/>
      <c r="BE122" s="140" t="n">
        <f aca="false">SUM(AW122:BD122)*AL122</f>
        <v>0</v>
      </c>
      <c r="BF122" s="13"/>
      <c r="BG122" s="13"/>
      <c r="BH122" s="141" t="n">
        <f aca="false">IF(BH$2&lt;=$A122,IF(BH$3&gt;=$A122,(BH$4/1.055056),0),0)*($AH123-$AH122)/10000</f>
        <v>0</v>
      </c>
      <c r="BI122" s="141" t="n">
        <f aca="false">IF(BI$2&lt;=$A122,IF(BI$3&gt;=$A122,(BI$4/1.055056),0),0)*($AH123-$AH122)/10000</f>
        <v>0</v>
      </c>
      <c r="BJ122" s="141" t="n">
        <f aca="false">IF(BJ$2&lt;=$A122,IF(BJ$3&gt;=$A122,(BJ$4/1.055056),0),0)*($AH123-$AH122)/10000</f>
        <v>0</v>
      </c>
      <c r="BK122" s="141" t="n">
        <f aca="false">IF(BK$2&lt;=$A122,IF(BK$3&gt;=$A122,(BK$4/1.055056),0),0)*($AH123-$AH122)/10000</f>
        <v>0</v>
      </c>
      <c r="BL122" s="141" t="n">
        <f aca="false">IF(BL$2&lt;=$A122,IF(BL$3&gt;=$A122,(BL$4/1.055056),0),0)*($AH123-$AH122)/10000</f>
        <v>0</v>
      </c>
      <c r="BM122" s="141" t="n">
        <f aca="false">IF(BM$2&lt;=$A122,IF(BM$3&gt;=$A122,(BM$4/1.055056),0),0)*($AH123-$AH122)/10000</f>
        <v>0</v>
      </c>
      <c r="BN122" s="141" t="n">
        <f aca="false">IF(BN$2&lt;=$A122,IF(BN$3&gt;=$A122,(BN$4/1.055056),0),0)*($AH123-$AH122)/10000</f>
        <v>0</v>
      </c>
      <c r="BO122" s="141" t="n">
        <f aca="false">IF(BO$2&lt;=$A122,IF(BO$3&gt;=$A122,(BO$4/1.055056),0),0)*($AH123-$AH122)/10000</f>
        <v>0</v>
      </c>
      <c r="BP122" s="13"/>
      <c r="BQ122" s="14" t="n">
        <f aca="false">SUM(BH122:BO122)</f>
        <v>0</v>
      </c>
      <c r="BR122" s="14"/>
      <c r="BS122" s="14"/>
      <c r="BT122" s="17"/>
      <c r="BU122" s="17"/>
      <c r="BV122" s="142" t="n">
        <f aca="false">IF(BV$2&lt;=$A122,IF(BV$3&gt;=$A122,(BV$4),0),0)*($AH123-$AH122)/10000</f>
        <v>0</v>
      </c>
      <c r="BW122" s="142" t="n">
        <f aca="false">IF(BW$2&lt;=$A122,IF(BW$3&gt;=$A122,(BW$4),0),0)*($AH123-$AH122)/10000</f>
        <v>0</v>
      </c>
      <c r="BX122" s="142" t="n">
        <f aca="false">IF(BX$2&lt;=$A122,IF(BX$3&gt;=$A122,(BX$4),0),0)*($AH123-$AH122)/10000</f>
        <v>0</v>
      </c>
      <c r="BY122" s="142" t="n">
        <f aca="false">IF(BY$2&lt;=$A122,IF(BY$3&gt;=$A122,(BY$4),0),0)*($AH123-$AH122)/10000</f>
        <v>0</v>
      </c>
      <c r="BZ122" s="142" t="n">
        <f aca="false">IF(BZ$2&lt;=$A122,IF(BZ$3&gt;=$A122,(BZ$4),0),0)*($AH123-$AH122)/10000</f>
        <v>0</v>
      </c>
      <c r="CA122" s="140" t="n">
        <f aca="false">IF(CA$2&lt;=$A122,IF(CA$3&gt;=$A122,(CA$4),0),0)*($AH123-$AH122)/10000</f>
        <v>0</v>
      </c>
      <c r="CB122" s="140" t="n">
        <f aca="false">IF(CB$2&lt;=$A122,IF(CB$3&gt;=$A122,(CB$4),0),0)*($AH123-$AH122)/10000</f>
        <v>0</v>
      </c>
      <c r="CC122" s="140" t="n">
        <f aca="false">IF(CC$2&lt;=$A122,IF(CC$3&gt;=$A122,(CC$4),0),0)*($AH123-$AH122)/10000</f>
        <v>0</v>
      </c>
      <c r="CD122" s="140" t="n">
        <f aca="false">IF(CD$2&lt;=$A122,IF(CD$3&gt;=$A122,(CD$4),0),0)*($AH123-$AH122)/10000</f>
        <v>0</v>
      </c>
      <c r="CE122" s="140" t="n">
        <f aca="false">IF(CE$2&lt;=$A122,IF(CE$3&gt;=$A122,(CE$4),0),0)*($AH123-$AH122)/10000</f>
        <v>0</v>
      </c>
      <c r="CF122" s="140" t="n">
        <f aca="false">IF(CF$2&lt;=$A122,IF(CF$3&gt;=$A122,(CF$4),0),0)*($AH123-$AH122)/10000</f>
        <v>0</v>
      </c>
      <c r="CG122" s="140" t="n">
        <f aca="false">IF(CG$2&lt;=$A122,IF(CG$3&gt;=$A122,(CG$4),0),0)*($AH123-$AH122)/10000</f>
        <v>0</v>
      </c>
      <c r="CH122" s="140" t="n">
        <f aca="false">IF(CH$2&lt;=$A122,IF(CH$3&gt;=$A122,(CH$4),0),0)*($AH123-$AH122)/10000</f>
        <v>0</v>
      </c>
      <c r="CI122" s="17"/>
      <c r="CJ122" s="128" t="n">
        <f aca="false">SUM(BV122:CH122)*$AL122</f>
        <v>0</v>
      </c>
      <c r="CK122" s="128"/>
      <c r="CL122" s="128"/>
      <c r="CM122" s="142" t="n">
        <f aca="false">IF(CM$2&lt;=$A122,IF(CM$3&gt;=$A122,(CM$4),0),0)*($AH123-$AH122)/10000</f>
        <v>0</v>
      </c>
      <c r="CN122" s="142" t="n">
        <f aca="false">IF(CN$2&lt;=$A122,IF(CN$3&gt;=$A122,(CN$4),0),0)*($AH123-$AH122)/10000</f>
        <v>0</v>
      </c>
      <c r="CO122" s="142" t="n">
        <f aca="false">IF(CO$2&lt;=$A122,IF(CO$3&gt;=$A122,(CO$4),0),0)*($AH123-$AH122)/10000</f>
        <v>0</v>
      </c>
      <c r="CP122" s="142" t="n">
        <f aca="false">IF(CP$2&lt;=$A122,IF(CP$3&gt;=$A122,(CP$4),0),0)*($AH123-$AH122)/10000</f>
        <v>0</v>
      </c>
      <c r="CQ122" s="128"/>
      <c r="CR122" s="128" t="n">
        <f aca="false">SUM(CM122:CP122)*AL122</f>
        <v>0</v>
      </c>
      <c r="CS122" s="128"/>
      <c r="CT122" s="17"/>
      <c r="CU122" s="17"/>
      <c r="CV122" s="17"/>
      <c r="CW122" s="140" t="n">
        <f aca="false">IF(CW$2&lt;=$A122,IF(CW$3&gt;=$A122,(CW$4),0),0)*($AH123-$AH122)/10000</f>
        <v>0</v>
      </c>
      <c r="CX122" s="140" t="n">
        <f aca="false">IF(CX$2&lt;=$A122,IF(CX$3&gt;=$A122,(CX$4),0),0)*($AH123-$AH122)/10000</f>
        <v>0</v>
      </c>
      <c r="CY122" s="140" t="n">
        <f aca="false">IF(CY$2&lt;=$A122,IF(CY$3&gt;=$A122,(CY$4),0),0)*($AH123-$AH122)/10000</f>
        <v>0</v>
      </c>
      <c r="CZ122" s="140" t="n">
        <f aca="false">IF(CZ$2&lt;=$A122,IF(CZ$3&gt;=$A122,(CZ$4),0),0)*($AH123-$AH122)/10000</f>
        <v>0</v>
      </c>
      <c r="DA122" s="140" t="n">
        <f aca="false">IF(DA$2&lt;=$A122,IF(DA$3&gt;=$A122,(DA$4),0),0)*($AH123-$AH122)/10000</f>
        <v>0</v>
      </c>
      <c r="DB122" s="140" t="n">
        <f aca="false">IF(DB$2&lt;=$A122,IF(DB$3&gt;=$A122,(DB$4),0),0)*($AH123-$AH122)/10000</f>
        <v>0</v>
      </c>
      <c r="DC122" s="140" t="n">
        <f aca="false">IF(DC$2&lt;=$A122,IF(DC$3&gt;=$A122,(DC$4),0),0)*($AH123-$AH122)/10000</f>
        <v>0</v>
      </c>
      <c r="DD122" s="17"/>
      <c r="DE122" s="128" t="n">
        <f aca="false">SUM(CW122:DC122)*$AL122</f>
        <v>0</v>
      </c>
      <c r="DF122" s="17"/>
      <c r="DG122" s="17"/>
      <c r="DH122" s="17"/>
      <c r="DI122" s="17"/>
      <c r="DJ122" s="17"/>
      <c r="DK122" s="140" t="n">
        <f aca="false">IF(DK$2&lt;=$A122,IF(DK$3&gt;=$A122,(DK$4),0),0)*($AH123-$AH122)/10000</f>
        <v>0</v>
      </c>
      <c r="DL122" s="140" t="n">
        <f aca="false">IF(DL$2&lt;=$A122,IF(DL$3&gt;=$A122,(DL$4),0),0)*($AH123-$AH122)/10000</f>
        <v>0</v>
      </c>
      <c r="DM122" s="140" t="n">
        <f aca="false">IF(DM$2&lt;=$A122,IF(DM$3&gt;=$A122,(DM$4),0),0)*($AH123-$AH122)/10000</f>
        <v>0</v>
      </c>
      <c r="DN122" s="140" t="n">
        <f aca="false">IF(DN$2&lt;=$A122,IF(DN$3&gt;=$A122,(DN$4),0),0)*($AH123-$AH122)/10000</f>
        <v>0</v>
      </c>
      <c r="DO122" s="140"/>
      <c r="DP122" s="140" t="n">
        <f aca="false">SUM(DK122:DN122)*AL122</f>
        <v>0</v>
      </c>
      <c r="DQ122" s="140"/>
      <c r="DR122" s="140" t="n">
        <f aca="false">IF(DR$2&lt;=$A122,IF(DR$3&gt;=$A122,(DR$4),0),0)*($AH123-$AH122)/10000</f>
        <v>0</v>
      </c>
      <c r="DS122" s="140" t="n">
        <f aca="false">IF(DS$2&lt;=$A122,IF(DS$3&gt;=$A122,(DS$4),0),0)*($AH123-$AH122)/10000</f>
        <v>0</v>
      </c>
      <c r="DT122" s="140" t="n">
        <f aca="false">IF(DT$2&lt;=$A122,IF(DT$3&gt;=$A122,(DT$4),0),0)*($AH123-$AH122)/10000</f>
        <v>0</v>
      </c>
      <c r="DU122" s="140" t="n">
        <f aca="false">IF(DU$2&lt;=$A122,IF(DU$3&gt;=$A122,(DU$4),0),0)*($AH123-$AH122)/10000</f>
        <v>0</v>
      </c>
      <c r="DV122" s="140" t="n">
        <f aca="false">IF(DV$2&lt;=$A122,IF(DV$3&gt;=$A122,(DV$4),0),0)*($AH123-$AH122)/10000</f>
        <v>0</v>
      </c>
      <c r="DW122" s="140" t="n">
        <f aca="false">IF(DW$2&lt;=$A122,IF(DW$3&gt;=$A122,(DW$4),0),0)*($AH123-$AH122)/10000</f>
        <v>0</v>
      </c>
      <c r="DX122" s="140" t="n">
        <f aca="false">IF(DX$2&lt;=$A122,IF(DX$3&gt;=$A122,(DX$4),0),0)*($AH123-$AH122)/10000</f>
        <v>0</v>
      </c>
      <c r="DY122" s="140" t="n">
        <f aca="false">IF(DY$2&lt;=$A122,IF(DY$3&gt;=$A122,(DY$4),0),0)*($AH123-$AH122)/10000</f>
        <v>0</v>
      </c>
      <c r="DZ122" s="17"/>
      <c r="EA122" s="128" t="n">
        <f aca="false">DP122+((SUM(DR122:DY122)))</f>
        <v>0</v>
      </c>
      <c r="EB122" s="128" t="n">
        <f aca="false">EA122*AL122</f>
        <v>0</v>
      </c>
      <c r="EC122" s="17"/>
      <c r="ED122" s="17"/>
      <c r="EE122" s="17"/>
      <c r="EF122" s="17"/>
      <c r="EG122" s="17"/>
      <c r="EH122" s="140" t="n">
        <f aca="false">IF(EH$2&lt;=$A122,IF(EH$3&gt;=$A122,(EH$4),0),0)*($AH123-$AH122)/10000</f>
        <v>0</v>
      </c>
      <c r="EI122" s="140" t="n">
        <f aca="false">IF(EI$2&lt;=$A122,IF(EI$3&gt;=$A122,(EI$4),0),0)*($AH123-$AH122)/10000</f>
        <v>0</v>
      </c>
      <c r="EJ122" s="140" t="n">
        <f aca="false">IF(EJ$2&lt;=$A122,IF(EJ$3&gt;=$A122,(EJ$4),0),0)*($AH123-$AH122)/10000</f>
        <v>0</v>
      </c>
      <c r="EK122" s="140" t="n">
        <f aca="false">IF(EK$2&lt;=$A122,IF(EK$3&gt;=$A122,(EK$4),0),0)*($AH123-$AH122)/10000</f>
        <v>0</v>
      </c>
      <c r="EL122" s="140" t="n">
        <f aca="false">IF(EL$2&lt;=$A122,IF(EL$3&gt;=$A122,(EL$4),0),0)*($AH123-$AH122)/10000</f>
        <v>0</v>
      </c>
      <c r="EM122" s="140" t="n">
        <f aca="false">IF(EM$2&lt;=$A122,IF(EM$3&gt;=$A122,(EM$4),0),0)*($AH123-$AH122)/10000</f>
        <v>0</v>
      </c>
      <c r="EN122" s="17"/>
      <c r="EO122" s="128" t="n">
        <f aca="false">SUM(EH122:EM122)</f>
        <v>0</v>
      </c>
      <c r="EP122" s="128" t="n">
        <f aca="false">EO122*AL122</f>
        <v>0</v>
      </c>
      <c r="EQ122" s="17"/>
      <c r="ER122" s="17"/>
      <c r="ES122" s="17"/>
      <c r="ET122" s="17"/>
      <c r="EU122" s="17"/>
      <c r="EV122" s="140" t="n">
        <f aca="false">IF(EV$2&lt;=$A122,IF(EV$3&gt;=$A122,(EV$4),0),0)*($AH123-$AH122)/10000</f>
        <v>0</v>
      </c>
      <c r="EW122" s="140" t="n">
        <f aca="false">IF(EW$2&lt;=$A122,IF(EW$3&gt;=$A122,(EW$4),0),0)*($AH123-$AH122)/10000</f>
        <v>0</v>
      </c>
      <c r="EX122" s="140" t="n">
        <f aca="false">IF(EX$2&lt;=$A122,IF(EX$3&gt;=$A122,(EX$4),0),0)*($AH123-$AH122)/10000</f>
        <v>0</v>
      </c>
      <c r="EY122" s="140" t="n">
        <f aca="false">IF(EY$2&lt;=$A122,IF(EY$3&gt;=$A122,(EY$4),0),0)*($AH123-$AH122)/10000</f>
        <v>0</v>
      </c>
      <c r="EZ122" s="140" t="n">
        <f aca="false">IF(EZ$2&lt;=$A122,IF(EZ$3&gt;=$A122,(EZ$4),0),0)*($AH123-$AH122)/10000</f>
        <v>0</v>
      </c>
      <c r="FA122" s="140" t="n">
        <f aca="false">IF(FA$2&lt;=$A122,IF(FA$3&gt;=$A122,(FA$4),0),0)*($AH123-$AH122)/10000</f>
        <v>0</v>
      </c>
      <c r="FB122" s="17"/>
      <c r="FC122" s="128" t="n">
        <f aca="false">SUM(EV122:FA122)</f>
        <v>0</v>
      </c>
      <c r="FD122" s="128" t="n">
        <f aca="false">FC122*AL122</f>
        <v>0</v>
      </c>
      <c r="FE122" s="17"/>
      <c r="FF122" s="17"/>
      <c r="FG122" s="17"/>
      <c r="FH122" s="17"/>
      <c r="FI122" s="17"/>
      <c r="FJ122" s="17"/>
      <c r="FK122" s="140" t="n">
        <f aca="false">IF(FK$2&lt;=$A122,IF(FK$3&gt;=$A122,(FK$4),0),0)*($AH123-$AH122)/10000</f>
        <v>0</v>
      </c>
      <c r="FL122" s="140" t="n">
        <f aca="false">IF(FL$2&lt;=$A122,IF(FL$3&gt;=$A122,(FL$4),0),0)*($AH123-$AH122)/10000</f>
        <v>0</v>
      </c>
      <c r="FM122" s="140" t="n">
        <f aca="false">IF(FM$2&lt;=$A122,IF(FM$3&gt;=$A122,(FM$4),0),0)*($AH123-$AH122)/10000</f>
        <v>0</v>
      </c>
      <c r="FN122" s="140" t="n">
        <f aca="false">IF(FN$2&lt;=$A122,IF(FN$3&gt;=$A122,(FN$4),0),0)*($AH123-$AH122)/10000</f>
        <v>0</v>
      </c>
      <c r="FO122" s="140" t="n">
        <f aca="false">IF(FO$2&lt;=$A122,IF(FO$3&gt;=$A122,(FO$4),0),0)*($AH123-$AH122)/10000</f>
        <v>0</v>
      </c>
      <c r="FP122" s="140" t="n">
        <f aca="false">IF(FP$2&lt;=$A122,IF(FP$3&gt;=$A122,(FP$4),0),0)*($AH123-$AH122)/10000</f>
        <v>0</v>
      </c>
      <c r="FQ122" s="17"/>
      <c r="FR122" s="128" t="n">
        <f aca="false">SUM(FK122:FP122)</f>
        <v>0</v>
      </c>
      <c r="FS122" s="128" t="n">
        <f aca="false">FR122*AL122</f>
        <v>0</v>
      </c>
      <c r="FT122" s="17"/>
      <c r="FU122" s="17"/>
      <c r="FV122" s="17"/>
      <c r="FW122" s="17"/>
      <c r="FX122" s="17"/>
      <c r="FY122" s="17"/>
      <c r="FZ122" s="140" t="n">
        <f aca="false">IF(FZ$2&lt;=$A122,IF(FZ$3&gt;=$A122,(FZ$4),0),0)*($AH123-$AH122)/10000</f>
        <v>0</v>
      </c>
      <c r="GA122" s="140" t="n">
        <f aca="false">IF(GA$2&lt;=$A122,IF(GA$3&gt;=$A122,(GA$4),0),0)*($AH123-$AH122)/10000</f>
        <v>0</v>
      </c>
      <c r="GB122" s="140" t="n">
        <f aca="false">IF(GB$2&lt;=$A122,IF(GB$3&gt;=$A122,(GB$4),0),0)*($AH123-$AH122)/10000</f>
        <v>0</v>
      </c>
      <c r="GC122" s="140" t="n">
        <f aca="false">IF(GC$2&lt;=$A122,IF(GC$3&gt;=$A122,(GC$4),0),0)*($AH123-$AH122)/10000</f>
        <v>0</v>
      </c>
      <c r="GD122" s="140" t="n">
        <f aca="false">IF(GD$2&lt;=$A122,IF(GD$3&gt;=$A122,(GD$4),0),0)*($AH123-$AH122)/10000</f>
        <v>0</v>
      </c>
      <c r="GE122" s="140" t="n">
        <f aca="false">IF(GE$2&lt;=$A122,IF(GE$3&gt;=$A122,(GE$4),0),0)*($AH123-$AH122)/10000</f>
        <v>0</v>
      </c>
      <c r="GF122" s="17"/>
      <c r="GG122" s="128" t="n">
        <f aca="false">SUM(FZ122:GE122)</f>
        <v>0</v>
      </c>
      <c r="GH122" s="128" t="n">
        <f aca="false">GG122*AL122</f>
        <v>0</v>
      </c>
      <c r="GK122" s="17"/>
      <c r="GL122" s="17"/>
      <c r="GM122" s="17"/>
      <c r="GN122" s="17"/>
      <c r="GO122" s="140" t="n">
        <f aca="false">IF(GO$2&lt;=$A122,IF(GO$3&gt;=$A122,(GO$4),0),0)*($AH123-$AH122)/10000</f>
        <v>0</v>
      </c>
      <c r="GP122" s="140" t="n">
        <f aca="false">IF(GP$2&lt;=$A122,IF(GP$3&gt;=$A122,(GP$4),0),0)*($AH123-$AH122)/10000</f>
        <v>0</v>
      </c>
      <c r="GQ122" s="140" t="n">
        <f aca="false">IF(GQ$2&lt;=$A122,IF(GQ$3&gt;=$A122,(GQ$4),0),0)*($AH123-$AH122)/10000</f>
        <v>0</v>
      </c>
      <c r="GR122" s="140" t="n">
        <f aca="false">IF(GR$2&lt;=$A122,IF(GR$3&gt;=$A122,(GR$4),0),0)*($AH123-$AH122)/10000</f>
        <v>0</v>
      </c>
      <c r="GS122" s="140" t="n">
        <f aca="false">IF(GS$2&lt;=$A122,IF(GS$3&gt;=$A122,(GS$4),0),0)*($AH123-$AH122)/10000</f>
        <v>0</v>
      </c>
      <c r="GT122" s="140" t="n">
        <f aca="false">IF(GT$2&lt;=$A122,IF(GT$3&gt;=$A122,(GT$4),0),0)*($AH123-$AH122)/10000</f>
        <v>0</v>
      </c>
      <c r="GU122" s="17"/>
      <c r="GV122" s="128" t="n">
        <f aca="false">SUM(GO122:GT122)</f>
        <v>0</v>
      </c>
      <c r="GW122" s="128" t="n">
        <f aca="false">GV122*AL122</f>
        <v>0</v>
      </c>
      <c r="GZ122" s="17"/>
      <c r="HA122" s="17"/>
      <c r="HB122" s="17"/>
      <c r="HC122" s="17"/>
      <c r="HD122" s="140" t="n">
        <f aca="false">IF(HD$2&lt;=$A122,IF(HD$3&gt;=$A122,(HD$4),0),0)*($AH123-$AH122)/10000</f>
        <v>0</v>
      </c>
      <c r="HE122" s="140" t="n">
        <f aca="false">IF(HE$2&lt;=$A122,IF(HE$3&gt;=$A122,(HE$4),0),0)*($AH123-$AH122)/10000</f>
        <v>0</v>
      </c>
      <c r="HF122" s="140" t="n">
        <f aca="false">IF(HF$2&lt;=$A122,IF(HF$3&gt;=$A122,(HF$4),0),0)*($AH123-$AH122)/10000</f>
        <v>0</v>
      </c>
      <c r="HG122" s="140" t="n">
        <f aca="false">IF(HG$2&lt;=$A122,IF(HG$3&gt;=$A122,(HG$4),0),0)*($AH123-$AH122)/10000</f>
        <v>0</v>
      </c>
      <c r="HH122" s="140" t="n">
        <f aca="false">IF(HH$2&lt;=$A122,IF(HH$3&gt;=$A122,(HH$4),0),0)*($AH123-$AH122)/10000</f>
        <v>0</v>
      </c>
      <c r="HI122" s="140" t="n">
        <f aca="false">IF(HI$2&lt;=$A122,IF(HI$3&gt;=$A122,(HI$4),0),0)*($AH123-$AH122)/10000</f>
        <v>0</v>
      </c>
      <c r="HJ122" s="17"/>
      <c r="HK122" s="128" t="n">
        <f aca="false">SUM(HD122:HI122)</f>
        <v>0</v>
      </c>
      <c r="HL122" s="128" t="n">
        <f aca="false">HK122*AL122</f>
        <v>0</v>
      </c>
    </row>
    <row r="123" customFormat="false" ht="17.25" hidden="false" customHeight="false" outlineLevel="0" collapsed="false">
      <c r="A123" s="133" t="n">
        <v>40483</v>
      </c>
      <c r="B123" s="144" t="e">
        <f aca="false">INDEX(PrnArray,MATCH($A123,PrnColumn,0),MATCH($AE$19,PrnRow,0))+EP123</f>
        <v>#VALUE!</v>
      </c>
      <c r="C123" s="135" t="n">
        <f aca="false">INDEX(M1SHEET,MATCH($A123,M1COLUMN,0),MATCH($AF$14,M1ROW,0))</f>
        <v>0</v>
      </c>
      <c r="D123" s="136" t="n">
        <f aca="false">AVERAGE(C123:C134)</f>
        <v>0</v>
      </c>
      <c r="E123" s="144" t="n">
        <f aca="false">INDEX(PrnArray,MATCH($A123,PrnColumn,0),MATCH($AF$47,PrnRow,0))+HL123</f>
        <v>0</v>
      </c>
      <c r="F123" s="135" t="n">
        <f aca="false">INDEX(M1SHEET,MATCH($A123,M1COLUMN,0),MATCH($AF$6,M1ROW,0))</f>
        <v>0.25</v>
      </c>
      <c r="G123" s="136" t="n">
        <f aca="false">AVERAGE(F123:F134)</f>
        <v>0.217083333333333</v>
      </c>
      <c r="H123" s="144" t="n">
        <f aca="false">INDEX(PrnArray,MATCH($A123,PrnColumn,0),MATCH($AE$11,PrnRow,0))</f>
        <v>0</v>
      </c>
      <c r="I123" s="135" t="n">
        <f aca="false">INDEX(M1SHEET,MATCH($A123,M1COLUMN,0),MATCH($AF$20,M1ROW,0))</f>
        <v>0.005</v>
      </c>
      <c r="J123" s="136" t="n">
        <f aca="false">AVERAGE(I123:I134)</f>
        <v>-0.04</v>
      </c>
      <c r="K123" s="144" t="e">
        <f aca="false">INDEX(PrnArray,MATCH($A123,PrnColumn,0),MATCH($AE$21,PrnRow,0))+FS123</f>
        <v>#VALUE!</v>
      </c>
      <c r="L123" s="135" t="n">
        <f aca="false">INDEX(M1SHEET,MATCH($A123,M1COLUMN,0),MATCH($AF$10,M1ROW,0))</f>
        <v>0.1325</v>
      </c>
      <c r="M123" s="136" t="n">
        <f aca="false">AVERAGE(L123:L134)</f>
        <v>0.11125</v>
      </c>
      <c r="N123" s="144" t="n">
        <f aca="false">INDEX(PrnArray,MATCH($A123,PrnColumn,0),MATCH($AE$40,PrnRow,0))+AJ123</f>
        <v>-52.09</v>
      </c>
      <c r="O123" s="135" t="n">
        <f aca="false">INDEX(M1SHEET,MATCH($A123,M1COLUMN,0),MATCH($AF$26,M1ROW,0))</f>
        <v>0.13</v>
      </c>
      <c r="P123" s="136" t="n">
        <f aca="false">AVERAGE(O123:O134)</f>
        <v>0.13</v>
      </c>
      <c r="Q123" s="144" t="n">
        <f aca="false">INDEX(PrnArray,MATCH($A123,PrnColumn,0),MATCH($AE$2,PrnRow,0))+$BE123+$DE123</f>
        <v>1.64</v>
      </c>
      <c r="R123" s="135" t="n">
        <f aca="false">INDEX(M1SHEET,MATCH($A123,M1COLUMN,0),MATCH($AF$3,M1ROW,0))</f>
        <v>-0.57</v>
      </c>
      <c r="S123" s="136" t="n">
        <f aca="false">AVERAGE(R123:R134)</f>
        <v>-0.57</v>
      </c>
      <c r="T123" s="135" t="n">
        <f aca="false">INDEX(M1SHEET,MATCH($A123,M1COLUMN,0),MATCH($AF$28,M1ROW,0))</f>
        <v>5.34575997644383</v>
      </c>
      <c r="U123" s="136" t="n">
        <f aca="false">AVERAGE(T123:T134)</f>
        <v>5.28479436107499</v>
      </c>
      <c r="V123" s="144" t="e">
        <f aca="false">INDEX(PrnArray,MATCH($A123,PrnColumn,0),MATCH($AE$18,PrnRow,0))+INDEX(optsArray,MATCH($A123,optsColumn,0),MATCH($AE$18,optsRow,0))+$BE123+$CJ123+$CR123+$DP123</f>
        <v>#VALUE!</v>
      </c>
      <c r="W123" s="135" t="n">
        <f aca="false">INDEX(M1SHEET,MATCH($A123,M1COLUMN,0),MATCH($AF$2,M1ROW,0))</f>
        <v>4.3925</v>
      </c>
      <c r="X123" s="136" t="n">
        <f aca="false">AVERAGE(W123:W134)</f>
        <v>4.34933333333333</v>
      </c>
      <c r="Z123" s="150" t="e">
        <f aca="false">H123+K123+Q123</f>
        <v>#VALUE!</v>
      </c>
      <c r="AA123" s="58"/>
      <c r="AB123" s="58"/>
      <c r="AH123" s="138" t="n">
        <v>40483</v>
      </c>
      <c r="AI123" s="96" t="n">
        <f aca="false">(BE123+BQ123+CJ123+DP123)*AL123</f>
        <v>0</v>
      </c>
      <c r="AJ123" s="97" t="n">
        <f aca="false">(AN123)*(AL123)</f>
        <v>0</v>
      </c>
      <c r="AK123" s="97" t="n">
        <f aca="false">(AM123+AN123)*(AL123)</f>
        <v>0</v>
      </c>
      <c r="AL123" s="139" t="n">
        <f aca="false">INDEX(M1SHEET,MATCH($AH123,M1COLUMN,0),MATCH($AF$38,M1ROW,0))</f>
        <v>0.560088424049773</v>
      </c>
      <c r="AM123" s="122" t="n">
        <f aca="false">BR123</f>
        <v>0</v>
      </c>
      <c r="AN123" s="97" t="n">
        <f aca="false">BQ123</f>
        <v>0</v>
      </c>
      <c r="AO123" s="125"/>
      <c r="AP123" s="108"/>
      <c r="AQ123" s="128" t="n">
        <f aca="false">SUM(AW123:BD123)+SUM(BH123:BO123)+SUM(DT123:DY123)+SUM(BV123:CH123)</f>
        <v>0</v>
      </c>
      <c r="AR123" s="108"/>
      <c r="AS123" s="17"/>
      <c r="AT123" s="17"/>
      <c r="AU123" s="37" t="n">
        <v>40483</v>
      </c>
      <c r="AV123" s="17"/>
      <c r="AW123" s="128" t="n">
        <f aca="false">IF(AW$2&lt;=$A123,IF(AW$3&gt;=$A123,(AW$4/1.055056),0),0)*($AH124-$AH123)/10000</f>
        <v>0</v>
      </c>
      <c r="AX123" s="140" t="n">
        <f aca="false">IF(AX$2&lt;=$A123,IF(AX$3&gt;=$A123,(AX$4/1.055056),0),0)*($AH124-$AH123)/10000</f>
        <v>0</v>
      </c>
      <c r="AY123" s="140" t="n">
        <f aca="false">IF(AY$2&lt;=$A123,IF(AY$3&gt;=$A123,(AY$4/1.055056),0),0)*($AH124-$AH123)/10000</f>
        <v>0</v>
      </c>
      <c r="AZ123" s="140" t="n">
        <f aca="false">IF(AZ$2&lt;=$A123,IF(AZ$3&gt;=$A123,(AZ$4/1.055056),0),0)*($AH124-$AH123)/10000</f>
        <v>0</v>
      </c>
      <c r="BA123" s="140" t="n">
        <f aca="false">IF(BA$2&lt;=$A123,IF(BA$3&gt;=$A123,(BA$4/1.055056),0),0)*($AH124-$AH123)/10000</f>
        <v>0</v>
      </c>
      <c r="BB123" s="140" t="n">
        <f aca="false">IF(BB$2&lt;=$A123,IF(BB$3&gt;=$A123,(BB$4/1.055056),0),0)*($AH124-$AH123)/10000</f>
        <v>0</v>
      </c>
      <c r="BC123" s="140" t="n">
        <f aca="false">IF(BC$2&lt;=$A123,IF(BC$3&gt;=$A123,(BC$4/1.055056),0),0)*($AH124-$AH123)/10000</f>
        <v>0</v>
      </c>
      <c r="BD123" s="140"/>
      <c r="BE123" s="140" t="n">
        <f aca="false">SUM(AW123:BD123)*AL123</f>
        <v>0</v>
      </c>
      <c r="BF123" s="13"/>
      <c r="BG123" s="13"/>
      <c r="BH123" s="141" t="n">
        <f aca="false">IF(BH$2&lt;=$A123,IF(BH$3&gt;=$A123,(BH$4/1.055056),0),0)*($AH124-$AH123)/10000</f>
        <v>0</v>
      </c>
      <c r="BI123" s="141" t="n">
        <f aca="false">IF(BI$2&lt;=$A123,IF(BI$3&gt;=$A123,(BI$4/1.055056),0),0)*($AH124-$AH123)/10000</f>
        <v>0</v>
      </c>
      <c r="BJ123" s="141" t="n">
        <f aca="false">IF(BJ$2&lt;=$A123,IF(BJ$3&gt;=$A123,(BJ$4/1.055056),0),0)*($AH124-$AH123)/10000</f>
        <v>0</v>
      </c>
      <c r="BK123" s="141" t="n">
        <f aca="false">IF(BK$2&lt;=$A123,IF(BK$3&gt;=$A123,(BK$4/1.055056),0),0)*($AH124-$AH123)/10000</f>
        <v>0</v>
      </c>
      <c r="BL123" s="141" t="n">
        <f aca="false">IF(BL$2&lt;=$A123,IF(BL$3&gt;=$A123,(BL$4/1.055056),0),0)*($AH124-$AH123)/10000</f>
        <v>0</v>
      </c>
      <c r="BM123" s="141" t="n">
        <f aca="false">IF(BM$2&lt;=$A123,IF(BM$3&gt;=$A123,(BM$4/1.055056),0),0)*($AH124-$AH123)/10000</f>
        <v>0</v>
      </c>
      <c r="BN123" s="141" t="n">
        <f aca="false">IF(BN$2&lt;=$A123,IF(BN$3&gt;=$A123,(BN$4/1.055056),0),0)*($AH124-$AH123)/10000</f>
        <v>0</v>
      </c>
      <c r="BO123" s="141" t="n">
        <f aca="false">IF(BO$2&lt;=$A123,IF(BO$3&gt;=$A123,(BO$4/1.055056),0),0)*($AH124-$AH123)/10000</f>
        <v>0</v>
      </c>
      <c r="BP123" s="13"/>
      <c r="BQ123" s="14" t="n">
        <f aca="false">SUM(BH123:BO123)</f>
        <v>0</v>
      </c>
      <c r="BR123" s="14"/>
      <c r="BS123" s="14"/>
      <c r="BT123" s="17"/>
      <c r="BU123" s="17"/>
      <c r="BV123" s="142" t="n">
        <f aca="false">IF(BV$2&lt;=$A123,IF(BV$3&gt;=$A123,(BV$4),0),0)*($AH124-$AH123)/10000</f>
        <v>0</v>
      </c>
      <c r="BW123" s="142" t="n">
        <f aca="false">IF(BW$2&lt;=$A123,IF(BW$3&gt;=$A123,(BW$4),0),0)*($AH124-$AH123)/10000</f>
        <v>0</v>
      </c>
      <c r="BX123" s="142" t="n">
        <f aca="false">IF(BX$2&lt;=$A123,IF(BX$3&gt;=$A123,(BX$4),0),0)*($AH124-$AH123)/10000</f>
        <v>0</v>
      </c>
      <c r="BY123" s="142" t="n">
        <f aca="false">IF(BY$2&lt;=$A123,IF(BY$3&gt;=$A123,(BY$4),0),0)*($AH124-$AH123)/10000</f>
        <v>0</v>
      </c>
      <c r="BZ123" s="142" t="n">
        <f aca="false">IF(BZ$2&lt;=$A123,IF(BZ$3&gt;=$A123,(BZ$4),0),0)*($AH124-$AH123)/10000</f>
        <v>0</v>
      </c>
      <c r="CA123" s="140" t="n">
        <f aca="false">IF(CA$2&lt;=$A123,IF(CA$3&gt;=$A123,(CA$4),0),0)*($AH124-$AH123)/10000</f>
        <v>0</v>
      </c>
      <c r="CB123" s="140" t="n">
        <f aca="false">IF(CB$2&lt;=$A123,IF(CB$3&gt;=$A123,(CB$4),0),0)*($AH124-$AH123)/10000</f>
        <v>0</v>
      </c>
      <c r="CC123" s="140" t="n">
        <f aca="false">IF(CC$2&lt;=$A123,IF(CC$3&gt;=$A123,(CC$4),0),0)*($AH124-$AH123)/10000</f>
        <v>0</v>
      </c>
      <c r="CD123" s="140" t="n">
        <f aca="false">IF(CD$2&lt;=$A123,IF(CD$3&gt;=$A123,(CD$4),0),0)*($AH124-$AH123)/10000</f>
        <v>0</v>
      </c>
      <c r="CE123" s="140" t="n">
        <f aca="false">IF(CE$2&lt;=$A123,IF(CE$3&gt;=$A123,(CE$4),0),0)*($AH124-$AH123)/10000</f>
        <v>0</v>
      </c>
      <c r="CF123" s="140" t="n">
        <f aca="false">IF(CF$2&lt;=$A123,IF(CF$3&gt;=$A123,(CF$4),0),0)*($AH124-$AH123)/10000</f>
        <v>0</v>
      </c>
      <c r="CG123" s="140" t="n">
        <f aca="false">IF(CG$2&lt;=$A123,IF(CG$3&gt;=$A123,(CG$4),0),0)*($AH124-$AH123)/10000</f>
        <v>0</v>
      </c>
      <c r="CH123" s="140" t="n">
        <f aca="false">IF(CH$2&lt;=$A123,IF(CH$3&gt;=$A123,(CH$4),0),0)*($AH124-$AH123)/10000</f>
        <v>0</v>
      </c>
      <c r="CI123" s="17"/>
      <c r="CJ123" s="128" t="n">
        <f aca="false">SUM(BV123:CH123)*$AL123</f>
        <v>0</v>
      </c>
      <c r="CK123" s="128"/>
      <c r="CL123" s="128"/>
      <c r="CM123" s="142" t="n">
        <f aca="false">IF(CM$2&lt;=$A123,IF(CM$3&gt;=$A123,(CM$4),0),0)*($AH124-$AH123)/10000</f>
        <v>0</v>
      </c>
      <c r="CN123" s="142" t="n">
        <f aca="false">IF(CN$2&lt;=$A123,IF(CN$3&gt;=$A123,(CN$4),0),0)*($AH124-$AH123)/10000</f>
        <v>0</v>
      </c>
      <c r="CO123" s="142" t="n">
        <f aca="false">IF(CO$2&lt;=$A123,IF(CO$3&gt;=$A123,(CO$4),0),0)*($AH124-$AH123)/10000</f>
        <v>0</v>
      </c>
      <c r="CP123" s="142" t="n">
        <f aca="false">IF(CP$2&lt;=$A123,IF(CP$3&gt;=$A123,(CP$4),0),0)*($AH124-$AH123)/10000</f>
        <v>0</v>
      </c>
      <c r="CQ123" s="128"/>
      <c r="CR123" s="128" t="n">
        <f aca="false">SUM(CM123:CP123)*AL123</f>
        <v>0</v>
      </c>
      <c r="CS123" s="128"/>
      <c r="CT123" s="17"/>
      <c r="CU123" s="17"/>
      <c r="CV123" s="17"/>
      <c r="CW123" s="140" t="n">
        <f aca="false">IF(CW$2&lt;=$A123,IF(CW$3&gt;=$A123,(CW$4),0),0)*($AH124-$AH123)/10000</f>
        <v>0</v>
      </c>
      <c r="CX123" s="140" t="n">
        <f aca="false">IF(CX$2&lt;=$A123,IF(CX$3&gt;=$A123,(CX$4),0),0)*($AH124-$AH123)/10000</f>
        <v>0</v>
      </c>
      <c r="CY123" s="140" t="n">
        <f aca="false">IF(CY$2&lt;=$A123,IF(CY$3&gt;=$A123,(CY$4),0),0)*($AH124-$AH123)/10000</f>
        <v>0</v>
      </c>
      <c r="CZ123" s="140" t="n">
        <f aca="false">IF(CZ$2&lt;=$A123,IF(CZ$3&gt;=$A123,(CZ$4),0),0)*($AH124-$AH123)/10000</f>
        <v>0</v>
      </c>
      <c r="DA123" s="140" t="n">
        <f aca="false">IF(DA$2&lt;=$A123,IF(DA$3&gt;=$A123,(DA$4),0),0)*($AH124-$AH123)/10000</f>
        <v>0</v>
      </c>
      <c r="DB123" s="140" t="n">
        <f aca="false">IF(DB$2&lt;=$A123,IF(DB$3&gt;=$A123,(DB$4),0),0)*($AH124-$AH123)/10000</f>
        <v>0</v>
      </c>
      <c r="DC123" s="140" t="n">
        <f aca="false">IF(DC$2&lt;=$A123,IF(DC$3&gt;=$A123,(DC$4),0),0)*($AH124-$AH123)/10000</f>
        <v>0</v>
      </c>
      <c r="DD123" s="17"/>
      <c r="DE123" s="128" t="n">
        <f aca="false">SUM(CW123:DC123)*$AL123</f>
        <v>0</v>
      </c>
      <c r="DF123" s="17"/>
      <c r="DG123" s="17"/>
      <c r="DH123" s="17"/>
      <c r="DI123" s="17"/>
      <c r="DJ123" s="17"/>
      <c r="DK123" s="140" t="n">
        <f aca="false">IF(DK$2&lt;=$A123,IF(DK$3&gt;=$A123,(DK$4),0),0)*($AH124-$AH123)/10000</f>
        <v>0</v>
      </c>
      <c r="DL123" s="140" t="n">
        <f aca="false">IF(DL$2&lt;=$A123,IF(DL$3&gt;=$A123,(DL$4),0),0)*($AH124-$AH123)/10000</f>
        <v>0</v>
      </c>
      <c r="DM123" s="140" t="n">
        <f aca="false">IF(DM$2&lt;=$A123,IF(DM$3&gt;=$A123,(DM$4),0),0)*($AH124-$AH123)/10000</f>
        <v>0</v>
      </c>
      <c r="DN123" s="140" t="n">
        <f aca="false">IF(DN$2&lt;=$A123,IF(DN$3&gt;=$A123,(DN$4),0),0)*($AH124-$AH123)/10000</f>
        <v>0</v>
      </c>
      <c r="DO123" s="140"/>
      <c r="DP123" s="140" t="n">
        <f aca="false">SUM(DK123:DN123)*AL123</f>
        <v>0</v>
      </c>
      <c r="DQ123" s="140"/>
      <c r="DR123" s="140" t="n">
        <f aca="false">IF(DR$2&lt;=$A123,IF(DR$3&gt;=$A123,(DR$4),0),0)*($AH124-$AH123)/10000</f>
        <v>0</v>
      </c>
      <c r="DS123" s="140" t="n">
        <f aca="false">IF(DS$2&lt;=$A123,IF(DS$3&gt;=$A123,(DS$4),0),0)*($AH124-$AH123)/10000</f>
        <v>0</v>
      </c>
      <c r="DT123" s="140" t="n">
        <f aca="false">IF(DT$2&lt;=$A123,IF(DT$3&gt;=$A123,(DT$4),0),0)*($AH124-$AH123)/10000</f>
        <v>0</v>
      </c>
      <c r="DU123" s="140" t="n">
        <f aca="false">IF(DU$2&lt;=$A123,IF(DU$3&gt;=$A123,(DU$4),0),0)*($AH124-$AH123)/10000</f>
        <v>0</v>
      </c>
      <c r="DV123" s="140" t="n">
        <f aca="false">IF(DV$2&lt;=$A123,IF(DV$3&gt;=$A123,(DV$4),0),0)*($AH124-$AH123)/10000</f>
        <v>0</v>
      </c>
      <c r="DW123" s="140" t="n">
        <f aca="false">IF(DW$2&lt;=$A123,IF(DW$3&gt;=$A123,(DW$4),0),0)*($AH124-$AH123)/10000</f>
        <v>0</v>
      </c>
      <c r="DX123" s="140" t="n">
        <f aca="false">IF(DX$2&lt;=$A123,IF(DX$3&gt;=$A123,(DX$4),0),0)*($AH124-$AH123)/10000</f>
        <v>0</v>
      </c>
      <c r="DY123" s="140" t="n">
        <f aca="false">IF(DY$2&lt;=$A123,IF(DY$3&gt;=$A123,(DY$4),0),0)*($AH124-$AH123)/10000</f>
        <v>0</v>
      </c>
      <c r="DZ123" s="17"/>
      <c r="EA123" s="128" t="n">
        <f aca="false">DP123+((SUM(DR123:DY123)))</f>
        <v>0</v>
      </c>
      <c r="EB123" s="128" t="n">
        <f aca="false">EA123*AL123</f>
        <v>0</v>
      </c>
      <c r="EC123" s="17"/>
      <c r="ED123" s="17"/>
      <c r="EE123" s="17"/>
      <c r="EF123" s="17"/>
      <c r="EG123" s="17"/>
      <c r="EH123" s="140" t="n">
        <f aca="false">IF(EH$2&lt;=$A123,IF(EH$3&gt;=$A123,(EH$4),0),0)*($AH124-$AH123)/10000</f>
        <v>0</v>
      </c>
      <c r="EI123" s="140" t="n">
        <f aca="false">IF(EI$2&lt;=$A123,IF(EI$3&gt;=$A123,(EI$4),0),0)*($AH124-$AH123)/10000</f>
        <v>0</v>
      </c>
      <c r="EJ123" s="140" t="n">
        <f aca="false">IF(EJ$2&lt;=$A123,IF(EJ$3&gt;=$A123,(EJ$4),0),0)*($AH124-$AH123)/10000</f>
        <v>0</v>
      </c>
      <c r="EK123" s="140" t="n">
        <f aca="false">IF(EK$2&lt;=$A123,IF(EK$3&gt;=$A123,(EK$4),0),0)*($AH124-$AH123)/10000</f>
        <v>0</v>
      </c>
      <c r="EL123" s="140" t="n">
        <f aca="false">IF(EL$2&lt;=$A123,IF(EL$3&gt;=$A123,(EL$4),0),0)*($AH124-$AH123)/10000</f>
        <v>0</v>
      </c>
      <c r="EM123" s="140" t="n">
        <f aca="false">IF(EM$2&lt;=$A123,IF(EM$3&gt;=$A123,(EM$4),0),0)*($AH124-$AH123)/10000</f>
        <v>0</v>
      </c>
      <c r="EN123" s="17"/>
      <c r="EO123" s="128" t="n">
        <f aca="false">SUM(EH123:EM123)</f>
        <v>0</v>
      </c>
      <c r="EP123" s="128" t="n">
        <f aca="false">EO123*AL123</f>
        <v>0</v>
      </c>
      <c r="EQ123" s="17"/>
      <c r="ER123" s="17"/>
      <c r="ES123" s="17"/>
      <c r="ET123" s="17"/>
      <c r="EU123" s="17"/>
      <c r="EV123" s="140" t="n">
        <f aca="false">IF(EV$2&lt;=$A123,IF(EV$3&gt;=$A123,(EV$4),0),0)*($AH124-$AH123)/10000</f>
        <v>0</v>
      </c>
      <c r="EW123" s="140" t="n">
        <f aca="false">IF(EW$2&lt;=$A123,IF(EW$3&gt;=$A123,(EW$4),0),0)*($AH124-$AH123)/10000</f>
        <v>0</v>
      </c>
      <c r="EX123" s="140" t="n">
        <f aca="false">IF(EX$2&lt;=$A123,IF(EX$3&gt;=$A123,(EX$4),0),0)*($AH124-$AH123)/10000</f>
        <v>0</v>
      </c>
      <c r="EY123" s="140" t="n">
        <f aca="false">IF(EY$2&lt;=$A123,IF(EY$3&gt;=$A123,(EY$4),0),0)*($AH124-$AH123)/10000</f>
        <v>0</v>
      </c>
      <c r="EZ123" s="140" t="n">
        <f aca="false">IF(EZ$2&lt;=$A123,IF(EZ$3&gt;=$A123,(EZ$4),0),0)*($AH124-$AH123)/10000</f>
        <v>0</v>
      </c>
      <c r="FA123" s="140" t="n">
        <f aca="false">IF(FA$2&lt;=$A123,IF(FA$3&gt;=$A123,(FA$4),0),0)*($AH124-$AH123)/10000</f>
        <v>0</v>
      </c>
      <c r="FB123" s="17"/>
      <c r="FC123" s="128" t="n">
        <f aca="false">SUM(EV123:FA123)</f>
        <v>0</v>
      </c>
      <c r="FD123" s="128" t="n">
        <f aca="false">FC123*AL123</f>
        <v>0</v>
      </c>
      <c r="FE123" s="17"/>
      <c r="FF123" s="17"/>
      <c r="FG123" s="17"/>
      <c r="FH123" s="17"/>
      <c r="FI123" s="17"/>
      <c r="FJ123" s="17"/>
      <c r="FK123" s="140" t="n">
        <f aca="false">IF(FK$2&lt;=$A123,IF(FK$3&gt;=$A123,(FK$4),0),0)*($AH124-$AH123)/10000</f>
        <v>0</v>
      </c>
      <c r="FL123" s="140" t="n">
        <f aca="false">IF(FL$2&lt;=$A123,IF(FL$3&gt;=$A123,(FL$4),0),0)*($AH124-$AH123)/10000</f>
        <v>0</v>
      </c>
      <c r="FM123" s="140" t="n">
        <f aca="false">IF(FM$2&lt;=$A123,IF(FM$3&gt;=$A123,(FM$4),0),0)*($AH124-$AH123)/10000</f>
        <v>0</v>
      </c>
      <c r="FN123" s="140" t="n">
        <f aca="false">IF(FN$2&lt;=$A123,IF(FN$3&gt;=$A123,(FN$4),0),0)*($AH124-$AH123)/10000</f>
        <v>0</v>
      </c>
      <c r="FO123" s="140" t="n">
        <f aca="false">IF(FO$2&lt;=$A123,IF(FO$3&gt;=$A123,(FO$4),0),0)*($AH124-$AH123)/10000</f>
        <v>0</v>
      </c>
      <c r="FP123" s="140" t="n">
        <f aca="false">IF(FP$2&lt;=$A123,IF(FP$3&gt;=$A123,(FP$4),0),0)*($AH124-$AH123)/10000</f>
        <v>0</v>
      </c>
      <c r="FQ123" s="17"/>
      <c r="FR123" s="128" t="n">
        <f aca="false">SUM(FK123:FP123)</f>
        <v>0</v>
      </c>
      <c r="FS123" s="128" t="n">
        <f aca="false">FR123*AL123</f>
        <v>0</v>
      </c>
      <c r="FT123" s="17"/>
      <c r="FU123" s="17"/>
      <c r="FV123" s="17"/>
      <c r="FW123" s="17"/>
      <c r="FX123" s="17"/>
      <c r="FY123" s="17"/>
      <c r="FZ123" s="140" t="n">
        <f aca="false">IF(FZ$2&lt;=$A123,IF(FZ$3&gt;=$A123,(FZ$4),0),0)*($AH124-$AH123)/10000</f>
        <v>0</v>
      </c>
      <c r="GA123" s="140" t="n">
        <f aca="false">IF(GA$2&lt;=$A123,IF(GA$3&gt;=$A123,(GA$4),0),0)*($AH124-$AH123)/10000</f>
        <v>0</v>
      </c>
      <c r="GB123" s="140" t="n">
        <f aca="false">IF(GB$2&lt;=$A123,IF(GB$3&gt;=$A123,(GB$4),0),0)*($AH124-$AH123)/10000</f>
        <v>0</v>
      </c>
      <c r="GC123" s="140" t="n">
        <f aca="false">IF(GC$2&lt;=$A123,IF(GC$3&gt;=$A123,(GC$4),0),0)*($AH124-$AH123)/10000</f>
        <v>0</v>
      </c>
      <c r="GD123" s="140" t="n">
        <f aca="false">IF(GD$2&lt;=$A123,IF(GD$3&gt;=$A123,(GD$4),0),0)*($AH124-$AH123)/10000</f>
        <v>0</v>
      </c>
      <c r="GE123" s="140" t="n">
        <f aca="false">IF(GE$2&lt;=$A123,IF(GE$3&gt;=$A123,(GE$4),0),0)*($AH124-$AH123)/10000</f>
        <v>0</v>
      </c>
      <c r="GF123" s="17"/>
      <c r="GG123" s="128" t="n">
        <f aca="false">SUM(FZ123:GE123)</f>
        <v>0</v>
      </c>
      <c r="GH123" s="128" t="n">
        <f aca="false">GG123*AL123</f>
        <v>0</v>
      </c>
      <c r="GK123" s="17"/>
      <c r="GL123" s="17"/>
      <c r="GM123" s="17"/>
      <c r="GN123" s="17"/>
      <c r="GO123" s="140" t="n">
        <f aca="false">IF(GO$2&lt;=$A123,IF(GO$3&gt;=$A123,(GO$4),0),0)*($AH124-$AH123)/10000</f>
        <v>0</v>
      </c>
      <c r="GP123" s="140" t="n">
        <f aca="false">IF(GP$2&lt;=$A123,IF(GP$3&gt;=$A123,(GP$4),0),0)*($AH124-$AH123)/10000</f>
        <v>0</v>
      </c>
      <c r="GQ123" s="140" t="n">
        <f aca="false">IF(GQ$2&lt;=$A123,IF(GQ$3&gt;=$A123,(GQ$4),0),0)*($AH124-$AH123)/10000</f>
        <v>0</v>
      </c>
      <c r="GR123" s="140" t="n">
        <f aca="false">IF(GR$2&lt;=$A123,IF(GR$3&gt;=$A123,(GR$4),0),0)*($AH124-$AH123)/10000</f>
        <v>0</v>
      </c>
      <c r="GS123" s="140" t="n">
        <f aca="false">IF(GS$2&lt;=$A123,IF(GS$3&gt;=$A123,(GS$4),0),0)*($AH124-$AH123)/10000</f>
        <v>0</v>
      </c>
      <c r="GT123" s="140" t="n">
        <f aca="false">IF(GT$2&lt;=$A123,IF(GT$3&gt;=$A123,(GT$4),0),0)*($AH124-$AH123)/10000</f>
        <v>0</v>
      </c>
      <c r="GU123" s="17"/>
      <c r="GV123" s="128" t="n">
        <f aca="false">SUM(GO123:GT123)</f>
        <v>0</v>
      </c>
      <c r="GW123" s="128" t="n">
        <f aca="false">GV123*AL123</f>
        <v>0</v>
      </c>
      <c r="GZ123" s="17"/>
      <c r="HA123" s="17"/>
      <c r="HB123" s="17"/>
      <c r="HC123" s="17"/>
      <c r="HD123" s="140" t="n">
        <f aca="false">IF(HD$2&lt;=$A123,IF(HD$3&gt;=$A123,(HD$4),0),0)*($AH124-$AH123)/10000</f>
        <v>0</v>
      </c>
      <c r="HE123" s="140" t="n">
        <f aca="false">IF(HE$2&lt;=$A123,IF(HE$3&gt;=$A123,(HE$4),0),0)*($AH124-$AH123)/10000</f>
        <v>0</v>
      </c>
      <c r="HF123" s="140" t="n">
        <f aca="false">IF(HF$2&lt;=$A123,IF(HF$3&gt;=$A123,(HF$4),0),0)*($AH124-$AH123)/10000</f>
        <v>0</v>
      </c>
      <c r="HG123" s="140" t="n">
        <f aca="false">IF(HG$2&lt;=$A123,IF(HG$3&gt;=$A123,(HG$4),0),0)*($AH124-$AH123)/10000</f>
        <v>0</v>
      </c>
      <c r="HH123" s="140" t="n">
        <f aca="false">IF(HH$2&lt;=$A123,IF(HH$3&gt;=$A123,(HH$4),0),0)*($AH124-$AH123)/10000</f>
        <v>0</v>
      </c>
      <c r="HI123" s="140" t="n">
        <f aca="false">IF(HI$2&lt;=$A123,IF(HI$3&gt;=$A123,(HI$4),0),0)*($AH124-$AH123)/10000</f>
        <v>0</v>
      </c>
      <c r="HJ123" s="17"/>
      <c r="HK123" s="128" t="n">
        <f aca="false">SUM(HD123:HI123)</f>
        <v>0</v>
      </c>
      <c r="HL123" s="128" t="n">
        <f aca="false">HK123*AL123</f>
        <v>0</v>
      </c>
    </row>
    <row r="124" customFormat="false" ht="16.5" hidden="false" customHeight="false" outlineLevel="0" collapsed="false">
      <c r="A124" s="133" t="n">
        <v>40513</v>
      </c>
      <c r="B124" s="144" t="e">
        <f aca="false">INDEX(PrnArray,MATCH($A124,PrnColumn,0),MATCH($AE$19,PrnRow,0))+EP124</f>
        <v>#VALUE!</v>
      </c>
      <c r="C124" s="135" t="n">
        <f aca="false">INDEX(M1SHEET,MATCH($A124,M1COLUMN,0),MATCH($AF$14,M1ROW,0))</f>
        <v>0</v>
      </c>
      <c r="D124" s="152"/>
      <c r="E124" s="144" t="n">
        <f aca="false">INDEX(PrnArray,MATCH($A124,PrnColumn,0),MATCH($AF$47,PrnRow,0))+HL124</f>
        <v>0</v>
      </c>
      <c r="F124" s="135" t="n">
        <f aca="false">INDEX(M1SHEET,MATCH($A124,M1COLUMN,0),MATCH($AF$6,M1ROW,0))</f>
        <v>0.27</v>
      </c>
      <c r="G124" s="152"/>
      <c r="H124" s="144" t="n">
        <f aca="false">INDEX(PrnArray,MATCH($A124,PrnColumn,0),MATCH($AE$11,PrnRow,0))</f>
        <v>0</v>
      </c>
      <c r="I124" s="135" t="n">
        <f aca="false">INDEX(M1SHEET,MATCH($A124,M1COLUMN,0),MATCH($AF$20,M1ROW,0))</f>
        <v>0.025</v>
      </c>
      <c r="J124" s="152"/>
      <c r="K124" s="144" t="e">
        <f aca="false">INDEX(PrnArray,MATCH($A124,PrnColumn,0),MATCH($AE$21,PrnRow,0))+FS124</f>
        <v>#VALUE!</v>
      </c>
      <c r="L124" s="135" t="n">
        <f aca="false">INDEX(M1SHEET,MATCH($A124,M1COLUMN,0),MATCH($AF$10,M1ROW,0))</f>
        <v>0.1525</v>
      </c>
      <c r="M124" s="152"/>
      <c r="N124" s="144" t="n">
        <f aca="false">INDEX(PrnArray,MATCH($A124,PrnColumn,0),MATCH($AE$40,PrnRow,0))+AJ124</f>
        <v>-53.52</v>
      </c>
      <c r="O124" s="135" t="n">
        <f aca="false">INDEX(M1SHEET,MATCH($A124,M1COLUMN,0),MATCH($AF$26,M1ROW,0))</f>
        <v>0.13</v>
      </c>
      <c r="P124" s="152"/>
      <c r="Q124" s="144" t="n">
        <f aca="false">INDEX(PrnArray,MATCH($A124,PrnColumn,0),MATCH($AE$2,PrnRow,0))+$BE124+$DE124</f>
        <v>1.68</v>
      </c>
      <c r="R124" s="135" t="n">
        <f aca="false">INDEX(M1SHEET,MATCH($A124,M1COLUMN,0),MATCH($AF$3,M1ROW,0))</f>
        <v>-0.57</v>
      </c>
      <c r="S124" s="152"/>
      <c r="T124" s="135" t="n">
        <f aca="false">INDEX(M1SHEET,MATCH($A124,M1COLUMN,0),MATCH($AF$28,M1ROW,0))</f>
        <v>5.52071967038767</v>
      </c>
      <c r="U124" s="152"/>
      <c r="V124" s="144" t="e">
        <f aca="false">INDEX(PrnArray,MATCH($A124,PrnColumn,0),MATCH($AE$18,PrnRow,0))+INDEX(optsArray,MATCH($A124,optsColumn,0),MATCH($AE$18,optsRow,0))+$BE124+$CJ124+$CR124+$DP124</f>
        <v>#VALUE!</v>
      </c>
      <c r="W124" s="135" t="n">
        <f aca="false">INDEX(M1SHEET,MATCH($A124,M1COLUMN,0),MATCH($AF$2,M1ROW,0))</f>
        <v>4.5175</v>
      </c>
      <c r="X124" s="152"/>
      <c r="Z124" s="150" t="e">
        <f aca="false">H124+K124+Q124</f>
        <v>#VALUE!</v>
      </c>
      <c r="AA124" s="58"/>
      <c r="AB124" s="58"/>
      <c r="AH124" s="138" t="n">
        <v>40513</v>
      </c>
      <c r="AI124" s="96" t="n">
        <f aca="false">(BE124+BQ124+CJ124+DP124)*AL124</f>
        <v>0</v>
      </c>
      <c r="AJ124" s="97" t="n">
        <f aca="false">(AN124)*(AL124)</f>
        <v>0</v>
      </c>
      <c r="AK124" s="97" t="n">
        <f aca="false">(AM124+AN124)*(AL124)</f>
        <v>0</v>
      </c>
      <c r="AL124" s="139" t="n">
        <f aca="false">INDEX(M1SHEET,MATCH($AH124,M1COLUMN,0),MATCH($AF$38,M1ROW,0))</f>
        <v>0.556938311726461</v>
      </c>
      <c r="AM124" s="122" t="n">
        <f aca="false">BR124</f>
        <v>0</v>
      </c>
      <c r="AN124" s="97" t="n">
        <f aca="false">BQ124</f>
        <v>0</v>
      </c>
      <c r="AO124" s="125"/>
      <c r="AP124" s="108"/>
      <c r="AQ124" s="128" t="n">
        <f aca="false">SUM(AW124:BD124)+SUM(BH124:BO124)+SUM(DT124:DY124)+SUM(BV124:CH124)</f>
        <v>0</v>
      </c>
      <c r="AR124" s="108"/>
      <c r="AS124" s="17"/>
      <c r="AT124" s="17"/>
      <c r="AU124" s="37" t="n">
        <v>40513</v>
      </c>
      <c r="AV124" s="17"/>
      <c r="AW124" s="128" t="n">
        <f aca="false">IF(AW$2&lt;=$A124,IF(AW$3&gt;=$A124,(AW$4/1.055056),0),0)*($AH125-$AH124)/10000</f>
        <v>0</v>
      </c>
      <c r="AX124" s="140" t="n">
        <f aca="false">IF(AX$2&lt;=$A124,IF(AX$3&gt;=$A124,(AX$4/1.055056),0),0)*($AH125-$AH124)/10000</f>
        <v>0</v>
      </c>
      <c r="AY124" s="140" t="n">
        <f aca="false">IF(AY$2&lt;=$A124,IF(AY$3&gt;=$A124,(AY$4/1.055056),0),0)*($AH125-$AH124)/10000</f>
        <v>0</v>
      </c>
      <c r="AZ124" s="140" t="n">
        <f aca="false">IF(AZ$2&lt;=$A124,IF(AZ$3&gt;=$A124,(AZ$4/1.055056),0),0)*($AH125-$AH124)/10000</f>
        <v>0</v>
      </c>
      <c r="BA124" s="140" t="n">
        <f aca="false">IF(BA$2&lt;=$A124,IF(BA$3&gt;=$A124,(BA$4/1.055056),0),0)*($AH125-$AH124)/10000</f>
        <v>0</v>
      </c>
      <c r="BB124" s="140" t="n">
        <f aca="false">IF(BB$2&lt;=$A124,IF(BB$3&gt;=$A124,(BB$4/1.055056),0),0)*($AH125-$AH124)/10000</f>
        <v>0</v>
      </c>
      <c r="BC124" s="140" t="n">
        <f aca="false">IF(BC$2&lt;=$A124,IF(BC$3&gt;=$A124,(BC$4/1.055056),0),0)*($AH125-$AH124)/10000</f>
        <v>0</v>
      </c>
      <c r="BD124" s="140"/>
      <c r="BE124" s="140" t="n">
        <f aca="false">SUM(AW124:BD124)*AL124</f>
        <v>0</v>
      </c>
      <c r="BF124" s="13"/>
      <c r="BG124" s="13"/>
      <c r="BH124" s="141" t="n">
        <f aca="false">IF(BH$2&lt;=$A124,IF(BH$3&gt;=$A124,(BH$4/1.055056),0),0)*($AH125-$AH124)/10000</f>
        <v>0</v>
      </c>
      <c r="BI124" s="141" t="n">
        <f aca="false">IF(BI$2&lt;=$A124,IF(BI$3&gt;=$A124,(BI$4/1.055056),0),0)*($AH125-$AH124)/10000</f>
        <v>0</v>
      </c>
      <c r="BJ124" s="141" t="n">
        <f aca="false">IF(BJ$2&lt;=$A124,IF(BJ$3&gt;=$A124,(BJ$4/1.055056),0),0)*($AH125-$AH124)/10000</f>
        <v>0</v>
      </c>
      <c r="BK124" s="141" t="n">
        <f aca="false">IF(BK$2&lt;=$A124,IF(BK$3&gt;=$A124,(BK$4/1.055056),0),0)*($AH125-$AH124)/10000</f>
        <v>0</v>
      </c>
      <c r="BL124" s="141" t="n">
        <f aca="false">IF(BL$2&lt;=$A124,IF(BL$3&gt;=$A124,(BL$4/1.055056),0),0)*($AH125-$AH124)/10000</f>
        <v>0</v>
      </c>
      <c r="BM124" s="141" t="n">
        <f aca="false">IF(BM$2&lt;=$A124,IF(BM$3&gt;=$A124,(BM$4/1.055056),0),0)*($AH125-$AH124)/10000</f>
        <v>0</v>
      </c>
      <c r="BN124" s="141" t="n">
        <f aca="false">IF(BN$2&lt;=$A124,IF(BN$3&gt;=$A124,(BN$4/1.055056),0),0)*($AH125-$AH124)/10000</f>
        <v>0</v>
      </c>
      <c r="BO124" s="141" t="n">
        <f aca="false">IF(BO$2&lt;=$A124,IF(BO$3&gt;=$A124,(BO$4/1.055056),0),0)*($AH125-$AH124)/10000</f>
        <v>0</v>
      </c>
      <c r="BP124" s="13"/>
      <c r="BQ124" s="14" t="n">
        <f aca="false">SUM(BH124:BO124)</f>
        <v>0</v>
      </c>
      <c r="BR124" s="14"/>
      <c r="BS124" s="14"/>
      <c r="BT124" s="17"/>
      <c r="BU124" s="17"/>
      <c r="BV124" s="142" t="n">
        <f aca="false">IF(BV$2&lt;=$A124,IF(BV$3&gt;=$A124,(BV$4),0),0)*($AH125-$AH124)/10000</f>
        <v>0</v>
      </c>
      <c r="BW124" s="142" t="n">
        <f aca="false">IF(BW$2&lt;=$A124,IF(BW$3&gt;=$A124,(BW$4),0),0)*($AH125-$AH124)/10000</f>
        <v>0</v>
      </c>
      <c r="BX124" s="142" t="n">
        <f aca="false">IF(BX$2&lt;=$A124,IF(BX$3&gt;=$A124,(BX$4),0),0)*($AH125-$AH124)/10000</f>
        <v>0</v>
      </c>
      <c r="BY124" s="142" t="n">
        <f aca="false">IF(BY$2&lt;=$A124,IF(BY$3&gt;=$A124,(BY$4),0),0)*($AH125-$AH124)/10000</f>
        <v>0</v>
      </c>
      <c r="BZ124" s="142" t="n">
        <f aca="false">IF(BZ$2&lt;=$A124,IF(BZ$3&gt;=$A124,(BZ$4),0),0)*($AH125-$AH124)/10000</f>
        <v>0</v>
      </c>
      <c r="CA124" s="140" t="n">
        <f aca="false">IF(CA$2&lt;=$A124,IF(CA$3&gt;=$A124,(CA$4),0),0)*($AH125-$AH124)/10000</f>
        <v>0</v>
      </c>
      <c r="CB124" s="140" t="n">
        <f aca="false">IF(CB$2&lt;=$A124,IF(CB$3&gt;=$A124,(CB$4),0),0)*($AH125-$AH124)/10000</f>
        <v>0</v>
      </c>
      <c r="CC124" s="140" t="n">
        <f aca="false">IF(CC$2&lt;=$A124,IF(CC$3&gt;=$A124,(CC$4),0),0)*($AH125-$AH124)/10000</f>
        <v>0</v>
      </c>
      <c r="CD124" s="140" t="n">
        <f aca="false">IF(CD$2&lt;=$A124,IF(CD$3&gt;=$A124,(CD$4),0),0)*($AH125-$AH124)/10000</f>
        <v>0</v>
      </c>
      <c r="CE124" s="140" t="n">
        <f aca="false">IF(CE$2&lt;=$A124,IF(CE$3&gt;=$A124,(CE$4),0),0)*($AH125-$AH124)/10000</f>
        <v>0</v>
      </c>
      <c r="CF124" s="140" t="n">
        <f aca="false">IF(CF$2&lt;=$A124,IF(CF$3&gt;=$A124,(CF$4),0),0)*($AH125-$AH124)/10000</f>
        <v>0</v>
      </c>
      <c r="CG124" s="140" t="n">
        <f aca="false">IF(CG$2&lt;=$A124,IF(CG$3&gt;=$A124,(CG$4),0),0)*($AH125-$AH124)/10000</f>
        <v>0</v>
      </c>
      <c r="CH124" s="140" t="n">
        <f aca="false">IF(CH$2&lt;=$A124,IF(CH$3&gt;=$A124,(CH$4),0),0)*($AH125-$AH124)/10000</f>
        <v>0</v>
      </c>
      <c r="CI124" s="17"/>
      <c r="CJ124" s="128" t="n">
        <f aca="false">SUM(BV124:CH124)*$AL124</f>
        <v>0</v>
      </c>
      <c r="CK124" s="128"/>
      <c r="CL124" s="128"/>
      <c r="CM124" s="142" t="n">
        <f aca="false">IF(CM$2&lt;=$A124,IF(CM$3&gt;=$A124,(CM$4),0),0)*($AH125-$AH124)/10000</f>
        <v>0</v>
      </c>
      <c r="CN124" s="142" t="n">
        <f aca="false">IF(CN$2&lt;=$A124,IF(CN$3&gt;=$A124,(CN$4),0),0)*($AH125-$AH124)/10000</f>
        <v>0</v>
      </c>
      <c r="CO124" s="142" t="n">
        <f aca="false">IF(CO$2&lt;=$A124,IF(CO$3&gt;=$A124,(CO$4),0),0)*($AH125-$AH124)/10000</f>
        <v>0</v>
      </c>
      <c r="CP124" s="142" t="n">
        <f aca="false">IF(CP$2&lt;=$A124,IF(CP$3&gt;=$A124,(CP$4),0),0)*($AH125-$AH124)/10000</f>
        <v>0</v>
      </c>
      <c r="CQ124" s="128"/>
      <c r="CR124" s="128" t="n">
        <f aca="false">SUM(CM124:CP124)*AL124</f>
        <v>0</v>
      </c>
      <c r="CS124" s="128"/>
      <c r="CT124" s="17"/>
      <c r="CU124" s="17"/>
      <c r="CV124" s="17"/>
      <c r="CW124" s="140" t="n">
        <f aca="false">IF(CW$2&lt;=$A124,IF(CW$3&gt;=$A124,(CW$4),0),0)*($AH125-$AH124)/10000</f>
        <v>0</v>
      </c>
      <c r="CX124" s="140" t="n">
        <f aca="false">IF(CX$2&lt;=$A124,IF(CX$3&gt;=$A124,(CX$4),0),0)*($AH125-$AH124)/10000</f>
        <v>0</v>
      </c>
      <c r="CY124" s="140" t="n">
        <f aca="false">IF(CY$2&lt;=$A124,IF(CY$3&gt;=$A124,(CY$4),0),0)*($AH125-$AH124)/10000</f>
        <v>0</v>
      </c>
      <c r="CZ124" s="140" t="n">
        <f aca="false">IF(CZ$2&lt;=$A124,IF(CZ$3&gt;=$A124,(CZ$4),0),0)*($AH125-$AH124)/10000</f>
        <v>0</v>
      </c>
      <c r="DA124" s="140" t="n">
        <f aca="false">IF(DA$2&lt;=$A124,IF(DA$3&gt;=$A124,(DA$4),0),0)*($AH125-$AH124)/10000</f>
        <v>0</v>
      </c>
      <c r="DB124" s="140" t="n">
        <f aca="false">IF(DB$2&lt;=$A124,IF(DB$3&gt;=$A124,(DB$4),0),0)*($AH125-$AH124)/10000</f>
        <v>0</v>
      </c>
      <c r="DC124" s="140" t="n">
        <f aca="false">IF(DC$2&lt;=$A124,IF(DC$3&gt;=$A124,(DC$4),0),0)*($AH125-$AH124)/10000</f>
        <v>0</v>
      </c>
      <c r="DD124" s="17"/>
      <c r="DE124" s="128" t="n">
        <f aca="false">SUM(CW124:DC124)*$AL124</f>
        <v>0</v>
      </c>
      <c r="DF124" s="17"/>
      <c r="DG124" s="17"/>
      <c r="DH124" s="17"/>
      <c r="DI124" s="17"/>
      <c r="DJ124" s="17"/>
      <c r="DK124" s="140" t="n">
        <f aca="false">IF(DK$2&lt;=$A124,IF(DK$3&gt;=$A124,(DK$4),0),0)*($AH125-$AH124)/10000</f>
        <v>0</v>
      </c>
      <c r="DL124" s="140" t="n">
        <f aca="false">IF(DL$2&lt;=$A124,IF(DL$3&gt;=$A124,(DL$4),0),0)*($AH125-$AH124)/10000</f>
        <v>0</v>
      </c>
      <c r="DM124" s="140" t="n">
        <f aca="false">IF(DM$2&lt;=$A124,IF(DM$3&gt;=$A124,(DM$4),0),0)*($AH125-$AH124)/10000</f>
        <v>0</v>
      </c>
      <c r="DN124" s="140" t="n">
        <f aca="false">IF(DN$2&lt;=$A124,IF(DN$3&gt;=$A124,(DN$4),0),0)*($AH125-$AH124)/10000</f>
        <v>0</v>
      </c>
      <c r="DO124" s="140"/>
      <c r="DP124" s="140" t="n">
        <f aca="false">SUM(DK124:DN124)*AL124</f>
        <v>0</v>
      </c>
      <c r="DQ124" s="140"/>
      <c r="DR124" s="140" t="n">
        <f aca="false">IF(DR$2&lt;=$A124,IF(DR$3&gt;=$A124,(DR$4),0),0)*($AH125-$AH124)/10000</f>
        <v>0</v>
      </c>
      <c r="DS124" s="140" t="n">
        <f aca="false">IF(DS$2&lt;=$A124,IF(DS$3&gt;=$A124,(DS$4),0),0)*($AH125-$AH124)/10000</f>
        <v>0</v>
      </c>
      <c r="DT124" s="140" t="n">
        <f aca="false">IF(DT$2&lt;=$A124,IF(DT$3&gt;=$A124,(DT$4),0),0)*($AH125-$AH124)/10000</f>
        <v>0</v>
      </c>
      <c r="DU124" s="140" t="n">
        <f aca="false">IF(DU$2&lt;=$A124,IF(DU$3&gt;=$A124,(DU$4),0),0)*($AH125-$AH124)/10000</f>
        <v>0</v>
      </c>
      <c r="DV124" s="140" t="n">
        <f aca="false">IF(DV$2&lt;=$A124,IF(DV$3&gt;=$A124,(DV$4),0),0)*($AH125-$AH124)/10000</f>
        <v>0</v>
      </c>
      <c r="DW124" s="140" t="n">
        <f aca="false">IF(DW$2&lt;=$A124,IF(DW$3&gt;=$A124,(DW$4),0),0)*($AH125-$AH124)/10000</f>
        <v>0</v>
      </c>
      <c r="DX124" s="140" t="n">
        <f aca="false">IF(DX$2&lt;=$A124,IF(DX$3&gt;=$A124,(DX$4),0),0)*($AH125-$AH124)/10000</f>
        <v>0</v>
      </c>
      <c r="DY124" s="140" t="n">
        <f aca="false">IF(DY$2&lt;=$A124,IF(DY$3&gt;=$A124,(DY$4),0),0)*($AH125-$AH124)/10000</f>
        <v>0</v>
      </c>
      <c r="DZ124" s="17"/>
      <c r="EA124" s="128" t="n">
        <f aca="false">DP124+((SUM(DR124:DY124)))</f>
        <v>0</v>
      </c>
      <c r="EB124" s="128" t="n">
        <f aca="false">EA124*AL124</f>
        <v>0</v>
      </c>
      <c r="EC124" s="17"/>
      <c r="ED124" s="17"/>
      <c r="EE124" s="17"/>
      <c r="EF124" s="17"/>
      <c r="EG124" s="17"/>
      <c r="EH124" s="140" t="n">
        <f aca="false">IF(EH$2&lt;=$A124,IF(EH$3&gt;=$A124,(EH$4),0),0)*($AH125-$AH124)/10000</f>
        <v>0</v>
      </c>
      <c r="EI124" s="140" t="n">
        <f aca="false">IF(EI$2&lt;=$A124,IF(EI$3&gt;=$A124,(EI$4),0),0)*($AH125-$AH124)/10000</f>
        <v>0</v>
      </c>
      <c r="EJ124" s="140" t="n">
        <f aca="false">IF(EJ$2&lt;=$A124,IF(EJ$3&gt;=$A124,(EJ$4),0),0)*($AH125-$AH124)/10000</f>
        <v>0</v>
      </c>
      <c r="EK124" s="140" t="n">
        <f aca="false">IF(EK$2&lt;=$A124,IF(EK$3&gt;=$A124,(EK$4),0),0)*($AH125-$AH124)/10000</f>
        <v>0</v>
      </c>
      <c r="EL124" s="140" t="n">
        <f aca="false">IF(EL$2&lt;=$A124,IF(EL$3&gt;=$A124,(EL$4),0),0)*($AH125-$AH124)/10000</f>
        <v>0</v>
      </c>
      <c r="EM124" s="140" t="n">
        <f aca="false">IF(EM$2&lt;=$A124,IF(EM$3&gt;=$A124,(EM$4),0),0)*($AH125-$AH124)/10000</f>
        <v>0</v>
      </c>
      <c r="EN124" s="17"/>
      <c r="EO124" s="128" t="n">
        <f aca="false">SUM(EH124:EM124)</f>
        <v>0</v>
      </c>
      <c r="EP124" s="128" t="n">
        <f aca="false">EO124*AL124</f>
        <v>0</v>
      </c>
      <c r="EQ124" s="17"/>
      <c r="ER124" s="17"/>
      <c r="ES124" s="17"/>
      <c r="ET124" s="17"/>
      <c r="EU124" s="17"/>
      <c r="EV124" s="140" t="n">
        <f aca="false">IF(EV$2&lt;=$A124,IF(EV$3&gt;=$A124,(EV$4),0),0)*($AH125-$AH124)/10000</f>
        <v>0</v>
      </c>
      <c r="EW124" s="140" t="n">
        <f aca="false">IF(EW$2&lt;=$A124,IF(EW$3&gt;=$A124,(EW$4),0),0)*($AH125-$AH124)/10000</f>
        <v>0</v>
      </c>
      <c r="EX124" s="140" t="n">
        <f aca="false">IF(EX$2&lt;=$A124,IF(EX$3&gt;=$A124,(EX$4),0),0)*($AH125-$AH124)/10000</f>
        <v>0</v>
      </c>
      <c r="EY124" s="140" t="n">
        <f aca="false">IF(EY$2&lt;=$A124,IF(EY$3&gt;=$A124,(EY$4),0),0)*($AH125-$AH124)/10000</f>
        <v>0</v>
      </c>
      <c r="EZ124" s="140" t="n">
        <f aca="false">IF(EZ$2&lt;=$A124,IF(EZ$3&gt;=$A124,(EZ$4),0),0)*($AH125-$AH124)/10000</f>
        <v>0</v>
      </c>
      <c r="FA124" s="140" t="n">
        <f aca="false">IF(FA$2&lt;=$A124,IF(FA$3&gt;=$A124,(FA$4),0),0)*($AH125-$AH124)/10000</f>
        <v>0</v>
      </c>
      <c r="FB124" s="17"/>
      <c r="FC124" s="128" t="n">
        <f aca="false">SUM(EV124:FA124)</f>
        <v>0</v>
      </c>
      <c r="FD124" s="128" t="n">
        <f aca="false">FC124*AL124</f>
        <v>0</v>
      </c>
      <c r="FE124" s="17"/>
      <c r="FF124" s="17"/>
      <c r="FG124" s="17"/>
      <c r="FH124" s="17"/>
      <c r="FI124" s="17"/>
      <c r="FJ124" s="17"/>
      <c r="FK124" s="140" t="n">
        <f aca="false">IF(FK$2&lt;=$A124,IF(FK$3&gt;=$A124,(FK$4),0),0)*($AH125-$AH124)/10000</f>
        <v>0</v>
      </c>
      <c r="FL124" s="140" t="n">
        <f aca="false">IF(FL$2&lt;=$A124,IF(FL$3&gt;=$A124,(FL$4),0),0)*($AH125-$AH124)/10000</f>
        <v>0</v>
      </c>
      <c r="FM124" s="140" t="n">
        <f aca="false">IF(FM$2&lt;=$A124,IF(FM$3&gt;=$A124,(FM$4),0),0)*($AH125-$AH124)/10000</f>
        <v>0</v>
      </c>
      <c r="FN124" s="140" t="n">
        <f aca="false">IF(FN$2&lt;=$A124,IF(FN$3&gt;=$A124,(FN$4),0),0)*($AH125-$AH124)/10000</f>
        <v>0</v>
      </c>
      <c r="FO124" s="140" t="n">
        <f aca="false">IF(FO$2&lt;=$A124,IF(FO$3&gt;=$A124,(FO$4),0),0)*($AH125-$AH124)/10000</f>
        <v>0</v>
      </c>
      <c r="FP124" s="140" t="n">
        <f aca="false">IF(FP$2&lt;=$A124,IF(FP$3&gt;=$A124,(FP$4),0),0)*($AH125-$AH124)/10000</f>
        <v>0</v>
      </c>
      <c r="FQ124" s="17"/>
      <c r="FR124" s="128" t="n">
        <f aca="false">SUM(FK124:FP124)</f>
        <v>0</v>
      </c>
      <c r="FS124" s="128" t="n">
        <f aca="false">FR124*AL124</f>
        <v>0</v>
      </c>
      <c r="FT124" s="17"/>
      <c r="FU124" s="17"/>
      <c r="FV124" s="17"/>
      <c r="FW124" s="17"/>
      <c r="FX124" s="17"/>
      <c r="FY124" s="17"/>
      <c r="FZ124" s="140" t="n">
        <f aca="false">IF(FZ$2&lt;=$A124,IF(FZ$3&gt;=$A124,(FZ$4),0),0)*($AH125-$AH124)/10000</f>
        <v>0</v>
      </c>
      <c r="GA124" s="140" t="n">
        <f aca="false">IF(GA$2&lt;=$A124,IF(GA$3&gt;=$A124,(GA$4),0),0)*($AH125-$AH124)/10000</f>
        <v>0</v>
      </c>
      <c r="GB124" s="140" t="n">
        <f aca="false">IF(GB$2&lt;=$A124,IF(GB$3&gt;=$A124,(GB$4),0),0)*($AH125-$AH124)/10000</f>
        <v>0</v>
      </c>
      <c r="GC124" s="140" t="n">
        <f aca="false">IF(GC$2&lt;=$A124,IF(GC$3&gt;=$A124,(GC$4),0),0)*($AH125-$AH124)/10000</f>
        <v>0</v>
      </c>
      <c r="GD124" s="140" t="n">
        <f aca="false">IF(GD$2&lt;=$A124,IF(GD$3&gt;=$A124,(GD$4),0),0)*($AH125-$AH124)/10000</f>
        <v>0</v>
      </c>
      <c r="GE124" s="140" t="n">
        <f aca="false">IF(GE$2&lt;=$A124,IF(GE$3&gt;=$A124,(GE$4),0),0)*($AH125-$AH124)/10000</f>
        <v>0</v>
      </c>
      <c r="GF124" s="17"/>
      <c r="GG124" s="128" t="n">
        <f aca="false">SUM(FZ124:GE124)</f>
        <v>0</v>
      </c>
      <c r="GH124" s="128" t="n">
        <f aca="false">GG124*AL124</f>
        <v>0</v>
      </c>
      <c r="GK124" s="17"/>
      <c r="GL124" s="17"/>
      <c r="GM124" s="17"/>
      <c r="GN124" s="17"/>
      <c r="GO124" s="140" t="n">
        <f aca="false">IF(GO$2&lt;=$A124,IF(GO$3&gt;=$A124,(GO$4),0),0)*($AH125-$AH124)/10000</f>
        <v>0</v>
      </c>
      <c r="GP124" s="140" t="n">
        <f aca="false">IF(GP$2&lt;=$A124,IF(GP$3&gt;=$A124,(GP$4),0),0)*($AH125-$AH124)/10000</f>
        <v>0</v>
      </c>
      <c r="GQ124" s="140" t="n">
        <f aca="false">IF(GQ$2&lt;=$A124,IF(GQ$3&gt;=$A124,(GQ$4),0),0)*($AH125-$AH124)/10000</f>
        <v>0</v>
      </c>
      <c r="GR124" s="140" t="n">
        <f aca="false">IF(GR$2&lt;=$A124,IF(GR$3&gt;=$A124,(GR$4),0),0)*($AH125-$AH124)/10000</f>
        <v>0</v>
      </c>
      <c r="GS124" s="140" t="n">
        <f aca="false">IF(GS$2&lt;=$A124,IF(GS$3&gt;=$A124,(GS$4),0),0)*($AH125-$AH124)/10000</f>
        <v>0</v>
      </c>
      <c r="GT124" s="140" t="n">
        <f aca="false">IF(GT$2&lt;=$A124,IF(GT$3&gt;=$A124,(GT$4),0),0)*($AH125-$AH124)/10000</f>
        <v>0</v>
      </c>
      <c r="GU124" s="17"/>
      <c r="GV124" s="128" t="n">
        <f aca="false">SUM(GO124:GT124)</f>
        <v>0</v>
      </c>
      <c r="GW124" s="128" t="n">
        <f aca="false">GV124*AL124</f>
        <v>0</v>
      </c>
      <c r="GZ124" s="17"/>
      <c r="HA124" s="17"/>
      <c r="HB124" s="17"/>
      <c r="HC124" s="17"/>
      <c r="HD124" s="140" t="n">
        <f aca="false">IF(HD$2&lt;=$A124,IF(HD$3&gt;=$A124,(HD$4),0),0)*($AH125-$AH124)/10000</f>
        <v>0</v>
      </c>
      <c r="HE124" s="140" t="n">
        <f aca="false">IF(HE$2&lt;=$A124,IF(HE$3&gt;=$A124,(HE$4),0),0)*($AH125-$AH124)/10000</f>
        <v>0</v>
      </c>
      <c r="HF124" s="140" t="n">
        <f aca="false">IF(HF$2&lt;=$A124,IF(HF$3&gt;=$A124,(HF$4),0),0)*($AH125-$AH124)/10000</f>
        <v>0</v>
      </c>
      <c r="HG124" s="140" t="n">
        <f aca="false">IF(HG$2&lt;=$A124,IF(HG$3&gt;=$A124,(HG$4),0),0)*($AH125-$AH124)/10000</f>
        <v>0</v>
      </c>
      <c r="HH124" s="140" t="n">
        <f aca="false">IF(HH$2&lt;=$A124,IF(HH$3&gt;=$A124,(HH$4),0),0)*($AH125-$AH124)/10000</f>
        <v>0</v>
      </c>
      <c r="HI124" s="140" t="n">
        <f aca="false">IF(HI$2&lt;=$A124,IF(HI$3&gt;=$A124,(HI$4),0),0)*($AH125-$AH124)/10000</f>
        <v>0</v>
      </c>
      <c r="HJ124" s="17"/>
      <c r="HK124" s="128" t="n">
        <f aca="false">SUM(HD124:HI124)</f>
        <v>0</v>
      </c>
      <c r="HL124" s="128" t="n">
        <f aca="false">HK124*AL124</f>
        <v>0</v>
      </c>
    </row>
    <row r="125" customFormat="false" ht="16.5" hidden="false" customHeight="false" outlineLevel="0" collapsed="false">
      <c r="A125" s="133" t="n">
        <v>40544</v>
      </c>
      <c r="B125" s="144" t="e">
        <f aca="false">INDEX(PrnArray,MATCH($A125,PrnColumn,0),MATCH($AE$19,PrnRow,0))+EP125</f>
        <v>#VALUE!</v>
      </c>
      <c r="C125" s="135" t="n">
        <f aca="false">INDEX(M1SHEET,MATCH($A125,M1COLUMN,0),MATCH($AF$14,M1ROW,0))</f>
        <v>0</v>
      </c>
      <c r="D125" s="145" t="n">
        <f aca="false">AVERAGE(C123:C127)</f>
        <v>0</v>
      </c>
      <c r="E125" s="144" t="n">
        <f aca="false">INDEX(PrnArray,MATCH($A125,PrnColumn,0),MATCH($AF$47,PrnRow,0))+HL125</f>
        <v>0</v>
      </c>
      <c r="F125" s="135" t="n">
        <f aca="false">INDEX(M1SHEET,MATCH($A125,M1COLUMN,0),MATCH($AF$6,M1ROW,0))</f>
        <v>0.28</v>
      </c>
      <c r="G125" s="145" t="n">
        <f aca="false">AVERAGE(F123:F127)</f>
        <v>0.267</v>
      </c>
      <c r="H125" s="144" t="n">
        <f aca="false">INDEX(PrnArray,MATCH($A125,PrnColumn,0),MATCH($AE$11,PrnRow,0))</f>
        <v>0</v>
      </c>
      <c r="I125" s="135" t="n">
        <f aca="false">INDEX(M1SHEET,MATCH($A125,M1COLUMN,0),MATCH($AF$20,M1ROW,0))</f>
        <v>0.0375</v>
      </c>
      <c r="J125" s="145" t="n">
        <f aca="false">AVERAGE(I123:I127)</f>
        <v>0.03</v>
      </c>
      <c r="K125" s="144" t="e">
        <f aca="false">INDEX(PrnArray,MATCH($A125,PrnColumn,0),MATCH($AE$21,PrnRow,0))+FS125</f>
        <v>#VALUE!</v>
      </c>
      <c r="L125" s="135" t="n">
        <f aca="false">INDEX(M1SHEET,MATCH($A125,M1COLUMN,0),MATCH($AF$10,M1ROW,0))</f>
        <v>0.1625</v>
      </c>
      <c r="M125" s="145" t="n">
        <f aca="false">AVERAGE(L123:L127)</f>
        <v>0.1495</v>
      </c>
      <c r="N125" s="144" t="n">
        <f aca="false">INDEX(PrnArray,MATCH($A125,PrnColumn,0),MATCH($AE$40,PrnRow,0))+AJ125</f>
        <v>-53.21</v>
      </c>
      <c r="O125" s="135" t="n">
        <f aca="false">INDEX(M1SHEET,MATCH($A125,M1COLUMN,0),MATCH($AF$26,M1ROW,0))</f>
        <v>0.13</v>
      </c>
      <c r="P125" s="145" t="n">
        <f aca="false">AVERAGE(O123:O127)</f>
        <v>0.13</v>
      </c>
      <c r="Q125" s="144" t="n">
        <f aca="false">INDEX(PrnArray,MATCH($A125,PrnColumn,0),MATCH($AE$2,PrnRow,0))+$BE125+$DE125</f>
        <v>1.67</v>
      </c>
      <c r="R125" s="135" t="n">
        <f aca="false">INDEX(M1SHEET,MATCH($A125,M1COLUMN,0),MATCH($AF$3,M1ROW,0))</f>
        <v>-0.57</v>
      </c>
      <c r="S125" s="145" t="n">
        <f aca="false">AVERAGE(R123:R127)</f>
        <v>-0.57</v>
      </c>
      <c r="T125" s="135" t="n">
        <f aca="false">INDEX(M1SHEET,MATCH($A125,M1COLUMN,0),MATCH($AF$28,M1ROW,0))</f>
        <v>5.6663452821651</v>
      </c>
      <c r="U125" s="145" t="n">
        <f aca="false">AVERAGE(T123:T127)</f>
        <v>5.46507213444695</v>
      </c>
      <c r="V125" s="144" t="e">
        <f aca="false">INDEX(PrnArray,MATCH($A125,PrnColumn,0),MATCH($AE$18,PrnRow,0))+INDEX(optsArray,MATCH($A125,optsColumn,0),MATCH($AE$18,optsRow,0))+$BE125+$CJ125+$CR125+$DP125</f>
        <v>#VALUE!</v>
      </c>
      <c r="W125" s="135" t="n">
        <f aca="false">INDEX(M1SHEET,MATCH($A125,M1COLUMN,0),MATCH($AF$2,M1ROW,0))</f>
        <v>4.6215</v>
      </c>
      <c r="X125" s="145" t="n">
        <f aca="false">AVERAGE(W123:W127)</f>
        <v>4.4777</v>
      </c>
      <c r="Z125" s="150" t="e">
        <f aca="false">H125+K125+Q125</f>
        <v>#VALUE!</v>
      </c>
      <c r="AA125" s="58"/>
      <c r="AB125" s="58"/>
      <c r="AH125" s="138" t="n">
        <v>40544</v>
      </c>
      <c r="AI125" s="96" t="n">
        <f aca="false">(BE125+BQ125+CJ125+DP125)*AL125</f>
        <v>0</v>
      </c>
      <c r="AJ125" s="97" t="n">
        <f aca="false">(AN125)*(AL125)</f>
        <v>0</v>
      </c>
      <c r="AK125" s="97" t="n">
        <f aca="false">(AM125+AN125)*(AL125)</f>
        <v>0</v>
      </c>
      <c r="AL125" s="139" t="n">
        <f aca="false">INDEX(M1SHEET,MATCH($AH125,M1COLUMN,0),MATCH($AF$38,M1ROW,0))</f>
        <v>0.553694379895954</v>
      </c>
      <c r="AM125" s="122" t="n">
        <f aca="false">BR125</f>
        <v>0</v>
      </c>
      <c r="AN125" s="97" t="n">
        <f aca="false">BQ125</f>
        <v>0</v>
      </c>
      <c r="AO125" s="125"/>
      <c r="AP125" s="108"/>
      <c r="AQ125" s="128" t="n">
        <f aca="false">SUM(AW125:BD125)+SUM(BH125:BO125)+SUM(DT125:DY125)+SUM(BV125:CH125)</f>
        <v>0</v>
      </c>
      <c r="AR125" s="108"/>
      <c r="AS125" s="17"/>
      <c r="AT125" s="17"/>
      <c r="AU125" s="37" t="n">
        <v>40544</v>
      </c>
      <c r="AV125" s="17"/>
      <c r="AW125" s="128" t="n">
        <f aca="false">IF(AW$2&lt;=$A125,IF(AW$3&gt;=$A125,(AW$4/1.055056),0),0)*($AH126-$AH125)/10000</f>
        <v>0</v>
      </c>
      <c r="AX125" s="140" t="n">
        <f aca="false">IF(AX$2&lt;=$A125,IF(AX$3&gt;=$A125,(AX$4/1.055056),0),0)*($AH126-$AH125)/10000</f>
        <v>0</v>
      </c>
      <c r="AY125" s="140" t="n">
        <f aca="false">IF(AY$2&lt;=$A125,IF(AY$3&gt;=$A125,(AY$4/1.055056),0),0)*($AH126-$AH125)/10000</f>
        <v>0</v>
      </c>
      <c r="AZ125" s="140" t="n">
        <f aca="false">IF(AZ$2&lt;=$A125,IF(AZ$3&gt;=$A125,(AZ$4/1.055056),0),0)*($AH126-$AH125)/10000</f>
        <v>0</v>
      </c>
      <c r="BA125" s="140" t="n">
        <f aca="false">IF(BA$2&lt;=$A125,IF(BA$3&gt;=$A125,(BA$4/1.055056),0),0)*($AH126-$AH125)/10000</f>
        <v>0</v>
      </c>
      <c r="BB125" s="140" t="n">
        <f aca="false">IF(BB$2&lt;=$A125,IF(BB$3&gt;=$A125,(BB$4/1.055056),0),0)*($AH126-$AH125)/10000</f>
        <v>0</v>
      </c>
      <c r="BC125" s="140" t="n">
        <f aca="false">IF(BC$2&lt;=$A125,IF(BC$3&gt;=$A125,(BC$4/1.055056),0),0)*($AH126-$AH125)/10000</f>
        <v>0</v>
      </c>
      <c r="BD125" s="140"/>
      <c r="BE125" s="140" t="n">
        <f aca="false">SUM(AW125:BD125)*AL125</f>
        <v>0</v>
      </c>
      <c r="BF125" s="13"/>
      <c r="BG125" s="13"/>
      <c r="BH125" s="141" t="n">
        <f aca="false">IF(BH$2&lt;=$A125,IF(BH$3&gt;=$A125,(BH$4/1.055056),0),0)*($AH126-$AH125)/10000</f>
        <v>0</v>
      </c>
      <c r="BI125" s="141" t="n">
        <f aca="false">IF(BI$2&lt;=$A125,IF(BI$3&gt;=$A125,(BI$4/1.055056),0),0)*($AH126-$AH125)/10000</f>
        <v>0</v>
      </c>
      <c r="BJ125" s="141" t="n">
        <f aca="false">IF(BJ$2&lt;=$A125,IF(BJ$3&gt;=$A125,(BJ$4/1.055056),0),0)*($AH126-$AH125)/10000</f>
        <v>0</v>
      </c>
      <c r="BK125" s="141" t="n">
        <f aca="false">IF(BK$2&lt;=$A125,IF(BK$3&gt;=$A125,(BK$4/1.055056),0),0)*($AH126-$AH125)/10000</f>
        <v>0</v>
      </c>
      <c r="BL125" s="141" t="n">
        <f aca="false">IF(BL$2&lt;=$A125,IF(BL$3&gt;=$A125,(BL$4/1.055056),0),0)*($AH126-$AH125)/10000</f>
        <v>0</v>
      </c>
      <c r="BM125" s="141" t="n">
        <f aca="false">IF(BM$2&lt;=$A125,IF(BM$3&gt;=$A125,(BM$4/1.055056),0),0)*($AH126-$AH125)/10000</f>
        <v>0</v>
      </c>
      <c r="BN125" s="141" t="n">
        <f aca="false">IF(BN$2&lt;=$A125,IF(BN$3&gt;=$A125,(BN$4/1.055056),0),0)*($AH126-$AH125)/10000</f>
        <v>0</v>
      </c>
      <c r="BO125" s="141" t="n">
        <f aca="false">IF(BO$2&lt;=$A125,IF(BO$3&gt;=$A125,(BO$4/1.055056),0),0)*($AH126-$AH125)/10000</f>
        <v>0</v>
      </c>
      <c r="BP125" s="13"/>
      <c r="BQ125" s="14" t="n">
        <f aca="false">SUM(BH125:BO125)</f>
        <v>0</v>
      </c>
      <c r="BR125" s="14"/>
      <c r="BS125" s="14"/>
      <c r="BT125" s="17"/>
      <c r="BU125" s="17"/>
      <c r="BV125" s="142" t="n">
        <f aca="false">IF(BV$2&lt;=$A125,IF(BV$3&gt;=$A125,(BV$4),0),0)*($AH126-$AH125)/10000</f>
        <v>0</v>
      </c>
      <c r="BW125" s="142" t="n">
        <f aca="false">IF(BW$2&lt;=$A125,IF(BW$3&gt;=$A125,(BW$4),0),0)*($AH126-$AH125)/10000</f>
        <v>0</v>
      </c>
      <c r="BX125" s="142" t="n">
        <f aca="false">IF(BX$2&lt;=$A125,IF(BX$3&gt;=$A125,(BX$4),0),0)*($AH126-$AH125)/10000</f>
        <v>0</v>
      </c>
      <c r="BY125" s="142" t="n">
        <f aca="false">IF(BY$2&lt;=$A125,IF(BY$3&gt;=$A125,(BY$4),0),0)*($AH126-$AH125)/10000</f>
        <v>0</v>
      </c>
      <c r="BZ125" s="142" t="n">
        <f aca="false">IF(BZ$2&lt;=$A125,IF(BZ$3&gt;=$A125,(BZ$4),0),0)*($AH126-$AH125)/10000</f>
        <v>0</v>
      </c>
      <c r="CA125" s="140" t="n">
        <f aca="false">IF(CA$2&lt;=$A125,IF(CA$3&gt;=$A125,(CA$4),0),0)*($AH126-$AH125)/10000</f>
        <v>0</v>
      </c>
      <c r="CB125" s="140" t="n">
        <f aca="false">IF(CB$2&lt;=$A125,IF(CB$3&gt;=$A125,(CB$4),0),0)*($AH126-$AH125)/10000</f>
        <v>0</v>
      </c>
      <c r="CC125" s="140" t="n">
        <f aca="false">IF(CC$2&lt;=$A125,IF(CC$3&gt;=$A125,(CC$4),0),0)*($AH126-$AH125)/10000</f>
        <v>0</v>
      </c>
      <c r="CD125" s="140" t="n">
        <f aca="false">IF(CD$2&lt;=$A125,IF(CD$3&gt;=$A125,(CD$4),0),0)*($AH126-$AH125)/10000</f>
        <v>0</v>
      </c>
      <c r="CE125" s="140" t="n">
        <f aca="false">IF(CE$2&lt;=$A125,IF(CE$3&gt;=$A125,(CE$4),0),0)*($AH126-$AH125)/10000</f>
        <v>0</v>
      </c>
      <c r="CF125" s="140" t="n">
        <f aca="false">IF(CF$2&lt;=$A125,IF(CF$3&gt;=$A125,(CF$4),0),0)*($AH126-$AH125)/10000</f>
        <v>0</v>
      </c>
      <c r="CG125" s="140" t="n">
        <f aca="false">IF(CG$2&lt;=$A125,IF(CG$3&gt;=$A125,(CG$4),0),0)*($AH126-$AH125)/10000</f>
        <v>0</v>
      </c>
      <c r="CH125" s="140" t="n">
        <f aca="false">IF(CH$2&lt;=$A125,IF(CH$3&gt;=$A125,(CH$4),0),0)*($AH126-$AH125)/10000</f>
        <v>0</v>
      </c>
      <c r="CI125" s="17"/>
      <c r="CJ125" s="128" t="n">
        <f aca="false">SUM(BV125:CH125)*$AL125</f>
        <v>0</v>
      </c>
      <c r="CK125" s="128"/>
      <c r="CL125" s="128"/>
      <c r="CM125" s="142" t="n">
        <f aca="false">IF(CM$2&lt;=$A125,IF(CM$3&gt;=$A125,(CM$4),0),0)*($AH126-$AH125)/10000</f>
        <v>0</v>
      </c>
      <c r="CN125" s="142" t="n">
        <f aca="false">IF(CN$2&lt;=$A125,IF(CN$3&gt;=$A125,(CN$4),0),0)*($AH126-$AH125)/10000</f>
        <v>0</v>
      </c>
      <c r="CO125" s="142" t="n">
        <f aca="false">IF(CO$2&lt;=$A125,IF(CO$3&gt;=$A125,(CO$4),0),0)*($AH126-$AH125)/10000</f>
        <v>0</v>
      </c>
      <c r="CP125" s="142" t="n">
        <f aca="false">IF(CP$2&lt;=$A125,IF(CP$3&gt;=$A125,(CP$4),0),0)*($AH126-$AH125)/10000</f>
        <v>0</v>
      </c>
      <c r="CQ125" s="128"/>
      <c r="CR125" s="128" t="n">
        <f aca="false">SUM(CM125:CP125)*AL125</f>
        <v>0</v>
      </c>
      <c r="CS125" s="128"/>
      <c r="CT125" s="17"/>
      <c r="CU125" s="17"/>
      <c r="CV125" s="17"/>
      <c r="CW125" s="140" t="n">
        <f aca="false">IF(CW$2&lt;=$A125,IF(CW$3&gt;=$A125,(CW$4),0),0)*($AH126-$AH125)/10000</f>
        <v>0</v>
      </c>
      <c r="CX125" s="140" t="n">
        <f aca="false">IF(CX$2&lt;=$A125,IF(CX$3&gt;=$A125,(CX$4),0),0)*($AH126-$AH125)/10000</f>
        <v>0</v>
      </c>
      <c r="CY125" s="140" t="n">
        <f aca="false">IF(CY$2&lt;=$A125,IF(CY$3&gt;=$A125,(CY$4),0),0)*($AH126-$AH125)/10000</f>
        <v>0</v>
      </c>
      <c r="CZ125" s="140" t="n">
        <f aca="false">IF(CZ$2&lt;=$A125,IF(CZ$3&gt;=$A125,(CZ$4),0),0)*($AH126-$AH125)/10000</f>
        <v>0</v>
      </c>
      <c r="DA125" s="140" t="n">
        <f aca="false">IF(DA$2&lt;=$A125,IF(DA$3&gt;=$A125,(DA$4),0),0)*($AH126-$AH125)/10000</f>
        <v>0</v>
      </c>
      <c r="DB125" s="140" t="n">
        <f aca="false">IF(DB$2&lt;=$A125,IF(DB$3&gt;=$A125,(DB$4),0),0)*($AH126-$AH125)/10000</f>
        <v>0</v>
      </c>
      <c r="DC125" s="140" t="n">
        <f aca="false">IF(DC$2&lt;=$A125,IF(DC$3&gt;=$A125,(DC$4),0),0)*($AH126-$AH125)/10000</f>
        <v>0</v>
      </c>
      <c r="DD125" s="17"/>
      <c r="DE125" s="128" t="n">
        <f aca="false">SUM(CW125:DC125)*$AL125</f>
        <v>0</v>
      </c>
      <c r="DF125" s="17"/>
      <c r="DG125" s="17"/>
      <c r="DH125" s="17"/>
      <c r="DI125" s="17"/>
      <c r="DJ125" s="17"/>
      <c r="DK125" s="140" t="n">
        <f aca="false">IF(DK$2&lt;=$A125,IF(DK$3&gt;=$A125,(DK$4),0),0)*($AH126-$AH125)/10000</f>
        <v>0</v>
      </c>
      <c r="DL125" s="140" t="n">
        <f aca="false">IF(DL$2&lt;=$A125,IF(DL$3&gt;=$A125,(DL$4),0),0)*($AH126-$AH125)/10000</f>
        <v>0</v>
      </c>
      <c r="DM125" s="140" t="n">
        <f aca="false">IF(DM$2&lt;=$A125,IF(DM$3&gt;=$A125,(DM$4),0),0)*($AH126-$AH125)/10000</f>
        <v>0</v>
      </c>
      <c r="DN125" s="140" t="n">
        <f aca="false">IF(DN$2&lt;=$A125,IF(DN$3&gt;=$A125,(DN$4),0),0)*($AH126-$AH125)/10000</f>
        <v>0</v>
      </c>
      <c r="DO125" s="140"/>
      <c r="DP125" s="140" t="n">
        <f aca="false">SUM(DK125:DN125)*AL125</f>
        <v>0</v>
      </c>
      <c r="DQ125" s="140"/>
      <c r="DR125" s="140" t="n">
        <f aca="false">IF(DR$2&lt;=$A125,IF(DR$3&gt;=$A125,(DR$4),0),0)*($AH126-$AH125)/10000</f>
        <v>0</v>
      </c>
      <c r="DS125" s="140" t="n">
        <f aca="false">IF(DS$2&lt;=$A125,IF(DS$3&gt;=$A125,(DS$4),0),0)*($AH126-$AH125)/10000</f>
        <v>0</v>
      </c>
      <c r="DT125" s="140" t="n">
        <f aca="false">IF(DT$2&lt;=$A125,IF(DT$3&gt;=$A125,(DT$4),0),0)*($AH126-$AH125)/10000</f>
        <v>0</v>
      </c>
      <c r="DU125" s="140" t="n">
        <f aca="false">IF(DU$2&lt;=$A125,IF(DU$3&gt;=$A125,(DU$4),0),0)*($AH126-$AH125)/10000</f>
        <v>0</v>
      </c>
      <c r="DV125" s="140" t="n">
        <f aca="false">IF(DV$2&lt;=$A125,IF(DV$3&gt;=$A125,(DV$4),0),0)*($AH126-$AH125)/10000</f>
        <v>0</v>
      </c>
      <c r="DW125" s="140" t="n">
        <f aca="false">IF(DW$2&lt;=$A125,IF(DW$3&gt;=$A125,(DW$4),0),0)*($AH126-$AH125)/10000</f>
        <v>0</v>
      </c>
      <c r="DX125" s="140" t="n">
        <f aca="false">IF(DX$2&lt;=$A125,IF(DX$3&gt;=$A125,(DX$4),0),0)*($AH126-$AH125)/10000</f>
        <v>0</v>
      </c>
      <c r="DY125" s="140" t="n">
        <f aca="false">IF(DY$2&lt;=$A125,IF(DY$3&gt;=$A125,(DY$4),0),0)*($AH126-$AH125)/10000</f>
        <v>0</v>
      </c>
      <c r="DZ125" s="17"/>
      <c r="EA125" s="128" t="n">
        <f aca="false">DP125+((SUM(DR125:DY125)))</f>
        <v>0</v>
      </c>
      <c r="EB125" s="128" t="n">
        <f aca="false">EA125*AL125</f>
        <v>0</v>
      </c>
      <c r="EC125" s="17"/>
      <c r="ED125" s="17"/>
      <c r="EE125" s="17"/>
      <c r="EF125" s="17"/>
      <c r="EG125" s="17"/>
      <c r="EH125" s="140" t="n">
        <f aca="false">IF(EH$2&lt;=$A125,IF(EH$3&gt;=$A125,(EH$4),0),0)*($AH126-$AH125)/10000</f>
        <v>0</v>
      </c>
      <c r="EI125" s="140" t="n">
        <f aca="false">IF(EI$2&lt;=$A125,IF(EI$3&gt;=$A125,(EI$4),0),0)*($AH126-$AH125)/10000</f>
        <v>0</v>
      </c>
      <c r="EJ125" s="140" t="n">
        <f aca="false">IF(EJ$2&lt;=$A125,IF(EJ$3&gt;=$A125,(EJ$4),0),0)*($AH126-$AH125)/10000</f>
        <v>0</v>
      </c>
      <c r="EK125" s="140" t="n">
        <f aca="false">IF(EK$2&lt;=$A125,IF(EK$3&gt;=$A125,(EK$4),0),0)*($AH126-$AH125)/10000</f>
        <v>0</v>
      </c>
      <c r="EL125" s="140" t="n">
        <f aca="false">IF(EL$2&lt;=$A125,IF(EL$3&gt;=$A125,(EL$4),0),0)*($AH126-$AH125)/10000</f>
        <v>0</v>
      </c>
      <c r="EM125" s="140" t="n">
        <f aca="false">IF(EM$2&lt;=$A125,IF(EM$3&gt;=$A125,(EM$4),0),0)*($AH126-$AH125)/10000</f>
        <v>0</v>
      </c>
      <c r="EN125" s="17"/>
      <c r="EO125" s="128" t="n">
        <f aca="false">SUM(EH125:EM125)</f>
        <v>0</v>
      </c>
      <c r="EP125" s="128" t="n">
        <f aca="false">EO125*AL125</f>
        <v>0</v>
      </c>
      <c r="EQ125" s="17"/>
      <c r="ER125" s="17"/>
      <c r="ES125" s="17"/>
      <c r="ET125" s="17"/>
      <c r="EU125" s="17"/>
      <c r="EV125" s="140" t="n">
        <f aca="false">IF(EV$2&lt;=$A125,IF(EV$3&gt;=$A125,(EV$4),0),0)*($AH126-$AH125)/10000</f>
        <v>0</v>
      </c>
      <c r="EW125" s="140" t="n">
        <f aca="false">IF(EW$2&lt;=$A125,IF(EW$3&gt;=$A125,(EW$4),0),0)*($AH126-$AH125)/10000</f>
        <v>0</v>
      </c>
      <c r="EX125" s="140" t="n">
        <f aca="false">IF(EX$2&lt;=$A125,IF(EX$3&gt;=$A125,(EX$4),0),0)*($AH126-$AH125)/10000</f>
        <v>0</v>
      </c>
      <c r="EY125" s="140" t="n">
        <f aca="false">IF(EY$2&lt;=$A125,IF(EY$3&gt;=$A125,(EY$4),0),0)*($AH126-$AH125)/10000</f>
        <v>0</v>
      </c>
      <c r="EZ125" s="140" t="n">
        <f aca="false">IF(EZ$2&lt;=$A125,IF(EZ$3&gt;=$A125,(EZ$4),0),0)*($AH126-$AH125)/10000</f>
        <v>0</v>
      </c>
      <c r="FA125" s="140" t="n">
        <f aca="false">IF(FA$2&lt;=$A125,IF(FA$3&gt;=$A125,(FA$4),0),0)*($AH126-$AH125)/10000</f>
        <v>0</v>
      </c>
      <c r="FB125" s="17"/>
      <c r="FC125" s="128" t="n">
        <f aca="false">SUM(EV125:FA125)</f>
        <v>0</v>
      </c>
      <c r="FD125" s="128" t="n">
        <f aca="false">FC125*AL125</f>
        <v>0</v>
      </c>
      <c r="FE125" s="17"/>
      <c r="FF125" s="17"/>
      <c r="FG125" s="17"/>
      <c r="FH125" s="17"/>
      <c r="FI125" s="17"/>
      <c r="FJ125" s="17"/>
      <c r="FK125" s="140" t="n">
        <f aca="false">IF(FK$2&lt;=$A125,IF(FK$3&gt;=$A125,(FK$4),0),0)*($AH126-$AH125)/10000</f>
        <v>0</v>
      </c>
      <c r="FL125" s="140" t="n">
        <f aca="false">IF(FL$2&lt;=$A125,IF(FL$3&gt;=$A125,(FL$4),0),0)*($AH126-$AH125)/10000</f>
        <v>0</v>
      </c>
      <c r="FM125" s="140" t="n">
        <f aca="false">IF(FM$2&lt;=$A125,IF(FM$3&gt;=$A125,(FM$4),0),0)*($AH126-$AH125)/10000</f>
        <v>0</v>
      </c>
      <c r="FN125" s="140" t="n">
        <f aca="false">IF(FN$2&lt;=$A125,IF(FN$3&gt;=$A125,(FN$4),0),0)*($AH126-$AH125)/10000</f>
        <v>0</v>
      </c>
      <c r="FO125" s="140" t="n">
        <f aca="false">IF(FO$2&lt;=$A125,IF(FO$3&gt;=$A125,(FO$4),0),0)*($AH126-$AH125)/10000</f>
        <v>0</v>
      </c>
      <c r="FP125" s="140" t="n">
        <f aca="false">IF(FP$2&lt;=$A125,IF(FP$3&gt;=$A125,(FP$4),0),0)*($AH126-$AH125)/10000</f>
        <v>0</v>
      </c>
      <c r="FQ125" s="17"/>
      <c r="FR125" s="128" t="n">
        <f aca="false">SUM(FK125:FP125)</f>
        <v>0</v>
      </c>
      <c r="FS125" s="128" t="n">
        <f aca="false">FR125*AL125</f>
        <v>0</v>
      </c>
      <c r="FT125" s="17"/>
      <c r="FU125" s="17"/>
      <c r="FV125" s="17"/>
      <c r="FW125" s="17"/>
      <c r="FX125" s="17"/>
      <c r="FY125" s="17"/>
      <c r="FZ125" s="140" t="n">
        <f aca="false">IF(FZ$2&lt;=$A125,IF(FZ$3&gt;=$A125,(FZ$4),0),0)*($AH126-$AH125)/10000</f>
        <v>0</v>
      </c>
      <c r="GA125" s="140" t="n">
        <f aca="false">IF(GA$2&lt;=$A125,IF(GA$3&gt;=$A125,(GA$4),0),0)*($AH126-$AH125)/10000</f>
        <v>0</v>
      </c>
      <c r="GB125" s="140" t="n">
        <f aca="false">IF(GB$2&lt;=$A125,IF(GB$3&gt;=$A125,(GB$4),0),0)*($AH126-$AH125)/10000</f>
        <v>0</v>
      </c>
      <c r="GC125" s="140" t="n">
        <f aca="false">IF(GC$2&lt;=$A125,IF(GC$3&gt;=$A125,(GC$4),0),0)*($AH126-$AH125)/10000</f>
        <v>0</v>
      </c>
      <c r="GD125" s="140" t="n">
        <f aca="false">IF(GD$2&lt;=$A125,IF(GD$3&gt;=$A125,(GD$4),0),0)*($AH126-$AH125)/10000</f>
        <v>0</v>
      </c>
      <c r="GE125" s="140" t="n">
        <f aca="false">IF(GE$2&lt;=$A125,IF(GE$3&gt;=$A125,(GE$4),0),0)*($AH126-$AH125)/10000</f>
        <v>0</v>
      </c>
      <c r="GF125" s="17"/>
      <c r="GG125" s="128" t="n">
        <f aca="false">SUM(FZ125:GE125)</f>
        <v>0</v>
      </c>
      <c r="GH125" s="128" t="n">
        <f aca="false">GG125*AL125</f>
        <v>0</v>
      </c>
      <c r="GK125" s="17"/>
      <c r="GL125" s="17"/>
      <c r="GM125" s="17"/>
      <c r="GN125" s="17"/>
      <c r="GO125" s="140" t="n">
        <f aca="false">IF(GO$2&lt;=$A125,IF(GO$3&gt;=$A125,(GO$4),0),0)*($AH126-$AH125)/10000</f>
        <v>0</v>
      </c>
      <c r="GP125" s="140" t="n">
        <f aca="false">IF(GP$2&lt;=$A125,IF(GP$3&gt;=$A125,(GP$4),0),0)*($AH126-$AH125)/10000</f>
        <v>0</v>
      </c>
      <c r="GQ125" s="140" t="n">
        <f aca="false">IF(GQ$2&lt;=$A125,IF(GQ$3&gt;=$A125,(GQ$4),0),0)*($AH126-$AH125)/10000</f>
        <v>0</v>
      </c>
      <c r="GR125" s="140" t="n">
        <f aca="false">IF(GR$2&lt;=$A125,IF(GR$3&gt;=$A125,(GR$4),0),0)*($AH126-$AH125)/10000</f>
        <v>0</v>
      </c>
      <c r="GS125" s="140" t="n">
        <f aca="false">IF(GS$2&lt;=$A125,IF(GS$3&gt;=$A125,(GS$4),0),0)*($AH126-$AH125)/10000</f>
        <v>0</v>
      </c>
      <c r="GT125" s="140" t="n">
        <f aca="false">IF(GT$2&lt;=$A125,IF(GT$3&gt;=$A125,(GT$4),0),0)*($AH126-$AH125)/10000</f>
        <v>0</v>
      </c>
      <c r="GU125" s="17"/>
      <c r="GV125" s="128" t="n">
        <f aca="false">SUM(GO125:GT125)</f>
        <v>0</v>
      </c>
      <c r="GW125" s="128" t="n">
        <f aca="false">GV125*AL125</f>
        <v>0</v>
      </c>
      <c r="GZ125" s="17"/>
      <c r="HA125" s="17"/>
      <c r="HB125" s="17"/>
      <c r="HC125" s="17"/>
      <c r="HD125" s="140" t="n">
        <f aca="false">IF(HD$2&lt;=$A125,IF(HD$3&gt;=$A125,(HD$4),0),0)*($AH126-$AH125)/10000</f>
        <v>0</v>
      </c>
      <c r="HE125" s="140" t="n">
        <f aca="false">IF(HE$2&lt;=$A125,IF(HE$3&gt;=$A125,(HE$4),0),0)*($AH126-$AH125)/10000</f>
        <v>0</v>
      </c>
      <c r="HF125" s="140" t="n">
        <f aca="false">IF(HF$2&lt;=$A125,IF(HF$3&gt;=$A125,(HF$4),0),0)*($AH126-$AH125)/10000</f>
        <v>0</v>
      </c>
      <c r="HG125" s="140" t="n">
        <f aca="false">IF(HG$2&lt;=$A125,IF(HG$3&gt;=$A125,(HG$4),0),0)*($AH126-$AH125)/10000</f>
        <v>0</v>
      </c>
      <c r="HH125" s="140" t="n">
        <f aca="false">IF(HH$2&lt;=$A125,IF(HH$3&gt;=$A125,(HH$4),0),0)*($AH126-$AH125)/10000</f>
        <v>0</v>
      </c>
      <c r="HI125" s="140" t="n">
        <f aca="false">IF(HI$2&lt;=$A125,IF(HI$3&gt;=$A125,(HI$4),0),0)*($AH126-$AH125)/10000</f>
        <v>0</v>
      </c>
      <c r="HJ125" s="17"/>
      <c r="HK125" s="128" t="n">
        <f aca="false">SUM(HD125:HI125)</f>
        <v>0</v>
      </c>
      <c r="HL125" s="128" t="n">
        <f aca="false">HK125*AL125</f>
        <v>0</v>
      </c>
    </row>
    <row r="126" customFormat="false" ht="16.5" hidden="false" customHeight="false" outlineLevel="0" collapsed="false">
      <c r="A126" s="133" t="n">
        <v>40575</v>
      </c>
      <c r="B126" s="144" t="e">
        <f aca="false">INDEX(PrnArray,MATCH($A126,PrnColumn,0),MATCH($AE$19,PrnRow,0))+EP126</f>
        <v>#VALUE!</v>
      </c>
      <c r="C126" s="135" t="n">
        <f aca="false">INDEX(M1SHEET,MATCH($A126,M1COLUMN,0),MATCH($AF$14,M1ROW,0))</f>
        <v>0</v>
      </c>
      <c r="D126" s="152"/>
      <c r="E126" s="144" t="n">
        <f aca="false">INDEX(PrnArray,MATCH($A126,PrnColumn,0),MATCH($AF$47,PrnRow,0))+HL126</f>
        <v>0</v>
      </c>
      <c r="F126" s="135" t="n">
        <f aca="false">INDEX(M1SHEET,MATCH($A126,M1COLUMN,0),MATCH($AF$6,M1ROW,0))</f>
        <v>0.27</v>
      </c>
      <c r="G126" s="152"/>
      <c r="H126" s="144" t="n">
        <f aca="false">INDEX(PrnArray,MATCH($A126,PrnColumn,0),MATCH($AE$11,PrnRow,0))</f>
        <v>0</v>
      </c>
      <c r="I126" s="135" t="n">
        <f aca="false">INDEX(M1SHEET,MATCH($A126,M1COLUMN,0),MATCH($AF$20,M1ROW,0))</f>
        <v>0.0425</v>
      </c>
      <c r="J126" s="152"/>
      <c r="K126" s="144" t="e">
        <f aca="false">INDEX(PrnArray,MATCH($A126,PrnColumn,0),MATCH($AE$21,PrnRow,0))+FS126</f>
        <v>#VALUE!</v>
      </c>
      <c r="L126" s="135" t="n">
        <f aca="false">INDEX(M1SHEET,MATCH($A126,M1COLUMN,0),MATCH($AF$10,M1ROW,0))</f>
        <v>0.1525</v>
      </c>
      <c r="M126" s="152"/>
      <c r="N126" s="144" t="n">
        <f aca="false">INDEX(PrnArray,MATCH($A126,PrnColumn,0),MATCH($AE$40,PrnRow,0))+AJ126</f>
        <v>-47.79</v>
      </c>
      <c r="O126" s="135" t="n">
        <f aca="false">INDEX(M1SHEET,MATCH($A126,M1COLUMN,0),MATCH($AF$26,M1ROW,0))</f>
        <v>0.13</v>
      </c>
      <c r="P126" s="152"/>
      <c r="Q126" s="144" t="n">
        <f aca="false">INDEX(PrnArray,MATCH($A126,PrnColumn,0),MATCH($AE$2,PrnRow,0))+$BE126+$DE126</f>
        <v>1.5</v>
      </c>
      <c r="R126" s="135" t="n">
        <f aca="false">INDEX(M1SHEET,MATCH($A126,M1COLUMN,0),MATCH($AF$3,M1ROW,0))</f>
        <v>-0.57</v>
      </c>
      <c r="S126" s="152"/>
      <c r="T126" s="135" t="n">
        <f aca="false">INDEX(M1SHEET,MATCH($A126,M1COLUMN,0),MATCH($AF$28,M1ROW,0))</f>
        <v>5.48732477586975</v>
      </c>
      <c r="U126" s="152"/>
      <c r="V126" s="144" t="e">
        <f aca="false">INDEX(PrnArray,MATCH($A126,PrnColumn,0),MATCH($AE$18,PrnRow,0))+INDEX(optsArray,MATCH($A126,optsColumn,0),MATCH($AE$18,optsRow,0))+$BE126+$CJ126+$CR126+$DP126</f>
        <v>#VALUE!</v>
      </c>
      <c r="W126" s="135" t="n">
        <f aca="false">INDEX(M1SHEET,MATCH($A126,M1COLUMN,0),MATCH($AF$2,M1ROW,0))</f>
        <v>4.4935</v>
      </c>
      <c r="X126" s="152"/>
      <c r="Z126" s="150" t="e">
        <f aca="false">H126+K126+Q126</f>
        <v>#VALUE!</v>
      </c>
      <c r="AA126" s="58"/>
      <c r="AB126" s="58"/>
      <c r="AH126" s="138" t="n">
        <v>40575</v>
      </c>
      <c r="AI126" s="96" t="n">
        <f aca="false">(BE126+BQ126+CJ126+DP126)*AL126</f>
        <v>0</v>
      </c>
      <c r="AJ126" s="97" t="n">
        <f aca="false">(AN126)*(AL126)</f>
        <v>0</v>
      </c>
      <c r="AK126" s="97" t="n">
        <f aca="false">(AM126+AN126)*(AL126)</f>
        <v>0</v>
      </c>
      <c r="AL126" s="139" t="n">
        <f aca="false">INDEX(M1SHEET,MATCH($AH126,M1COLUMN,0),MATCH($AF$38,M1ROW,0))</f>
        <v>0.550519374237233</v>
      </c>
      <c r="AM126" s="122" t="n">
        <f aca="false">BR126</f>
        <v>0</v>
      </c>
      <c r="AN126" s="97" t="n">
        <f aca="false">BQ126</f>
        <v>0</v>
      </c>
      <c r="AO126" s="125"/>
      <c r="AP126" s="108"/>
      <c r="AQ126" s="128" t="n">
        <f aca="false">SUM(AW126:BD126)+SUM(BH126:BO126)+SUM(DT126:DY126)+SUM(BV126:CH126)</f>
        <v>0</v>
      </c>
      <c r="AR126" s="108"/>
      <c r="AS126" s="17"/>
      <c r="AT126" s="17"/>
      <c r="AU126" s="37" t="n">
        <v>40575</v>
      </c>
      <c r="AV126" s="17"/>
      <c r="AW126" s="128" t="n">
        <f aca="false">IF(AW$2&lt;=$A126,IF(AW$3&gt;=$A126,(AW$4/1.055056),0),0)*($AH127-$AH126)/10000</f>
        <v>0</v>
      </c>
      <c r="AX126" s="140" t="n">
        <f aca="false">IF(AX$2&lt;=$A126,IF(AX$3&gt;=$A126,(AX$4/1.055056),0),0)*($AH127-$AH126)/10000</f>
        <v>0</v>
      </c>
      <c r="AY126" s="140" t="n">
        <f aca="false">IF(AY$2&lt;=$A126,IF(AY$3&gt;=$A126,(AY$4/1.055056),0),0)*($AH127-$AH126)/10000</f>
        <v>0</v>
      </c>
      <c r="AZ126" s="140" t="n">
        <f aca="false">IF(AZ$2&lt;=$A126,IF(AZ$3&gt;=$A126,(AZ$4/1.055056),0),0)*($AH127-$AH126)/10000</f>
        <v>0</v>
      </c>
      <c r="BA126" s="140" t="n">
        <f aca="false">IF(BA$2&lt;=$A126,IF(BA$3&gt;=$A126,(BA$4/1.055056),0),0)*($AH127-$AH126)/10000</f>
        <v>0</v>
      </c>
      <c r="BB126" s="140" t="n">
        <f aca="false">IF(BB$2&lt;=$A126,IF(BB$3&gt;=$A126,(BB$4/1.055056),0),0)*($AH127-$AH126)/10000</f>
        <v>0</v>
      </c>
      <c r="BC126" s="140" t="n">
        <f aca="false">IF(BC$2&lt;=$A126,IF(BC$3&gt;=$A126,(BC$4/1.055056),0),0)*($AH127-$AH126)/10000</f>
        <v>0</v>
      </c>
      <c r="BD126" s="140"/>
      <c r="BE126" s="140" t="n">
        <f aca="false">SUM(AW126:BD126)*AL126</f>
        <v>0</v>
      </c>
      <c r="BF126" s="13"/>
      <c r="BG126" s="13"/>
      <c r="BH126" s="141" t="n">
        <f aca="false">IF(BH$2&lt;=$A126,IF(BH$3&gt;=$A126,(BH$4/1.055056),0),0)*($AH127-$AH126)/10000</f>
        <v>0</v>
      </c>
      <c r="BI126" s="141" t="n">
        <f aca="false">IF(BI$2&lt;=$A126,IF(BI$3&gt;=$A126,(BI$4/1.055056),0),0)*($AH127-$AH126)/10000</f>
        <v>0</v>
      </c>
      <c r="BJ126" s="141" t="n">
        <f aca="false">IF(BJ$2&lt;=$A126,IF(BJ$3&gt;=$A126,(BJ$4/1.055056),0),0)*($AH127-$AH126)/10000</f>
        <v>0</v>
      </c>
      <c r="BK126" s="141" t="n">
        <f aca="false">IF(BK$2&lt;=$A126,IF(BK$3&gt;=$A126,(BK$4/1.055056),0),0)*($AH127-$AH126)/10000</f>
        <v>0</v>
      </c>
      <c r="BL126" s="141" t="n">
        <f aca="false">IF(BL$2&lt;=$A126,IF(BL$3&gt;=$A126,(BL$4/1.055056),0),0)*($AH127-$AH126)/10000</f>
        <v>0</v>
      </c>
      <c r="BM126" s="141" t="n">
        <f aca="false">IF(BM$2&lt;=$A126,IF(BM$3&gt;=$A126,(BM$4/1.055056),0),0)*($AH127-$AH126)/10000</f>
        <v>0</v>
      </c>
      <c r="BN126" s="141" t="n">
        <f aca="false">IF(BN$2&lt;=$A126,IF(BN$3&gt;=$A126,(BN$4/1.055056),0),0)*($AH127-$AH126)/10000</f>
        <v>0</v>
      </c>
      <c r="BO126" s="141" t="n">
        <f aca="false">IF(BO$2&lt;=$A126,IF(BO$3&gt;=$A126,(BO$4/1.055056),0),0)*($AH127-$AH126)/10000</f>
        <v>0</v>
      </c>
      <c r="BP126" s="13"/>
      <c r="BQ126" s="14" t="n">
        <f aca="false">SUM(BH126:BO126)</f>
        <v>0</v>
      </c>
      <c r="BR126" s="14"/>
      <c r="BS126" s="14"/>
      <c r="BT126" s="17"/>
      <c r="BU126" s="17"/>
      <c r="BV126" s="142" t="n">
        <f aca="false">IF(BV$2&lt;=$A126,IF(BV$3&gt;=$A126,(BV$4),0),0)*($AH127-$AH126)/10000</f>
        <v>0</v>
      </c>
      <c r="BW126" s="142" t="n">
        <f aca="false">IF(BW$2&lt;=$A126,IF(BW$3&gt;=$A126,(BW$4),0),0)*($AH127-$AH126)/10000</f>
        <v>0</v>
      </c>
      <c r="BX126" s="142" t="n">
        <f aca="false">IF(BX$2&lt;=$A126,IF(BX$3&gt;=$A126,(BX$4),0),0)*($AH127-$AH126)/10000</f>
        <v>0</v>
      </c>
      <c r="BY126" s="142" t="n">
        <f aca="false">IF(BY$2&lt;=$A126,IF(BY$3&gt;=$A126,(BY$4),0),0)*($AH127-$AH126)/10000</f>
        <v>0</v>
      </c>
      <c r="BZ126" s="142" t="n">
        <f aca="false">IF(BZ$2&lt;=$A126,IF(BZ$3&gt;=$A126,(BZ$4),0),0)*($AH127-$AH126)/10000</f>
        <v>0</v>
      </c>
      <c r="CA126" s="140" t="n">
        <f aca="false">IF(CA$2&lt;=$A126,IF(CA$3&gt;=$A126,(CA$4),0),0)*($AH127-$AH126)/10000</f>
        <v>0</v>
      </c>
      <c r="CB126" s="140" t="n">
        <f aca="false">IF(CB$2&lt;=$A126,IF(CB$3&gt;=$A126,(CB$4),0),0)*($AH127-$AH126)/10000</f>
        <v>0</v>
      </c>
      <c r="CC126" s="140" t="n">
        <f aca="false">IF(CC$2&lt;=$A126,IF(CC$3&gt;=$A126,(CC$4),0),0)*($AH127-$AH126)/10000</f>
        <v>0</v>
      </c>
      <c r="CD126" s="140" t="n">
        <f aca="false">IF(CD$2&lt;=$A126,IF(CD$3&gt;=$A126,(CD$4),0),0)*($AH127-$AH126)/10000</f>
        <v>0</v>
      </c>
      <c r="CE126" s="140" t="n">
        <f aca="false">IF(CE$2&lt;=$A126,IF(CE$3&gt;=$A126,(CE$4),0),0)*($AH127-$AH126)/10000</f>
        <v>0</v>
      </c>
      <c r="CF126" s="140" t="n">
        <f aca="false">IF(CF$2&lt;=$A126,IF(CF$3&gt;=$A126,(CF$4),0),0)*($AH127-$AH126)/10000</f>
        <v>0</v>
      </c>
      <c r="CG126" s="140" t="n">
        <f aca="false">IF(CG$2&lt;=$A126,IF(CG$3&gt;=$A126,(CG$4),0),0)*($AH127-$AH126)/10000</f>
        <v>0</v>
      </c>
      <c r="CH126" s="140" t="n">
        <f aca="false">IF(CH$2&lt;=$A126,IF(CH$3&gt;=$A126,(CH$4),0),0)*($AH127-$AH126)/10000</f>
        <v>0</v>
      </c>
      <c r="CI126" s="17"/>
      <c r="CJ126" s="128" t="n">
        <f aca="false">SUM(BV126:CH126)*$AL126</f>
        <v>0</v>
      </c>
      <c r="CK126" s="128"/>
      <c r="CL126" s="128"/>
      <c r="CM126" s="142" t="n">
        <f aca="false">IF(CM$2&lt;=$A126,IF(CM$3&gt;=$A126,(CM$4),0),0)*($AH127-$AH126)/10000</f>
        <v>0</v>
      </c>
      <c r="CN126" s="142" t="n">
        <f aca="false">IF(CN$2&lt;=$A126,IF(CN$3&gt;=$A126,(CN$4),0),0)*($AH127-$AH126)/10000</f>
        <v>0</v>
      </c>
      <c r="CO126" s="142" t="n">
        <f aca="false">IF(CO$2&lt;=$A126,IF(CO$3&gt;=$A126,(CO$4),0),0)*($AH127-$AH126)/10000</f>
        <v>0</v>
      </c>
      <c r="CP126" s="142" t="n">
        <f aca="false">IF(CP$2&lt;=$A126,IF(CP$3&gt;=$A126,(CP$4),0),0)*($AH127-$AH126)/10000</f>
        <v>0</v>
      </c>
      <c r="CQ126" s="128"/>
      <c r="CR126" s="128" t="n">
        <f aca="false">SUM(CM126:CP126)*AL126</f>
        <v>0</v>
      </c>
      <c r="CS126" s="128"/>
      <c r="CT126" s="17"/>
      <c r="CU126" s="17"/>
      <c r="CV126" s="17"/>
      <c r="CW126" s="140" t="n">
        <f aca="false">IF(CW$2&lt;=$A126,IF(CW$3&gt;=$A126,(CW$4),0),0)*($AH127-$AH126)/10000</f>
        <v>0</v>
      </c>
      <c r="CX126" s="140" t="n">
        <f aca="false">IF(CX$2&lt;=$A126,IF(CX$3&gt;=$A126,(CX$4),0),0)*($AH127-$AH126)/10000</f>
        <v>0</v>
      </c>
      <c r="CY126" s="140" t="n">
        <f aca="false">IF(CY$2&lt;=$A126,IF(CY$3&gt;=$A126,(CY$4),0),0)*($AH127-$AH126)/10000</f>
        <v>0</v>
      </c>
      <c r="CZ126" s="140" t="n">
        <f aca="false">IF(CZ$2&lt;=$A126,IF(CZ$3&gt;=$A126,(CZ$4),0),0)*($AH127-$AH126)/10000</f>
        <v>0</v>
      </c>
      <c r="DA126" s="140" t="n">
        <f aca="false">IF(DA$2&lt;=$A126,IF(DA$3&gt;=$A126,(DA$4),0),0)*($AH127-$AH126)/10000</f>
        <v>0</v>
      </c>
      <c r="DB126" s="140" t="n">
        <f aca="false">IF(DB$2&lt;=$A126,IF(DB$3&gt;=$A126,(DB$4),0),0)*($AH127-$AH126)/10000</f>
        <v>0</v>
      </c>
      <c r="DC126" s="140" t="n">
        <f aca="false">IF(DC$2&lt;=$A126,IF(DC$3&gt;=$A126,(DC$4),0),0)*($AH127-$AH126)/10000</f>
        <v>0</v>
      </c>
      <c r="DD126" s="17"/>
      <c r="DE126" s="128" t="n">
        <f aca="false">SUM(CW126:DC126)*$AL126</f>
        <v>0</v>
      </c>
      <c r="DF126" s="17"/>
      <c r="DG126" s="17"/>
      <c r="DH126" s="17"/>
      <c r="DI126" s="17"/>
      <c r="DJ126" s="17"/>
      <c r="DK126" s="140" t="n">
        <f aca="false">IF(DK$2&lt;=$A126,IF(DK$3&gt;=$A126,(DK$4),0),0)*($AH127-$AH126)/10000</f>
        <v>0</v>
      </c>
      <c r="DL126" s="140" t="n">
        <f aca="false">IF(DL$2&lt;=$A126,IF(DL$3&gt;=$A126,(DL$4),0),0)*($AH127-$AH126)/10000</f>
        <v>0</v>
      </c>
      <c r="DM126" s="140" t="n">
        <f aca="false">IF(DM$2&lt;=$A126,IF(DM$3&gt;=$A126,(DM$4),0),0)*($AH127-$AH126)/10000</f>
        <v>0</v>
      </c>
      <c r="DN126" s="140" t="n">
        <f aca="false">IF(DN$2&lt;=$A126,IF(DN$3&gt;=$A126,(DN$4),0),0)*($AH127-$AH126)/10000</f>
        <v>0</v>
      </c>
      <c r="DO126" s="140"/>
      <c r="DP126" s="140" t="n">
        <f aca="false">SUM(DK126:DN126)*AL126</f>
        <v>0</v>
      </c>
      <c r="DQ126" s="140"/>
      <c r="DR126" s="140" t="n">
        <f aca="false">IF(DR$2&lt;=$A126,IF(DR$3&gt;=$A126,(DR$4),0),0)*($AH127-$AH126)/10000</f>
        <v>0</v>
      </c>
      <c r="DS126" s="140" t="n">
        <f aca="false">IF(DS$2&lt;=$A126,IF(DS$3&gt;=$A126,(DS$4),0),0)*($AH127-$AH126)/10000</f>
        <v>0</v>
      </c>
      <c r="DT126" s="140" t="n">
        <f aca="false">IF(DT$2&lt;=$A126,IF(DT$3&gt;=$A126,(DT$4),0),0)*($AH127-$AH126)/10000</f>
        <v>0</v>
      </c>
      <c r="DU126" s="140" t="n">
        <f aca="false">IF(DU$2&lt;=$A126,IF(DU$3&gt;=$A126,(DU$4),0),0)*($AH127-$AH126)/10000</f>
        <v>0</v>
      </c>
      <c r="DV126" s="140" t="n">
        <f aca="false">IF(DV$2&lt;=$A126,IF(DV$3&gt;=$A126,(DV$4),0),0)*($AH127-$AH126)/10000</f>
        <v>0</v>
      </c>
      <c r="DW126" s="140" t="n">
        <f aca="false">IF(DW$2&lt;=$A126,IF(DW$3&gt;=$A126,(DW$4),0),0)*($AH127-$AH126)/10000</f>
        <v>0</v>
      </c>
      <c r="DX126" s="140" t="n">
        <f aca="false">IF(DX$2&lt;=$A126,IF(DX$3&gt;=$A126,(DX$4),0),0)*($AH127-$AH126)/10000</f>
        <v>0</v>
      </c>
      <c r="DY126" s="140" t="n">
        <f aca="false">IF(DY$2&lt;=$A126,IF(DY$3&gt;=$A126,(DY$4),0),0)*($AH127-$AH126)/10000</f>
        <v>0</v>
      </c>
      <c r="DZ126" s="17"/>
      <c r="EA126" s="128" t="n">
        <f aca="false">DP126+((SUM(DR126:DY126)))</f>
        <v>0</v>
      </c>
      <c r="EB126" s="128" t="n">
        <f aca="false">EA126*AL126</f>
        <v>0</v>
      </c>
      <c r="EC126" s="17"/>
      <c r="ED126" s="17"/>
      <c r="EE126" s="17"/>
      <c r="EF126" s="17"/>
      <c r="EG126" s="17"/>
      <c r="EH126" s="140" t="n">
        <f aca="false">IF(EH$2&lt;=$A126,IF(EH$3&gt;=$A126,(EH$4),0),0)*($AH127-$AH126)/10000</f>
        <v>0</v>
      </c>
      <c r="EI126" s="140" t="n">
        <f aca="false">IF(EI$2&lt;=$A126,IF(EI$3&gt;=$A126,(EI$4),0),0)*($AH127-$AH126)/10000</f>
        <v>0</v>
      </c>
      <c r="EJ126" s="140" t="n">
        <f aca="false">IF(EJ$2&lt;=$A126,IF(EJ$3&gt;=$A126,(EJ$4),0),0)*($AH127-$AH126)/10000</f>
        <v>0</v>
      </c>
      <c r="EK126" s="140" t="n">
        <f aca="false">IF(EK$2&lt;=$A126,IF(EK$3&gt;=$A126,(EK$4),0),0)*($AH127-$AH126)/10000</f>
        <v>0</v>
      </c>
      <c r="EL126" s="140" t="n">
        <f aca="false">IF(EL$2&lt;=$A126,IF(EL$3&gt;=$A126,(EL$4),0),0)*($AH127-$AH126)/10000</f>
        <v>0</v>
      </c>
      <c r="EM126" s="140" t="n">
        <f aca="false">IF(EM$2&lt;=$A126,IF(EM$3&gt;=$A126,(EM$4),0),0)*($AH127-$AH126)/10000</f>
        <v>0</v>
      </c>
      <c r="EN126" s="17"/>
      <c r="EO126" s="128" t="n">
        <f aca="false">SUM(EH126:EM126)</f>
        <v>0</v>
      </c>
      <c r="EP126" s="128" t="n">
        <f aca="false">EO126*AL126</f>
        <v>0</v>
      </c>
      <c r="EQ126" s="17"/>
      <c r="ER126" s="17"/>
      <c r="ES126" s="17"/>
      <c r="ET126" s="17"/>
      <c r="EU126" s="17"/>
      <c r="EV126" s="140" t="n">
        <f aca="false">IF(EV$2&lt;=$A126,IF(EV$3&gt;=$A126,(EV$4),0),0)*($AH127-$AH126)/10000</f>
        <v>0</v>
      </c>
      <c r="EW126" s="140" t="n">
        <f aca="false">IF(EW$2&lt;=$A126,IF(EW$3&gt;=$A126,(EW$4),0),0)*($AH127-$AH126)/10000</f>
        <v>0</v>
      </c>
      <c r="EX126" s="140" t="n">
        <f aca="false">IF(EX$2&lt;=$A126,IF(EX$3&gt;=$A126,(EX$4),0),0)*($AH127-$AH126)/10000</f>
        <v>0</v>
      </c>
      <c r="EY126" s="140" t="n">
        <f aca="false">IF(EY$2&lt;=$A126,IF(EY$3&gt;=$A126,(EY$4),0),0)*($AH127-$AH126)/10000</f>
        <v>0</v>
      </c>
      <c r="EZ126" s="140" t="n">
        <f aca="false">IF(EZ$2&lt;=$A126,IF(EZ$3&gt;=$A126,(EZ$4),0),0)*($AH127-$AH126)/10000</f>
        <v>0</v>
      </c>
      <c r="FA126" s="140" t="n">
        <f aca="false">IF(FA$2&lt;=$A126,IF(FA$3&gt;=$A126,(FA$4),0),0)*($AH127-$AH126)/10000</f>
        <v>0</v>
      </c>
      <c r="FB126" s="17"/>
      <c r="FC126" s="128" t="n">
        <f aca="false">SUM(EV126:FA126)</f>
        <v>0</v>
      </c>
      <c r="FD126" s="128" t="n">
        <f aca="false">FC126*AL126</f>
        <v>0</v>
      </c>
      <c r="FE126" s="17"/>
      <c r="FF126" s="17"/>
      <c r="FG126" s="17"/>
      <c r="FH126" s="17"/>
      <c r="FI126" s="17"/>
      <c r="FJ126" s="17"/>
      <c r="FK126" s="140" t="n">
        <f aca="false">IF(FK$2&lt;=$A126,IF(FK$3&gt;=$A126,(FK$4),0),0)*($AH127-$AH126)/10000</f>
        <v>0</v>
      </c>
      <c r="FL126" s="140" t="n">
        <f aca="false">IF(FL$2&lt;=$A126,IF(FL$3&gt;=$A126,(FL$4),0),0)*($AH127-$AH126)/10000</f>
        <v>0</v>
      </c>
      <c r="FM126" s="140" t="n">
        <f aca="false">IF(FM$2&lt;=$A126,IF(FM$3&gt;=$A126,(FM$4),0),0)*($AH127-$AH126)/10000</f>
        <v>0</v>
      </c>
      <c r="FN126" s="140" t="n">
        <f aca="false">IF(FN$2&lt;=$A126,IF(FN$3&gt;=$A126,(FN$4),0),0)*($AH127-$AH126)/10000</f>
        <v>0</v>
      </c>
      <c r="FO126" s="140" t="n">
        <f aca="false">IF(FO$2&lt;=$A126,IF(FO$3&gt;=$A126,(FO$4),0),0)*($AH127-$AH126)/10000</f>
        <v>0</v>
      </c>
      <c r="FP126" s="140" t="n">
        <f aca="false">IF(FP$2&lt;=$A126,IF(FP$3&gt;=$A126,(FP$4),0),0)*($AH127-$AH126)/10000</f>
        <v>0</v>
      </c>
      <c r="FQ126" s="17"/>
      <c r="FR126" s="128" t="n">
        <f aca="false">SUM(FK126:FP126)</f>
        <v>0</v>
      </c>
      <c r="FS126" s="128" t="n">
        <f aca="false">FR126*AL126</f>
        <v>0</v>
      </c>
      <c r="FT126" s="17"/>
      <c r="FU126" s="17"/>
      <c r="FV126" s="17"/>
      <c r="FW126" s="17"/>
      <c r="FX126" s="17"/>
      <c r="FY126" s="17"/>
      <c r="FZ126" s="140" t="n">
        <f aca="false">IF(FZ$2&lt;=$A126,IF(FZ$3&gt;=$A126,(FZ$4),0),0)*($AH127-$AH126)/10000</f>
        <v>0</v>
      </c>
      <c r="GA126" s="140" t="n">
        <f aca="false">IF(GA$2&lt;=$A126,IF(GA$3&gt;=$A126,(GA$4),0),0)*($AH127-$AH126)/10000</f>
        <v>0</v>
      </c>
      <c r="GB126" s="140" t="n">
        <f aca="false">IF(GB$2&lt;=$A126,IF(GB$3&gt;=$A126,(GB$4),0),0)*($AH127-$AH126)/10000</f>
        <v>0</v>
      </c>
      <c r="GC126" s="140" t="n">
        <f aca="false">IF(GC$2&lt;=$A126,IF(GC$3&gt;=$A126,(GC$4),0),0)*($AH127-$AH126)/10000</f>
        <v>0</v>
      </c>
      <c r="GD126" s="140" t="n">
        <f aca="false">IF(GD$2&lt;=$A126,IF(GD$3&gt;=$A126,(GD$4),0),0)*($AH127-$AH126)/10000</f>
        <v>0</v>
      </c>
      <c r="GE126" s="140" t="n">
        <f aca="false">IF(GE$2&lt;=$A126,IF(GE$3&gt;=$A126,(GE$4),0),0)*($AH127-$AH126)/10000</f>
        <v>0</v>
      </c>
      <c r="GF126" s="17"/>
      <c r="GG126" s="128" t="n">
        <f aca="false">SUM(FZ126:GE126)</f>
        <v>0</v>
      </c>
      <c r="GH126" s="128" t="n">
        <f aca="false">GG126*AL126</f>
        <v>0</v>
      </c>
      <c r="GK126" s="17"/>
      <c r="GL126" s="17"/>
      <c r="GM126" s="17"/>
      <c r="GN126" s="17"/>
      <c r="GO126" s="140" t="n">
        <f aca="false">IF(GO$2&lt;=$A126,IF(GO$3&gt;=$A126,(GO$4),0),0)*($AH127-$AH126)/10000</f>
        <v>0</v>
      </c>
      <c r="GP126" s="140" t="n">
        <f aca="false">IF(GP$2&lt;=$A126,IF(GP$3&gt;=$A126,(GP$4),0),0)*($AH127-$AH126)/10000</f>
        <v>0</v>
      </c>
      <c r="GQ126" s="140" t="n">
        <f aca="false">IF(GQ$2&lt;=$A126,IF(GQ$3&gt;=$A126,(GQ$4),0),0)*($AH127-$AH126)/10000</f>
        <v>0</v>
      </c>
      <c r="GR126" s="140" t="n">
        <f aca="false">IF(GR$2&lt;=$A126,IF(GR$3&gt;=$A126,(GR$4),0),0)*($AH127-$AH126)/10000</f>
        <v>0</v>
      </c>
      <c r="GS126" s="140" t="n">
        <f aca="false">IF(GS$2&lt;=$A126,IF(GS$3&gt;=$A126,(GS$4),0),0)*($AH127-$AH126)/10000</f>
        <v>0</v>
      </c>
      <c r="GT126" s="140" t="n">
        <f aca="false">IF(GT$2&lt;=$A126,IF(GT$3&gt;=$A126,(GT$4),0),0)*($AH127-$AH126)/10000</f>
        <v>0</v>
      </c>
      <c r="GU126" s="17"/>
      <c r="GV126" s="128" t="n">
        <f aca="false">SUM(GO126:GT126)</f>
        <v>0</v>
      </c>
      <c r="GW126" s="128" t="n">
        <f aca="false">GV126*AL126</f>
        <v>0</v>
      </c>
      <c r="GZ126" s="17"/>
      <c r="HA126" s="17"/>
      <c r="HB126" s="17"/>
      <c r="HC126" s="17"/>
      <c r="HD126" s="140" t="n">
        <f aca="false">IF(HD$2&lt;=$A126,IF(HD$3&gt;=$A126,(HD$4),0),0)*($AH127-$AH126)/10000</f>
        <v>0</v>
      </c>
      <c r="HE126" s="140" t="n">
        <f aca="false">IF(HE$2&lt;=$A126,IF(HE$3&gt;=$A126,(HE$4),0),0)*($AH127-$AH126)/10000</f>
        <v>0</v>
      </c>
      <c r="HF126" s="140" t="n">
        <f aca="false">IF(HF$2&lt;=$A126,IF(HF$3&gt;=$A126,(HF$4),0),0)*($AH127-$AH126)/10000</f>
        <v>0</v>
      </c>
      <c r="HG126" s="140" t="n">
        <f aca="false">IF(HG$2&lt;=$A126,IF(HG$3&gt;=$A126,(HG$4),0),0)*($AH127-$AH126)/10000</f>
        <v>0</v>
      </c>
      <c r="HH126" s="140" t="n">
        <f aca="false">IF(HH$2&lt;=$A126,IF(HH$3&gt;=$A126,(HH$4),0),0)*($AH127-$AH126)/10000</f>
        <v>0</v>
      </c>
      <c r="HI126" s="140" t="n">
        <f aca="false">IF(HI$2&lt;=$A126,IF(HI$3&gt;=$A126,(HI$4),0),0)*($AH127-$AH126)/10000</f>
        <v>0</v>
      </c>
      <c r="HJ126" s="17"/>
      <c r="HK126" s="128" t="n">
        <f aca="false">SUM(HD126:HI126)</f>
        <v>0</v>
      </c>
      <c r="HL126" s="128" t="n">
        <f aca="false">HK126*AL126</f>
        <v>0</v>
      </c>
    </row>
    <row r="127" customFormat="false" ht="16.5" hidden="false" customHeight="false" outlineLevel="0" collapsed="false">
      <c r="A127" s="143" t="n">
        <v>40603</v>
      </c>
      <c r="B127" s="144" t="e">
        <f aca="false">INDEX(PrnArray,MATCH($A127,PrnColumn,0),MATCH($AE$19,PrnRow,0))+EP127</f>
        <v>#VALUE!</v>
      </c>
      <c r="C127" s="135" t="n">
        <f aca="false">INDEX(M1SHEET,MATCH($A127,M1COLUMN,0),MATCH($AF$14,M1ROW,0))</f>
        <v>0</v>
      </c>
      <c r="D127" s="152"/>
      <c r="E127" s="144" t="n">
        <f aca="false">INDEX(PrnArray,MATCH($A127,PrnColumn,0),MATCH($AF$47,PrnRow,0))+HL127</f>
        <v>0</v>
      </c>
      <c r="F127" s="135" t="n">
        <f aca="false">INDEX(M1SHEET,MATCH($A127,M1COLUMN,0),MATCH($AF$6,M1ROW,0))</f>
        <v>0.265</v>
      </c>
      <c r="G127" s="152"/>
      <c r="H127" s="144" t="n">
        <f aca="false">INDEX(PrnArray,MATCH($A127,PrnColumn,0),MATCH($AE$11,PrnRow,0))</f>
        <v>0</v>
      </c>
      <c r="I127" s="135" t="n">
        <f aca="false">INDEX(M1SHEET,MATCH($A127,M1COLUMN,0),MATCH($AF$20,M1ROW,0))</f>
        <v>0.04</v>
      </c>
      <c r="J127" s="152"/>
      <c r="K127" s="144" t="e">
        <f aca="false">INDEX(PrnArray,MATCH($A127,PrnColumn,0),MATCH($AE$21,PrnRow,0))+FS127</f>
        <v>#VALUE!</v>
      </c>
      <c r="L127" s="135" t="n">
        <f aca="false">INDEX(M1SHEET,MATCH($A127,M1COLUMN,0),MATCH($AF$10,M1ROW,0))</f>
        <v>0.1475</v>
      </c>
      <c r="M127" s="152"/>
      <c r="N127" s="144" t="n">
        <f aca="false">INDEX(PrnArray,MATCH($A127,PrnColumn,0),MATCH($AE$40,PrnRow,0))+AJ127</f>
        <v>-52.64</v>
      </c>
      <c r="O127" s="135" t="n">
        <f aca="false">INDEX(M1SHEET,MATCH($A127,M1COLUMN,0),MATCH($AF$26,M1ROW,0))</f>
        <v>0.13</v>
      </c>
      <c r="P127" s="152"/>
      <c r="Q127" s="144" t="n">
        <f aca="false">INDEX(PrnArray,MATCH($A127,PrnColumn,0),MATCH($AE$2,PrnRow,0))+$BE127+$DE127</f>
        <v>1.66</v>
      </c>
      <c r="R127" s="135" t="n">
        <f aca="false">INDEX(M1SHEET,MATCH($A127,M1COLUMN,0),MATCH($AF$3,M1ROW,0))</f>
        <v>-0.57</v>
      </c>
      <c r="S127" s="152"/>
      <c r="T127" s="135" t="n">
        <f aca="false">INDEX(M1SHEET,MATCH($A127,M1COLUMN,0),MATCH($AF$28,M1ROW,0))</f>
        <v>5.30521096736842</v>
      </c>
      <c r="U127" s="152"/>
      <c r="V127" s="144" t="e">
        <f aca="false">INDEX(PrnArray,MATCH($A127,PrnColumn,0),MATCH($AE$18,PrnRow,0))+INDEX(optsArray,MATCH($A127,optsColumn,0),MATCH($AE$18,optsRow,0))+$BE127+$CJ127+$CR127+$DP127</f>
        <v>#VALUE!</v>
      </c>
      <c r="W127" s="135" t="n">
        <f aca="false">INDEX(M1SHEET,MATCH($A127,M1COLUMN,0),MATCH($AF$2,M1ROW,0))</f>
        <v>4.3635</v>
      </c>
      <c r="X127" s="152"/>
      <c r="Z127" s="146" t="e">
        <f aca="false">H127+K127+Q127</f>
        <v>#VALUE!</v>
      </c>
      <c r="AA127" s="58"/>
      <c r="AB127" s="58"/>
      <c r="AH127" s="138" t="n">
        <v>40603</v>
      </c>
      <c r="AI127" s="96" t="n">
        <f aca="false">(BE127+BQ127+CJ127+DP127)*AL127</f>
        <v>0</v>
      </c>
      <c r="AJ127" s="97" t="n">
        <f aca="false">(AN127)*(AL127)</f>
        <v>0</v>
      </c>
      <c r="AK127" s="97" t="n">
        <f aca="false">(AM127+AN127)*(AL127)</f>
        <v>0</v>
      </c>
      <c r="AL127" s="139" t="n">
        <f aca="false">INDEX(M1SHEET,MATCH($AH127,M1COLUMN,0),MATCH($AF$38,M1ROW,0))</f>
        <v>0.547811486074037</v>
      </c>
      <c r="AM127" s="122" t="n">
        <f aca="false">BR127</f>
        <v>0</v>
      </c>
      <c r="AN127" s="97" t="n">
        <f aca="false">BQ127</f>
        <v>0</v>
      </c>
      <c r="AO127" s="125"/>
      <c r="AP127" s="108"/>
      <c r="AQ127" s="128" t="n">
        <f aca="false">SUM(AW127:BD127)+SUM(BH127:BO127)+SUM(DT127:DY127)+SUM(BV127:CH127)</f>
        <v>0</v>
      </c>
      <c r="AR127" s="108"/>
      <c r="AS127" s="17"/>
      <c r="AT127" s="17"/>
      <c r="AU127" s="37" t="n">
        <v>40603</v>
      </c>
      <c r="AV127" s="17"/>
      <c r="AW127" s="128" t="n">
        <f aca="false">IF(AW$2&lt;=$A127,IF(AW$3&gt;=$A127,(AW$4/1.055056),0),0)*($AH128-$AH127)/10000</f>
        <v>0</v>
      </c>
      <c r="AX127" s="140" t="n">
        <f aca="false">IF(AX$2&lt;=$A127,IF(AX$3&gt;=$A127,(AX$4/1.055056),0),0)*($AH128-$AH127)/10000</f>
        <v>0</v>
      </c>
      <c r="AY127" s="140" t="n">
        <f aca="false">IF(AY$2&lt;=$A127,IF(AY$3&gt;=$A127,(AY$4/1.055056),0),0)*($AH128-$AH127)/10000</f>
        <v>0</v>
      </c>
      <c r="AZ127" s="140" t="n">
        <f aca="false">IF(AZ$2&lt;=$A127,IF(AZ$3&gt;=$A127,(AZ$4/1.055056),0),0)*($AH128-$AH127)/10000</f>
        <v>0</v>
      </c>
      <c r="BA127" s="140" t="n">
        <f aca="false">IF(BA$2&lt;=$A127,IF(BA$3&gt;=$A127,(BA$4/1.055056),0),0)*($AH128-$AH127)/10000</f>
        <v>0</v>
      </c>
      <c r="BB127" s="140" t="n">
        <f aca="false">IF(BB$2&lt;=$A127,IF(BB$3&gt;=$A127,(BB$4/1.055056),0),0)*($AH128-$AH127)/10000</f>
        <v>0</v>
      </c>
      <c r="BC127" s="140" t="n">
        <f aca="false">IF(BC$2&lt;=$A127,IF(BC$3&gt;=$A127,(BC$4/1.055056),0),0)*($AH128-$AH127)/10000</f>
        <v>0</v>
      </c>
      <c r="BD127" s="140"/>
      <c r="BE127" s="140" t="n">
        <f aca="false">SUM(AW127:BD127)*AL127</f>
        <v>0</v>
      </c>
      <c r="BF127" s="13"/>
      <c r="BG127" s="13"/>
      <c r="BH127" s="141" t="n">
        <f aca="false">IF(BH$2&lt;=$A127,IF(BH$3&gt;=$A127,(BH$4/1.055056),0),0)*($AH128-$AH127)/10000</f>
        <v>0</v>
      </c>
      <c r="BI127" s="141" t="n">
        <f aca="false">IF(BI$2&lt;=$A127,IF(BI$3&gt;=$A127,(BI$4/1.055056),0),0)*($AH128-$AH127)/10000</f>
        <v>0</v>
      </c>
      <c r="BJ127" s="141" t="n">
        <f aca="false">IF(BJ$2&lt;=$A127,IF(BJ$3&gt;=$A127,(BJ$4/1.055056),0),0)*($AH128-$AH127)/10000</f>
        <v>0</v>
      </c>
      <c r="BK127" s="141" t="n">
        <f aca="false">IF(BK$2&lt;=$A127,IF(BK$3&gt;=$A127,(BK$4/1.055056),0),0)*($AH128-$AH127)/10000</f>
        <v>0</v>
      </c>
      <c r="BL127" s="141" t="n">
        <f aca="false">IF(BL$2&lt;=$A127,IF(BL$3&gt;=$A127,(BL$4/1.055056),0),0)*($AH128-$AH127)/10000</f>
        <v>0</v>
      </c>
      <c r="BM127" s="141" t="n">
        <f aca="false">IF(BM$2&lt;=$A127,IF(BM$3&gt;=$A127,(BM$4/1.055056),0),0)*($AH128-$AH127)/10000</f>
        <v>0</v>
      </c>
      <c r="BN127" s="141" t="n">
        <f aca="false">IF(BN$2&lt;=$A127,IF(BN$3&gt;=$A127,(BN$4/1.055056),0),0)*($AH128-$AH127)/10000</f>
        <v>0</v>
      </c>
      <c r="BO127" s="141" t="n">
        <f aca="false">IF(BO$2&lt;=$A127,IF(BO$3&gt;=$A127,(BO$4/1.055056),0),0)*($AH128-$AH127)/10000</f>
        <v>0</v>
      </c>
      <c r="BP127" s="13"/>
      <c r="BQ127" s="14" t="n">
        <f aca="false">SUM(BH127:BO127)</f>
        <v>0</v>
      </c>
      <c r="BR127" s="14"/>
      <c r="BS127" s="14"/>
      <c r="BT127" s="17"/>
      <c r="BU127" s="17"/>
      <c r="BV127" s="142" t="n">
        <f aca="false">IF(BV$2&lt;=$A127,IF(BV$3&gt;=$A127,(BV$4),0),0)*($AH128-$AH127)/10000</f>
        <v>0</v>
      </c>
      <c r="BW127" s="142" t="n">
        <f aca="false">IF(BW$2&lt;=$A127,IF(BW$3&gt;=$A127,(BW$4),0),0)*($AH128-$AH127)/10000</f>
        <v>0</v>
      </c>
      <c r="BX127" s="142" t="n">
        <f aca="false">IF(BX$2&lt;=$A127,IF(BX$3&gt;=$A127,(BX$4),0),0)*($AH128-$AH127)/10000</f>
        <v>0</v>
      </c>
      <c r="BY127" s="142" t="n">
        <f aca="false">IF(BY$2&lt;=$A127,IF(BY$3&gt;=$A127,(BY$4),0),0)*($AH128-$AH127)/10000</f>
        <v>0</v>
      </c>
      <c r="BZ127" s="142" t="n">
        <f aca="false">IF(BZ$2&lt;=$A127,IF(BZ$3&gt;=$A127,(BZ$4),0),0)*($AH128-$AH127)/10000</f>
        <v>0</v>
      </c>
      <c r="CA127" s="140" t="n">
        <f aca="false">IF(CA$2&lt;=$A127,IF(CA$3&gt;=$A127,(CA$4),0),0)*($AH128-$AH127)/10000</f>
        <v>0</v>
      </c>
      <c r="CB127" s="140" t="n">
        <f aca="false">IF(CB$2&lt;=$A127,IF(CB$3&gt;=$A127,(CB$4),0),0)*($AH128-$AH127)/10000</f>
        <v>0</v>
      </c>
      <c r="CC127" s="140" t="n">
        <f aca="false">IF(CC$2&lt;=$A127,IF(CC$3&gt;=$A127,(CC$4),0),0)*($AH128-$AH127)/10000</f>
        <v>0</v>
      </c>
      <c r="CD127" s="140" t="n">
        <f aca="false">IF(CD$2&lt;=$A127,IF(CD$3&gt;=$A127,(CD$4),0),0)*($AH128-$AH127)/10000</f>
        <v>0</v>
      </c>
      <c r="CE127" s="140" t="n">
        <f aca="false">IF(CE$2&lt;=$A127,IF(CE$3&gt;=$A127,(CE$4),0),0)*($AH128-$AH127)/10000</f>
        <v>0</v>
      </c>
      <c r="CF127" s="140" t="n">
        <f aca="false">IF(CF$2&lt;=$A127,IF(CF$3&gt;=$A127,(CF$4),0),0)*($AH128-$AH127)/10000</f>
        <v>0</v>
      </c>
      <c r="CG127" s="140" t="n">
        <f aca="false">IF(CG$2&lt;=$A127,IF(CG$3&gt;=$A127,(CG$4),0),0)*($AH128-$AH127)/10000</f>
        <v>0</v>
      </c>
      <c r="CH127" s="140" t="n">
        <f aca="false">IF(CH$2&lt;=$A127,IF(CH$3&gt;=$A127,(CH$4),0),0)*($AH128-$AH127)/10000</f>
        <v>0</v>
      </c>
      <c r="CI127" s="17"/>
      <c r="CJ127" s="128" t="n">
        <f aca="false">SUM(BV127:CH127)*$AL127</f>
        <v>0</v>
      </c>
      <c r="CK127" s="128"/>
      <c r="CL127" s="128"/>
      <c r="CM127" s="142" t="n">
        <f aca="false">IF(CM$2&lt;=$A127,IF(CM$3&gt;=$A127,(CM$4),0),0)*($AH128-$AH127)/10000</f>
        <v>0</v>
      </c>
      <c r="CN127" s="142" t="n">
        <f aca="false">IF(CN$2&lt;=$A127,IF(CN$3&gt;=$A127,(CN$4),0),0)*($AH128-$AH127)/10000</f>
        <v>0</v>
      </c>
      <c r="CO127" s="142" t="n">
        <f aca="false">IF(CO$2&lt;=$A127,IF(CO$3&gt;=$A127,(CO$4),0),0)*($AH128-$AH127)/10000</f>
        <v>0</v>
      </c>
      <c r="CP127" s="142" t="n">
        <f aca="false">IF(CP$2&lt;=$A127,IF(CP$3&gt;=$A127,(CP$4),0),0)*($AH128-$AH127)/10000</f>
        <v>0</v>
      </c>
      <c r="CQ127" s="128"/>
      <c r="CR127" s="128" t="n">
        <f aca="false">SUM(CM127:CP127)*AL127</f>
        <v>0</v>
      </c>
      <c r="CS127" s="128"/>
      <c r="CT127" s="17"/>
      <c r="CU127" s="17"/>
      <c r="CV127" s="17"/>
      <c r="CW127" s="140" t="n">
        <f aca="false">IF(CW$2&lt;=$A127,IF(CW$3&gt;=$A127,(CW$4),0),0)*($AH128-$AH127)/10000</f>
        <v>0</v>
      </c>
      <c r="CX127" s="140" t="n">
        <f aca="false">IF(CX$2&lt;=$A127,IF(CX$3&gt;=$A127,(CX$4),0),0)*($AH128-$AH127)/10000</f>
        <v>0</v>
      </c>
      <c r="CY127" s="140" t="n">
        <f aca="false">IF(CY$2&lt;=$A127,IF(CY$3&gt;=$A127,(CY$4),0),0)*($AH128-$AH127)/10000</f>
        <v>0</v>
      </c>
      <c r="CZ127" s="140" t="n">
        <f aca="false">IF(CZ$2&lt;=$A127,IF(CZ$3&gt;=$A127,(CZ$4),0),0)*($AH128-$AH127)/10000</f>
        <v>0</v>
      </c>
      <c r="DA127" s="140" t="n">
        <f aca="false">IF(DA$2&lt;=$A127,IF(DA$3&gt;=$A127,(DA$4),0),0)*($AH128-$AH127)/10000</f>
        <v>0</v>
      </c>
      <c r="DB127" s="140" t="n">
        <f aca="false">IF(DB$2&lt;=$A127,IF(DB$3&gt;=$A127,(DB$4),0),0)*($AH128-$AH127)/10000</f>
        <v>0</v>
      </c>
      <c r="DC127" s="140" t="n">
        <f aca="false">IF(DC$2&lt;=$A127,IF(DC$3&gt;=$A127,(DC$4),0),0)*($AH128-$AH127)/10000</f>
        <v>0</v>
      </c>
      <c r="DD127" s="17"/>
      <c r="DE127" s="128" t="n">
        <f aca="false">SUM(CW127:DC127)*$AL127</f>
        <v>0</v>
      </c>
      <c r="DF127" s="17"/>
      <c r="DG127" s="17"/>
      <c r="DH127" s="17"/>
      <c r="DI127" s="17"/>
      <c r="DJ127" s="17"/>
      <c r="DK127" s="140" t="n">
        <f aca="false">IF(DK$2&lt;=$A127,IF(DK$3&gt;=$A127,(DK$4),0),0)*($AH128-$AH127)/10000</f>
        <v>0</v>
      </c>
      <c r="DL127" s="140" t="n">
        <f aca="false">IF(DL$2&lt;=$A127,IF(DL$3&gt;=$A127,(DL$4),0),0)*($AH128-$AH127)/10000</f>
        <v>0</v>
      </c>
      <c r="DM127" s="140" t="n">
        <f aca="false">IF(DM$2&lt;=$A127,IF(DM$3&gt;=$A127,(DM$4),0),0)*($AH128-$AH127)/10000</f>
        <v>0</v>
      </c>
      <c r="DN127" s="140" t="n">
        <f aca="false">IF(DN$2&lt;=$A127,IF(DN$3&gt;=$A127,(DN$4),0),0)*($AH128-$AH127)/10000</f>
        <v>0</v>
      </c>
      <c r="DO127" s="140"/>
      <c r="DP127" s="140" t="n">
        <f aca="false">SUM(DK127:DN127)*AL127</f>
        <v>0</v>
      </c>
      <c r="DQ127" s="140"/>
      <c r="DR127" s="140" t="n">
        <f aca="false">IF(DR$2&lt;=$A127,IF(DR$3&gt;=$A127,(DR$4),0),0)*($AH128-$AH127)/10000</f>
        <v>0</v>
      </c>
      <c r="DS127" s="140" t="n">
        <f aca="false">IF(DS$2&lt;=$A127,IF(DS$3&gt;=$A127,(DS$4),0),0)*($AH128-$AH127)/10000</f>
        <v>0</v>
      </c>
      <c r="DT127" s="140" t="n">
        <f aca="false">IF(DT$2&lt;=$A127,IF(DT$3&gt;=$A127,(DT$4),0),0)*($AH128-$AH127)/10000</f>
        <v>0</v>
      </c>
      <c r="DU127" s="140" t="n">
        <f aca="false">IF(DU$2&lt;=$A127,IF(DU$3&gt;=$A127,(DU$4),0),0)*($AH128-$AH127)/10000</f>
        <v>0</v>
      </c>
      <c r="DV127" s="140" t="n">
        <f aca="false">IF(DV$2&lt;=$A127,IF(DV$3&gt;=$A127,(DV$4),0),0)*($AH128-$AH127)/10000</f>
        <v>0</v>
      </c>
      <c r="DW127" s="140" t="n">
        <f aca="false">IF(DW$2&lt;=$A127,IF(DW$3&gt;=$A127,(DW$4),0),0)*($AH128-$AH127)/10000</f>
        <v>0</v>
      </c>
      <c r="DX127" s="140" t="n">
        <f aca="false">IF(DX$2&lt;=$A127,IF(DX$3&gt;=$A127,(DX$4),0),0)*($AH128-$AH127)/10000</f>
        <v>0</v>
      </c>
      <c r="DY127" s="140" t="n">
        <f aca="false">IF(DY$2&lt;=$A127,IF(DY$3&gt;=$A127,(DY$4),0),0)*($AH128-$AH127)/10000</f>
        <v>0</v>
      </c>
      <c r="DZ127" s="17"/>
      <c r="EA127" s="128" t="n">
        <f aca="false">DP127+((SUM(DR127:DY127)))</f>
        <v>0</v>
      </c>
      <c r="EB127" s="128" t="n">
        <f aca="false">EA127*AL127</f>
        <v>0</v>
      </c>
      <c r="EC127" s="17"/>
      <c r="ED127" s="17"/>
      <c r="EE127" s="17"/>
      <c r="EF127" s="17"/>
      <c r="EG127" s="17"/>
      <c r="EH127" s="140" t="n">
        <f aca="false">IF(EH$2&lt;=$A127,IF(EH$3&gt;=$A127,(EH$4),0),0)*($AH128-$AH127)/10000</f>
        <v>0</v>
      </c>
      <c r="EI127" s="140" t="n">
        <f aca="false">IF(EI$2&lt;=$A127,IF(EI$3&gt;=$A127,(EI$4),0),0)*($AH128-$AH127)/10000</f>
        <v>0</v>
      </c>
      <c r="EJ127" s="140" t="n">
        <f aca="false">IF(EJ$2&lt;=$A127,IF(EJ$3&gt;=$A127,(EJ$4),0),0)*($AH128-$AH127)/10000</f>
        <v>0</v>
      </c>
      <c r="EK127" s="140" t="n">
        <f aca="false">IF(EK$2&lt;=$A127,IF(EK$3&gt;=$A127,(EK$4),0),0)*($AH128-$AH127)/10000</f>
        <v>0</v>
      </c>
      <c r="EL127" s="140" t="n">
        <f aca="false">IF(EL$2&lt;=$A127,IF(EL$3&gt;=$A127,(EL$4),0),0)*($AH128-$AH127)/10000</f>
        <v>0</v>
      </c>
      <c r="EM127" s="140" t="n">
        <f aca="false">IF(EM$2&lt;=$A127,IF(EM$3&gt;=$A127,(EM$4),0),0)*($AH128-$AH127)/10000</f>
        <v>0</v>
      </c>
      <c r="EN127" s="17"/>
      <c r="EO127" s="128" t="n">
        <f aca="false">SUM(EH127:EM127)</f>
        <v>0</v>
      </c>
      <c r="EP127" s="128" t="n">
        <f aca="false">EO127*AL127</f>
        <v>0</v>
      </c>
      <c r="EQ127" s="17"/>
      <c r="ER127" s="17"/>
      <c r="ES127" s="17"/>
      <c r="ET127" s="17"/>
      <c r="EU127" s="17"/>
      <c r="EV127" s="140" t="n">
        <f aca="false">IF(EV$2&lt;=$A127,IF(EV$3&gt;=$A127,(EV$4),0),0)*($AH128-$AH127)/10000</f>
        <v>0</v>
      </c>
      <c r="EW127" s="140" t="n">
        <f aca="false">IF(EW$2&lt;=$A127,IF(EW$3&gt;=$A127,(EW$4),0),0)*($AH128-$AH127)/10000</f>
        <v>0</v>
      </c>
      <c r="EX127" s="140" t="n">
        <f aca="false">IF(EX$2&lt;=$A127,IF(EX$3&gt;=$A127,(EX$4),0),0)*($AH128-$AH127)/10000</f>
        <v>0</v>
      </c>
      <c r="EY127" s="140" t="n">
        <f aca="false">IF(EY$2&lt;=$A127,IF(EY$3&gt;=$A127,(EY$4),0),0)*($AH128-$AH127)/10000</f>
        <v>0</v>
      </c>
      <c r="EZ127" s="140" t="n">
        <f aca="false">IF(EZ$2&lt;=$A127,IF(EZ$3&gt;=$A127,(EZ$4),0),0)*($AH128-$AH127)/10000</f>
        <v>0</v>
      </c>
      <c r="FA127" s="140" t="n">
        <f aca="false">IF(FA$2&lt;=$A127,IF(FA$3&gt;=$A127,(FA$4),0),0)*($AH128-$AH127)/10000</f>
        <v>0</v>
      </c>
      <c r="FB127" s="17"/>
      <c r="FC127" s="128" t="n">
        <f aca="false">SUM(EV127:FA127)</f>
        <v>0</v>
      </c>
      <c r="FD127" s="128" t="n">
        <f aca="false">FC127*AL127</f>
        <v>0</v>
      </c>
      <c r="FE127" s="17"/>
      <c r="FF127" s="17"/>
      <c r="FG127" s="17"/>
      <c r="FH127" s="17"/>
      <c r="FI127" s="17"/>
      <c r="FJ127" s="17"/>
      <c r="FK127" s="140" t="n">
        <f aca="false">IF(FK$2&lt;=$A127,IF(FK$3&gt;=$A127,(FK$4),0),0)*($AH128-$AH127)/10000</f>
        <v>0</v>
      </c>
      <c r="FL127" s="140" t="n">
        <f aca="false">IF(FL$2&lt;=$A127,IF(FL$3&gt;=$A127,(FL$4),0),0)*($AH128-$AH127)/10000</f>
        <v>0</v>
      </c>
      <c r="FM127" s="140" t="n">
        <f aca="false">IF(FM$2&lt;=$A127,IF(FM$3&gt;=$A127,(FM$4),0),0)*($AH128-$AH127)/10000</f>
        <v>0</v>
      </c>
      <c r="FN127" s="140" t="n">
        <f aca="false">IF(FN$2&lt;=$A127,IF(FN$3&gt;=$A127,(FN$4),0),0)*($AH128-$AH127)/10000</f>
        <v>0</v>
      </c>
      <c r="FO127" s="140" t="n">
        <f aca="false">IF(FO$2&lt;=$A127,IF(FO$3&gt;=$A127,(FO$4),0),0)*($AH128-$AH127)/10000</f>
        <v>0</v>
      </c>
      <c r="FP127" s="140" t="n">
        <f aca="false">IF(FP$2&lt;=$A127,IF(FP$3&gt;=$A127,(FP$4),0),0)*($AH128-$AH127)/10000</f>
        <v>0</v>
      </c>
      <c r="FQ127" s="17"/>
      <c r="FR127" s="128" t="n">
        <f aca="false">SUM(FK127:FP127)</f>
        <v>0</v>
      </c>
      <c r="FS127" s="128" t="n">
        <f aca="false">FR127*AL127</f>
        <v>0</v>
      </c>
      <c r="FT127" s="17"/>
      <c r="FU127" s="17"/>
      <c r="FV127" s="17"/>
      <c r="FW127" s="17"/>
      <c r="FX127" s="17"/>
      <c r="FY127" s="17"/>
      <c r="FZ127" s="140" t="n">
        <f aca="false">IF(FZ$2&lt;=$A127,IF(FZ$3&gt;=$A127,(FZ$4),0),0)*($AH128-$AH127)/10000</f>
        <v>0</v>
      </c>
      <c r="GA127" s="140" t="n">
        <f aca="false">IF(GA$2&lt;=$A127,IF(GA$3&gt;=$A127,(GA$4),0),0)*($AH128-$AH127)/10000</f>
        <v>0</v>
      </c>
      <c r="GB127" s="140" t="n">
        <f aca="false">IF(GB$2&lt;=$A127,IF(GB$3&gt;=$A127,(GB$4),0),0)*($AH128-$AH127)/10000</f>
        <v>0</v>
      </c>
      <c r="GC127" s="140" t="n">
        <f aca="false">IF(GC$2&lt;=$A127,IF(GC$3&gt;=$A127,(GC$4),0),0)*($AH128-$AH127)/10000</f>
        <v>0</v>
      </c>
      <c r="GD127" s="140" t="n">
        <f aca="false">IF(GD$2&lt;=$A127,IF(GD$3&gt;=$A127,(GD$4),0),0)*($AH128-$AH127)/10000</f>
        <v>0</v>
      </c>
      <c r="GE127" s="140" t="n">
        <f aca="false">IF(GE$2&lt;=$A127,IF(GE$3&gt;=$A127,(GE$4),0),0)*($AH128-$AH127)/10000</f>
        <v>0</v>
      </c>
      <c r="GF127" s="17"/>
      <c r="GG127" s="128" t="n">
        <f aca="false">SUM(FZ127:GE127)</f>
        <v>0</v>
      </c>
      <c r="GH127" s="128" t="n">
        <f aca="false">GG127*AL127</f>
        <v>0</v>
      </c>
      <c r="GK127" s="17"/>
      <c r="GL127" s="17"/>
      <c r="GM127" s="17"/>
      <c r="GN127" s="17"/>
      <c r="GO127" s="140" t="n">
        <f aca="false">IF(GO$2&lt;=$A127,IF(GO$3&gt;=$A127,(GO$4),0),0)*($AH128-$AH127)/10000</f>
        <v>0</v>
      </c>
      <c r="GP127" s="140" t="n">
        <f aca="false">IF(GP$2&lt;=$A127,IF(GP$3&gt;=$A127,(GP$4),0),0)*($AH128-$AH127)/10000</f>
        <v>0</v>
      </c>
      <c r="GQ127" s="140" t="n">
        <f aca="false">IF(GQ$2&lt;=$A127,IF(GQ$3&gt;=$A127,(GQ$4),0),0)*($AH128-$AH127)/10000</f>
        <v>0</v>
      </c>
      <c r="GR127" s="140" t="n">
        <f aca="false">IF(GR$2&lt;=$A127,IF(GR$3&gt;=$A127,(GR$4),0),0)*($AH128-$AH127)/10000</f>
        <v>0</v>
      </c>
      <c r="GS127" s="140" t="n">
        <f aca="false">IF(GS$2&lt;=$A127,IF(GS$3&gt;=$A127,(GS$4),0),0)*($AH128-$AH127)/10000</f>
        <v>0</v>
      </c>
      <c r="GT127" s="140" t="n">
        <f aca="false">IF(GT$2&lt;=$A127,IF(GT$3&gt;=$A127,(GT$4),0),0)*($AH128-$AH127)/10000</f>
        <v>0</v>
      </c>
      <c r="GU127" s="17"/>
      <c r="GV127" s="128" t="n">
        <f aca="false">SUM(GO127:GT127)</f>
        <v>0</v>
      </c>
      <c r="GW127" s="128" t="n">
        <f aca="false">GV127*AL127</f>
        <v>0</v>
      </c>
      <c r="GZ127" s="17"/>
      <c r="HA127" s="17"/>
      <c r="HB127" s="17"/>
      <c r="HC127" s="17"/>
      <c r="HD127" s="140" t="n">
        <f aca="false">IF(HD$2&lt;=$A127,IF(HD$3&gt;=$A127,(HD$4),0),0)*($AH128-$AH127)/10000</f>
        <v>0</v>
      </c>
      <c r="HE127" s="140" t="n">
        <f aca="false">IF(HE$2&lt;=$A127,IF(HE$3&gt;=$A127,(HE$4),0),0)*($AH128-$AH127)/10000</f>
        <v>0</v>
      </c>
      <c r="HF127" s="140" t="n">
        <f aca="false">IF(HF$2&lt;=$A127,IF(HF$3&gt;=$A127,(HF$4),0),0)*($AH128-$AH127)/10000</f>
        <v>0</v>
      </c>
      <c r="HG127" s="140" t="n">
        <f aca="false">IF(HG$2&lt;=$A127,IF(HG$3&gt;=$A127,(HG$4),0),0)*($AH128-$AH127)/10000</f>
        <v>0</v>
      </c>
      <c r="HH127" s="140" t="n">
        <f aca="false">IF(HH$2&lt;=$A127,IF(HH$3&gt;=$A127,(HH$4),0),0)*($AH128-$AH127)/10000</f>
        <v>0</v>
      </c>
      <c r="HI127" s="140" t="n">
        <f aca="false">IF(HI$2&lt;=$A127,IF(HI$3&gt;=$A127,(HI$4),0),0)*($AH128-$AH127)/10000</f>
        <v>0</v>
      </c>
      <c r="HJ127" s="17"/>
      <c r="HK127" s="128" t="n">
        <f aca="false">SUM(HD127:HI127)</f>
        <v>0</v>
      </c>
      <c r="HL127" s="128" t="n">
        <f aca="false">HK127*AL127</f>
        <v>0</v>
      </c>
    </row>
    <row r="128" customFormat="false" ht="16.5" hidden="false" customHeight="false" outlineLevel="0" collapsed="false">
      <c r="A128" s="133" t="n">
        <v>40634</v>
      </c>
      <c r="B128" s="134" t="e">
        <f aca="false">INDEX(PrnArray,MATCH($A128,PrnColumn,0),MATCH($AE$19,PrnRow,0))+EP128</f>
        <v>#VALUE!</v>
      </c>
      <c r="C128" s="148" t="n">
        <f aca="false">INDEX(M1SHEET,MATCH($A128,M1COLUMN,0),MATCH($AF$14,M1ROW,0))</f>
        <v>0</v>
      </c>
      <c r="D128" s="149"/>
      <c r="E128" s="134" t="n">
        <f aca="false">INDEX(PrnArray,MATCH($A128,PrnColumn,0),MATCH($AF$47,PrnRow,0))+HL128</f>
        <v>0</v>
      </c>
      <c r="F128" s="148" t="n">
        <f aca="false">INDEX(M1SHEET,MATCH($A128,M1COLUMN,0),MATCH($AF$6,M1ROW,0))</f>
        <v>0.19</v>
      </c>
      <c r="G128" s="149"/>
      <c r="H128" s="134" t="n">
        <f aca="false">INDEX(PrnArray,MATCH($A128,PrnColumn,0),MATCH($AE$11,PrnRow,0))</f>
        <v>0</v>
      </c>
      <c r="I128" s="148" t="n">
        <f aca="false">INDEX(M1SHEET,MATCH($A128,M1COLUMN,0),MATCH($AF$20,M1ROW,0))</f>
        <v>-0.09</v>
      </c>
      <c r="J128" s="149"/>
      <c r="K128" s="134" t="e">
        <f aca="false">INDEX(PrnArray,MATCH($A128,PrnColumn,0),MATCH($AE$21,PrnRow,0))+FS128</f>
        <v>#VALUE!</v>
      </c>
      <c r="L128" s="148" t="n">
        <f aca="false">INDEX(M1SHEET,MATCH($A128,M1COLUMN,0),MATCH($AF$10,M1ROW,0))</f>
        <v>0.0925</v>
      </c>
      <c r="M128" s="149"/>
      <c r="N128" s="134" t="n">
        <f aca="false">INDEX(PrnArray,MATCH($A128,PrnColumn,0),MATCH($AE$40,PrnRow,0))+AJ128</f>
        <v>-50.67</v>
      </c>
      <c r="O128" s="148" t="n">
        <f aca="false">INDEX(M1SHEET,MATCH($A128,M1COLUMN,0),MATCH($AF$26,M1ROW,0))</f>
        <v>0.13</v>
      </c>
      <c r="P128" s="149"/>
      <c r="Q128" s="134" t="n">
        <f aca="false">INDEX(PrnArray,MATCH($A128,PrnColumn,0),MATCH($AE$2,PrnRow,0))+$BE128+$DE128</f>
        <v>1.59</v>
      </c>
      <c r="R128" s="148" t="n">
        <f aca="false">INDEX(M1SHEET,MATCH($A128,M1COLUMN,0),MATCH($AF$3,M1ROW,0))</f>
        <v>-0.57</v>
      </c>
      <c r="S128" s="149"/>
      <c r="T128" s="148" t="n">
        <f aca="false">INDEX(M1SHEET,MATCH($A128,M1COLUMN,0),MATCH($AF$28,M1ROW,0))</f>
        <v>5.10771481454659</v>
      </c>
      <c r="U128" s="149"/>
      <c r="V128" s="134" t="e">
        <f aca="false">INDEX(PrnArray,MATCH($A128,PrnColumn,0),MATCH($AE$18,PrnRow,0))+INDEX(optsArray,MATCH($A128,optsColumn,0),MATCH($AE$18,optsRow,0))+$BE128+$CJ128+$CR128+$DP128</f>
        <v>#VALUE!</v>
      </c>
      <c r="W128" s="148" t="n">
        <f aca="false">INDEX(M1SHEET,MATCH($A128,M1COLUMN,0),MATCH($AF$2,M1ROW,0))</f>
        <v>4.2225</v>
      </c>
      <c r="X128" s="149"/>
      <c r="Z128" s="150" t="e">
        <f aca="false">H128+K128+Q128</f>
        <v>#VALUE!</v>
      </c>
      <c r="AA128" s="58"/>
      <c r="AB128" s="58"/>
      <c r="AH128" s="138" t="n">
        <v>40634</v>
      </c>
      <c r="AI128" s="96" t="n">
        <f aca="false">(BE128+BQ128+CJ128+DP128)*AL128</f>
        <v>0</v>
      </c>
      <c r="AJ128" s="97" t="n">
        <f aca="false">(AN128)*(AL128)</f>
        <v>0</v>
      </c>
      <c r="AK128" s="97" t="n">
        <f aca="false">(AM128+AN128)*(AL128)</f>
        <v>0</v>
      </c>
      <c r="AL128" s="139" t="n">
        <f aca="false">INDEX(M1SHEET,MATCH($AH128,M1COLUMN,0),MATCH($AF$38,M1ROW,0))</f>
        <v>0.544825476403054</v>
      </c>
      <c r="AM128" s="122" t="n">
        <f aca="false">BR128</f>
        <v>0</v>
      </c>
      <c r="AN128" s="97" t="n">
        <f aca="false">BQ128</f>
        <v>0</v>
      </c>
      <c r="AO128" s="125"/>
      <c r="AP128" s="108"/>
      <c r="AQ128" s="128" t="n">
        <f aca="false">SUM(AW128:BD128)+SUM(BH128:BO128)+SUM(DT128:DY128)+SUM(BV128:CH128)</f>
        <v>0</v>
      </c>
      <c r="AR128" s="108"/>
      <c r="AS128" s="17"/>
      <c r="AT128" s="17"/>
      <c r="AU128" s="37" t="n">
        <v>40634</v>
      </c>
      <c r="AV128" s="17"/>
      <c r="AW128" s="128" t="n">
        <f aca="false">IF(AW$2&lt;=$A128,IF(AW$3&gt;=$A128,(AW$4/1.055056),0),0)*($AH129-$AH128)/10000</f>
        <v>0</v>
      </c>
      <c r="AX128" s="140" t="n">
        <f aca="false">IF(AX$2&lt;=$A128,IF(AX$3&gt;=$A128,(AX$4/1.055056),0),0)*($AH129-$AH128)/10000</f>
        <v>0</v>
      </c>
      <c r="AY128" s="140" t="n">
        <f aca="false">IF(AY$2&lt;=$A128,IF(AY$3&gt;=$A128,(AY$4/1.055056),0),0)*($AH129-$AH128)/10000</f>
        <v>0</v>
      </c>
      <c r="AZ128" s="140" t="n">
        <f aca="false">IF(AZ$2&lt;=$A128,IF(AZ$3&gt;=$A128,(AZ$4/1.055056),0),0)*($AH129-$AH128)/10000</f>
        <v>0</v>
      </c>
      <c r="BA128" s="140" t="n">
        <f aca="false">IF(BA$2&lt;=$A128,IF(BA$3&gt;=$A128,(BA$4/1.055056),0),0)*($AH129-$AH128)/10000</f>
        <v>0</v>
      </c>
      <c r="BB128" s="140" t="n">
        <f aca="false">IF(BB$2&lt;=$A128,IF(BB$3&gt;=$A128,(BB$4/1.055056),0),0)*($AH129-$AH128)/10000</f>
        <v>0</v>
      </c>
      <c r="BC128" s="140" t="n">
        <f aca="false">IF(BC$2&lt;=$A128,IF(BC$3&gt;=$A128,(BC$4/1.055056),0),0)*($AH129-$AH128)/10000</f>
        <v>0</v>
      </c>
      <c r="BD128" s="140"/>
      <c r="BE128" s="140" t="n">
        <f aca="false">SUM(AW128:BD128)*AL128</f>
        <v>0</v>
      </c>
      <c r="BF128" s="13"/>
      <c r="BG128" s="13"/>
      <c r="BH128" s="141" t="n">
        <f aca="false">IF(BH$2&lt;=$A128,IF(BH$3&gt;=$A128,(BH$4/1.055056),0),0)*($AH129-$AH128)/10000</f>
        <v>0</v>
      </c>
      <c r="BI128" s="141" t="n">
        <f aca="false">IF(BI$2&lt;=$A128,IF(BI$3&gt;=$A128,(BI$4/1.055056),0),0)*($AH129-$AH128)/10000</f>
        <v>0</v>
      </c>
      <c r="BJ128" s="141" t="n">
        <f aca="false">IF(BJ$2&lt;=$A128,IF(BJ$3&gt;=$A128,(BJ$4/1.055056),0),0)*($AH129-$AH128)/10000</f>
        <v>0</v>
      </c>
      <c r="BK128" s="141" t="n">
        <f aca="false">IF(BK$2&lt;=$A128,IF(BK$3&gt;=$A128,(BK$4/1.055056),0),0)*($AH129-$AH128)/10000</f>
        <v>0</v>
      </c>
      <c r="BL128" s="141" t="n">
        <f aca="false">IF(BL$2&lt;=$A128,IF(BL$3&gt;=$A128,(BL$4/1.055056),0),0)*($AH129-$AH128)/10000</f>
        <v>0</v>
      </c>
      <c r="BM128" s="141" t="n">
        <f aca="false">IF(BM$2&lt;=$A128,IF(BM$3&gt;=$A128,(BM$4/1.055056),0),0)*($AH129-$AH128)/10000</f>
        <v>0</v>
      </c>
      <c r="BN128" s="141" t="n">
        <f aca="false">IF(BN$2&lt;=$A128,IF(BN$3&gt;=$A128,(BN$4/1.055056),0),0)*($AH129-$AH128)/10000</f>
        <v>0</v>
      </c>
      <c r="BO128" s="141" t="n">
        <f aca="false">IF(BO$2&lt;=$A128,IF(BO$3&gt;=$A128,(BO$4/1.055056),0),0)*($AH129-$AH128)/10000</f>
        <v>0</v>
      </c>
      <c r="BP128" s="13"/>
      <c r="BQ128" s="14" t="n">
        <f aca="false">SUM(BH128:BO128)</f>
        <v>0</v>
      </c>
      <c r="BR128" s="14"/>
      <c r="BS128" s="14"/>
      <c r="BT128" s="17"/>
      <c r="BU128" s="17"/>
      <c r="BV128" s="142" t="n">
        <f aca="false">IF(BV$2&lt;=$A128,IF(BV$3&gt;=$A128,(BV$4),0),0)*($AH129-$AH128)/10000</f>
        <v>0</v>
      </c>
      <c r="BW128" s="142" t="n">
        <f aca="false">IF(BW$2&lt;=$A128,IF(BW$3&gt;=$A128,(BW$4),0),0)*($AH129-$AH128)/10000</f>
        <v>0</v>
      </c>
      <c r="BX128" s="142" t="n">
        <f aca="false">IF(BX$2&lt;=$A128,IF(BX$3&gt;=$A128,(BX$4),0),0)*($AH129-$AH128)/10000</f>
        <v>0</v>
      </c>
      <c r="BY128" s="142" t="n">
        <f aca="false">IF(BY$2&lt;=$A128,IF(BY$3&gt;=$A128,(BY$4),0),0)*($AH129-$AH128)/10000</f>
        <v>0</v>
      </c>
      <c r="BZ128" s="142" t="n">
        <f aca="false">IF(BZ$2&lt;=$A128,IF(BZ$3&gt;=$A128,(BZ$4),0),0)*($AH129-$AH128)/10000</f>
        <v>0</v>
      </c>
      <c r="CA128" s="140" t="n">
        <f aca="false">IF(CA$2&lt;=$A128,IF(CA$3&gt;=$A128,(CA$4),0),0)*($AH129-$AH128)/10000</f>
        <v>0</v>
      </c>
      <c r="CB128" s="140" t="n">
        <f aca="false">IF(CB$2&lt;=$A128,IF(CB$3&gt;=$A128,(CB$4),0),0)*($AH129-$AH128)/10000</f>
        <v>0</v>
      </c>
      <c r="CC128" s="140" t="n">
        <f aca="false">IF(CC$2&lt;=$A128,IF(CC$3&gt;=$A128,(CC$4),0),0)*($AH129-$AH128)/10000</f>
        <v>0</v>
      </c>
      <c r="CD128" s="140" t="n">
        <f aca="false">IF(CD$2&lt;=$A128,IF(CD$3&gt;=$A128,(CD$4),0),0)*($AH129-$AH128)/10000</f>
        <v>0</v>
      </c>
      <c r="CE128" s="140" t="n">
        <f aca="false">IF(CE$2&lt;=$A128,IF(CE$3&gt;=$A128,(CE$4),0),0)*($AH129-$AH128)/10000</f>
        <v>0</v>
      </c>
      <c r="CF128" s="140" t="n">
        <f aca="false">IF(CF$2&lt;=$A128,IF(CF$3&gt;=$A128,(CF$4),0),0)*($AH129-$AH128)/10000</f>
        <v>0</v>
      </c>
      <c r="CG128" s="140" t="n">
        <f aca="false">IF(CG$2&lt;=$A128,IF(CG$3&gt;=$A128,(CG$4),0),0)*($AH129-$AH128)/10000</f>
        <v>0</v>
      </c>
      <c r="CH128" s="140" t="n">
        <f aca="false">IF(CH$2&lt;=$A128,IF(CH$3&gt;=$A128,(CH$4),0),0)*($AH129-$AH128)/10000</f>
        <v>0</v>
      </c>
      <c r="CI128" s="17"/>
      <c r="CJ128" s="128" t="n">
        <f aca="false">SUM(BV128:CH128)*$AL128</f>
        <v>0</v>
      </c>
      <c r="CK128" s="128"/>
      <c r="CL128" s="128"/>
      <c r="CM128" s="142" t="n">
        <f aca="false">IF(CM$2&lt;=$A128,IF(CM$3&gt;=$A128,(CM$4),0),0)*($AH129-$AH128)/10000</f>
        <v>0</v>
      </c>
      <c r="CN128" s="142" t="n">
        <f aca="false">IF(CN$2&lt;=$A128,IF(CN$3&gt;=$A128,(CN$4),0),0)*($AH129-$AH128)/10000</f>
        <v>0</v>
      </c>
      <c r="CO128" s="142" t="n">
        <f aca="false">IF(CO$2&lt;=$A128,IF(CO$3&gt;=$A128,(CO$4),0),0)*($AH129-$AH128)/10000</f>
        <v>0</v>
      </c>
      <c r="CP128" s="142" t="n">
        <f aca="false">IF(CP$2&lt;=$A128,IF(CP$3&gt;=$A128,(CP$4),0),0)*($AH129-$AH128)/10000</f>
        <v>0</v>
      </c>
      <c r="CQ128" s="128"/>
      <c r="CR128" s="128" t="n">
        <f aca="false">SUM(CM128:CP128)*AL128</f>
        <v>0</v>
      </c>
      <c r="CS128" s="128"/>
      <c r="CT128" s="17"/>
      <c r="CU128" s="17"/>
      <c r="CV128" s="17"/>
      <c r="CW128" s="140" t="n">
        <f aca="false">IF(CW$2&lt;=$A128,IF(CW$3&gt;=$A128,(CW$4),0),0)*($AH129-$AH128)/10000</f>
        <v>0</v>
      </c>
      <c r="CX128" s="140" t="n">
        <f aca="false">IF(CX$2&lt;=$A128,IF(CX$3&gt;=$A128,(CX$4),0),0)*($AH129-$AH128)/10000</f>
        <v>0</v>
      </c>
      <c r="CY128" s="140" t="n">
        <f aca="false">IF(CY$2&lt;=$A128,IF(CY$3&gt;=$A128,(CY$4),0),0)*($AH129-$AH128)/10000</f>
        <v>0</v>
      </c>
      <c r="CZ128" s="140" t="n">
        <f aca="false">IF(CZ$2&lt;=$A128,IF(CZ$3&gt;=$A128,(CZ$4),0),0)*($AH129-$AH128)/10000</f>
        <v>0</v>
      </c>
      <c r="DA128" s="140" t="n">
        <f aca="false">IF(DA$2&lt;=$A128,IF(DA$3&gt;=$A128,(DA$4),0),0)*($AH129-$AH128)/10000</f>
        <v>0</v>
      </c>
      <c r="DB128" s="140" t="n">
        <f aca="false">IF(DB$2&lt;=$A128,IF(DB$3&gt;=$A128,(DB$4),0),0)*($AH129-$AH128)/10000</f>
        <v>0</v>
      </c>
      <c r="DC128" s="140" t="n">
        <f aca="false">IF(DC$2&lt;=$A128,IF(DC$3&gt;=$A128,(DC$4),0),0)*($AH129-$AH128)/10000</f>
        <v>0</v>
      </c>
      <c r="DD128" s="17"/>
      <c r="DE128" s="128" t="n">
        <f aca="false">SUM(CW128:DC128)*$AL128</f>
        <v>0</v>
      </c>
      <c r="DF128" s="17"/>
      <c r="DG128" s="17"/>
      <c r="DH128" s="17"/>
      <c r="DI128" s="17"/>
      <c r="DJ128" s="17"/>
      <c r="DK128" s="140" t="n">
        <f aca="false">IF(DK$2&lt;=$A128,IF(DK$3&gt;=$A128,(DK$4),0),0)*($AH129-$AH128)/10000</f>
        <v>0</v>
      </c>
      <c r="DL128" s="140" t="n">
        <f aca="false">IF(DL$2&lt;=$A128,IF(DL$3&gt;=$A128,(DL$4),0),0)*($AH129-$AH128)/10000</f>
        <v>0</v>
      </c>
      <c r="DM128" s="140" t="n">
        <f aca="false">IF(DM$2&lt;=$A128,IF(DM$3&gt;=$A128,(DM$4),0),0)*($AH129-$AH128)/10000</f>
        <v>0</v>
      </c>
      <c r="DN128" s="140" t="n">
        <f aca="false">IF(DN$2&lt;=$A128,IF(DN$3&gt;=$A128,(DN$4),0),0)*($AH129-$AH128)/10000</f>
        <v>0</v>
      </c>
      <c r="DO128" s="140"/>
      <c r="DP128" s="140" t="n">
        <f aca="false">SUM(DK128:DN128)*AL128</f>
        <v>0</v>
      </c>
      <c r="DQ128" s="140"/>
      <c r="DR128" s="140" t="n">
        <f aca="false">IF(DR$2&lt;=$A128,IF(DR$3&gt;=$A128,(DR$4),0),0)*($AH129-$AH128)/10000</f>
        <v>0</v>
      </c>
      <c r="DS128" s="140" t="n">
        <f aca="false">IF(DS$2&lt;=$A128,IF(DS$3&gt;=$A128,(DS$4),0),0)*($AH129-$AH128)/10000</f>
        <v>0</v>
      </c>
      <c r="DT128" s="140" t="n">
        <f aca="false">IF(DT$2&lt;=$A128,IF(DT$3&gt;=$A128,(DT$4),0),0)*($AH129-$AH128)/10000</f>
        <v>0</v>
      </c>
      <c r="DU128" s="140" t="n">
        <f aca="false">IF(DU$2&lt;=$A128,IF(DU$3&gt;=$A128,(DU$4),0),0)*($AH129-$AH128)/10000</f>
        <v>0</v>
      </c>
      <c r="DV128" s="140" t="n">
        <f aca="false">IF(DV$2&lt;=$A128,IF(DV$3&gt;=$A128,(DV$4),0),0)*($AH129-$AH128)/10000</f>
        <v>0</v>
      </c>
      <c r="DW128" s="140" t="n">
        <f aca="false">IF(DW$2&lt;=$A128,IF(DW$3&gt;=$A128,(DW$4),0),0)*($AH129-$AH128)/10000</f>
        <v>0</v>
      </c>
      <c r="DX128" s="140" t="n">
        <f aca="false">IF(DX$2&lt;=$A128,IF(DX$3&gt;=$A128,(DX$4),0),0)*($AH129-$AH128)/10000</f>
        <v>0</v>
      </c>
      <c r="DY128" s="140" t="n">
        <f aca="false">IF(DY$2&lt;=$A128,IF(DY$3&gt;=$A128,(DY$4),0),0)*($AH129-$AH128)/10000</f>
        <v>0</v>
      </c>
      <c r="DZ128" s="17"/>
      <c r="EA128" s="128" t="n">
        <f aca="false">DP128+((SUM(DR128:DY128)))</f>
        <v>0</v>
      </c>
      <c r="EB128" s="128" t="n">
        <f aca="false">EA128*AL128</f>
        <v>0</v>
      </c>
      <c r="EC128" s="17"/>
      <c r="ED128" s="17"/>
      <c r="EE128" s="17"/>
      <c r="EF128" s="17"/>
      <c r="EG128" s="17"/>
      <c r="EH128" s="140" t="n">
        <f aca="false">IF(EH$2&lt;=$A128,IF(EH$3&gt;=$A128,(EH$4),0),0)*($AH129-$AH128)/10000</f>
        <v>0</v>
      </c>
      <c r="EI128" s="140" t="n">
        <f aca="false">IF(EI$2&lt;=$A128,IF(EI$3&gt;=$A128,(EI$4),0),0)*($AH129-$AH128)/10000</f>
        <v>0</v>
      </c>
      <c r="EJ128" s="140" t="n">
        <f aca="false">IF(EJ$2&lt;=$A128,IF(EJ$3&gt;=$A128,(EJ$4),0),0)*($AH129-$AH128)/10000</f>
        <v>0</v>
      </c>
      <c r="EK128" s="140" t="n">
        <f aca="false">IF(EK$2&lt;=$A128,IF(EK$3&gt;=$A128,(EK$4),0),0)*($AH129-$AH128)/10000</f>
        <v>0</v>
      </c>
      <c r="EL128" s="140" t="n">
        <f aca="false">IF(EL$2&lt;=$A128,IF(EL$3&gt;=$A128,(EL$4),0),0)*($AH129-$AH128)/10000</f>
        <v>0</v>
      </c>
      <c r="EM128" s="140" t="n">
        <f aca="false">IF(EM$2&lt;=$A128,IF(EM$3&gt;=$A128,(EM$4),0),0)*($AH129-$AH128)/10000</f>
        <v>0</v>
      </c>
      <c r="EN128" s="17"/>
      <c r="EO128" s="128" t="n">
        <f aca="false">SUM(EH128:EM128)</f>
        <v>0</v>
      </c>
      <c r="EP128" s="128" t="n">
        <f aca="false">EO128*AL128</f>
        <v>0</v>
      </c>
      <c r="EQ128" s="17"/>
      <c r="ER128" s="17"/>
      <c r="ES128" s="17"/>
      <c r="ET128" s="17"/>
      <c r="EU128" s="17"/>
      <c r="EV128" s="140" t="n">
        <f aca="false">IF(EV$2&lt;=$A128,IF(EV$3&gt;=$A128,(EV$4),0),0)*($AH129-$AH128)/10000</f>
        <v>0</v>
      </c>
      <c r="EW128" s="140" t="n">
        <f aca="false">IF(EW$2&lt;=$A128,IF(EW$3&gt;=$A128,(EW$4),0),0)*($AH129-$AH128)/10000</f>
        <v>0</v>
      </c>
      <c r="EX128" s="140" t="n">
        <f aca="false">IF(EX$2&lt;=$A128,IF(EX$3&gt;=$A128,(EX$4),0),0)*($AH129-$AH128)/10000</f>
        <v>0</v>
      </c>
      <c r="EY128" s="140" t="n">
        <f aca="false">IF(EY$2&lt;=$A128,IF(EY$3&gt;=$A128,(EY$4),0),0)*($AH129-$AH128)/10000</f>
        <v>0</v>
      </c>
      <c r="EZ128" s="140" t="n">
        <f aca="false">IF(EZ$2&lt;=$A128,IF(EZ$3&gt;=$A128,(EZ$4),0),0)*($AH129-$AH128)/10000</f>
        <v>0</v>
      </c>
      <c r="FA128" s="140" t="n">
        <f aca="false">IF(FA$2&lt;=$A128,IF(FA$3&gt;=$A128,(FA$4),0),0)*($AH129-$AH128)/10000</f>
        <v>0</v>
      </c>
      <c r="FB128" s="17"/>
      <c r="FC128" s="128" t="n">
        <f aca="false">SUM(EV128:FA128)</f>
        <v>0</v>
      </c>
      <c r="FD128" s="128" t="n">
        <f aca="false">FC128*AL128</f>
        <v>0</v>
      </c>
      <c r="FE128" s="17"/>
      <c r="FF128" s="17"/>
      <c r="FG128" s="17"/>
      <c r="FH128" s="17"/>
      <c r="FI128" s="17"/>
      <c r="FJ128" s="17"/>
      <c r="FK128" s="140" t="n">
        <f aca="false">IF(FK$2&lt;=$A128,IF(FK$3&gt;=$A128,(FK$4),0),0)*($AH129-$AH128)/10000</f>
        <v>0</v>
      </c>
      <c r="FL128" s="140" t="n">
        <f aca="false">IF(FL$2&lt;=$A128,IF(FL$3&gt;=$A128,(FL$4),0),0)*($AH129-$AH128)/10000</f>
        <v>0</v>
      </c>
      <c r="FM128" s="140" t="n">
        <f aca="false">IF(FM$2&lt;=$A128,IF(FM$3&gt;=$A128,(FM$4),0),0)*($AH129-$AH128)/10000</f>
        <v>0</v>
      </c>
      <c r="FN128" s="140" t="n">
        <f aca="false">IF(FN$2&lt;=$A128,IF(FN$3&gt;=$A128,(FN$4),0),0)*($AH129-$AH128)/10000</f>
        <v>0</v>
      </c>
      <c r="FO128" s="140" t="n">
        <f aca="false">IF(FO$2&lt;=$A128,IF(FO$3&gt;=$A128,(FO$4),0),0)*($AH129-$AH128)/10000</f>
        <v>0</v>
      </c>
      <c r="FP128" s="140" t="n">
        <f aca="false">IF(FP$2&lt;=$A128,IF(FP$3&gt;=$A128,(FP$4),0),0)*($AH129-$AH128)/10000</f>
        <v>0</v>
      </c>
      <c r="FQ128" s="17"/>
      <c r="FR128" s="128" t="n">
        <f aca="false">SUM(FK128:FP128)</f>
        <v>0</v>
      </c>
      <c r="FS128" s="128" t="n">
        <f aca="false">FR128*AL128</f>
        <v>0</v>
      </c>
      <c r="FT128" s="17"/>
      <c r="FU128" s="17"/>
      <c r="FV128" s="17"/>
      <c r="FW128" s="17"/>
      <c r="FX128" s="17"/>
      <c r="FY128" s="17"/>
      <c r="FZ128" s="140" t="n">
        <f aca="false">IF(FZ$2&lt;=$A128,IF(FZ$3&gt;=$A128,(FZ$4),0),0)*($AH129-$AH128)/10000</f>
        <v>0</v>
      </c>
      <c r="GA128" s="140" t="n">
        <f aca="false">IF(GA$2&lt;=$A128,IF(GA$3&gt;=$A128,(GA$4),0),0)*($AH129-$AH128)/10000</f>
        <v>0</v>
      </c>
      <c r="GB128" s="140" t="n">
        <f aca="false">IF(GB$2&lt;=$A128,IF(GB$3&gt;=$A128,(GB$4),0),0)*($AH129-$AH128)/10000</f>
        <v>0</v>
      </c>
      <c r="GC128" s="140" t="n">
        <f aca="false">IF(GC$2&lt;=$A128,IF(GC$3&gt;=$A128,(GC$4),0),0)*($AH129-$AH128)/10000</f>
        <v>0</v>
      </c>
      <c r="GD128" s="140" t="n">
        <f aca="false">IF(GD$2&lt;=$A128,IF(GD$3&gt;=$A128,(GD$4),0),0)*($AH129-$AH128)/10000</f>
        <v>0</v>
      </c>
      <c r="GE128" s="140" t="n">
        <f aca="false">IF(GE$2&lt;=$A128,IF(GE$3&gt;=$A128,(GE$4),0),0)*($AH129-$AH128)/10000</f>
        <v>0</v>
      </c>
      <c r="GF128" s="17"/>
      <c r="GG128" s="128" t="n">
        <f aca="false">SUM(FZ128:GE128)</f>
        <v>0</v>
      </c>
      <c r="GH128" s="128" t="n">
        <f aca="false">GG128*AL128</f>
        <v>0</v>
      </c>
      <c r="GK128" s="17"/>
      <c r="GL128" s="17"/>
      <c r="GM128" s="17"/>
      <c r="GN128" s="17"/>
      <c r="GO128" s="140" t="n">
        <f aca="false">IF(GO$2&lt;=$A128,IF(GO$3&gt;=$A128,(GO$4),0),0)*($AH129-$AH128)/10000</f>
        <v>0</v>
      </c>
      <c r="GP128" s="140" t="n">
        <f aca="false">IF(GP$2&lt;=$A128,IF(GP$3&gt;=$A128,(GP$4),0),0)*($AH129-$AH128)/10000</f>
        <v>0</v>
      </c>
      <c r="GQ128" s="140" t="n">
        <f aca="false">IF(GQ$2&lt;=$A128,IF(GQ$3&gt;=$A128,(GQ$4),0),0)*($AH129-$AH128)/10000</f>
        <v>0</v>
      </c>
      <c r="GR128" s="140" t="n">
        <f aca="false">IF(GR$2&lt;=$A128,IF(GR$3&gt;=$A128,(GR$4),0),0)*($AH129-$AH128)/10000</f>
        <v>0</v>
      </c>
      <c r="GS128" s="140" t="n">
        <f aca="false">IF(GS$2&lt;=$A128,IF(GS$3&gt;=$A128,(GS$4),0),0)*($AH129-$AH128)/10000</f>
        <v>0</v>
      </c>
      <c r="GT128" s="140" t="n">
        <f aca="false">IF(GT$2&lt;=$A128,IF(GT$3&gt;=$A128,(GT$4),0),0)*($AH129-$AH128)/10000</f>
        <v>0</v>
      </c>
      <c r="GU128" s="17"/>
      <c r="GV128" s="128" t="n">
        <f aca="false">SUM(GO128:GT128)</f>
        <v>0</v>
      </c>
      <c r="GW128" s="128" t="n">
        <f aca="false">GV128*AL128</f>
        <v>0</v>
      </c>
      <c r="GZ128" s="17"/>
      <c r="HA128" s="17"/>
      <c r="HB128" s="17"/>
      <c r="HC128" s="17"/>
      <c r="HD128" s="140" t="n">
        <f aca="false">IF(HD$2&lt;=$A128,IF(HD$3&gt;=$A128,(HD$4),0),0)*($AH129-$AH128)/10000</f>
        <v>0</v>
      </c>
      <c r="HE128" s="140" t="n">
        <f aca="false">IF(HE$2&lt;=$A128,IF(HE$3&gt;=$A128,(HE$4),0),0)*($AH129-$AH128)/10000</f>
        <v>0</v>
      </c>
      <c r="HF128" s="140" t="n">
        <f aca="false">IF(HF$2&lt;=$A128,IF(HF$3&gt;=$A128,(HF$4),0),0)*($AH129-$AH128)/10000</f>
        <v>0</v>
      </c>
      <c r="HG128" s="140" t="n">
        <f aca="false">IF(HG$2&lt;=$A128,IF(HG$3&gt;=$A128,(HG$4),0),0)*($AH129-$AH128)/10000</f>
        <v>0</v>
      </c>
      <c r="HH128" s="140" t="n">
        <f aca="false">IF(HH$2&lt;=$A128,IF(HH$3&gt;=$A128,(HH$4),0),0)*($AH129-$AH128)/10000</f>
        <v>0</v>
      </c>
      <c r="HI128" s="140" t="n">
        <f aca="false">IF(HI$2&lt;=$A128,IF(HI$3&gt;=$A128,(HI$4),0),0)*($AH129-$AH128)/10000</f>
        <v>0</v>
      </c>
      <c r="HJ128" s="17"/>
      <c r="HK128" s="128" t="n">
        <f aca="false">SUM(HD128:HI128)</f>
        <v>0</v>
      </c>
      <c r="HL128" s="128" t="n">
        <f aca="false">HK128*AL128</f>
        <v>0</v>
      </c>
    </row>
    <row r="129" customFormat="false" ht="16.5" hidden="false" customHeight="false" outlineLevel="0" collapsed="false">
      <c r="A129" s="133" t="n">
        <v>40664</v>
      </c>
      <c r="B129" s="144" t="e">
        <f aca="false">INDEX(PrnArray,MATCH($A129,PrnColumn,0),MATCH($AE$19,PrnRow,0))+EP129</f>
        <v>#VALUE!</v>
      </c>
      <c r="C129" s="135" t="n">
        <f aca="false">INDEX(M1SHEET,MATCH($A129,M1COLUMN,0),MATCH($AF$14,M1ROW,0))</f>
        <v>0</v>
      </c>
      <c r="D129" s="152"/>
      <c r="E129" s="144" t="n">
        <f aca="false">INDEX(PrnArray,MATCH($A129,PrnColumn,0),MATCH($AF$47,PrnRow,0))+HL129</f>
        <v>0</v>
      </c>
      <c r="F129" s="135" t="n">
        <f aca="false">INDEX(M1SHEET,MATCH($A129,M1COLUMN,0),MATCH($AF$6,M1ROW,0))</f>
        <v>0.18</v>
      </c>
      <c r="G129" s="152"/>
      <c r="H129" s="144" t="n">
        <f aca="false">INDEX(PrnArray,MATCH($A129,PrnColumn,0),MATCH($AE$11,PrnRow,0))</f>
        <v>0</v>
      </c>
      <c r="I129" s="135" t="n">
        <f aca="false">INDEX(M1SHEET,MATCH($A129,M1COLUMN,0),MATCH($AF$20,M1ROW,0))</f>
        <v>-0.09</v>
      </c>
      <c r="J129" s="152"/>
      <c r="K129" s="144" t="e">
        <f aca="false">INDEX(PrnArray,MATCH($A129,PrnColumn,0),MATCH($AE$21,PrnRow,0))+FS129</f>
        <v>#VALUE!</v>
      </c>
      <c r="L129" s="135" t="n">
        <f aca="false">INDEX(M1SHEET,MATCH($A129,M1COLUMN,0),MATCH($AF$10,M1ROW,0))</f>
        <v>0.0825</v>
      </c>
      <c r="M129" s="152"/>
      <c r="N129" s="144" t="n">
        <f aca="false">INDEX(PrnArray,MATCH($A129,PrnColumn,0),MATCH($AE$40,PrnRow,0))+AJ129</f>
        <v>-52.08</v>
      </c>
      <c r="O129" s="135" t="n">
        <f aca="false">INDEX(M1SHEET,MATCH($A129,M1COLUMN,0),MATCH($AF$26,M1ROW,0))</f>
        <v>0.13</v>
      </c>
      <c r="P129" s="152"/>
      <c r="Q129" s="144" t="n">
        <f aca="false">INDEX(PrnArray,MATCH($A129,PrnColumn,0),MATCH($AE$2,PrnRow,0))+$BE129+$DE129</f>
        <v>1.64</v>
      </c>
      <c r="R129" s="135" t="n">
        <f aca="false">INDEX(M1SHEET,MATCH($A129,M1COLUMN,0),MATCH($AF$3,M1ROW,0))</f>
        <v>-0.57</v>
      </c>
      <c r="S129" s="152"/>
      <c r="T129" s="135" t="n">
        <f aca="false">INDEX(M1SHEET,MATCH($A129,M1COLUMN,0),MATCH($AF$28,M1ROW,0))</f>
        <v>5.06687597493576</v>
      </c>
      <c r="U129" s="152"/>
      <c r="V129" s="144" t="e">
        <f aca="false">INDEX(PrnArray,MATCH($A129,PrnColumn,0),MATCH($AE$18,PrnRow,0))+INDEX(optsArray,MATCH($A129,optsColumn,0),MATCH($AE$18,optsRow,0))+$BE129+$CJ129+$CR129+$DP129</f>
        <v>#VALUE!</v>
      </c>
      <c r="W129" s="135" t="n">
        <f aca="false">INDEX(M1SHEET,MATCH($A129,M1COLUMN,0),MATCH($AF$2,M1ROW,0))</f>
        <v>4.1935</v>
      </c>
      <c r="X129" s="152"/>
      <c r="Z129" s="150" t="e">
        <f aca="false">H129+K129+Q129</f>
        <v>#VALUE!</v>
      </c>
      <c r="AA129" s="58"/>
      <c r="AB129" s="58"/>
      <c r="AH129" s="138" t="n">
        <v>40664</v>
      </c>
      <c r="AI129" s="96" t="n">
        <f aca="false">(BE129+BQ129+CJ129+DP129)*AL129</f>
        <v>0</v>
      </c>
      <c r="AJ129" s="97" t="n">
        <f aca="false">(AN129)*(AL129)</f>
        <v>0</v>
      </c>
      <c r="AK129" s="97" t="n">
        <f aca="false">(AM129+AN129)*(AL129)</f>
        <v>0</v>
      </c>
      <c r="AL129" s="139" t="n">
        <f aca="false">INDEX(M1SHEET,MATCH($AH129,M1COLUMN,0),MATCH($AF$38,M1ROW,0))</f>
        <v>0.541947779863978</v>
      </c>
      <c r="AM129" s="122" t="n">
        <f aca="false">BR129</f>
        <v>0</v>
      </c>
      <c r="AN129" s="97" t="n">
        <f aca="false">BQ129</f>
        <v>0</v>
      </c>
      <c r="AO129" s="125"/>
      <c r="AP129" s="108"/>
      <c r="AQ129" s="128" t="n">
        <f aca="false">SUM(AW129:BD129)+SUM(BH129:BO129)+SUM(DT129:DY129)+SUM(BV129:CH129)</f>
        <v>0</v>
      </c>
      <c r="AR129" s="108"/>
      <c r="AS129" s="17"/>
      <c r="AT129" s="17"/>
      <c r="AU129" s="37" t="n">
        <v>40664</v>
      </c>
      <c r="AV129" s="17"/>
      <c r="AW129" s="128" t="n">
        <f aca="false">IF(AW$2&lt;=$A129,IF(AW$3&gt;=$A129,(AW$4/1.055056),0),0)*($AH130-$AH129)/10000</f>
        <v>0</v>
      </c>
      <c r="AX129" s="140" t="n">
        <f aca="false">IF(AX$2&lt;=$A129,IF(AX$3&gt;=$A129,(AX$4/1.055056),0),0)*($AH130-$AH129)/10000</f>
        <v>0</v>
      </c>
      <c r="AY129" s="140" t="n">
        <f aca="false">IF(AY$2&lt;=$A129,IF(AY$3&gt;=$A129,(AY$4/1.055056),0),0)*($AH130-$AH129)/10000</f>
        <v>0</v>
      </c>
      <c r="AZ129" s="140" t="n">
        <f aca="false">IF(AZ$2&lt;=$A129,IF(AZ$3&gt;=$A129,(AZ$4/1.055056),0),0)*($AH130-$AH129)/10000</f>
        <v>0</v>
      </c>
      <c r="BA129" s="140" t="n">
        <f aca="false">IF(BA$2&lt;=$A129,IF(BA$3&gt;=$A129,(BA$4/1.055056),0),0)*($AH130-$AH129)/10000</f>
        <v>0</v>
      </c>
      <c r="BB129" s="140" t="n">
        <f aca="false">IF(BB$2&lt;=$A129,IF(BB$3&gt;=$A129,(BB$4/1.055056),0),0)*($AH130-$AH129)/10000</f>
        <v>0</v>
      </c>
      <c r="BC129" s="140" t="n">
        <f aca="false">IF(BC$2&lt;=$A129,IF(BC$3&gt;=$A129,(BC$4/1.055056),0),0)*($AH130-$AH129)/10000</f>
        <v>0</v>
      </c>
      <c r="BD129" s="140"/>
      <c r="BE129" s="140" t="n">
        <f aca="false">SUM(AW129:BD129)*AL129</f>
        <v>0</v>
      </c>
      <c r="BF129" s="13"/>
      <c r="BG129" s="13"/>
      <c r="BH129" s="141" t="n">
        <f aca="false">IF(BH$2&lt;=$A129,IF(BH$3&gt;=$A129,(BH$4/1.055056),0),0)*($AH130-$AH129)/10000</f>
        <v>0</v>
      </c>
      <c r="BI129" s="141" t="n">
        <f aca="false">IF(BI$2&lt;=$A129,IF(BI$3&gt;=$A129,(BI$4/1.055056),0),0)*($AH130-$AH129)/10000</f>
        <v>0</v>
      </c>
      <c r="BJ129" s="141" t="n">
        <f aca="false">IF(BJ$2&lt;=$A129,IF(BJ$3&gt;=$A129,(BJ$4/1.055056),0),0)*($AH130-$AH129)/10000</f>
        <v>0</v>
      </c>
      <c r="BK129" s="141" t="n">
        <f aca="false">IF(BK$2&lt;=$A129,IF(BK$3&gt;=$A129,(BK$4/1.055056),0),0)*($AH130-$AH129)/10000</f>
        <v>0</v>
      </c>
      <c r="BL129" s="141" t="n">
        <f aca="false">IF(BL$2&lt;=$A129,IF(BL$3&gt;=$A129,(BL$4/1.055056),0),0)*($AH130-$AH129)/10000</f>
        <v>0</v>
      </c>
      <c r="BM129" s="141" t="n">
        <f aca="false">IF(BM$2&lt;=$A129,IF(BM$3&gt;=$A129,(BM$4/1.055056),0),0)*($AH130-$AH129)/10000</f>
        <v>0</v>
      </c>
      <c r="BN129" s="141" t="n">
        <f aca="false">IF(BN$2&lt;=$A129,IF(BN$3&gt;=$A129,(BN$4/1.055056),0),0)*($AH130-$AH129)/10000</f>
        <v>0</v>
      </c>
      <c r="BO129" s="141" t="n">
        <f aca="false">IF(BO$2&lt;=$A129,IF(BO$3&gt;=$A129,(BO$4/1.055056),0),0)*($AH130-$AH129)/10000</f>
        <v>0</v>
      </c>
      <c r="BP129" s="13"/>
      <c r="BQ129" s="14" t="n">
        <f aca="false">SUM(BH129:BO129)</f>
        <v>0</v>
      </c>
      <c r="BR129" s="14"/>
      <c r="BS129" s="14"/>
      <c r="BT129" s="17"/>
      <c r="BU129" s="17"/>
      <c r="BV129" s="142" t="n">
        <f aca="false">IF(BV$2&lt;=$A129,IF(BV$3&gt;=$A129,(BV$4),0),0)*($AH130-$AH129)/10000</f>
        <v>0</v>
      </c>
      <c r="BW129" s="142" t="n">
        <f aca="false">IF(BW$2&lt;=$A129,IF(BW$3&gt;=$A129,(BW$4),0),0)*($AH130-$AH129)/10000</f>
        <v>0</v>
      </c>
      <c r="BX129" s="142" t="n">
        <f aca="false">IF(BX$2&lt;=$A129,IF(BX$3&gt;=$A129,(BX$4),0),0)*($AH130-$AH129)/10000</f>
        <v>0</v>
      </c>
      <c r="BY129" s="142" t="n">
        <f aca="false">IF(BY$2&lt;=$A129,IF(BY$3&gt;=$A129,(BY$4),0),0)*($AH130-$AH129)/10000</f>
        <v>0</v>
      </c>
      <c r="BZ129" s="142" t="n">
        <f aca="false">IF(BZ$2&lt;=$A129,IF(BZ$3&gt;=$A129,(BZ$4),0),0)*($AH130-$AH129)/10000</f>
        <v>0</v>
      </c>
      <c r="CA129" s="140" t="n">
        <f aca="false">IF(CA$2&lt;=$A129,IF(CA$3&gt;=$A129,(CA$4),0),0)*($AH130-$AH129)/10000</f>
        <v>0</v>
      </c>
      <c r="CB129" s="140" t="n">
        <f aca="false">IF(CB$2&lt;=$A129,IF(CB$3&gt;=$A129,(CB$4),0),0)*($AH130-$AH129)/10000</f>
        <v>0</v>
      </c>
      <c r="CC129" s="140" t="n">
        <f aca="false">IF(CC$2&lt;=$A129,IF(CC$3&gt;=$A129,(CC$4),0),0)*($AH130-$AH129)/10000</f>
        <v>0</v>
      </c>
      <c r="CD129" s="140" t="n">
        <f aca="false">IF(CD$2&lt;=$A129,IF(CD$3&gt;=$A129,(CD$4),0),0)*($AH130-$AH129)/10000</f>
        <v>0</v>
      </c>
      <c r="CE129" s="140" t="n">
        <f aca="false">IF(CE$2&lt;=$A129,IF(CE$3&gt;=$A129,(CE$4),0),0)*($AH130-$AH129)/10000</f>
        <v>0</v>
      </c>
      <c r="CF129" s="140" t="n">
        <f aca="false">IF(CF$2&lt;=$A129,IF(CF$3&gt;=$A129,(CF$4),0),0)*($AH130-$AH129)/10000</f>
        <v>0</v>
      </c>
      <c r="CG129" s="140" t="n">
        <f aca="false">IF(CG$2&lt;=$A129,IF(CG$3&gt;=$A129,(CG$4),0),0)*($AH130-$AH129)/10000</f>
        <v>0</v>
      </c>
      <c r="CH129" s="140" t="n">
        <f aca="false">IF(CH$2&lt;=$A129,IF(CH$3&gt;=$A129,(CH$4),0),0)*($AH130-$AH129)/10000</f>
        <v>0</v>
      </c>
      <c r="CI129" s="17"/>
      <c r="CJ129" s="128" t="n">
        <f aca="false">SUM(BV129:CH129)*$AL129</f>
        <v>0</v>
      </c>
      <c r="CK129" s="128"/>
      <c r="CL129" s="128"/>
      <c r="CM129" s="142" t="n">
        <f aca="false">IF(CM$2&lt;=$A129,IF(CM$3&gt;=$A129,(CM$4),0),0)*($AH130-$AH129)/10000</f>
        <v>0</v>
      </c>
      <c r="CN129" s="142" t="n">
        <f aca="false">IF(CN$2&lt;=$A129,IF(CN$3&gt;=$A129,(CN$4),0),0)*($AH130-$AH129)/10000</f>
        <v>0</v>
      </c>
      <c r="CO129" s="142" t="n">
        <f aca="false">IF(CO$2&lt;=$A129,IF(CO$3&gt;=$A129,(CO$4),0),0)*($AH130-$AH129)/10000</f>
        <v>0</v>
      </c>
      <c r="CP129" s="142" t="n">
        <f aca="false">IF(CP$2&lt;=$A129,IF(CP$3&gt;=$A129,(CP$4),0),0)*($AH130-$AH129)/10000</f>
        <v>0</v>
      </c>
      <c r="CQ129" s="128"/>
      <c r="CR129" s="128" t="n">
        <f aca="false">SUM(CM129:CP129)*AL129</f>
        <v>0</v>
      </c>
      <c r="CS129" s="128"/>
      <c r="CT129" s="17"/>
      <c r="CU129" s="17"/>
      <c r="CV129" s="17"/>
      <c r="CW129" s="140" t="n">
        <f aca="false">IF(CW$2&lt;=$A129,IF(CW$3&gt;=$A129,(CW$4),0),0)*($AH130-$AH129)/10000</f>
        <v>0</v>
      </c>
      <c r="CX129" s="140" t="n">
        <f aca="false">IF(CX$2&lt;=$A129,IF(CX$3&gt;=$A129,(CX$4),0),0)*($AH130-$AH129)/10000</f>
        <v>0</v>
      </c>
      <c r="CY129" s="140" t="n">
        <f aca="false">IF(CY$2&lt;=$A129,IF(CY$3&gt;=$A129,(CY$4),0),0)*($AH130-$AH129)/10000</f>
        <v>0</v>
      </c>
      <c r="CZ129" s="140" t="n">
        <f aca="false">IF(CZ$2&lt;=$A129,IF(CZ$3&gt;=$A129,(CZ$4),0),0)*($AH130-$AH129)/10000</f>
        <v>0</v>
      </c>
      <c r="DA129" s="140" t="n">
        <f aca="false">IF(DA$2&lt;=$A129,IF(DA$3&gt;=$A129,(DA$4),0),0)*($AH130-$AH129)/10000</f>
        <v>0</v>
      </c>
      <c r="DB129" s="140" t="n">
        <f aca="false">IF(DB$2&lt;=$A129,IF(DB$3&gt;=$A129,(DB$4),0),0)*($AH130-$AH129)/10000</f>
        <v>0</v>
      </c>
      <c r="DC129" s="140" t="n">
        <f aca="false">IF(DC$2&lt;=$A129,IF(DC$3&gt;=$A129,(DC$4),0),0)*($AH130-$AH129)/10000</f>
        <v>0</v>
      </c>
      <c r="DD129" s="17"/>
      <c r="DE129" s="128" t="n">
        <f aca="false">SUM(CW129:DC129)*$AL129</f>
        <v>0</v>
      </c>
      <c r="DF129" s="17"/>
      <c r="DG129" s="17"/>
      <c r="DH129" s="17"/>
      <c r="DI129" s="17"/>
      <c r="DJ129" s="17"/>
      <c r="DK129" s="140" t="n">
        <f aca="false">IF(DK$2&lt;=$A129,IF(DK$3&gt;=$A129,(DK$4),0),0)*($AH130-$AH129)/10000</f>
        <v>0</v>
      </c>
      <c r="DL129" s="140" t="n">
        <f aca="false">IF(DL$2&lt;=$A129,IF(DL$3&gt;=$A129,(DL$4),0),0)*($AH130-$AH129)/10000</f>
        <v>0</v>
      </c>
      <c r="DM129" s="140" t="n">
        <f aca="false">IF(DM$2&lt;=$A129,IF(DM$3&gt;=$A129,(DM$4),0),0)*($AH130-$AH129)/10000</f>
        <v>0</v>
      </c>
      <c r="DN129" s="140" t="n">
        <f aca="false">IF(DN$2&lt;=$A129,IF(DN$3&gt;=$A129,(DN$4),0),0)*($AH130-$AH129)/10000</f>
        <v>0</v>
      </c>
      <c r="DO129" s="140"/>
      <c r="DP129" s="140" t="n">
        <f aca="false">SUM(DK129:DN129)*AL129</f>
        <v>0</v>
      </c>
      <c r="DQ129" s="140"/>
      <c r="DR129" s="140" t="n">
        <f aca="false">IF(DR$2&lt;=$A129,IF(DR$3&gt;=$A129,(DR$4),0),0)*($AH130-$AH129)/10000</f>
        <v>0</v>
      </c>
      <c r="DS129" s="140" t="n">
        <f aca="false">IF(DS$2&lt;=$A129,IF(DS$3&gt;=$A129,(DS$4),0),0)*($AH130-$AH129)/10000</f>
        <v>0</v>
      </c>
      <c r="DT129" s="140" t="n">
        <f aca="false">IF(DT$2&lt;=$A129,IF(DT$3&gt;=$A129,(DT$4),0),0)*($AH130-$AH129)/10000</f>
        <v>0</v>
      </c>
      <c r="DU129" s="140" t="n">
        <f aca="false">IF(DU$2&lt;=$A129,IF(DU$3&gt;=$A129,(DU$4),0),0)*($AH130-$AH129)/10000</f>
        <v>0</v>
      </c>
      <c r="DV129" s="140" t="n">
        <f aca="false">IF(DV$2&lt;=$A129,IF(DV$3&gt;=$A129,(DV$4),0),0)*($AH130-$AH129)/10000</f>
        <v>0</v>
      </c>
      <c r="DW129" s="140" t="n">
        <f aca="false">IF(DW$2&lt;=$A129,IF(DW$3&gt;=$A129,(DW$4),0),0)*($AH130-$AH129)/10000</f>
        <v>0</v>
      </c>
      <c r="DX129" s="140" t="n">
        <f aca="false">IF(DX$2&lt;=$A129,IF(DX$3&gt;=$A129,(DX$4),0),0)*($AH130-$AH129)/10000</f>
        <v>0</v>
      </c>
      <c r="DY129" s="140" t="n">
        <f aca="false">IF(DY$2&lt;=$A129,IF(DY$3&gt;=$A129,(DY$4),0),0)*($AH130-$AH129)/10000</f>
        <v>0</v>
      </c>
      <c r="DZ129" s="17"/>
      <c r="EA129" s="128" t="n">
        <f aca="false">DP129+((SUM(DR129:DY129)))</f>
        <v>0</v>
      </c>
      <c r="EB129" s="128" t="n">
        <f aca="false">EA129*AL129</f>
        <v>0</v>
      </c>
      <c r="EC129" s="17"/>
      <c r="ED129" s="17"/>
      <c r="EE129" s="17"/>
      <c r="EF129" s="17"/>
      <c r="EG129" s="17"/>
      <c r="EH129" s="140" t="n">
        <f aca="false">IF(EH$2&lt;=$A129,IF(EH$3&gt;=$A129,(EH$4),0),0)*($AH130-$AH129)/10000</f>
        <v>0</v>
      </c>
      <c r="EI129" s="140" t="n">
        <f aca="false">IF(EI$2&lt;=$A129,IF(EI$3&gt;=$A129,(EI$4),0),0)*($AH130-$AH129)/10000</f>
        <v>0</v>
      </c>
      <c r="EJ129" s="140" t="n">
        <f aca="false">IF(EJ$2&lt;=$A129,IF(EJ$3&gt;=$A129,(EJ$4),0),0)*($AH130-$AH129)/10000</f>
        <v>0</v>
      </c>
      <c r="EK129" s="140" t="n">
        <f aca="false">IF(EK$2&lt;=$A129,IF(EK$3&gt;=$A129,(EK$4),0),0)*($AH130-$AH129)/10000</f>
        <v>0</v>
      </c>
      <c r="EL129" s="140" t="n">
        <f aca="false">IF(EL$2&lt;=$A129,IF(EL$3&gt;=$A129,(EL$4),0),0)*($AH130-$AH129)/10000</f>
        <v>0</v>
      </c>
      <c r="EM129" s="140" t="n">
        <f aca="false">IF(EM$2&lt;=$A129,IF(EM$3&gt;=$A129,(EM$4),0),0)*($AH130-$AH129)/10000</f>
        <v>0</v>
      </c>
      <c r="EN129" s="17"/>
      <c r="EO129" s="128" t="n">
        <f aca="false">SUM(EH129:EM129)</f>
        <v>0</v>
      </c>
      <c r="EP129" s="128" t="n">
        <f aca="false">EO129*AL129</f>
        <v>0</v>
      </c>
      <c r="EQ129" s="17"/>
      <c r="ER129" s="17"/>
      <c r="ES129" s="17"/>
      <c r="ET129" s="17"/>
      <c r="EU129" s="17"/>
      <c r="EV129" s="140" t="n">
        <f aca="false">IF(EV$2&lt;=$A129,IF(EV$3&gt;=$A129,(EV$4),0),0)*($AH130-$AH129)/10000</f>
        <v>0</v>
      </c>
      <c r="EW129" s="140" t="n">
        <f aca="false">IF(EW$2&lt;=$A129,IF(EW$3&gt;=$A129,(EW$4),0),0)*($AH130-$AH129)/10000</f>
        <v>0</v>
      </c>
      <c r="EX129" s="140" t="n">
        <f aca="false">IF(EX$2&lt;=$A129,IF(EX$3&gt;=$A129,(EX$4),0),0)*($AH130-$AH129)/10000</f>
        <v>0</v>
      </c>
      <c r="EY129" s="140" t="n">
        <f aca="false">IF(EY$2&lt;=$A129,IF(EY$3&gt;=$A129,(EY$4),0),0)*($AH130-$AH129)/10000</f>
        <v>0</v>
      </c>
      <c r="EZ129" s="140" t="n">
        <f aca="false">IF(EZ$2&lt;=$A129,IF(EZ$3&gt;=$A129,(EZ$4),0),0)*($AH130-$AH129)/10000</f>
        <v>0</v>
      </c>
      <c r="FA129" s="140" t="n">
        <f aca="false">IF(FA$2&lt;=$A129,IF(FA$3&gt;=$A129,(FA$4),0),0)*($AH130-$AH129)/10000</f>
        <v>0</v>
      </c>
      <c r="FB129" s="17"/>
      <c r="FC129" s="128" t="n">
        <f aca="false">SUM(EV129:FA129)</f>
        <v>0</v>
      </c>
      <c r="FD129" s="128" t="n">
        <f aca="false">FC129*AL129</f>
        <v>0</v>
      </c>
      <c r="FE129" s="17"/>
      <c r="FF129" s="17"/>
      <c r="FG129" s="17"/>
      <c r="FH129" s="17"/>
      <c r="FI129" s="17"/>
      <c r="FJ129" s="17"/>
      <c r="FK129" s="140" t="n">
        <f aca="false">IF(FK$2&lt;=$A129,IF(FK$3&gt;=$A129,(FK$4),0),0)*($AH130-$AH129)/10000</f>
        <v>0</v>
      </c>
      <c r="FL129" s="140" t="n">
        <f aca="false">IF(FL$2&lt;=$A129,IF(FL$3&gt;=$A129,(FL$4),0),0)*($AH130-$AH129)/10000</f>
        <v>0</v>
      </c>
      <c r="FM129" s="140" t="n">
        <f aca="false">IF(FM$2&lt;=$A129,IF(FM$3&gt;=$A129,(FM$4),0),0)*($AH130-$AH129)/10000</f>
        <v>0</v>
      </c>
      <c r="FN129" s="140" t="n">
        <f aca="false">IF(FN$2&lt;=$A129,IF(FN$3&gt;=$A129,(FN$4),0),0)*($AH130-$AH129)/10000</f>
        <v>0</v>
      </c>
      <c r="FO129" s="140" t="n">
        <f aca="false">IF(FO$2&lt;=$A129,IF(FO$3&gt;=$A129,(FO$4),0),0)*($AH130-$AH129)/10000</f>
        <v>0</v>
      </c>
      <c r="FP129" s="140" t="n">
        <f aca="false">IF(FP$2&lt;=$A129,IF(FP$3&gt;=$A129,(FP$4),0),0)*($AH130-$AH129)/10000</f>
        <v>0</v>
      </c>
      <c r="FQ129" s="17"/>
      <c r="FR129" s="128" t="n">
        <f aca="false">SUM(FK129:FP129)</f>
        <v>0</v>
      </c>
      <c r="FS129" s="128" t="n">
        <f aca="false">FR129*AL129</f>
        <v>0</v>
      </c>
      <c r="FT129" s="17"/>
      <c r="FU129" s="17"/>
      <c r="FV129" s="17"/>
      <c r="FW129" s="17"/>
      <c r="FX129" s="17"/>
      <c r="FY129" s="17"/>
      <c r="FZ129" s="140" t="n">
        <f aca="false">IF(FZ$2&lt;=$A129,IF(FZ$3&gt;=$A129,(FZ$4),0),0)*($AH130-$AH129)/10000</f>
        <v>0</v>
      </c>
      <c r="GA129" s="140" t="n">
        <f aca="false">IF(GA$2&lt;=$A129,IF(GA$3&gt;=$A129,(GA$4),0),0)*($AH130-$AH129)/10000</f>
        <v>0</v>
      </c>
      <c r="GB129" s="140" t="n">
        <f aca="false">IF(GB$2&lt;=$A129,IF(GB$3&gt;=$A129,(GB$4),0),0)*($AH130-$AH129)/10000</f>
        <v>0</v>
      </c>
      <c r="GC129" s="140" t="n">
        <f aca="false">IF(GC$2&lt;=$A129,IF(GC$3&gt;=$A129,(GC$4),0),0)*($AH130-$AH129)/10000</f>
        <v>0</v>
      </c>
      <c r="GD129" s="140" t="n">
        <f aca="false">IF(GD$2&lt;=$A129,IF(GD$3&gt;=$A129,(GD$4),0),0)*($AH130-$AH129)/10000</f>
        <v>0</v>
      </c>
      <c r="GE129" s="140" t="n">
        <f aca="false">IF(GE$2&lt;=$A129,IF(GE$3&gt;=$A129,(GE$4),0),0)*($AH130-$AH129)/10000</f>
        <v>0</v>
      </c>
      <c r="GF129" s="17"/>
      <c r="GG129" s="128" t="n">
        <f aca="false">SUM(FZ129:GE129)</f>
        <v>0</v>
      </c>
      <c r="GH129" s="128" t="n">
        <f aca="false">GG129*AL129</f>
        <v>0</v>
      </c>
      <c r="GK129" s="17"/>
      <c r="GL129" s="17"/>
      <c r="GM129" s="17"/>
      <c r="GN129" s="17"/>
      <c r="GO129" s="140" t="n">
        <f aca="false">IF(GO$2&lt;=$A129,IF(GO$3&gt;=$A129,(GO$4),0),0)*($AH130-$AH129)/10000</f>
        <v>0</v>
      </c>
      <c r="GP129" s="140" t="n">
        <f aca="false">IF(GP$2&lt;=$A129,IF(GP$3&gt;=$A129,(GP$4),0),0)*($AH130-$AH129)/10000</f>
        <v>0</v>
      </c>
      <c r="GQ129" s="140" t="n">
        <f aca="false">IF(GQ$2&lt;=$A129,IF(GQ$3&gt;=$A129,(GQ$4),0),0)*($AH130-$AH129)/10000</f>
        <v>0</v>
      </c>
      <c r="GR129" s="140" t="n">
        <f aca="false">IF(GR$2&lt;=$A129,IF(GR$3&gt;=$A129,(GR$4),0),0)*($AH130-$AH129)/10000</f>
        <v>0</v>
      </c>
      <c r="GS129" s="140" t="n">
        <f aca="false">IF(GS$2&lt;=$A129,IF(GS$3&gt;=$A129,(GS$4),0),0)*($AH130-$AH129)/10000</f>
        <v>0</v>
      </c>
      <c r="GT129" s="140" t="n">
        <f aca="false">IF(GT$2&lt;=$A129,IF(GT$3&gt;=$A129,(GT$4),0),0)*($AH130-$AH129)/10000</f>
        <v>0</v>
      </c>
      <c r="GU129" s="17"/>
      <c r="GV129" s="128" t="n">
        <f aca="false">SUM(GO129:GT129)</f>
        <v>0</v>
      </c>
      <c r="GW129" s="128" t="n">
        <f aca="false">GV129*AL129</f>
        <v>0</v>
      </c>
      <c r="GZ129" s="17"/>
      <c r="HA129" s="17"/>
      <c r="HB129" s="17"/>
      <c r="HC129" s="17"/>
      <c r="HD129" s="140" t="n">
        <f aca="false">IF(HD$2&lt;=$A129,IF(HD$3&gt;=$A129,(HD$4),0),0)*($AH130-$AH129)/10000</f>
        <v>0</v>
      </c>
      <c r="HE129" s="140" t="n">
        <f aca="false">IF(HE$2&lt;=$A129,IF(HE$3&gt;=$A129,(HE$4),0),0)*($AH130-$AH129)/10000</f>
        <v>0</v>
      </c>
      <c r="HF129" s="140" t="n">
        <f aca="false">IF(HF$2&lt;=$A129,IF(HF$3&gt;=$A129,(HF$4),0),0)*($AH130-$AH129)/10000</f>
        <v>0</v>
      </c>
      <c r="HG129" s="140" t="n">
        <f aca="false">IF(HG$2&lt;=$A129,IF(HG$3&gt;=$A129,(HG$4),0),0)*($AH130-$AH129)/10000</f>
        <v>0</v>
      </c>
      <c r="HH129" s="140" t="n">
        <f aca="false">IF(HH$2&lt;=$A129,IF(HH$3&gt;=$A129,(HH$4),0),0)*($AH130-$AH129)/10000</f>
        <v>0</v>
      </c>
      <c r="HI129" s="140" t="n">
        <f aca="false">IF(HI$2&lt;=$A129,IF(HI$3&gt;=$A129,(HI$4),0),0)*($AH130-$AH129)/10000</f>
        <v>0</v>
      </c>
      <c r="HJ129" s="17"/>
      <c r="HK129" s="128" t="n">
        <f aca="false">SUM(HD129:HI129)</f>
        <v>0</v>
      </c>
      <c r="HL129" s="128" t="n">
        <f aca="false">HK129*AL129</f>
        <v>0</v>
      </c>
    </row>
    <row r="130" customFormat="false" ht="16.5" hidden="false" customHeight="false" outlineLevel="0" collapsed="false">
      <c r="A130" s="133" t="n">
        <v>40695</v>
      </c>
      <c r="B130" s="144" t="e">
        <f aca="false">INDEX(PrnArray,MATCH($A130,PrnColumn,0),MATCH($AE$19,PrnRow,0))+EP130</f>
        <v>#VALUE!</v>
      </c>
      <c r="C130" s="135" t="n">
        <f aca="false">INDEX(M1SHEET,MATCH($A130,M1COLUMN,0),MATCH($AF$14,M1ROW,0))</f>
        <v>0</v>
      </c>
      <c r="D130" s="152"/>
      <c r="E130" s="144" t="n">
        <f aca="false">INDEX(PrnArray,MATCH($A130,PrnColumn,0),MATCH($AF$47,PrnRow,0))+HL130</f>
        <v>0</v>
      </c>
      <c r="F130" s="135" t="n">
        <f aca="false">INDEX(M1SHEET,MATCH($A130,M1COLUMN,0),MATCH($AF$6,M1ROW,0))</f>
        <v>0.17</v>
      </c>
      <c r="G130" s="152"/>
      <c r="H130" s="144" t="n">
        <f aca="false">INDEX(PrnArray,MATCH($A130,PrnColumn,0),MATCH($AE$11,PrnRow,0))</f>
        <v>0</v>
      </c>
      <c r="I130" s="135" t="n">
        <f aca="false">INDEX(M1SHEET,MATCH($A130,M1COLUMN,0),MATCH($AF$20,M1ROW,0))</f>
        <v>-0.09</v>
      </c>
      <c r="J130" s="152"/>
      <c r="K130" s="144" t="e">
        <f aca="false">INDEX(PrnArray,MATCH($A130,PrnColumn,0),MATCH($AE$21,PrnRow,0))+FS130</f>
        <v>#VALUE!</v>
      </c>
      <c r="L130" s="135" t="n">
        <f aca="false">INDEX(M1SHEET,MATCH($A130,M1COLUMN,0),MATCH($AF$10,M1ROW,0))</f>
        <v>0.0725</v>
      </c>
      <c r="M130" s="152"/>
      <c r="N130" s="144" t="n">
        <f aca="false">INDEX(PrnArray,MATCH($A130,PrnColumn,0),MATCH($AE$40,PrnRow,0))+AJ130</f>
        <v>-50.13</v>
      </c>
      <c r="O130" s="135" t="n">
        <f aca="false">INDEX(M1SHEET,MATCH($A130,M1COLUMN,0),MATCH($AF$26,M1ROW,0))</f>
        <v>0.13</v>
      </c>
      <c r="P130" s="152"/>
      <c r="Q130" s="144" t="n">
        <f aca="false">INDEX(PrnArray,MATCH($A130,PrnColumn,0),MATCH($AE$2,PrnRow,0))+$BE130+$DE130</f>
        <v>1.58</v>
      </c>
      <c r="R130" s="135" t="n">
        <f aca="false">INDEX(M1SHEET,MATCH($A130,M1COLUMN,0),MATCH($AF$3,M1ROW,0))</f>
        <v>-0.57</v>
      </c>
      <c r="S130" s="152"/>
      <c r="T130" s="135" t="n">
        <f aca="false">INDEX(M1SHEET,MATCH($A130,M1COLUMN,0),MATCH($AF$28,M1ROW,0))</f>
        <v>5.10854038692294</v>
      </c>
      <c r="U130" s="152"/>
      <c r="V130" s="144" t="e">
        <f aca="false">INDEX(PrnArray,MATCH($A130,PrnColumn,0),MATCH($AE$18,PrnRow,0))+INDEX(optsArray,MATCH($A130,optsColumn,0),MATCH($AE$18,optsRow,0))+$BE130+$CJ130+$CR130+$DP130</f>
        <v>#VALUE!</v>
      </c>
      <c r="W130" s="135" t="n">
        <f aca="false">INDEX(M1SHEET,MATCH($A130,M1COLUMN,0),MATCH($AF$2,M1ROW,0))</f>
        <v>4.2235</v>
      </c>
      <c r="X130" s="152"/>
      <c r="Z130" s="150" t="e">
        <f aca="false">H130+K130+Q130</f>
        <v>#VALUE!</v>
      </c>
      <c r="AA130" s="58"/>
      <c r="AB130" s="58"/>
      <c r="AH130" s="138" t="n">
        <v>40695</v>
      </c>
      <c r="AI130" s="96" t="n">
        <f aca="false">(BE130+BQ130+CJ130+DP130)*AL130</f>
        <v>0</v>
      </c>
      <c r="AJ130" s="97" t="n">
        <f aca="false">(AN130)*(AL130)</f>
        <v>0</v>
      </c>
      <c r="AK130" s="97" t="n">
        <f aca="false">(AM130+AN130)*(AL130)</f>
        <v>0</v>
      </c>
      <c r="AL130" s="139" t="n">
        <f aca="false">INDEX(M1SHEET,MATCH($AH130,M1COLUMN,0),MATCH($AF$38,M1ROW,0))</f>
        <v>0.538986522477789</v>
      </c>
      <c r="AM130" s="122" t="n">
        <f aca="false">BR130</f>
        <v>0</v>
      </c>
      <c r="AN130" s="97" t="n">
        <f aca="false">BQ130</f>
        <v>0</v>
      </c>
      <c r="AO130" s="125"/>
      <c r="AP130" s="108"/>
      <c r="AQ130" s="128" t="n">
        <f aca="false">SUM(AW130:BD130)+SUM(BH130:BO130)+SUM(DT130:DY130)+SUM(BV130:CH130)</f>
        <v>0</v>
      </c>
      <c r="AR130" s="108"/>
      <c r="AS130" s="17"/>
      <c r="AT130" s="17"/>
      <c r="AU130" s="37" t="n">
        <v>40695</v>
      </c>
      <c r="AV130" s="17"/>
      <c r="AW130" s="128" t="n">
        <f aca="false">IF(AW$2&lt;=$A130,IF(AW$3&gt;=$A130,(AW$4/1.055056),0),0)*($AH131-$AH130)/10000</f>
        <v>0</v>
      </c>
      <c r="AX130" s="140" t="n">
        <f aca="false">IF(AX$2&lt;=$A130,IF(AX$3&gt;=$A130,(AX$4/1.055056),0),0)*($AH131-$AH130)/10000</f>
        <v>0</v>
      </c>
      <c r="AY130" s="140" t="n">
        <f aca="false">IF(AY$2&lt;=$A130,IF(AY$3&gt;=$A130,(AY$4/1.055056),0),0)*($AH131-$AH130)/10000</f>
        <v>0</v>
      </c>
      <c r="AZ130" s="140" t="n">
        <f aca="false">IF(AZ$2&lt;=$A130,IF(AZ$3&gt;=$A130,(AZ$4/1.055056),0),0)*($AH131-$AH130)/10000</f>
        <v>0</v>
      </c>
      <c r="BA130" s="140" t="n">
        <f aca="false">IF(BA$2&lt;=$A130,IF(BA$3&gt;=$A130,(BA$4/1.055056),0),0)*($AH131-$AH130)/10000</f>
        <v>0</v>
      </c>
      <c r="BB130" s="140" t="n">
        <f aca="false">IF(BB$2&lt;=$A130,IF(BB$3&gt;=$A130,(BB$4/1.055056),0),0)*($AH131-$AH130)/10000</f>
        <v>0</v>
      </c>
      <c r="BC130" s="140" t="n">
        <f aca="false">IF(BC$2&lt;=$A130,IF(BC$3&gt;=$A130,(BC$4/1.055056),0),0)*($AH131-$AH130)/10000</f>
        <v>0</v>
      </c>
      <c r="BD130" s="140"/>
      <c r="BE130" s="140" t="n">
        <f aca="false">SUM(AW130:BD130)*AL130</f>
        <v>0</v>
      </c>
      <c r="BF130" s="13"/>
      <c r="BG130" s="13"/>
      <c r="BH130" s="141" t="n">
        <f aca="false">IF(BH$2&lt;=$A130,IF(BH$3&gt;=$A130,(BH$4/1.055056),0),0)*($AH131-$AH130)/10000</f>
        <v>0</v>
      </c>
      <c r="BI130" s="141" t="n">
        <f aca="false">IF(BI$2&lt;=$A130,IF(BI$3&gt;=$A130,(BI$4/1.055056),0),0)*($AH131-$AH130)/10000</f>
        <v>0</v>
      </c>
      <c r="BJ130" s="141" t="n">
        <f aca="false">IF(BJ$2&lt;=$A130,IF(BJ$3&gt;=$A130,(BJ$4/1.055056),0),0)*($AH131-$AH130)/10000</f>
        <v>0</v>
      </c>
      <c r="BK130" s="141" t="n">
        <f aca="false">IF(BK$2&lt;=$A130,IF(BK$3&gt;=$A130,(BK$4/1.055056),0),0)*($AH131-$AH130)/10000</f>
        <v>0</v>
      </c>
      <c r="BL130" s="141" t="n">
        <f aca="false">IF(BL$2&lt;=$A130,IF(BL$3&gt;=$A130,(BL$4/1.055056),0),0)*($AH131-$AH130)/10000</f>
        <v>0</v>
      </c>
      <c r="BM130" s="141" t="n">
        <f aca="false">IF(BM$2&lt;=$A130,IF(BM$3&gt;=$A130,(BM$4/1.055056),0),0)*($AH131-$AH130)/10000</f>
        <v>0</v>
      </c>
      <c r="BN130" s="141" t="n">
        <f aca="false">IF(BN$2&lt;=$A130,IF(BN$3&gt;=$A130,(BN$4/1.055056),0),0)*($AH131-$AH130)/10000</f>
        <v>0</v>
      </c>
      <c r="BO130" s="141" t="n">
        <f aca="false">IF(BO$2&lt;=$A130,IF(BO$3&gt;=$A130,(BO$4/1.055056),0),0)*($AH131-$AH130)/10000</f>
        <v>0</v>
      </c>
      <c r="BP130" s="13"/>
      <c r="BQ130" s="14" t="n">
        <f aca="false">SUM(BH130:BO130)</f>
        <v>0</v>
      </c>
      <c r="BR130" s="14"/>
      <c r="BS130" s="14"/>
      <c r="BT130" s="17"/>
      <c r="BU130" s="17"/>
      <c r="BV130" s="142" t="n">
        <f aca="false">IF(BV$2&lt;=$A130,IF(BV$3&gt;=$A130,(BV$4),0),0)*($AH131-$AH130)/10000</f>
        <v>0</v>
      </c>
      <c r="BW130" s="142" t="n">
        <f aca="false">IF(BW$2&lt;=$A130,IF(BW$3&gt;=$A130,(BW$4),0),0)*($AH131-$AH130)/10000</f>
        <v>0</v>
      </c>
      <c r="BX130" s="142" t="n">
        <f aca="false">IF(BX$2&lt;=$A130,IF(BX$3&gt;=$A130,(BX$4),0),0)*($AH131-$AH130)/10000</f>
        <v>0</v>
      </c>
      <c r="BY130" s="142" t="n">
        <f aca="false">IF(BY$2&lt;=$A130,IF(BY$3&gt;=$A130,(BY$4),0),0)*($AH131-$AH130)/10000</f>
        <v>0</v>
      </c>
      <c r="BZ130" s="142" t="n">
        <f aca="false">IF(BZ$2&lt;=$A130,IF(BZ$3&gt;=$A130,(BZ$4),0),0)*($AH131-$AH130)/10000</f>
        <v>0</v>
      </c>
      <c r="CA130" s="140" t="n">
        <f aca="false">IF(CA$2&lt;=$A130,IF(CA$3&gt;=$A130,(CA$4),0),0)*($AH131-$AH130)/10000</f>
        <v>0</v>
      </c>
      <c r="CB130" s="140" t="n">
        <f aca="false">IF(CB$2&lt;=$A130,IF(CB$3&gt;=$A130,(CB$4),0),0)*($AH131-$AH130)/10000</f>
        <v>0</v>
      </c>
      <c r="CC130" s="140" t="n">
        <f aca="false">IF(CC$2&lt;=$A130,IF(CC$3&gt;=$A130,(CC$4),0),0)*($AH131-$AH130)/10000</f>
        <v>0</v>
      </c>
      <c r="CD130" s="140" t="n">
        <f aca="false">IF(CD$2&lt;=$A130,IF(CD$3&gt;=$A130,(CD$4),0),0)*($AH131-$AH130)/10000</f>
        <v>0</v>
      </c>
      <c r="CE130" s="140" t="n">
        <f aca="false">IF(CE$2&lt;=$A130,IF(CE$3&gt;=$A130,(CE$4),0),0)*($AH131-$AH130)/10000</f>
        <v>0</v>
      </c>
      <c r="CF130" s="140" t="n">
        <f aca="false">IF(CF$2&lt;=$A130,IF(CF$3&gt;=$A130,(CF$4),0),0)*($AH131-$AH130)/10000</f>
        <v>0</v>
      </c>
      <c r="CG130" s="140" t="n">
        <f aca="false">IF(CG$2&lt;=$A130,IF(CG$3&gt;=$A130,(CG$4),0),0)*($AH131-$AH130)/10000</f>
        <v>0</v>
      </c>
      <c r="CH130" s="140" t="n">
        <f aca="false">IF(CH$2&lt;=$A130,IF(CH$3&gt;=$A130,(CH$4),0),0)*($AH131-$AH130)/10000</f>
        <v>0</v>
      </c>
      <c r="CI130" s="17"/>
      <c r="CJ130" s="128" t="n">
        <f aca="false">SUM(BV130:CH130)*$AL130</f>
        <v>0</v>
      </c>
      <c r="CK130" s="128"/>
      <c r="CL130" s="128"/>
      <c r="CM130" s="142" t="n">
        <f aca="false">IF(CM$2&lt;=$A130,IF(CM$3&gt;=$A130,(CM$4),0),0)*($AH131-$AH130)/10000</f>
        <v>0</v>
      </c>
      <c r="CN130" s="142" t="n">
        <f aca="false">IF(CN$2&lt;=$A130,IF(CN$3&gt;=$A130,(CN$4),0),0)*($AH131-$AH130)/10000</f>
        <v>0</v>
      </c>
      <c r="CO130" s="142" t="n">
        <f aca="false">IF(CO$2&lt;=$A130,IF(CO$3&gt;=$A130,(CO$4),0),0)*($AH131-$AH130)/10000</f>
        <v>0</v>
      </c>
      <c r="CP130" s="142" t="n">
        <f aca="false">IF(CP$2&lt;=$A130,IF(CP$3&gt;=$A130,(CP$4),0),0)*($AH131-$AH130)/10000</f>
        <v>0</v>
      </c>
      <c r="CQ130" s="128"/>
      <c r="CR130" s="128" t="n">
        <f aca="false">SUM(CM130:CP130)*AL130</f>
        <v>0</v>
      </c>
      <c r="CS130" s="128"/>
      <c r="CT130" s="17"/>
      <c r="CU130" s="17"/>
      <c r="CV130" s="17"/>
      <c r="CW130" s="140" t="n">
        <f aca="false">IF(CW$2&lt;=$A130,IF(CW$3&gt;=$A130,(CW$4),0),0)*($AH131-$AH130)/10000</f>
        <v>0</v>
      </c>
      <c r="CX130" s="140" t="n">
        <f aca="false">IF(CX$2&lt;=$A130,IF(CX$3&gt;=$A130,(CX$4),0),0)*($AH131-$AH130)/10000</f>
        <v>0</v>
      </c>
      <c r="CY130" s="140" t="n">
        <f aca="false">IF(CY$2&lt;=$A130,IF(CY$3&gt;=$A130,(CY$4),0),0)*($AH131-$AH130)/10000</f>
        <v>0</v>
      </c>
      <c r="CZ130" s="140" t="n">
        <f aca="false">IF(CZ$2&lt;=$A130,IF(CZ$3&gt;=$A130,(CZ$4),0),0)*($AH131-$AH130)/10000</f>
        <v>0</v>
      </c>
      <c r="DA130" s="140" t="n">
        <f aca="false">IF(DA$2&lt;=$A130,IF(DA$3&gt;=$A130,(DA$4),0),0)*($AH131-$AH130)/10000</f>
        <v>0</v>
      </c>
      <c r="DB130" s="140" t="n">
        <f aca="false">IF(DB$2&lt;=$A130,IF(DB$3&gt;=$A130,(DB$4),0),0)*($AH131-$AH130)/10000</f>
        <v>0</v>
      </c>
      <c r="DC130" s="140" t="n">
        <f aca="false">IF(DC$2&lt;=$A130,IF(DC$3&gt;=$A130,(DC$4),0),0)*($AH131-$AH130)/10000</f>
        <v>0</v>
      </c>
      <c r="DD130" s="17"/>
      <c r="DE130" s="128" t="n">
        <f aca="false">SUM(CW130:DC130)*$AL130</f>
        <v>0</v>
      </c>
      <c r="DF130" s="17"/>
      <c r="DG130" s="17"/>
      <c r="DH130" s="17"/>
      <c r="DI130" s="17"/>
      <c r="DJ130" s="17"/>
      <c r="DK130" s="140" t="n">
        <f aca="false">IF(DK$2&lt;=$A130,IF(DK$3&gt;=$A130,(DK$4),0),0)*($AH131-$AH130)/10000</f>
        <v>0</v>
      </c>
      <c r="DL130" s="140" t="n">
        <f aca="false">IF(DL$2&lt;=$A130,IF(DL$3&gt;=$A130,(DL$4),0),0)*($AH131-$AH130)/10000</f>
        <v>0</v>
      </c>
      <c r="DM130" s="140" t="n">
        <f aca="false">IF(DM$2&lt;=$A130,IF(DM$3&gt;=$A130,(DM$4),0),0)*($AH131-$AH130)/10000</f>
        <v>0</v>
      </c>
      <c r="DN130" s="140" t="n">
        <f aca="false">IF(DN$2&lt;=$A130,IF(DN$3&gt;=$A130,(DN$4),0),0)*($AH131-$AH130)/10000</f>
        <v>0</v>
      </c>
      <c r="DO130" s="140"/>
      <c r="DP130" s="140" t="n">
        <f aca="false">SUM(DK130:DN130)*AL130</f>
        <v>0</v>
      </c>
      <c r="DQ130" s="140"/>
      <c r="DR130" s="140" t="n">
        <f aca="false">IF(DR$2&lt;=$A130,IF(DR$3&gt;=$A130,(DR$4),0),0)*($AH131-$AH130)/10000</f>
        <v>0</v>
      </c>
      <c r="DS130" s="140" t="n">
        <f aca="false">IF(DS$2&lt;=$A130,IF(DS$3&gt;=$A130,(DS$4),0),0)*($AH131-$AH130)/10000</f>
        <v>0</v>
      </c>
      <c r="DT130" s="140" t="n">
        <f aca="false">IF(DT$2&lt;=$A130,IF(DT$3&gt;=$A130,(DT$4),0),0)*($AH131-$AH130)/10000</f>
        <v>0</v>
      </c>
      <c r="DU130" s="140" t="n">
        <f aca="false">IF(DU$2&lt;=$A130,IF(DU$3&gt;=$A130,(DU$4),0),0)*($AH131-$AH130)/10000</f>
        <v>0</v>
      </c>
      <c r="DV130" s="140" t="n">
        <f aca="false">IF(DV$2&lt;=$A130,IF(DV$3&gt;=$A130,(DV$4),0),0)*($AH131-$AH130)/10000</f>
        <v>0</v>
      </c>
      <c r="DW130" s="140" t="n">
        <f aca="false">IF(DW$2&lt;=$A130,IF(DW$3&gt;=$A130,(DW$4),0),0)*($AH131-$AH130)/10000</f>
        <v>0</v>
      </c>
      <c r="DX130" s="140" t="n">
        <f aca="false">IF(DX$2&lt;=$A130,IF(DX$3&gt;=$A130,(DX$4),0),0)*($AH131-$AH130)/10000</f>
        <v>0</v>
      </c>
      <c r="DY130" s="140" t="n">
        <f aca="false">IF(DY$2&lt;=$A130,IF(DY$3&gt;=$A130,(DY$4),0),0)*($AH131-$AH130)/10000</f>
        <v>0</v>
      </c>
      <c r="DZ130" s="17"/>
      <c r="EA130" s="128" t="n">
        <f aca="false">DP130+((SUM(DR130:DY130)))</f>
        <v>0</v>
      </c>
      <c r="EB130" s="128" t="n">
        <f aca="false">EA130*AL130</f>
        <v>0</v>
      </c>
      <c r="EC130" s="17"/>
      <c r="ED130" s="17"/>
      <c r="EE130" s="17"/>
      <c r="EF130" s="17"/>
      <c r="EG130" s="17"/>
      <c r="EH130" s="140" t="n">
        <f aca="false">IF(EH$2&lt;=$A130,IF(EH$3&gt;=$A130,(EH$4),0),0)*($AH131-$AH130)/10000</f>
        <v>0</v>
      </c>
      <c r="EI130" s="140" t="n">
        <f aca="false">IF(EI$2&lt;=$A130,IF(EI$3&gt;=$A130,(EI$4),0),0)*($AH131-$AH130)/10000</f>
        <v>0</v>
      </c>
      <c r="EJ130" s="140" t="n">
        <f aca="false">IF(EJ$2&lt;=$A130,IF(EJ$3&gt;=$A130,(EJ$4),0),0)*($AH131-$AH130)/10000</f>
        <v>0</v>
      </c>
      <c r="EK130" s="140" t="n">
        <f aca="false">IF(EK$2&lt;=$A130,IF(EK$3&gt;=$A130,(EK$4),0),0)*($AH131-$AH130)/10000</f>
        <v>0</v>
      </c>
      <c r="EL130" s="140" t="n">
        <f aca="false">IF(EL$2&lt;=$A130,IF(EL$3&gt;=$A130,(EL$4),0),0)*($AH131-$AH130)/10000</f>
        <v>0</v>
      </c>
      <c r="EM130" s="140" t="n">
        <f aca="false">IF(EM$2&lt;=$A130,IF(EM$3&gt;=$A130,(EM$4),0),0)*($AH131-$AH130)/10000</f>
        <v>0</v>
      </c>
      <c r="EN130" s="17"/>
      <c r="EO130" s="128" t="n">
        <f aca="false">SUM(EH130:EM130)</f>
        <v>0</v>
      </c>
      <c r="EP130" s="128" t="n">
        <f aca="false">EO130*AL130</f>
        <v>0</v>
      </c>
      <c r="EQ130" s="17"/>
      <c r="ER130" s="17"/>
      <c r="ES130" s="17"/>
      <c r="ET130" s="17"/>
      <c r="EU130" s="17"/>
      <c r="EV130" s="140" t="n">
        <f aca="false">IF(EV$2&lt;=$A130,IF(EV$3&gt;=$A130,(EV$4),0),0)*($AH131-$AH130)/10000</f>
        <v>0</v>
      </c>
      <c r="EW130" s="140" t="n">
        <f aca="false">IF(EW$2&lt;=$A130,IF(EW$3&gt;=$A130,(EW$4),0),0)*($AH131-$AH130)/10000</f>
        <v>0</v>
      </c>
      <c r="EX130" s="140" t="n">
        <f aca="false">IF(EX$2&lt;=$A130,IF(EX$3&gt;=$A130,(EX$4),0),0)*($AH131-$AH130)/10000</f>
        <v>0</v>
      </c>
      <c r="EY130" s="140" t="n">
        <f aca="false">IF(EY$2&lt;=$A130,IF(EY$3&gt;=$A130,(EY$4),0),0)*($AH131-$AH130)/10000</f>
        <v>0</v>
      </c>
      <c r="EZ130" s="140" t="n">
        <f aca="false">IF(EZ$2&lt;=$A130,IF(EZ$3&gt;=$A130,(EZ$4),0),0)*($AH131-$AH130)/10000</f>
        <v>0</v>
      </c>
      <c r="FA130" s="140" t="n">
        <f aca="false">IF(FA$2&lt;=$A130,IF(FA$3&gt;=$A130,(FA$4),0),0)*($AH131-$AH130)/10000</f>
        <v>0</v>
      </c>
      <c r="FB130" s="17"/>
      <c r="FC130" s="128" t="n">
        <f aca="false">SUM(EV130:FA130)</f>
        <v>0</v>
      </c>
      <c r="FD130" s="128" t="n">
        <f aca="false">FC130*AL130</f>
        <v>0</v>
      </c>
      <c r="FE130" s="17"/>
      <c r="FF130" s="17"/>
      <c r="FG130" s="17"/>
      <c r="FH130" s="17"/>
      <c r="FI130" s="17"/>
      <c r="FJ130" s="17"/>
      <c r="FK130" s="140" t="n">
        <f aca="false">IF(FK$2&lt;=$A130,IF(FK$3&gt;=$A130,(FK$4),0),0)*($AH131-$AH130)/10000</f>
        <v>0</v>
      </c>
      <c r="FL130" s="140" t="n">
        <f aca="false">IF(FL$2&lt;=$A130,IF(FL$3&gt;=$A130,(FL$4),0),0)*($AH131-$AH130)/10000</f>
        <v>0</v>
      </c>
      <c r="FM130" s="140" t="n">
        <f aca="false">IF(FM$2&lt;=$A130,IF(FM$3&gt;=$A130,(FM$4),0),0)*($AH131-$AH130)/10000</f>
        <v>0</v>
      </c>
      <c r="FN130" s="140" t="n">
        <f aca="false">IF(FN$2&lt;=$A130,IF(FN$3&gt;=$A130,(FN$4),0),0)*($AH131-$AH130)/10000</f>
        <v>0</v>
      </c>
      <c r="FO130" s="140" t="n">
        <f aca="false">IF(FO$2&lt;=$A130,IF(FO$3&gt;=$A130,(FO$4),0),0)*($AH131-$AH130)/10000</f>
        <v>0</v>
      </c>
      <c r="FP130" s="140" t="n">
        <f aca="false">IF(FP$2&lt;=$A130,IF(FP$3&gt;=$A130,(FP$4),0),0)*($AH131-$AH130)/10000</f>
        <v>0</v>
      </c>
      <c r="FQ130" s="17"/>
      <c r="FR130" s="128" t="n">
        <f aca="false">SUM(FK130:FP130)</f>
        <v>0</v>
      </c>
      <c r="FS130" s="128" t="n">
        <f aca="false">FR130*AL130</f>
        <v>0</v>
      </c>
      <c r="FT130" s="17"/>
      <c r="FU130" s="17"/>
      <c r="FV130" s="17"/>
      <c r="FW130" s="17"/>
      <c r="FX130" s="17"/>
      <c r="FY130" s="17"/>
      <c r="FZ130" s="140" t="n">
        <f aca="false">IF(FZ$2&lt;=$A130,IF(FZ$3&gt;=$A130,(FZ$4),0),0)*($AH131-$AH130)/10000</f>
        <v>0</v>
      </c>
      <c r="GA130" s="140" t="n">
        <f aca="false">IF(GA$2&lt;=$A130,IF(GA$3&gt;=$A130,(GA$4),0),0)*($AH131-$AH130)/10000</f>
        <v>0</v>
      </c>
      <c r="GB130" s="140" t="n">
        <f aca="false">IF(GB$2&lt;=$A130,IF(GB$3&gt;=$A130,(GB$4),0),0)*($AH131-$AH130)/10000</f>
        <v>0</v>
      </c>
      <c r="GC130" s="140" t="n">
        <f aca="false">IF(GC$2&lt;=$A130,IF(GC$3&gt;=$A130,(GC$4),0),0)*($AH131-$AH130)/10000</f>
        <v>0</v>
      </c>
      <c r="GD130" s="140" t="n">
        <f aca="false">IF(GD$2&lt;=$A130,IF(GD$3&gt;=$A130,(GD$4),0),0)*($AH131-$AH130)/10000</f>
        <v>0</v>
      </c>
      <c r="GE130" s="140" t="n">
        <f aca="false">IF(GE$2&lt;=$A130,IF(GE$3&gt;=$A130,(GE$4),0),0)*($AH131-$AH130)/10000</f>
        <v>0</v>
      </c>
      <c r="GF130" s="17"/>
      <c r="GG130" s="128" t="n">
        <f aca="false">SUM(FZ130:GE130)</f>
        <v>0</v>
      </c>
      <c r="GH130" s="128" t="n">
        <f aca="false">GG130*AL130</f>
        <v>0</v>
      </c>
      <c r="GK130" s="17"/>
      <c r="GL130" s="17"/>
      <c r="GM130" s="17"/>
      <c r="GN130" s="17"/>
      <c r="GO130" s="140" t="n">
        <f aca="false">IF(GO$2&lt;=$A130,IF(GO$3&gt;=$A130,(GO$4),0),0)*($AH131-$AH130)/10000</f>
        <v>0</v>
      </c>
      <c r="GP130" s="140" t="n">
        <f aca="false">IF(GP$2&lt;=$A130,IF(GP$3&gt;=$A130,(GP$4),0),0)*($AH131-$AH130)/10000</f>
        <v>0</v>
      </c>
      <c r="GQ130" s="140" t="n">
        <f aca="false">IF(GQ$2&lt;=$A130,IF(GQ$3&gt;=$A130,(GQ$4),0),0)*($AH131-$AH130)/10000</f>
        <v>0</v>
      </c>
      <c r="GR130" s="140" t="n">
        <f aca="false">IF(GR$2&lt;=$A130,IF(GR$3&gt;=$A130,(GR$4),0),0)*($AH131-$AH130)/10000</f>
        <v>0</v>
      </c>
      <c r="GS130" s="140" t="n">
        <f aca="false">IF(GS$2&lt;=$A130,IF(GS$3&gt;=$A130,(GS$4),0),0)*($AH131-$AH130)/10000</f>
        <v>0</v>
      </c>
      <c r="GT130" s="140" t="n">
        <f aca="false">IF(GT$2&lt;=$A130,IF(GT$3&gt;=$A130,(GT$4),0),0)*($AH131-$AH130)/10000</f>
        <v>0</v>
      </c>
      <c r="GU130" s="17"/>
      <c r="GV130" s="128" t="n">
        <f aca="false">SUM(GO130:GT130)</f>
        <v>0</v>
      </c>
      <c r="GW130" s="128" t="n">
        <f aca="false">GV130*AL130</f>
        <v>0</v>
      </c>
      <c r="GZ130" s="17"/>
      <c r="HA130" s="17"/>
      <c r="HB130" s="17"/>
      <c r="HC130" s="17"/>
      <c r="HD130" s="140" t="n">
        <f aca="false">IF(HD$2&lt;=$A130,IF(HD$3&gt;=$A130,(HD$4),0),0)*($AH131-$AH130)/10000</f>
        <v>0</v>
      </c>
      <c r="HE130" s="140" t="n">
        <f aca="false">IF(HE$2&lt;=$A130,IF(HE$3&gt;=$A130,(HE$4),0),0)*($AH131-$AH130)/10000</f>
        <v>0</v>
      </c>
      <c r="HF130" s="140" t="n">
        <f aca="false">IF(HF$2&lt;=$A130,IF(HF$3&gt;=$A130,(HF$4),0),0)*($AH131-$AH130)/10000</f>
        <v>0</v>
      </c>
      <c r="HG130" s="140" t="n">
        <f aca="false">IF(HG$2&lt;=$A130,IF(HG$3&gt;=$A130,(HG$4),0),0)*($AH131-$AH130)/10000</f>
        <v>0</v>
      </c>
      <c r="HH130" s="140" t="n">
        <f aca="false">IF(HH$2&lt;=$A130,IF(HH$3&gt;=$A130,(HH$4),0),0)*($AH131-$AH130)/10000</f>
        <v>0</v>
      </c>
      <c r="HI130" s="140" t="n">
        <f aca="false">IF(HI$2&lt;=$A130,IF(HI$3&gt;=$A130,(HI$4),0),0)*($AH131-$AH130)/10000</f>
        <v>0</v>
      </c>
      <c r="HJ130" s="17"/>
      <c r="HK130" s="128" t="n">
        <f aca="false">SUM(HD130:HI130)</f>
        <v>0</v>
      </c>
      <c r="HL130" s="128" t="n">
        <f aca="false">HK130*AL130</f>
        <v>0</v>
      </c>
    </row>
    <row r="131" customFormat="false" ht="16.5" hidden="false" customHeight="false" outlineLevel="0" collapsed="false">
      <c r="A131" s="133" t="n">
        <v>40725</v>
      </c>
      <c r="B131" s="144" t="e">
        <f aca="false">INDEX(PrnArray,MATCH($A131,PrnColumn,0),MATCH($AE$19,PrnRow,0))+EP131</f>
        <v>#VALUE!</v>
      </c>
      <c r="C131" s="135" t="n">
        <f aca="false">INDEX(M1SHEET,MATCH($A131,M1COLUMN,0),MATCH($AF$14,M1ROW,0))</f>
        <v>0</v>
      </c>
      <c r="D131" s="145" t="n">
        <f aca="false">AVERAGE(C128:C134)</f>
        <v>0</v>
      </c>
      <c r="E131" s="144" t="n">
        <f aca="false">INDEX(PrnArray,MATCH($A131,PrnColumn,0),MATCH($AF$47,PrnRow,0))+HL131</f>
        <v>0</v>
      </c>
      <c r="F131" s="135" t="n">
        <f aca="false">INDEX(M1SHEET,MATCH($A131,M1COLUMN,0),MATCH($AF$6,M1ROW,0))</f>
        <v>0.17</v>
      </c>
      <c r="G131" s="145" t="n">
        <f aca="false">AVERAGE(F128:F134)</f>
        <v>0.181428571428571</v>
      </c>
      <c r="H131" s="144" t="n">
        <f aca="false">INDEX(PrnArray,MATCH($A131,PrnColumn,0),MATCH($AE$11,PrnRow,0))</f>
        <v>0</v>
      </c>
      <c r="I131" s="135" t="n">
        <f aca="false">INDEX(M1SHEET,MATCH($A131,M1COLUMN,0),MATCH($AF$20,M1ROW,0))</f>
        <v>-0.09</v>
      </c>
      <c r="J131" s="145" t="n">
        <f aca="false">AVERAGE(I128:I134)</f>
        <v>-0.09</v>
      </c>
      <c r="K131" s="144" t="e">
        <f aca="false">INDEX(PrnArray,MATCH($A131,PrnColumn,0),MATCH($AE$21,PrnRow,0))+FS131</f>
        <v>#VALUE!</v>
      </c>
      <c r="L131" s="135" t="n">
        <f aca="false">INDEX(M1SHEET,MATCH($A131,M1COLUMN,0),MATCH($AF$10,M1ROW,0))</f>
        <v>0.0725</v>
      </c>
      <c r="M131" s="145" t="n">
        <f aca="false">AVERAGE(L128:L134)</f>
        <v>0.0839285714285714</v>
      </c>
      <c r="N131" s="144" t="n">
        <f aca="false">INDEX(PrnArray,MATCH($A131,PrnColumn,0),MATCH($AE$40,PrnRow,0))+AJ131</f>
        <v>-51.52</v>
      </c>
      <c r="O131" s="135" t="n">
        <f aca="false">INDEX(M1SHEET,MATCH($A131,M1COLUMN,0),MATCH($AF$26,M1ROW,0))</f>
        <v>0.13</v>
      </c>
      <c r="P131" s="145" t="n">
        <f aca="false">AVERAGE(O128:O134)</f>
        <v>0.13</v>
      </c>
      <c r="Q131" s="144" t="n">
        <f aca="false">INDEX(PrnArray,MATCH($A131,PrnColumn,0),MATCH($AE$2,PrnRow,0))+$BE131+$DE131</f>
        <v>1.62</v>
      </c>
      <c r="R131" s="135" t="n">
        <f aca="false">INDEX(M1SHEET,MATCH($A131,M1COLUMN,0),MATCH($AF$3,M1ROW,0))</f>
        <v>-0.57</v>
      </c>
      <c r="S131" s="145" t="n">
        <f aca="false">AVERAGE(R128:R134)</f>
        <v>-0.57</v>
      </c>
      <c r="T131" s="135" t="n">
        <f aca="false">INDEX(M1SHEET,MATCH($A131,M1COLUMN,0),MATCH($AF$28,M1ROW,0))</f>
        <v>5.15022011755798</v>
      </c>
      <c r="U131" s="145" t="n">
        <f aca="false">AVERAGE(T128:T134)</f>
        <v>5.15602452295215</v>
      </c>
      <c r="V131" s="144" t="e">
        <f aca="false">INDEX(PrnArray,MATCH($A131,PrnColumn,0),MATCH($AE$18,PrnRow,0))+INDEX(optsArray,MATCH($A131,optsColumn,0),MATCH($AE$18,optsRow,0))+$BE131+$CJ131+$CR131+$DP131</f>
        <v>#VALUE!</v>
      </c>
      <c r="W131" s="135" t="n">
        <f aca="false">INDEX(M1SHEET,MATCH($A131,M1COLUMN,0),MATCH($AF$2,M1ROW,0))</f>
        <v>4.2535</v>
      </c>
      <c r="X131" s="145" t="n">
        <f aca="false">AVERAGE(W128:W134)</f>
        <v>4.25764285714286</v>
      </c>
      <c r="Z131" s="150" t="e">
        <f aca="false">H131+K131+Q131</f>
        <v>#VALUE!</v>
      </c>
      <c r="AA131" s="58"/>
      <c r="AB131" s="58"/>
      <c r="AH131" s="138" t="n">
        <v>40725</v>
      </c>
      <c r="AI131" s="96" t="n">
        <f aca="false">(BE131+BQ131+CJ131+DP131)*AL131</f>
        <v>0</v>
      </c>
      <c r="AJ131" s="97" t="n">
        <f aca="false">(AN131)*(AL131)</f>
        <v>0</v>
      </c>
      <c r="AK131" s="97" t="n">
        <f aca="false">(AM131+AN131)*(AL131)</f>
        <v>0</v>
      </c>
      <c r="AL131" s="139" t="n">
        <f aca="false">INDEX(M1SHEET,MATCH($AH131,M1COLUMN,0),MATCH($AF$38,M1ROW,0))</f>
        <v>0.536132726648962</v>
      </c>
      <c r="AM131" s="122" t="n">
        <f aca="false">BR131</f>
        <v>0</v>
      </c>
      <c r="AN131" s="97" t="n">
        <f aca="false">BQ131</f>
        <v>0</v>
      </c>
      <c r="AO131" s="125"/>
      <c r="AP131" s="108"/>
      <c r="AQ131" s="128" t="n">
        <f aca="false">SUM(AW131:BD131)+SUM(BH131:BO131)+SUM(DT131:DY131)+SUM(BV131:CH131)</f>
        <v>0</v>
      </c>
      <c r="AR131" s="108"/>
      <c r="AS131" s="17"/>
      <c r="AT131" s="17"/>
      <c r="AU131" s="37" t="n">
        <v>40725</v>
      </c>
      <c r="AV131" s="17"/>
      <c r="AW131" s="128" t="n">
        <f aca="false">IF(AW$2&lt;=$A131,IF(AW$3&gt;=$A131,(AW$4/1.055056),0),0)*($AH132-$AH131)/10000</f>
        <v>0</v>
      </c>
      <c r="AX131" s="140" t="n">
        <f aca="false">IF(AX$2&lt;=$A131,IF(AX$3&gt;=$A131,(AX$4/1.055056),0),0)*($AH132-$AH131)/10000</f>
        <v>0</v>
      </c>
      <c r="AY131" s="140" t="n">
        <f aca="false">IF(AY$2&lt;=$A131,IF(AY$3&gt;=$A131,(AY$4/1.055056),0),0)*($AH132-$AH131)/10000</f>
        <v>0</v>
      </c>
      <c r="AZ131" s="140" t="n">
        <f aca="false">IF(AZ$2&lt;=$A131,IF(AZ$3&gt;=$A131,(AZ$4/1.055056),0),0)*($AH132-$AH131)/10000</f>
        <v>0</v>
      </c>
      <c r="BA131" s="140" t="n">
        <f aca="false">IF(BA$2&lt;=$A131,IF(BA$3&gt;=$A131,(BA$4/1.055056),0),0)*($AH132-$AH131)/10000</f>
        <v>0</v>
      </c>
      <c r="BB131" s="140" t="n">
        <f aca="false">IF(BB$2&lt;=$A131,IF(BB$3&gt;=$A131,(BB$4/1.055056),0),0)*($AH132-$AH131)/10000</f>
        <v>0</v>
      </c>
      <c r="BC131" s="140" t="n">
        <f aca="false">IF(BC$2&lt;=$A131,IF(BC$3&gt;=$A131,(BC$4/1.055056),0),0)*($AH132-$AH131)/10000</f>
        <v>0</v>
      </c>
      <c r="BD131" s="140"/>
      <c r="BE131" s="140" t="n">
        <f aca="false">SUM(AW131:BD131)*AL131</f>
        <v>0</v>
      </c>
      <c r="BF131" s="13"/>
      <c r="BG131" s="13"/>
      <c r="BH131" s="141" t="n">
        <f aca="false">IF(BH$2&lt;=$A131,IF(BH$3&gt;=$A131,(BH$4/1.055056),0),0)*($AH132-$AH131)/10000</f>
        <v>0</v>
      </c>
      <c r="BI131" s="141" t="n">
        <f aca="false">IF(BI$2&lt;=$A131,IF(BI$3&gt;=$A131,(BI$4/1.055056),0),0)*($AH132-$AH131)/10000</f>
        <v>0</v>
      </c>
      <c r="BJ131" s="141" t="n">
        <f aca="false">IF(BJ$2&lt;=$A131,IF(BJ$3&gt;=$A131,(BJ$4/1.055056),0),0)*($AH132-$AH131)/10000</f>
        <v>0</v>
      </c>
      <c r="BK131" s="141" t="n">
        <f aca="false">IF(BK$2&lt;=$A131,IF(BK$3&gt;=$A131,(BK$4/1.055056),0),0)*($AH132-$AH131)/10000</f>
        <v>0</v>
      </c>
      <c r="BL131" s="141" t="n">
        <f aca="false">IF(BL$2&lt;=$A131,IF(BL$3&gt;=$A131,(BL$4/1.055056),0),0)*($AH132-$AH131)/10000</f>
        <v>0</v>
      </c>
      <c r="BM131" s="141" t="n">
        <f aca="false">IF(BM$2&lt;=$A131,IF(BM$3&gt;=$A131,(BM$4/1.055056),0),0)*($AH132-$AH131)/10000</f>
        <v>0</v>
      </c>
      <c r="BN131" s="141" t="n">
        <f aca="false">IF(BN$2&lt;=$A131,IF(BN$3&gt;=$A131,(BN$4/1.055056),0),0)*($AH132-$AH131)/10000</f>
        <v>0</v>
      </c>
      <c r="BO131" s="141" t="n">
        <f aca="false">IF(BO$2&lt;=$A131,IF(BO$3&gt;=$A131,(BO$4/1.055056),0),0)*($AH132-$AH131)/10000</f>
        <v>0</v>
      </c>
      <c r="BP131" s="13"/>
      <c r="BQ131" s="14" t="n">
        <f aca="false">SUM(BH131:BO131)</f>
        <v>0</v>
      </c>
      <c r="BR131" s="14"/>
      <c r="BS131" s="14"/>
      <c r="BT131" s="17"/>
      <c r="BU131" s="17"/>
      <c r="BV131" s="142" t="n">
        <f aca="false">IF(BV$2&lt;=$A131,IF(BV$3&gt;=$A131,(BV$4),0),0)*($AH132-$AH131)/10000</f>
        <v>0</v>
      </c>
      <c r="BW131" s="142" t="n">
        <f aca="false">IF(BW$2&lt;=$A131,IF(BW$3&gt;=$A131,(BW$4),0),0)*($AH132-$AH131)/10000</f>
        <v>0</v>
      </c>
      <c r="BX131" s="142" t="n">
        <f aca="false">IF(BX$2&lt;=$A131,IF(BX$3&gt;=$A131,(BX$4),0),0)*($AH132-$AH131)/10000</f>
        <v>0</v>
      </c>
      <c r="BY131" s="142" t="n">
        <f aca="false">IF(BY$2&lt;=$A131,IF(BY$3&gt;=$A131,(BY$4),0),0)*($AH132-$AH131)/10000</f>
        <v>0</v>
      </c>
      <c r="BZ131" s="142" t="n">
        <f aca="false">IF(BZ$2&lt;=$A131,IF(BZ$3&gt;=$A131,(BZ$4),0),0)*($AH132-$AH131)/10000</f>
        <v>0</v>
      </c>
      <c r="CA131" s="140" t="n">
        <f aca="false">IF(CA$2&lt;=$A131,IF(CA$3&gt;=$A131,(CA$4),0),0)*($AH132-$AH131)/10000</f>
        <v>0</v>
      </c>
      <c r="CB131" s="140" t="n">
        <f aca="false">IF(CB$2&lt;=$A131,IF(CB$3&gt;=$A131,(CB$4),0),0)*($AH132-$AH131)/10000</f>
        <v>0</v>
      </c>
      <c r="CC131" s="140" t="n">
        <f aca="false">IF(CC$2&lt;=$A131,IF(CC$3&gt;=$A131,(CC$4),0),0)*($AH132-$AH131)/10000</f>
        <v>0</v>
      </c>
      <c r="CD131" s="140" t="n">
        <f aca="false">IF(CD$2&lt;=$A131,IF(CD$3&gt;=$A131,(CD$4),0),0)*($AH132-$AH131)/10000</f>
        <v>0</v>
      </c>
      <c r="CE131" s="140" t="n">
        <f aca="false">IF(CE$2&lt;=$A131,IF(CE$3&gt;=$A131,(CE$4),0),0)*($AH132-$AH131)/10000</f>
        <v>0</v>
      </c>
      <c r="CF131" s="140" t="n">
        <f aca="false">IF(CF$2&lt;=$A131,IF(CF$3&gt;=$A131,(CF$4),0),0)*($AH132-$AH131)/10000</f>
        <v>0</v>
      </c>
      <c r="CG131" s="140" t="n">
        <f aca="false">IF(CG$2&lt;=$A131,IF(CG$3&gt;=$A131,(CG$4),0),0)*($AH132-$AH131)/10000</f>
        <v>0</v>
      </c>
      <c r="CH131" s="140" t="n">
        <f aca="false">IF(CH$2&lt;=$A131,IF(CH$3&gt;=$A131,(CH$4),0),0)*($AH132-$AH131)/10000</f>
        <v>0</v>
      </c>
      <c r="CI131" s="17"/>
      <c r="CJ131" s="128" t="n">
        <f aca="false">SUM(BV131:CH131)*$AL131</f>
        <v>0</v>
      </c>
      <c r="CK131" s="128"/>
      <c r="CL131" s="128"/>
      <c r="CM131" s="142" t="n">
        <f aca="false">IF(CM$2&lt;=$A131,IF(CM$3&gt;=$A131,(CM$4),0),0)*($AH132-$AH131)/10000</f>
        <v>0</v>
      </c>
      <c r="CN131" s="142" t="n">
        <f aca="false">IF(CN$2&lt;=$A131,IF(CN$3&gt;=$A131,(CN$4),0),0)*($AH132-$AH131)/10000</f>
        <v>0</v>
      </c>
      <c r="CO131" s="142" t="n">
        <f aca="false">IF(CO$2&lt;=$A131,IF(CO$3&gt;=$A131,(CO$4),0),0)*($AH132-$AH131)/10000</f>
        <v>0</v>
      </c>
      <c r="CP131" s="142" t="n">
        <f aca="false">IF(CP$2&lt;=$A131,IF(CP$3&gt;=$A131,(CP$4),0),0)*($AH132-$AH131)/10000</f>
        <v>0</v>
      </c>
      <c r="CQ131" s="128"/>
      <c r="CR131" s="128" t="n">
        <f aca="false">SUM(CM131:CP131)*AL131</f>
        <v>0</v>
      </c>
      <c r="CS131" s="128"/>
      <c r="CT131" s="17"/>
      <c r="CU131" s="17"/>
      <c r="CV131" s="17"/>
      <c r="CW131" s="140" t="n">
        <f aca="false">IF(CW$2&lt;=$A131,IF(CW$3&gt;=$A131,(CW$4),0),0)*($AH132-$AH131)/10000</f>
        <v>0</v>
      </c>
      <c r="CX131" s="140" t="n">
        <f aca="false">IF(CX$2&lt;=$A131,IF(CX$3&gt;=$A131,(CX$4),0),0)*($AH132-$AH131)/10000</f>
        <v>0</v>
      </c>
      <c r="CY131" s="140" t="n">
        <f aca="false">IF(CY$2&lt;=$A131,IF(CY$3&gt;=$A131,(CY$4),0),0)*($AH132-$AH131)/10000</f>
        <v>0</v>
      </c>
      <c r="CZ131" s="140" t="n">
        <f aca="false">IF(CZ$2&lt;=$A131,IF(CZ$3&gt;=$A131,(CZ$4),0),0)*($AH132-$AH131)/10000</f>
        <v>0</v>
      </c>
      <c r="DA131" s="140" t="n">
        <f aca="false">IF(DA$2&lt;=$A131,IF(DA$3&gt;=$A131,(DA$4),0),0)*($AH132-$AH131)/10000</f>
        <v>0</v>
      </c>
      <c r="DB131" s="140" t="n">
        <f aca="false">IF(DB$2&lt;=$A131,IF(DB$3&gt;=$A131,(DB$4),0),0)*($AH132-$AH131)/10000</f>
        <v>0</v>
      </c>
      <c r="DC131" s="140" t="n">
        <f aca="false">IF(DC$2&lt;=$A131,IF(DC$3&gt;=$A131,(DC$4),0),0)*($AH132-$AH131)/10000</f>
        <v>0</v>
      </c>
      <c r="DD131" s="17"/>
      <c r="DE131" s="128" t="n">
        <f aca="false">SUM(CW131:DC131)*$AL131</f>
        <v>0</v>
      </c>
      <c r="DF131" s="17"/>
      <c r="DG131" s="17"/>
      <c r="DH131" s="17"/>
      <c r="DI131" s="17"/>
      <c r="DJ131" s="17"/>
      <c r="DK131" s="140" t="n">
        <f aca="false">IF(DK$2&lt;=$A131,IF(DK$3&gt;=$A131,(DK$4),0),0)*($AH132-$AH131)/10000</f>
        <v>0</v>
      </c>
      <c r="DL131" s="140" t="n">
        <f aca="false">IF(DL$2&lt;=$A131,IF(DL$3&gt;=$A131,(DL$4),0),0)*($AH132-$AH131)/10000</f>
        <v>0</v>
      </c>
      <c r="DM131" s="140" t="n">
        <f aca="false">IF(DM$2&lt;=$A131,IF(DM$3&gt;=$A131,(DM$4),0),0)*($AH132-$AH131)/10000</f>
        <v>0</v>
      </c>
      <c r="DN131" s="140" t="n">
        <f aca="false">IF(DN$2&lt;=$A131,IF(DN$3&gt;=$A131,(DN$4),0),0)*($AH132-$AH131)/10000</f>
        <v>0</v>
      </c>
      <c r="DO131" s="140"/>
      <c r="DP131" s="140" t="n">
        <f aca="false">SUM(DK131:DN131)*AL131</f>
        <v>0</v>
      </c>
      <c r="DQ131" s="140"/>
      <c r="DR131" s="140" t="n">
        <f aca="false">IF(DR$2&lt;=$A131,IF(DR$3&gt;=$A131,(DR$4),0),0)*($AH132-$AH131)/10000</f>
        <v>0</v>
      </c>
      <c r="DS131" s="140" t="n">
        <f aca="false">IF(DS$2&lt;=$A131,IF(DS$3&gt;=$A131,(DS$4),0),0)*($AH132-$AH131)/10000</f>
        <v>0</v>
      </c>
      <c r="DT131" s="140" t="n">
        <f aca="false">IF(DT$2&lt;=$A131,IF(DT$3&gt;=$A131,(DT$4),0),0)*($AH132-$AH131)/10000</f>
        <v>0</v>
      </c>
      <c r="DU131" s="140" t="n">
        <f aca="false">IF(DU$2&lt;=$A131,IF(DU$3&gt;=$A131,(DU$4),0),0)*($AH132-$AH131)/10000</f>
        <v>0</v>
      </c>
      <c r="DV131" s="140" t="n">
        <f aca="false">IF(DV$2&lt;=$A131,IF(DV$3&gt;=$A131,(DV$4),0),0)*($AH132-$AH131)/10000</f>
        <v>0</v>
      </c>
      <c r="DW131" s="140" t="n">
        <f aca="false">IF(DW$2&lt;=$A131,IF(DW$3&gt;=$A131,(DW$4),0),0)*($AH132-$AH131)/10000</f>
        <v>0</v>
      </c>
      <c r="DX131" s="140" t="n">
        <f aca="false">IF(DX$2&lt;=$A131,IF(DX$3&gt;=$A131,(DX$4),0),0)*($AH132-$AH131)/10000</f>
        <v>0</v>
      </c>
      <c r="DY131" s="140" t="n">
        <f aca="false">IF(DY$2&lt;=$A131,IF(DY$3&gt;=$A131,(DY$4),0),0)*($AH132-$AH131)/10000</f>
        <v>0</v>
      </c>
      <c r="DZ131" s="17"/>
      <c r="EA131" s="128" t="n">
        <f aca="false">DP131+((SUM(DR131:DY131)))</f>
        <v>0</v>
      </c>
      <c r="EB131" s="128" t="n">
        <f aca="false">EA131*AL131</f>
        <v>0</v>
      </c>
      <c r="EC131" s="17"/>
      <c r="ED131" s="17"/>
      <c r="EE131" s="17"/>
      <c r="EF131" s="17"/>
      <c r="EG131" s="17"/>
      <c r="EH131" s="140" t="n">
        <f aca="false">IF(EH$2&lt;=$A131,IF(EH$3&gt;=$A131,(EH$4),0),0)*($AH132-$AH131)/10000</f>
        <v>0</v>
      </c>
      <c r="EI131" s="140" t="n">
        <f aca="false">IF(EI$2&lt;=$A131,IF(EI$3&gt;=$A131,(EI$4),0),0)*($AH132-$AH131)/10000</f>
        <v>0</v>
      </c>
      <c r="EJ131" s="140" t="n">
        <f aca="false">IF(EJ$2&lt;=$A131,IF(EJ$3&gt;=$A131,(EJ$4),0),0)*($AH132-$AH131)/10000</f>
        <v>0</v>
      </c>
      <c r="EK131" s="140" t="n">
        <f aca="false">IF(EK$2&lt;=$A131,IF(EK$3&gt;=$A131,(EK$4),0),0)*($AH132-$AH131)/10000</f>
        <v>0</v>
      </c>
      <c r="EL131" s="140" t="n">
        <f aca="false">IF(EL$2&lt;=$A131,IF(EL$3&gt;=$A131,(EL$4),0),0)*($AH132-$AH131)/10000</f>
        <v>0</v>
      </c>
      <c r="EM131" s="140" t="n">
        <f aca="false">IF(EM$2&lt;=$A131,IF(EM$3&gt;=$A131,(EM$4),0),0)*($AH132-$AH131)/10000</f>
        <v>0</v>
      </c>
      <c r="EN131" s="17"/>
      <c r="EO131" s="128" t="n">
        <f aca="false">SUM(EH131:EM131)</f>
        <v>0</v>
      </c>
      <c r="EP131" s="128" t="n">
        <f aca="false">EO131*AL131</f>
        <v>0</v>
      </c>
      <c r="EQ131" s="17"/>
      <c r="ER131" s="17"/>
      <c r="ES131" s="17"/>
      <c r="ET131" s="17"/>
      <c r="EU131" s="17"/>
      <c r="EV131" s="140" t="n">
        <f aca="false">IF(EV$2&lt;=$A131,IF(EV$3&gt;=$A131,(EV$4),0),0)*($AH132-$AH131)/10000</f>
        <v>0</v>
      </c>
      <c r="EW131" s="140" t="n">
        <f aca="false">IF(EW$2&lt;=$A131,IF(EW$3&gt;=$A131,(EW$4),0),0)*($AH132-$AH131)/10000</f>
        <v>0</v>
      </c>
      <c r="EX131" s="140" t="n">
        <f aca="false">IF(EX$2&lt;=$A131,IF(EX$3&gt;=$A131,(EX$4),0),0)*($AH132-$AH131)/10000</f>
        <v>0</v>
      </c>
      <c r="EY131" s="140" t="n">
        <f aca="false">IF(EY$2&lt;=$A131,IF(EY$3&gt;=$A131,(EY$4),0),0)*($AH132-$AH131)/10000</f>
        <v>0</v>
      </c>
      <c r="EZ131" s="140" t="n">
        <f aca="false">IF(EZ$2&lt;=$A131,IF(EZ$3&gt;=$A131,(EZ$4),0),0)*($AH132-$AH131)/10000</f>
        <v>0</v>
      </c>
      <c r="FA131" s="140" t="n">
        <f aca="false">IF(FA$2&lt;=$A131,IF(FA$3&gt;=$A131,(FA$4),0),0)*($AH132-$AH131)/10000</f>
        <v>0</v>
      </c>
      <c r="FB131" s="17"/>
      <c r="FC131" s="128" t="n">
        <f aca="false">SUM(EV131:FA131)</f>
        <v>0</v>
      </c>
      <c r="FD131" s="128" t="n">
        <f aca="false">FC131*AL131</f>
        <v>0</v>
      </c>
      <c r="FE131" s="17"/>
      <c r="FF131" s="17"/>
      <c r="FG131" s="17"/>
      <c r="FH131" s="17"/>
      <c r="FI131" s="17"/>
      <c r="FJ131" s="17"/>
      <c r="FK131" s="140" t="n">
        <f aca="false">IF(FK$2&lt;=$A131,IF(FK$3&gt;=$A131,(FK$4),0),0)*($AH132-$AH131)/10000</f>
        <v>0</v>
      </c>
      <c r="FL131" s="140" t="n">
        <f aca="false">IF(FL$2&lt;=$A131,IF(FL$3&gt;=$A131,(FL$4),0),0)*($AH132-$AH131)/10000</f>
        <v>0</v>
      </c>
      <c r="FM131" s="140" t="n">
        <f aca="false">IF(FM$2&lt;=$A131,IF(FM$3&gt;=$A131,(FM$4),0),0)*($AH132-$AH131)/10000</f>
        <v>0</v>
      </c>
      <c r="FN131" s="140" t="n">
        <f aca="false">IF(FN$2&lt;=$A131,IF(FN$3&gt;=$A131,(FN$4),0),0)*($AH132-$AH131)/10000</f>
        <v>0</v>
      </c>
      <c r="FO131" s="140" t="n">
        <f aca="false">IF(FO$2&lt;=$A131,IF(FO$3&gt;=$A131,(FO$4),0),0)*($AH132-$AH131)/10000</f>
        <v>0</v>
      </c>
      <c r="FP131" s="140" t="n">
        <f aca="false">IF(FP$2&lt;=$A131,IF(FP$3&gt;=$A131,(FP$4),0),0)*($AH132-$AH131)/10000</f>
        <v>0</v>
      </c>
      <c r="FQ131" s="17"/>
      <c r="FR131" s="128" t="n">
        <f aca="false">SUM(FK131:FP131)</f>
        <v>0</v>
      </c>
      <c r="FS131" s="128" t="n">
        <f aca="false">FR131*AL131</f>
        <v>0</v>
      </c>
      <c r="FT131" s="17"/>
      <c r="FU131" s="17"/>
      <c r="FV131" s="17"/>
      <c r="FW131" s="17"/>
      <c r="FX131" s="17"/>
      <c r="FY131" s="17"/>
      <c r="FZ131" s="140" t="n">
        <f aca="false">IF(FZ$2&lt;=$A131,IF(FZ$3&gt;=$A131,(FZ$4),0),0)*($AH132-$AH131)/10000</f>
        <v>0</v>
      </c>
      <c r="GA131" s="140" t="n">
        <f aca="false">IF(GA$2&lt;=$A131,IF(GA$3&gt;=$A131,(GA$4),0),0)*($AH132-$AH131)/10000</f>
        <v>0</v>
      </c>
      <c r="GB131" s="140" t="n">
        <f aca="false">IF(GB$2&lt;=$A131,IF(GB$3&gt;=$A131,(GB$4),0),0)*($AH132-$AH131)/10000</f>
        <v>0</v>
      </c>
      <c r="GC131" s="140" t="n">
        <f aca="false">IF(GC$2&lt;=$A131,IF(GC$3&gt;=$A131,(GC$4),0),0)*($AH132-$AH131)/10000</f>
        <v>0</v>
      </c>
      <c r="GD131" s="140" t="n">
        <f aca="false">IF(GD$2&lt;=$A131,IF(GD$3&gt;=$A131,(GD$4),0),0)*($AH132-$AH131)/10000</f>
        <v>0</v>
      </c>
      <c r="GE131" s="140" t="n">
        <f aca="false">IF(GE$2&lt;=$A131,IF(GE$3&gt;=$A131,(GE$4),0),0)*($AH132-$AH131)/10000</f>
        <v>0</v>
      </c>
      <c r="GF131" s="17"/>
      <c r="GG131" s="128" t="n">
        <f aca="false">SUM(FZ131:GE131)</f>
        <v>0</v>
      </c>
      <c r="GH131" s="128" t="n">
        <f aca="false">GG131*AL131</f>
        <v>0</v>
      </c>
      <c r="GK131" s="17"/>
      <c r="GL131" s="17"/>
      <c r="GM131" s="17"/>
      <c r="GN131" s="17"/>
      <c r="GO131" s="140" t="n">
        <f aca="false">IF(GO$2&lt;=$A131,IF(GO$3&gt;=$A131,(GO$4),0),0)*($AH132-$AH131)/10000</f>
        <v>0</v>
      </c>
      <c r="GP131" s="140" t="n">
        <f aca="false">IF(GP$2&lt;=$A131,IF(GP$3&gt;=$A131,(GP$4),0),0)*($AH132-$AH131)/10000</f>
        <v>0</v>
      </c>
      <c r="GQ131" s="140" t="n">
        <f aca="false">IF(GQ$2&lt;=$A131,IF(GQ$3&gt;=$A131,(GQ$4),0),0)*($AH132-$AH131)/10000</f>
        <v>0</v>
      </c>
      <c r="GR131" s="140" t="n">
        <f aca="false">IF(GR$2&lt;=$A131,IF(GR$3&gt;=$A131,(GR$4),0),0)*($AH132-$AH131)/10000</f>
        <v>0</v>
      </c>
      <c r="GS131" s="140" t="n">
        <f aca="false">IF(GS$2&lt;=$A131,IF(GS$3&gt;=$A131,(GS$4),0),0)*($AH132-$AH131)/10000</f>
        <v>0</v>
      </c>
      <c r="GT131" s="140" t="n">
        <f aca="false">IF(GT$2&lt;=$A131,IF(GT$3&gt;=$A131,(GT$4),0),0)*($AH132-$AH131)/10000</f>
        <v>0</v>
      </c>
      <c r="GU131" s="17"/>
      <c r="GV131" s="128" t="n">
        <f aca="false">SUM(GO131:GT131)</f>
        <v>0</v>
      </c>
      <c r="GW131" s="128" t="n">
        <f aca="false">GV131*AL131</f>
        <v>0</v>
      </c>
      <c r="GZ131" s="17"/>
      <c r="HA131" s="17"/>
      <c r="HB131" s="17"/>
      <c r="HC131" s="17"/>
      <c r="HD131" s="140" t="n">
        <f aca="false">IF(HD$2&lt;=$A131,IF(HD$3&gt;=$A131,(HD$4),0),0)*($AH132-$AH131)/10000</f>
        <v>0</v>
      </c>
      <c r="HE131" s="140" t="n">
        <f aca="false">IF(HE$2&lt;=$A131,IF(HE$3&gt;=$A131,(HE$4),0),0)*($AH132-$AH131)/10000</f>
        <v>0</v>
      </c>
      <c r="HF131" s="140" t="n">
        <f aca="false">IF(HF$2&lt;=$A131,IF(HF$3&gt;=$A131,(HF$4),0),0)*($AH132-$AH131)/10000</f>
        <v>0</v>
      </c>
      <c r="HG131" s="140" t="n">
        <f aca="false">IF(HG$2&lt;=$A131,IF(HG$3&gt;=$A131,(HG$4),0),0)*($AH132-$AH131)/10000</f>
        <v>0</v>
      </c>
      <c r="HH131" s="140" t="n">
        <f aca="false">IF(HH$2&lt;=$A131,IF(HH$3&gt;=$A131,(HH$4),0),0)*($AH132-$AH131)/10000</f>
        <v>0</v>
      </c>
      <c r="HI131" s="140" t="n">
        <f aca="false">IF(HI$2&lt;=$A131,IF(HI$3&gt;=$A131,(HI$4),0),0)*($AH132-$AH131)/10000</f>
        <v>0</v>
      </c>
      <c r="HJ131" s="17"/>
      <c r="HK131" s="128" t="n">
        <f aca="false">SUM(HD131:HI131)</f>
        <v>0</v>
      </c>
      <c r="HL131" s="128" t="n">
        <f aca="false">HK131*AL131</f>
        <v>0</v>
      </c>
    </row>
    <row r="132" customFormat="false" ht="16.5" hidden="false" customHeight="false" outlineLevel="0" collapsed="false">
      <c r="A132" s="133" t="n">
        <v>40756</v>
      </c>
      <c r="B132" s="144" t="e">
        <f aca="false">INDEX(PrnArray,MATCH($A132,PrnColumn,0),MATCH($AE$19,PrnRow,0))+EP132</f>
        <v>#VALUE!</v>
      </c>
      <c r="C132" s="135" t="n">
        <f aca="false">INDEX(M1SHEET,MATCH($A132,M1COLUMN,0),MATCH($AF$14,M1ROW,0))</f>
        <v>0</v>
      </c>
      <c r="D132" s="152"/>
      <c r="E132" s="144" t="n">
        <f aca="false">INDEX(PrnArray,MATCH($A132,PrnColumn,0),MATCH($AF$47,PrnRow,0))+HL132</f>
        <v>0</v>
      </c>
      <c r="F132" s="135" t="n">
        <f aca="false">INDEX(M1SHEET,MATCH($A132,M1COLUMN,0),MATCH($AF$6,M1ROW,0))</f>
        <v>0.17</v>
      </c>
      <c r="G132" s="152"/>
      <c r="H132" s="144" t="n">
        <f aca="false">INDEX(PrnArray,MATCH($A132,PrnColumn,0),MATCH($AE$11,PrnRow,0))</f>
        <v>0</v>
      </c>
      <c r="I132" s="135" t="n">
        <f aca="false">INDEX(M1SHEET,MATCH($A132,M1COLUMN,0),MATCH($AF$20,M1ROW,0))</f>
        <v>-0.09</v>
      </c>
      <c r="J132" s="152"/>
      <c r="K132" s="144" t="e">
        <f aca="false">INDEX(PrnArray,MATCH($A132,PrnColumn,0),MATCH($AE$21,PrnRow,0))+FS132</f>
        <v>#VALUE!</v>
      </c>
      <c r="L132" s="135" t="n">
        <f aca="false">INDEX(M1SHEET,MATCH($A132,M1COLUMN,0),MATCH($AF$10,M1ROW,0))</f>
        <v>0.0725</v>
      </c>
      <c r="M132" s="152"/>
      <c r="N132" s="144" t="n">
        <f aca="false">INDEX(PrnArray,MATCH($A132,PrnColumn,0),MATCH($AE$40,PrnRow,0))+AJ132</f>
        <v>-51.24</v>
      </c>
      <c r="O132" s="135" t="n">
        <f aca="false">INDEX(M1SHEET,MATCH($A132,M1COLUMN,0),MATCH($AF$26,M1ROW,0))</f>
        <v>0.13</v>
      </c>
      <c r="P132" s="152"/>
      <c r="Q132" s="144" t="n">
        <f aca="false">INDEX(PrnArray,MATCH($A132,PrnColumn,0),MATCH($AE$2,PrnRow,0))+$BE132+$DE132</f>
        <v>1.61</v>
      </c>
      <c r="R132" s="135" t="n">
        <f aca="false">INDEX(M1SHEET,MATCH($A132,M1COLUMN,0),MATCH($AF$3,M1ROW,0))</f>
        <v>-0.57</v>
      </c>
      <c r="S132" s="152"/>
      <c r="T132" s="135" t="n">
        <f aca="false">INDEX(M1SHEET,MATCH($A132,M1COLUMN,0),MATCH($AF$28,M1ROW,0))</f>
        <v>5.17791649448574</v>
      </c>
      <c r="U132" s="152"/>
      <c r="V132" s="144" t="e">
        <f aca="false">INDEX(PrnArray,MATCH($A132,PrnColumn,0),MATCH($AE$18,PrnRow,0))+INDEX(optsArray,MATCH($A132,optsColumn,0),MATCH($AE$18,optsRow,0))+$BE132+$CJ132+$CR132+$DP132</f>
        <v>#VALUE!</v>
      </c>
      <c r="W132" s="135" t="n">
        <f aca="false">INDEX(M1SHEET,MATCH($A132,M1COLUMN,0),MATCH($AF$2,M1ROW,0))</f>
        <v>4.2735</v>
      </c>
      <c r="X132" s="152"/>
      <c r="Z132" s="150" t="e">
        <f aca="false">H132+K132+Q132</f>
        <v>#VALUE!</v>
      </c>
      <c r="AA132" s="58"/>
      <c r="AB132" s="58"/>
      <c r="AH132" s="138" t="n">
        <v>40756</v>
      </c>
      <c r="AI132" s="96" t="n">
        <f aca="false">(BE132+BQ132+CJ132+DP132)*AL132</f>
        <v>0</v>
      </c>
      <c r="AJ132" s="97" t="n">
        <f aca="false">(AN132)*(AL132)</f>
        <v>0</v>
      </c>
      <c r="AK132" s="97" t="n">
        <f aca="false">(AM132+AN132)*(AL132)</f>
        <v>0</v>
      </c>
      <c r="AL132" s="139" t="n">
        <f aca="false">INDEX(M1SHEET,MATCH($AH132,M1COLUMN,0),MATCH($AF$38,M1ROW,0))</f>
        <v>0.533196111583476</v>
      </c>
      <c r="AM132" s="122" t="n">
        <f aca="false">BR132</f>
        <v>0</v>
      </c>
      <c r="AN132" s="97" t="n">
        <f aca="false">BQ132</f>
        <v>0</v>
      </c>
      <c r="AO132" s="125"/>
      <c r="AP132" s="108"/>
      <c r="AQ132" s="128" t="n">
        <f aca="false">SUM(AW132:BD132)+SUM(BH132:BO132)+SUM(DT132:DY132)+SUM(BV132:CH132)</f>
        <v>0</v>
      </c>
      <c r="AR132" s="108"/>
      <c r="AS132" s="17"/>
      <c r="AT132" s="17"/>
      <c r="AU132" s="37" t="n">
        <v>40756</v>
      </c>
      <c r="AV132" s="17"/>
      <c r="AW132" s="128" t="n">
        <f aca="false">IF(AW$2&lt;=$A132,IF(AW$3&gt;=$A132,(AW$4/1.055056),0),0)*($AH133-$AH132)/10000</f>
        <v>0</v>
      </c>
      <c r="AX132" s="140" t="n">
        <f aca="false">IF(AX$2&lt;=$A132,IF(AX$3&gt;=$A132,(AX$4/1.055056),0),0)*($AH133-$AH132)/10000</f>
        <v>0</v>
      </c>
      <c r="AY132" s="140" t="n">
        <f aca="false">IF(AY$2&lt;=$A132,IF(AY$3&gt;=$A132,(AY$4/1.055056),0),0)*($AH133-$AH132)/10000</f>
        <v>0</v>
      </c>
      <c r="AZ132" s="140" t="n">
        <f aca="false">IF(AZ$2&lt;=$A132,IF(AZ$3&gt;=$A132,(AZ$4/1.055056),0),0)*($AH133-$AH132)/10000</f>
        <v>0</v>
      </c>
      <c r="BA132" s="140" t="n">
        <f aca="false">IF(BA$2&lt;=$A132,IF(BA$3&gt;=$A132,(BA$4/1.055056),0),0)*($AH133-$AH132)/10000</f>
        <v>0</v>
      </c>
      <c r="BB132" s="140" t="n">
        <f aca="false">IF(BB$2&lt;=$A132,IF(BB$3&gt;=$A132,(BB$4/1.055056),0),0)*($AH133-$AH132)/10000</f>
        <v>0</v>
      </c>
      <c r="BC132" s="140" t="n">
        <f aca="false">IF(BC$2&lt;=$A132,IF(BC$3&gt;=$A132,(BC$4/1.055056),0),0)*($AH133-$AH132)/10000</f>
        <v>0</v>
      </c>
      <c r="BD132" s="140"/>
      <c r="BE132" s="140" t="n">
        <f aca="false">SUM(AW132:BD132)*AL132</f>
        <v>0</v>
      </c>
      <c r="BF132" s="13"/>
      <c r="BG132" s="13"/>
      <c r="BH132" s="141" t="n">
        <f aca="false">IF(BH$2&lt;=$A132,IF(BH$3&gt;=$A132,(BH$4/1.055056),0),0)*($AH133-$AH132)/10000</f>
        <v>0</v>
      </c>
      <c r="BI132" s="141" t="n">
        <f aca="false">IF(BI$2&lt;=$A132,IF(BI$3&gt;=$A132,(BI$4/1.055056),0),0)*($AH133-$AH132)/10000</f>
        <v>0</v>
      </c>
      <c r="BJ132" s="141" t="n">
        <f aca="false">IF(BJ$2&lt;=$A132,IF(BJ$3&gt;=$A132,(BJ$4/1.055056),0),0)*($AH133-$AH132)/10000</f>
        <v>0</v>
      </c>
      <c r="BK132" s="141" t="n">
        <f aca="false">IF(BK$2&lt;=$A132,IF(BK$3&gt;=$A132,(BK$4/1.055056),0),0)*($AH133-$AH132)/10000</f>
        <v>0</v>
      </c>
      <c r="BL132" s="141" t="n">
        <f aca="false">IF(BL$2&lt;=$A132,IF(BL$3&gt;=$A132,(BL$4/1.055056),0),0)*($AH133-$AH132)/10000</f>
        <v>0</v>
      </c>
      <c r="BM132" s="141" t="n">
        <f aca="false">IF(BM$2&lt;=$A132,IF(BM$3&gt;=$A132,(BM$4/1.055056),0),0)*($AH133-$AH132)/10000</f>
        <v>0</v>
      </c>
      <c r="BN132" s="141" t="n">
        <f aca="false">IF(BN$2&lt;=$A132,IF(BN$3&gt;=$A132,(BN$4/1.055056),0),0)*($AH133-$AH132)/10000</f>
        <v>0</v>
      </c>
      <c r="BO132" s="141" t="n">
        <f aca="false">IF(BO$2&lt;=$A132,IF(BO$3&gt;=$A132,(BO$4/1.055056),0),0)*($AH133-$AH132)/10000</f>
        <v>0</v>
      </c>
      <c r="BP132" s="13"/>
      <c r="BQ132" s="14" t="n">
        <f aca="false">SUM(BH132:BO132)</f>
        <v>0</v>
      </c>
      <c r="BR132" s="14"/>
      <c r="BS132" s="14"/>
      <c r="BT132" s="17"/>
      <c r="BU132" s="17"/>
      <c r="BV132" s="142" t="n">
        <f aca="false">IF(BV$2&lt;=$A132,IF(BV$3&gt;=$A132,(BV$4),0),0)*($AH133-$AH132)/10000</f>
        <v>0</v>
      </c>
      <c r="BW132" s="142" t="n">
        <f aca="false">IF(BW$2&lt;=$A132,IF(BW$3&gt;=$A132,(BW$4),0),0)*($AH133-$AH132)/10000</f>
        <v>0</v>
      </c>
      <c r="BX132" s="142" t="n">
        <f aca="false">IF(BX$2&lt;=$A132,IF(BX$3&gt;=$A132,(BX$4),0),0)*($AH133-$AH132)/10000</f>
        <v>0</v>
      </c>
      <c r="BY132" s="142" t="n">
        <f aca="false">IF(BY$2&lt;=$A132,IF(BY$3&gt;=$A132,(BY$4),0),0)*($AH133-$AH132)/10000</f>
        <v>0</v>
      </c>
      <c r="BZ132" s="142" t="n">
        <f aca="false">IF(BZ$2&lt;=$A132,IF(BZ$3&gt;=$A132,(BZ$4),0),0)*($AH133-$AH132)/10000</f>
        <v>0</v>
      </c>
      <c r="CA132" s="140" t="n">
        <f aca="false">IF(CA$2&lt;=$A132,IF(CA$3&gt;=$A132,(CA$4),0),0)*($AH133-$AH132)/10000</f>
        <v>0</v>
      </c>
      <c r="CB132" s="140" t="n">
        <f aca="false">IF(CB$2&lt;=$A132,IF(CB$3&gt;=$A132,(CB$4),0),0)*($AH133-$AH132)/10000</f>
        <v>0</v>
      </c>
      <c r="CC132" s="140" t="n">
        <f aca="false">IF(CC$2&lt;=$A132,IF(CC$3&gt;=$A132,(CC$4),0),0)*($AH133-$AH132)/10000</f>
        <v>0</v>
      </c>
      <c r="CD132" s="140" t="n">
        <f aca="false">IF(CD$2&lt;=$A132,IF(CD$3&gt;=$A132,(CD$4),0),0)*($AH133-$AH132)/10000</f>
        <v>0</v>
      </c>
      <c r="CE132" s="140" t="n">
        <f aca="false">IF(CE$2&lt;=$A132,IF(CE$3&gt;=$A132,(CE$4),0),0)*($AH133-$AH132)/10000</f>
        <v>0</v>
      </c>
      <c r="CF132" s="140" t="n">
        <f aca="false">IF(CF$2&lt;=$A132,IF(CF$3&gt;=$A132,(CF$4),0),0)*($AH133-$AH132)/10000</f>
        <v>0</v>
      </c>
      <c r="CG132" s="140" t="n">
        <f aca="false">IF(CG$2&lt;=$A132,IF(CG$3&gt;=$A132,(CG$4),0),0)*($AH133-$AH132)/10000</f>
        <v>0</v>
      </c>
      <c r="CH132" s="140" t="n">
        <f aca="false">IF(CH$2&lt;=$A132,IF(CH$3&gt;=$A132,(CH$4),0),0)*($AH133-$AH132)/10000</f>
        <v>0</v>
      </c>
      <c r="CI132" s="17"/>
      <c r="CJ132" s="128" t="n">
        <f aca="false">SUM(BV132:CH132)*$AL132</f>
        <v>0</v>
      </c>
      <c r="CK132" s="128"/>
      <c r="CL132" s="128"/>
      <c r="CM132" s="142" t="n">
        <f aca="false">IF(CM$2&lt;=$A132,IF(CM$3&gt;=$A132,(CM$4),0),0)*($AH133-$AH132)/10000</f>
        <v>0</v>
      </c>
      <c r="CN132" s="142" t="n">
        <f aca="false">IF(CN$2&lt;=$A132,IF(CN$3&gt;=$A132,(CN$4),0),0)*($AH133-$AH132)/10000</f>
        <v>0</v>
      </c>
      <c r="CO132" s="142" t="n">
        <f aca="false">IF(CO$2&lt;=$A132,IF(CO$3&gt;=$A132,(CO$4),0),0)*($AH133-$AH132)/10000</f>
        <v>0</v>
      </c>
      <c r="CP132" s="142" t="n">
        <f aca="false">IF(CP$2&lt;=$A132,IF(CP$3&gt;=$A132,(CP$4),0),0)*($AH133-$AH132)/10000</f>
        <v>0</v>
      </c>
      <c r="CQ132" s="128"/>
      <c r="CR132" s="128" t="n">
        <f aca="false">SUM(CM132:CP132)*AL132</f>
        <v>0</v>
      </c>
      <c r="CS132" s="128"/>
      <c r="CT132" s="17"/>
      <c r="CU132" s="17"/>
      <c r="CV132" s="17"/>
      <c r="CW132" s="140" t="n">
        <f aca="false">IF(CW$2&lt;=$A132,IF(CW$3&gt;=$A132,(CW$4),0),0)*($AH133-$AH132)/10000</f>
        <v>0</v>
      </c>
      <c r="CX132" s="140" t="n">
        <f aca="false">IF(CX$2&lt;=$A132,IF(CX$3&gt;=$A132,(CX$4),0),0)*($AH133-$AH132)/10000</f>
        <v>0</v>
      </c>
      <c r="CY132" s="140" t="n">
        <f aca="false">IF(CY$2&lt;=$A132,IF(CY$3&gt;=$A132,(CY$4),0),0)*($AH133-$AH132)/10000</f>
        <v>0</v>
      </c>
      <c r="CZ132" s="140" t="n">
        <f aca="false">IF(CZ$2&lt;=$A132,IF(CZ$3&gt;=$A132,(CZ$4),0),0)*($AH133-$AH132)/10000</f>
        <v>0</v>
      </c>
      <c r="DA132" s="140" t="n">
        <f aca="false">IF(DA$2&lt;=$A132,IF(DA$3&gt;=$A132,(DA$4),0),0)*($AH133-$AH132)/10000</f>
        <v>0</v>
      </c>
      <c r="DB132" s="140" t="n">
        <f aca="false">IF(DB$2&lt;=$A132,IF(DB$3&gt;=$A132,(DB$4),0),0)*($AH133-$AH132)/10000</f>
        <v>0</v>
      </c>
      <c r="DC132" s="140" t="n">
        <f aca="false">IF(DC$2&lt;=$A132,IF(DC$3&gt;=$A132,(DC$4),0),0)*($AH133-$AH132)/10000</f>
        <v>0</v>
      </c>
      <c r="DD132" s="17"/>
      <c r="DE132" s="128" t="n">
        <f aca="false">SUM(CW132:DC132)*$AL132</f>
        <v>0</v>
      </c>
      <c r="DF132" s="17"/>
      <c r="DG132" s="17"/>
      <c r="DH132" s="17"/>
      <c r="DI132" s="17"/>
      <c r="DJ132" s="17"/>
      <c r="DK132" s="140" t="n">
        <f aca="false">IF(DK$2&lt;=$A132,IF(DK$3&gt;=$A132,(DK$4),0),0)*($AH133-$AH132)/10000</f>
        <v>0</v>
      </c>
      <c r="DL132" s="140" t="n">
        <f aca="false">IF(DL$2&lt;=$A132,IF(DL$3&gt;=$A132,(DL$4),0),0)*($AH133-$AH132)/10000</f>
        <v>0</v>
      </c>
      <c r="DM132" s="140" t="n">
        <f aca="false">IF(DM$2&lt;=$A132,IF(DM$3&gt;=$A132,(DM$4),0),0)*($AH133-$AH132)/10000</f>
        <v>0</v>
      </c>
      <c r="DN132" s="140" t="n">
        <f aca="false">IF(DN$2&lt;=$A132,IF(DN$3&gt;=$A132,(DN$4),0),0)*($AH133-$AH132)/10000</f>
        <v>0</v>
      </c>
      <c r="DO132" s="140"/>
      <c r="DP132" s="140" t="n">
        <f aca="false">SUM(DK132:DN132)*AL132</f>
        <v>0</v>
      </c>
      <c r="DQ132" s="140"/>
      <c r="DR132" s="140" t="n">
        <f aca="false">IF(DR$2&lt;=$A132,IF(DR$3&gt;=$A132,(DR$4),0),0)*($AH133-$AH132)/10000</f>
        <v>0</v>
      </c>
      <c r="DS132" s="140" t="n">
        <f aca="false">IF(DS$2&lt;=$A132,IF(DS$3&gt;=$A132,(DS$4),0),0)*($AH133-$AH132)/10000</f>
        <v>0</v>
      </c>
      <c r="DT132" s="140" t="n">
        <f aca="false">IF(DT$2&lt;=$A132,IF(DT$3&gt;=$A132,(DT$4),0),0)*($AH133-$AH132)/10000</f>
        <v>0</v>
      </c>
      <c r="DU132" s="140" t="n">
        <f aca="false">IF(DU$2&lt;=$A132,IF(DU$3&gt;=$A132,(DU$4),0),0)*($AH133-$AH132)/10000</f>
        <v>0</v>
      </c>
      <c r="DV132" s="140" t="n">
        <f aca="false">IF(DV$2&lt;=$A132,IF(DV$3&gt;=$A132,(DV$4),0),0)*($AH133-$AH132)/10000</f>
        <v>0</v>
      </c>
      <c r="DW132" s="140" t="n">
        <f aca="false">IF(DW$2&lt;=$A132,IF(DW$3&gt;=$A132,(DW$4),0),0)*($AH133-$AH132)/10000</f>
        <v>0</v>
      </c>
      <c r="DX132" s="140" t="n">
        <f aca="false">IF(DX$2&lt;=$A132,IF(DX$3&gt;=$A132,(DX$4),0),0)*($AH133-$AH132)/10000</f>
        <v>0</v>
      </c>
      <c r="DY132" s="140" t="n">
        <f aca="false">IF(DY$2&lt;=$A132,IF(DY$3&gt;=$A132,(DY$4),0),0)*($AH133-$AH132)/10000</f>
        <v>0</v>
      </c>
      <c r="DZ132" s="17"/>
      <c r="EA132" s="128" t="n">
        <f aca="false">DP132+((SUM(DR132:DY132)))</f>
        <v>0</v>
      </c>
      <c r="EB132" s="128" t="n">
        <f aca="false">EA132*AL132</f>
        <v>0</v>
      </c>
      <c r="EC132" s="17"/>
      <c r="ED132" s="17"/>
      <c r="EE132" s="17"/>
      <c r="EF132" s="17"/>
      <c r="EG132" s="17"/>
      <c r="EH132" s="140" t="n">
        <f aca="false">IF(EH$2&lt;=$A132,IF(EH$3&gt;=$A132,(EH$4),0),0)*($AH133-$AH132)/10000</f>
        <v>0</v>
      </c>
      <c r="EI132" s="140" t="n">
        <f aca="false">IF(EI$2&lt;=$A132,IF(EI$3&gt;=$A132,(EI$4),0),0)*($AH133-$AH132)/10000</f>
        <v>0</v>
      </c>
      <c r="EJ132" s="140" t="n">
        <f aca="false">IF(EJ$2&lt;=$A132,IF(EJ$3&gt;=$A132,(EJ$4),0),0)*($AH133-$AH132)/10000</f>
        <v>0</v>
      </c>
      <c r="EK132" s="140" t="n">
        <f aca="false">IF(EK$2&lt;=$A132,IF(EK$3&gt;=$A132,(EK$4),0),0)*($AH133-$AH132)/10000</f>
        <v>0</v>
      </c>
      <c r="EL132" s="140" t="n">
        <f aca="false">IF(EL$2&lt;=$A132,IF(EL$3&gt;=$A132,(EL$4),0),0)*($AH133-$AH132)/10000</f>
        <v>0</v>
      </c>
      <c r="EM132" s="140" t="n">
        <f aca="false">IF(EM$2&lt;=$A132,IF(EM$3&gt;=$A132,(EM$4),0),0)*($AH133-$AH132)/10000</f>
        <v>0</v>
      </c>
      <c r="EN132" s="17"/>
      <c r="EO132" s="128" t="n">
        <f aca="false">SUM(EH132:EM132)</f>
        <v>0</v>
      </c>
      <c r="EP132" s="128" t="n">
        <f aca="false">EO132*AL132</f>
        <v>0</v>
      </c>
      <c r="EQ132" s="17"/>
      <c r="ER132" s="17"/>
      <c r="ES132" s="17"/>
      <c r="ET132" s="17"/>
      <c r="EU132" s="17"/>
      <c r="EV132" s="140" t="n">
        <f aca="false">IF(EV$2&lt;=$A132,IF(EV$3&gt;=$A132,(EV$4),0),0)*($AH133-$AH132)/10000</f>
        <v>0</v>
      </c>
      <c r="EW132" s="140" t="n">
        <f aca="false">IF(EW$2&lt;=$A132,IF(EW$3&gt;=$A132,(EW$4),0),0)*($AH133-$AH132)/10000</f>
        <v>0</v>
      </c>
      <c r="EX132" s="140" t="n">
        <f aca="false">IF(EX$2&lt;=$A132,IF(EX$3&gt;=$A132,(EX$4),0),0)*($AH133-$AH132)/10000</f>
        <v>0</v>
      </c>
      <c r="EY132" s="140" t="n">
        <f aca="false">IF(EY$2&lt;=$A132,IF(EY$3&gt;=$A132,(EY$4),0),0)*($AH133-$AH132)/10000</f>
        <v>0</v>
      </c>
      <c r="EZ132" s="140" t="n">
        <f aca="false">IF(EZ$2&lt;=$A132,IF(EZ$3&gt;=$A132,(EZ$4),0),0)*($AH133-$AH132)/10000</f>
        <v>0</v>
      </c>
      <c r="FA132" s="140" t="n">
        <f aca="false">IF(FA$2&lt;=$A132,IF(FA$3&gt;=$A132,(FA$4),0),0)*($AH133-$AH132)/10000</f>
        <v>0</v>
      </c>
      <c r="FB132" s="17"/>
      <c r="FC132" s="128" t="n">
        <f aca="false">SUM(EV132:FA132)</f>
        <v>0</v>
      </c>
      <c r="FD132" s="128" t="n">
        <f aca="false">FC132*AL132</f>
        <v>0</v>
      </c>
      <c r="FE132" s="17"/>
      <c r="FF132" s="17"/>
      <c r="FG132" s="17"/>
      <c r="FH132" s="17"/>
      <c r="FI132" s="17"/>
      <c r="FJ132" s="17"/>
      <c r="FK132" s="140" t="n">
        <f aca="false">IF(FK$2&lt;=$A132,IF(FK$3&gt;=$A132,(FK$4),0),0)*($AH133-$AH132)/10000</f>
        <v>0</v>
      </c>
      <c r="FL132" s="140" t="n">
        <f aca="false">IF(FL$2&lt;=$A132,IF(FL$3&gt;=$A132,(FL$4),0),0)*($AH133-$AH132)/10000</f>
        <v>0</v>
      </c>
      <c r="FM132" s="140" t="n">
        <f aca="false">IF(FM$2&lt;=$A132,IF(FM$3&gt;=$A132,(FM$4),0),0)*($AH133-$AH132)/10000</f>
        <v>0</v>
      </c>
      <c r="FN132" s="140" t="n">
        <f aca="false">IF(FN$2&lt;=$A132,IF(FN$3&gt;=$A132,(FN$4),0),0)*($AH133-$AH132)/10000</f>
        <v>0</v>
      </c>
      <c r="FO132" s="140" t="n">
        <f aca="false">IF(FO$2&lt;=$A132,IF(FO$3&gt;=$A132,(FO$4),0),0)*($AH133-$AH132)/10000</f>
        <v>0</v>
      </c>
      <c r="FP132" s="140" t="n">
        <f aca="false">IF(FP$2&lt;=$A132,IF(FP$3&gt;=$A132,(FP$4),0),0)*($AH133-$AH132)/10000</f>
        <v>0</v>
      </c>
      <c r="FQ132" s="17"/>
      <c r="FR132" s="128" t="n">
        <f aca="false">SUM(FK132:FP132)</f>
        <v>0</v>
      </c>
      <c r="FS132" s="128" t="n">
        <f aca="false">FR132*AL132</f>
        <v>0</v>
      </c>
      <c r="FT132" s="17"/>
      <c r="FU132" s="17"/>
      <c r="FV132" s="17"/>
      <c r="FW132" s="17"/>
      <c r="FX132" s="17"/>
      <c r="FY132" s="17"/>
      <c r="FZ132" s="140" t="n">
        <f aca="false">IF(FZ$2&lt;=$A132,IF(FZ$3&gt;=$A132,(FZ$4),0),0)*($AH133-$AH132)/10000</f>
        <v>0</v>
      </c>
      <c r="GA132" s="140" t="n">
        <f aca="false">IF(GA$2&lt;=$A132,IF(GA$3&gt;=$A132,(GA$4),0),0)*($AH133-$AH132)/10000</f>
        <v>0</v>
      </c>
      <c r="GB132" s="140" t="n">
        <f aca="false">IF(GB$2&lt;=$A132,IF(GB$3&gt;=$A132,(GB$4),0),0)*($AH133-$AH132)/10000</f>
        <v>0</v>
      </c>
      <c r="GC132" s="140" t="n">
        <f aca="false">IF(GC$2&lt;=$A132,IF(GC$3&gt;=$A132,(GC$4),0),0)*($AH133-$AH132)/10000</f>
        <v>0</v>
      </c>
      <c r="GD132" s="140" t="n">
        <f aca="false">IF(GD$2&lt;=$A132,IF(GD$3&gt;=$A132,(GD$4),0),0)*($AH133-$AH132)/10000</f>
        <v>0</v>
      </c>
      <c r="GE132" s="140" t="n">
        <f aca="false">IF(GE$2&lt;=$A132,IF(GE$3&gt;=$A132,(GE$4),0),0)*($AH133-$AH132)/10000</f>
        <v>0</v>
      </c>
      <c r="GF132" s="17"/>
      <c r="GG132" s="128" t="n">
        <f aca="false">SUM(FZ132:GE132)</f>
        <v>0</v>
      </c>
      <c r="GH132" s="128" t="n">
        <f aca="false">GG132*AL132</f>
        <v>0</v>
      </c>
      <c r="GK132" s="17"/>
      <c r="GL132" s="17"/>
      <c r="GM132" s="17"/>
      <c r="GN132" s="17"/>
      <c r="GO132" s="140" t="n">
        <f aca="false">IF(GO$2&lt;=$A132,IF(GO$3&gt;=$A132,(GO$4),0),0)*($AH133-$AH132)/10000</f>
        <v>0</v>
      </c>
      <c r="GP132" s="140" t="n">
        <f aca="false">IF(GP$2&lt;=$A132,IF(GP$3&gt;=$A132,(GP$4),0),0)*($AH133-$AH132)/10000</f>
        <v>0</v>
      </c>
      <c r="GQ132" s="140" t="n">
        <f aca="false">IF(GQ$2&lt;=$A132,IF(GQ$3&gt;=$A132,(GQ$4),0),0)*($AH133-$AH132)/10000</f>
        <v>0</v>
      </c>
      <c r="GR132" s="140" t="n">
        <f aca="false">IF(GR$2&lt;=$A132,IF(GR$3&gt;=$A132,(GR$4),0),0)*($AH133-$AH132)/10000</f>
        <v>0</v>
      </c>
      <c r="GS132" s="140" t="n">
        <f aca="false">IF(GS$2&lt;=$A132,IF(GS$3&gt;=$A132,(GS$4),0),0)*($AH133-$AH132)/10000</f>
        <v>0</v>
      </c>
      <c r="GT132" s="140" t="n">
        <f aca="false">IF(GT$2&lt;=$A132,IF(GT$3&gt;=$A132,(GT$4),0),0)*($AH133-$AH132)/10000</f>
        <v>0</v>
      </c>
      <c r="GU132" s="17"/>
      <c r="GV132" s="128" t="n">
        <f aca="false">SUM(GO132:GT132)</f>
        <v>0</v>
      </c>
      <c r="GW132" s="128" t="n">
        <f aca="false">GV132*AL132</f>
        <v>0</v>
      </c>
      <c r="GZ132" s="17"/>
      <c r="HA132" s="17"/>
      <c r="HB132" s="17"/>
      <c r="HC132" s="17"/>
      <c r="HD132" s="140" t="n">
        <f aca="false">IF(HD$2&lt;=$A132,IF(HD$3&gt;=$A132,(HD$4),0),0)*($AH133-$AH132)/10000</f>
        <v>0</v>
      </c>
      <c r="HE132" s="140" t="n">
        <f aca="false">IF(HE$2&lt;=$A132,IF(HE$3&gt;=$A132,(HE$4),0),0)*($AH133-$AH132)/10000</f>
        <v>0</v>
      </c>
      <c r="HF132" s="140" t="n">
        <f aca="false">IF(HF$2&lt;=$A132,IF(HF$3&gt;=$A132,(HF$4),0),0)*($AH133-$AH132)/10000</f>
        <v>0</v>
      </c>
      <c r="HG132" s="140" t="n">
        <f aca="false">IF(HG$2&lt;=$A132,IF(HG$3&gt;=$A132,(HG$4),0),0)*($AH133-$AH132)/10000</f>
        <v>0</v>
      </c>
      <c r="HH132" s="140" t="n">
        <f aca="false">IF(HH$2&lt;=$A132,IF(HH$3&gt;=$A132,(HH$4),0),0)*($AH133-$AH132)/10000</f>
        <v>0</v>
      </c>
      <c r="HI132" s="140" t="n">
        <f aca="false">IF(HI$2&lt;=$A132,IF(HI$3&gt;=$A132,(HI$4),0),0)*($AH133-$AH132)/10000</f>
        <v>0</v>
      </c>
      <c r="HJ132" s="17"/>
      <c r="HK132" s="128" t="n">
        <f aca="false">SUM(HD132:HI132)</f>
        <v>0</v>
      </c>
      <c r="HL132" s="128" t="n">
        <f aca="false">HK132*AL132</f>
        <v>0</v>
      </c>
    </row>
    <row r="133" customFormat="false" ht="16.5" hidden="false" customHeight="false" outlineLevel="0" collapsed="false">
      <c r="A133" s="133" t="n">
        <v>40787</v>
      </c>
      <c r="B133" s="144" t="e">
        <f aca="false">INDEX(PrnArray,MATCH($A133,PrnColumn,0),MATCH($AE$19,PrnRow,0))+EP133</f>
        <v>#VALUE!</v>
      </c>
      <c r="C133" s="135" t="n">
        <f aca="false">INDEX(M1SHEET,MATCH($A133,M1COLUMN,0),MATCH($AF$14,M1ROW,0))</f>
        <v>0</v>
      </c>
      <c r="D133" s="152"/>
      <c r="E133" s="144" t="n">
        <f aca="false">INDEX(PrnArray,MATCH($A133,PrnColumn,0),MATCH($AF$47,PrnRow,0))+HL133</f>
        <v>0</v>
      </c>
      <c r="F133" s="135" t="n">
        <f aca="false">INDEX(M1SHEET,MATCH($A133,M1COLUMN,0),MATCH($AF$6,M1ROW,0))</f>
        <v>0.19</v>
      </c>
      <c r="G133" s="152"/>
      <c r="H133" s="144" t="n">
        <f aca="false">INDEX(PrnArray,MATCH($A133,PrnColumn,0),MATCH($AE$11,PrnRow,0))</f>
        <v>0</v>
      </c>
      <c r="I133" s="135" t="n">
        <f aca="false">INDEX(M1SHEET,MATCH($A133,M1COLUMN,0),MATCH($AF$20,M1ROW,0))</f>
        <v>-0.09</v>
      </c>
      <c r="J133" s="152"/>
      <c r="K133" s="144" t="e">
        <f aca="false">INDEX(PrnArray,MATCH($A133,PrnColumn,0),MATCH($AE$21,PrnRow,0))+FS133</f>
        <v>#VALUE!</v>
      </c>
      <c r="L133" s="135" t="n">
        <f aca="false">INDEX(M1SHEET,MATCH($A133,M1COLUMN,0),MATCH($AF$10,M1ROW,0))</f>
        <v>0.0925</v>
      </c>
      <c r="M133" s="152"/>
      <c r="N133" s="144" t="n">
        <f aca="false">INDEX(PrnArray,MATCH($A133,PrnColumn,0),MATCH($AE$40,PrnRow,0))+AJ133</f>
        <v>-49.32</v>
      </c>
      <c r="O133" s="135" t="n">
        <f aca="false">INDEX(M1SHEET,MATCH($A133,M1COLUMN,0),MATCH($AF$26,M1ROW,0))</f>
        <v>0.13</v>
      </c>
      <c r="P133" s="152"/>
      <c r="Q133" s="144" t="n">
        <f aca="false">INDEX(PrnArray,MATCH($A133,PrnColumn,0),MATCH($AE$2,PrnRow,0))+$BE133+$DE133</f>
        <v>1.55</v>
      </c>
      <c r="R133" s="135" t="n">
        <f aca="false">INDEX(M1SHEET,MATCH($A133,M1COLUMN,0),MATCH($AF$3,M1ROW,0))</f>
        <v>-0.57</v>
      </c>
      <c r="S133" s="152"/>
      <c r="T133" s="135" t="n">
        <f aca="false">INDEX(M1SHEET,MATCH($A133,M1COLUMN,0),MATCH($AF$28,M1ROW,0))</f>
        <v>5.21400963010943</v>
      </c>
      <c r="U133" s="152"/>
      <c r="V133" s="144" t="e">
        <f aca="false">INDEX(PrnArray,MATCH($A133,PrnColumn,0),MATCH($AE$18,PrnRow,0))+INDEX(optsArray,MATCH($A133,optsColumn,0),MATCH($AE$18,optsRow,0))+$BE133+$CJ133+$CR133+$DP133</f>
        <v>#VALUE!</v>
      </c>
      <c r="W133" s="135" t="n">
        <f aca="false">INDEX(M1SHEET,MATCH($A133,M1COLUMN,0),MATCH($AF$2,M1ROW,0))</f>
        <v>4.2995</v>
      </c>
      <c r="X133" s="152"/>
      <c r="Z133" s="150" t="e">
        <f aca="false">H133+K133+Q133</f>
        <v>#VALUE!</v>
      </c>
      <c r="AA133" s="58"/>
      <c r="AB133" s="58"/>
      <c r="AH133" s="138" t="n">
        <v>40787</v>
      </c>
      <c r="AI133" s="96" t="n">
        <f aca="false">(BE133+BQ133+CJ133+DP133)*AL133</f>
        <v>0</v>
      </c>
      <c r="AJ133" s="97" t="n">
        <f aca="false">(AN133)*(AL133)</f>
        <v>0</v>
      </c>
      <c r="AK133" s="97" t="n">
        <f aca="false">(AM133+AN133)*(AL133)</f>
        <v>0</v>
      </c>
      <c r="AL133" s="139" t="n">
        <f aca="false">INDEX(M1SHEET,MATCH($AH133,M1COLUMN,0),MATCH($AF$38,M1ROW,0))</f>
        <v>0.530271977276051</v>
      </c>
      <c r="AM133" s="122" t="n">
        <f aca="false">BR133</f>
        <v>0</v>
      </c>
      <c r="AN133" s="97" t="n">
        <f aca="false">BQ133</f>
        <v>0</v>
      </c>
      <c r="AO133" s="125"/>
      <c r="AP133" s="108"/>
      <c r="AQ133" s="128" t="n">
        <f aca="false">SUM(AW133:BD133)+SUM(BH133:BO133)+SUM(DT133:DY133)+SUM(BV133:CH133)</f>
        <v>0</v>
      </c>
      <c r="AR133" s="108"/>
      <c r="AS133" s="17"/>
      <c r="AT133" s="17"/>
      <c r="AU133" s="37" t="n">
        <v>40787</v>
      </c>
      <c r="AV133" s="17"/>
      <c r="AW133" s="128" t="n">
        <f aca="false">IF(AW$2&lt;=$A133,IF(AW$3&gt;=$A133,(AW$4/1.055056),0),0)*($AH134-$AH133)/10000</f>
        <v>0</v>
      </c>
      <c r="AX133" s="140" t="n">
        <f aca="false">IF(AX$2&lt;=$A133,IF(AX$3&gt;=$A133,(AX$4/1.055056),0),0)*($AH134-$AH133)/10000</f>
        <v>0</v>
      </c>
      <c r="AY133" s="140" t="n">
        <f aca="false">IF(AY$2&lt;=$A133,IF(AY$3&gt;=$A133,(AY$4/1.055056),0),0)*($AH134-$AH133)/10000</f>
        <v>0</v>
      </c>
      <c r="AZ133" s="140" t="n">
        <f aca="false">IF(AZ$2&lt;=$A133,IF(AZ$3&gt;=$A133,(AZ$4/1.055056),0),0)*($AH134-$AH133)/10000</f>
        <v>0</v>
      </c>
      <c r="BA133" s="140" t="n">
        <f aca="false">IF(BA$2&lt;=$A133,IF(BA$3&gt;=$A133,(BA$4/1.055056),0),0)*($AH134-$AH133)/10000</f>
        <v>0</v>
      </c>
      <c r="BB133" s="140" t="n">
        <f aca="false">IF(BB$2&lt;=$A133,IF(BB$3&gt;=$A133,(BB$4/1.055056),0),0)*($AH134-$AH133)/10000</f>
        <v>0</v>
      </c>
      <c r="BC133" s="140" t="n">
        <f aca="false">IF(BC$2&lt;=$A133,IF(BC$3&gt;=$A133,(BC$4/1.055056),0),0)*($AH134-$AH133)/10000</f>
        <v>0</v>
      </c>
      <c r="BD133" s="140"/>
      <c r="BE133" s="140" t="n">
        <f aca="false">SUM(AW133:BD133)*AL133</f>
        <v>0</v>
      </c>
      <c r="BF133" s="13"/>
      <c r="BG133" s="13"/>
      <c r="BH133" s="141" t="n">
        <f aca="false">IF(BH$2&lt;=$A133,IF(BH$3&gt;=$A133,(BH$4/1.055056),0),0)*($AH134-$AH133)/10000</f>
        <v>0</v>
      </c>
      <c r="BI133" s="141" t="n">
        <f aca="false">IF(BI$2&lt;=$A133,IF(BI$3&gt;=$A133,(BI$4/1.055056),0),0)*($AH134-$AH133)/10000</f>
        <v>0</v>
      </c>
      <c r="BJ133" s="141" t="n">
        <f aca="false">IF(BJ$2&lt;=$A133,IF(BJ$3&gt;=$A133,(BJ$4/1.055056),0),0)*($AH134-$AH133)/10000</f>
        <v>0</v>
      </c>
      <c r="BK133" s="141" t="n">
        <f aca="false">IF(BK$2&lt;=$A133,IF(BK$3&gt;=$A133,(BK$4/1.055056),0),0)*($AH134-$AH133)/10000</f>
        <v>0</v>
      </c>
      <c r="BL133" s="141" t="n">
        <f aca="false">IF(BL$2&lt;=$A133,IF(BL$3&gt;=$A133,(BL$4/1.055056),0),0)*($AH134-$AH133)/10000</f>
        <v>0</v>
      </c>
      <c r="BM133" s="141" t="n">
        <f aca="false">IF(BM$2&lt;=$A133,IF(BM$3&gt;=$A133,(BM$4/1.055056),0),0)*($AH134-$AH133)/10000</f>
        <v>0</v>
      </c>
      <c r="BN133" s="141" t="n">
        <f aca="false">IF(BN$2&lt;=$A133,IF(BN$3&gt;=$A133,(BN$4/1.055056),0),0)*($AH134-$AH133)/10000</f>
        <v>0</v>
      </c>
      <c r="BO133" s="141" t="n">
        <f aca="false">IF(BO$2&lt;=$A133,IF(BO$3&gt;=$A133,(BO$4/1.055056),0),0)*($AH134-$AH133)/10000</f>
        <v>0</v>
      </c>
      <c r="BP133" s="13"/>
      <c r="BQ133" s="14" t="n">
        <f aca="false">SUM(BH133:BO133)</f>
        <v>0</v>
      </c>
      <c r="BR133" s="14"/>
      <c r="BS133" s="14"/>
      <c r="BT133" s="17"/>
      <c r="BU133" s="17"/>
      <c r="BV133" s="142" t="n">
        <f aca="false">IF(BV$2&lt;=$A133,IF(BV$3&gt;=$A133,(BV$4),0),0)*($AH134-$AH133)/10000</f>
        <v>0</v>
      </c>
      <c r="BW133" s="142" t="n">
        <f aca="false">IF(BW$2&lt;=$A133,IF(BW$3&gt;=$A133,(BW$4),0),0)*($AH134-$AH133)/10000</f>
        <v>0</v>
      </c>
      <c r="BX133" s="142" t="n">
        <f aca="false">IF(BX$2&lt;=$A133,IF(BX$3&gt;=$A133,(BX$4),0),0)*($AH134-$AH133)/10000</f>
        <v>0</v>
      </c>
      <c r="BY133" s="142" t="n">
        <f aca="false">IF(BY$2&lt;=$A133,IF(BY$3&gt;=$A133,(BY$4),0),0)*($AH134-$AH133)/10000</f>
        <v>0</v>
      </c>
      <c r="BZ133" s="142" t="n">
        <f aca="false">IF(BZ$2&lt;=$A133,IF(BZ$3&gt;=$A133,(BZ$4),0),0)*($AH134-$AH133)/10000</f>
        <v>0</v>
      </c>
      <c r="CA133" s="140" t="n">
        <f aca="false">IF(CA$2&lt;=$A133,IF(CA$3&gt;=$A133,(CA$4),0),0)*($AH134-$AH133)/10000</f>
        <v>0</v>
      </c>
      <c r="CB133" s="140" t="n">
        <f aca="false">IF(CB$2&lt;=$A133,IF(CB$3&gt;=$A133,(CB$4),0),0)*($AH134-$AH133)/10000</f>
        <v>0</v>
      </c>
      <c r="CC133" s="140" t="n">
        <f aca="false">IF(CC$2&lt;=$A133,IF(CC$3&gt;=$A133,(CC$4),0),0)*($AH134-$AH133)/10000</f>
        <v>0</v>
      </c>
      <c r="CD133" s="140" t="n">
        <f aca="false">IF(CD$2&lt;=$A133,IF(CD$3&gt;=$A133,(CD$4),0),0)*($AH134-$AH133)/10000</f>
        <v>0</v>
      </c>
      <c r="CE133" s="140" t="n">
        <f aca="false">IF(CE$2&lt;=$A133,IF(CE$3&gt;=$A133,(CE$4),0),0)*($AH134-$AH133)/10000</f>
        <v>0</v>
      </c>
      <c r="CF133" s="140" t="n">
        <f aca="false">IF(CF$2&lt;=$A133,IF(CF$3&gt;=$A133,(CF$4),0),0)*($AH134-$AH133)/10000</f>
        <v>0</v>
      </c>
      <c r="CG133" s="140" t="n">
        <f aca="false">IF(CG$2&lt;=$A133,IF(CG$3&gt;=$A133,(CG$4),0),0)*($AH134-$AH133)/10000</f>
        <v>0</v>
      </c>
      <c r="CH133" s="140" t="n">
        <f aca="false">IF(CH$2&lt;=$A133,IF(CH$3&gt;=$A133,(CH$4),0),0)*($AH134-$AH133)/10000</f>
        <v>0</v>
      </c>
      <c r="CI133" s="17"/>
      <c r="CJ133" s="128" t="n">
        <f aca="false">SUM(BV133:CH133)*$AL133</f>
        <v>0</v>
      </c>
      <c r="CK133" s="128"/>
      <c r="CL133" s="128"/>
      <c r="CM133" s="142" t="n">
        <f aca="false">IF(CM$2&lt;=$A133,IF(CM$3&gt;=$A133,(CM$4),0),0)*($AH134-$AH133)/10000</f>
        <v>0</v>
      </c>
      <c r="CN133" s="142" t="n">
        <f aca="false">IF(CN$2&lt;=$A133,IF(CN$3&gt;=$A133,(CN$4),0),0)*($AH134-$AH133)/10000</f>
        <v>0</v>
      </c>
      <c r="CO133" s="142" t="n">
        <f aca="false">IF(CO$2&lt;=$A133,IF(CO$3&gt;=$A133,(CO$4),0),0)*($AH134-$AH133)/10000</f>
        <v>0</v>
      </c>
      <c r="CP133" s="142" t="n">
        <f aca="false">IF(CP$2&lt;=$A133,IF(CP$3&gt;=$A133,(CP$4),0),0)*($AH134-$AH133)/10000</f>
        <v>0</v>
      </c>
      <c r="CQ133" s="128"/>
      <c r="CR133" s="128" t="n">
        <f aca="false">SUM(CM133:CP133)*AL133</f>
        <v>0</v>
      </c>
      <c r="CS133" s="128"/>
      <c r="CT133" s="17"/>
      <c r="CU133" s="17"/>
      <c r="CV133" s="17"/>
      <c r="CW133" s="140" t="n">
        <f aca="false">IF(CW$2&lt;=$A133,IF(CW$3&gt;=$A133,(CW$4),0),0)*($AH134-$AH133)/10000</f>
        <v>0</v>
      </c>
      <c r="CX133" s="140" t="n">
        <f aca="false">IF(CX$2&lt;=$A133,IF(CX$3&gt;=$A133,(CX$4),0),0)*($AH134-$AH133)/10000</f>
        <v>0</v>
      </c>
      <c r="CY133" s="140" t="n">
        <f aca="false">IF(CY$2&lt;=$A133,IF(CY$3&gt;=$A133,(CY$4),0),0)*($AH134-$AH133)/10000</f>
        <v>0</v>
      </c>
      <c r="CZ133" s="140" t="n">
        <f aca="false">IF(CZ$2&lt;=$A133,IF(CZ$3&gt;=$A133,(CZ$4),0),0)*($AH134-$AH133)/10000</f>
        <v>0</v>
      </c>
      <c r="DA133" s="140" t="n">
        <f aca="false">IF(DA$2&lt;=$A133,IF(DA$3&gt;=$A133,(DA$4),0),0)*($AH134-$AH133)/10000</f>
        <v>0</v>
      </c>
      <c r="DB133" s="140" t="n">
        <f aca="false">IF(DB$2&lt;=$A133,IF(DB$3&gt;=$A133,(DB$4),0),0)*($AH134-$AH133)/10000</f>
        <v>0</v>
      </c>
      <c r="DC133" s="140" t="n">
        <f aca="false">IF(DC$2&lt;=$A133,IF(DC$3&gt;=$A133,(DC$4),0),0)*($AH134-$AH133)/10000</f>
        <v>0</v>
      </c>
      <c r="DD133" s="17"/>
      <c r="DE133" s="128" t="n">
        <f aca="false">SUM(CW133:DC133)*$AL133</f>
        <v>0</v>
      </c>
      <c r="DF133" s="17"/>
      <c r="DG133" s="17"/>
      <c r="DH133" s="17"/>
      <c r="DI133" s="17"/>
      <c r="DJ133" s="17"/>
      <c r="DK133" s="140" t="n">
        <f aca="false">IF(DK$2&lt;=$A133,IF(DK$3&gt;=$A133,(DK$4),0),0)*($AH134-$AH133)/10000</f>
        <v>0</v>
      </c>
      <c r="DL133" s="140" t="n">
        <f aca="false">IF(DL$2&lt;=$A133,IF(DL$3&gt;=$A133,(DL$4),0),0)*($AH134-$AH133)/10000</f>
        <v>0</v>
      </c>
      <c r="DM133" s="140" t="n">
        <f aca="false">IF(DM$2&lt;=$A133,IF(DM$3&gt;=$A133,(DM$4),0),0)*($AH134-$AH133)/10000</f>
        <v>0</v>
      </c>
      <c r="DN133" s="140" t="n">
        <f aca="false">IF(DN$2&lt;=$A133,IF(DN$3&gt;=$A133,(DN$4),0),0)*($AH134-$AH133)/10000</f>
        <v>0</v>
      </c>
      <c r="DO133" s="140"/>
      <c r="DP133" s="140" t="n">
        <f aca="false">SUM(DK133:DN133)*AL133</f>
        <v>0</v>
      </c>
      <c r="DQ133" s="140"/>
      <c r="DR133" s="140" t="n">
        <f aca="false">IF(DR$2&lt;=$A133,IF(DR$3&gt;=$A133,(DR$4),0),0)*($AH134-$AH133)/10000</f>
        <v>0</v>
      </c>
      <c r="DS133" s="140" t="n">
        <f aca="false">IF(DS$2&lt;=$A133,IF(DS$3&gt;=$A133,(DS$4),0),0)*($AH134-$AH133)/10000</f>
        <v>0</v>
      </c>
      <c r="DT133" s="140" t="n">
        <f aca="false">IF(DT$2&lt;=$A133,IF(DT$3&gt;=$A133,(DT$4),0),0)*($AH134-$AH133)/10000</f>
        <v>0</v>
      </c>
      <c r="DU133" s="140" t="n">
        <f aca="false">IF(DU$2&lt;=$A133,IF(DU$3&gt;=$A133,(DU$4),0),0)*($AH134-$AH133)/10000</f>
        <v>0</v>
      </c>
      <c r="DV133" s="140" t="n">
        <f aca="false">IF(DV$2&lt;=$A133,IF(DV$3&gt;=$A133,(DV$4),0),0)*($AH134-$AH133)/10000</f>
        <v>0</v>
      </c>
      <c r="DW133" s="140" t="n">
        <f aca="false">IF(DW$2&lt;=$A133,IF(DW$3&gt;=$A133,(DW$4),0),0)*($AH134-$AH133)/10000</f>
        <v>0</v>
      </c>
      <c r="DX133" s="140" t="n">
        <f aca="false">IF(DX$2&lt;=$A133,IF(DX$3&gt;=$A133,(DX$4),0),0)*($AH134-$AH133)/10000</f>
        <v>0</v>
      </c>
      <c r="DY133" s="140" t="n">
        <f aca="false">IF(DY$2&lt;=$A133,IF(DY$3&gt;=$A133,(DY$4),0),0)*($AH134-$AH133)/10000</f>
        <v>0</v>
      </c>
      <c r="DZ133" s="17"/>
      <c r="EA133" s="128" t="n">
        <f aca="false">DP133+((SUM(DR133:DY133)))</f>
        <v>0</v>
      </c>
      <c r="EB133" s="128" t="n">
        <f aca="false">EA133*AL133</f>
        <v>0</v>
      </c>
      <c r="EC133" s="17"/>
      <c r="ED133" s="17"/>
      <c r="EE133" s="17"/>
      <c r="EF133" s="17"/>
      <c r="EG133" s="17"/>
      <c r="EH133" s="140" t="n">
        <f aca="false">IF(EH$2&lt;=$A133,IF(EH$3&gt;=$A133,(EH$4),0),0)*($AH134-$AH133)/10000</f>
        <v>0</v>
      </c>
      <c r="EI133" s="140" t="n">
        <f aca="false">IF(EI$2&lt;=$A133,IF(EI$3&gt;=$A133,(EI$4),0),0)*($AH134-$AH133)/10000</f>
        <v>0</v>
      </c>
      <c r="EJ133" s="140" t="n">
        <f aca="false">IF(EJ$2&lt;=$A133,IF(EJ$3&gt;=$A133,(EJ$4),0),0)*($AH134-$AH133)/10000</f>
        <v>0</v>
      </c>
      <c r="EK133" s="140" t="n">
        <f aca="false">IF(EK$2&lt;=$A133,IF(EK$3&gt;=$A133,(EK$4),0),0)*($AH134-$AH133)/10000</f>
        <v>0</v>
      </c>
      <c r="EL133" s="140" t="n">
        <f aca="false">IF(EL$2&lt;=$A133,IF(EL$3&gt;=$A133,(EL$4),0),0)*($AH134-$AH133)/10000</f>
        <v>0</v>
      </c>
      <c r="EM133" s="140" t="n">
        <f aca="false">IF(EM$2&lt;=$A133,IF(EM$3&gt;=$A133,(EM$4),0),0)*($AH134-$AH133)/10000</f>
        <v>0</v>
      </c>
      <c r="EN133" s="17"/>
      <c r="EO133" s="128" t="n">
        <f aca="false">SUM(EH133:EM133)</f>
        <v>0</v>
      </c>
      <c r="EP133" s="128" t="n">
        <f aca="false">EO133*AL133</f>
        <v>0</v>
      </c>
      <c r="EQ133" s="17"/>
      <c r="ER133" s="17"/>
      <c r="ES133" s="17"/>
      <c r="ET133" s="17"/>
      <c r="EU133" s="17"/>
      <c r="EV133" s="140" t="n">
        <f aca="false">IF(EV$2&lt;=$A133,IF(EV$3&gt;=$A133,(EV$4),0),0)*($AH134-$AH133)/10000</f>
        <v>0</v>
      </c>
      <c r="EW133" s="140" t="n">
        <f aca="false">IF(EW$2&lt;=$A133,IF(EW$3&gt;=$A133,(EW$4),0),0)*($AH134-$AH133)/10000</f>
        <v>0</v>
      </c>
      <c r="EX133" s="140" t="n">
        <f aca="false">IF(EX$2&lt;=$A133,IF(EX$3&gt;=$A133,(EX$4),0),0)*($AH134-$AH133)/10000</f>
        <v>0</v>
      </c>
      <c r="EY133" s="140" t="n">
        <f aca="false">IF(EY$2&lt;=$A133,IF(EY$3&gt;=$A133,(EY$4),0),0)*($AH134-$AH133)/10000</f>
        <v>0</v>
      </c>
      <c r="EZ133" s="140" t="n">
        <f aca="false">IF(EZ$2&lt;=$A133,IF(EZ$3&gt;=$A133,(EZ$4),0),0)*($AH134-$AH133)/10000</f>
        <v>0</v>
      </c>
      <c r="FA133" s="140" t="n">
        <f aca="false">IF(FA$2&lt;=$A133,IF(FA$3&gt;=$A133,(FA$4),0),0)*($AH134-$AH133)/10000</f>
        <v>0</v>
      </c>
      <c r="FB133" s="17"/>
      <c r="FC133" s="128" t="n">
        <f aca="false">SUM(EV133:FA133)</f>
        <v>0</v>
      </c>
      <c r="FD133" s="128" t="n">
        <f aca="false">FC133*AL133</f>
        <v>0</v>
      </c>
      <c r="FE133" s="17"/>
      <c r="FF133" s="17"/>
      <c r="FG133" s="17"/>
      <c r="FH133" s="17"/>
      <c r="FI133" s="17"/>
      <c r="FJ133" s="17"/>
      <c r="FK133" s="140" t="n">
        <f aca="false">IF(FK$2&lt;=$A133,IF(FK$3&gt;=$A133,(FK$4),0),0)*($AH134-$AH133)/10000</f>
        <v>0</v>
      </c>
      <c r="FL133" s="140" t="n">
        <f aca="false">IF(FL$2&lt;=$A133,IF(FL$3&gt;=$A133,(FL$4),0),0)*($AH134-$AH133)/10000</f>
        <v>0</v>
      </c>
      <c r="FM133" s="140" t="n">
        <f aca="false">IF(FM$2&lt;=$A133,IF(FM$3&gt;=$A133,(FM$4),0),0)*($AH134-$AH133)/10000</f>
        <v>0</v>
      </c>
      <c r="FN133" s="140" t="n">
        <f aca="false">IF(FN$2&lt;=$A133,IF(FN$3&gt;=$A133,(FN$4),0),0)*($AH134-$AH133)/10000</f>
        <v>0</v>
      </c>
      <c r="FO133" s="140" t="n">
        <f aca="false">IF(FO$2&lt;=$A133,IF(FO$3&gt;=$A133,(FO$4),0),0)*($AH134-$AH133)/10000</f>
        <v>0</v>
      </c>
      <c r="FP133" s="140" t="n">
        <f aca="false">IF(FP$2&lt;=$A133,IF(FP$3&gt;=$A133,(FP$4),0),0)*($AH134-$AH133)/10000</f>
        <v>0</v>
      </c>
      <c r="FQ133" s="17"/>
      <c r="FR133" s="128" t="n">
        <f aca="false">SUM(FK133:FP133)</f>
        <v>0</v>
      </c>
      <c r="FS133" s="128" t="n">
        <f aca="false">FR133*AL133</f>
        <v>0</v>
      </c>
      <c r="FT133" s="17"/>
      <c r="FU133" s="17"/>
      <c r="FV133" s="17"/>
      <c r="FW133" s="17"/>
      <c r="FX133" s="17"/>
      <c r="FY133" s="17"/>
      <c r="FZ133" s="140" t="n">
        <f aca="false">IF(FZ$2&lt;=$A133,IF(FZ$3&gt;=$A133,(FZ$4),0),0)*($AH134-$AH133)/10000</f>
        <v>0</v>
      </c>
      <c r="GA133" s="140" t="n">
        <f aca="false">IF(GA$2&lt;=$A133,IF(GA$3&gt;=$A133,(GA$4),0),0)*($AH134-$AH133)/10000</f>
        <v>0</v>
      </c>
      <c r="GB133" s="140" t="n">
        <f aca="false">IF(GB$2&lt;=$A133,IF(GB$3&gt;=$A133,(GB$4),0),0)*($AH134-$AH133)/10000</f>
        <v>0</v>
      </c>
      <c r="GC133" s="140" t="n">
        <f aca="false">IF(GC$2&lt;=$A133,IF(GC$3&gt;=$A133,(GC$4),0),0)*($AH134-$AH133)/10000</f>
        <v>0</v>
      </c>
      <c r="GD133" s="140" t="n">
        <f aca="false">IF(GD$2&lt;=$A133,IF(GD$3&gt;=$A133,(GD$4),0),0)*($AH134-$AH133)/10000</f>
        <v>0</v>
      </c>
      <c r="GE133" s="140" t="n">
        <f aca="false">IF(GE$2&lt;=$A133,IF(GE$3&gt;=$A133,(GE$4),0),0)*($AH134-$AH133)/10000</f>
        <v>0</v>
      </c>
      <c r="GF133" s="17"/>
      <c r="GG133" s="128" t="n">
        <f aca="false">SUM(FZ133:GE133)</f>
        <v>0</v>
      </c>
      <c r="GH133" s="128" t="n">
        <f aca="false">GG133*AL133</f>
        <v>0</v>
      </c>
      <c r="GK133" s="17"/>
      <c r="GL133" s="17"/>
      <c r="GM133" s="17"/>
      <c r="GN133" s="17"/>
      <c r="GO133" s="140" t="n">
        <f aca="false">IF(GO$2&lt;=$A133,IF(GO$3&gt;=$A133,(GO$4),0),0)*($AH134-$AH133)/10000</f>
        <v>0</v>
      </c>
      <c r="GP133" s="140" t="n">
        <f aca="false">IF(GP$2&lt;=$A133,IF(GP$3&gt;=$A133,(GP$4),0),0)*($AH134-$AH133)/10000</f>
        <v>0</v>
      </c>
      <c r="GQ133" s="140" t="n">
        <f aca="false">IF(GQ$2&lt;=$A133,IF(GQ$3&gt;=$A133,(GQ$4),0),0)*($AH134-$AH133)/10000</f>
        <v>0</v>
      </c>
      <c r="GR133" s="140" t="n">
        <f aca="false">IF(GR$2&lt;=$A133,IF(GR$3&gt;=$A133,(GR$4),0),0)*($AH134-$AH133)/10000</f>
        <v>0</v>
      </c>
      <c r="GS133" s="140" t="n">
        <f aca="false">IF(GS$2&lt;=$A133,IF(GS$3&gt;=$A133,(GS$4),0),0)*($AH134-$AH133)/10000</f>
        <v>0</v>
      </c>
      <c r="GT133" s="140" t="n">
        <f aca="false">IF(GT$2&lt;=$A133,IF(GT$3&gt;=$A133,(GT$4),0),0)*($AH134-$AH133)/10000</f>
        <v>0</v>
      </c>
      <c r="GU133" s="17"/>
      <c r="GV133" s="128" t="n">
        <f aca="false">SUM(GO133:GT133)</f>
        <v>0</v>
      </c>
      <c r="GW133" s="128" t="n">
        <f aca="false">GV133*AL133</f>
        <v>0</v>
      </c>
      <c r="GZ133" s="17"/>
      <c r="HA133" s="17"/>
      <c r="HB133" s="17"/>
      <c r="HC133" s="17"/>
      <c r="HD133" s="140" t="n">
        <f aca="false">IF(HD$2&lt;=$A133,IF(HD$3&gt;=$A133,(HD$4),0),0)*($AH134-$AH133)/10000</f>
        <v>0</v>
      </c>
      <c r="HE133" s="140" t="n">
        <f aca="false">IF(HE$2&lt;=$A133,IF(HE$3&gt;=$A133,(HE$4),0),0)*($AH134-$AH133)/10000</f>
        <v>0</v>
      </c>
      <c r="HF133" s="140" t="n">
        <f aca="false">IF(HF$2&lt;=$A133,IF(HF$3&gt;=$A133,(HF$4),0),0)*($AH134-$AH133)/10000</f>
        <v>0</v>
      </c>
      <c r="HG133" s="140" t="n">
        <f aca="false">IF(HG$2&lt;=$A133,IF(HG$3&gt;=$A133,(HG$4),0),0)*($AH134-$AH133)/10000</f>
        <v>0</v>
      </c>
      <c r="HH133" s="140" t="n">
        <f aca="false">IF(HH$2&lt;=$A133,IF(HH$3&gt;=$A133,(HH$4),0),0)*($AH134-$AH133)/10000</f>
        <v>0</v>
      </c>
      <c r="HI133" s="140" t="n">
        <f aca="false">IF(HI$2&lt;=$A133,IF(HI$3&gt;=$A133,(HI$4),0),0)*($AH134-$AH133)/10000</f>
        <v>0</v>
      </c>
      <c r="HJ133" s="17"/>
      <c r="HK133" s="128" t="n">
        <f aca="false">SUM(HD133:HI133)</f>
        <v>0</v>
      </c>
      <c r="HL133" s="128" t="n">
        <f aca="false">HK133*AL133</f>
        <v>0</v>
      </c>
    </row>
    <row r="134" customFormat="false" ht="16.5" hidden="false" customHeight="false" outlineLevel="0" collapsed="false">
      <c r="A134" s="143" t="n">
        <v>40817</v>
      </c>
      <c r="B134" s="153" t="e">
        <f aca="false">INDEX(PrnArray,MATCH($A134,PrnColumn,0),MATCH($AE$19,PrnRow,0))+EP134</f>
        <v>#VALUE!</v>
      </c>
      <c r="C134" s="154" t="n">
        <f aca="false">INDEX(M1SHEET,MATCH($A134,M1COLUMN,0),MATCH($AF$14,M1ROW,0))</f>
        <v>0</v>
      </c>
      <c r="D134" s="155"/>
      <c r="E134" s="153" t="n">
        <f aca="false">INDEX(PrnArray,MATCH($A134,PrnColumn,0),MATCH($AF$47,PrnRow,0))+HL134</f>
        <v>0</v>
      </c>
      <c r="F134" s="154" t="n">
        <f aca="false">INDEX(M1SHEET,MATCH($A134,M1COLUMN,0),MATCH($AF$6,M1ROW,0))</f>
        <v>0.2</v>
      </c>
      <c r="G134" s="155"/>
      <c r="H134" s="153" t="n">
        <f aca="false">INDEX(PrnArray,MATCH($A134,PrnColumn,0),MATCH($AE$11,PrnRow,0))</f>
        <v>0</v>
      </c>
      <c r="I134" s="154" t="n">
        <f aca="false">INDEX(M1SHEET,MATCH($A134,M1COLUMN,0),MATCH($AF$20,M1ROW,0))</f>
        <v>-0.09</v>
      </c>
      <c r="J134" s="155"/>
      <c r="K134" s="153" t="e">
        <f aca="false">INDEX(PrnArray,MATCH($A134,PrnColumn,0),MATCH($AE$21,PrnRow,0))+FS134</f>
        <v>#VALUE!</v>
      </c>
      <c r="L134" s="154" t="n">
        <f aca="false">INDEX(M1SHEET,MATCH($A134,M1COLUMN,0),MATCH($AF$10,M1ROW,0))</f>
        <v>0.1025</v>
      </c>
      <c r="M134" s="155"/>
      <c r="N134" s="153" t="n">
        <f aca="false">INDEX(PrnArray,MATCH($A134,PrnColumn,0),MATCH($AE$40,PrnRow,0))+AJ134</f>
        <v>-50.69</v>
      </c>
      <c r="O134" s="154" t="n">
        <f aca="false">INDEX(M1SHEET,MATCH($A134,M1COLUMN,0),MATCH($AF$26,M1ROW,0))</f>
        <v>0.13</v>
      </c>
      <c r="P134" s="155"/>
      <c r="Q134" s="153" t="n">
        <f aca="false">INDEX(PrnArray,MATCH($A134,PrnColumn,0),MATCH($AE$2,PrnRow,0))+$BE134+$DE134</f>
        <v>1.59</v>
      </c>
      <c r="R134" s="154" t="n">
        <f aca="false">INDEX(M1SHEET,MATCH($A134,M1COLUMN,0),MATCH($AF$3,M1ROW,0))</f>
        <v>-0.57</v>
      </c>
      <c r="S134" s="155"/>
      <c r="T134" s="154" t="n">
        <f aca="false">INDEX(M1SHEET,MATCH($A134,M1COLUMN,0),MATCH($AF$28,M1ROW,0))</f>
        <v>5.26689424210663</v>
      </c>
      <c r="U134" s="155"/>
      <c r="V134" s="153" t="e">
        <f aca="false">INDEX(PrnArray,MATCH($A134,PrnColumn,0),MATCH($AE$18,PrnRow,0))+INDEX(optsArray,MATCH($A134,optsColumn,0),MATCH($AE$18,optsRow,0))+$BE134+$CJ134+$CR134+$DP134</f>
        <v>#VALUE!</v>
      </c>
      <c r="W134" s="154" t="n">
        <f aca="false">INDEX(M1SHEET,MATCH($A134,M1COLUMN,0),MATCH($AF$2,M1ROW,0))</f>
        <v>4.3375</v>
      </c>
      <c r="X134" s="155"/>
      <c r="Z134" s="146" t="e">
        <f aca="false">H134+K134+Q134</f>
        <v>#VALUE!</v>
      </c>
      <c r="AA134" s="58"/>
      <c r="AB134" s="58"/>
      <c r="AH134" s="138" t="n">
        <v>40817</v>
      </c>
      <c r="AI134" s="96" t="n">
        <f aca="false">(BE134+BQ134+CJ134+DP134)*AL134</f>
        <v>0</v>
      </c>
      <c r="AJ134" s="97" t="n">
        <f aca="false">(AN134)*(AL134)</f>
        <v>0</v>
      </c>
      <c r="AK134" s="97" t="n">
        <f aca="false">(AM134+AN134)*(AL134)</f>
        <v>0</v>
      </c>
      <c r="AL134" s="139" t="n">
        <f aca="false">INDEX(M1SHEET,MATCH($AH134,M1COLUMN,0),MATCH($AF$38,M1ROW,0))</f>
        <v>0.52745402619665</v>
      </c>
      <c r="AM134" s="122" t="n">
        <f aca="false">BR134</f>
        <v>0</v>
      </c>
      <c r="AN134" s="97" t="n">
        <f aca="false">BQ134</f>
        <v>0</v>
      </c>
      <c r="AO134" s="125"/>
      <c r="AP134" s="108"/>
      <c r="AQ134" s="128" t="n">
        <f aca="false">SUM(AW134:BD134)+SUM(BH134:BO134)+SUM(DT134:DY134)+SUM(BV134:CH134)</f>
        <v>0</v>
      </c>
      <c r="AR134" s="108"/>
      <c r="AS134" s="17"/>
      <c r="AT134" s="17"/>
      <c r="AU134" s="37" t="n">
        <v>40817</v>
      </c>
      <c r="AV134" s="17"/>
      <c r="AW134" s="128" t="n">
        <f aca="false">IF(AW$2&lt;=$A134,IF(AW$3&gt;=$A134,(AW$4/1.055056),0),0)*($AH135-$AH134)/10000</f>
        <v>0</v>
      </c>
      <c r="AX134" s="140" t="n">
        <f aca="false">IF(AX$2&lt;=$A134,IF(AX$3&gt;=$A134,(AX$4/1.055056),0),0)*($AH135-$AH134)/10000</f>
        <v>0</v>
      </c>
      <c r="AY134" s="140" t="n">
        <f aca="false">IF(AY$2&lt;=$A134,IF(AY$3&gt;=$A134,(AY$4/1.055056),0),0)*($AH135-$AH134)/10000</f>
        <v>0</v>
      </c>
      <c r="AZ134" s="140" t="n">
        <f aca="false">IF(AZ$2&lt;=$A134,IF(AZ$3&gt;=$A134,(AZ$4/1.055056),0),0)*($AH135-$AH134)/10000</f>
        <v>0</v>
      </c>
      <c r="BA134" s="140" t="n">
        <f aca="false">IF(BA$2&lt;=$A134,IF(BA$3&gt;=$A134,(BA$4/1.055056),0),0)*($AH135-$AH134)/10000</f>
        <v>0</v>
      </c>
      <c r="BB134" s="140" t="n">
        <f aca="false">IF(BB$2&lt;=$A134,IF(BB$3&gt;=$A134,(BB$4/1.055056),0),0)*($AH135-$AH134)/10000</f>
        <v>0</v>
      </c>
      <c r="BC134" s="140" t="n">
        <f aca="false">IF(BC$2&lt;=$A134,IF(BC$3&gt;=$A134,(BC$4/1.055056),0),0)*($AH135-$AH134)/10000</f>
        <v>0</v>
      </c>
      <c r="BD134" s="140"/>
      <c r="BE134" s="140" t="n">
        <f aca="false">SUM(AW134:BD134)*AL134</f>
        <v>0</v>
      </c>
      <c r="BF134" s="13"/>
      <c r="BG134" s="13"/>
      <c r="BH134" s="141" t="n">
        <f aca="false">IF(BH$2&lt;=$A134,IF(BH$3&gt;=$A134,(BH$4/1.055056),0),0)*($AH135-$AH134)/10000</f>
        <v>0</v>
      </c>
      <c r="BI134" s="141" t="n">
        <f aca="false">IF(BI$2&lt;=$A134,IF(BI$3&gt;=$A134,(BI$4/1.055056),0),0)*($AH135-$AH134)/10000</f>
        <v>0</v>
      </c>
      <c r="BJ134" s="141" t="n">
        <f aca="false">IF(BJ$2&lt;=$A134,IF(BJ$3&gt;=$A134,(BJ$4/1.055056),0),0)*($AH135-$AH134)/10000</f>
        <v>0</v>
      </c>
      <c r="BK134" s="141" t="n">
        <f aca="false">IF(BK$2&lt;=$A134,IF(BK$3&gt;=$A134,(BK$4/1.055056),0),0)*($AH135-$AH134)/10000</f>
        <v>0</v>
      </c>
      <c r="BL134" s="141" t="n">
        <f aca="false">IF(BL$2&lt;=$A134,IF(BL$3&gt;=$A134,(BL$4/1.055056),0),0)*($AH135-$AH134)/10000</f>
        <v>0</v>
      </c>
      <c r="BM134" s="141" t="n">
        <f aca="false">IF(BM$2&lt;=$A134,IF(BM$3&gt;=$A134,(BM$4/1.055056),0),0)*($AH135-$AH134)/10000</f>
        <v>0</v>
      </c>
      <c r="BN134" s="141" t="n">
        <f aca="false">IF(BN$2&lt;=$A134,IF(BN$3&gt;=$A134,(BN$4/1.055056),0),0)*($AH135-$AH134)/10000</f>
        <v>0</v>
      </c>
      <c r="BO134" s="141" t="n">
        <f aca="false">IF(BO$2&lt;=$A134,IF(BO$3&gt;=$A134,(BO$4/1.055056),0),0)*($AH135-$AH134)/10000</f>
        <v>0</v>
      </c>
      <c r="BP134" s="13"/>
      <c r="BQ134" s="14" t="n">
        <f aca="false">SUM(BH134:BO134)</f>
        <v>0</v>
      </c>
      <c r="BR134" s="14"/>
      <c r="BS134" s="14"/>
      <c r="BT134" s="17"/>
      <c r="BU134" s="17"/>
      <c r="BV134" s="142" t="n">
        <f aca="false">IF(BV$2&lt;=$A134,IF(BV$3&gt;=$A134,(BV$4),0),0)*($AH135-$AH134)/10000</f>
        <v>0</v>
      </c>
      <c r="BW134" s="142" t="n">
        <f aca="false">IF(BW$2&lt;=$A134,IF(BW$3&gt;=$A134,(BW$4),0),0)*($AH135-$AH134)/10000</f>
        <v>0</v>
      </c>
      <c r="BX134" s="142" t="n">
        <f aca="false">IF(BX$2&lt;=$A134,IF(BX$3&gt;=$A134,(BX$4),0),0)*($AH135-$AH134)/10000</f>
        <v>0</v>
      </c>
      <c r="BY134" s="142" t="n">
        <f aca="false">IF(BY$2&lt;=$A134,IF(BY$3&gt;=$A134,(BY$4),0),0)*($AH135-$AH134)/10000</f>
        <v>0</v>
      </c>
      <c r="BZ134" s="142" t="n">
        <f aca="false">IF(BZ$2&lt;=$A134,IF(BZ$3&gt;=$A134,(BZ$4),0),0)*($AH135-$AH134)/10000</f>
        <v>0</v>
      </c>
      <c r="CA134" s="140" t="n">
        <f aca="false">IF(CA$2&lt;=$A134,IF(CA$3&gt;=$A134,(CA$4),0),0)*($AH135-$AH134)/10000</f>
        <v>0</v>
      </c>
      <c r="CB134" s="140" t="n">
        <f aca="false">IF(CB$2&lt;=$A134,IF(CB$3&gt;=$A134,(CB$4),0),0)*($AH135-$AH134)/10000</f>
        <v>0</v>
      </c>
      <c r="CC134" s="140" t="n">
        <f aca="false">IF(CC$2&lt;=$A134,IF(CC$3&gt;=$A134,(CC$4),0),0)*($AH135-$AH134)/10000</f>
        <v>0</v>
      </c>
      <c r="CD134" s="140" t="n">
        <f aca="false">IF(CD$2&lt;=$A134,IF(CD$3&gt;=$A134,(CD$4),0),0)*($AH135-$AH134)/10000</f>
        <v>0</v>
      </c>
      <c r="CE134" s="140" t="n">
        <f aca="false">IF(CE$2&lt;=$A134,IF(CE$3&gt;=$A134,(CE$4),0),0)*($AH135-$AH134)/10000</f>
        <v>0</v>
      </c>
      <c r="CF134" s="140" t="n">
        <f aca="false">IF(CF$2&lt;=$A134,IF(CF$3&gt;=$A134,(CF$4),0),0)*($AH135-$AH134)/10000</f>
        <v>0</v>
      </c>
      <c r="CG134" s="140" t="n">
        <f aca="false">IF(CG$2&lt;=$A134,IF(CG$3&gt;=$A134,(CG$4),0),0)*($AH135-$AH134)/10000</f>
        <v>0</v>
      </c>
      <c r="CH134" s="140" t="n">
        <f aca="false">IF(CH$2&lt;=$A134,IF(CH$3&gt;=$A134,(CH$4),0),0)*($AH135-$AH134)/10000</f>
        <v>0</v>
      </c>
      <c r="CI134" s="17"/>
      <c r="CJ134" s="128" t="n">
        <f aca="false">SUM(BV134:CH134)*$AL134</f>
        <v>0</v>
      </c>
      <c r="CK134" s="128"/>
      <c r="CL134" s="128"/>
      <c r="CM134" s="142" t="n">
        <f aca="false">IF(CM$2&lt;=$A134,IF(CM$3&gt;=$A134,(CM$4),0),0)*($AH135-$AH134)/10000</f>
        <v>0</v>
      </c>
      <c r="CN134" s="142" t="n">
        <f aca="false">IF(CN$2&lt;=$A134,IF(CN$3&gt;=$A134,(CN$4),0),0)*($AH135-$AH134)/10000</f>
        <v>0</v>
      </c>
      <c r="CO134" s="142" t="n">
        <f aca="false">IF(CO$2&lt;=$A134,IF(CO$3&gt;=$A134,(CO$4),0),0)*($AH135-$AH134)/10000</f>
        <v>0</v>
      </c>
      <c r="CP134" s="142" t="n">
        <f aca="false">IF(CP$2&lt;=$A134,IF(CP$3&gt;=$A134,(CP$4),0),0)*($AH135-$AH134)/10000</f>
        <v>0</v>
      </c>
      <c r="CQ134" s="128"/>
      <c r="CR134" s="128" t="n">
        <f aca="false">SUM(CM134:CP134)*AL134</f>
        <v>0</v>
      </c>
      <c r="CS134" s="128"/>
      <c r="CT134" s="17"/>
      <c r="CU134" s="17"/>
      <c r="CV134" s="17"/>
      <c r="CW134" s="140" t="n">
        <f aca="false">IF(CW$2&lt;=$A134,IF(CW$3&gt;=$A134,(CW$4),0),0)*($AH135-$AH134)/10000</f>
        <v>0</v>
      </c>
      <c r="CX134" s="140" t="n">
        <f aca="false">IF(CX$2&lt;=$A134,IF(CX$3&gt;=$A134,(CX$4),0),0)*($AH135-$AH134)/10000</f>
        <v>0</v>
      </c>
      <c r="CY134" s="140" t="n">
        <f aca="false">IF(CY$2&lt;=$A134,IF(CY$3&gt;=$A134,(CY$4),0),0)*($AH135-$AH134)/10000</f>
        <v>0</v>
      </c>
      <c r="CZ134" s="140" t="n">
        <f aca="false">IF(CZ$2&lt;=$A134,IF(CZ$3&gt;=$A134,(CZ$4),0),0)*($AH135-$AH134)/10000</f>
        <v>0</v>
      </c>
      <c r="DA134" s="140" t="n">
        <f aca="false">IF(DA$2&lt;=$A134,IF(DA$3&gt;=$A134,(DA$4),0),0)*($AH135-$AH134)/10000</f>
        <v>0</v>
      </c>
      <c r="DB134" s="140" t="n">
        <f aca="false">IF(DB$2&lt;=$A134,IF(DB$3&gt;=$A134,(DB$4),0),0)*($AH135-$AH134)/10000</f>
        <v>0</v>
      </c>
      <c r="DC134" s="140" t="n">
        <f aca="false">IF(DC$2&lt;=$A134,IF(DC$3&gt;=$A134,(DC$4),0),0)*($AH135-$AH134)/10000</f>
        <v>0</v>
      </c>
      <c r="DD134" s="17"/>
      <c r="DE134" s="128" t="n">
        <f aca="false">SUM(CW134:DC134)*$AL134</f>
        <v>0</v>
      </c>
      <c r="DF134" s="17"/>
      <c r="DG134" s="17"/>
      <c r="DH134" s="17"/>
      <c r="DI134" s="17"/>
      <c r="DJ134" s="17"/>
      <c r="DK134" s="140" t="n">
        <f aca="false">IF(DK$2&lt;=$A134,IF(DK$3&gt;=$A134,(DK$4),0),0)*($AH135-$AH134)/10000</f>
        <v>0</v>
      </c>
      <c r="DL134" s="140" t="n">
        <f aca="false">IF(DL$2&lt;=$A134,IF(DL$3&gt;=$A134,(DL$4),0),0)*($AH135-$AH134)/10000</f>
        <v>0</v>
      </c>
      <c r="DM134" s="140" t="n">
        <f aca="false">IF(DM$2&lt;=$A134,IF(DM$3&gt;=$A134,(DM$4),0),0)*($AH135-$AH134)/10000</f>
        <v>0</v>
      </c>
      <c r="DN134" s="140" t="n">
        <f aca="false">IF(DN$2&lt;=$A134,IF(DN$3&gt;=$A134,(DN$4),0),0)*($AH135-$AH134)/10000</f>
        <v>0</v>
      </c>
      <c r="DO134" s="140"/>
      <c r="DP134" s="140" t="n">
        <f aca="false">SUM(DK134:DN134)*AL134</f>
        <v>0</v>
      </c>
      <c r="DQ134" s="140"/>
      <c r="DR134" s="140" t="n">
        <f aca="false">IF(DR$2&lt;=$A134,IF(DR$3&gt;=$A134,(DR$4),0),0)*($AH135-$AH134)/10000</f>
        <v>0</v>
      </c>
      <c r="DS134" s="140" t="n">
        <f aca="false">IF(DS$2&lt;=$A134,IF(DS$3&gt;=$A134,(DS$4),0),0)*($AH135-$AH134)/10000</f>
        <v>0</v>
      </c>
      <c r="DT134" s="140" t="n">
        <f aca="false">IF(DT$2&lt;=$A134,IF(DT$3&gt;=$A134,(DT$4),0),0)*($AH135-$AH134)/10000</f>
        <v>0</v>
      </c>
      <c r="DU134" s="140" t="n">
        <f aca="false">IF(DU$2&lt;=$A134,IF(DU$3&gt;=$A134,(DU$4),0),0)*($AH135-$AH134)/10000</f>
        <v>0</v>
      </c>
      <c r="DV134" s="140" t="n">
        <f aca="false">IF(DV$2&lt;=$A134,IF(DV$3&gt;=$A134,(DV$4),0),0)*($AH135-$AH134)/10000</f>
        <v>0</v>
      </c>
      <c r="DW134" s="140" t="n">
        <f aca="false">IF(DW$2&lt;=$A134,IF(DW$3&gt;=$A134,(DW$4),0),0)*($AH135-$AH134)/10000</f>
        <v>0</v>
      </c>
      <c r="DX134" s="140" t="n">
        <f aca="false">IF(DX$2&lt;=$A134,IF(DX$3&gt;=$A134,(DX$4),0),0)*($AH135-$AH134)/10000</f>
        <v>0</v>
      </c>
      <c r="DY134" s="140" t="n">
        <f aca="false">IF(DY$2&lt;=$A134,IF(DY$3&gt;=$A134,(DY$4),0),0)*($AH135-$AH134)/10000</f>
        <v>0</v>
      </c>
      <c r="DZ134" s="17"/>
      <c r="EA134" s="128" t="n">
        <f aca="false">DP134+((SUM(DR134:DY134)))</f>
        <v>0</v>
      </c>
      <c r="EB134" s="128" t="n">
        <f aca="false">EA134*AL134</f>
        <v>0</v>
      </c>
      <c r="EC134" s="17"/>
      <c r="ED134" s="17"/>
      <c r="EE134" s="17"/>
      <c r="EF134" s="17"/>
      <c r="EG134" s="17"/>
      <c r="EH134" s="140" t="n">
        <f aca="false">IF(EH$2&lt;=$A134,IF(EH$3&gt;=$A134,(EH$4),0),0)*($AH135-$AH134)/10000</f>
        <v>0</v>
      </c>
      <c r="EI134" s="140" t="n">
        <f aca="false">IF(EI$2&lt;=$A134,IF(EI$3&gt;=$A134,(EI$4),0),0)*($AH135-$AH134)/10000</f>
        <v>0</v>
      </c>
      <c r="EJ134" s="140" t="n">
        <f aca="false">IF(EJ$2&lt;=$A134,IF(EJ$3&gt;=$A134,(EJ$4),0),0)*($AH135-$AH134)/10000</f>
        <v>0</v>
      </c>
      <c r="EK134" s="140" t="n">
        <f aca="false">IF(EK$2&lt;=$A134,IF(EK$3&gt;=$A134,(EK$4),0),0)*($AH135-$AH134)/10000</f>
        <v>0</v>
      </c>
      <c r="EL134" s="140" t="n">
        <f aca="false">IF(EL$2&lt;=$A134,IF(EL$3&gt;=$A134,(EL$4),0),0)*($AH135-$AH134)/10000</f>
        <v>0</v>
      </c>
      <c r="EM134" s="140" t="n">
        <f aca="false">IF(EM$2&lt;=$A134,IF(EM$3&gt;=$A134,(EM$4),0),0)*($AH135-$AH134)/10000</f>
        <v>0</v>
      </c>
      <c r="EN134" s="17"/>
      <c r="EO134" s="128" t="n">
        <f aca="false">SUM(EH134:EM134)</f>
        <v>0</v>
      </c>
      <c r="EP134" s="128" t="n">
        <f aca="false">EO134*AL134</f>
        <v>0</v>
      </c>
      <c r="EQ134" s="17"/>
      <c r="ER134" s="17"/>
      <c r="ES134" s="17"/>
      <c r="ET134" s="17"/>
      <c r="EU134" s="17"/>
      <c r="EV134" s="140" t="n">
        <f aca="false">IF(EV$2&lt;=$A134,IF(EV$3&gt;=$A134,(EV$4),0),0)*($AH135-$AH134)/10000</f>
        <v>0</v>
      </c>
      <c r="EW134" s="140" t="n">
        <f aca="false">IF(EW$2&lt;=$A134,IF(EW$3&gt;=$A134,(EW$4),0),0)*($AH135-$AH134)/10000</f>
        <v>0</v>
      </c>
      <c r="EX134" s="140" t="n">
        <f aca="false">IF(EX$2&lt;=$A134,IF(EX$3&gt;=$A134,(EX$4),0),0)*($AH135-$AH134)/10000</f>
        <v>0</v>
      </c>
      <c r="EY134" s="140" t="n">
        <f aca="false">IF(EY$2&lt;=$A134,IF(EY$3&gt;=$A134,(EY$4),0),0)*($AH135-$AH134)/10000</f>
        <v>0</v>
      </c>
      <c r="EZ134" s="140" t="n">
        <f aca="false">IF(EZ$2&lt;=$A134,IF(EZ$3&gt;=$A134,(EZ$4),0),0)*($AH135-$AH134)/10000</f>
        <v>0</v>
      </c>
      <c r="FA134" s="140" t="n">
        <f aca="false">IF(FA$2&lt;=$A134,IF(FA$3&gt;=$A134,(FA$4),0),0)*($AH135-$AH134)/10000</f>
        <v>0</v>
      </c>
      <c r="FB134" s="17"/>
      <c r="FC134" s="128" t="n">
        <f aca="false">SUM(EV134:FA134)</f>
        <v>0</v>
      </c>
      <c r="FD134" s="128" t="n">
        <f aca="false">FC134*AL134</f>
        <v>0</v>
      </c>
      <c r="FE134" s="17"/>
      <c r="FF134" s="17"/>
      <c r="FG134" s="17"/>
      <c r="FH134" s="17"/>
      <c r="FI134" s="17"/>
      <c r="FJ134" s="17"/>
      <c r="FK134" s="140" t="n">
        <f aca="false">IF(FK$2&lt;=$A134,IF(FK$3&gt;=$A134,(FK$4),0),0)*($AH135-$AH134)/10000</f>
        <v>0</v>
      </c>
      <c r="FL134" s="140" t="n">
        <f aca="false">IF(FL$2&lt;=$A134,IF(FL$3&gt;=$A134,(FL$4),0),0)*($AH135-$AH134)/10000</f>
        <v>0</v>
      </c>
      <c r="FM134" s="140" t="n">
        <f aca="false">IF(FM$2&lt;=$A134,IF(FM$3&gt;=$A134,(FM$4),0),0)*($AH135-$AH134)/10000</f>
        <v>0</v>
      </c>
      <c r="FN134" s="140" t="n">
        <f aca="false">IF(FN$2&lt;=$A134,IF(FN$3&gt;=$A134,(FN$4),0),0)*($AH135-$AH134)/10000</f>
        <v>0</v>
      </c>
      <c r="FO134" s="140" t="n">
        <f aca="false">IF(FO$2&lt;=$A134,IF(FO$3&gt;=$A134,(FO$4),0),0)*($AH135-$AH134)/10000</f>
        <v>0</v>
      </c>
      <c r="FP134" s="140" t="n">
        <f aca="false">IF(FP$2&lt;=$A134,IF(FP$3&gt;=$A134,(FP$4),0),0)*($AH135-$AH134)/10000</f>
        <v>0</v>
      </c>
      <c r="FQ134" s="17"/>
      <c r="FR134" s="128" t="n">
        <f aca="false">SUM(FK134:FP134)</f>
        <v>0</v>
      </c>
      <c r="FS134" s="128" t="n">
        <f aca="false">FR134*AL134</f>
        <v>0</v>
      </c>
      <c r="FT134" s="17"/>
      <c r="FU134" s="17"/>
      <c r="FV134" s="17"/>
      <c r="FW134" s="17"/>
      <c r="FX134" s="17"/>
      <c r="FY134" s="17"/>
      <c r="FZ134" s="140" t="n">
        <f aca="false">IF(FZ$2&lt;=$A134,IF(FZ$3&gt;=$A134,(FZ$4),0),0)*($AH135-$AH134)/10000</f>
        <v>0</v>
      </c>
      <c r="GA134" s="140" t="n">
        <f aca="false">IF(GA$2&lt;=$A134,IF(GA$3&gt;=$A134,(GA$4),0),0)*($AH135-$AH134)/10000</f>
        <v>0</v>
      </c>
      <c r="GB134" s="140" t="n">
        <f aca="false">IF(GB$2&lt;=$A134,IF(GB$3&gt;=$A134,(GB$4),0),0)*($AH135-$AH134)/10000</f>
        <v>0</v>
      </c>
      <c r="GC134" s="140" t="n">
        <f aca="false">IF(GC$2&lt;=$A134,IF(GC$3&gt;=$A134,(GC$4),0),0)*($AH135-$AH134)/10000</f>
        <v>0</v>
      </c>
      <c r="GD134" s="140" t="n">
        <f aca="false">IF(GD$2&lt;=$A134,IF(GD$3&gt;=$A134,(GD$4),0),0)*($AH135-$AH134)/10000</f>
        <v>0</v>
      </c>
      <c r="GE134" s="140" t="n">
        <f aca="false">IF(GE$2&lt;=$A134,IF(GE$3&gt;=$A134,(GE$4),0),0)*($AH135-$AH134)/10000</f>
        <v>0</v>
      </c>
      <c r="GF134" s="17"/>
      <c r="GG134" s="128" t="n">
        <f aca="false">SUM(FZ134:GE134)</f>
        <v>0</v>
      </c>
      <c r="GH134" s="128" t="n">
        <f aca="false">GG134*AL134</f>
        <v>0</v>
      </c>
      <c r="GK134" s="17"/>
      <c r="GL134" s="17"/>
      <c r="GM134" s="17"/>
      <c r="GN134" s="17"/>
      <c r="GO134" s="140" t="n">
        <f aca="false">IF(GO$2&lt;=$A134,IF(GO$3&gt;=$A134,(GO$4),0),0)*($AH135-$AH134)/10000</f>
        <v>0</v>
      </c>
      <c r="GP134" s="140" t="n">
        <f aca="false">IF(GP$2&lt;=$A134,IF(GP$3&gt;=$A134,(GP$4),0),0)*($AH135-$AH134)/10000</f>
        <v>0</v>
      </c>
      <c r="GQ134" s="140" t="n">
        <f aca="false">IF(GQ$2&lt;=$A134,IF(GQ$3&gt;=$A134,(GQ$4),0),0)*($AH135-$AH134)/10000</f>
        <v>0</v>
      </c>
      <c r="GR134" s="140" t="n">
        <f aca="false">IF(GR$2&lt;=$A134,IF(GR$3&gt;=$A134,(GR$4),0),0)*($AH135-$AH134)/10000</f>
        <v>0</v>
      </c>
      <c r="GS134" s="140" t="n">
        <f aca="false">IF(GS$2&lt;=$A134,IF(GS$3&gt;=$A134,(GS$4),0),0)*($AH135-$AH134)/10000</f>
        <v>0</v>
      </c>
      <c r="GT134" s="140" t="n">
        <f aca="false">IF(GT$2&lt;=$A134,IF(GT$3&gt;=$A134,(GT$4),0),0)*($AH135-$AH134)/10000</f>
        <v>0</v>
      </c>
      <c r="GU134" s="17"/>
      <c r="GV134" s="128" t="n">
        <f aca="false">SUM(GO134:GT134)</f>
        <v>0</v>
      </c>
      <c r="GW134" s="128" t="n">
        <f aca="false">GV134*AL134</f>
        <v>0</v>
      </c>
      <c r="GZ134" s="17"/>
      <c r="HA134" s="17"/>
      <c r="HB134" s="17"/>
      <c r="HC134" s="17"/>
      <c r="HD134" s="140" t="n">
        <f aca="false">IF(HD$2&lt;=$A134,IF(HD$3&gt;=$A134,(HD$4),0),0)*($AH135-$AH134)/10000</f>
        <v>0</v>
      </c>
      <c r="HE134" s="140" t="n">
        <f aca="false">IF(HE$2&lt;=$A134,IF(HE$3&gt;=$A134,(HE$4),0),0)*($AH135-$AH134)/10000</f>
        <v>0</v>
      </c>
      <c r="HF134" s="140" t="n">
        <f aca="false">IF(HF$2&lt;=$A134,IF(HF$3&gt;=$A134,(HF$4),0),0)*($AH135-$AH134)/10000</f>
        <v>0</v>
      </c>
      <c r="HG134" s="140" t="n">
        <f aca="false">IF(HG$2&lt;=$A134,IF(HG$3&gt;=$A134,(HG$4),0),0)*($AH135-$AH134)/10000</f>
        <v>0</v>
      </c>
      <c r="HH134" s="140" t="n">
        <f aca="false">IF(HH$2&lt;=$A134,IF(HH$3&gt;=$A134,(HH$4),0),0)*($AH135-$AH134)/10000</f>
        <v>0</v>
      </c>
      <c r="HI134" s="140" t="n">
        <f aca="false">IF(HI$2&lt;=$A134,IF(HI$3&gt;=$A134,(HI$4),0),0)*($AH135-$AH134)/10000</f>
        <v>0</v>
      </c>
      <c r="HJ134" s="17"/>
      <c r="HK134" s="128" t="n">
        <f aca="false">SUM(HD134:HI134)</f>
        <v>0</v>
      </c>
      <c r="HL134" s="128" t="n">
        <f aca="false">HK134*AL134</f>
        <v>0</v>
      </c>
    </row>
    <row r="135" customFormat="false" ht="17.25" hidden="false" customHeight="false" outlineLevel="0" collapsed="false">
      <c r="A135" s="133" t="n">
        <v>40848</v>
      </c>
      <c r="B135" s="144" t="e">
        <f aca="false">INDEX(PrnArray,MATCH($A135,PrnColumn,0),MATCH($AE$19,PrnRow,0))+EP135</f>
        <v>#VALUE!</v>
      </c>
      <c r="C135" s="135" t="n">
        <f aca="false">INDEX(M1SHEET,MATCH($A135,M1COLUMN,0),MATCH($AF$14,M1ROW,0))</f>
        <v>0</v>
      </c>
      <c r="D135" s="136" t="n">
        <f aca="false">AVERAGE(C135:C146)</f>
        <v>0</v>
      </c>
      <c r="E135" s="144" t="n">
        <f aca="false">INDEX(PrnArray,MATCH($A135,PrnColumn,0),MATCH($AF$47,PrnRow,0))+HL135</f>
        <v>0</v>
      </c>
      <c r="F135" s="135" t="n">
        <f aca="false">INDEX(M1SHEET,MATCH($A135,M1COLUMN,0),MATCH($AF$6,M1ROW,0))</f>
        <v>0.25</v>
      </c>
      <c r="G135" s="136" t="n">
        <f aca="false">AVERAGE(F135:F146)</f>
        <v>0.217083333333333</v>
      </c>
      <c r="H135" s="144" t="n">
        <f aca="false">INDEX(PrnArray,MATCH($A135,PrnColumn,0),MATCH($AE$11,PrnRow,0))</f>
        <v>0</v>
      </c>
      <c r="I135" s="135" t="n">
        <f aca="false">INDEX(M1SHEET,MATCH($A135,M1COLUMN,0),MATCH($AF$20,M1ROW,0))</f>
        <v>0.005</v>
      </c>
      <c r="J135" s="136" t="n">
        <f aca="false">AVERAGE(I135:I146)</f>
        <v>-0.04</v>
      </c>
      <c r="K135" s="144" t="e">
        <f aca="false">INDEX(PrnArray,MATCH($A135,PrnColumn,0),MATCH($AE$21,PrnRow,0))+FS135</f>
        <v>#VALUE!</v>
      </c>
      <c r="L135" s="135" t="n">
        <f aca="false">INDEX(M1SHEET,MATCH($A135,M1COLUMN,0),MATCH($AF$10,M1ROW,0))</f>
        <v>0.135</v>
      </c>
      <c r="M135" s="136" t="n">
        <f aca="false">AVERAGE(L135:L146)</f>
        <v>0.11375</v>
      </c>
      <c r="N135" s="144" t="n">
        <f aca="false">INDEX(PrnArray,MATCH($A135,PrnColumn,0),MATCH($AE$40,PrnRow,0))+AJ135</f>
        <v>-48.78</v>
      </c>
      <c r="O135" s="135" t="n">
        <f aca="false">INDEX(M1SHEET,MATCH($A135,M1COLUMN,0),MATCH($AF$26,M1ROW,0))</f>
        <v>0.13</v>
      </c>
      <c r="P135" s="136" t="n">
        <f aca="false">AVERAGE(O135:O146)</f>
        <v>0.13</v>
      </c>
      <c r="Q135" s="144" t="n">
        <f aca="false">INDEX(PrnArray,MATCH($A135,PrnColumn,0),MATCH($AE$2,PrnRow,0))+$BE135+$DE135</f>
        <v>1.53</v>
      </c>
      <c r="R135" s="135" t="n">
        <f aca="false">INDEX(M1SHEET,MATCH($A135,M1COLUMN,0),MATCH($AF$3,M1ROW,0))</f>
        <v>-0.57</v>
      </c>
      <c r="S135" s="136" t="n">
        <f aca="false">AVERAGE(R135:R146)</f>
        <v>-0.57</v>
      </c>
      <c r="T135" s="135" t="n">
        <f aca="false">INDEX(M1SHEET,MATCH($A135,M1COLUMN,0),MATCH($AF$28,M1ROW,0))</f>
        <v>5.46236495157442</v>
      </c>
      <c r="U135" s="136" t="n">
        <f aca="false">AVERAGE(T135:T146)</f>
        <v>5.40681254020214</v>
      </c>
      <c r="V135" s="144" t="e">
        <f aca="false">INDEX(PrnArray,MATCH($A135,PrnColumn,0),MATCH($AE$18,PrnRow,0))+INDEX(optsArray,MATCH($A135,optsColumn,0),MATCH($AE$18,optsRow,0))+$BE135+$CJ135+$CR135+$DP135</f>
        <v>#VALUE!</v>
      </c>
      <c r="W135" s="135" t="n">
        <f aca="false">INDEX(M1SHEET,MATCH($A135,M1COLUMN,0),MATCH($AF$2,M1ROW,0))</f>
        <v>4.4775</v>
      </c>
      <c r="X135" s="136" t="n">
        <f aca="false">AVERAGE(W135:W146)</f>
        <v>4.4385</v>
      </c>
      <c r="Z135" s="150" t="e">
        <f aca="false">H135+K135+Q135</f>
        <v>#VALUE!</v>
      </c>
      <c r="AA135" s="58"/>
      <c r="AB135" s="58"/>
      <c r="AH135" s="138" t="n">
        <v>40848</v>
      </c>
      <c r="AI135" s="96" t="n">
        <f aca="false">(BE135+BQ135+CJ135+DP135)*AL135</f>
        <v>0</v>
      </c>
      <c r="AJ135" s="97" t="n">
        <f aca="false">(AN135)*(AL135)</f>
        <v>0</v>
      </c>
      <c r="AK135" s="97" t="n">
        <f aca="false">(AM135+AN135)*(AL135)</f>
        <v>0</v>
      </c>
      <c r="AL135" s="139" t="n">
        <f aca="false">INDEX(M1SHEET,MATCH($AH135,M1COLUMN,0),MATCH($AF$38,M1ROW,0))</f>
        <v>0.52455436691569</v>
      </c>
      <c r="AM135" s="122" t="n">
        <f aca="false">BR135</f>
        <v>0</v>
      </c>
      <c r="AN135" s="97" t="n">
        <f aca="false">BQ135</f>
        <v>0</v>
      </c>
      <c r="AO135" s="125"/>
      <c r="AP135" s="108"/>
      <c r="AQ135" s="128" t="n">
        <f aca="false">SUM(AW135:BD135)+SUM(BH135:BO135)+SUM(DT135:DY135)+SUM(BV135:CH135)</f>
        <v>0</v>
      </c>
      <c r="AR135" s="108"/>
      <c r="AS135" s="17"/>
      <c r="AT135" s="17"/>
      <c r="AU135" s="37" t="n">
        <v>40848</v>
      </c>
      <c r="AV135" s="17"/>
      <c r="AW135" s="128" t="n">
        <f aca="false">IF(AW$2&lt;=$A135,IF(AW$3&gt;=$A135,(AW$4/1.055056),0),0)*($AH136-$AH135)/10000</f>
        <v>0</v>
      </c>
      <c r="AX135" s="140" t="n">
        <f aca="false">IF(AX$2&lt;=$A135,IF(AX$3&gt;=$A135,(AX$4/1.055056),0),0)*($AH136-$AH135)/10000</f>
        <v>0</v>
      </c>
      <c r="AY135" s="140" t="n">
        <f aca="false">IF(AY$2&lt;=$A135,IF(AY$3&gt;=$A135,(AY$4/1.055056),0),0)*($AH136-$AH135)/10000</f>
        <v>0</v>
      </c>
      <c r="AZ135" s="140" t="n">
        <f aca="false">IF(AZ$2&lt;=$A135,IF(AZ$3&gt;=$A135,(AZ$4/1.055056),0),0)*($AH136-$AH135)/10000</f>
        <v>0</v>
      </c>
      <c r="BA135" s="140" t="n">
        <f aca="false">IF(BA$2&lt;=$A135,IF(BA$3&gt;=$A135,(BA$4/1.055056),0),0)*($AH136-$AH135)/10000</f>
        <v>0</v>
      </c>
      <c r="BB135" s="140" t="n">
        <f aca="false">IF(BB$2&lt;=$A135,IF(BB$3&gt;=$A135,(BB$4/1.055056),0),0)*($AH136-$AH135)/10000</f>
        <v>0</v>
      </c>
      <c r="BC135" s="140" t="n">
        <f aca="false">IF(BC$2&lt;=$A135,IF(BC$3&gt;=$A135,(BC$4/1.055056),0),0)*($AH136-$AH135)/10000</f>
        <v>0</v>
      </c>
      <c r="BD135" s="140"/>
      <c r="BE135" s="140" t="n">
        <f aca="false">SUM(AW135:BD135)*AL135</f>
        <v>0</v>
      </c>
      <c r="BF135" s="13"/>
      <c r="BG135" s="13"/>
      <c r="BH135" s="141" t="n">
        <f aca="false">IF(BH$2&lt;=$A135,IF(BH$3&gt;=$A135,(BH$4/1.055056),0),0)*($AH136-$AH135)/10000</f>
        <v>0</v>
      </c>
      <c r="BI135" s="141" t="n">
        <f aca="false">IF(BI$2&lt;=$A135,IF(BI$3&gt;=$A135,(BI$4/1.055056),0),0)*($AH136-$AH135)/10000</f>
        <v>0</v>
      </c>
      <c r="BJ135" s="141" t="n">
        <f aca="false">IF(BJ$2&lt;=$A135,IF(BJ$3&gt;=$A135,(BJ$4/1.055056),0),0)*($AH136-$AH135)/10000</f>
        <v>0</v>
      </c>
      <c r="BK135" s="141" t="n">
        <f aca="false">IF(BK$2&lt;=$A135,IF(BK$3&gt;=$A135,(BK$4/1.055056),0),0)*($AH136-$AH135)/10000</f>
        <v>0</v>
      </c>
      <c r="BL135" s="141" t="n">
        <f aca="false">IF(BL$2&lt;=$A135,IF(BL$3&gt;=$A135,(BL$4/1.055056),0),0)*($AH136-$AH135)/10000</f>
        <v>0</v>
      </c>
      <c r="BM135" s="141" t="n">
        <f aca="false">IF(BM$2&lt;=$A135,IF(BM$3&gt;=$A135,(BM$4/1.055056),0),0)*($AH136-$AH135)/10000</f>
        <v>0</v>
      </c>
      <c r="BN135" s="141" t="n">
        <f aca="false">IF(BN$2&lt;=$A135,IF(BN$3&gt;=$A135,(BN$4/1.055056),0),0)*($AH136-$AH135)/10000</f>
        <v>0</v>
      </c>
      <c r="BO135" s="141" t="n">
        <f aca="false">IF(BO$2&lt;=$A135,IF(BO$3&gt;=$A135,(BO$4/1.055056),0),0)*($AH136-$AH135)/10000</f>
        <v>0</v>
      </c>
      <c r="BP135" s="13"/>
      <c r="BQ135" s="14" t="n">
        <f aca="false">SUM(BH135:BO135)</f>
        <v>0</v>
      </c>
      <c r="BR135" s="14"/>
      <c r="BS135" s="14"/>
      <c r="BT135" s="17"/>
      <c r="BU135" s="17"/>
      <c r="BV135" s="142" t="n">
        <f aca="false">IF(BV$2&lt;=$A135,IF(BV$3&gt;=$A135,(BV$4),0),0)*($AH136-$AH135)/10000</f>
        <v>0</v>
      </c>
      <c r="BW135" s="142" t="n">
        <f aca="false">IF(BW$2&lt;=$A135,IF(BW$3&gt;=$A135,(BW$4),0),0)*($AH136-$AH135)/10000</f>
        <v>0</v>
      </c>
      <c r="BX135" s="142" t="n">
        <f aca="false">IF(BX$2&lt;=$A135,IF(BX$3&gt;=$A135,(BX$4),0),0)*($AH136-$AH135)/10000</f>
        <v>0</v>
      </c>
      <c r="BY135" s="142" t="n">
        <f aca="false">IF(BY$2&lt;=$A135,IF(BY$3&gt;=$A135,(BY$4),0),0)*($AH136-$AH135)/10000</f>
        <v>0</v>
      </c>
      <c r="BZ135" s="142" t="n">
        <f aca="false">IF(BZ$2&lt;=$A135,IF(BZ$3&gt;=$A135,(BZ$4),0),0)*($AH136-$AH135)/10000</f>
        <v>0</v>
      </c>
      <c r="CA135" s="140" t="n">
        <f aca="false">IF(CA$2&lt;=$A135,IF(CA$3&gt;=$A135,(CA$4),0),0)*($AH136-$AH135)/10000</f>
        <v>0</v>
      </c>
      <c r="CB135" s="140" t="n">
        <f aca="false">IF(CB$2&lt;=$A135,IF(CB$3&gt;=$A135,(CB$4),0),0)*($AH136-$AH135)/10000</f>
        <v>0</v>
      </c>
      <c r="CC135" s="140" t="n">
        <f aca="false">IF(CC$2&lt;=$A135,IF(CC$3&gt;=$A135,(CC$4),0),0)*($AH136-$AH135)/10000</f>
        <v>0</v>
      </c>
      <c r="CD135" s="140" t="n">
        <f aca="false">IF(CD$2&lt;=$A135,IF(CD$3&gt;=$A135,(CD$4),0),0)*($AH136-$AH135)/10000</f>
        <v>0</v>
      </c>
      <c r="CE135" s="140" t="n">
        <f aca="false">IF(CE$2&lt;=$A135,IF(CE$3&gt;=$A135,(CE$4),0),0)*($AH136-$AH135)/10000</f>
        <v>0</v>
      </c>
      <c r="CF135" s="140" t="n">
        <f aca="false">IF(CF$2&lt;=$A135,IF(CF$3&gt;=$A135,(CF$4),0),0)*($AH136-$AH135)/10000</f>
        <v>0</v>
      </c>
      <c r="CG135" s="140" t="n">
        <f aca="false">IF(CG$2&lt;=$A135,IF(CG$3&gt;=$A135,(CG$4),0),0)*($AH136-$AH135)/10000</f>
        <v>0</v>
      </c>
      <c r="CH135" s="140" t="n">
        <f aca="false">IF(CH$2&lt;=$A135,IF(CH$3&gt;=$A135,(CH$4),0),0)*($AH136-$AH135)/10000</f>
        <v>0</v>
      </c>
      <c r="CI135" s="17"/>
      <c r="CJ135" s="128" t="n">
        <f aca="false">SUM(BV135:CH135)*$AL135</f>
        <v>0</v>
      </c>
      <c r="CK135" s="128"/>
      <c r="CL135" s="128"/>
      <c r="CM135" s="142" t="n">
        <f aca="false">IF(CM$2&lt;=$A135,IF(CM$3&gt;=$A135,(CM$4),0),0)*($AH136-$AH135)/10000</f>
        <v>0</v>
      </c>
      <c r="CN135" s="142" t="n">
        <f aca="false">IF(CN$2&lt;=$A135,IF(CN$3&gt;=$A135,(CN$4),0),0)*($AH136-$AH135)/10000</f>
        <v>0</v>
      </c>
      <c r="CO135" s="142" t="n">
        <f aca="false">IF(CO$2&lt;=$A135,IF(CO$3&gt;=$A135,(CO$4),0),0)*($AH136-$AH135)/10000</f>
        <v>0</v>
      </c>
      <c r="CP135" s="142" t="n">
        <f aca="false">IF(CP$2&lt;=$A135,IF(CP$3&gt;=$A135,(CP$4),0),0)*($AH136-$AH135)/10000</f>
        <v>0</v>
      </c>
      <c r="CQ135" s="128"/>
      <c r="CR135" s="128" t="n">
        <f aca="false">SUM(CM135:CP135)*AL135</f>
        <v>0</v>
      </c>
      <c r="CS135" s="128"/>
      <c r="CT135" s="17"/>
      <c r="CU135" s="17"/>
      <c r="CV135" s="17"/>
      <c r="CW135" s="140" t="n">
        <f aca="false">IF(CW$2&lt;=$A135,IF(CW$3&gt;=$A135,(CW$4),0),0)*($AH136-$AH135)/10000</f>
        <v>0</v>
      </c>
      <c r="CX135" s="140" t="n">
        <f aca="false">IF(CX$2&lt;=$A135,IF(CX$3&gt;=$A135,(CX$4),0),0)*($AH136-$AH135)/10000</f>
        <v>0</v>
      </c>
      <c r="CY135" s="140" t="n">
        <f aca="false">IF(CY$2&lt;=$A135,IF(CY$3&gt;=$A135,(CY$4),0),0)*($AH136-$AH135)/10000</f>
        <v>0</v>
      </c>
      <c r="CZ135" s="140" t="n">
        <f aca="false">IF(CZ$2&lt;=$A135,IF(CZ$3&gt;=$A135,(CZ$4),0),0)*($AH136-$AH135)/10000</f>
        <v>0</v>
      </c>
      <c r="DA135" s="140" t="n">
        <f aca="false">IF(DA$2&lt;=$A135,IF(DA$3&gt;=$A135,(DA$4),0),0)*($AH136-$AH135)/10000</f>
        <v>0</v>
      </c>
      <c r="DB135" s="140" t="n">
        <f aca="false">IF(DB$2&lt;=$A135,IF(DB$3&gt;=$A135,(DB$4),0),0)*($AH136-$AH135)/10000</f>
        <v>0</v>
      </c>
      <c r="DC135" s="140" t="n">
        <f aca="false">IF(DC$2&lt;=$A135,IF(DC$3&gt;=$A135,(DC$4),0),0)*($AH136-$AH135)/10000</f>
        <v>0</v>
      </c>
      <c r="DD135" s="17"/>
      <c r="DE135" s="128" t="n">
        <f aca="false">SUM(CW135:DC135)*$AL135</f>
        <v>0</v>
      </c>
      <c r="DF135" s="17"/>
      <c r="DG135" s="17"/>
      <c r="DH135" s="17"/>
      <c r="DI135" s="17"/>
      <c r="DJ135" s="17"/>
      <c r="DK135" s="140" t="n">
        <f aca="false">IF(DK$2&lt;=$A135,IF(DK$3&gt;=$A135,(DK$4),0),0)*($AH136-$AH135)/10000</f>
        <v>0</v>
      </c>
      <c r="DL135" s="140" t="n">
        <f aca="false">IF(DL$2&lt;=$A135,IF(DL$3&gt;=$A135,(DL$4),0),0)*($AH136-$AH135)/10000</f>
        <v>0</v>
      </c>
      <c r="DM135" s="140" t="n">
        <f aca="false">IF(DM$2&lt;=$A135,IF(DM$3&gt;=$A135,(DM$4),0),0)*($AH136-$AH135)/10000</f>
        <v>0</v>
      </c>
      <c r="DN135" s="140" t="n">
        <f aca="false">IF(DN$2&lt;=$A135,IF(DN$3&gt;=$A135,(DN$4),0),0)*($AH136-$AH135)/10000</f>
        <v>0</v>
      </c>
      <c r="DO135" s="140"/>
      <c r="DP135" s="140" t="n">
        <f aca="false">SUM(DK135:DN135)*AL135</f>
        <v>0</v>
      </c>
      <c r="DQ135" s="140"/>
      <c r="DR135" s="140" t="n">
        <f aca="false">IF(DR$2&lt;=$A135,IF(DR$3&gt;=$A135,(DR$4),0),0)*($AH136-$AH135)/10000</f>
        <v>0</v>
      </c>
      <c r="DS135" s="140" t="n">
        <f aca="false">IF(DS$2&lt;=$A135,IF(DS$3&gt;=$A135,(DS$4),0),0)*($AH136-$AH135)/10000</f>
        <v>0</v>
      </c>
      <c r="DT135" s="140" t="n">
        <f aca="false">IF(DT$2&lt;=$A135,IF(DT$3&gt;=$A135,(DT$4),0),0)*($AH136-$AH135)/10000</f>
        <v>0</v>
      </c>
      <c r="DU135" s="140" t="n">
        <f aca="false">IF(DU$2&lt;=$A135,IF(DU$3&gt;=$A135,(DU$4),0),0)*($AH136-$AH135)/10000</f>
        <v>0</v>
      </c>
      <c r="DV135" s="140" t="n">
        <f aca="false">IF(DV$2&lt;=$A135,IF(DV$3&gt;=$A135,(DV$4),0),0)*($AH136-$AH135)/10000</f>
        <v>0</v>
      </c>
      <c r="DW135" s="140" t="n">
        <f aca="false">IF(DW$2&lt;=$A135,IF(DW$3&gt;=$A135,(DW$4),0),0)*($AH136-$AH135)/10000</f>
        <v>0</v>
      </c>
      <c r="DX135" s="140" t="n">
        <f aca="false">IF(DX$2&lt;=$A135,IF(DX$3&gt;=$A135,(DX$4),0),0)*($AH136-$AH135)/10000</f>
        <v>0</v>
      </c>
      <c r="DY135" s="140" t="n">
        <f aca="false">IF(DY$2&lt;=$A135,IF(DY$3&gt;=$A135,(DY$4),0),0)*($AH136-$AH135)/10000</f>
        <v>0</v>
      </c>
      <c r="DZ135" s="17"/>
      <c r="EA135" s="128" t="n">
        <f aca="false">DP135+((SUM(DR135:DY135)))</f>
        <v>0</v>
      </c>
      <c r="EB135" s="128" t="n">
        <f aca="false">EA135*AL135</f>
        <v>0</v>
      </c>
      <c r="EC135" s="17"/>
      <c r="ED135" s="17"/>
      <c r="EE135" s="17"/>
      <c r="EF135" s="17"/>
      <c r="EG135" s="17"/>
      <c r="EH135" s="140" t="n">
        <f aca="false">IF(EH$2&lt;=$A135,IF(EH$3&gt;=$A135,(EH$4),0),0)*($AH136-$AH135)/10000</f>
        <v>0</v>
      </c>
      <c r="EI135" s="140" t="n">
        <f aca="false">IF(EI$2&lt;=$A135,IF(EI$3&gt;=$A135,(EI$4),0),0)*($AH136-$AH135)/10000</f>
        <v>0</v>
      </c>
      <c r="EJ135" s="140" t="n">
        <f aca="false">IF(EJ$2&lt;=$A135,IF(EJ$3&gt;=$A135,(EJ$4),0),0)*($AH136-$AH135)/10000</f>
        <v>0</v>
      </c>
      <c r="EK135" s="140" t="n">
        <f aca="false">IF(EK$2&lt;=$A135,IF(EK$3&gt;=$A135,(EK$4),0),0)*($AH136-$AH135)/10000</f>
        <v>0</v>
      </c>
      <c r="EL135" s="140" t="n">
        <f aca="false">IF(EL$2&lt;=$A135,IF(EL$3&gt;=$A135,(EL$4),0),0)*($AH136-$AH135)/10000</f>
        <v>0</v>
      </c>
      <c r="EM135" s="140" t="n">
        <f aca="false">IF(EM$2&lt;=$A135,IF(EM$3&gt;=$A135,(EM$4),0),0)*($AH136-$AH135)/10000</f>
        <v>0</v>
      </c>
      <c r="EN135" s="17"/>
      <c r="EO135" s="128" t="n">
        <f aca="false">SUM(EH135:EM135)</f>
        <v>0</v>
      </c>
      <c r="EP135" s="128" t="n">
        <f aca="false">EO135*AL135</f>
        <v>0</v>
      </c>
      <c r="EQ135" s="17"/>
      <c r="ER135" s="17"/>
      <c r="ES135" s="17"/>
      <c r="ET135" s="17"/>
      <c r="EU135" s="17"/>
      <c r="EV135" s="140" t="n">
        <f aca="false">IF(EV$2&lt;=$A135,IF(EV$3&gt;=$A135,(EV$4),0),0)*($AH136-$AH135)/10000</f>
        <v>0</v>
      </c>
      <c r="EW135" s="140" t="n">
        <f aca="false">IF(EW$2&lt;=$A135,IF(EW$3&gt;=$A135,(EW$4),0),0)*($AH136-$AH135)/10000</f>
        <v>0</v>
      </c>
      <c r="EX135" s="140" t="n">
        <f aca="false">IF(EX$2&lt;=$A135,IF(EX$3&gt;=$A135,(EX$4),0),0)*($AH136-$AH135)/10000</f>
        <v>0</v>
      </c>
      <c r="EY135" s="140" t="n">
        <f aca="false">IF(EY$2&lt;=$A135,IF(EY$3&gt;=$A135,(EY$4),0),0)*($AH136-$AH135)/10000</f>
        <v>0</v>
      </c>
      <c r="EZ135" s="140" t="n">
        <f aca="false">IF(EZ$2&lt;=$A135,IF(EZ$3&gt;=$A135,(EZ$4),0),0)*($AH136-$AH135)/10000</f>
        <v>0</v>
      </c>
      <c r="FA135" s="140" t="n">
        <f aca="false">IF(FA$2&lt;=$A135,IF(FA$3&gt;=$A135,(FA$4),0),0)*($AH136-$AH135)/10000</f>
        <v>0</v>
      </c>
      <c r="FB135" s="17"/>
      <c r="FC135" s="128" t="n">
        <f aca="false">SUM(EV135:FA135)</f>
        <v>0</v>
      </c>
      <c r="FD135" s="128" t="n">
        <f aca="false">FC135*AL135</f>
        <v>0</v>
      </c>
      <c r="FE135" s="17"/>
      <c r="FF135" s="17"/>
      <c r="FG135" s="17"/>
      <c r="FH135" s="17"/>
      <c r="FI135" s="17"/>
      <c r="FJ135" s="17"/>
      <c r="FK135" s="140" t="n">
        <f aca="false">IF(FK$2&lt;=$A135,IF(FK$3&gt;=$A135,(FK$4),0),0)*($AH136-$AH135)/10000</f>
        <v>0</v>
      </c>
      <c r="FL135" s="140" t="n">
        <f aca="false">IF(FL$2&lt;=$A135,IF(FL$3&gt;=$A135,(FL$4),0),0)*($AH136-$AH135)/10000</f>
        <v>0</v>
      </c>
      <c r="FM135" s="140" t="n">
        <f aca="false">IF(FM$2&lt;=$A135,IF(FM$3&gt;=$A135,(FM$4),0),0)*($AH136-$AH135)/10000</f>
        <v>0</v>
      </c>
      <c r="FN135" s="140" t="n">
        <f aca="false">IF(FN$2&lt;=$A135,IF(FN$3&gt;=$A135,(FN$4),0),0)*($AH136-$AH135)/10000</f>
        <v>0</v>
      </c>
      <c r="FO135" s="140" t="n">
        <f aca="false">IF(FO$2&lt;=$A135,IF(FO$3&gt;=$A135,(FO$4),0),0)*($AH136-$AH135)/10000</f>
        <v>0</v>
      </c>
      <c r="FP135" s="140" t="n">
        <f aca="false">IF(FP$2&lt;=$A135,IF(FP$3&gt;=$A135,(FP$4),0),0)*($AH136-$AH135)/10000</f>
        <v>0</v>
      </c>
      <c r="FQ135" s="17"/>
      <c r="FR135" s="128" t="n">
        <f aca="false">SUM(FK135:FP135)</f>
        <v>0</v>
      </c>
      <c r="FS135" s="128" t="n">
        <f aca="false">FR135*AL135</f>
        <v>0</v>
      </c>
      <c r="FT135" s="17"/>
      <c r="FU135" s="17"/>
      <c r="FV135" s="17"/>
      <c r="FW135" s="17"/>
      <c r="FX135" s="17"/>
      <c r="FY135" s="17"/>
      <c r="FZ135" s="140" t="n">
        <f aca="false">IF(FZ$2&lt;=$A135,IF(FZ$3&gt;=$A135,(FZ$4),0),0)*($AH136-$AH135)/10000</f>
        <v>0</v>
      </c>
      <c r="GA135" s="140" t="n">
        <f aca="false">IF(GA$2&lt;=$A135,IF(GA$3&gt;=$A135,(GA$4),0),0)*($AH136-$AH135)/10000</f>
        <v>0</v>
      </c>
      <c r="GB135" s="140" t="n">
        <f aca="false">IF(GB$2&lt;=$A135,IF(GB$3&gt;=$A135,(GB$4),0),0)*($AH136-$AH135)/10000</f>
        <v>0</v>
      </c>
      <c r="GC135" s="140" t="n">
        <f aca="false">IF(GC$2&lt;=$A135,IF(GC$3&gt;=$A135,(GC$4),0),0)*($AH136-$AH135)/10000</f>
        <v>0</v>
      </c>
      <c r="GD135" s="140" t="n">
        <f aca="false">IF(GD$2&lt;=$A135,IF(GD$3&gt;=$A135,(GD$4),0),0)*($AH136-$AH135)/10000</f>
        <v>0</v>
      </c>
      <c r="GE135" s="140" t="n">
        <f aca="false">IF(GE$2&lt;=$A135,IF(GE$3&gt;=$A135,(GE$4),0),0)*($AH136-$AH135)/10000</f>
        <v>0</v>
      </c>
      <c r="GF135" s="17"/>
      <c r="GG135" s="128" t="n">
        <f aca="false">SUM(FZ135:GE135)</f>
        <v>0</v>
      </c>
      <c r="GH135" s="128" t="n">
        <f aca="false">GG135*AL135</f>
        <v>0</v>
      </c>
      <c r="GK135" s="17"/>
      <c r="GL135" s="17"/>
      <c r="GM135" s="17"/>
      <c r="GN135" s="17"/>
      <c r="GO135" s="140" t="n">
        <f aca="false">IF(GO$2&lt;=$A135,IF(GO$3&gt;=$A135,(GO$4),0),0)*($AH136-$AH135)/10000</f>
        <v>0</v>
      </c>
      <c r="GP135" s="140" t="n">
        <f aca="false">IF(GP$2&lt;=$A135,IF(GP$3&gt;=$A135,(GP$4),0),0)*($AH136-$AH135)/10000</f>
        <v>0</v>
      </c>
      <c r="GQ135" s="140" t="n">
        <f aca="false">IF(GQ$2&lt;=$A135,IF(GQ$3&gt;=$A135,(GQ$4),0),0)*($AH136-$AH135)/10000</f>
        <v>0</v>
      </c>
      <c r="GR135" s="140" t="n">
        <f aca="false">IF(GR$2&lt;=$A135,IF(GR$3&gt;=$A135,(GR$4),0),0)*($AH136-$AH135)/10000</f>
        <v>0</v>
      </c>
      <c r="GS135" s="140" t="n">
        <f aca="false">IF(GS$2&lt;=$A135,IF(GS$3&gt;=$A135,(GS$4),0),0)*($AH136-$AH135)/10000</f>
        <v>0</v>
      </c>
      <c r="GT135" s="140" t="n">
        <f aca="false">IF(GT$2&lt;=$A135,IF(GT$3&gt;=$A135,(GT$4),0),0)*($AH136-$AH135)/10000</f>
        <v>0</v>
      </c>
      <c r="GU135" s="17"/>
      <c r="GV135" s="128" t="n">
        <f aca="false">SUM(GO135:GT135)</f>
        <v>0</v>
      </c>
      <c r="GW135" s="128" t="n">
        <f aca="false">GV135*AL135</f>
        <v>0</v>
      </c>
      <c r="GZ135" s="17"/>
      <c r="HA135" s="17"/>
      <c r="HB135" s="17"/>
      <c r="HC135" s="17"/>
      <c r="HD135" s="140" t="n">
        <f aca="false">IF(HD$2&lt;=$A135,IF(HD$3&gt;=$A135,(HD$4),0),0)*($AH136-$AH135)/10000</f>
        <v>0</v>
      </c>
      <c r="HE135" s="140" t="n">
        <f aca="false">IF(HE$2&lt;=$A135,IF(HE$3&gt;=$A135,(HE$4),0),0)*($AH136-$AH135)/10000</f>
        <v>0</v>
      </c>
      <c r="HF135" s="140" t="n">
        <f aca="false">IF(HF$2&lt;=$A135,IF(HF$3&gt;=$A135,(HF$4),0),0)*($AH136-$AH135)/10000</f>
        <v>0</v>
      </c>
      <c r="HG135" s="140" t="n">
        <f aca="false">IF(HG$2&lt;=$A135,IF(HG$3&gt;=$A135,(HG$4),0),0)*($AH136-$AH135)/10000</f>
        <v>0</v>
      </c>
      <c r="HH135" s="140" t="n">
        <f aca="false">IF(HH$2&lt;=$A135,IF(HH$3&gt;=$A135,(HH$4),0),0)*($AH136-$AH135)/10000</f>
        <v>0</v>
      </c>
      <c r="HI135" s="140" t="n">
        <f aca="false">IF(HI$2&lt;=$A135,IF(HI$3&gt;=$A135,(HI$4),0),0)*($AH136-$AH135)/10000</f>
        <v>0</v>
      </c>
      <c r="HJ135" s="17"/>
      <c r="HK135" s="128" t="n">
        <f aca="false">SUM(HD135:HI135)</f>
        <v>0</v>
      </c>
      <c r="HL135" s="128" t="n">
        <f aca="false">HK135*AL135</f>
        <v>0</v>
      </c>
    </row>
    <row r="136" customFormat="false" ht="16.5" hidden="false" customHeight="false" outlineLevel="0" collapsed="false">
      <c r="A136" s="133" t="n">
        <v>40878</v>
      </c>
      <c r="B136" s="144" t="e">
        <f aca="false">INDEX(PrnArray,MATCH($A136,PrnColumn,0),MATCH($AE$19,PrnRow,0))+EP136</f>
        <v>#VALUE!</v>
      </c>
      <c r="C136" s="135" t="n">
        <f aca="false">INDEX(M1SHEET,MATCH($A136,M1COLUMN,0),MATCH($AF$14,M1ROW,0))</f>
        <v>0</v>
      </c>
      <c r="D136" s="152"/>
      <c r="E136" s="144" t="n">
        <f aca="false">INDEX(PrnArray,MATCH($A136,PrnColumn,0),MATCH($AF$47,PrnRow,0))+HL136</f>
        <v>0</v>
      </c>
      <c r="F136" s="135" t="n">
        <f aca="false">INDEX(M1SHEET,MATCH($A136,M1COLUMN,0),MATCH($AF$6,M1ROW,0))</f>
        <v>0.27</v>
      </c>
      <c r="G136" s="152"/>
      <c r="H136" s="144" t="n">
        <f aca="false">INDEX(PrnArray,MATCH($A136,PrnColumn,0),MATCH($AE$11,PrnRow,0))</f>
        <v>0</v>
      </c>
      <c r="I136" s="135" t="n">
        <f aca="false">INDEX(M1SHEET,MATCH($A136,M1COLUMN,0),MATCH($AF$20,M1ROW,0))</f>
        <v>0.025</v>
      </c>
      <c r="J136" s="152"/>
      <c r="K136" s="144" t="e">
        <f aca="false">INDEX(PrnArray,MATCH($A136,PrnColumn,0),MATCH($AE$21,PrnRow,0))+FS136</f>
        <v>#VALUE!</v>
      </c>
      <c r="L136" s="135" t="n">
        <f aca="false">INDEX(M1SHEET,MATCH($A136,M1COLUMN,0),MATCH($AF$10,M1ROW,0))</f>
        <v>0.155</v>
      </c>
      <c r="M136" s="152"/>
      <c r="N136" s="144" t="n">
        <f aca="false">INDEX(PrnArray,MATCH($A136,PrnColumn,0),MATCH($AE$40,PrnRow,0))+AJ136</f>
        <v>-50.14</v>
      </c>
      <c r="O136" s="135" t="n">
        <f aca="false">INDEX(M1SHEET,MATCH($A136,M1COLUMN,0),MATCH($AF$26,M1ROW,0))</f>
        <v>0.13</v>
      </c>
      <c r="P136" s="152"/>
      <c r="Q136" s="144" t="n">
        <f aca="false">INDEX(PrnArray,MATCH($A136,PrnColumn,0),MATCH($AE$2,PrnRow,0))+$BE136+$DE136</f>
        <v>1.58</v>
      </c>
      <c r="R136" s="135" t="n">
        <f aca="false">INDEX(M1SHEET,MATCH($A136,M1COLUMN,0),MATCH($AF$3,M1ROW,0))</f>
        <v>-0.57</v>
      </c>
      <c r="S136" s="152"/>
      <c r="T136" s="135" t="n">
        <f aca="false">INDEX(M1SHEET,MATCH($A136,M1COLUMN,0),MATCH($AF$28,M1ROW,0))</f>
        <v>5.63687009545696</v>
      </c>
      <c r="U136" s="152"/>
      <c r="V136" s="144" t="e">
        <f aca="false">INDEX(PrnArray,MATCH($A136,PrnColumn,0),MATCH($AE$18,PrnRow,0))+INDEX(optsArray,MATCH($A136,optsColumn,0),MATCH($AE$18,optsRow,0))+$BE136+$CJ136+$CR136+$DP136</f>
        <v>#VALUE!</v>
      </c>
      <c r="W136" s="135" t="n">
        <f aca="false">INDEX(M1SHEET,MATCH($A136,M1COLUMN,0),MATCH($AF$2,M1ROW,0))</f>
        <v>4.6025</v>
      </c>
      <c r="X136" s="152"/>
      <c r="Z136" s="150" t="e">
        <f aca="false">H136+K136+Q136</f>
        <v>#VALUE!</v>
      </c>
      <c r="AA136" s="58"/>
      <c r="AB136" s="58"/>
      <c r="AH136" s="138" t="n">
        <v>40878</v>
      </c>
      <c r="AI136" s="96" t="n">
        <f aca="false">(BE136+BQ136+CJ136+DP136)*AL136</f>
        <v>0</v>
      </c>
      <c r="AJ136" s="97" t="n">
        <f aca="false">(AN136)*(AL136)</f>
        <v>0</v>
      </c>
      <c r="AK136" s="97" t="n">
        <f aca="false">(AM136+AN136)*(AL136)</f>
        <v>0</v>
      </c>
      <c r="AL136" s="139" t="n">
        <f aca="false">INDEX(M1SHEET,MATCH($AH136,M1COLUMN,0),MATCH($AF$38,M1ROW,0))</f>
        <v>0.521760047311812</v>
      </c>
      <c r="AM136" s="122" t="n">
        <f aca="false">BR136</f>
        <v>0</v>
      </c>
      <c r="AN136" s="97" t="n">
        <f aca="false">BQ136</f>
        <v>0</v>
      </c>
      <c r="AO136" s="125"/>
      <c r="AP136" s="108"/>
      <c r="AQ136" s="128" t="n">
        <f aca="false">SUM(AW136:BD136)+SUM(BH136:BO136)+SUM(DT136:DY136)+SUM(BV136:CH136)</f>
        <v>0</v>
      </c>
      <c r="AR136" s="108"/>
      <c r="AS136" s="17"/>
      <c r="AT136" s="17"/>
      <c r="AU136" s="37" t="n">
        <v>40878</v>
      </c>
      <c r="AV136" s="17"/>
      <c r="AW136" s="128" t="n">
        <f aca="false">IF(AW$2&lt;=$A136,IF(AW$3&gt;=$A136,(AW$4/1.055056),0),0)*($AH137-$AH136)/10000</f>
        <v>0</v>
      </c>
      <c r="AX136" s="140" t="n">
        <f aca="false">IF(AX$2&lt;=$A136,IF(AX$3&gt;=$A136,(AX$4/1.055056),0),0)*($AH137-$AH136)/10000</f>
        <v>0</v>
      </c>
      <c r="AY136" s="140" t="n">
        <f aca="false">IF(AY$2&lt;=$A136,IF(AY$3&gt;=$A136,(AY$4/1.055056),0),0)*($AH137-$AH136)/10000</f>
        <v>0</v>
      </c>
      <c r="AZ136" s="140" t="n">
        <f aca="false">IF(AZ$2&lt;=$A136,IF(AZ$3&gt;=$A136,(AZ$4/1.055056),0),0)*($AH137-$AH136)/10000</f>
        <v>0</v>
      </c>
      <c r="BA136" s="140" t="n">
        <f aca="false">IF(BA$2&lt;=$A136,IF(BA$3&gt;=$A136,(BA$4/1.055056),0),0)*($AH137-$AH136)/10000</f>
        <v>0</v>
      </c>
      <c r="BB136" s="140" t="n">
        <f aca="false">IF(BB$2&lt;=$A136,IF(BB$3&gt;=$A136,(BB$4/1.055056),0),0)*($AH137-$AH136)/10000</f>
        <v>0</v>
      </c>
      <c r="BC136" s="140" t="n">
        <f aca="false">IF(BC$2&lt;=$A136,IF(BC$3&gt;=$A136,(BC$4/1.055056),0),0)*($AH137-$AH136)/10000</f>
        <v>0</v>
      </c>
      <c r="BD136" s="140"/>
      <c r="BE136" s="140" t="n">
        <f aca="false">SUM(AW136:BD136)*AL136</f>
        <v>0</v>
      </c>
      <c r="BF136" s="13"/>
      <c r="BG136" s="13"/>
      <c r="BH136" s="141" t="n">
        <f aca="false">IF(BH$2&lt;=$A136,IF(BH$3&gt;=$A136,(BH$4/1.055056),0),0)*($AH137-$AH136)/10000</f>
        <v>0</v>
      </c>
      <c r="BI136" s="141" t="n">
        <f aca="false">IF(BI$2&lt;=$A136,IF(BI$3&gt;=$A136,(BI$4/1.055056),0),0)*($AH137-$AH136)/10000</f>
        <v>0</v>
      </c>
      <c r="BJ136" s="141" t="n">
        <f aca="false">IF(BJ$2&lt;=$A136,IF(BJ$3&gt;=$A136,(BJ$4/1.055056),0),0)*($AH137-$AH136)/10000</f>
        <v>0</v>
      </c>
      <c r="BK136" s="141" t="n">
        <f aca="false">IF(BK$2&lt;=$A136,IF(BK$3&gt;=$A136,(BK$4/1.055056),0),0)*($AH137-$AH136)/10000</f>
        <v>0</v>
      </c>
      <c r="BL136" s="141" t="n">
        <f aca="false">IF(BL$2&lt;=$A136,IF(BL$3&gt;=$A136,(BL$4/1.055056),0),0)*($AH137-$AH136)/10000</f>
        <v>0</v>
      </c>
      <c r="BM136" s="141" t="n">
        <f aca="false">IF(BM$2&lt;=$A136,IF(BM$3&gt;=$A136,(BM$4/1.055056),0),0)*($AH137-$AH136)/10000</f>
        <v>0</v>
      </c>
      <c r="BN136" s="141" t="n">
        <f aca="false">IF(BN$2&lt;=$A136,IF(BN$3&gt;=$A136,(BN$4/1.055056),0),0)*($AH137-$AH136)/10000</f>
        <v>0</v>
      </c>
      <c r="BO136" s="141" t="n">
        <f aca="false">IF(BO$2&lt;=$A136,IF(BO$3&gt;=$A136,(BO$4/1.055056),0),0)*($AH137-$AH136)/10000</f>
        <v>0</v>
      </c>
      <c r="BP136" s="13"/>
      <c r="BQ136" s="14" t="n">
        <f aca="false">SUM(BH136:BO136)</f>
        <v>0</v>
      </c>
      <c r="BR136" s="14"/>
      <c r="BS136" s="14"/>
      <c r="BT136" s="17"/>
      <c r="BU136" s="17"/>
      <c r="BV136" s="142" t="n">
        <f aca="false">IF(BV$2&lt;=$A136,IF(BV$3&gt;=$A136,(BV$4),0),0)*($AH137-$AH136)/10000</f>
        <v>0</v>
      </c>
      <c r="BW136" s="142" t="n">
        <f aca="false">IF(BW$2&lt;=$A136,IF(BW$3&gt;=$A136,(BW$4),0),0)*($AH137-$AH136)/10000</f>
        <v>0</v>
      </c>
      <c r="BX136" s="142" t="n">
        <f aca="false">IF(BX$2&lt;=$A136,IF(BX$3&gt;=$A136,(BX$4),0),0)*($AH137-$AH136)/10000</f>
        <v>0</v>
      </c>
      <c r="BY136" s="142" t="n">
        <f aca="false">IF(BY$2&lt;=$A136,IF(BY$3&gt;=$A136,(BY$4),0),0)*($AH137-$AH136)/10000</f>
        <v>0</v>
      </c>
      <c r="BZ136" s="142" t="n">
        <f aca="false">IF(BZ$2&lt;=$A136,IF(BZ$3&gt;=$A136,(BZ$4),0),0)*($AH137-$AH136)/10000</f>
        <v>0</v>
      </c>
      <c r="CA136" s="140" t="n">
        <f aca="false">IF(CA$2&lt;=$A136,IF(CA$3&gt;=$A136,(CA$4),0),0)*($AH137-$AH136)/10000</f>
        <v>0</v>
      </c>
      <c r="CB136" s="140" t="n">
        <f aca="false">IF(CB$2&lt;=$A136,IF(CB$3&gt;=$A136,(CB$4),0),0)*($AH137-$AH136)/10000</f>
        <v>0</v>
      </c>
      <c r="CC136" s="140" t="n">
        <f aca="false">IF(CC$2&lt;=$A136,IF(CC$3&gt;=$A136,(CC$4),0),0)*($AH137-$AH136)/10000</f>
        <v>0</v>
      </c>
      <c r="CD136" s="140" t="n">
        <f aca="false">IF(CD$2&lt;=$A136,IF(CD$3&gt;=$A136,(CD$4),0),0)*($AH137-$AH136)/10000</f>
        <v>0</v>
      </c>
      <c r="CE136" s="140" t="n">
        <f aca="false">IF(CE$2&lt;=$A136,IF(CE$3&gt;=$A136,(CE$4),0),0)*($AH137-$AH136)/10000</f>
        <v>0</v>
      </c>
      <c r="CF136" s="140" t="n">
        <f aca="false">IF(CF$2&lt;=$A136,IF(CF$3&gt;=$A136,(CF$4),0),0)*($AH137-$AH136)/10000</f>
        <v>0</v>
      </c>
      <c r="CG136" s="140" t="n">
        <f aca="false">IF(CG$2&lt;=$A136,IF(CG$3&gt;=$A136,(CG$4),0),0)*($AH137-$AH136)/10000</f>
        <v>0</v>
      </c>
      <c r="CH136" s="140" t="n">
        <f aca="false">IF(CH$2&lt;=$A136,IF(CH$3&gt;=$A136,(CH$4),0),0)*($AH137-$AH136)/10000</f>
        <v>0</v>
      </c>
      <c r="CI136" s="17"/>
      <c r="CJ136" s="128" t="n">
        <f aca="false">SUM(BV136:CH136)*$AL136</f>
        <v>0</v>
      </c>
      <c r="CK136" s="128"/>
      <c r="CL136" s="128"/>
      <c r="CM136" s="142" t="n">
        <f aca="false">IF(CM$2&lt;=$A136,IF(CM$3&gt;=$A136,(CM$4),0),0)*($AH137-$AH136)/10000</f>
        <v>0</v>
      </c>
      <c r="CN136" s="142" t="n">
        <f aca="false">IF(CN$2&lt;=$A136,IF(CN$3&gt;=$A136,(CN$4),0),0)*($AH137-$AH136)/10000</f>
        <v>0</v>
      </c>
      <c r="CO136" s="142" t="n">
        <f aca="false">IF(CO$2&lt;=$A136,IF(CO$3&gt;=$A136,(CO$4),0),0)*($AH137-$AH136)/10000</f>
        <v>0</v>
      </c>
      <c r="CP136" s="142" t="n">
        <f aca="false">IF(CP$2&lt;=$A136,IF(CP$3&gt;=$A136,(CP$4),0),0)*($AH137-$AH136)/10000</f>
        <v>0</v>
      </c>
      <c r="CQ136" s="128"/>
      <c r="CR136" s="128" t="n">
        <f aca="false">SUM(CM136:CP136)*AL136</f>
        <v>0</v>
      </c>
      <c r="CS136" s="128"/>
      <c r="CT136" s="17"/>
      <c r="CU136" s="17"/>
      <c r="CV136" s="17"/>
      <c r="CW136" s="140" t="n">
        <f aca="false">IF(CW$2&lt;=$A136,IF(CW$3&gt;=$A136,(CW$4),0),0)*($AH137-$AH136)/10000</f>
        <v>0</v>
      </c>
      <c r="CX136" s="140" t="n">
        <f aca="false">IF(CX$2&lt;=$A136,IF(CX$3&gt;=$A136,(CX$4),0),0)*($AH137-$AH136)/10000</f>
        <v>0</v>
      </c>
      <c r="CY136" s="140" t="n">
        <f aca="false">IF(CY$2&lt;=$A136,IF(CY$3&gt;=$A136,(CY$4),0),0)*($AH137-$AH136)/10000</f>
        <v>0</v>
      </c>
      <c r="CZ136" s="140" t="n">
        <f aca="false">IF(CZ$2&lt;=$A136,IF(CZ$3&gt;=$A136,(CZ$4),0),0)*($AH137-$AH136)/10000</f>
        <v>0</v>
      </c>
      <c r="DA136" s="140" t="n">
        <f aca="false">IF(DA$2&lt;=$A136,IF(DA$3&gt;=$A136,(DA$4),0),0)*($AH137-$AH136)/10000</f>
        <v>0</v>
      </c>
      <c r="DB136" s="140" t="n">
        <f aca="false">IF(DB$2&lt;=$A136,IF(DB$3&gt;=$A136,(DB$4),0),0)*($AH137-$AH136)/10000</f>
        <v>0</v>
      </c>
      <c r="DC136" s="140" t="n">
        <f aca="false">IF(DC$2&lt;=$A136,IF(DC$3&gt;=$A136,(DC$4),0),0)*($AH137-$AH136)/10000</f>
        <v>0</v>
      </c>
      <c r="DD136" s="17"/>
      <c r="DE136" s="128" t="n">
        <f aca="false">SUM(CW136:DC136)*$AL136</f>
        <v>0</v>
      </c>
      <c r="DF136" s="17"/>
      <c r="DG136" s="17"/>
      <c r="DH136" s="17"/>
      <c r="DI136" s="17"/>
      <c r="DJ136" s="17"/>
      <c r="DK136" s="140" t="n">
        <f aca="false">IF(DK$2&lt;=$A136,IF(DK$3&gt;=$A136,(DK$4),0),0)*($AH137-$AH136)/10000</f>
        <v>0</v>
      </c>
      <c r="DL136" s="140" t="n">
        <f aca="false">IF(DL$2&lt;=$A136,IF(DL$3&gt;=$A136,(DL$4),0),0)*($AH137-$AH136)/10000</f>
        <v>0</v>
      </c>
      <c r="DM136" s="140" t="n">
        <f aca="false">IF(DM$2&lt;=$A136,IF(DM$3&gt;=$A136,(DM$4),0),0)*($AH137-$AH136)/10000</f>
        <v>0</v>
      </c>
      <c r="DN136" s="140" t="n">
        <f aca="false">IF(DN$2&lt;=$A136,IF(DN$3&gt;=$A136,(DN$4),0),0)*($AH137-$AH136)/10000</f>
        <v>0</v>
      </c>
      <c r="DO136" s="140"/>
      <c r="DP136" s="140" t="n">
        <f aca="false">SUM(DK136:DN136)*AL136</f>
        <v>0</v>
      </c>
      <c r="DQ136" s="140"/>
      <c r="DR136" s="140" t="n">
        <f aca="false">IF(DR$2&lt;=$A136,IF(DR$3&gt;=$A136,(DR$4),0),0)*($AH137-$AH136)/10000</f>
        <v>0</v>
      </c>
      <c r="DS136" s="140" t="n">
        <f aca="false">IF(DS$2&lt;=$A136,IF(DS$3&gt;=$A136,(DS$4),0),0)*($AH137-$AH136)/10000</f>
        <v>0</v>
      </c>
      <c r="DT136" s="140" t="n">
        <f aca="false">IF(DT$2&lt;=$A136,IF(DT$3&gt;=$A136,(DT$4),0),0)*($AH137-$AH136)/10000</f>
        <v>0</v>
      </c>
      <c r="DU136" s="140" t="n">
        <f aca="false">IF(DU$2&lt;=$A136,IF(DU$3&gt;=$A136,(DU$4),0),0)*($AH137-$AH136)/10000</f>
        <v>0</v>
      </c>
      <c r="DV136" s="140" t="n">
        <f aca="false">IF(DV$2&lt;=$A136,IF(DV$3&gt;=$A136,(DV$4),0),0)*($AH137-$AH136)/10000</f>
        <v>0</v>
      </c>
      <c r="DW136" s="140" t="n">
        <f aca="false">IF(DW$2&lt;=$A136,IF(DW$3&gt;=$A136,(DW$4),0),0)*($AH137-$AH136)/10000</f>
        <v>0</v>
      </c>
      <c r="DX136" s="140" t="n">
        <f aca="false">IF(DX$2&lt;=$A136,IF(DX$3&gt;=$A136,(DX$4),0),0)*($AH137-$AH136)/10000</f>
        <v>0</v>
      </c>
      <c r="DY136" s="140" t="n">
        <f aca="false">IF(DY$2&lt;=$A136,IF(DY$3&gt;=$A136,(DY$4),0),0)*($AH137-$AH136)/10000</f>
        <v>0</v>
      </c>
      <c r="DZ136" s="17"/>
      <c r="EA136" s="128" t="n">
        <f aca="false">DP136+((SUM(DR136:DY136)))</f>
        <v>0</v>
      </c>
      <c r="EB136" s="128" t="n">
        <f aca="false">EA136*AL136</f>
        <v>0</v>
      </c>
      <c r="EC136" s="17"/>
      <c r="ED136" s="17"/>
      <c r="EE136" s="17"/>
      <c r="EF136" s="17"/>
      <c r="EG136" s="17"/>
      <c r="EH136" s="140" t="n">
        <f aca="false">IF(EH$2&lt;=$A136,IF(EH$3&gt;=$A136,(EH$4),0),0)*($AH137-$AH136)/10000</f>
        <v>0</v>
      </c>
      <c r="EI136" s="140" t="n">
        <f aca="false">IF(EI$2&lt;=$A136,IF(EI$3&gt;=$A136,(EI$4),0),0)*($AH137-$AH136)/10000</f>
        <v>0</v>
      </c>
      <c r="EJ136" s="140" t="n">
        <f aca="false">IF(EJ$2&lt;=$A136,IF(EJ$3&gt;=$A136,(EJ$4),0),0)*($AH137-$AH136)/10000</f>
        <v>0</v>
      </c>
      <c r="EK136" s="140" t="n">
        <f aca="false">IF(EK$2&lt;=$A136,IF(EK$3&gt;=$A136,(EK$4),0),0)*($AH137-$AH136)/10000</f>
        <v>0</v>
      </c>
      <c r="EL136" s="140" t="n">
        <f aca="false">IF(EL$2&lt;=$A136,IF(EL$3&gt;=$A136,(EL$4),0),0)*($AH137-$AH136)/10000</f>
        <v>0</v>
      </c>
      <c r="EM136" s="140" t="n">
        <f aca="false">IF(EM$2&lt;=$A136,IF(EM$3&gt;=$A136,(EM$4),0),0)*($AH137-$AH136)/10000</f>
        <v>0</v>
      </c>
      <c r="EN136" s="17"/>
      <c r="EO136" s="128" t="n">
        <f aca="false">SUM(EH136:EM136)</f>
        <v>0</v>
      </c>
      <c r="EP136" s="128" t="n">
        <f aca="false">EO136*AL136</f>
        <v>0</v>
      </c>
      <c r="EQ136" s="17"/>
      <c r="ER136" s="17"/>
      <c r="ES136" s="17"/>
      <c r="ET136" s="17"/>
      <c r="EU136" s="17"/>
      <c r="EV136" s="140" t="n">
        <f aca="false">IF(EV$2&lt;=$A136,IF(EV$3&gt;=$A136,(EV$4),0),0)*($AH137-$AH136)/10000</f>
        <v>0</v>
      </c>
      <c r="EW136" s="140" t="n">
        <f aca="false">IF(EW$2&lt;=$A136,IF(EW$3&gt;=$A136,(EW$4),0),0)*($AH137-$AH136)/10000</f>
        <v>0</v>
      </c>
      <c r="EX136" s="140" t="n">
        <f aca="false">IF(EX$2&lt;=$A136,IF(EX$3&gt;=$A136,(EX$4),0),0)*($AH137-$AH136)/10000</f>
        <v>0</v>
      </c>
      <c r="EY136" s="140" t="n">
        <f aca="false">IF(EY$2&lt;=$A136,IF(EY$3&gt;=$A136,(EY$4),0),0)*($AH137-$AH136)/10000</f>
        <v>0</v>
      </c>
      <c r="EZ136" s="140" t="n">
        <f aca="false">IF(EZ$2&lt;=$A136,IF(EZ$3&gt;=$A136,(EZ$4),0),0)*($AH137-$AH136)/10000</f>
        <v>0</v>
      </c>
      <c r="FA136" s="140" t="n">
        <f aca="false">IF(FA$2&lt;=$A136,IF(FA$3&gt;=$A136,(FA$4),0),0)*($AH137-$AH136)/10000</f>
        <v>0</v>
      </c>
      <c r="FB136" s="17"/>
      <c r="FC136" s="128" t="n">
        <f aca="false">SUM(EV136:FA136)</f>
        <v>0</v>
      </c>
      <c r="FD136" s="128" t="n">
        <f aca="false">FC136*AL136</f>
        <v>0</v>
      </c>
      <c r="FE136" s="17"/>
      <c r="FF136" s="17"/>
      <c r="FG136" s="17"/>
      <c r="FH136" s="17"/>
      <c r="FI136" s="17"/>
      <c r="FJ136" s="17"/>
      <c r="FK136" s="140" t="n">
        <f aca="false">IF(FK$2&lt;=$A136,IF(FK$3&gt;=$A136,(FK$4),0),0)*($AH137-$AH136)/10000</f>
        <v>0</v>
      </c>
      <c r="FL136" s="140" t="n">
        <f aca="false">IF(FL$2&lt;=$A136,IF(FL$3&gt;=$A136,(FL$4),0),0)*($AH137-$AH136)/10000</f>
        <v>0</v>
      </c>
      <c r="FM136" s="140" t="n">
        <f aca="false">IF(FM$2&lt;=$A136,IF(FM$3&gt;=$A136,(FM$4),0),0)*($AH137-$AH136)/10000</f>
        <v>0</v>
      </c>
      <c r="FN136" s="140" t="n">
        <f aca="false">IF(FN$2&lt;=$A136,IF(FN$3&gt;=$A136,(FN$4),0),0)*($AH137-$AH136)/10000</f>
        <v>0</v>
      </c>
      <c r="FO136" s="140" t="n">
        <f aca="false">IF(FO$2&lt;=$A136,IF(FO$3&gt;=$A136,(FO$4),0),0)*($AH137-$AH136)/10000</f>
        <v>0</v>
      </c>
      <c r="FP136" s="140" t="n">
        <f aca="false">IF(FP$2&lt;=$A136,IF(FP$3&gt;=$A136,(FP$4),0),0)*($AH137-$AH136)/10000</f>
        <v>0</v>
      </c>
      <c r="FQ136" s="17"/>
      <c r="FR136" s="128" t="n">
        <f aca="false">SUM(FK136:FP136)</f>
        <v>0</v>
      </c>
      <c r="FS136" s="128" t="n">
        <f aca="false">FR136*AL136</f>
        <v>0</v>
      </c>
      <c r="FT136" s="17"/>
      <c r="FU136" s="17"/>
      <c r="FV136" s="17"/>
      <c r="FW136" s="17"/>
      <c r="FX136" s="17"/>
      <c r="FY136" s="17"/>
      <c r="FZ136" s="140" t="n">
        <f aca="false">IF(FZ$2&lt;=$A136,IF(FZ$3&gt;=$A136,(FZ$4),0),0)*($AH137-$AH136)/10000</f>
        <v>0</v>
      </c>
      <c r="GA136" s="140" t="n">
        <f aca="false">IF(GA$2&lt;=$A136,IF(GA$3&gt;=$A136,(GA$4),0),0)*($AH137-$AH136)/10000</f>
        <v>0</v>
      </c>
      <c r="GB136" s="140" t="n">
        <f aca="false">IF(GB$2&lt;=$A136,IF(GB$3&gt;=$A136,(GB$4),0),0)*($AH137-$AH136)/10000</f>
        <v>0</v>
      </c>
      <c r="GC136" s="140" t="n">
        <f aca="false">IF(GC$2&lt;=$A136,IF(GC$3&gt;=$A136,(GC$4),0),0)*($AH137-$AH136)/10000</f>
        <v>0</v>
      </c>
      <c r="GD136" s="140" t="n">
        <f aca="false">IF(GD$2&lt;=$A136,IF(GD$3&gt;=$A136,(GD$4),0),0)*($AH137-$AH136)/10000</f>
        <v>0</v>
      </c>
      <c r="GE136" s="140" t="n">
        <f aca="false">IF(GE$2&lt;=$A136,IF(GE$3&gt;=$A136,(GE$4),0),0)*($AH137-$AH136)/10000</f>
        <v>0</v>
      </c>
      <c r="GF136" s="17"/>
      <c r="GG136" s="128" t="n">
        <f aca="false">SUM(FZ136:GE136)</f>
        <v>0</v>
      </c>
      <c r="GH136" s="128" t="n">
        <f aca="false">GG136*AL136</f>
        <v>0</v>
      </c>
      <c r="GK136" s="17"/>
      <c r="GL136" s="17"/>
      <c r="GM136" s="17"/>
      <c r="GN136" s="17"/>
      <c r="GO136" s="140" t="n">
        <f aca="false">IF(GO$2&lt;=$A136,IF(GO$3&gt;=$A136,(GO$4),0),0)*($AH137-$AH136)/10000</f>
        <v>0</v>
      </c>
      <c r="GP136" s="140" t="n">
        <f aca="false">IF(GP$2&lt;=$A136,IF(GP$3&gt;=$A136,(GP$4),0),0)*($AH137-$AH136)/10000</f>
        <v>0</v>
      </c>
      <c r="GQ136" s="140" t="n">
        <f aca="false">IF(GQ$2&lt;=$A136,IF(GQ$3&gt;=$A136,(GQ$4),0),0)*($AH137-$AH136)/10000</f>
        <v>0</v>
      </c>
      <c r="GR136" s="140" t="n">
        <f aca="false">IF(GR$2&lt;=$A136,IF(GR$3&gt;=$A136,(GR$4),0),0)*($AH137-$AH136)/10000</f>
        <v>0</v>
      </c>
      <c r="GS136" s="140" t="n">
        <f aca="false">IF(GS$2&lt;=$A136,IF(GS$3&gt;=$A136,(GS$4),0),0)*($AH137-$AH136)/10000</f>
        <v>0</v>
      </c>
      <c r="GT136" s="140" t="n">
        <f aca="false">IF(GT$2&lt;=$A136,IF(GT$3&gt;=$A136,(GT$4),0),0)*($AH137-$AH136)/10000</f>
        <v>0</v>
      </c>
      <c r="GU136" s="17"/>
      <c r="GV136" s="128" t="n">
        <f aca="false">SUM(GO136:GT136)</f>
        <v>0</v>
      </c>
      <c r="GW136" s="128" t="n">
        <f aca="false">GV136*AL136</f>
        <v>0</v>
      </c>
      <c r="GZ136" s="17"/>
      <c r="HA136" s="17"/>
      <c r="HB136" s="17"/>
      <c r="HC136" s="17"/>
      <c r="HD136" s="140" t="n">
        <f aca="false">IF(HD$2&lt;=$A136,IF(HD$3&gt;=$A136,(HD$4),0),0)*($AH137-$AH136)/10000</f>
        <v>0</v>
      </c>
      <c r="HE136" s="140" t="n">
        <f aca="false">IF(HE$2&lt;=$A136,IF(HE$3&gt;=$A136,(HE$4),0),0)*($AH137-$AH136)/10000</f>
        <v>0</v>
      </c>
      <c r="HF136" s="140" t="n">
        <f aca="false">IF(HF$2&lt;=$A136,IF(HF$3&gt;=$A136,(HF$4),0),0)*($AH137-$AH136)/10000</f>
        <v>0</v>
      </c>
      <c r="HG136" s="140" t="n">
        <f aca="false">IF(HG$2&lt;=$A136,IF(HG$3&gt;=$A136,(HG$4),0),0)*($AH137-$AH136)/10000</f>
        <v>0</v>
      </c>
      <c r="HH136" s="140" t="n">
        <f aca="false">IF(HH$2&lt;=$A136,IF(HH$3&gt;=$A136,(HH$4),0),0)*($AH137-$AH136)/10000</f>
        <v>0</v>
      </c>
      <c r="HI136" s="140" t="n">
        <f aca="false">IF(HI$2&lt;=$A136,IF(HI$3&gt;=$A136,(HI$4),0),0)*($AH137-$AH136)/10000</f>
        <v>0</v>
      </c>
      <c r="HJ136" s="17"/>
      <c r="HK136" s="128" t="n">
        <f aca="false">SUM(HD136:HI136)</f>
        <v>0</v>
      </c>
      <c r="HL136" s="128" t="n">
        <f aca="false">HK136*AL136</f>
        <v>0</v>
      </c>
    </row>
    <row r="137" customFormat="false" ht="16.5" hidden="false" customHeight="false" outlineLevel="0" collapsed="false">
      <c r="A137" s="133" t="n">
        <v>40909</v>
      </c>
      <c r="B137" s="144" t="e">
        <f aca="false">INDEX(PrnArray,MATCH($A137,PrnColumn,0),MATCH($AE$19,PrnRow,0))+EP137</f>
        <v>#VALUE!</v>
      </c>
      <c r="C137" s="135" t="n">
        <f aca="false">INDEX(M1SHEET,MATCH($A137,M1COLUMN,0),MATCH($AF$14,M1ROW,0))</f>
        <v>0</v>
      </c>
      <c r="D137" s="145" t="n">
        <f aca="false">AVERAGE(C135:C139)</f>
        <v>0</v>
      </c>
      <c r="E137" s="144" t="n">
        <f aca="false">INDEX(PrnArray,MATCH($A137,PrnColumn,0),MATCH($AF$47,PrnRow,0))+HL137</f>
        <v>0</v>
      </c>
      <c r="F137" s="135" t="n">
        <f aca="false">INDEX(M1SHEET,MATCH($A137,M1COLUMN,0),MATCH($AF$6,M1ROW,0))</f>
        <v>0.28</v>
      </c>
      <c r="G137" s="145" t="n">
        <f aca="false">AVERAGE(F135:F139)</f>
        <v>0.267</v>
      </c>
      <c r="H137" s="144" t="n">
        <f aca="false">INDEX(PrnArray,MATCH($A137,PrnColumn,0),MATCH($AE$11,PrnRow,0))</f>
        <v>0</v>
      </c>
      <c r="I137" s="135" t="n">
        <f aca="false">INDEX(M1SHEET,MATCH($A137,M1COLUMN,0),MATCH($AF$20,M1ROW,0))</f>
        <v>0.0375</v>
      </c>
      <c r="J137" s="145" t="n">
        <f aca="false">AVERAGE(I135:I139)</f>
        <v>0.03</v>
      </c>
      <c r="K137" s="144" t="e">
        <f aca="false">INDEX(PrnArray,MATCH($A137,PrnColumn,0),MATCH($AE$21,PrnRow,0))+FS137</f>
        <v>#VALUE!</v>
      </c>
      <c r="L137" s="135" t="n">
        <f aca="false">INDEX(M1SHEET,MATCH($A137,M1COLUMN,0),MATCH($AF$10,M1ROW,0))</f>
        <v>0.165</v>
      </c>
      <c r="M137" s="145" t="n">
        <f aca="false">AVERAGE(L135:L139)</f>
        <v>0.152</v>
      </c>
      <c r="N137" s="144" t="n">
        <f aca="false">INDEX(PrnArray,MATCH($A137,PrnColumn,0),MATCH($AE$40,PrnRow,0))+AJ137</f>
        <v>-49.86</v>
      </c>
      <c r="O137" s="135" t="n">
        <f aca="false">INDEX(M1SHEET,MATCH($A137,M1COLUMN,0),MATCH($AF$26,M1ROW,0))</f>
        <v>0.13</v>
      </c>
      <c r="P137" s="145" t="n">
        <f aca="false">AVERAGE(O135:O139)</f>
        <v>0.13</v>
      </c>
      <c r="Q137" s="144" t="n">
        <f aca="false">INDEX(PrnArray,MATCH($A137,PrnColumn,0),MATCH($AE$2,PrnRow,0))+$BE137+$DE137</f>
        <v>1.57</v>
      </c>
      <c r="R137" s="135" t="n">
        <f aca="false">INDEX(M1SHEET,MATCH($A137,M1COLUMN,0),MATCH($AF$3,M1ROW,0))</f>
        <v>-0.57</v>
      </c>
      <c r="S137" s="145" t="n">
        <f aca="false">AVERAGE(R135:R139)</f>
        <v>-0.57</v>
      </c>
      <c r="T137" s="135" t="n">
        <f aca="false">INDEX(M1SHEET,MATCH($A137,M1COLUMN,0),MATCH($AF$28,M1ROW,0))</f>
        <v>5.7890002728212</v>
      </c>
      <c r="U137" s="145" t="n">
        <f aca="false">AVERAGE(T135:T139)</f>
        <v>5.58521426836223</v>
      </c>
      <c r="V137" s="144" t="e">
        <f aca="false">INDEX(PrnArray,MATCH($A137,PrnColumn,0),MATCH($AE$18,PrnRow,0))+INDEX(optsArray,MATCH($A137,optsColumn,0),MATCH($AE$18,optsRow,0))+$BE137+$CJ137+$CR137+$DP137</f>
        <v>#VALUE!</v>
      </c>
      <c r="W137" s="135" t="n">
        <f aca="false">INDEX(M1SHEET,MATCH($A137,M1COLUMN,0),MATCH($AF$2,M1ROW,0))</f>
        <v>4.7115</v>
      </c>
      <c r="X137" s="145" t="n">
        <f aca="false">AVERAGE(W135:W139)</f>
        <v>4.5657</v>
      </c>
      <c r="Z137" s="150" t="e">
        <f aca="false">H137+K137+Q137</f>
        <v>#VALUE!</v>
      </c>
      <c r="AA137" s="58"/>
      <c r="AB137" s="58"/>
      <c r="AH137" s="138" t="n">
        <v>40909</v>
      </c>
      <c r="AI137" s="96" t="n">
        <f aca="false">(BE137+BQ137+CJ137+DP137)*AL137</f>
        <v>0</v>
      </c>
      <c r="AJ137" s="97" t="n">
        <f aca="false">(AN137)*(AL137)</f>
        <v>0</v>
      </c>
      <c r="AK137" s="97" t="n">
        <f aca="false">(AM137+AN137)*(AL137)</f>
        <v>0</v>
      </c>
      <c r="AL137" s="139" t="n">
        <f aca="false">INDEX(M1SHEET,MATCH($AH137,M1COLUMN,0),MATCH($AF$38,M1ROW,0))</f>
        <v>0.518884751204106</v>
      </c>
      <c r="AM137" s="122" t="n">
        <f aca="false">BR137</f>
        <v>0</v>
      </c>
      <c r="AN137" s="97" t="n">
        <f aca="false">BQ137</f>
        <v>0</v>
      </c>
      <c r="AO137" s="125"/>
      <c r="AP137" s="108"/>
      <c r="AQ137" s="128" t="n">
        <f aca="false">SUM(AW137:BD137)+SUM(BH137:BO137)+SUM(DT137:DY137)+SUM(BV137:CH137)</f>
        <v>0</v>
      </c>
      <c r="AR137" s="108"/>
      <c r="AS137" s="17"/>
      <c r="AT137" s="17"/>
      <c r="AU137" s="37" t="n">
        <v>40909</v>
      </c>
      <c r="AV137" s="17"/>
      <c r="AW137" s="128" t="n">
        <f aca="false">IF(AW$2&lt;=$A137,IF(AW$3&gt;=$A137,(AW$4/1.055056),0),0)*($AH138-$AH137)/10000</f>
        <v>0</v>
      </c>
      <c r="AX137" s="140" t="n">
        <f aca="false">IF(AX$2&lt;=$A137,IF(AX$3&gt;=$A137,(AX$4/1.055056),0),0)*($AH138-$AH137)/10000</f>
        <v>0</v>
      </c>
      <c r="AY137" s="140" t="n">
        <f aca="false">IF(AY$2&lt;=$A137,IF(AY$3&gt;=$A137,(AY$4/1.055056),0),0)*($AH138-$AH137)/10000</f>
        <v>0</v>
      </c>
      <c r="AZ137" s="140" t="n">
        <f aca="false">IF(AZ$2&lt;=$A137,IF(AZ$3&gt;=$A137,(AZ$4/1.055056),0),0)*($AH138-$AH137)/10000</f>
        <v>0</v>
      </c>
      <c r="BA137" s="140" t="n">
        <f aca="false">IF(BA$2&lt;=$A137,IF(BA$3&gt;=$A137,(BA$4/1.055056),0),0)*($AH138-$AH137)/10000</f>
        <v>0</v>
      </c>
      <c r="BB137" s="140" t="n">
        <f aca="false">IF(BB$2&lt;=$A137,IF(BB$3&gt;=$A137,(BB$4/1.055056),0),0)*($AH138-$AH137)/10000</f>
        <v>0</v>
      </c>
      <c r="BC137" s="140" t="n">
        <f aca="false">IF(BC$2&lt;=$A137,IF(BC$3&gt;=$A137,(BC$4/1.055056),0),0)*($AH138-$AH137)/10000</f>
        <v>0</v>
      </c>
      <c r="BD137" s="140"/>
      <c r="BE137" s="140" t="n">
        <f aca="false">SUM(AW137:BD137)*AL137</f>
        <v>0</v>
      </c>
      <c r="BF137" s="13"/>
      <c r="BG137" s="13"/>
      <c r="BH137" s="141" t="n">
        <f aca="false">IF(BH$2&lt;=$A137,IF(BH$3&gt;=$A137,(BH$4/1.055056),0),0)*($AH138-$AH137)/10000</f>
        <v>0</v>
      </c>
      <c r="BI137" s="141" t="n">
        <f aca="false">IF(BI$2&lt;=$A137,IF(BI$3&gt;=$A137,(BI$4/1.055056),0),0)*($AH138-$AH137)/10000</f>
        <v>0</v>
      </c>
      <c r="BJ137" s="141" t="n">
        <f aca="false">IF(BJ$2&lt;=$A137,IF(BJ$3&gt;=$A137,(BJ$4/1.055056),0),0)*($AH138-$AH137)/10000</f>
        <v>0</v>
      </c>
      <c r="BK137" s="141" t="n">
        <f aca="false">IF(BK$2&lt;=$A137,IF(BK$3&gt;=$A137,(BK$4/1.055056),0),0)*($AH138-$AH137)/10000</f>
        <v>0</v>
      </c>
      <c r="BL137" s="141" t="n">
        <f aca="false">IF(BL$2&lt;=$A137,IF(BL$3&gt;=$A137,(BL$4/1.055056),0),0)*($AH138-$AH137)/10000</f>
        <v>0</v>
      </c>
      <c r="BM137" s="141" t="n">
        <f aca="false">IF(BM$2&lt;=$A137,IF(BM$3&gt;=$A137,(BM$4/1.055056),0),0)*($AH138-$AH137)/10000</f>
        <v>0</v>
      </c>
      <c r="BN137" s="141" t="n">
        <f aca="false">IF(BN$2&lt;=$A137,IF(BN$3&gt;=$A137,(BN$4/1.055056),0),0)*($AH138-$AH137)/10000</f>
        <v>0</v>
      </c>
      <c r="BO137" s="141" t="n">
        <f aca="false">IF(BO$2&lt;=$A137,IF(BO$3&gt;=$A137,(BO$4/1.055056),0),0)*($AH138-$AH137)/10000</f>
        <v>0</v>
      </c>
      <c r="BP137" s="13"/>
      <c r="BQ137" s="14" t="n">
        <f aca="false">SUM(BH137:BO137)</f>
        <v>0</v>
      </c>
      <c r="BR137" s="14"/>
      <c r="BS137" s="14"/>
      <c r="BT137" s="17"/>
      <c r="BU137" s="17"/>
      <c r="BV137" s="142" t="n">
        <f aca="false">IF(BV$2&lt;=$A137,IF(BV$3&gt;=$A137,(BV$4),0),0)*($AH138-$AH137)/10000</f>
        <v>0</v>
      </c>
      <c r="BW137" s="142" t="n">
        <f aca="false">IF(BW$2&lt;=$A137,IF(BW$3&gt;=$A137,(BW$4),0),0)*($AH138-$AH137)/10000</f>
        <v>0</v>
      </c>
      <c r="BX137" s="142" t="n">
        <f aca="false">IF(BX$2&lt;=$A137,IF(BX$3&gt;=$A137,(BX$4),0),0)*($AH138-$AH137)/10000</f>
        <v>0</v>
      </c>
      <c r="BY137" s="142" t="n">
        <f aca="false">IF(BY$2&lt;=$A137,IF(BY$3&gt;=$A137,(BY$4),0),0)*($AH138-$AH137)/10000</f>
        <v>0</v>
      </c>
      <c r="BZ137" s="142" t="n">
        <f aca="false">IF(BZ$2&lt;=$A137,IF(BZ$3&gt;=$A137,(BZ$4),0),0)*($AH138-$AH137)/10000</f>
        <v>0</v>
      </c>
      <c r="CA137" s="140" t="n">
        <f aca="false">IF(CA$2&lt;=$A137,IF(CA$3&gt;=$A137,(CA$4),0),0)*($AH138-$AH137)/10000</f>
        <v>0</v>
      </c>
      <c r="CB137" s="140" t="n">
        <f aca="false">IF(CB$2&lt;=$A137,IF(CB$3&gt;=$A137,(CB$4),0),0)*($AH138-$AH137)/10000</f>
        <v>0</v>
      </c>
      <c r="CC137" s="140" t="n">
        <f aca="false">IF(CC$2&lt;=$A137,IF(CC$3&gt;=$A137,(CC$4),0),0)*($AH138-$AH137)/10000</f>
        <v>0</v>
      </c>
      <c r="CD137" s="140" t="n">
        <f aca="false">IF(CD$2&lt;=$A137,IF(CD$3&gt;=$A137,(CD$4),0),0)*($AH138-$AH137)/10000</f>
        <v>0</v>
      </c>
      <c r="CE137" s="140" t="n">
        <f aca="false">IF(CE$2&lt;=$A137,IF(CE$3&gt;=$A137,(CE$4),0),0)*($AH138-$AH137)/10000</f>
        <v>0</v>
      </c>
      <c r="CF137" s="140" t="n">
        <f aca="false">IF(CF$2&lt;=$A137,IF(CF$3&gt;=$A137,(CF$4),0),0)*($AH138-$AH137)/10000</f>
        <v>0</v>
      </c>
      <c r="CG137" s="140" t="n">
        <f aca="false">IF(CG$2&lt;=$A137,IF(CG$3&gt;=$A137,(CG$4),0),0)*($AH138-$AH137)/10000</f>
        <v>0</v>
      </c>
      <c r="CH137" s="140" t="n">
        <f aca="false">IF(CH$2&lt;=$A137,IF(CH$3&gt;=$A137,(CH$4),0),0)*($AH138-$AH137)/10000</f>
        <v>0</v>
      </c>
      <c r="CI137" s="17"/>
      <c r="CJ137" s="128" t="n">
        <f aca="false">SUM(BV137:CH137)*$AL137</f>
        <v>0</v>
      </c>
      <c r="CK137" s="128"/>
      <c r="CL137" s="128"/>
      <c r="CM137" s="142" t="n">
        <f aca="false">IF(CM$2&lt;=$A137,IF(CM$3&gt;=$A137,(CM$4),0),0)*($AH138-$AH137)/10000</f>
        <v>0</v>
      </c>
      <c r="CN137" s="142" t="n">
        <f aca="false">IF(CN$2&lt;=$A137,IF(CN$3&gt;=$A137,(CN$4),0),0)*($AH138-$AH137)/10000</f>
        <v>0</v>
      </c>
      <c r="CO137" s="142" t="n">
        <f aca="false">IF(CO$2&lt;=$A137,IF(CO$3&gt;=$A137,(CO$4),0),0)*($AH138-$AH137)/10000</f>
        <v>0</v>
      </c>
      <c r="CP137" s="142" t="n">
        <f aca="false">IF(CP$2&lt;=$A137,IF(CP$3&gt;=$A137,(CP$4),0),0)*($AH138-$AH137)/10000</f>
        <v>0</v>
      </c>
      <c r="CQ137" s="128"/>
      <c r="CR137" s="128" t="n">
        <f aca="false">SUM(CM137:CP137)*AL137</f>
        <v>0</v>
      </c>
      <c r="CS137" s="128"/>
      <c r="CT137" s="17"/>
      <c r="CU137" s="17"/>
      <c r="CV137" s="17"/>
      <c r="CW137" s="140" t="n">
        <f aca="false">IF(CW$2&lt;=$A137,IF(CW$3&gt;=$A137,(CW$4),0),0)*($AH138-$AH137)/10000</f>
        <v>0</v>
      </c>
      <c r="CX137" s="140" t="n">
        <f aca="false">IF(CX$2&lt;=$A137,IF(CX$3&gt;=$A137,(CX$4),0),0)*($AH138-$AH137)/10000</f>
        <v>0</v>
      </c>
      <c r="CY137" s="140" t="n">
        <f aca="false">IF(CY$2&lt;=$A137,IF(CY$3&gt;=$A137,(CY$4),0),0)*($AH138-$AH137)/10000</f>
        <v>0</v>
      </c>
      <c r="CZ137" s="140" t="n">
        <f aca="false">IF(CZ$2&lt;=$A137,IF(CZ$3&gt;=$A137,(CZ$4),0),0)*($AH138-$AH137)/10000</f>
        <v>0</v>
      </c>
      <c r="DA137" s="140" t="n">
        <f aca="false">IF(DA$2&lt;=$A137,IF(DA$3&gt;=$A137,(DA$4),0),0)*($AH138-$AH137)/10000</f>
        <v>0</v>
      </c>
      <c r="DB137" s="140" t="n">
        <f aca="false">IF(DB$2&lt;=$A137,IF(DB$3&gt;=$A137,(DB$4),0),0)*($AH138-$AH137)/10000</f>
        <v>0</v>
      </c>
      <c r="DC137" s="140" t="n">
        <f aca="false">IF(DC$2&lt;=$A137,IF(DC$3&gt;=$A137,(DC$4),0),0)*($AH138-$AH137)/10000</f>
        <v>0</v>
      </c>
      <c r="DD137" s="17"/>
      <c r="DE137" s="128" t="n">
        <f aca="false">SUM(CW137:DC137)*$AL137</f>
        <v>0</v>
      </c>
      <c r="DF137" s="17"/>
      <c r="DG137" s="17"/>
      <c r="DH137" s="17"/>
      <c r="DI137" s="17"/>
      <c r="DJ137" s="17"/>
      <c r="DK137" s="140" t="n">
        <f aca="false">IF(DK$2&lt;=$A137,IF(DK$3&gt;=$A137,(DK$4),0),0)*($AH138-$AH137)/10000</f>
        <v>0</v>
      </c>
      <c r="DL137" s="140" t="n">
        <f aca="false">IF(DL$2&lt;=$A137,IF(DL$3&gt;=$A137,(DL$4),0),0)*($AH138-$AH137)/10000</f>
        <v>0</v>
      </c>
      <c r="DM137" s="140" t="n">
        <f aca="false">IF(DM$2&lt;=$A137,IF(DM$3&gt;=$A137,(DM$4),0),0)*($AH138-$AH137)/10000</f>
        <v>0</v>
      </c>
      <c r="DN137" s="140" t="n">
        <f aca="false">IF(DN$2&lt;=$A137,IF(DN$3&gt;=$A137,(DN$4),0),0)*($AH138-$AH137)/10000</f>
        <v>0</v>
      </c>
      <c r="DO137" s="140"/>
      <c r="DP137" s="140" t="n">
        <f aca="false">SUM(DK137:DN137)*AL137</f>
        <v>0</v>
      </c>
      <c r="DQ137" s="140"/>
      <c r="DR137" s="140" t="n">
        <f aca="false">IF(DR$2&lt;=$A137,IF(DR$3&gt;=$A137,(DR$4),0),0)*($AH138-$AH137)/10000</f>
        <v>0</v>
      </c>
      <c r="DS137" s="140" t="n">
        <f aca="false">IF(DS$2&lt;=$A137,IF(DS$3&gt;=$A137,(DS$4),0),0)*($AH138-$AH137)/10000</f>
        <v>0</v>
      </c>
      <c r="DT137" s="140" t="n">
        <f aca="false">IF(DT$2&lt;=$A137,IF(DT$3&gt;=$A137,(DT$4),0),0)*($AH138-$AH137)/10000</f>
        <v>0</v>
      </c>
      <c r="DU137" s="140" t="n">
        <f aca="false">IF(DU$2&lt;=$A137,IF(DU$3&gt;=$A137,(DU$4),0),0)*($AH138-$AH137)/10000</f>
        <v>0</v>
      </c>
      <c r="DV137" s="140" t="n">
        <f aca="false">IF(DV$2&lt;=$A137,IF(DV$3&gt;=$A137,(DV$4),0),0)*($AH138-$AH137)/10000</f>
        <v>0</v>
      </c>
      <c r="DW137" s="140" t="n">
        <f aca="false">IF(DW$2&lt;=$A137,IF(DW$3&gt;=$A137,(DW$4),0),0)*($AH138-$AH137)/10000</f>
        <v>0</v>
      </c>
      <c r="DX137" s="140" t="n">
        <f aca="false">IF(DX$2&lt;=$A137,IF(DX$3&gt;=$A137,(DX$4),0),0)*($AH138-$AH137)/10000</f>
        <v>0</v>
      </c>
      <c r="DY137" s="140" t="n">
        <f aca="false">IF(DY$2&lt;=$A137,IF(DY$3&gt;=$A137,(DY$4),0),0)*($AH138-$AH137)/10000</f>
        <v>0</v>
      </c>
      <c r="DZ137" s="17"/>
      <c r="EA137" s="128" t="n">
        <f aca="false">DP137+((SUM(DR137:DY137)))</f>
        <v>0</v>
      </c>
      <c r="EB137" s="128" t="n">
        <f aca="false">EA137*AL137</f>
        <v>0</v>
      </c>
      <c r="EC137" s="17"/>
      <c r="ED137" s="17"/>
      <c r="EE137" s="17"/>
      <c r="EF137" s="17"/>
      <c r="EG137" s="17"/>
      <c r="EH137" s="140" t="n">
        <f aca="false">IF(EH$2&lt;=$A137,IF(EH$3&gt;=$A137,(EH$4),0),0)*($AH138-$AH137)/10000</f>
        <v>0</v>
      </c>
      <c r="EI137" s="140" t="n">
        <f aca="false">IF(EI$2&lt;=$A137,IF(EI$3&gt;=$A137,(EI$4),0),0)*($AH138-$AH137)/10000</f>
        <v>0</v>
      </c>
      <c r="EJ137" s="140" t="n">
        <f aca="false">IF(EJ$2&lt;=$A137,IF(EJ$3&gt;=$A137,(EJ$4),0),0)*($AH138-$AH137)/10000</f>
        <v>0</v>
      </c>
      <c r="EK137" s="140" t="n">
        <f aca="false">IF(EK$2&lt;=$A137,IF(EK$3&gt;=$A137,(EK$4),0),0)*($AH138-$AH137)/10000</f>
        <v>0</v>
      </c>
      <c r="EL137" s="140" t="n">
        <f aca="false">IF(EL$2&lt;=$A137,IF(EL$3&gt;=$A137,(EL$4),0),0)*($AH138-$AH137)/10000</f>
        <v>0</v>
      </c>
      <c r="EM137" s="140" t="n">
        <f aca="false">IF(EM$2&lt;=$A137,IF(EM$3&gt;=$A137,(EM$4),0),0)*($AH138-$AH137)/10000</f>
        <v>0</v>
      </c>
      <c r="EN137" s="17"/>
      <c r="EO137" s="128" t="n">
        <f aca="false">SUM(EH137:EM137)</f>
        <v>0</v>
      </c>
      <c r="EP137" s="128" t="n">
        <f aca="false">EO137*AL137</f>
        <v>0</v>
      </c>
      <c r="EQ137" s="17"/>
      <c r="ER137" s="17"/>
      <c r="ES137" s="17"/>
      <c r="ET137" s="17"/>
      <c r="EU137" s="17"/>
      <c r="EV137" s="140" t="n">
        <f aca="false">IF(EV$2&lt;=$A137,IF(EV$3&gt;=$A137,(EV$4),0),0)*($AH138-$AH137)/10000</f>
        <v>0</v>
      </c>
      <c r="EW137" s="140" t="n">
        <f aca="false">IF(EW$2&lt;=$A137,IF(EW$3&gt;=$A137,(EW$4),0),0)*($AH138-$AH137)/10000</f>
        <v>0</v>
      </c>
      <c r="EX137" s="140" t="n">
        <f aca="false">IF(EX$2&lt;=$A137,IF(EX$3&gt;=$A137,(EX$4),0),0)*($AH138-$AH137)/10000</f>
        <v>0</v>
      </c>
      <c r="EY137" s="140" t="n">
        <f aca="false">IF(EY$2&lt;=$A137,IF(EY$3&gt;=$A137,(EY$4),0),0)*($AH138-$AH137)/10000</f>
        <v>0</v>
      </c>
      <c r="EZ137" s="140" t="n">
        <f aca="false">IF(EZ$2&lt;=$A137,IF(EZ$3&gt;=$A137,(EZ$4),0),0)*($AH138-$AH137)/10000</f>
        <v>0</v>
      </c>
      <c r="FA137" s="140" t="n">
        <f aca="false">IF(FA$2&lt;=$A137,IF(FA$3&gt;=$A137,(FA$4),0),0)*($AH138-$AH137)/10000</f>
        <v>0</v>
      </c>
      <c r="FB137" s="17"/>
      <c r="FC137" s="128" t="n">
        <f aca="false">SUM(EV137:FA137)</f>
        <v>0</v>
      </c>
      <c r="FD137" s="128" t="n">
        <f aca="false">FC137*AL137</f>
        <v>0</v>
      </c>
      <c r="FE137" s="17"/>
      <c r="FF137" s="17"/>
      <c r="FG137" s="17"/>
      <c r="FH137" s="17"/>
      <c r="FI137" s="17"/>
      <c r="FJ137" s="17"/>
      <c r="FK137" s="140" t="n">
        <f aca="false">IF(FK$2&lt;=$A137,IF(FK$3&gt;=$A137,(FK$4),0),0)*($AH138-$AH137)/10000</f>
        <v>0</v>
      </c>
      <c r="FL137" s="140" t="n">
        <f aca="false">IF(FL$2&lt;=$A137,IF(FL$3&gt;=$A137,(FL$4),0),0)*($AH138-$AH137)/10000</f>
        <v>0</v>
      </c>
      <c r="FM137" s="140" t="n">
        <f aca="false">IF(FM$2&lt;=$A137,IF(FM$3&gt;=$A137,(FM$4),0),0)*($AH138-$AH137)/10000</f>
        <v>0</v>
      </c>
      <c r="FN137" s="140" t="n">
        <f aca="false">IF(FN$2&lt;=$A137,IF(FN$3&gt;=$A137,(FN$4),0),0)*($AH138-$AH137)/10000</f>
        <v>0</v>
      </c>
      <c r="FO137" s="140" t="n">
        <f aca="false">IF(FO$2&lt;=$A137,IF(FO$3&gt;=$A137,(FO$4),0),0)*($AH138-$AH137)/10000</f>
        <v>0</v>
      </c>
      <c r="FP137" s="140" t="n">
        <f aca="false">IF(FP$2&lt;=$A137,IF(FP$3&gt;=$A137,(FP$4),0),0)*($AH138-$AH137)/10000</f>
        <v>0</v>
      </c>
      <c r="FQ137" s="17"/>
      <c r="FR137" s="128" t="n">
        <f aca="false">SUM(FK137:FP137)</f>
        <v>0</v>
      </c>
      <c r="FS137" s="128" t="n">
        <f aca="false">FR137*AL137</f>
        <v>0</v>
      </c>
      <c r="FT137" s="17"/>
      <c r="FU137" s="17"/>
      <c r="FV137" s="17"/>
      <c r="FW137" s="17"/>
      <c r="FX137" s="17"/>
      <c r="FY137" s="17"/>
      <c r="FZ137" s="140" t="n">
        <f aca="false">IF(FZ$2&lt;=$A137,IF(FZ$3&gt;=$A137,(FZ$4),0),0)*($AH138-$AH137)/10000</f>
        <v>0</v>
      </c>
      <c r="GA137" s="140" t="n">
        <f aca="false">IF(GA$2&lt;=$A137,IF(GA$3&gt;=$A137,(GA$4),0),0)*($AH138-$AH137)/10000</f>
        <v>0</v>
      </c>
      <c r="GB137" s="140" t="n">
        <f aca="false">IF(GB$2&lt;=$A137,IF(GB$3&gt;=$A137,(GB$4),0),0)*($AH138-$AH137)/10000</f>
        <v>0</v>
      </c>
      <c r="GC137" s="140" t="n">
        <f aca="false">IF(GC$2&lt;=$A137,IF(GC$3&gt;=$A137,(GC$4),0),0)*($AH138-$AH137)/10000</f>
        <v>0</v>
      </c>
      <c r="GD137" s="140" t="n">
        <f aca="false">IF(GD$2&lt;=$A137,IF(GD$3&gt;=$A137,(GD$4),0),0)*($AH138-$AH137)/10000</f>
        <v>0</v>
      </c>
      <c r="GE137" s="140" t="n">
        <f aca="false">IF(GE$2&lt;=$A137,IF(GE$3&gt;=$A137,(GE$4),0),0)*($AH138-$AH137)/10000</f>
        <v>0</v>
      </c>
      <c r="GF137" s="17"/>
      <c r="GG137" s="128" t="n">
        <f aca="false">SUM(FZ137:GE137)</f>
        <v>0</v>
      </c>
      <c r="GH137" s="128" t="n">
        <f aca="false">GG137*AL137</f>
        <v>0</v>
      </c>
      <c r="GK137" s="17"/>
      <c r="GL137" s="17"/>
      <c r="GM137" s="17"/>
      <c r="GN137" s="17"/>
      <c r="GO137" s="140" t="n">
        <f aca="false">IF(GO$2&lt;=$A137,IF(GO$3&gt;=$A137,(GO$4),0),0)*($AH138-$AH137)/10000</f>
        <v>0</v>
      </c>
      <c r="GP137" s="140" t="n">
        <f aca="false">IF(GP$2&lt;=$A137,IF(GP$3&gt;=$A137,(GP$4),0),0)*($AH138-$AH137)/10000</f>
        <v>0</v>
      </c>
      <c r="GQ137" s="140" t="n">
        <f aca="false">IF(GQ$2&lt;=$A137,IF(GQ$3&gt;=$A137,(GQ$4),0),0)*($AH138-$AH137)/10000</f>
        <v>0</v>
      </c>
      <c r="GR137" s="140" t="n">
        <f aca="false">IF(GR$2&lt;=$A137,IF(GR$3&gt;=$A137,(GR$4),0),0)*($AH138-$AH137)/10000</f>
        <v>0</v>
      </c>
      <c r="GS137" s="140" t="n">
        <f aca="false">IF(GS$2&lt;=$A137,IF(GS$3&gt;=$A137,(GS$4),0),0)*($AH138-$AH137)/10000</f>
        <v>0</v>
      </c>
      <c r="GT137" s="140" t="n">
        <f aca="false">IF(GT$2&lt;=$A137,IF(GT$3&gt;=$A137,(GT$4),0),0)*($AH138-$AH137)/10000</f>
        <v>0</v>
      </c>
      <c r="GU137" s="17"/>
      <c r="GV137" s="128" t="n">
        <f aca="false">SUM(GO137:GT137)</f>
        <v>0</v>
      </c>
      <c r="GW137" s="128" t="n">
        <f aca="false">GV137*AL137</f>
        <v>0</v>
      </c>
      <c r="GZ137" s="17"/>
      <c r="HA137" s="17"/>
      <c r="HB137" s="17"/>
      <c r="HC137" s="17"/>
      <c r="HD137" s="140" t="n">
        <f aca="false">IF(HD$2&lt;=$A137,IF(HD$3&gt;=$A137,(HD$4),0),0)*($AH138-$AH137)/10000</f>
        <v>0</v>
      </c>
      <c r="HE137" s="140" t="n">
        <f aca="false">IF(HE$2&lt;=$A137,IF(HE$3&gt;=$A137,(HE$4),0),0)*($AH138-$AH137)/10000</f>
        <v>0</v>
      </c>
      <c r="HF137" s="140" t="n">
        <f aca="false">IF(HF$2&lt;=$A137,IF(HF$3&gt;=$A137,(HF$4),0),0)*($AH138-$AH137)/10000</f>
        <v>0</v>
      </c>
      <c r="HG137" s="140" t="n">
        <f aca="false">IF(HG$2&lt;=$A137,IF(HG$3&gt;=$A137,(HG$4),0),0)*($AH138-$AH137)/10000</f>
        <v>0</v>
      </c>
      <c r="HH137" s="140" t="n">
        <f aca="false">IF(HH$2&lt;=$A137,IF(HH$3&gt;=$A137,(HH$4),0),0)*($AH138-$AH137)/10000</f>
        <v>0</v>
      </c>
      <c r="HI137" s="140" t="n">
        <f aca="false">IF(HI$2&lt;=$A137,IF(HI$3&gt;=$A137,(HI$4),0),0)*($AH138-$AH137)/10000</f>
        <v>0</v>
      </c>
      <c r="HJ137" s="17"/>
      <c r="HK137" s="128" t="n">
        <f aca="false">SUM(HD137:HI137)</f>
        <v>0</v>
      </c>
      <c r="HL137" s="128" t="n">
        <f aca="false">HK137*AL137</f>
        <v>0</v>
      </c>
    </row>
    <row r="138" customFormat="false" ht="16.5" hidden="false" customHeight="false" outlineLevel="0" collapsed="false">
      <c r="A138" s="133" t="n">
        <v>40940</v>
      </c>
      <c r="B138" s="144" t="e">
        <f aca="false">INDEX(PrnArray,MATCH($A138,PrnColumn,0),MATCH($AE$19,PrnRow,0))+EP138</f>
        <v>#VALUE!</v>
      </c>
      <c r="C138" s="135" t="n">
        <f aca="false">INDEX(M1SHEET,MATCH($A138,M1COLUMN,0),MATCH($AF$14,M1ROW,0))</f>
        <v>0</v>
      </c>
      <c r="D138" s="152"/>
      <c r="E138" s="144" t="n">
        <f aca="false">INDEX(PrnArray,MATCH($A138,PrnColumn,0),MATCH($AF$47,PrnRow,0))+HL138</f>
        <v>0</v>
      </c>
      <c r="F138" s="135" t="n">
        <f aca="false">INDEX(M1SHEET,MATCH($A138,M1COLUMN,0),MATCH($AF$6,M1ROW,0))</f>
        <v>0.27</v>
      </c>
      <c r="G138" s="152"/>
      <c r="H138" s="144" t="n">
        <f aca="false">INDEX(PrnArray,MATCH($A138,PrnColumn,0),MATCH($AE$11,PrnRow,0))</f>
        <v>0</v>
      </c>
      <c r="I138" s="135" t="n">
        <f aca="false">INDEX(M1SHEET,MATCH($A138,M1COLUMN,0),MATCH($AF$20,M1ROW,0))</f>
        <v>0.0425</v>
      </c>
      <c r="J138" s="152"/>
      <c r="K138" s="144" t="e">
        <f aca="false">INDEX(PrnArray,MATCH($A138,PrnColumn,0),MATCH($AE$21,PrnRow,0))+FS138</f>
        <v>#VALUE!</v>
      </c>
      <c r="L138" s="135" t="n">
        <f aca="false">INDEX(M1SHEET,MATCH($A138,M1COLUMN,0),MATCH($AF$10,M1ROW,0))</f>
        <v>0.155</v>
      </c>
      <c r="M138" s="152"/>
      <c r="N138" s="144" t="n">
        <f aca="false">INDEX(PrnArray,MATCH($A138,PrnColumn,0),MATCH($AE$40,PrnRow,0))+AJ138</f>
        <v>-46.39</v>
      </c>
      <c r="O138" s="135" t="n">
        <f aca="false">INDEX(M1SHEET,MATCH($A138,M1COLUMN,0),MATCH($AF$26,M1ROW,0))</f>
        <v>0.13</v>
      </c>
      <c r="P138" s="152"/>
      <c r="Q138" s="144" t="n">
        <f aca="false">INDEX(PrnArray,MATCH($A138,PrnColumn,0),MATCH($AE$2,PrnRow,0))+$BE138+$DE138</f>
        <v>1.46</v>
      </c>
      <c r="R138" s="135" t="n">
        <f aca="false">INDEX(M1SHEET,MATCH($A138,M1COLUMN,0),MATCH($AF$3,M1ROW,0))</f>
        <v>-0.57</v>
      </c>
      <c r="S138" s="152"/>
      <c r="T138" s="135" t="n">
        <f aca="false">INDEX(M1SHEET,MATCH($A138,M1COLUMN,0),MATCH($AF$28,M1ROW,0))</f>
        <v>5.60986452283409</v>
      </c>
      <c r="U138" s="152"/>
      <c r="V138" s="144" t="e">
        <f aca="false">INDEX(PrnArray,MATCH($A138,PrnColumn,0),MATCH($AE$18,PrnRow,0))+INDEX(optsArray,MATCH($A138,optsColumn,0),MATCH($AE$18,optsRow,0))+$BE138+$CJ138+$CR138+$DP138</f>
        <v>#VALUE!</v>
      </c>
      <c r="W138" s="135" t="n">
        <f aca="false">INDEX(M1SHEET,MATCH($A138,M1COLUMN,0),MATCH($AF$2,M1ROW,0))</f>
        <v>4.5835</v>
      </c>
      <c r="X138" s="152"/>
      <c r="Z138" s="150" t="e">
        <f aca="false">H138+K138+Q138</f>
        <v>#VALUE!</v>
      </c>
      <c r="AA138" s="58"/>
      <c r="AB138" s="58"/>
      <c r="AH138" s="138" t="n">
        <v>40940</v>
      </c>
      <c r="AI138" s="96" t="n">
        <f aca="false">(BE138+BQ138+CJ138+DP138)*AL138</f>
        <v>0</v>
      </c>
      <c r="AJ138" s="97" t="n">
        <f aca="false">(AN138)*(AL138)</f>
        <v>0</v>
      </c>
      <c r="AK138" s="97" t="n">
        <f aca="false">(AM138+AN138)*(AL138)</f>
        <v>0</v>
      </c>
      <c r="AL138" s="139" t="n">
        <f aca="false">INDEX(M1SHEET,MATCH($AH138,M1COLUMN,0),MATCH($AF$38,M1ROW,0))</f>
        <v>0.516021793284745</v>
      </c>
      <c r="AM138" s="122" t="n">
        <f aca="false">BR138</f>
        <v>0</v>
      </c>
      <c r="AN138" s="97" t="n">
        <f aca="false">BQ138</f>
        <v>0</v>
      </c>
      <c r="AO138" s="125"/>
      <c r="AP138" s="108"/>
      <c r="AQ138" s="128" t="n">
        <f aca="false">SUM(AW138:BD138)+SUM(BH138:BO138)+SUM(DT138:DY138)+SUM(BV138:CH138)</f>
        <v>0</v>
      </c>
      <c r="AR138" s="108"/>
      <c r="AS138" s="17"/>
      <c r="AT138" s="17"/>
      <c r="AU138" s="37" t="n">
        <v>40940</v>
      </c>
      <c r="AV138" s="17"/>
      <c r="AW138" s="128" t="n">
        <f aca="false">IF(AW$2&lt;=$A138,IF(AW$3&gt;=$A138,(AW$4/1.055056),0),0)*($AH139-$AH138)/10000</f>
        <v>0</v>
      </c>
      <c r="AX138" s="140" t="n">
        <f aca="false">IF(AX$2&lt;=$A138,IF(AX$3&gt;=$A138,(AX$4/1.055056),0),0)*($AH139-$AH138)/10000</f>
        <v>0</v>
      </c>
      <c r="AY138" s="140" t="n">
        <f aca="false">IF(AY$2&lt;=$A138,IF(AY$3&gt;=$A138,(AY$4/1.055056),0),0)*($AH139-$AH138)/10000</f>
        <v>0</v>
      </c>
      <c r="AZ138" s="140" t="n">
        <f aca="false">IF(AZ$2&lt;=$A138,IF(AZ$3&gt;=$A138,(AZ$4/1.055056),0),0)*($AH139-$AH138)/10000</f>
        <v>0</v>
      </c>
      <c r="BA138" s="140" t="n">
        <f aca="false">IF(BA$2&lt;=$A138,IF(BA$3&gt;=$A138,(BA$4/1.055056),0),0)*($AH139-$AH138)/10000</f>
        <v>0</v>
      </c>
      <c r="BB138" s="140" t="n">
        <f aca="false">IF(BB$2&lt;=$A138,IF(BB$3&gt;=$A138,(BB$4/1.055056),0),0)*($AH139-$AH138)/10000</f>
        <v>0</v>
      </c>
      <c r="BC138" s="140" t="n">
        <f aca="false">IF(BC$2&lt;=$A138,IF(BC$3&gt;=$A138,(BC$4/1.055056),0),0)*($AH139-$AH138)/10000</f>
        <v>0</v>
      </c>
      <c r="BD138" s="140"/>
      <c r="BE138" s="140" t="n">
        <f aca="false">SUM(AW138:BD138)*AL138</f>
        <v>0</v>
      </c>
      <c r="BF138" s="13"/>
      <c r="BG138" s="13"/>
      <c r="BH138" s="141" t="n">
        <f aca="false">IF(BH$2&lt;=$A138,IF(BH$3&gt;=$A138,(BH$4/1.055056),0),0)*($AH139-$AH138)/10000</f>
        <v>0</v>
      </c>
      <c r="BI138" s="141" t="n">
        <f aca="false">IF(BI$2&lt;=$A138,IF(BI$3&gt;=$A138,(BI$4/1.055056),0),0)*($AH139-$AH138)/10000</f>
        <v>0</v>
      </c>
      <c r="BJ138" s="141" t="n">
        <f aca="false">IF(BJ$2&lt;=$A138,IF(BJ$3&gt;=$A138,(BJ$4/1.055056),0),0)*($AH139-$AH138)/10000</f>
        <v>0</v>
      </c>
      <c r="BK138" s="141" t="n">
        <f aca="false">IF(BK$2&lt;=$A138,IF(BK$3&gt;=$A138,(BK$4/1.055056),0),0)*($AH139-$AH138)/10000</f>
        <v>0</v>
      </c>
      <c r="BL138" s="141" t="n">
        <f aca="false">IF(BL$2&lt;=$A138,IF(BL$3&gt;=$A138,(BL$4/1.055056),0),0)*($AH139-$AH138)/10000</f>
        <v>0</v>
      </c>
      <c r="BM138" s="141" t="n">
        <f aca="false">IF(BM$2&lt;=$A138,IF(BM$3&gt;=$A138,(BM$4/1.055056),0),0)*($AH139-$AH138)/10000</f>
        <v>0</v>
      </c>
      <c r="BN138" s="141" t="n">
        <f aca="false">IF(BN$2&lt;=$A138,IF(BN$3&gt;=$A138,(BN$4/1.055056),0),0)*($AH139-$AH138)/10000</f>
        <v>0</v>
      </c>
      <c r="BO138" s="141" t="n">
        <f aca="false">IF(BO$2&lt;=$A138,IF(BO$3&gt;=$A138,(BO$4/1.055056),0),0)*($AH139-$AH138)/10000</f>
        <v>0</v>
      </c>
      <c r="BP138" s="13"/>
      <c r="BQ138" s="14" t="n">
        <f aca="false">SUM(BH138:BO138)</f>
        <v>0</v>
      </c>
      <c r="BR138" s="14"/>
      <c r="BS138" s="14"/>
      <c r="BT138" s="17"/>
      <c r="BU138" s="17"/>
      <c r="BV138" s="142" t="n">
        <f aca="false">IF(BV$2&lt;=$A138,IF(BV$3&gt;=$A138,(BV$4),0),0)*($AH139-$AH138)/10000</f>
        <v>0</v>
      </c>
      <c r="BW138" s="142" t="n">
        <f aca="false">IF(BW$2&lt;=$A138,IF(BW$3&gt;=$A138,(BW$4),0),0)*($AH139-$AH138)/10000</f>
        <v>0</v>
      </c>
      <c r="BX138" s="142" t="n">
        <f aca="false">IF(BX$2&lt;=$A138,IF(BX$3&gt;=$A138,(BX$4),0),0)*($AH139-$AH138)/10000</f>
        <v>0</v>
      </c>
      <c r="BY138" s="142" t="n">
        <f aca="false">IF(BY$2&lt;=$A138,IF(BY$3&gt;=$A138,(BY$4),0),0)*($AH139-$AH138)/10000</f>
        <v>0</v>
      </c>
      <c r="BZ138" s="142" t="n">
        <f aca="false">IF(BZ$2&lt;=$A138,IF(BZ$3&gt;=$A138,(BZ$4),0),0)*($AH139-$AH138)/10000</f>
        <v>0</v>
      </c>
      <c r="CA138" s="140" t="n">
        <f aca="false">IF(CA$2&lt;=$A138,IF(CA$3&gt;=$A138,(CA$4),0),0)*($AH139-$AH138)/10000</f>
        <v>0</v>
      </c>
      <c r="CB138" s="140" t="n">
        <f aca="false">IF(CB$2&lt;=$A138,IF(CB$3&gt;=$A138,(CB$4),0),0)*($AH139-$AH138)/10000</f>
        <v>0</v>
      </c>
      <c r="CC138" s="140" t="n">
        <f aca="false">IF(CC$2&lt;=$A138,IF(CC$3&gt;=$A138,(CC$4),0),0)*($AH139-$AH138)/10000</f>
        <v>0</v>
      </c>
      <c r="CD138" s="140" t="n">
        <f aca="false">IF(CD$2&lt;=$A138,IF(CD$3&gt;=$A138,(CD$4),0),0)*($AH139-$AH138)/10000</f>
        <v>0</v>
      </c>
      <c r="CE138" s="140" t="n">
        <f aca="false">IF(CE$2&lt;=$A138,IF(CE$3&gt;=$A138,(CE$4),0),0)*($AH139-$AH138)/10000</f>
        <v>0</v>
      </c>
      <c r="CF138" s="140" t="n">
        <f aca="false">IF(CF$2&lt;=$A138,IF(CF$3&gt;=$A138,(CF$4),0),0)*($AH139-$AH138)/10000</f>
        <v>0</v>
      </c>
      <c r="CG138" s="140" t="n">
        <f aca="false">IF(CG$2&lt;=$A138,IF(CG$3&gt;=$A138,(CG$4),0),0)*($AH139-$AH138)/10000</f>
        <v>0</v>
      </c>
      <c r="CH138" s="140" t="n">
        <f aca="false">IF(CH$2&lt;=$A138,IF(CH$3&gt;=$A138,(CH$4),0),0)*($AH139-$AH138)/10000</f>
        <v>0</v>
      </c>
      <c r="CI138" s="17"/>
      <c r="CJ138" s="128" t="n">
        <f aca="false">SUM(BV138:CH138)*$AL138</f>
        <v>0</v>
      </c>
      <c r="CK138" s="128"/>
      <c r="CL138" s="128"/>
      <c r="CM138" s="142" t="n">
        <f aca="false">IF(CM$2&lt;=$A138,IF(CM$3&gt;=$A138,(CM$4),0),0)*($AH139-$AH138)/10000</f>
        <v>0</v>
      </c>
      <c r="CN138" s="142" t="n">
        <f aca="false">IF(CN$2&lt;=$A138,IF(CN$3&gt;=$A138,(CN$4),0),0)*($AH139-$AH138)/10000</f>
        <v>0</v>
      </c>
      <c r="CO138" s="142" t="n">
        <f aca="false">IF(CO$2&lt;=$A138,IF(CO$3&gt;=$A138,(CO$4),0),0)*($AH139-$AH138)/10000</f>
        <v>0</v>
      </c>
      <c r="CP138" s="142" t="n">
        <f aca="false">IF(CP$2&lt;=$A138,IF(CP$3&gt;=$A138,(CP$4),0),0)*($AH139-$AH138)/10000</f>
        <v>0</v>
      </c>
      <c r="CQ138" s="128"/>
      <c r="CR138" s="128" t="n">
        <f aca="false">SUM(CM138:CP138)*AL138</f>
        <v>0</v>
      </c>
      <c r="CS138" s="128"/>
      <c r="CT138" s="17"/>
      <c r="CU138" s="17"/>
      <c r="CV138" s="17"/>
      <c r="CW138" s="140" t="n">
        <f aca="false">IF(CW$2&lt;=$A138,IF(CW$3&gt;=$A138,(CW$4),0),0)*($AH139-$AH138)/10000</f>
        <v>0</v>
      </c>
      <c r="CX138" s="140" t="n">
        <f aca="false">IF(CX$2&lt;=$A138,IF(CX$3&gt;=$A138,(CX$4),0),0)*($AH139-$AH138)/10000</f>
        <v>0</v>
      </c>
      <c r="CY138" s="140" t="n">
        <f aca="false">IF(CY$2&lt;=$A138,IF(CY$3&gt;=$A138,(CY$4),0),0)*($AH139-$AH138)/10000</f>
        <v>0</v>
      </c>
      <c r="CZ138" s="140" t="n">
        <f aca="false">IF(CZ$2&lt;=$A138,IF(CZ$3&gt;=$A138,(CZ$4),0),0)*($AH139-$AH138)/10000</f>
        <v>0</v>
      </c>
      <c r="DA138" s="140" t="n">
        <f aca="false">IF(DA$2&lt;=$A138,IF(DA$3&gt;=$A138,(DA$4),0),0)*($AH139-$AH138)/10000</f>
        <v>0</v>
      </c>
      <c r="DB138" s="140" t="n">
        <f aca="false">IF(DB$2&lt;=$A138,IF(DB$3&gt;=$A138,(DB$4),0),0)*($AH139-$AH138)/10000</f>
        <v>0</v>
      </c>
      <c r="DC138" s="140" t="n">
        <f aca="false">IF(DC$2&lt;=$A138,IF(DC$3&gt;=$A138,(DC$4),0),0)*($AH139-$AH138)/10000</f>
        <v>0</v>
      </c>
      <c r="DD138" s="17"/>
      <c r="DE138" s="128" t="n">
        <f aca="false">SUM(CW138:DC138)*$AL138</f>
        <v>0</v>
      </c>
      <c r="DF138" s="17"/>
      <c r="DG138" s="17"/>
      <c r="DH138" s="17"/>
      <c r="DI138" s="17"/>
      <c r="DJ138" s="17"/>
      <c r="DK138" s="140" t="n">
        <f aca="false">IF(DK$2&lt;=$A138,IF(DK$3&gt;=$A138,(DK$4),0),0)*($AH139-$AH138)/10000</f>
        <v>0</v>
      </c>
      <c r="DL138" s="140" t="n">
        <f aca="false">IF(DL$2&lt;=$A138,IF(DL$3&gt;=$A138,(DL$4),0),0)*($AH139-$AH138)/10000</f>
        <v>0</v>
      </c>
      <c r="DM138" s="140" t="n">
        <f aca="false">IF(DM$2&lt;=$A138,IF(DM$3&gt;=$A138,(DM$4),0),0)*($AH139-$AH138)/10000</f>
        <v>0</v>
      </c>
      <c r="DN138" s="140" t="n">
        <f aca="false">IF(DN$2&lt;=$A138,IF(DN$3&gt;=$A138,(DN$4),0),0)*($AH139-$AH138)/10000</f>
        <v>0</v>
      </c>
      <c r="DO138" s="140"/>
      <c r="DP138" s="140" t="n">
        <f aca="false">SUM(DK138:DN138)*AL138</f>
        <v>0</v>
      </c>
      <c r="DQ138" s="140"/>
      <c r="DR138" s="140" t="n">
        <f aca="false">IF(DR$2&lt;=$A138,IF(DR$3&gt;=$A138,(DR$4),0),0)*($AH139-$AH138)/10000</f>
        <v>0</v>
      </c>
      <c r="DS138" s="140" t="n">
        <f aca="false">IF(DS$2&lt;=$A138,IF(DS$3&gt;=$A138,(DS$4),0),0)*($AH139-$AH138)/10000</f>
        <v>0</v>
      </c>
      <c r="DT138" s="140" t="n">
        <f aca="false">IF(DT$2&lt;=$A138,IF(DT$3&gt;=$A138,(DT$4),0),0)*($AH139-$AH138)/10000</f>
        <v>0</v>
      </c>
      <c r="DU138" s="140" t="n">
        <f aca="false">IF(DU$2&lt;=$A138,IF(DU$3&gt;=$A138,(DU$4),0),0)*($AH139-$AH138)/10000</f>
        <v>0</v>
      </c>
      <c r="DV138" s="140" t="n">
        <f aca="false">IF(DV$2&lt;=$A138,IF(DV$3&gt;=$A138,(DV$4),0),0)*($AH139-$AH138)/10000</f>
        <v>0</v>
      </c>
      <c r="DW138" s="140" t="n">
        <f aca="false">IF(DW$2&lt;=$A138,IF(DW$3&gt;=$A138,(DW$4),0),0)*($AH139-$AH138)/10000</f>
        <v>0</v>
      </c>
      <c r="DX138" s="140" t="n">
        <f aca="false">IF(DX$2&lt;=$A138,IF(DX$3&gt;=$A138,(DX$4),0),0)*($AH139-$AH138)/10000</f>
        <v>0</v>
      </c>
      <c r="DY138" s="140" t="n">
        <f aca="false">IF(DY$2&lt;=$A138,IF(DY$3&gt;=$A138,(DY$4),0),0)*($AH139-$AH138)/10000</f>
        <v>0</v>
      </c>
      <c r="DZ138" s="17"/>
      <c r="EA138" s="128" t="n">
        <f aca="false">DP138+((SUM(DR138:DY138)))</f>
        <v>0</v>
      </c>
      <c r="EB138" s="128" t="n">
        <f aca="false">EA138*AL138</f>
        <v>0</v>
      </c>
      <c r="EC138" s="17"/>
      <c r="ED138" s="17"/>
      <c r="EE138" s="17"/>
      <c r="EF138" s="17"/>
      <c r="EG138" s="17"/>
      <c r="EH138" s="140" t="n">
        <f aca="false">IF(EH$2&lt;=$A138,IF(EH$3&gt;=$A138,(EH$4),0),0)*($AH139-$AH138)/10000</f>
        <v>0</v>
      </c>
      <c r="EI138" s="140" t="n">
        <f aca="false">IF(EI$2&lt;=$A138,IF(EI$3&gt;=$A138,(EI$4),0),0)*($AH139-$AH138)/10000</f>
        <v>0</v>
      </c>
      <c r="EJ138" s="140" t="n">
        <f aca="false">IF(EJ$2&lt;=$A138,IF(EJ$3&gt;=$A138,(EJ$4),0),0)*($AH139-$AH138)/10000</f>
        <v>0</v>
      </c>
      <c r="EK138" s="140" t="n">
        <f aca="false">IF(EK$2&lt;=$A138,IF(EK$3&gt;=$A138,(EK$4),0),0)*($AH139-$AH138)/10000</f>
        <v>0</v>
      </c>
      <c r="EL138" s="140" t="n">
        <f aca="false">IF(EL$2&lt;=$A138,IF(EL$3&gt;=$A138,(EL$4),0),0)*($AH139-$AH138)/10000</f>
        <v>0</v>
      </c>
      <c r="EM138" s="140" t="n">
        <f aca="false">IF(EM$2&lt;=$A138,IF(EM$3&gt;=$A138,(EM$4),0),0)*($AH139-$AH138)/10000</f>
        <v>0</v>
      </c>
      <c r="EN138" s="17"/>
      <c r="EO138" s="128" t="n">
        <f aca="false">SUM(EH138:EM138)</f>
        <v>0</v>
      </c>
      <c r="EP138" s="128" t="n">
        <f aca="false">EO138*AL138</f>
        <v>0</v>
      </c>
      <c r="EQ138" s="17"/>
      <c r="ER138" s="17"/>
      <c r="ES138" s="17"/>
      <c r="ET138" s="17"/>
      <c r="EU138" s="17"/>
      <c r="EV138" s="140" t="n">
        <f aca="false">IF(EV$2&lt;=$A138,IF(EV$3&gt;=$A138,(EV$4),0),0)*($AH139-$AH138)/10000</f>
        <v>0</v>
      </c>
      <c r="EW138" s="140" t="n">
        <f aca="false">IF(EW$2&lt;=$A138,IF(EW$3&gt;=$A138,(EW$4),0),0)*($AH139-$AH138)/10000</f>
        <v>0</v>
      </c>
      <c r="EX138" s="140" t="n">
        <f aca="false">IF(EX$2&lt;=$A138,IF(EX$3&gt;=$A138,(EX$4),0),0)*($AH139-$AH138)/10000</f>
        <v>0</v>
      </c>
      <c r="EY138" s="140" t="n">
        <f aca="false">IF(EY$2&lt;=$A138,IF(EY$3&gt;=$A138,(EY$4),0),0)*($AH139-$AH138)/10000</f>
        <v>0</v>
      </c>
      <c r="EZ138" s="140" t="n">
        <f aca="false">IF(EZ$2&lt;=$A138,IF(EZ$3&gt;=$A138,(EZ$4),0),0)*($AH139-$AH138)/10000</f>
        <v>0</v>
      </c>
      <c r="FA138" s="140" t="n">
        <f aca="false">IF(FA$2&lt;=$A138,IF(FA$3&gt;=$A138,(FA$4),0),0)*($AH139-$AH138)/10000</f>
        <v>0</v>
      </c>
      <c r="FB138" s="17"/>
      <c r="FC138" s="128" t="n">
        <f aca="false">SUM(EV138:FA138)</f>
        <v>0</v>
      </c>
      <c r="FD138" s="128" t="n">
        <f aca="false">FC138*AL138</f>
        <v>0</v>
      </c>
      <c r="FE138" s="17"/>
      <c r="FF138" s="17"/>
      <c r="FG138" s="17"/>
      <c r="FH138" s="17"/>
      <c r="FI138" s="17"/>
      <c r="FJ138" s="17"/>
      <c r="FK138" s="140" t="n">
        <f aca="false">IF(FK$2&lt;=$A138,IF(FK$3&gt;=$A138,(FK$4),0),0)*($AH139-$AH138)/10000</f>
        <v>0</v>
      </c>
      <c r="FL138" s="140" t="n">
        <f aca="false">IF(FL$2&lt;=$A138,IF(FL$3&gt;=$A138,(FL$4),0),0)*($AH139-$AH138)/10000</f>
        <v>0</v>
      </c>
      <c r="FM138" s="140" t="n">
        <f aca="false">IF(FM$2&lt;=$A138,IF(FM$3&gt;=$A138,(FM$4),0),0)*($AH139-$AH138)/10000</f>
        <v>0</v>
      </c>
      <c r="FN138" s="140" t="n">
        <f aca="false">IF(FN$2&lt;=$A138,IF(FN$3&gt;=$A138,(FN$4),0),0)*($AH139-$AH138)/10000</f>
        <v>0</v>
      </c>
      <c r="FO138" s="140" t="n">
        <f aca="false">IF(FO$2&lt;=$A138,IF(FO$3&gt;=$A138,(FO$4),0),0)*($AH139-$AH138)/10000</f>
        <v>0</v>
      </c>
      <c r="FP138" s="140" t="n">
        <f aca="false">IF(FP$2&lt;=$A138,IF(FP$3&gt;=$A138,(FP$4),0),0)*($AH139-$AH138)/10000</f>
        <v>0</v>
      </c>
      <c r="FQ138" s="17"/>
      <c r="FR138" s="128" t="n">
        <f aca="false">SUM(FK138:FP138)</f>
        <v>0</v>
      </c>
      <c r="FS138" s="128" t="n">
        <f aca="false">FR138*AL138</f>
        <v>0</v>
      </c>
      <c r="FT138" s="17"/>
      <c r="FU138" s="17"/>
      <c r="FV138" s="17"/>
      <c r="FW138" s="17"/>
      <c r="FX138" s="17"/>
      <c r="FY138" s="17"/>
      <c r="FZ138" s="140" t="n">
        <f aca="false">IF(FZ$2&lt;=$A138,IF(FZ$3&gt;=$A138,(FZ$4),0),0)*($AH139-$AH138)/10000</f>
        <v>0</v>
      </c>
      <c r="GA138" s="140" t="n">
        <f aca="false">IF(GA$2&lt;=$A138,IF(GA$3&gt;=$A138,(GA$4),0),0)*($AH139-$AH138)/10000</f>
        <v>0</v>
      </c>
      <c r="GB138" s="140" t="n">
        <f aca="false">IF(GB$2&lt;=$A138,IF(GB$3&gt;=$A138,(GB$4),0),0)*($AH139-$AH138)/10000</f>
        <v>0</v>
      </c>
      <c r="GC138" s="140" t="n">
        <f aca="false">IF(GC$2&lt;=$A138,IF(GC$3&gt;=$A138,(GC$4),0),0)*($AH139-$AH138)/10000</f>
        <v>0</v>
      </c>
      <c r="GD138" s="140" t="n">
        <f aca="false">IF(GD$2&lt;=$A138,IF(GD$3&gt;=$A138,(GD$4),0),0)*($AH139-$AH138)/10000</f>
        <v>0</v>
      </c>
      <c r="GE138" s="140" t="n">
        <f aca="false">IF(GE$2&lt;=$A138,IF(GE$3&gt;=$A138,(GE$4),0),0)*($AH139-$AH138)/10000</f>
        <v>0</v>
      </c>
      <c r="GF138" s="17"/>
      <c r="GG138" s="128" t="n">
        <f aca="false">SUM(FZ138:GE138)</f>
        <v>0</v>
      </c>
      <c r="GH138" s="128" t="n">
        <f aca="false">GG138*AL138</f>
        <v>0</v>
      </c>
      <c r="GK138" s="17"/>
      <c r="GL138" s="17"/>
      <c r="GM138" s="17"/>
      <c r="GN138" s="17"/>
      <c r="GO138" s="140" t="n">
        <f aca="false">IF(GO$2&lt;=$A138,IF(GO$3&gt;=$A138,(GO$4),0),0)*($AH139-$AH138)/10000</f>
        <v>0</v>
      </c>
      <c r="GP138" s="140" t="n">
        <f aca="false">IF(GP$2&lt;=$A138,IF(GP$3&gt;=$A138,(GP$4),0),0)*($AH139-$AH138)/10000</f>
        <v>0</v>
      </c>
      <c r="GQ138" s="140" t="n">
        <f aca="false">IF(GQ$2&lt;=$A138,IF(GQ$3&gt;=$A138,(GQ$4),0),0)*($AH139-$AH138)/10000</f>
        <v>0</v>
      </c>
      <c r="GR138" s="140" t="n">
        <f aca="false">IF(GR$2&lt;=$A138,IF(GR$3&gt;=$A138,(GR$4),0),0)*($AH139-$AH138)/10000</f>
        <v>0</v>
      </c>
      <c r="GS138" s="140" t="n">
        <f aca="false">IF(GS$2&lt;=$A138,IF(GS$3&gt;=$A138,(GS$4),0),0)*($AH139-$AH138)/10000</f>
        <v>0</v>
      </c>
      <c r="GT138" s="140" t="n">
        <f aca="false">IF(GT$2&lt;=$A138,IF(GT$3&gt;=$A138,(GT$4),0),0)*($AH139-$AH138)/10000</f>
        <v>0</v>
      </c>
      <c r="GU138" s="17"/>
      <c r="GV138" s="128" t="n">
        <f aca="false">SUM(GO138:GT138)</f>
        <v>0</v>
      </c>
      <c r="GW138" s="128" t="n">
        <f aca="false">GV138*AL138</f>
        <v>0</v>
      </c>
      <c r="GZ138" s="17"/>
      <c r="HA138" s="17"/>
      <c r="HB138" s="17"/>
      <c r="HC138" s="17"/>
      <c r="HD138" s="140" t="n">
        <f aca="false">IF(HD$2&lt;=$A138,IF(HD$3&gt;=$A138,(HD$4),0),0)*($AH139-$AH138)/10000</f>
        <v>0</v>
      </c>
      <c r="HE138" s="140" t="n">
        <f aca="false">IF(HE$2&lt;=$A138,IF(HE$3&gt;=$A138,(HE$4),0),0)*($AH139-$AH138)/10000</f>
        <v>0</v>
      </c>
      <c r="HF138" s="140" t="n">
        <f aca="false">IF(HF$2&lt;=$A138,IF(HF$3&gt;=$A138,(HF$4),0),0)*($AH139-$AH138)/10000</f>
        <v>0</v>
      </c>
      <c r="HG138" s="140" t="n">
        <f aca="false">IF(HG$2&lt;=$A138,IF(HG$3&gt;=$A138,(HG$4),0),0)*($AH139-$AH138)/10000</f>
        <v>0</v>
      </c>
      <c r="HH138" s="140" t="n">
        <f aca="false">IF(HH$2&lt;=$A138,IF(HH$3&gt;=$A138,(HH$4),0),0)*($AH139-$AH138)/10000</f>
        <v>0</v>
      </c>
      <c r="HI138" s="140" t="n">
        <f aca="false">IF(HI$2&lt;=$A138,IF(HI$3&gt;=$A138,(HI$4),0),0)*($AH139-$AH138)/10000</f>
        <v>0</v>
      </c>
      <c r="HJ138" s="17"/>
      <c r="HK138" s="128" t="n">
        <f aca="false">SUM(HD138:HI138)</f>
        <v>0</v>
      </c>
      <c r="HL138" s="128" t="n">
        <f aca="false">HK138*AL138</f>
        <v>0</v>
      </c>
    </row>
    <row r="139" customFormat="false" ht="16.5" hidden="false" customHeight="false" outlineLevel="0" collapsed="false">
      <c r="A139" s="143" t="n">
        <v>40969</v>
      </c>
      <c r="B139" s="144" t="e">
        <f aca="false">INDEX(PrnArray,MATCH($A139,PrnColumn,0),MATCH($AE$19,PrnRow,0))+EP139</f>
        <v>#VALUE!</v>
      </c>
      <c r="C139" s="135" t="n">
        <f aca="false">INDEX(M1SHEET,MATCH($A139,M1COLUMN,0),MATCH($AF$14,M1ROW,0))</f>
        <v>0</v>
      </c>
      <c r="D139" s="152"/>
      <c r="E139" s="144" t="n">
        <f aca="false">INDEX(PrnArray,MATCH($A139,PrnColumn,0),MATCH($AF$47,PrnRow,0))+HL139</f>
        <v>0</v>
      </c>
      <c r="F139" s="135" t="n">
        <f aca="false">INDEX(M1SHEET,MATCH($A139,M1COLUMN,0),MATCH($AF$6,M1ROW,0))</f>
        <v>0.265</v>
      </c>
      <c r="G139" s="152"/>
      <c r="H139" s="144" t="n">
        <f aca="false">INDEX(PrnArray,MATCH($A139,PrnColumn,0),MATCH($AE$11,PrnRow,0))</f>
        <v>0</v>
      </c>
      <c r="I139" s="135" t="n">
        <f aca="false">INDEX(M1SHEET,MATCH($A139,M1COLUMN,0),MATCH($AF$20,M1ROW,0))</f>
        <v>0.04</v>
      </c>
      <c r="J139" s="152"/>
      <c r="K139" s="144" t="e">
        <f aca="false">INDEX(PrnArray,MATCH($A139,PrnColumn,0),MATCH($AE$21,PrnRow,0))+FS139</f>
        <v>#VALUE!</v>
      </c>
      <c r="L139" s="135" t="n">
        <f aca="false">INDEX(M1SHEET,MATCH($A139,M1COLUMN,0),MATCH($AF$10,M1ROW,0))</f>
        <v>0.15</v>
      </c>
      <c r="M139" s="152"/>
      <c r="N139" s="144" t="n">
        <f aca="false">INDEX(PrnArray,MATCH($A139,PrnColumn,0),MATCH($AE$40,PrnRow,0))+AJ139</f>
        <v>-49.33</v>
      </c>
      <c r="O139" s="135" t="n">
        <f aca="false">INDEX(M1SHEET,MATCH($A139,M1COLUMN,0),MATCH($AF$26,M1ROW,0))</f>
        <v>0.13</v>
      </c>
      <c r="P139" s="152"/>
      <c r="Q139" s="144" t="n">
        <f aca="false">INDEX(PrnArray,MATCH($A139,PrnColumn,0),MATCH($AE$2,PrnRow,0))+$BE139+$DE139</f>
        <v>1.55</v>
      </c>
      <c r="R139" s="135" t="n">
        <f aca="false">INDEX(M1SHEET,MATCH($A139,M1COLUMN,0),MATCH($AF$3,M1ROW,0))</f>
        <v>-0.57</v>
      </c>
      <c r="S139" s="152"/>
      <c r="T139" s="135" t="n">
        <f aca="false">INDEX(M1SHEET,MATCH($A139,M1COLUMN,0),MATCH($AF$28,M1ROW,0))</f>
        <v>5.42797149912447</v>
      </c>
      <c r="U139" s="152"/>
      <c r="V139" s="144" t="e">
        <f aca="false">INDEX(PrnArray,MATCH($A139,PrnColumn,0),MATCH($AE$18,PrnRow,0))+INDEX(optsArray,MATCH($A139,optsColumn,0),MATCH($AE$18,optsRow,0))+$BE139+$CJ139+$CR139+$DP139</f>
        <v>#VALUE!</v>
      </c>
      <c r="W139" s="135" t="n">
        <f aca="false">INDEX(M1SHEET,MATCH($A139,M1COLUMN,0),MATCH($AF$2,M1ROW,0))</f>
        <v>4.4535</v>
      </c>
      <c r="X139" s="152"/>
      <c r="Z139" s="146" t="e">
        <f aca="false">H139+K139+Q139</f>
        <v>#VALUE!</v>
      </c>
      <c r="AA139" s="58"/>
      <c r="AB139" s="58"/>
      <c r="AH139" s="138" t="n">
        <v>40969</v>
      </c>
      <c r="AI139" s="96" t="n">
        <f aca="false">(BE139+BQ139+CJ139+DP139)*AL139</f>
        <v>0</v>
      </c>
      <c r="AJ139" s="97" t="n">
        <f aca="false">(AN139)*(AL139)</f>
        <v>0</v>
      </c>
      <c r="AK139" s="97" t="n">
        <f aca="false">(AM139+AN139)*(AL139)</f>
        <v>0</v>
      </c>
      <c r="AL139" s="139" t="n">
        <f aca="false">INDEX(M1SHEET,MATCH($AH139,M1COLUMN,0),MATCH($AF$38,M1ROW,0))</f>
        <v>0.513354686341027</v>
      </c>
      <c r="AM139" s="122" t="n">
        <f aca="false">BR139</f>
        <v>0</v>
      </c>
      <c r="AN139" s="97" t="n">
        <f aca="false">BQ139</f>
        <v>0</v>
      </c>
      <c r="AO139" s="125"/>
      <c r="AP139" s="108"/>
      <c r="AQ139" s="128" t="n">
        <f aca="false">SUM(AW139:BD139)+SUM(BH139:BO139)+SUM(DT139:DY139)+SUM(BV139:CH139)</f>
        <v>0</v>
      </c>
      <c r="AR139" s="108"/>
      <c r="AS139" s="17"/>
      <c r="AT139" s="17"/>
      <c r="AU139" s="37" t="n">
        <v>40969</v>
      </c>
      <c r="AV139" s="17"/>
      <c r="AW139" s="128" t="n">
        <f aca="false">IF(AW$2&lt;=$A139,IF(AW$3&gt;=$A139,(AW$4/1.055056),0),0)*($AH140-$AH139)/10000</f>
        <v>0</v>
      </c>
      <c r="AX139" s="140" t="n">
        <f aca="false">IF(AX$2&lt;=$A139,IF(AX$3&gt;=$A139,(AX$4/1.055056),0),0)*($AH140-$AH139)/10000</f>
        <v>0</v>
      </c>
      <c r="AY139" s="140" t="n">
        <f aca="false">IF(AY$2&lt;=$A139,IF(AY$3&gt;=$A139,(AY$4/1.055056),0),0)*($AH140-$AH139)/10000</f>
        <v>0</v>
      </c>
      <c r="AZ139" s="140" t="n">
        <f aca="false">IF(AZ$2&lt;=$A139,IF(AZ$3&gt;=$A139,(AZ$4/1.055056),0),0)*($AH140-$AH139)/10000</f>
        <v>0</v>
      </c>
      <c r="BA139" s="140" t="n">
        <f aca="false">IF(BA$2&lt;=$A139,IF(BA$3&gt;=$A139,(BA$4/1.055056),0),0)*($AH140-$AH139)/10000</f>
        <v>0</v>
      </c>
      <c r="BB139" s="140" t="n">
        <f aca="false">IF(BB$2&lt;=$A139,IF(BB$3&gt;=$A139,(BB$4/1.055056),0),0)*($AH140-$AH139)/10000</f>
        <v>0</v>
      </c>
      <c r="BC139" s="140" t="n">
        <f aca="false">IF(BC$2&lt;=$A139,IF(BC$3&gt;=$A139,(BC$4/1.055056),0),0)*($AH140-$AH139)/10000</f>
        <v>0</v>
      </c>
      <c r="BD139" s="140"/>
      <c r="BE139" s="140" t="n">
        <f aca="false">SUM(AW139:BD139)*AL139</f>
        <v>0</v>
      </c>
      <c r="BF139" s="13"/>
      <c r="BG139" s="13"/>
      <c r="BH139" s="141" t="n">
        <f aca="false">IF(BH$2&lt;=$A139,IF(BH$3&gt;=$A139,(BH$4/1.055056),0),0)*($AH140-$AH139)/10000</f>
        <v>0</v>
      </c>
      <c r="BI139" s="141" t="n">
        <f aca="false">IF(BI$2&lt;=$A139,IF(BI$3&gt;=$A139,(BI$4/1.055056),0),0)*($AH140-$AH139)/10000</f>
        <v>0</v>
      </c>
      <c r="BJ139" s="141" t="n">
        <f aca="false">IF(BJ$2&lt;=$A139,IF(BJ$3&gt;=$A139,(BJ$4/1.055056),0),0)*($AH140-$AH139)/10000</f>
        <v>0</v>
      </c>
      <c r="BK139" s="141" t="n">
        <f aca="false">IF(BK$2&lt;=$A139,IF(BK$3&gt;=$A139,(BK$4/1.055056),0),0)*($AH140-$AH139)/10000</f>
        <v>0</v>
      </c>
      <c r="BL139" s="141" t="n">
        <f aca="false">IF(BL$2&lt;=$A139,IF(BL$3&gt;=$A139,(BL$4/1.055056),0),0)*($AH140-$AH139)/10000</f>
        <v>0</v>
      </c>
      <c r="BM139" s="141" t="n">
        <f aca="false">IF(BM$2&lt;=$A139,IF(BM$3&gt;=$A139,(BM$4/1.055056),0),0)*($AH140-$AH139)/10000</f>
        <v>0</v>
      </c>
      <c r="BN139" s="141" t="n">
        <f aca="false">IF(BN$2&lt;=$A139,IF(BN$3&gt;=$A139,(BN$4/1.055056),0),0)*($AH140-$AH139)/10000</f>
        <v>0</v>
      </c>
      <c r="BO139" s="141" t="n">
        <f aca="false">IF(BO$2&lt;=$A139,IF(BO$3&gt;=$A139,(BO$4/1.055056),0),0)*($AH140-$AH139)/10000</f>
        <v>0</v>
      </c>
      <c r="BP139" s="13"/>
      <c r="BQ139" s="14" t="n">
        <f aca="false">SUM(BH139:BO139)</f>
        <v>0</v>
      </c>
      <c r="BR139" s="14"/>
      <c r="BS139" s="14"/>
      <c r="BT139" s="17"/>
      <c r="BU139" s="17"/>
      <c r="BV139" s="142" t="n">
        <f aca="false">IF(BV$2&lt;=$A139,IF(BV$3&gt;=$A139,(BV$4),0),0)*($AH140-$AH139)/10000</f>
        <v>0</v>
      </c>
      <c r="BW139" s="142" t="n">
        <f aca="false">IF(BW$2&lt;=$A139,IF(BW$3&gt;=$A139,(BW$4),0),0)*($AH140-$AH139)/10000</f>
        <v>0</v>
      </c>
      <c r="BX139" s="142" t="n">
        <f aca="false">IF(BX$2&lt;=$A139,IF(BX$3&gt;=$A139,(BX$4),0),0)*($AH140-$AH139)/10000</f>
        <v>0</v>
      </c>
      <c r="BY139" s="142" t="n">
        <f aca="false">IF(BY$2&lt;=$A139,IF(BY$3&gt;=$A139,(BY$4),0),0)*($AH140-$AH139)/10000</f>
        <v>0</v>
      </c>
      <c r="BZ139" s="142" t="n">
        <f aca="false">IF(BZ$2&lt;=$A139,IF(BZ$3&gt;=$A139,(BZ$4),0),0)*($AH140-$AH139)/10000</f>
        <v>0</v>
      </c>
      <c r="CA139" s="140" t="n">
        <f aca="false">IF(CA$2&lt;=$A139,IF(CA$3&gt;=$A139,(CA$4),0),0)*($AH140-$AH139)/10000</f>
        <v>0</v>
      </c>
      <c r="CB139" s="140" t="n">
        <f aca="false">IF(CB$2&lt;=$A139,IF(CB$3&gt;=$A139,(CB$4),0),0)*($AH140-$AH139)/10000</f>
        <v>0</v>
      </c>
      <c r="CC139" s="140" t="n">
        <f aca="false">IF(CC$2&lt;=$A139,IF(CC$3&gt;=$A139,(CC$4),0),0)*($AH140-$AH139)/10000</f>
        <v>0</v>
      </c>
      <c r="CD139" s="140" t="n">
        <f aca="false">IF(CD$2&lt;=$A139,IF(CD$3&gt;=$A139,(CD$4),0),0)*($AH140-$AH139)/10000</f>
        <v>0</v>
      </c>
      <c r="CE139" s="140" t="n">
        <f aca="false">IF(CE$2&lt;=$A139,IF(CE$3&gt;=$A139,(CE$4),0),0)*($AH140-$AH139)/10000</f>
        <v>0</v>
      </c>
      <c r="CF139" s="140" t="n">
        <f aca="false">IF(CF$2&lt;=$A139,IF(CF$3&gt;=$A139,(CF$4),0),0)*($AH140-$AH139)/10000</f>
        <v>0</v>
      </c>
      <c r="CG139" s="140" t="n">
        <f aca="false">IF(CG$2&lt;=$A139,IF(CG$3&gt;=$A139,(CG$4),0),0)*($AH140-$AH139)/10000</f>
        <v>0</v>
      </c>
      <c r="CH139" s="140" t="n">
        <f aca="false">IF(CH$2&lt;=$A139,IF(CH$3&gt;=$A139,(CH$4),0),0)*($AH140-$AH139)/10000</f>
        <v>0</v>
      </c>
      <c r="CI139" s="17"/>
      <c r="CJ139" s="128" t="n">
        <f aca="false">SUM(BV139:CH139)*$AL139</f>
        <v>0</v>
      </c>
      <c r="CK139" s="128"/>
      <c r="CL139" s="128"/>
      <c r="CM139" s="142" t="n">
        <f aca="false">IF(CM$2&lt;=$A139,IF(CM$3&gt;=$A139,(CM$4),0),0)*($AH140-$AH139)/10000</f>
        <v>0</v>
      </c>
      <c r="CN139" s="142" t="n">
        <f aca="false">IF(CN$2&lt;=$A139,IF(CN$3&gt;=$A139,(CN$4),0),0)*($AH140-$AH139)/10000</f>
        <v>0</v>
      </c>
      <c r="CO139" s="142" t="n">
        <f aca="false">IF(CO$2&lt;=$A139,IF(CO$3&gt;=$A139,(CO$4),0),0)*($AH140-$AH139)/10000</f>
        <v>0</v>
      </c>
      <c r="CP139" s="142" t="n">
        <f aca="false">IF(CP$2&lt;=$A139,IF(CP$3&gt;=$A139,(CP$4),0),0)*($AH140-$AH139)/10000</f>
        <v>0</v>
      </c>
      <c r="CQ139" s="128"/>
      <c r="CR139" s="128" t="n">
        <f aca="false">SUM(CM139:CP139)*AL139</f>
        <v>0</v>
      </c>
      <c r="CS139" s="128"/>
      <c r="CT139" s="17"/>
      <c r="CU139" s="17"/>
      <c r="CV139" s="17"/>
      <c r="CW139" s="140" t="n">
        <f aca="false">IF(CW$2&lt;=$A139,IF(CW$3&gt;=$A139,(CW$4),0),0)*($AH140-$AH139)/10000</f>
        <v>0</v>
      </c>
      <c r="CX139" s="140" t="n">
        <f aca="false">IF(CX$2&lt;=$A139,IF(CX$3&gt;=$A139,(CX$4),0),0)*($AH140-$AH139)/10000</f>
        <v>0</v>
      </c>
      <c r="CY139" s="140" t="n">
        <f aca="false">IF(CY$2&lt;=$A139,IF(CY$3&gt;=$A139,(CY$4),0),0)*($AH140-$AH139)/10000</f>
        <v>0</v>
      </c>
      <c r="CZ139" s="140" t="n">
        <f aca="false">IF(CZ$2&lt;=$A139,IF(CZ$3&gt;=$A139,(CZ$4),0),0)*($AH140-$AH139)/10000</f>
        <v>0</v>
      </c>
      <c r="DA139" s="140" t="n">
        <f aca="false">IF(DA$2&lt;=$A139,IF(DA$3&gt;=$A139,(DA$4),0),0)*($AH140-$AH139)/10000</f>
        <v>0</v>
      </c>
      <c r="DB139" s="140" t="n">
        <f aca="false">IF(DB$2&lt;=$A139,IF(DB$3&gt;=$A139,(DB$4),0),0)*($AH140-$AH139)/10000</f>
        <v>0</v>
      </c>
      <c r="DC139" s="140" t="n">
        <f aca="false">IF(DC$2&lt;=$A139,IF(DC$3&gt;=$A139,(DC$4),0),0)*($AH140-$AH139)/10000</f>
        <v>0</v>
      </c>
      <c r="DD139" s="17"/>
      <c r="DE139" s="128" t="n">
        <f aca="false">SUM(CW139:DC139)*$AL139</f>
        <v>0</v>
      </c>
      <c r="DF139" s="17"/>
      <c r="DG139" s="17"/>
      <c r="DH139" s="17"/>
      <c r="DI139" s="17"/>
      <c r="DJ139" s="17"/>
      <c r="DK139" s="140" t="n">
        <f aca="false">IF(DK$2&lt;=$A139,IF(DK$3&gt;=$A139,(DK$4),0),0)*($AH140-$AH139)/10000</f>
        <v>0</v>
      </c>
      <c r="DL139" s="140" t="n">
        <f aca="false">IF(DL$2&lt;=$A139,IF(DL$3&gt;=$A139,(DL$4),0),0)*($AH140-$AH139)/10000</f>
        <v>0</v>
      </c>
      <c r="DM139" s="140" t="n">
        <f aca="false">IF(DM$2&lt;=$A139,IF(DM$3&gt;=$A139,(DM$4),0),0)*($AH140-$AH139)/10000</f>
        <v>0</v>
      </c>
      <c r="DN139" s="140" t="n">
        <f aca="false">IF(DN$2&lt;=$A139,IF(DN$3&gt;=$A139,(DN$4),0),0)*($AH140-$AH139)/10000</f>
        <v>0</v>
      </c>
      <c r="DO139" s="140"/>
      <c r="DP139" s="140" t="n">
        <f aca="false">SUM(DK139:DN139)*AL139</f>
        <v>0</v>
      </c>
      <c r="DQ139" s="140"/>
      <c r="DR139" s="140" t="n">
        <f aca="false">IF(DR$2&lt;=$A139,IF(DR$3&gt;=$A139,(DR$4),0),0)*($AH140-$AH139)/10000</f>
        <v>0</v>
      </c>
      <c r="DS139" s="140" t="n">
        <f aca="false">IF(DS$2&lt;=$A139,IF(DS$3&gt;=$A139,(DS$4),0),0)*($AH140-$AH139)/10000</f>
        <v>0</v>
      </c>
      <c r="DT139" s="140" t="n">
        <f aca="false">IF(DT$2&lt;=$A139,IF(DT$3&gt;=$A139,(DT$4),0),0)*($AH140-$AH139)/10000</f>
        <v>0</v>
      </c>
      <c r="DU139" s="140" t="n">
        <f aca="false">IF(DU$2&lt;=$A139,IF(DU$3&gt;=$A139,(DU$4),0),0)*($AH140-$AH139)/10000</f>
        <v>0</v>
      </c>
      <c r="DV139" s="140" t="n">
        <f aca="false">IF(DV$2&lt;=$A139,IF(DV$3&gt;=$A139,(DV$4),0),0)*($AH140-$AH139)/10000</f>
        <v>0</v>
      </c>
      <c r="DW139" s="140" t="n">
        <f aca="false">IF(DW$2&lt;=$A139,IF(DW$3&gt;=$A139,(DW$4),0),0)*($AH140-$AH139)/10000</f>
        <v>0</v>
      </c>
      <c r="DX139" s="140" t="n">
        <f aca="false">IF(DX$2&lt;=$A139,IF(DX$3&gt;=$A139,(DX$4),0),0)*($AH140-$AH139)/10000</f>
        <v>0</v>
      </c>
      <c r="DY139" s="140" t="n">
        <f aca="false">IF(DY$2&lt;=$A139,IF(DY$3&gt;=$A139,(DY$4),0),0)*($AH140-$AH139)/10000</f>
        <v>0</v>
      </c>
      <c r="DZ139" s="17"/>
      <c r="EA139" s="128" t="n">
        <f aca="false">DP139+((SUM(DR139:DY139)))</f>
        <v>0</v>
      </c>
      <c r="EB139" s="128" t="n">
        <f aca="false">EA139*AL139</f>
        <v>0</v>
      </c>
      <c r="EC139" s="17"/>
      <c r="ED139" s="17"/>
      <c r="EE139" s="17"/>
      <c r="EF139" s="17"/>
      <c r="EG139" s="17"/>
      <c r="EH139" s="140" t="n">
        <f aca="false">IF(EH$2&lt;=$A139,IF(EH$3&gt;=$A139,(EH$4),0),0)*($AH140-$AH139)/10000</f>
        <v>0</v>
      </c>
      <c r="EI139" s="140" t="n">
        <f aca="false">IF(EI$2&lt;=$A139,IF(EI$3&gt;=$A139,(EI$4),0),0)*($AH140-$AH139)/10000</f>
        <v>0</v>
      </c>
      <c r="EJ139" s="140" t="n">
        <f aca="false">IF(EJ$2&lt;=$A139,IF(EJ$3&gt;=$A139,(EJ$4),0),0)*($AH140-$AH139)/10000</f>
        <v>0</v>
      </c>
      <c r="EK139" s="140" t="n">
        <f aca="false">IF(EK$2&lt;=$A139,IF(EK$3&gt;=$A139,(EK$4),0),0)*($AH140-$AH139)/10000</f>
        <v>0</v>
      </c>
      <c r="EL139" s="140" t="n">
        <f aca="false">IF(EL$2&lt;=$A139,IF(EL$3&gt;=$A139,(EL$4),0),0)*($AH140-$AH139)/10000</f>
        <v>0</v>
      </c>
      <c r="EM139" s="140" t="n">
        <f aca="false">IF(EM$2&lt;=$A139,IF(EM$3&gt;=$A139,(EM$4),0),0)*($AH140-$AH139)/10000</f>
        <v>0</v>
      </c>
      <c r="EN139" s="17"/>
      <c r="EO139" s="128" t="n">
        <f aca="false">SUM(EH139:EM139)</f>
        <v>0</v>
      </c>
      <c r="EP139" s="128" t="n">
        <f aca="false">EO139*AL139</f>
        <v>0</v>
      </c>
      <c r="EQ139" s="17"/>
      <c r="ER139" s="17"/>
      <c r="ES139" s="17"/>
      <c r="ET139" s="17"/>
      <c r="EU139" s="17"/>
      <c r="EV139" s="140" t="n">
        <f aca="false">IF(EV$2&lt;=$A139,IF(EV$3&gt;=$A139,(EV$4),0),0)*($AH140-$AH139)/10000</f>
        <v>0</v>
      </c>
      <c r="EW139" s="140" t="n">
        <f aca="false">IF(EW$2&lt;=$A139,IF(EW$3&gt;=$A139,(EW$4),0),0)*($AH140-$AH139)/10000</f>
        <v>0</v>
      </c>
      <c r="EX139" s="140" t="n">
        <f aca="false">IF(EX$2&lt;=$A139,IF(EX$3&gt;=$A139,(EX$4),0),0)*($AH140-$AH139)/10000</f>
        <v>0</v>
      </c>
      <c r="EY139" s="140" t="n">
        <f aca="false">IF(EY$2&lt;=$A139,IF(EY$3&gt;=$A139,(EY$4),0),0)*($AH140-$AH139)/10000</f>
        <v>0</v>
      </c>
      <c r="EZ139" s="140" t="n">
        <f aca="false">IF(EZ$2&lt;=$A139,IF(EZ$3&gt;=$A139,(EZ$4),0),0)*($AH140-$AH139)/10000</f>
        <v>0</v>
      </c>
      <c r="FA139" s="140" t="n">
        <f aca="false">IF(FA$2&lt;=$A139,IF(FA$3&gt;=$A139,(FA$4),0),0)*($AH140-$AH139)/10000</f>
        <v>0</v>
      </c>
      <c r="FB139" s="17"/>
      <c r="FC139" s="128" t="n">
        <f aca="false">SUM(EV139:FA139)</f>
        <v>0</v>
      </c>
      <c r="FD139" s="128" t="n">
        <f aca="false">FC139*AL139</f>
        <v>0</v>
      </c>
      <c r="FE139" s="17"/>
      <c r="FF139" s="17"/>
      <c r="FG139" s="17"/>
      <c r="FH139" s="17"/>
      <c r="FI139" s="17"/>
      <c r="FJ139" s="17"/>
      <c r="FK139" s="140" t="n">
        <f aca="false">IF(FK$2&lt;=$A139,IF(FK$3&gt;=$A139,(FK$4),0),0)*($AH140-$AH139)/10000</f>
        <v>0</v>
      </c>
      <c r="FL139" s="140" t="n">
        <f aca="false">IF(FL$2&lt;=$A139,IF(FL$3&gt;=$A139,(FL$4),0),0)*($AH140-$AH139)/10000</f>
        <v>0</v>
      </c>
      <c r="FM139" s="140" t="n">
        <f aca="false">IF(FM$2&lt;=$A139,IF(FM$3&gt;=$A139,(FM$4),0),0)*($AH140-$AH139)/10000</f>
        <v>0</v>
      </c>
      <c r="FN139" s="140" t="n">
        <f aca="false">IF(FN$2&lt;=$A139,IF(FN$3&gt;=$A139,(FN$4),0),0)*($AH140-$AH139)/10000</f>
        <v>0</v>
      </c>
      <c r="FO139" s="140" t="n">
        <f aca="false">IF(FO$2&lt;=$A139,IF(FO$3&gt;=$A139,(FO$4),0),0)*($AH140-$AH139)/10000</f>
        <v>0</v>
      </c>
      <c r="FP139" s="140" t="n">
        <f aca="false">IF(FP$2&lt;=$A139,IF(FP$3&gt;=$A139,(FP$4),0),0)*($AH140-$AH139)/10000</f>
        <v>0</v>
      </c>
      <c r="FQ139" s="17"/>
      <c r="FR139" s="128" t="n">
        <f aca="false">SUM(FK139:FP139)</f>
        <v>0</v>
      </c>
      <c r="FS139" s="128" t="n">
        <f aca="false">FR139*AL139</f>
        <v>0</v>
      </c>
      <c r="FT139" s="17"/>
      <c r="FU139" s="17"/>
      <c r="FV139" s="17"/>
      <c r="FW139" s="17"/>
      <c r="FX139" s="17"/>
      <c r="FY139" s="17"/>
      <c r="FZ139" s="140" t="n">
        <f aca="false">IF(FZ$2&lt;=$A139,IF(FZ$3&gt;=$A139,(FZ$4),0),0)*($AH140-$AH139)/10000</f>
        <v>0</v>
      </c>
      <c r="GA139" s="140" t="n">
        <f aca="false">IF(GA$2&lt;=$A139,IF(GA$3&gt;=$A139,(GA$4),0),0)*($AH140-$AH139)/10000</f>
        <v>0</v>
      </c>
      <c r="GB139" s="140" t="n">
        <f aca="false">IF(GB$2&lt;=$A139,IF(GB$3&gt;=$A139,(GB$4),0),0)*($AH140-$AH139)/10000</f>
        <v>0</v>
      </c>
      <c r="GC139" s="140" t="n">
        <f aca="false">IF(GC$2&lt;=$A139,IF(GC$3&gt;=$A139,(GC$4),0),0)*($AH140-$AH139)/10000</f>
        <v>0</v>
      </c>
      <c r="GD139" s="140" t="n">
        <f aca="false">IF(GD$2&lt;=$A139,IF(GD$3&gt;=$A139,(GD$4),0),0)*($AH140-$AH139)/10000</f>
        <v>0</v>
      </c>
      <c r="GE139" s="140" t="n">
        <f aca="false">IF(GE$2&lt;=$A139,IF(GE$3&gt;=$A139,(GE$4),0),0)*($AH140-$AH139)/10000</f>
        <v>0</v>
      </c>
      <c r="GF139" s="17"/>
      <c r="GG139" s="128" t="n">
        <f aca="false">SUM(FZ139:GE139)</f>
        <v>0</v>
      </c>
      <c r="GH139" s="128" t="n">
        <f aca="false">GG139*AL139</f>
        <v>0</v>
      </c>
      <c r="GK139" s="17"/>
      <c r="GL139" s="17"/>
      <c r="GM139" s="17"/>
      <c r="GN139" s="17"/>
      <c r="GO139" s="140" t="n">
        <f aca="false">IF(GO$2&lt;=$A139,IF(GO$3&gt;=$A139,(GO$4),0),0)*($AH140-$AH139)/10000</f>
        <v>0</v>
      </c>
      <c r="GP139" s="140" t="n">
        <f aca="false">IF(GP$2&lt;=$A139,IF(GP$3&gt;=$A139,(GP$4),0),0)*($AH140-$AH139)/10000</f>
        <v>0</v>
      </c>
      <c r="GQ139" s="140" t="n">
        <f aca="false">IF(GQ$2&lt;=$A139,IF(GQ$3&gt;=$A139,(GQ$4),0),0)*($AH140-$AH139)/10000</f>
        <v>0</v>
      </c>
      <c r="GR139" s="140" t="n">
        <f aca="false">IF(GR$2&lt;=$A139,IF(GR$3&gt;=$A139,(GR$4),0),0)*($AH140-$AH139)/10000</f>
        <v>0</v>
      </c>
      <c r="GS139" s="140" t="n">
        <f aca="false">IF(GS$2&lt;=$A139,IF(GS$3&gt;=$A139,(GS$4),0),0)*($AH140-$AH139)/10000</f>
        <v>0</v>
      </c>
      <c r="GT139" s="140" t="n">
        <f aca="false">IF(GT$2&lt;=$A139,IF(GT$3&gt;=$A139,(GT$4),0),0)*($AH140-$AH139)/10000</f>
        <v>0</v>
      </c>
      <c r="GU139" s="17"/>
      <c r="GV139" s="128" t="n">
        <f aca="false">SUM(GO139:GT139)</f>
        <v>0</v>
      </c>
      <c r="GW139" s="128" t="n">
        <f aca="false">GV139*AL139</f>
        <v>0</v>
      </c>
      <c r="GZ139" s="17"/>
      <c r="HA139" s="17"/>
      <c r="HB139" s="17"/>
      <c r="HC139" s="17"/>
      <c r="HD139" s="140" t="n">
        <f aca="false">IF(HD$2&lt;=$A139,IF(HD$3&gt;=$A139,(HD$4),0),0)*($AH140-$AH139)/10000</f>
        <v>0</v>
      </c>
      <c r="HE139" s="140" t="n">
        <f aca="false">IF(HE$2&lt;=$A139,IF(HE$3&gt;=$A139,(HE$4),0),0)*($AH140-$AH139)/10000</f>
        <v>0</v>
      </c>
      <c r="HF139" s="140" t="n">
        <f aca="false">IF(HF$2&lt;=$A139,IF(HF$3&gt;=$A139,(HF$4),0),0)*($AH140-$AH139)/10000</f>
        <v>0</v>
      </c>
      <c r="HG139" s="140" t="n">
        <f aca="false">IF(HG$2&lt;=$A139,IF(HG$3&gt;=$A139,(HG$4),0),0)*($AH140-$AH139)/10000</f>
        <v>0</v>
      </c>
      <c r="HH139" s="140" t="n">
        <f aca="false">IF(HH$2&lt;=$A139,IF(HH$3&gt;=$A139,(HH$4),0),0)*($AH140-$AH139)/10000</f>
        <v>0</v>
      </c>
      <c r="HI139" s="140" t="n">
        <f aca="false">IF(HI$2&lt;=$A139,IF(HI$3&gt;=$A139,(HI$4),0),0)*($AH140-$AH139)/10000</f>
        <v>0</v>
      </c>
      <c r="HJ139" s="17"/>
      <c r="HK139" s="128" t="n">
        <f aca="false">SUM(HD139:HI139)</f>
        <v>0</v>
      </c>
      <c r="HL139" s="128" t="n">
        <f aca="false">HK139*AL139</f>
        <v>0</v>
      </c>
    </row>
    <row r="140" customFormat="false" ht="16.5" hidden="false" customHeight="false" outlineLevel="0" collapsed="false">
      <c r="A140" s="133" t="n">
        <v>41000</v>
      </c>
      <c r="B140" s="134" t="e">
        <f aca="false">INDEX(PrnArray,MATCH($A140,PrnColumn,0),MATCH($AE$19,PrnRow,0))+EP140</f>
        <v>#VALUE!</v>
      </c>
      <c r="C140" s="148" t="n">
        <f aca="false">INDEX(M1SHEET,MATCH($A140,M1COLUMN,0),MATCH($AF$14,M1ROW,0))</f>
        <v>0</v>
      </c>
      <c r="D140" s="149"/>
      <c r="E140" s="134" t="n">
        <f aca="false">INDEX(PrnArray,MATCH($A140,PrnColumn,0),MATCH($AF$47,PrnRow,0))+HL140</f>
        <v>0</v>
      </c>
      <c r="F140" s="148" t="n">
        <f aca="false">INDEX(M1SHEET,MATCH($A140,M1COLUMN,0),MATCH($AF$6,M1ROW,0))</f>
        <v>0.19</v>
      </c>
      <c r="G140" s="149"/>
      <c r="H140" s="134" t="n">
        <f aca="false">INDEX(PrnArray,MATCH($A140,PrnColumn,0),MATCH($AE$11,PrnRow,0))</f>
        <v>0</v>
      </c>
      <c r="I140" s="148" t="n">
        <f aca="false">INDEX(M1SHEET,MATCH($A140,M1COLUMN,0),MATCH($AF$20,M1ROW,0))</f>
        <v>-0.09</v>
      </c>
      <c r="J140" s="149"/>
      <c r="K140" s="134" t="e">
        <f aca="false">INDEX(PrnArray,MATCH($A140,PrnColumn,0),MATCH($AE$21,PrnRow,0))+FS140</f>
        <v>#VALUE!</v>
      </c>
      <c r="L140" s="148" t="n">
        <f aca="false">INDEX(M1SHEET,MATCH($A140,M1COLUMN,0),MATCH($AF$10,M1ROW,0))</f>
        <v>0.095</v>
      </c>
      <c r="M140" s="149"/>
      <c r="N140" s="134" t="n">
        <f aca="false">INDEX(PrnArray,MATCH($A140,PrnColumn,0),MATCH($AE$40,PrnRow,0))+AJ140</f>
        <v>-47.48</v>
      </c>
      <c r="O140" s="148" t="n">
        <f aca="false">INDEX(M1SHEET,MATCH($A140,M1COLUMN,0),MATCH($AF$26,M1ROW,0))</f>
        <v>0.13</v>
      </c>
      <c r="P140" s="149"/>
      <c r="Q140" s="134" t="n">
        <f aca="false">INDEX(PrnArray,MATCH($A140,PrnColumn,0),MATCH($AE$2,PrnRow,0))+$BE140+$DE140</f>
        <v>1.49</v>
      </c>
      <c r="R140" s="148" t="n">
        <f aca="false">INDEX(M1SHEET,MATCH($A140,M1COLUMN,0),MATCH($AF$3,M1ROW,0))</f>
        <v>-0.57</v>
      </c>
      <c r="S140" s="149"/>
      <c r="T140" s="148" t="n">
        <f aca="false">INDEX(M1SHEET,MATCH($A140,M1COLUMN,0),MATCH($AF$28,M1ROW,0))</f>
        <v>5.2307154325572</v>
      </c>
      <c r="U140" s="149"/>
      <c r="V140" s="134" t="e">
        <f aca="false">INDEX(PrnArray,MATCH($A140,PrnColumn,0),MATCH($AE$18,PrnRow,0))+INDEX(optsArray,MATCH($A140,optsColumn,0),MATCH($AE$18,optsRow,0))+$BE140+$CJ140+$CR140+$DP140</f>
        <v>#VALUE!</v>
      </c>
      <c r="W140" s="148" t="n">
        <f aca="false">INDEX(M1SHEET,MATCH($A140,M1COLUMN,0),MATCH($AF$2,M1ROW,0))</f>
        <v>4.3125</v>
      </c>
      <c r="X140" s="149"/>
      <c r="Z140" s="150" t="e">
        <f aca="false">H140+K140+Q140</f>
        <v>#VALUE!</v>
      </c>
      <c r="AA140" s="58"/>
      <c r="AB140" s="58"/>
      <c r="AH140" s="138" t="n">
        <v>41000</v>
      </c>
      <c r="AI140" s="96" t="n">
        <f aca="false">(BE140+BQ140+CJ140+DP140)*AL140</f>
        <v>0</v>
      </c>
      <c r="AJ140" s="97" t="n">
        <f aca="false">(AN140)*(AL140)</f>
        <v>0</v>
      </c>
      <c r="AK140" s="97" t="n">
        <f aca="false">(AM140+AN140)*(AL140)</f>
        <v>0</v>
      </c>
      <c r="AL140" s="139" t="n">
        <f aca="false">INDEX(M1SHEET,MATCH($AH140,M1COLUMN,0),MATCH($AF$38,M1ROW,0))</f>
        <v>0.510515525851814</v>
      </c>
      <c r="AM140" s="122" t="n">
        <f aca="false">BR140</f>
        <v>0</v>
      </c>
      <c r="AN140" s="97" t="n">
        <f aca="false">BQ140</f>
        <v>0</v>
      </c>
      <c r="AO140" s="125"/>
      <c r="AP140" s="108"/>
      <c r="AQ140" s="128" t="n">
        <f aca="false">SUM(AW140:BD140)+SUM(BH140:BO140)+SUM(DT140:DY140)+SUM(BV140:CH140)</f>
        <v>0</v>
      </c>
      <c r="AR140" s="108"/>
      <c r="AS140" s="17"/>
      <c r="AT140" s="17"/>
      <c r="AU140" s="37" t="n">
        <v>41000</v>
      </c>
      <c r="AV140" s="17"/>
      <c r="AW140" s="128" t="n">
        <f aca="false">IF(AW$2&lt;=$A140,IF(AW$3&gt;=$A140,(AW$4/1.055056),0),0)*($AH141-$AH140)/10000</f>
        <v>0</v>
      </c>
      <c r="AX140" s="140" t="n">
        <f aca="false">IF(AX$2&lt;=$A140,IF(AX$3&gt;=$A140,(AX$4/1.055056),0),0)*($AH141-$AH140)/10000</f>
        <v>0</v>
      </c>
      <c r="AY140" s="140" t="n">
        <f aca="false">IF(AY$2&lt;=$A140,IF(AY$3&gt;=$A140,(AY$4/1.055056),0),0)*($AH141-$AH140)/10000</f>
        <v>0</v>
      </c>
      <c r="AZ140" s="140" t="n">
        <f aca="false">IF(AZ$2&lt;=$A140,IF(AZ$3&gt;=$A140,(AZ$4/1.055056),0),0)*($AH141-$AH140)/10000</f>
        <v>0</v>
      </c>
      <c r="BA140" s="140" t="n">
        <f aca="false">IF(BA$2&lt;=$A140,IF(BA$3&gt;=$A140,(BA$4/1.055056),0),0)*($AH141-$AH140)/10000</f>
        <v>0</v>
      </c>
      <c r="BB140" s="140" t="n">
        <f aca="false">IF(BB$2&lt;=$A140,IF(BB$3&gt;=$A140,(BB$4/1.055056),0),0)*($AH141-$AH140)/10000</f>
        <v>0</v>
      </c>
      <c r="BC140" s="140" t="n">
        <f aca="false">IF(BC$2&lt;=$A140,IF(BC$3&gt;=$A140,(BC$4/1.055056),0),0)*($AH141-$AH140)/10000</f>
        <v>0</v>
      </c>
      <c r="BD140" s="140"/>
      <c r="BE140" s="140" t="n">
        <f aca="false">SUM(AW140:BD140)*AL140</f>
        <v>0</v>
      </c>
      <c r="BF140" s="13"/>
      <c r="BG140" s="13"/>
      <c r="BH140" s="141" t="n">
        <f aca="false">IF(BH$2&lt;=$A140,IF(BH$3&gt;=$A140,(BH$4/1.055056),0),0)*($AH141-$AH140)/10000</f>
        <v>0</v>
      </c>
      <c r="BI140" s="141" t="n">
        <f aca="false">IF(BI$2&lt;=$A140,IF(BI$3&gt;=$A140,(BI$4/1.055056),0),0)*($AH141-$AH140)/10000</f>
        <v>0</v>
      </c>
      <c r="BJ140" s="141" t="n">
        <f aca="false">IF(BJ$2&lt;=$A140,IF(BJ$3&gt;=$A140,(BJ$4/1.055056),0),0)*($AH141-$AH140)/10000</f>
        <v>0</v>
      </c>
      <c r="BK140" s="141" t="n">
        <f aca="false">IF(BK$2&lt;=$A140,IF(BK$3&gt;=$A140,(BK$4/1.055056),0),0)*($AH141-$AH140)/10000</f>
        <v>0</v>
      </c>
      <c r="BL140" s="141" t="n">
        <f aca="false">IF(BL$2&lt;=$A140,IF(BL$3&gt;=$A140,(BL$4/1.055056),0),0)*($AH141-$AH140)/10000</f>
        <v>0</v>
      </c>
      <c r="BM140" s="141" t="n">
        <f aca="false">IF(BM$2&lt;=$A140,IF(BM$3&gt;=$A140,(BM$4/1.055056),0),0)*($AH141-$AH140)/10000</f>
        <v>0</v>
      </c>
      <c r="BN140" s="141" t="n">
        <f aca="false">IF(BN$2&lt;=$A140,IF(BN$3&gt;=$A140,(BN$4/1.055056),0),0)*($AH141-$AH140)/10000</f>
        <v>0</v>
      </c>
      <c r="BO140" s="141" t="n">
        <f aca="false">IF(BO$2&lt;=$A140,IF(BO$3&gt;=$A140,(BO$4/1.055056),0),0)*($AH141-$AH140)/10000</f>
        <v>0</v>
      </c>
      <c r="BP140" s="13"/>
      <c r="BQ140" s="14" t="n">
        <f aca="false">SUM(BH140:BO140)</f>
        <v>0</v>
      </c>
      <c r="BR140" s="14"/>
      <c r="BS140" s="14"/>
      <c r="BT140" s="17"/>
      <c r="BU140" s="17"/>
      <c r="BV140" s="142" t="n">
        <f aca="false">IF(BV$2&lt;=$A140,IF(BV$3&gt;=$A140,(BV$4),0),0)*($AH141-$AH140)/10000</f>
        <v>0</v>
      </c>
      <c r="BW140" s="142" t="n">
        <f aca="false">IF(BW$2&lt;=$A140,IF(BW$3&gt;=$A140,(BW$4),0),0)*($AH141-$AH140)/10000</f>
        <v>0</v>
      </c>
      <c r="BX140" s="142" t="n">
        <f aca="false">IF(BX$2&lt;=$A140,IF(BX$3&gt;=$A140,(BX$4),0),0)*($AH141-$AH140)/10000</f>
        <v>0</v>
      </c>
      <c r="BY140" s="142" t="n">
        <f aca="false">IF(BY$2&lt;=$A140,IF(BY$3&gt;=$A140,(BY$4),0),0)*($AH141-$AH140)/10000</f>
        <v>0</v>
      </c>
      <c r="BZ140" s="142" t="n">
        <f aca="false">IF(BZ$2&lt;=$A140,IF(BZ$3&gt;=$A140,(BZ$4),0),0)*($AH141-$AH140)/10000</f>
        <v>0</v>
      </c>
      <c r="CA140" s="140" t="n">
        <f aca="false">IF(CA$2&lt;=$A140,IF(CA$3&gt;=$A140,(CA$4),0),0)*($AH141-$AH140)/10000</f>
        <v>0</v>
      </c>
      <c r="CB140" s="140" t="n">
        <f aca="false">IF(CB$2&lt;=$A140,IF(CB$3&gt;=$A140,(CB$4),0),0)*($AH141-$AH140)/10000</f>
        <v>0</v>
      </c>
      <c r="CC140" s="140" t="n">
        <f aca="false">IF(CC$2&lt;=$A140,IF(CC$3&gt;=$A140,(CC$4),0),0)*($AH141-$AH140)/10000</f>
        <v>0</v>
      </c>
      <c r="CD140" s="140" t="n">
        <f aca="false">IF(CD$2&lt;=$A140,IF(CD$3&gt;=$A140,(CD$4),0),0)*($AH141-$AH140)/10000</f>
        <v>0</v>
      </c>
      <c r="CE140" s="140" t="n">
        <f aca="false">IF(CE$2&lt;=$A140,IF(CE$3&gt;=$A140,(CE$4),0),0)*($AH141-$AH140)/10000</f>
        <v>0</v>
      </c>
      <c r="CF140" s="140" t="n">
        <f aca="false">IF(CF$2&lt;=$A140,IF(CF$3&gt;=$A140,(CF$4),0),0)*($AH141-$AH140)/10000</f>
        <v>0</v>
      </c>
      <c r="CG140" s="140" t="n">
        <f aca="false">IF(CG$2&lt;=$A140,IF(CG$3&gt;=$A140,(CG$4),0),0)*($AH141-$AH140)/10000</f>
        <v>0</v>
      </c>
      <c r="CH140" s="140" t="n">
        <f aca="false">IF(CH$2&lt;=$A140,IF(CH$3&gt;=$A140,(CH$4),0),0)*($AH141-$AH140)/10000</f>
        <v>0</v>
      </c>
      <c r="CI140" s="17"/>
      <c r="CJ140" s="128" t="n">
        <f aca="false">SUM(BV140:CH140)*$AL140</f>
        <v>0</v>
      </c>
      <c r="CK140" s="128"/>
      <c r="CL140" s="128"/>
      <c r="CM140" s="142" t="n">
        <f aca="false">IF(CM$2&lt;=$A140,IF(CM$3&gt;=$A140,(CM$4),0),0)*($AH141-$AH140)/10000</f>
        <v>0</v>
      </c>
      <c r="CN140" s="142" t="n">
        <f aca="false">IF(CN$2&lt;=$A140,IF(CN$3&gt;=$A140,(CN$4),0),0)*($AH141-$AH140)/10000</f>
        <v>0</v>
      </c>
      <c r="CO140" s="142" t="n">
        <f aca="false">IF(CO$2&lt;=$A140,IF(CO$3&gt;=$A140,(CO$4),0),0)*($AH141-$AH140)/10000</f>
        <v>0</v>
      </c>
      <c r="CP140" s="142" t="n">
        <f aca="false">IF(CP$2&lt;=$A140,IF(CP$3&gt;=$A140,(CP$4),0),0)*($AH141-$AH140)/10000</f>
        <v>0</v>
      </c>
      <c r="CQ140" s="128"/>
      <c r="CR140" s="128" t="n">
        <f aca="false">SUM(CM140:CP140)*AL140</f>
        <v>0</v>
      </c>
      <c r="CS140" s="128"/>
      <c r="CT140" s="17"/>
      <c r="CU140" s="17"/>
      <c r="CV140" s="17"/>
      <c r="CW140" s="140" t="n">
        <f aca="false">IF(CW$2&lt;=$A140,IF(CW$3&gt;=$A140,(CW$4),0),0)*($AH141-$AH140)/10000</f>
        <v>0</v>
      </c>
      <c r="CX140" s="140" t="n">
        <f aca="false">IF(CX$2&lt;=$A140,IF(CX$3&gt;=$A140,(CX$4),0),0)*($AH141-$AH140)/10000</f>
        <v>0</v>
      </c>
      <c r="CY140" s="140" t="n">
        <f aca="false">IF(CY$2&lt;=$A140,IF(CY$3&gt;=$A140,(CY$4),0),0)*($AH141-$AH140)/10000</f>
        <v>0</v>
      </c>
      <c r="CZ140" s="140" t="n">
        <f aca="false">IF(CZ$2&lt;=$A140,IF(CZ$3&gt;=$A140,(CZ$4),0),0)*($AH141-$AH140)/10000</f>
        <v>0</v>
      </c>
      <c r="DA140" s="140" t="n">
        <f aca="false">IF(DA$2&lt;=$A140,IF(DA$3&gt;=$A140,(DA$4),0),0)*($AH141-$AH140)/10000</f>
        <v>0</v>
      </c>
      <c r="DB140" s="140" t="n">
        <f aca="false">IF(DB$2&lt;=$A140,IF(DB$3&gt;=$A140,(DB$4),0),0)*($AH141-$AH140)/10000</f>
        <v>0</v>
      </c>
      <c r="DC140" s="140" t="n">
        <f aca="false">IF(DC$2&lt;=$A140,IF(DC$3&gt;=$A140,(DC$4),0),0)*($AH141-$AH140)/10000</f>
        <v>0</v>
      </c>
      <c r="DD140" s="17"/>
      <c r="DE140" s="128" t="n">
        <f aca="false">SUM(CW140:DC140)*$AL140</f>
        <v>0</v>
      </c>
      <c r="DF140" s="17"/>
      <c r="DG140" s="17"/>
      <c r="DH140" s="17"/>
      <c r="DI140" s="17"/>
      <c r="DJ140" s="17"/>
      <c r="DK140" s="140" t="n">
        <f aca="false">IF(DK$2&lt;=$A140,IF(DK$3&gt;=$A140,(DK$4),0),0)*($AH141-$AH140)/10000</f>
        <v>0</v>
      </c>
      <c r="DL140" s="140" t="n">
        <f aca="false">IF(DL$2&lt;=$A140,IF(DL$3&gt;=$A140,(DL$4),0),0)*($AH141-$AH140)/10000</f>
        <v>0</v>
      </c>
      <c r="DM140" s="140" t="n">
        <f aca="false">IF(DM$2&lt;=$A140,IF(DM$3&gt;=$A140,(DM$4),0),0)*($AH141-$AH140)/10000</f>
        <v>0</v>
      </c>
      <c r="DN140" s="140" t="n">
        <f aca="false">IF(DN$2&lt;=$A140,IF(DN$3&gt;=$A140,(DN$4),0),0)*($AH141-$AH140)/10000</f>
        <v>0</v>
      </c>
      <c r="DO140" s="140"/>
      <c r="DP140" s="140" t="n">
        <f aca="false">SUM(DK140:DN140)*AL140</f>
        <v>0</v>
      </c>
      <c r="DQ140" s="140"/>
      <c r="DR140" s="140" t="n">
        <f aca="false">IF(DR$2&lt;=$A140,IF(DR$3&gt;=$A140,(DR$4),0),0)*($AH141-$AH140)/10000</f>
        <v>0</v>
      </c>
      <c r="DS140" s="140" t="n">
        <f aca="false">IF(DS$2&lt;=$A140,IF(DS$3&gt;=$A140,(DS$4),0),0)*($AH141-$AH140)/10000</f>
        <v>0</v>
      </c>
      <c r="DT140" s="140" t="n">
        <f aca="false">IF(DT$2&lt;=$A140,IF(DT$3&gt;=$A140,(DT$4),0),0)*($AH141-$AH140)/10000</f>
        <v>0</v>
      </c>
      <c r="DU140" s="140" t="n">
        <f aca="false">IF(DU$2&lt;=$A140,IF(DU$3&gt;=$A140,(DU$4),0),0)*($AH141-$AH140)/10000</f>
        <v>0</v>
      </c>
      <c r="DV140" s="140" t="n">
        <f aca="false">IF(DV$2&lt;=$A140,IF(DV$3&gt;=$A140,(DV$4),0),0)*($AH141-$AH140)/10000</f>
        <v>0</v>
      </c>
      <c r="DW140" s="140" t="n">
        <f aca="false">IF(DW$2&lt;=$A140,IF(DW$3&gt;=$A140,(DW$4),0),0)*($AH141-$AH140)/10000</f>
        <v>0</v>
      </c>
      <c r="DX140" s="140" t="n">
        <f aca="false">IF(DX$2&lt;=$A140,IF(DX$3&gt;=$A140,(DX$4),0),0)*($AH141-$AH140)/10000</f>
        <v>0</v>
      </c>
      <c r="DY140" s="140" t="n">
        <f aca="false">IF(DY$2&lt;=$A140,IF(DY$3&gt;=$A140,(DY$4),0),0)*($AH141-$AH140)/10000</f>
        <v>0</v>
      </c>
      <c r="DZ140" s="17"/>
      <c r="EA140" s="128" t="n">
        <f aca="false">DP140+((SUM(DR140:DY140)))</f>
        <v>0</v>
      </c>
      <c r="EB140" s="128" t="n">
        <f aca="false">EA140*AL140</f>
        <v>0</v>
      </c>
      <c r="EC140" s="17"/>
      <c r="ED140" s="17"/>
      <c r="EE140" s="17"/>
      <c r="EF140" s="17"/>
      <c r="EG140" s="17"/>
      <c r="EH140" s="140" t="n">
        <f aca="false">IF(EH$2&lt;=$A140,IF(EH$3&gt;=$A140,(EH$4),0),0)*($AH141-$AH140)/10000</f>
        <v>0</v>
      </c>
      <c r="EI140" s="140" t="n">
        <f aca="false">IF(EI$2&lt;=$A140,IF(EI$3&gt;=$A140,(EI$4),0),0)*($AH141-$AH140)/10000</f>
        <v>0</v>
      </c>
      <c r="EJ140" s="140" t="n">
        <f aca="false">IF(EJ$2&lt;=$A140,IF(EJ$3&gt;=$A140,(EJ$4),0),0)*($AH141-$AH140)/10000</f>
        <v>0</v>
      </c>
      <c r="EK140" s="140" t="n">
        <f aca="false">IF(EK$2&lt;=$A140,IF(EK$3&gt;=$A140,(EK$4),0),0)*($AH141-$AH140)/10000</f>
        <v>0</v>
      </c>
      <c r="EL140" s="140" t="n">
        <f aca="false">IF(EL$2&lt;=$A140,IF(EL$3&gt;=$A140,(EL$4),0),0)*($AH141-$AH140)/10000</f>
        <v>0</v>
      </c>
      <c r="EM140" s="140" t="n">
        <f aca="false">IF(EM$2&lt;=$A140,IF(EM$3&gt;=$A140,(EM$4),0),0)*($AH141-$AH140)/10000</f>
        <v>0</v>
      </c>
      <c r="EN140" s="17"/>
      <c r="EO140" s="128" t="n">
        <f aca="false">SUM(EH140:EM140)</f>
        <v>0</v>
      </c>
      <c r="EP140" s="128" t="n">
        <f aca="false">EO140*AL140</f>
        <v>0</v>
      </c>
      <c r="EQ140" s="17"/>
      <c r="ER140" s="17"/>
      <c r="ES140" s="17"/>
      <c r="ET140" s="17"/>
      <c r="EU140" s="17"/>
      <c r="EV140" s="140" t="n">
        <f aca="false">IF(EV$2&lt;=$A140,IF(EV$3&gt;=$A140,(EV$4),0),0)*($AH141-$AH140)/10000</f>
        <v>0</v>
      </c>
      <c r="EW140" s="140" t="n">
        <f aca="false">IF(EW$2&lt;=$A140,IF(EW$3&gt;=$A140,(EW$4),0),0)*($AH141-$AH140)/10000</f>
        <v>0</v>
      </c>
      <c r="EX140" s="140" t="n">
        <f aca="false">IF(EX$2&lt;=$A140,IF(EX$3&gt;=$A140,(EX$4),0),0)*($AH141-$AH140)/10000</f>
        <v>0</v>
      </c>
      <c r="EY140" s="140" t="n">
        <f aca="false">IF(EY$2&lt;=$A140,IF(EY$3&gt;=$A140,(EY$4),0),0)*($AH141-$AH140)/10000</f>
        <v>0</v>
      </c>
      <c r="EZ140" s="140" t="n">
        <f aca="false">IF(EZ$2&lt;=$A140,IF(EZ$3&gt;=$A140,(EZ$4),0),0)*($AH141-$AH140)/10000</f>
        <v>0</v>
      </c>
      <c r="FA140" s="140" t="n">
        <f aca="false">IF(FA$2&lt;=$A140,IF(FA$3&gt;=$A140,(FA$4),0),0)*($AH141-$AH140)/10000</f>
        <v>0</v>
      </c>
      <c r="FB140" s="17"/>
      <c r="FC140" s="128" t="n">
        <f aca="false">SUM(EV140:FA140)</f>
        <v>0</v>
      </c>
      <c r="FD140" s="128" t="n">
        <f aca="false">FC140*AL140</f>
        <v>0</v>
      </c>
      <c r="FE140" s="17"/>
      <c r="FF140" s="17"/>
      <c r="FG140" s="17"/>
      <c r="FH140" s="17"/>
      <c r="FI140" s="17"/>
      <c r="FJ140" s="17"/>
      <c r="FK140" s="140" t="n">
        <f aca="false">IF(FK$2&lt;=$A140,IF(FK$3&gt;=$A140,(FK$4),0),0)*($AH141-$AH140)/10000</f>
        <v>0</v>
      </c>
      <c r="FL140" s="140" t="n">
        <f aca="false">IF(FL$2&lt;=$A140,IF(FL$3&gt;=$A140,(FL$4),0),0)*($AH141-$AH140)/10000</f>
        <v>0</v>
      </c>
      <c r="FM140" s="140" t="n">
        <f aca="false">IF(FM$2&lt;=$A140,IF(FM$3&gt;=$A140,(FM$4),0),0)*($AH141-$AH140)/10000</f>
        <v>0</v>
      </c>
      <c r="FN140" s="140" t="n">
        <f aca="false">IF(FN$2&lt;=$A140,IF(FN$3&gt;=$A140,(FN$4),0),0)*($AH141-$AH140)/10000</f>
        <v>0</v>
      </c>
      <c r="FO140" s="140" t="n">
        <f aca="false">IF(FO$2&lt;=$A140,IF(FO$3&gt;=$A140,(FO$4),0),0)*($AH141-$AH140)/10000</f>
        <v>0</v>
      </c>
      <c r="FP140" s="140" t="n">
        <f aca="false">IF(FP$2&lt;=$A140,IF(FP$3&gt;=$A140,(FP$4),0),0)*($AH141-$AH140)/10000</f>
        <v>0</v>
      </c>
      <c r="FQ140" s="17"/>
      <c r="FR140" s="128" t="n">
        <f aca="false">SUM(FK140:FP140)</f>
        <v>0</v>
      </c>
      <c r="FS140" s="128" t="n">
        <f aca="false">FR140*AL140</f>
        <v>0</v>
      </c>
      <c r="FT140" s="17"/>
      <c r="FU140" s="17"/>
      <c r="FV140" s="17"/>
      <c r="FW140" s="17"/>
      <c r="FX140" s="17"/>
      <c r="FY140" s="17"/>
      <c r="FZ140" s="140" t="n">
        <f aca="false">IF(FZ$2&lt;=$A140,IF(FZ$3&gt;=$A140,(FZ$4),0),0)*($AH141-$AH140)/10000</f>
        <v>0</v>
      </c>
      <c r="GA140" s="140" t="n">
        <f aca="false">IF(GA$2&lt;=$A140,IF(GA$3&gt;=$A140,(GA$4),0),0)*($AH141-$AH140)/10000</f>
        <v>0</v>
      </c>
      <c r="GB140" s="140" t="n">
        <f aca="false">IF(GB$2&lt;=$A140,IF(GB$3&gt;=$A140,(GB$4),0),0)*($AH141-$AH140)/10000</f>
        <v>0</v>
      </c>
      <c r="GC140" s="140" t="n">
        <f aca="false">IF(GC$2&lt;=$A140,IF(GC$3&gt;=$A140,(GC$4),0),0)*($AH141-$AH140)/10000</f>
        <v>0</v>
      </c>
      <c r="GD140" s="140" t="n">
        <f aca="false">IF(GD$2&lt;=$A140,IF(GD$3&gt;=$A140,(GD$4),0),0)*($AH141-$AH140)/10000</f>
        <v>0</v>
      </c>
      <c r="GE140" s="140" t="n">
        <f aca="false">IF(GE$2&lt;=$A140,IF(GE$3&gt;=$A140,(GE$4),0),0)*($AH141-$AH140)/10000</f>
        <v>0</v>
      </c>
      <c r="GF140" s="17"/>
      <c r="GG140" s="128" t="n">
        <f aca="false">SUM(FZ140:GE140)</f>
        <v>0</v>
      </c>
      <c r="GH140" s="128" t="n">
        <f aca="false">GG140*AL140</f>
        <v>0</v>
      </c>
      <c r="GK140" s="17"/>
      <c r="GL140" s="17"/>
      <c r="GM140" s="17"/>
      <c r="GN140" s="17"/>
      <c r="GO140" s="140" t="n">
        <f aca="false">IF(GO$2&lt;=$A140,IF(GO$3&gt;=$A140,(GO$4),0),0)*($AH141-$AH140)/10000</f>
        <v>0</v>
      </c>
      <c r="GP140" s="140" t="n">
        <f aca="false">IF(GP$2&lt;=$A140,IF(GP$3&gt;=$A140,(GP$4),0),0)*($AH141-$AH140)/10000</f>
        <v>0</v>
      </c>
      <c r="GQ140" s="140" t="n">
        <f aca="false">IF(GQ$2&lt;=$A140,IF(GQ$3&gt;=$A140,(GQ$4),0),0)*($AH141-$AH140)/10000</f>
        <v>0</v>
      </c>
      <c r="GR140" s="140" t="n">
        <f aca="false">IF(GR$2&lt;=$A140,IF(GR$3&gt;=$A140,(GR$4),0),0)*($AH141-$AH140)/10000</f>
        <v>0</v>
      </c>
      <c r="GS140" s="140" t="n">
        <f aca="false">IF(GS$2&lt;=$A140,IF(GS$3&gt;=$A140,(GS$4),0),0)*($AH141-$AH140)/10000</f>
        <v>0</v>
      </c>
      <c r="GT140" s="140" t="n">
        <f aca="false">IF(GT$2&lt;=$A140,IF(GT$3&gt;=$A140,(GT$4),0),0)*($AH141-$AH140)/10000</f>
        <v>0</v>
      </c>
      <c r="GU140" s="17"/>
      <c r="GV140" s="128" t="n">
        <f aca="false">SUM(GO140:GT140)</f>
        <v>0</v>
      </c>
      <c r="GW140" s="128" t="n">
        <f aca="false">GV140*AL140</f>
        <v>0</v>
      </c>
      <c r="GZ140" s="17"/>
      <c r="HA140" s="17"/>
      <c r="HB140" s="17"/>
      <c r="HC140" s="17"/>
      <c r="HD140" s="140" t="n">
        <f aca="false">IF(HD$2&lt;=$A140,IF(HD$3&gt;=$A140,(HD$4),0),0)*($AH141-$AH140)/10000</f>
        <v>0</v>
      </c>
      <c r="HE140" s="140" t="n">
        <f aca="false">IF(HE$2&lt;=$A140,IF(HE$3&gt;=$A140,(HE$4),0),0)*($AH141-$AH140)/10000</f>
        <v>0</v>
      </c>
      <c r="HF140" s="140" t="n">
        <f aca="false">IF(HF$2&lt;=$A140,IF(HF$3&gt;=$A140,(HF$4),0),0)*($AH141-$AH140)/10000</f>
        <v>0</v>
      </c>
      <c r="HG140" s="140" t="n">
        <f aca="false">IF(HG$2&lt;=$A140,IF(HG$3&gt;=$A140,(HG$4),0),0)*($AH141-$AH140)/10000</f>
        <v>0</v>
      </c>
      <c r="HH140" s="140" t="n">
        <f aca="false">IF(HH$2&lt;=$A140,IF(HH$3&gt;=$A140,(HH$4),0),0)*($AH141-$AH140)/10000</f>
        <v>0</v>
      </c>
      <c r="HI140" s="140" t="n">
        <f aca="false">IF(HI$2&lt;=$A140,IF(HI$3&gt;=$A140,(HI$4),0),0)*($AH141-$AH140)/10000</f>
        <v>0</v>
      </c>
      <c r="HJ140" s="17"/>
      <c r="HK140" s="128" t="n">
        <f aca="false">SUM(HD140:HI140)</f>
        <v>0</v>
      </c>
      <c r="HL140" s="128" t="n">
        <f aca="false">HK140*AL140</f>
        <v>0</v>
      </c>
    </row>
    <row r="141" customFormat="false" ht="16.5" hidden="false" customHeight="false" outlineLevel="0" collapsed="false">
      <c r="A141" s="133" t="n">
        <v>41030</v>
      </c>
      <c r="B141" s="144" t="e">
        <f aca="false">INDEX(PrnArray,MATCH($A141,PrnColumn,0),MATCH($AE$19,PrnRow,0))+EP141</f>
        <v>#VALUE!</v>
      </c>
      <c r="C141" s="135" t="n">
        <f aca="false">INDEX(M1SHEET,MATCH($A141,M1COLUMN,0),MATCH($AF$14,M1ROW,0))</f>
        <v>0</v>
      </c>
      <c r="D141" s="152"/>
      <c r="E141" s="144" t="n">
        <f aca="false">INDEX(PrnArray,MATCH($A141,PrnColumn,0),MATCH($AF$47,PrnRow,0))+HL141</f>
        <v>0</v>
      </c>
      <c r="F141" s="135" t="n">
        <f aca="false">INDEX(M1SHEET,MATCH($A141,M1COLUMN,0),MATCH($AF$6,M1ROW,0))</f>
        <v>0.18</v>
      </c>
      <c r="G141" s="152"/>
      <c r="H141" s="144" t="n">
        <f aca="false">INDEX(PrnArray,MATCH($A141,PrnColumn,0),MATCH($AE$11,PrnRow,0))</f>
        <v>0</v>
      </c>
      <c r="I141" s="135" t="n">
        <f aca="false">INDEX(M1SHEET,MATCH($A141,M1COLUMN,0),MATCH($AF$20,M1ROW,0))</f>
        <v>-0.09</v>
      </c>
      <c r="J141" s="152"/>
      <c r="K141" s="144" t="e">
        <f aca="false">INDEX(PrnArray,MATCH($A141,PrnColumn,0),MATCH($AE$21,PrnRow,0))+FS141</f>
        <v>#VALUE!</v>
      </c>
      <c r="L141" s="135" t="n">
        <f aca="false">INDEX(M1SHEET,MATCH($A141,M1COLUMN,0),MATCH($AF$10,M1ROW,0))</f>
        <v>0.085</v>
      </c>
      <c r="M141" s="152"/>
      <c r="N141" s="144" t="n">
        <f aca="false">INDEX(PrnArray,MATCH($A141,PrnColumn,0),MATCH($AE$40,PrnRow,0))+AJ141</f>
        <v>-48.8</v>
      </c>
      <c r="O141" s="135" t="n">
        <f aca="false">INDEX(M1SHEET,MATCH($A141,M1COLUMN,0),MATCH($AF$26,M1ROW,0))</f>
        <v>0.13</v>
      </c>
      <c r="P141" s="152"/>
      <c r="Q141" s="144" t="n">
        <f aca="false">INDEX(PrnArray,MATCH($A141,PrnColumn,0),MATCH($AE$2,PrnRow,0))+$BE141+$DE141</f>
        <v>1.54</v>
      </c>
      <c r="R141" s="135" t="n">
        <f aca="false">INDEX(M1SHEET,MATCH($A141,M1COLUMN,0),MATCH($AF$3,M1ROW,0))</f>
        <v>-0.57</v>
      </c>
      <c r="S141" s="152"/>
      <c r="T141" s="135" t="n">
        <f aca="false">INDEX(M1SHEET,MATCH($A141,M1COLUMN,0),MATCH($AF$28,M1ROW,0))</f>
        <v>5.19002121713299</v>
      </c>
      <c r="U141" s="152"/>
      <c r="V141" s="144" t="e">
        <f aca="false">INDEX(PrnArray,MATCH($A141,PrnColumn,0),MATCH($AE$18,PrnRow,0))+INDEX(optsArray,MATCH($A141,optsColumn,0),MATCH($AE$18,optsRow,0))+$BE141+$CJ141+$CR141+$DP141</f>
        <v>#VALUE!</v>
      </c>
      <c r="W141" s="135" t="n">
        <f aca="false">INDEX(M1SHEET,MATCH($A141,M1COLUMN,0),MATCH($AF$2,M1ROW,0))</f>
        <v>4.2835</v>
      </c>
      <c r="X141" s="152"/>
      <c r="Z141" s="150" t="e">
        <f aca="false">H141+K141+Q141</f>
        <v>#VALUE!</v>
      </c>
      <c r="AA141" s="58"/>
      <c r="AB141" s="58"/>
      <c r="AH141" s="138" t="n">
        <v>41030</v>
      </c>
      <c r="AI141" s="96" t="n">
        <f aca="false">(BE141+BQ141+CJ141+DP141)*AL141</f>
        <v>0</v>
      </c>
      <c r="AJ141" s="97" t="n">
        <f aca="false">(AN141)*(AL141)</f>
        <v>0</v>
      </c>
      <c r="AK141" s="97" t="n">
        <f aca="false">(AM141+AN141)*(AL141)</f>
        <v>0</v>
      </c>
      <c r="AL141" s="139" t="n">
        <f aca="false">INDEX(M1SHEET,MATCH($AH141,M1COLUMN,0),MATCH($AF$38,M1ROW,0))</f>
        <v>0.507779617322174</v>
      </c>
      <c r="AM141" s="122" t="n">
        <f aca="false">BR141</f>
        <v>0</v>
      </c>
      <c r="AN141" s="97" t="n">
        <f aca="false">BQ141</f>
        <v>0</v>
      </c>
      <c r="AO141" s="125"/>
      <c r="AP141" s="108"/>
      <c r="AQ141" s="128" t="n">
        <f aca="false">SUM(AW141:BD141)+SUM(BH141:BO141)+SUM(DT141:DY141)+SUM(BV141:CH141)</f>
        <v>0</v>
      </c>
      <c r="AR141" s="108"/>
      <c r="AS141" s="17"/>
      <c r="AT141" s="17"/>
      <c r="AU141" s="37" t="n">
        <v>41030</v>
      </c>
      <c r="AV141" s="17"/>
      <c r="AW141" s="128" t="n">
        <f aca="false">IF(AW$2&lt;=$A141,IF(AW$3&gt;=$A141,(AW$4/1.055056),0),0)*($AH142-$AH141)/10000</f>
        <v>0</v>
      </c>
      <c r="AX141" s="140" t="n">
        <f aca="false">IF(AX$2&lt;=$A141,IF(AX$3&gt;=$A141,(AX$4/1.055056),0),0)*($AH142-$AH141)/10000</f>
        <v>0</v>
      </c>
      <c r="AY141" s="140" t="n">
        <f aca="false">IF(AY$2&lt;=$A141,IF(AY$3&gt;=$A141,(AY$4/1.055056),0),0)*($AH142-$AH141)/10000</f>
        <v>0</v>
      </c>
      <c r="AZ141" s="140" t="n">
        <f aca="false">IF(AZ$2&lt;=$A141,IF(AZ$3&gt;=$A141,(AZ$4/1.055056),0),0)*($AH142-$AH141)/10000</f>
        <v>0</v>
      </c>
      <c r="BA141" s="140" t="n">
        <f aca="false">IF(BA$2&lt;=$A141,IF(BA$3&gt;=$A141,(BA$4/1.055056),0),0)*($AH142-$AH141)/10000</f>
        <v>0</v>
      </c>
      <c r="BB141" s="140" t="n">
        <f aca="false">IF(BB$2&lt;=$A141,IF(BB$3&gt;=$A141,(BB$4/1.055056),0),0)*($AH142-$AH141)/10000</f>
        <v>0</v>
      </c>
      <c r="BC141" s="140" t="n">
        <f aca="false">IF(BC$2&lt;=$A141,IF(BC$3&gt;=$A141,(BC$4/1.055056),0),0)*($AH142-$AH141)/10000</f>
        <v>0</v>
      </c>
      <c r="BD141" s="140"/>
      <c r="BE141" s="140" t="n">
        <f aca="false">SUM(AW141:BD141)*AL141</f>
        <v>0</v>
      </c>
      <c r="BF141" s="13"/>
      <c r="BG141" s="13"/>
      <c r="BH141" s="141" t="n">
        <f aca="false">IF(BH$2&lt;=$A141,IF(BH$3&gt;=$A141,(BH$4/1.055056),0),0)*($AH142-$AH141)/10000</f>
        <v>0</v>
      </c>
      <c r="BI141" s="141" t="n">
        <f aca="false">IF(BI$2&lt;=$A141,IF(BI$3&gt;=$A141,(BI$4/1.055056),0),0)*($AH142-$AH141)/10000</f>
        <v>0</v>
      </c>
      <c r="BJ141" s="141" t="n">
        <f aca="false">IF(BJ$2&lt;=$A141,IF(BJ$3&gt;=$A141,(BJ$4/1.055056),0),0)*($AH142-$AH141)/10000</f>
        <v>0</v>
      </c>
      <c r="BK141" s="141" t="n">
        <f aca="false">IF(BK$2&lt;=$A141,IF(BK$3&gt;=$A141,(BK$4/1.055056),0),0)*($AH142-$AH141)/10000</f>
        <v>0</v>
      </c>
      <c r="BL141" s="141" t="n">
        <f aca="false">IF(BL$2&lt;=$A141,IF(BL$3&gt;=$A141,(BL$4/1.055056),0),0)*($AH142-$AH141)/10000</f>
        <v>0</v>
      </c>
      <c r="BM141" s="141" t="n">
        <f aca="false">IF(BM$2&lt;=$A141,IF(BM$3&gt;=$A141,(BM$4/1.055056),0),0)*($AH142-$AH141)/10000</f>
        <v>0</v>
      </c>
      <c r="BN141" s="141" t="n">
        <f aca="false">IF(BN$2&lt;=$A141,IF(BN$3&gt;=$A141,(BN$4/1.055056),0),0)*($AH142-$AH141)/10000</f>
        <v>0</v>
      </c>
      <c r="BO141" s="141" t="n">
        <f aca="false">IF(BO$2&lt;=$A141,IF(BO$3&gt;=$A141,(BO$4/1.055056),0),0)*($AH142-$AH141)/10000</f>
        <v>0</v>
      </c>
      <c r="BP141" s="13"/>
      <c r="BQ141" s="14" t="n">
        <f aca="false">SUM(BH141:BO141)</f>
        <v>0</v>
      </c>
      <c r="BR141" s="14"/>
      <c r="BS141" s="14"/>
      <c r="BT141" s="17"/>
      <c r="BU141" s="17"/>
      <c r="BV141" s="142" t="n">
        <f aca="false">IF(BV$2&lt;=$A141,IF(BV$3&gt;=$A141,(BV$4),0),0)*($AH142-$AH141)/10000</f>
        <v>0</v>
      </c>
      <c r="BW141" s="142" t="n">
        <f aca="false">IF(BW$2&lt;=$A141,IF(BW$3&gt;=$A141,(BW$4),0),0)*($AH142-$AH141)/10000</f>
        <v>0</v>
      </c>
      <c r="BX141" s="142" t="n">
        <f aca="false">IF(BX$2&lt;=$A141,IF(BX$3&gt;=$A141,(BX$4),0),0)*($AH142-$AH141)/10000</f>
        <v>0</v>
      </c>
      <c r="BY141" s="142" t="n">
        <f aca="false">IF(BY$2&lt;=$A141,IF(BY$3&gt;=$A141,(BY$4),0),0)*($AH142-$AH141)/10000</f>
        <v>0</v>
      </c>
      <c r="BZ141" s="142" t="n">
        <f aca="false">IF(BZ$2&lt;=$A141,IF(BZ$3&gt;=$A141,(BZ$4),0),0)*($AH142-$AH141)/10000</f>
        <v>0</v>
      </c>
      <c r="CA141" s="140" t="n">
        <f aca="false">IF(CA$2&lt;=$A141,IF(CA$3&gt;=$A141,(CA$4),0),0)*($AH142-$AH141)/10000</f>
        <v>0</v>
      </c>
      <c r="CB141" s="140" t="n">
        <f aca="false">IF(CB$2&lt;=$A141,IF(CB$3&gt;=$A141,(CB$4),0),0)*($AH142-$AH141)/10000</f>
        <v>0</v>
      </c>
      <c r="CC141" s="140" t="n">
        <f aca="false">IF(CC$2&lt;=$A141,IF(CC$3&gt;=$A141,(CC$4),0),0)*($AH142-$AH141)/10000</f>
        <v>0</v>
      </c>
      <c r="CD141" s="140" t="n">
        <f aca="false">IF(CD$2&lt;=$A141,IF(CD$3&gt;=$A141,(CD$4),0),0)*($AH142-$AH141)/10000</f>
        <v>0</v>
      </c>
      <c r="CE141" s="140" t="n">
        <f aca="false">IF(CE$2&lt;=$A141,IF(CE$3&gt;=$A141,(CE$4),0),0)*($AH142-$AH141)/10000</f>
        <v>0</v>
      </c>
      <c r="CF141" s="140" t="n">
        <f aca="false">IF(CF$2&lt;=$A141,IF(CF$3&gt;=$A141,(CF$4),0),0)*($AH142-$AH141)/10000</f>
        <v>0</v>
      </c>
      <c r="CG141" s="140" t="n">
        <f aca="false">IF(CG$2&lt;=$A141,IF(CG$3&gt;=$A141,(CG$4),0),0)*($AH142-$AH141)/10000</f>
        <v>0</v>
      </c>
      <c r="CH141" s="140" t="n">
        <f aca="false">IF(CH$2&lt;=$A141,IF(CH$3&gt;=$A141,(CH$4),0),0)*($AH142-$AH141)/10000</f>
        <v>0</v>
      </c>
      <c r="CI141" s="17"/>
      <c r="CJ141" s="128" t="n">
        <f aca="false">SUM(BV141:CH141)*$AL141</f>
        <v>0</v>
      </c>
      <c r="CK141" s="128"/>
      <c r="CL141" s="128"/>
      <c r="CM141" s="142" t="n">
        <f aca="false">IF(CM$2&lt;=$A141,IF(CM$3&gt;=$A141,(CM$4),0),0)*($AH142-$AH141)/10000</f>
        <v>0</v>
      </c>
      <c r="CN141" s="142" t="n">
        <f aca="false">IF(CN$2&lt;=$A141,IF(CN$3&gt;=$A141,(CN$4),0),0)*($AH142-$AH141)/10000</f>
        <v>0</v>
      </c>
      <c r="CO141" s="142" t="n">
        <f aca="false">IF(CO$2&lt;=$A141,IF(CO$3&gt;=$A141,(CO$4),0),0)*($AH142-$AH141)/10000</f>
        <v>0</v>
      </c>
      <c r="CP141" s="142" t="n">
        <f aca="false">IF(CP$2&lt;=$A141,IF(CP$3&gt;=$A141,(CP$4),0),0)*($AH142-$AH141)/10000</f>
        <v>0</v>
      </c>
      <c r="CQ141" s="128"/>
      <c r="CR141" s="128" t="n">
        <f aca="false">SUM(CM141:CP141)*AL141</f>
        <v>0</v>
      </c>
      <c r="CS141" s="128"/>
      <c r="CT141" s="17"/>
      <c r="CU141" s="17"/>
      <c r="CV141" s="17"/>
      <c r="CW141" s="140" t="n">
        <f aca="false">IF(CW$2&lt;=$A141,IF(CW$3&gt;=$A141,(CW$4),0),0)*($AH142-$AH141)/10000</f>
        <v>0</v>
      </c>
      <c r="CX141" s="140" t="n">
        <f aca="false">IF(CX$2&lt;=$A141,IF(CX$3&gt;=$A141,(CX$4),0),0)*($AH142-$AH141)/10000</f>
        <v>0</v>
      </c>
      <c r="CY141" s="140" t="n">
        <f aca="false">IF(CY$2&lt;=$A141,IF(CY$3&gt;=$A141,(CY$4),0),0)*($AH142-$AH141)/10000</f>
        <v>0</v>
      </c>
      <c r="CZ141" s="140" t="n">
        <f aca="false">IF(CZ$2&lt;=$A141,IF(CZ$3&gt;=$A141,(CZ$4),0),0)*($AH142-$AH141)/10000</f>
        <v>0</v>
      </c>
      <c r="DA141" s="140" t="n">
        <f aca="false">IF(DA$2&lt;=$A141,IF(DA$3&gt;=$A141,(DA$4),0),0)*($AH142-$AH141)/10000</f>
        <v>0</v>
      </c>
      <c r="DB141" s="140" t="n">
        <f aca="false">IF(DB$2&lt;=$A141,IF(DB$3&gt;=$A141,(DB$4),0),0)*($AH142-$AH141)/10000</f>
        <v>0</v>
      </c>
      <c r="DC141" s="140" t="n">
        <f aca="false">IF(DC$2&lt;=$A141,IF(DC$3&gt;=$A141,(DC$4),0),0)*($AH142-$AH141)/10000</f>
        <v>0</v>
      </c>
      <c r="DD141" s="17"/>
      <c r="DE141" s="128" t="n">
        <f aca="false">SUM(CW141:DC141)*$AL141</f>
        <v>0</v>
      </c>
      <c r="DF141" s="17"/>
      <c r="DG141" s="17"/>
      <c r="DH141" s="17"/>
      <c r="DI141" s="17"/>
      <c r="DJ141" s="17"/>
      <c r="DK141" s="140" t="n">
        <f aca="false">IF(DK$2&lt;=$A141,IF(DK$3&gt;=$A141,(DK$4),0),0)*($AH142-$AH141)/10000</f>
        <v>0</v>
      </c>
      <c r="DL141" s="140" t="n">
        <f aca="false">IF(DL$2&lt;=$A141,IF(DL$3&gt;=$A141,(DL$4),0),0)*($AH142-$AH141)/10000</f>
        <v>0</v>
      </c>
      <c r="DM141" s="140" t="n">
        <f aca="false">IF(DM$2&lt;=$A141,IF(DM$3&gt;=$A141,(DM$4),0),0)*($AH142-$AH141)/10000</f>
        <v>0</v>
      </c>
      <c r="DN141" s="140" t="n">
        <f aca="false">IF(DN$2&lt;=$A141,IF(DN$3&gt;=$A141,(DN$4),0),0)*($AH142-$AH141)/10000</f>
        <v>0</v>
      </c>
      <c r="DO141" s="140"/>
      <c r="DP141" s="140" t="n">
        <f aca="false">SUM(DK141:DN141)*AL141</f>
        <v>0</v>
      </c>
      <c r="DQ141" s="140"/>
      <c r="DR141" s="140" t="n">
        <f aca="false">IF(DR$2&lt;=$A141,IF(DR$3&gt;=$A141,(DR$4),0),0)*($AH142-$AH141)/10000</f>
        <v>0</v>
      </c>
      <c r="DS141" s="140" t="n">
        <f aca="false">IF(DS$2&lt;=$A141,IF(DS$3&gt;=$A141,(DS$4),0),0)*($AH142-$AH141)/10000</f>
        <v>0</v>
      </c>
      <c r="DT141" s="140" t="n">
        <f aca="false">IF(DT$2&lt;=$A141,IF(DT$3&gt;=$A141,(DT$4),0),0)*($AH142-$AH141)/10000</f>
        <v>0</v>
      </c>
      <c r="DU141" s="140" t="n">
        <f aca="false">IF(DU$2&lt;=$A141,IF(DU$3&gt;=$A141,(DU$4),0),0)*($AH142-$AH141)/10000</f>
        <v>0</v>
      </c>
      <c r="DV141" s="140" t="n">
        <f aca="false">IF(DV$2&lt;=$A141,IF(DV$3&gt;=$A141,(DV$4),0),0)*($AH142-$AH141)/10000</f>
        <v>0</v>
      </c>
      <c r="DW141" s="140" t="n">
        <f aca="false">IF(DW$2&lt;=$A141,IF(DW$3&gt;=$A141,(DW$4),0),0)*($AH142-$AH141)/10000</f>
        <v>0</v>
      </c>
      <c r="DX141" s="140" t="n">
        <f aca="false">IF(DX$2&lt;=$A141,IF(DX$3&gt;=$A141,(DX$4),0),0)*($AH142-$AH141)/10000</f>
        <v>0</v>
      </c>
      <c r="DY141" s="140" t="n">
        <f aca="false">IF(DY$2&lt;=$A141,IF(DY$3&gt;=$A141,(DY$4),0),0)*($AH142-$AH141)/10000</f>
        <v>0</v>
      </c>
      <c r="DZ141" s="17"/>
      <c r="EA141" s="128" t="n">
        <f aca="false">DP141+((SUM(DR141:DY141)))</f>
        <v>0</v>
      </c>
      <c r="EB141" s="128" t="n">
        <f aca="false">EA141*AL141</f>
        <v>0</v>
      </c>
      <c r="EC141" s="17"/>
      <c r="ED141" s="17"/>
      <c r="EE141" s="17"/>
      <c r="EF141" s="17"/>
      <c r="EG141" s="17"/>
      <c r="EH141" s="140" t="n">
        <f aca="false">IF(EH$2&lt;=$A141,IF(EH$3&gt;=$A141,(EH$4),0),0)*($AH142-$AH141)/10000</f>
        <v>0</v>
      </c>
      <c r="EI141" s="140" t="n">
        <f aca="false">IF(EI$2&lt;=$A141,IF(EI$3&gt;=$A141,(EI$4),0),0)*($AH142-$AH141)/10000</f>
        <v>0</v>
      </c>
      <c r="EJ141" s="140" t="n">
        <f aca="false">IF(EJ$2&lt;=$A141,IF(EJ$3&gt;=$A141,(EJ$4),0),0)*($AH142-$AH141)/10000</f>
        <v>0</v>
      </c>
      <c r="EK141" s="140" t="n">
        <f aca="false">IF(EK$2&lt;=$A141,IF(EK$3&gt;=$A141,(EK$4),0),0)*($AH142-$AH141)/10000</f>
        <v>0</v>
      </c>
      <c r="EL141" s="140" t="n">
        <f aca="false">IF(EL$2&lt;=$A141,IF(EL$3&gt;=$A141,(EL$4),0),0)*($AH142-$AH141)/10000</f>
        <v>0</v>
      </c>
      <c r="EM141" s="140" t="n">
        <f aca="false">IF(EM$2&lt;=$A141,IF(EM$3&gt;=$A141,(EM$4),0),0)*($AH142-$AH141)/10000</f>
        <v>0</v>
      </c>
      <c r="EN141" s="17"/>
      <c r="EO141" s="128" t="n">
        <f aca="false">SUM(EH141:EM141)</f>
        <v>0</v>
      </c>
      <c r="EP141" s="128" t="n">
        <f aca="false">EO141*AL141</f>
        <v>0</v>
      </c>
      <c r="EQ141" s="17"/>
      <c r="ER141" s="17"/>
      <c r="ES141" s="17"/>
      <c r="ET141" s="17"/>
      <c r="EU141" s="17"/>
      <c r="EV141" s="140" t="n">
        <f aca="false">IF(EV$2&lt;=$A141,IF(EV$3&gt;=$A141,(EV$4),0),0)*($AH142-$AH141)/10000</f>
        <v>0</v>
      </c>
      <c r="EW141" s="140" t="n">
        <f aca="false">IF(EW$2&lt;=$A141,IF(EW$3&gt;=$A141,(EW$4),0),0)*($AH142-$AH141)/10000</f>
        <v>0</v>
      </c>
      <c r="EX141" s="140" t="n">
        <f aca="false">IF(EX$2&lt;=$A141,IF(EX$3&gt;=$A141,(EX$4),0),0)*($AH142-$AH141)/10000</f>
        <v>0</v>
      </c>
      <c r="EY141" s="140" t="n">
        <f aca="false">IF(EY$2&lt;=$A141,IF(EY$3&gt;=$A141,(EY$4),0),0)*($AH142-$AH141)/10000</f>
        <v>0</v>
      </c>
      <c r="EZ141" s="140" t="n">
        <f aca="false">IF(EZ$2&lt;=$A141,IF(EZ$3&gt;=$A141,(EZ$4),0),0)*($AH142-$AH141)/10000</f>
        <v>0</v>
      </c>
      <c r="FA141" s="140" t="n">
        <f aca="false">IF(FA$2&lt;=$A141,IF(FA$3&gt;=$A141,(FA$4),0),0)*($AH142-$AH141)/10000</f>
        <v>0</v>
      </c>
      <c r="FB141" s="17"/>
      <c r="FC141" s="128" t="n">
        <f aca="false">SUM(EV141:FA141)</f>
        <v>0</v>
      </c>
      <c r="FD141" s="128" t="n">
        <f aca="false">FC141*AL141</f>
        <v>0</v>
      </c>
      <c r="FE141" s="17"/>
      <c r="FF141" s="17"/>
      <c r="FG141" s="17"/>
      <c r="FH141" s="17"/>
      <c r="FI141" s="17"/>
      <c r="FJ141" s="17"/>
      <c r="FK141" s="140" t="n">
        <f aca="false">IF(FK$2&lt;=$A141,IF(FK$3&gt;=$A141,(FK$4),0),0)*($AH142-$AH141)/10000</f>
        <v>0</v>
      </c>
      <c r="FL141" s="140" t="n">
        <f aca="false">IF(FL$2&lt;=$A141,IF(FL$3&gt;=$A141,(FL$4),0),0)*($AH142-$AH141)/10000</f>
        <v>0</v>
      </c>
      <c r="FM141" s="140" t="n">
        <f aca="false">IF(FM$2&lt;=$A141,IF(FM$3&gt;=$A141,(FM$4),0),0)*($AH142-$AH141)/10000</f>
        <v>0</v>
      </c>
      <c r="FN141" s="140" t="n">
        <f aca="false">IF(FN$2&lt;=$A141,IF(FN$3&gt;=$A141,(FN$4),0),0)*($AH142-$AH141)/10000</f>
        <v>0</v>
      </c>
      <c r="FO141" s="140" t="n">
        <f aca="false">IF(FO$2&lt;=$A141,IF(FO$3&gt;=$A141,(FO$4),0),0)*($AH142-$AH141)/10000</f>
        <v>0</v>
      </c>
      <c r="FP141" s="140" t="n">
        <f aca="false">IF(FP$2&lt;=$A141,IF(FP$3&gt;=$A141,(FP$4),0),0)*($AH142-$AH141)/10000</f>
        <v>0</v>
      </c>
      <c r="FQ141" s="17"/>
      <c r="FR141" s="128" t="n">
        <f aca="false">SUM(FK141:FP141)</f>
        <v>0</v>
      </c>
      <c r="FS141" s="128" t="n">
        <f aca="false">FR141*AL141</f>
        <v>0</v>
      </c>
      <c r="FT141" s="17"/>
      <c r="FU141" s="17"/>
      <c r="FV141" s="17"/>
      <c r="FW141" s="17"/>
      <c r="FX141" s="17"/>
      <c r="FY141" s="17"/>
      <c r="FZ141" s="140" t="n">
        <f aca="false">IF(FZ$2&lt;=$A141,IF(FZ$3&gt;=$A141,(FZ$4),0),0)*($AH142-$AH141)/10000</f>
        <v>0</v>
      </c>
      <c r="GA141" s="140" t="n">
        <f aca="false">IF(GA$2&lt;=$A141,IF(GA$3&gt;=$A141,(GA$4),0),0)*($AH142-$AH141)/10000</f>
        <v>0</v>
      </c>
      <c r="GB141" s="140" t="n">
        <f aca="false">IF(GB$2&lt;=$A141,IF(GB$3&gt;=$A141,(GB$4),0),0)*($AH142-$AH141)/10000</f>
        <v>0</v>
      </c>
      <c r="GC141" s="140" t="n">
        <f aca="false">IF(GC$2&lt;=$A141,IF(GC$3&gt;=$A141,(GC$4),0),0)*($AH142-$AH141)/10000</f>
        <v>0</v>
      </c>
      <c r="GD141" s="140" t="n">
        <f aca="false">IF(GD$2&lt;=$A141,IF(GD$3&gt;=$A141,(GD$4),0),0)*($AH142-$AH141)/10000</f>
        <v>0</v>
      </c>
      <c r="GE141" s="140" t="n">
        <f aca="false">IF(GE$2&lt;=$A141,IF(GE$3&gt;=$A141,(GE$4),0),0)*($AH142-$AH141)/10000</f>
        <v>0</v>
      </c>
      <c r="GF141" s="17"/>
      <c r="GG141" s="128" t="n">
        <f aca="false">SUM(FZ141:GE141)</f>
        <v>0</v>
      </c>
      <c r="GH141" s="128" t="n">
        <f aca="false">GG141*AL141</f>
        <v>0</v>
      </c>
      <c r="GK141" s="17"/>
      <c r="GL141" s="17"/>
      <c r="GM141" s="17"/>
      <c r="GN141" s="17"/>
      <c r="GO141" s="140" t="n">
        <f aca="false">IF(GO$2&lt;=$A141,IF(GO$3&gt;=$A141,(GO$4),0),0)*($AH142-$AH141)/10000</f>
        <v>0</v>
      </c>
      <c r="GP141" s="140" t="n">
        <f aca="false">IF(GP$2&lt;=$A141,IF(GP$3&gt;=$A141,(GP$4),0),0)*($AH142-$AH141)/10000</f>
        <v>0</v>
      </c>
      <c r="GQ141" s="140" t="n">
        <f aca="false">IF(GQ$2&lt;=$A141,IF(GQ$3&gt;=$A141,(GQ$4),0),0)*($AH142-$AH141)/10000</f>
        <v>0</v>
      </c>
      <c r="GR141" s="140" t="n">
        <f aca="false">IF(GR$2&lt;=$A141,IF(GR$3&gt;=$A141,(GR$4),0),0)*($AH142-$AH141)/10000</f>
        <v>0</v>
      </c>
      <c r="GS141" s="140" t="n">
        <f aca="false">IF(GS$2&lt;=$A141,IF(GS$3&gt;=$A141,(GS$4),0),0)*($AH142-$AH141)/10000</f>
        <v>0</v>
      </c>
      <c r="GT141" s="140" t="n">
        <f aca="false">IF(GT$2&lt;=$A141,IF(GT$3&gt;=$A141,(GT$4),0),0)*($AH142-$AH141)/10000</f>
        <v>0</v>
      </c>
      <c r="GU141" s="17"/>
      <c r="GV141" s="128" t="n">
        <f aca="false">SUM(GO141:GT141)</f>
        <v>0</v>
      </c>
      <c r="GW141" s="128" t="n">
        <f aca="false">GV141*AL141</f>
        <v>0</v>
      </c>
      <c r="GZ141" s="17"/>
      <c r="HA141" s="17"/>
      <c r="HB141" s="17"/>
      <c r="HC141" s="17"/>
      <c r="HD141" s="140" t="n">
        <f aca="false">IF(HD$2&lt;=$A141,IF(HD$3&gt;=$A141,(HD$4),0),0)*($AH142-$AH141)/10000</f>
        <v>0</v>
      </c>
      <c r="HE141" s="140" t="n">
        <f aca="false">IF(HE$2&lt;=$A141,IF(HE$3&gt;=$A141,(HE$4),0),0)*($AH142-$AH141)/10000</f>
        <v>0</v>
      </c>
      <c r="HF141" s="140" t="n">
        <f aca="false">IF(HF$2&lt;=$A141,IF(HF$3&gt;=$A141,(HF$4),0),0)*($AH142-$AH141)/10000</f>
        <v>0</v>
      </c>
      <c r="HG141" s="140" t="n">
        <f aca="false">IF(HG$2&lt;=$A141,IF(HG$3&gt;=$A141,(HG$4),0),0)*($AH142-$AH141)/10000</f>
        <v>0</v>
      </c>
      <c r="HH141" s="140" t="n">
        <f aca="false">IF(HH$2&lt;=$A141,IF(HH$3&gt;=$A141,(HH$4),0),0)*($AH142-$AH141)/10000</f>
        <v>0</v>
      </c>
      <c r="HI141" s="140" t="n">
        <f aca="false">IF(HI$2&lt;=$A141,IF(HI$3&gt;=$A141,(HI$4),0),0)*($AH142-$AH141)/10000</f>
        <v>0</v>
      </c>
      <c r="HJ141" s="17"/>
      <c r="HK141" s="128" t="n">
        <f aca="false">SUM(HD141:HI141)</f>
        <v>0</v>
      </c>
      <c r="HL141" s="128" t="n">
        <f aca="false">HK141*AL141</f>
        <v>0</v>
      </c>
    </row>
    <row r="142" customFormat="false" ht="16.5" hidden="false" customHeight="false" outlineLevel="0" collapsed="false">
      <c r="A142" s="133" t="n">
        <v>41061</v>
      </c>
      <c r="B142" s="144" t="e">
        <f aca="false">INDEX(PrnArray,MATCH($A142,PrnColumn,0),MATCH($AE$19,PrnRow,0))+EP142</f>
        <v>#VALUE!</v>
      </c>
      <c r="C142" s="135" t="n">
        <f aca="false">INDEX(M1SHEET,MATCH($A142,M1COLUMN,0),MATCH($AF$14,M1ROW,0))</f>
        <v>0</v>
      </c>
      <c r="D142" s="152"/>
      <c r="E142" s="144" t="n">
        <f aca="false">INDEX(PrnArray,MATCH($A142,PrnColumn,0),MATCH($AF$47,PrnRow,0))+HL142</f>
        <v>0</v>
      </c>
      <c r="F142" s="135" t="n">
        <f aca="false">INDEX(M1SHEET,MATCH($A142,M1COLUMN,0),MATCH($AF$6,M1ROW,0))</f>
        <v>0.17</v>
      </c>
      <c r="G142" s="152"/>
      <c r="H142" s="144" t="n">
        <f aca="false">INDEX(PrnArray,MATCH($A142,PrnColumn,0),MATCH($AE$11,PrnRow,0))</f>
        <v>0</v>
      </c>
      <c r="I142" s="135" t="n">
        <f aca="false">INDEX(M1SHEET,MATCH($A142,M1COLUMN,0),MATCH($AF$20,M1ROW,0))</f>
        <v>-0.09</v>
      </c>
      <c r="J142" s="152"/>
      <c r="K142" s="144" t="e">
        <f aca="false">INDEX(PrnArray,MATCH($A142,PrnColumn,0),MATCH($AE$21,PrnRow,0))+FS142</f>
        <v>#VALUE!</v>
      </c>
      <c r="L142" s="135" t="n">
        <f aca="false">INDEX(M1SHEET,MATCH($A142,M1COLUMN,0),MATCH($AF$10,M1ROW,0))</f>
        <v>0.075</v>
      </c>
      <c r="M142" s="152"/>
      <c r="N142" s="144" t="n">
        <f aca="false">INDEX(PrnArray,MATCH($A142,PrnColumn,0),MATCH($AE$40,PrnRow,0))+AJ142</f>
        <v>-46.96</v>
      </c>
      <c r="O142" s="135" t="n">
        <f aca="false">INDEX(M1SHEET,MATCH($A142,M1COLUMN,0),MATCH($AF$26,M1ROW,0))</f>
        <v>0.13</v>
      </c>
      <c r="P142" s="152"/>
      <c r="Q142" s="144" t="n">
        <f aca="false">INDEX(PrnArray,MATCH($A142,PrnColumn,0),MATCH($AE$2,PrnRow,0))+$BE142+$DE142</f>
        <v>1.48</v>
      </c>
      <c r="R142" s="135" t="n">
        <f aca="false">INDEX(M1SHEET,MATCH($A142,M1COLUMN,0),MATCH($AF$3,M1ROW,0))</f>
        <v>-0.57</v>
      </c>
      <c r="S142" s="152"/>
      <c r="T142" s="135" t="n">
        <f aca="false">INDEX(M1SHEET,MATCH($A142,M1COLUMN,0),MATCH($AF$28,M1ROW,0))</f>
        <v>5.2317916733126</v>
      </c>
      <c r="U142" s="152"/>
      <c r="V142" s="144" t="e">
        <f aca="false">INDEX(PrnArray,MATCH($A142,PrnColumn,0),MATCH($AE$18,PrnRow,0))+INDEX(optsArray,MATCH($A142,optsColumn,0),MATCH($AE$18,optsRow,0))+$BE142+$CJ142+$CR142+$DP142</f>
        <v>#VALUE!</v>
      </c>
      <c r="W142" s="135" t="n">
        <f aca="false">INDEX(M1SHEET,MATCH($A142,M1COLUMN,0),MATCH($AF$2,M1ROW,0))</f>
        <v>4.3135</v>
      </c>
      <c r="X142" s="152"/>
      <c r="Z142" s="150" t="e">
        <f aca="false">H142+K142+Q142</f>
        <v>#VALUE!</v>
      </c>
      <c r="AA142" s="58"/>
      <c r="AB142" s="58"/>
      <c r="AH142" s="138" t="n">
        <v>41061</v>
      </c>
      <c r="AI142" s="96" t="n">
        <f aca="false">(BE142+BQ142+CJ142+DP142)*AL142</f>
        <v>0</v>
      </c>
      <c r="AJ142" s="97" t="n">
        <f aca="false">(AN142)*(AL142)</f>
        <v>0</v>
      </c>
      <c r="AK142" s="97" t="n">
        <f aca="false">(AM142+AN142)*(AL142)</f>
        <v>0</v>
      </c>
      <c r="AL142" s="139" t="n">
        <f aca="false">INDEX(M1SHEET,MATCH($AH142,M1COLUMN,0),MATCH($AF$38,M1ROW,0))</f>
        <v>0.504964538208419</v>
      </c>
      <c r="AM142" s="122" t="n">
        <f aca="false">BR142</f>
        <v>0</v>
      </c>
      <c r="AN142" s="97" t="n">
        <f aca="false">BQ142</f>
        <v>0</v>
      </c>
      <c r="AO142" s="125"/>
      <c r="AP142" s="108"/>
      <c r="AQ142" s="128" t="n">
        <f aca="false">SUM(AW142:BD142)+SUM(BH142:BO142)+SUM(DT142:DY142)+SUM(BV142:CH142)</f>
        <v>0</v>
      </c>
      <c r="AR142" s="108"/>
      <c r="AS142" s="17"/>
      <c r="AT142" s="17"/>
      <c r="AU142" s="37" t="n">
        <v>41061</v>
      </c>
      <c r="AV142" s="17"/>
      <c r="AW142" s="128" t="n">
        <f aca="false">IF(AW$2&lt;=$A142,IF(AW$3&gt;=$A142,(AW$4/1.055056),0),0)*($AH143-$AH142)/10000</f>
        <v>0</v>
      </c>
      <c r="AX142" s="140" t="n">
        <f aca="false">IF(AX$2&lt;=$A142,IF(AX$3&gt;=$A142,(AX$4/1.055056),0),0)*($AH143-$AH142)/10000</f>
        <v>0</v>
      </c>
      <c r="AY142" s="140" t="n">
        <f aca="false">IF(AY$2&lt;=$A142,IF(AY$3&gt;=$A142,(AY$4/1.055056),0),0)*($AH143-$AH142)/10000</f>
        <v>0</v>
      </c>
      <c r="AZ142" s="140" t="n">
        <f aca="false">IF(AZ$2&lt;=$A142,IF(AZ$3&gt;=$A142,(AZ$4/1.055056),0),0)*($AH143-$AH142)/10000</f>
        <v>0</v>
      </c>
      <c r="BA142" s="140" t="n">
        <f aca="false">IF(BA$2&lt;=$A142,IF(BA$3&gt;=$A142,(BA$4/1.055056),0),0)*($AH143-$AH142)/10000</f>
        <v>0</v>
      </c>
      <c r="BB142" s="140" t="n">
        <f aca="false">IF(BB$2&lt;=$A142,IF(BB$3&gt;=$A142,(BB$4/1.055056),0),0)*($AH143-$AH142)/10000</f>
        <v>0</v>
      </c>
      <c r="BC142" s="140" t="n">
        <f aca="false">IF(BC$2&lt;=$A142,IF(BC$3&gt;=$A142,(BC$4/1.055056),0),0)*($AH143-$AH142)/10000</f>
        <v>0</v>
      </c>
      <c r="BD142" s="140"/>
      <c r="BE142" s="140" t="n">
        <f aca="false">SUM(AW142:BD142)*AL142</f>
        <v>0</v>
      </c>
      <c r="BF142" s="13"/>
      <c r="BG142" s="13"/>
      <c r="BH142" s="141" t="n">
        <f aca="false">IF(BH$2&lt;=$A142,IF(BH$3&gt;=$A142,(BH$4/1.055056),0),0)*($AH143-$AH142)/10000</f>
        <v>0</v>
      </c>
      <c r="BI142" s="141" t="n">
        <f aca="false">IF(BI$2&lt;=$A142,IF(BI$3&gt;=$A142,(BI$4/1.055056),0),0)*($AH143-$AH142)/10000</f>
        <v>0</v>
      </c>
      <c r="BJ142" s="141" t="n">
        <f aca="false">IF(BJ$2&lt;=$A142,IF(BJ$3&gt;=$A142,(BJ$4/1.055056),0),0)*($AH143-$AH142)/10000</f>
        <v>0</v>
      </c>
      <c r="BK142" s="141" t="n">
        <f aca="false">IF(BK$2&lt;=$A142,IF(BK$3&gt;=$A142,(BK$4/1.055056),0),0)*($AH143-$AH142)/10000</f>
        <v>0</v>
      </c>
      <c r="BL142" s="141" t="n">
        <f aca="false">IF(BL$2&lt;=$A142,IF(BL$3&gt;=$A142,(BL$4/1.055056),0),0)*($AH143-$AH142)/10000</f>
        <v>0</v>
      </c>
      <c r="BM142" s="141" t="n">
        <f aca="false">IF(BM$2&lt;=$A142,IF(BM$3&gt;=$A142,(BM$4/1.055056),0),0)*($AH143-$AH142)/10000</f>
        <v>0</v>
      </c>
      <c r="BN142" s="141" t="n">
        <f aca="false">IF(BN$2&lt;=$A142,IF(BN$3&gt;=$A142,(BN$4/1.055056),0),0)*($AH143-$AH142)/10000</f>
        <v>0</v>
      </c>
      <c r="BO142" s="141" t="n">
        <f aca="false">IF(BO$2&lt;=$A142,IF(BO$3&gt;=$A142,(BO$4/1.055056),0),0)*($AH143-$AH142)/10000</f>
        <v>0</v>
      </c>
      <c r="BP142" s="13"/>
      <c r="BQ142" s="14" t="n">
        <f aca="false">SUM(BH142:BO142)</f>
        <v>0</v>
      </c>
      <c r="BR142" s="14"/>
      <c r="BS142" s="14"/>
      <c r="BT142" s="17"/>
      <c r="BU142" s="17"/>
      <c r="BV142" s="142" t="n">
        <f aca="false">IF(BV$2&lt;=$A142,IF(BV$3&gt;=$A142,(BV$4),0),0)*($AH143-$AH142)/10000</f>
        <v>0</v>
      </c>
      <c r="BW142" s="142" t="n">
        <f aca="false">IF(BW$2&lt;=$A142,IF(BW$3&gt;=$A142,(BW$4),0),0)*($AH143-$AH142)/10000</f>
        <v>0</v>
      </c>
      <c r="BX142" s="142" t="n">
        <f aca="false">IF(BX$2&lt;=$A142,IF(BX$3&gt;=$A142,(BX$4),0),0)*($AH143-$AH142)/10000</f>
        <v>0</v>
      </c>
      <c r="BY142" s="142" t="n">
        <f aca="false">IF(BY$2&lt;=$A142,IF(BY$3&gt;=$A142,(BY$4),0),0)*($AH143-$AH142)/10000</f>
        <v>0</v>
      </c>
      <c r="BZ142" s="142" t="n">
        <f aca="false">IF(BZ$2&lt;=$A142,IF(BZ$3&gt;=$A142,(BZ$4),0),0)*($AH143-$AH142)/10000</f>
        <v>0</v>
      </c>
      <c r="CA142" s="140" t="n">
        <f aca="false">IF(CA$2&lt;=$A142,IF(CA$3&gt;=$A142,(CA$4),0),0)*($AH143-$AH142)/10000</f>
        <v>0</v>
      </c>
      <c r="CB142" s="140" t="n">
        <f aca="false">IF(CB$2&lt;=$A142,IF(CB$3&gt;=$A142,(CB$4),0),0)*($AH143-$AH142)/10000</f>
        <v>0</v>
      </c>
      <c r="CC142" s="140" t="n">
        <f aca="false">IF(CC$2&lt;=$A142,IF(CC$3&gt;=$A142,(CC$4),0),0)*($AH143-$AH142)/10000</f>
        <v>0</v>
      </c>
      <c r="CD142" s="140" t="n">
        <f aca="false">IF(CD$2&lt;=$A142,IF(CD$3&gt;=$A142,(CD$4),0),0)*($AH143-$AH142)/10000</f>
        <v>0</v>
      </c>
      <c r="CE142" s="140" t="n">
        <f aca="false">IF(CE$2&lt;=$A142,IF(CE$3&gt;=$A142,(CE$4),0),0)*($AH143-$AH142)/10000</f>
        <v>0</v>
      </c>
      <c r="CF142" s="140" t="n">
        <f aca="false">IF(CF$2&lt;=$A142,IF(CF$3&gt;=$A142,(CF$4),0),0)*($AH143-$AH142)/10000</f>
        <v>0</v>
      </c>
      <c r="CG142" s="140" t="n">
        <f aca="false">IF(CG$2&lt;=$A142,IF(CG$3&gt;=$A142,(CG$4),0),0)*($AH143-$AH142)/10000</f>
        <v>0</v>
      </c>
      <c r="CH142" s="140" t="n">
        <f aca="false">IF(CH$2&lt;=$A142,IF(CH$3&gt;=$A142,(CH$4),0),0)*($AH143-$AH142)/10000</f>
        <v>0</v>
      </c>
      <c r="CI142" s="17"/>
      <c r="CJ142" s="128" t="n">
        <f aca="false">SUM(BV142:CH142)*$AL142</f>
        <v>0</v>
      </c>
      <c r="CK142" s="128"/>
      <c r="CL142" s="128"/>
      <c r="CM142" s="142" t="n">
        <f aca="false">IF(CM$2&lt;=$A142,IF(CM$3&gt;=$A142,(CM$4),0),0)*($AH143-$AH142)/10000</f>
        <v>0</v>
      </c>
      <c r="CN142" s="142" t="n">
        <f aca="false">IF(CN$2&lt;=$A142,IF(CN$3&gt;=$A142,(CN$4),0),0)*($AH143-$AH142)/10000</f>
        <v>0</v>
      </c>
      <c r="CO142" s="142" t="n">
        <f aca="false">IF(CO$2&lt;=$A142,IF(CO$3&gt;=$A142,(CO$4),0),0)*($AH143-$AH142)/10000</f>
        <v>0</v>
      </c>
      <c r="CP142" s="142" t="n">
        <f aca="false">IF(CP$2&lt;=$A142,IF(CP$3&gt;=$A142,(CP$4),0),0)*($AH143-$AH142)/10000</f>
        <v>0</v>
      </c>
      <c r="CQ142" s="128"/>
      <c r="CR142" s="128" t="n">
        <f aca="false">SUM(CM142:CP142)*AL142</f>
        <v>0</v>
      </c>
      <c r="CS142" s="128"/>
      <c r="CT142" s="17"/>
      <c r="CU142" s="17"/>
      <c r="CV142" s="17"/>
      <c r="CW142" s="140" t="n">
        <f aca="false">IF(CW$2&lt;=$A142,IF(CW$3&gt;=$A142,(CW$4),0),0)*($AH143-$AH142)/10000</f>
        <v>0</v>
      </c>
      <c r="CX142" s="140" t="n">
        <f aca="false">IF(CX$2&lt;=$A142,IF(CX$3&gt;=$A142,(CX$4),0),0)*($AH143-$AH142)/10000</f>
        <v>0</v>
      </c>
      <c r="CY142" s="140" t="n">
        <f aca="false">IF(CY$2&lt;=$A142,IF(CY$3&gt;=$A142,(CY$4),0),0)*($AH143-$AH142)/10000</f>
        <v>0</v>
      </c>
      <c r="CZ142" s="140" t="n">
        <f aca="false">IF(CZ$2&lt;=$A142,IF(CZ$3&gt;=$A142,(CZ$4),0),0)*($AH143-$AH142)/10000</f>
        <v>0</v>
      </c>
      <c r="DA142" s="140" t="n">
        <f aca="false">IF(DA$2&lt;=$A142,IF(DA$3&gt;=$A142,(DA$4),0),0)*($AH143-$AH142)/10000</f>
        <v>0</v>
      </c>
      <c r="DB142" s="140" t="n">
        <f aca="false">IF(DB$2&lt;=$A142,IF(DB$3&gt;=$A142,(DB$4),0),0)*($AH143-$AH142)/10000</f>
        <v>0</v>
      </c>
      <c r="DC142" s="140" t="n">
        <f aca="false">IF(DC$2&lt;=$A142,IF(DC$3&gt;=$A142,(DC$4),0),0)*($AH143-$AH142)/10000</f>
        <v>0</v>
      </c>
      <c r="DD142" s="17"/>
      <c r="DE142" s="128" t="n">
        <f aca="false">SUM(CW142:DC142)*$AL142</f>
        <v>0</v>
      </c>
      <c r="DF142" s="17"/>
      <c r="DG142" s="17"/>
      <c r="DH142" s="17"/>
      <c r="DI142" s="17"/>
      <c r="DJ142" s="17"/>
      <c r="DK142" s="140" t="n">
        <f aca="false">IF(DK$2&lt;=$A142,IF(DK$3&gt;=$A142,(DK$4),0),0)*($AH143-$AH142)/10000</f>
        <v>0</v>
      </c>
      <c r="DL142" s="140" t="n">
        <f aca="false">IF(DL$2&lt;=$A142,IF(DL$3&gt;=$A142,(DL$4),0),0)*($AH143-$AH142)/10000</f>
        <v>0</v>
      </c>
      <c r="DM142" s="140" t="n">
        <f aca="false">IF(DM$2&lt;=$A142,IF(DM$3&gt;=$A142,(DM$4),0),0)*($AH143-$AH142)/10000</f>
        <v>0</v>
      </c>
      <c r="DN142" s="140" t="n">
        <f aca="false">IF(DN$2&lt;=$A142,IF(DN$3&gt;=$A142,(DN$4),0),0)*($AH143-$AH142)/10000</f>
        <v>0</v>
      </c>
      <c r="DO142" s="140"/>
      <c r="DP142" s="140" t="n">
        <f aca="false">SUM(DK142:DN142)*AL142</f>
        <v>0</v>
      </c>
      <c r="DQ142" s="140"/>
      <c r="DR142" s="140" t="n">
        <f aca="false">IF(DR$2&lt;=$A142,IF(DR$3&gt;=$A142,(DR$4),0),0)*($AH143-$AH142)/10000</f>
        <v>0</v>
      </c>
      <c r="DS142" s="140" t="n">
        <f aca="false">IF(DS$2&lt;=$A142,IF(DS$3&gt;=$A142,(DS$4),0),0)*($AH143-$AH142)/10000</f>
        <v>0</v>
      </c>
      <c r="DT142" s="140" t="n">
        <f aca="false">IF(DT$2&lt;=$A142,IF(DT$3&gt;=$A142,(DT$4),0),0)*($AH143-$AH142)/10000</f>
        <v>0</v>
      </c>
      <c r="DU142" s="140" t="n">
        <f aca="false">IF(DU$2&lt;=$A142,IF(DU$3&gt;=$A142,(DU$4),0),0)*($AH143-$AH142)/10000</f>
        <v>0</v>
      </c>
      <c r="DV142" s="140" t="n">
        <f aca="false">IF(DV$2&lt;=$A142,IF(DV$3&gt;=$A142,(DV$4),0),0)*($AH143-$AH142)/10000</f>
        <v>0</v>
      </c>
      <c r="DW142" s="140" t="n">
        <f aca="false">IF(DW$2&lt;=$A142,IF(DW$3&gt;=$A142,(DW$4),0),0)*($AH143-$AH142)/10000</f>
        <v>0</v>
      </c>
      <c r="DX142" s="140" t="n">
        <f aca="false">IF(DX$2&lt;=$A142,IF(DX$3&gt;=$A142,(DX$4),0),0)*($AH143-$AH142)/10000</f>
        <v>0</v>
      </c>
      <c r="DY142" s="140" t="n">
        <f aca="false">IF(DY$2&lt;=$A142,IF(DY$3&gt;=$A142,(DY$4),0),0)*($AH143-$AH142)/10000</f>
        <v>0</v>
      </c>
      <c r="DZ142" s="17"/>
      <c r="EA142" s="128" t="n">
        <f aca="false">DP142+((SUM(DR142:DY142)))</f>
        <v>0</v>
      </c>
      <c r="EB142" s="128" t="n">
        <f aca="false">EA142*AL142</f>
        <v>0</v>
      </c>
      <c r="EC142" s="17"/>
      <c r="ED142" s="17"/>
      <c r="EE142" s="17"/>
      <c r="EF142" s="17"/>
      <c r="EG142" s="17"/>
      <c r="EH142" s="140" t="n">
        <f aca="false">IF(EH$2&lt;=$A142,IF(EH$3&gt;=$A142,(EH$4),0),0)*($AH143-$AH142)/10000</f>
        <v>0</v>
      </c>
      <c r="EI142" s="140" t="n">
        <f aca="false">IF(EI$2&lt;=$A142,IF(EI$3&gt;=$A142,(EI$4),0),0)*($AH143-$AH142)/10000</f>
        <v>0</v>
      </c>
      <c r="EJ142" s="140" t="n">
        <f aca="false">IF(EJ$2&lt;=$A142,IF(EJ$3&gt;=$A142,(EJ$4),0),0)*($AH143-$AH142)/10000</f>
        <v>0</v>
      </c>
      <c r="EK142" s="140" t="n">
        <f aca="false">IF(EK$2&lt;=$A142,IF(EK$3&gt;=$A142,(EK$4),0),0)*($AH143-$AH142)/10000</f>
        <v>0</v>
      </c>
      <c r="EL142" s="140" t="n">
        <f aca="false">IF(EL$2&lt;=$A142,IF(EL$3&gt;=$A142,(EL$4),0),0)*($AH143-$AH142)/10000</f>
        <v>0</v>
      </c>
      <c r="EM142" s="140" t="n">
        <f aca="false">IF(EM$2&lt;=$A142,IF(EM$3&gt;=$A142,(EM$4),0),0)*($AH143-$AH142)/10000</f>
        <v>0</v>
      </c>
      <c r="EN142" s="17"/>
      <c r="EO142" s="128" t="n">
        <f aca="false">SUM(EH142:EM142)</f>
        <v>0</v>
      </c>
      <c r="EP142" s="128" t="n">
        <f aca="false">EO142*AL142</f>
        <v>0</v>
      </c>
      <c r="EQ142" s="17"/>
      <c r="ER142" s="17"/>
      <c r="ES142" s="17"/>
      <c r="ET142" s="17"/>
      <c r="EU142" s="17"/>
      <c r="EV142" s="140" t="n">
        <f aca="false">IF(EV$2&lt;=$A142,IF(EV$3&gt;=$A142,(EV$4),0),0)*($AH143-$AH142)/10000</f>
        <v>0</v>
      </c>
      <c r="EW142" s="140" t="n">
        <f aca="false">IF(EW$2&lt;=$A142,IF(EW$3&gt;=$A142,(EW$4),0),0)*($AH143-$AH142)/10000</f>
        <v>0</v>
      </c>
      <c r="EX142" s="140" t="n">
        <f aca="false">IF(EX$2&lt;=$A142,IF(EX$3&gt;=$A142,(EX$4),0),0)*($AH143-$AH142)/10000</f>
        <v>0</v>
      </c>
      <c r="EY142" s="140" t="n">
        <f aca="false">IF(EY$2&lt;=$A142,IF(EY$3&gt;=$A142,(EY$4),0),0)*($AH143-$AH142)/10000</f>
        <v>0</v>
      </c>
      <c r="EZ142" s="140" t="n">
        <f aca="false">IF(EZ$2&lt;=$A142,IF(EZ$3&gt;=$A142,(EZ$4),0),0)*($AH143-$AH142)/10000</f>
        <v>0</v>
      </c>
      <c r="FA142" s="140" t="n">
        <f aca="false">IF(FA$2&lt;=$A142,IF(FA$3&gt;=$A142,(FA$4),0),0)*($AH143-$AH142)/10000</f>
        <v>0</v>
      </c>
      <c r="FB142" s="17"/>
      <c r="FC142" s="128" t="n">
        <f aca="false">SUM(EV142:FA142)</f>
        <v>0</v>
      </c>
      <c r="FD142" s="128" t="n">
        <f aca="false">FC142*AL142</f>
        <v>0</v>
      </c>
      <c r="FE142" s="17"/>
      <c r="FF142" s="17"/>
      <c r="FG142" s="17"/>
      <c r="FH142" s="17"/>
      <c r="FI142" s="17"/>
      <c r="FJ142" s="17"/>
      <c r="FK142" s="140" t="n">
        <f aca="false">IF(FK$2&lt;=$A142,IF(FK$3&gt;=$A142,(FK$4),0),0)*($AH143-$AH142)/10000</f>
        <v>0</v>
      </c>
      <c r="FL142" s="140" t="n">
        <f aca="false">IF(FL$2&lt;=$A142,IF(FL$3&gt;=$A142,(FL$4),0),0)*($AH143-$AH142)/10000</f>
        <v>0</v>
      </c>
      <c r="FM142" s="140" t="n">
        <f aca="false">IF(FM$2&lt;=$A142,IF(FM$3&gt;=$A142,(FM$4),0),0)*($AH143-$AH142)/10000</f>
        <v>0</v>
      </c>
      <c r="FN142" s="140" t="n">
        <f aca="false">IF(FN$2&lt;=$A142,IF(FN$3&gt;=$A142,(FN$4),0),0)*($AH143-$AH142)/10000</f>
        <v>0</v>
      </c>
      <c r="FO142" s="140" t="n">
        <f aca="false">IF(FO$2&lt;=$A142,IF(FO$3&gt;=$A142,(FO$4),0),0)*($AH143-$AH142)/10000</f>
        <v>0</v>
      </c>
      <c r="FP142" s="140" t="n">
        <f aca="false">IF(FP$2&lt;=$A142,IF(FP$3&gt;=$A142,(FP$4),0),0)*($AH143-$AH142)/10000</f>
        <v>0</v>
      </c>
      <c r="FQ142" s="17"/>
      <c r="FR142" s="128" t="n">
        <f aca="false">SUM(FK142:FP142)</f>
        <v>0</v>
      </c>
      <c r="FS142" s="128" t="n">
        <f aca="false">FR142*AL142</f>
        <v>0</v>
      </c>
      <c r="FT142" s="17"/>
      <c r="FU142" s="17"/>
      <c r="FV142" s="17"/>
      <c r="FW142" s="17"/>
      <c r="FX142" s="17"/>
      <c r="FY142" s="17"/>
      <c r="FZ142" s="140" t="n">
        <f aca="false">IF(FZ$2&lt;=$A142,IF(FZ$3&gt;=$A142,(FZ$4),0),0)*($AH143-$AH142)/10000</f>
        <v>0</v>
      </c>
      <c r="GA142" s="140" t="n">
        <f aca="false">IF(GA$2&lt;=$A142,IF(GA$3&gt;=$A142,(GA$4),0),0)*($AH143-$AH142)/10000</f>
        <v>0</v>
      </c>
      <c r="GB142" s="140" t="n">
        <f aca="false">IF(GB$2&lt;=$A142,IF(GB$3&gt;=$A142,(GB$4),0),0)*($AH143-$AH142)/10000</f>
        <v>0</v>
      </c>
      <c r="GC142" s="140" t="n">
        <f aca="false">IF(GC$2&lt;=$A142,IF(GC$3&gt;=$A142,(GC$4),0),0)*($AH143-$AH142)/10000</f>
        <v>0</v>
      </c>
      <c r="GD142" s="140" t="n">
        <f aca="false">IF(GD$2&lt;=$A142,IF(GD$3&gt;=$A142,(GD$4),0),0)*($AH143-$AH142)/10000</f>
        <v>0</v>
      </c>
      <c r="GE142" s="140" t="n">
        <f aca="false">IF(GE$2&lt;=$A142,IF(GE$3&gt;=$A142,(GE$4),0),0)*($AH143-$AH142)/10000</f>
        <v>0</v>
      </c>
      <c r="GF142" s="17"/>
      <c r="GG142" s="128" t="n">
        <f aca="false">SUM(FZ142:GE142)</f>
        <v>0</v>
      </c>
      <c r="GH142" s="128" t="n">
        <f aca="false">GG142*AL142</f>
        <v>0</v>
      </c>
      <c r="GK142" s="17"/>
      <c r="GL142" s="17"/>
      <c r="GM142" s="17"/>
      <c r="GN142" s="17"/>
      <c r="GO142" s="140" t="n">
        <f aca="false">IF(GO$2&lt;=$A142,IF(GO$3&gt;=$A142,(GO$4),0),0)*($AH143-$AH142)/10000</f>
        <v>0</v>
      </c>
      <c r="GP142" s="140" t="n">
        <f aca="false">IF(GP$2&lt;=$A142,IF(GP$3&gt;=$A142,(GP$4),0),0)*($AH143-$AH142)/10000</f>
        <v>0</v>
      </c>
      <c r="GQ142" s="140" t="n">
        <f aca="false">IF(GQ$2&lt;=$A142,IF(GQ$3&gt;=$A142,(GQ$4),0),0)*($AH143-$AH142)/10000</f>
        <v>0</v>
      </c>
      <c r="GR142" s="140" t="n">
        <f aca="false">IF(GR$2&lt;=$A142,IF(GR$3&gt;=$A142,(GR$4),0),0)*($AH143-$AH142)/10000</f>
        <v>0</v>
      </c>
      <c r="GS142" s="140" t="n">
        <f aca="false">IF(GS$2&lt;=$A142,IF(GS$3&gt;=$A142,(GS$4),0),0)*($AH143-$AH142)/10000</f>
        <v>0</v>
      </c>
      <c r="GT142" s="140" t="n">
        <f aca="false">IF(GT$2&lt;=$A142,IF(GT$3&gt;=$A142,(GT$4),0),0)*($AH143-$AH142)/10000</f>
        <v>0</v>
      </c>
      <c r="GU142" s="17"/>
      <c r="GV142" s="128" t="n">
        <f aca="false">SUM(GO142:GT142)</f>
        <v>0</v>
      </c>
      <c r="GW142" s="128" t="n">
        <f aca="false">GV142*AL142</f>
        <v>0</v>
      </c>
      <c r="GZ142" s="17"/>
      <c r="HA142" s="17"/>
      <c r="HB142" s="17"/>
      <c r="HC142" s="17"/>
      <c r="HD142" s="140" t="n">
        <f aca="false">IF(HD$2&lt;=$A142,IF(HD$3&gt;=$A142,(HD$4),0),0)*($AH143-$AH142)/10000</f>
        <v>0</v>
      </c>
      <c r="HE142" s="140" t="n">
        <f aca="false">IF(HE$2&lt;=$A142,IF(HE$3&gt;=$A142,(HE$4),0),0)*($AH143-$AH142)/10000</f>
        <v>0</v>
      </c>
      <c r="HF142" s="140" t="n">
        <f aca="false">IF(HF$2&lt;=$A142,IF(HF$3&gt;=$A142,(HF$4),0),0)*($AH143-$AH142)/10000</f>
        <v>0</v>
      </c>
      <c r="HG142" s="140" t="n">
        <f aca="false">IF(HG$2&lt;=$A142,IF(HG$3&gt;=$A142,(HG$4),0),0)*($AH143-$AH142)/10000</f>
        <v>0</v>
      </c>
      <c r="HH142" s="140" t="n">
        <f aca="false">IF(HH$2&lt;=$A142,IF(HH$3&gt;=$A142,(HH$4),0),0)*($AH143-$AH142)/10000</f>
        <v>0</v>
      </c>
      <c r="HI142" s="140" t="n">
        <f aca="false">IF(HI$2&lt;=$A142,IF(HI$3&gt;=$A142,(HI$4),0),0)*($AH143-$AH142)/10000</f>
        <v>0</v>
      </c>
      <c r="HJ142" s="17"/>
      <c r="HK142" s="128" t="n">
        <f aca="false">SUM(HD142:HI142)</f>
        <v>0</v>
      </c>
      <c r="HL142" s="128" t="n">
        <f aca="false">HK142*AL142</f>
        <v>0</v>
      </c>
    </row>
    <row r="143" customFormat="false" ht="16.5" hidden="false" customHeight="false" outlineLevel="0" collapsed="false">
      <c r="A143" s="133" t="n">
        <v>41091</v>
      </c>
      <c r="B143" s="144" t="e">
        <f aca="false">INDEX(PrnArray,MATCH($A143,PrnColumn,0),MATCH($AE$19,PrnRow,0))+EP143</f>
        <v>#VALUE!</v>
      </c>
      <c r="C143" s="135" t="n">
        <f aca="false">INDEX(M1SHEET,MATCH($A143,M1COLUMN,0),MATCH($AF$14,M1ROW,0))</f>
        <v>0</v>
      </c>
      <c r="D143" s="145" t="n">
        <f aca="false">AVERAGE(C140:C146)</f>
        <v>0</v>
      </c>
      <c r="E143" s="144" t="n">
        <f aca="false">INDEX(PrnArray,MATCH($A143,PrnColumn,0),MATCH($AF$47,PrnRow,0))+HL143</f>
        <v>0</v>
      </c>
      <c r="F143" s="135" t="n">
        <f aca="false">INDEX(M1SHEET,MATCH($A143,M1COLUMN,0),MATCH($AF$6,M1ROW,0))</f>
        <v>0.17</v>
      </c>
      <c r="G143" s="145" t="n">
        <f aca="false">AVERAGE(F140:F146)</f>
        <v>0.181428571428571</v>
      </c>
      <c r="H143" s="144" t="n">
        <f aca="false">INDEX(PrnArray,MATCH($A143,PrnColumn,0),MATCH($AE$11,PrnRow,0))</f>
        <v>0</v>
      </c>
      <c r="I143" s="135" t="n">
        <f aca="false">INDEX(M1SHEET,MATCH($A143,M1COLUMN,0),MATCH($AF$20,M1ROW,0))</f>
        <v>-0.09</v>
      </c>
      <c r="J143" s="145" t="n">
        <f aca="false">AVERAGE(I140:I146)</f>
        <v>-0.09</v>
      </c>
      <c r="K143" s="144" t="e">
        <f aca="false">INDEX(PrnArray,MATCH($A143,PrnColumn,0),MATCH($AE$21,PrnRow,0))+FS143</f>
        <v>#VALUE!</v>
      </c>
      <c r="L143" s="135" t="n">
        <f aca="false">INDEX(M1SHEET,MATCH($A143,M1COLUMN,0),MATCH($AF$10,M1ROW,0))</f>
        <v>0.075</v>
      </c>
      <c r="M143" s="145" t="n">
        <f aca="false">AVERAGE(L140:L146)</f>
        <v>0.0864285714285714</v>
      </c>
      <c r="N143" s="144" t="n">
        <f aca="false">INDEX(PrnArray,MATCH($A143,PrnColumn,0),MATCH($AE$40,PrnRow,0))+AJ143</f>
        <v>-48.27</v>
      </c>
      <c r="O143" s="135" t="n">
        <f aca="false">INDEX(M1SHEET,MATCH($A143,M1COLUMN,0),MATCH($AF$26,M1ROW,0))</f>
        <v>0.13</v>
      </c>
      <c r="P143" s="145" t="n">
        <f aca="false">AVERAGE(O140:O146)</f>
        <v>0.13</v>
      </c>
      <c r="Q143" s="144" t="n">
        <f aca="false">INDEX(PrnArray,MATCH($A143,PrnColumn,0),MATCH($AE$2,PrnRow,0))+$BE143+$DE143</f>
        <v>1.52</v>
      </c>
      <c r="R143" s="135" t="n">
        <f aca="false">INDEX(M1SHEET,MATCH($A143,M1COLUMN,0),MATCH($AF$3,M1ROW,0))</f>
        <v>-0.57</v>
      </c>
      <c r="S143" s="145" t="n">
        <f aca="false">AVERAGE(R140:R146)</f>
        <v>-0.57</v>
      </c>
      <c r="T143" s="135" t="n">
        <f aca="false">INDEX(M1SHEET,MATCH($A143,M1COLUMN,0),MATCH($AF$28,M1ROW,0))</f>
        <v>5.27357568930769</v>
      </c>
      <c r="U143" s="145" t="n">
        <f aca="false">AVERAGE(T140:T146)</f>
        <v>5.27938273437351</v>
      </c>
      <c r="V143" s="144" t="e">
        <f aca="false">INDEX(PrnArray,MATCH($A143,PrnColumn,0),MATCH($AE$18,PrnRow,0))+INDEX(optsArray,MATCH($A143,optsColumn,0),MATCH($AE$18,optsRow,0))+$BE143+$CJ143+$CR143+$DP143</f>
        <v>#VALUE!</v>
      </c>
      <c r="W143" s="135" t="n">
        <f aca="false">INDEX(M1SHEET,MATCH($A143,M1COLUMN,0),MATCH($AF$2,M1ROW,0))</f>
        <v>4.3435</v>
      </c>
      <c r="X143" s="145" t="n">
        <f aca="false">AVERAGE(W140:W146)</f>
        <v>4.34764285714286</v>
      </c>
      <c r="Z143" s="150" t="e">
        <f aca="false">H143+K143+Q143</f>
        <v>#VALUE!</v>
      </c>
      <c r="AA143" s="58"/>
      <c r="AB143" s="58"/>
      <c r="AH143" s="138" t="n">
        <v>41091</v>
      </c>
      <c r="AI143" s="96" t="n">
        <f aca="false">(BE143+BQ143+CJ143+DP143)*AL143</f>
        <v>0</v>
      </c>
      <c r="AJ143" s="97" t="n">
        <f aca="false">(AN143)*(AL143)</f>
        <v>0</v>
      </c>
      <c r="AK143" s="97" t="n">
        <f aca="false">(AM143+AN143)*(AL143)</f>
        <v>0</v>
      </c>
      <c r="AL143" s="139" t="n">
        <f aca="false">INDEX(M1SHEET,MATCH($AH143,M1COLUMN,0),MATCH($AF$38,M1ROW,0))</f>
        <v>0.502251879021453</v>
      </c>
      <c r="AM143" s="122" t="n">
        <f aca="false">BR143</f>
        <v>0</v>
      </c>
      <c r="AN143" s="97" t="n">
        <f aca="false">BQ143</f>
        <v>0</v>
      </c>
      <c r="AO143" s="125"/>
      <c r="AP143" s="108"/>
      <c r="AQ143" s="128" t="n">
        <f aca="false">SUM(AW143:BD143)+SUM(BH143:BO143)+SUM(DT143:DY143)+SUM(BV143:CH143)</f>
        <v>0</v>
      </c>
      <c r="AR143" s="108"/>
      <c r="AS143" s="17"/>
      <c r="AT143" s="17"/>
      <c r="AU143" s="37" t="n">
        <v>41091</v>
      </c>
      <c r="AV143" s="17"/>
      <c r="AW143" s="128" t="n">
        <f aca="false">IF(AW$2&lt;=$A143,IF(AW$3&gt;=$A143,(AW$4/1.055056),0),0)*($AH144-$AH143)/10000</f>
        <v>0</v>
      </c>
      <c r="AX143" s="140" t="n">
        <f aca="false">IF(AX$2&lt;=$A143,IF(AX$3&gt;=$A143,(AX$4/1.055056),0),0)*($AH144-$AH143)/10000</f>
        <v>0</v>
      </c>
      <c r="AY143" s="140" t="n">
        <f aca="false">IF(AY$2&lt;=$A143,IF(AY$3&gt;=$A143,(AY$4/1.055056),0),0)*($AH144-$AH143)/10000</f>
        <v>0</v>
      </c>
      <c r="AZ143" s="140" t="n">
        <f aca="false">IF(AZ$2&lt;=$A143,IF(AZ$3&gt;=$A143,(AZ$4/1.055056),0),0)*($AH144-$AH143)/10000</f>
        <v>0</v>
      </c>
      <c r="BA143" s="140" t="n">
        <f aca="false">IF(BA$2&lt;=$A143,IF(BA$3&gt;=$A143,(BA$4/1.055056),0),0)*($AH144-$AH143)/10000</f>
        <v>0</v>
      </c>
      <c r="BB143" s="140" t="n">
        <f aca="false">IF(BB$2&lt;=$A143,IF(BB$3&gt;=$A143,(BB$4/1.055056),0),0)*($AH144-$AH143)/10000</f>
        <v>0</v>
      </c>
      <c r="BC143" s="140" t="n">
        <f aca="false">IF(BC$2&lt;=$A143,IF(BC$3&gt;=$A143,(BC$4/1.055056),0),0)*($AH144-$AH143)/10000</f>
        <v>0</v>
      </c>
      <c r="BD143" s="140"/>
      <c r="BE143" s="140" t="n">
        <f aca="false">SUM(AW143:BD143)*AL143</f>
        <v>0</v>
      </c>
      <c r="BF143" s="13"/>
      <c r="BG143" s="13"/>
      <c r="BH143" s="141" t="n">
        <f aca="false">IF(BH$2&lt;=$A143,IF(BH$3&gt;=$A143,(BH$4/1.055056),0),0)*($AH144-$AH143)/10000</f>
        <v>0</v>
      </c>
      <c r="BI143" s="141" t="n">
        <f aca="false">IF(BI$2&lt;=$A143,IF(BI$3&gt;=$A143,(BI$4/1.055056),0),0)*($AH144-$AH143)/10000</f>
        <v>0</v>
      </c>
      <c r="BJ143" s="141" t="n">
        <f aca="false">IF(BJ$2&lt;=$A143,IF(BJ$3&gt;=$A143,(BJ$4/1.055056),0),0)*($AH144-$AH143)/10000</f>
        <v>0</v>
      </c>
      <c r="BK143" s="141" t="n">
        <f aca="false">IF(BK$2&lt;=$A143,IF(BK$3&gt;=$A143,(BK$4/1.055056),0),0)*($AH144-$AH143)/10000</f>
        <v>0</v>
      </c>
      <c r="BL143" s="141" t="n">
        <f aca="false">IF(BL$2&lt;=$A143,IF(BL$3&gt;=$A143,(BL$4/1.055056),0),0)*($AH144-$AH143)/10000</f>
        <v>0</v>
      </c>
      <c r="BM143" s="141" t="n">
        <f aca="false">IF(BM$2&lt;=$A143,IF(BM$3&gt;=$A143,(BM$4/1.055056),0),0)*($AH144-$AH143)/10000</f>
        <v>0</v>
      </c>
      <c r="BN143" s="141" t="n">
        <f aca="false">IF(BN$2&lt;=$A143,IF(BN$3&gt;=$A143,(BN$4/1.055056),0),0)*($AH144-$AH143)/10000</f>
        <v>0</v>
      </c>
      <c r="BO143" s="141" t="n">
        <f aca="false">IF(BO$2&lt;=$A143,IF(BO$3&gt;=$A143,(BO$4/1.055056),0),0)*($AH144-$AH143)/10000</f>
        <v>0</v>
      </c>
      <c r="BP143" s="13"/>
      <c r="BQ143" s="14" t="n">
        <f aca="false">SUM(BH143:BO143)</f>
        <v>0</v>
      </c>
      <c r="BR143" s="14"/>
      <c r="BS143" s="14"/>
      <c r="BT143" s="17"/>
      <c r="BU143" s="17"/>
      <c r="BV143" s="142" t="n">
        <f aca="false">IF(BV$2&lt;=$A143,IF(BV$3&gt;=$A143,(BV$4),0),0)*($AH144-$AH143)/10000</f>
        <v>0</v>
      </c>
      <c r="BW143" s="142" t="n">
        <f aca="false">IF(BW$2&lt;=$A143,IF(BW$3&gt;=$A143,(BW$4),0),0)*($AH144-$AH143)/10000</f>
        <v>0</v>
      </c>
      <c r="BX143" s="142" t="n">
        <f aca="false">IF(BX$2&lt;=$A143,IF(BX$3&gt;=$A143,(BX$4),0),0)*($AH144-$AH143)/10000</f>
        <v>0</v>
      </c>
      <c r="BY143" s="142" t="n">
        <f aca="false">IF(BY$2&lt;=$A143,IF(BY$3&gt;=$A143,(BY$4),0),0)*($AH144-$AH143)/10000</f>
        <v>0</v>
      </c>
      <c r="BZ143" s="142" t="n">
        <f aca="false">IF(BZ$2&lt;=$A143,IF(BZ$3&gt;=$A143,(BZ$4),0),0)*($AH144-$AH143)/10000</f>
        <v>0</v>
      </c>
      <c r="CA143" s="140" t="n">
        <f aca="false">IF(CA$2&lt;=$A143,IF(CA$3&gt;=$A143,(CA$4),0),0)*($AH144-$AH143)/10000</f>
        <v>0</v>
      </c>
      <c r="CB143" s="140" t="n">
        <f aca="false">IF(CB$2&lt;=$A143,IF(CB$3&gt;=$A143,(CB$4),0),0)*($AH144-$AH143)/10000</f>
        <v>0</v>
      </c>
      <c r="CC143" s="140" t="n">
        <f aca="false">IF(CC$2&lt;=$A143,IF(CC$3&gt;=$A143,(CC$4),0),0)*($AH144-$AH143)/10000</f>
        <v>0</v>
      </c>
      <c r="CD143" s="140" t="n">
        <f aca="false">IF(CD$2&lt;=$A143,IF(CD$3&gt;=$A143,(CD$4),0),0)*($AH144-$AH143)/10000</f>
        <v>0</v>
      </c>
      <c r="CE143" s="140" t="n">
        <f aca="false">IF(CE$2&lt;=$A143,IF(CE$3&gt;=$A143,(CE$4),0),0)*($AH144-$AH143)/10000</f>
        <v>0</v>
      </c>
      <c r="CF143" s="140" t="n">
        <f aca="false">IF(CF$2&lt;=$A143,IF(CF$3&gt;=$A143,(CF$4),0),0)*($AH144-$AH143)/10000</f>
        <v>0</v>
      </c>
      <c r="CG143" s="140" t="n">
        <f aca="false">IF(CG$2&lt;=$A143,IF(CG$3&gt;=$A143,(CG$4),0),0)*($AH144-$AH143)/10000</f>
        <v>0</v>
      </c>
      <c r="CH143" s="140" t="n">
        <f aca="false">IF(CH$2&lt;=$A143,IF(CH$3&gt;=$A143,(CH$4),0),0)*($AH144-$AH143)/10000</f>
        <v>0</v>
      </c>
      <c r="CI143" s="17"/>
      <c r="CJ143" s="128" t="n">
        <f aca="false">SUM(BV143:CH143)*$AL143</f>
        <v>0</v>
      </c>
      <c r="CK143" s="128"/>
      <c r="CL143" s="128"/>
      <c r="CM143" s="142" t="n">
        <f aca="false">IF(CM$2&lt;=$A143,IF(CM$3&gt;=$A143,(CM$4),0),0)*($AH144-$AH143)/10000</f>
        <v>0</v>
      </c>
      <c r="CN143" s="142" t="n">
        <f aca="false">IF(CN$2&lt;=$A143,IF(CN$3&gt;=$A143,(CN$4),0),0)*($AH144-$AH143)/10000</f>
        <v>0</v>
      </c>
      <c r="CO143" s="142" t="n">
        <f aca="false">IF(CO$2&lt;=$A143,IF(CO$3&gt;=$A143,(CO$4),0),0)*($AH144-$AH143)/10000</f>
        <v>0</v>
      </c>
      <c r="CP143" s="142" t="n">
        <f aca="false">IF(CP$2&lt;=$A143,IF(CP$3&gt;=$A143,(CP$4),0),0)*($AH144-$AH143)/10000</f>
        <v>0</v>
      </c>
      <c r="CQ143" s="128"/>
      <c r="CR143" s="128" t="n">
        <f aca="false">SUM(CM143:CP143)*AL143</f>
        <v>0</v>
      </c>
      <c r="CS143" s="128"/>
      <c r="CT143" s="17"/>
      <c r="CU143" s="17"/>
      <c r="CV143" s="17"/>
      <c r="CW143" s="140" t="n">
        <f aca="false">IF(CW$2&lt;=$A143,IF(CW$3&gt;=$A143,(CW$4),0),0)*($AH144-$AH143)/10000</f>
        <v>0</v>
      </c>
      <c r="CX143" s="140" t="n">
        <f aca="false">IF(CX$2&lt;=$A143,IF(CX$3&gt;=$A143,(CX$4),0),0)*($AH144-$AH143)/10000</f>
        <v>0</v>
      </c>
      <c r="CY143" s="140" t="n">
        <f aca="false">IF(CY$2&lt;=$A143,IF(CY$3&gt;=$A143,(CY$4),0),0)*($AH144-$AH143)/10000</f>
        <v>0</v>
      </c>
      <c r="CZ143" s="140" t="n">
        <f aca="false">IF(CZ$2&lt;=$A143,IF(CZ$3&gt;=$A143,(CZ$4),0),0)*($AH144-$AH143)/10000</f>
        <v>0</v>
      </c>
      <c r="DA143" s="140" t="n">
        <f aca="false">IF(DA$2&lt;=$A143,IF(DA$3&gt;=$A143,(DA$4),0),0)*($AH144-$AH143)/10000</f>
        <v>0</v>
      </c>
      <c r="DB143" s="140" t="n">
        <f aca="false">IF(DB$2&lt;=$A143,IF(DB$3&gt;=$A143,(DB$4),0),0)*($AH144-$AH143)/10000</f>
        <v>0</v>
      </c>
      <c r="DC143" s="140" t="n">
        <f aca="false">IF(DC$2&lt;=$A143,IF(DC$3&gt;=$A143,(DC$4),0),0)*($AH144-$AH143)/10000</f>
        <v>0</v>
      </c>
      <c r="DD143" s="17"/>
      <c r="DE143" s="128" t="n">
        <f aca="false">SUM(CW143:DC143)*$AL143</f>
        <v>0</v>
      </c>
      <c r="DF143" s="17"/>
      <c r="DG143" s="17"/>
      <c r="DH143" s="17"/>
      <c r="DI143" s="17"/>
      <c r="DJ143" s="17"/>
      <c r="DK143" s="140" t="n">
        <f aca="false">IF(DK$2&lt;=$A143,IF(DK$3&gt;=$A143,(DK$4),0),0)*($AH144-$AH143)/10000</f>
        <v>0</v>
      </c>
      <c r="DL143" s="140" t="n">
        <f aca="false">IF(DL$2&lt;=$A143,IF(DL$3&gt;=$A143,(DL$4),0),0)*($AH144-$AH143)/10000</f>
        <v>0</v>
      </c>
      <c r="DM143" s="140" t="n">
        <f aca="false">IF(DM$2&lt;=$A143,IF(DM$3&gt;=$A143,(DM$4),0),0)*($AH144-$AH143)/10000</f>
        <v>0</v>
      </c>
      <c r="DN143" s="140" t="n">
        <f aca="false">IF(DN$2&lt;=$A143,IF(DN$3&gt;=$A143,(DN$4),0),0)*($AH144-$AH143)/10000</f>
        <v>0</v>
      </c>
      <c r="DO143" s="140"/>
      <c r="DP143" s="140" t="n">
        <f aca="false">SUM(DK143:DN143)*AL143</f>
        <v>0</v>
      </c>
      <c r="DQ143" s="140"/>
      <c r="DR143" s="140" t="n">
        <f aca="false">IF(DR$2&lt;=$A143,IF(DR$3&gt;=$A143,(DR$4),0),0)*($AH144-$AH143)/10000</f>
        <v>0</v>
      </c>
      <c r="DS143" s="140" t="n">
        <f aca="false">IF(DS$2&lt;=$A143,IF(DS$3&gt;=$A143,(DS$4),0),0)*($AH144-$AH143)/10000</f>
        <v>0</v>
      </c>
      <c r="DT143" s="140" t="n">
        <f aca="false">IF(DT$2&lt;=$A143,IF(DT$3&gt;=$A143,(DT$4),0),0)*($AH144-$AH143)/10000</f>
        <v>0</v>
      </c>
      <c r="DU143" s="140" t="n">
        <f aca="false">IF(DU$2&lt;=$A143,IF(DU$3&gt;=$A143,(DU$4),0),0)*($AH144-$AH143)/10000</f>
        <v>0</v>
      </c>
      <c r="DV143" s="140" t="n">
        <f aca="false">IF(DV$2&lt;=$A143,IF(DV$3&gt;=$A143,(DV$4),0),0)*($AH144-$AH143)/10000</f>
        <v>0</v>
      </c>
      <c r="DW143" s="140" t="n">
        <f aca="false">IF(DW$2&lt;=$A143,IF(DW$3&gt;=$A143,(DW$4),0),0)*($AH144-$AH143)/10000</f>
        <v>0</v>
      </c>
      <c r="DX143" s="140" t="n">
        <f aca="false">IF(DX$2&lt;=$A143,IF(DX$3&gt;=$A143,(DX$4),0),0)*($AH144-$AH143)/10000</f>
        <v>0</v>
      </c>
      <c r="DY143" s="140" t="n">
        <f aca="false">IF(DY$2&lt;=$A143,IF(DY$3&gt;=$A143,(DY$4),0),0)*($AH144-$AH143)/10000</f>
        <v>0</v>
      </c>
      <c r="DZ143" s="17"/>
      <c r="EA143" s="128" t="n">
        <f aca="false">DP143+((SUM(DR143:DY143)))</f>
        <v>0</v>
      </c>
      <c r="EB143" s="128" t="n">
        <f aca="false">EA143*AL143</f>
        <v>0</v>
      </c>
      <c r="EC143" s="17"/>
      <c r="ED143" s="17"/>
      <c r="EE143" s="17"/>
      <c r="EF143" s="17"/>
      <c r="EG143" s="17"/>
      <c r="EH143" s="140" t="n">
        <f aca="false">IF(EH$2&lt;=$A143,IF(EH$3&gt;=$A143,(EH$4),0),0)*($AH144-$AH143)/10000</f>
        <v>0</v>
      </c>
      <c r="EI143" s="140" t="n">
        <f aca="false">IF(EI$2&lt;=$A143,IF(EI$3&gt;=$A143,(EI$4),0),0)*($AH144-$AH143)/10000</f>
        <v>0</v>
      </c>
      <c r="EJ143" s="140" t="n">
        <f aca="false">IF(EJ$2&lt;=$A143,IF(EJ$3&gt;=$A143,(EJ$4),0),0)*($AH144-$AH143)/10000</f>
        <v>0</v>
      </c>
      <c r="EK143" s="140" t="n">
        <f aca="false">IF(EK$2&lt;=$A143,IF(EK$3&gt;=$A143,(EK$4),0),0)*($AH144-$AH143)/10000</f>
        <v>0</v>
      </c>
      <c r="EL143" s="140" t="n">
        <f aca="false">IF(EL$2&lt;=$A143,IF(EL$3&gt;=$A143,(EL$4),0),0)*($AH144-$AH143)/10000</f>
        <v>0</v>
      </c>
      <c r="EM143" s="140" t="n">
        <f aca="false">IF(EM$2&lt;=$A143,IF(EM$3&gt;=$A143,(EM$4),0),0)*($AH144-$AH143)/10000</f>
        <v>0</v>
      </c>
      <c r="EN143" s="17"/>
      <c r="EO143" s="128" t="n">
        <f aca="false">SUM(EH143:EM143)</f>
        <v>0</v>
      </c>
      <c r="EP143" s="128" t="n">
        <f aca="false">EO143*AL143</f>
        <v>0</v>
      </c>
      <c r="EQ143" s="17"/>
      <c r="ER143" s="17"/>
      <c r="ES143" s="17"/>
      <c r="ET143" s="17"/>
      <c r="EU143" s="17"/>
      <c r="EV143" s="140" t="n">
        <f aca="false">IF(EV$2&lt;=$A143,IF(EV$3&gt;=$A143,(EV$4),0),0)*($AH144-$AH143)/10000</f>
        <v>0</v>
      </c>
      <c r="EW143" s="140" t="n">
        <f aca="false">IF(EW$2&lt;=$A143,IF(EW$3&gt;=$A143,(EW$4),0),0)*($AH144-$AH143)/10000</f>
        <v>0</v>
      </c>
      <c r="EX143" s="140" t="n">
        <f aca="false">IF(EX$2&lt;=$A143,IF(EX$3&gt;=$A143,(EX$4),0),0)*($AH144-$AH143)/10000</f>
        <v>0</v>
      </c>
      <c r="EY143" s="140" t="n">
        <f aca="false">IF(EY$2&lt;=$A143,IF(EY$3&gt;=$A143,(EY$4),0),0)*($AH144-$AH143)/10000</f>
        <v>0</v>
      </c>
      <c r="EZ143" s="140" t="n">
        <f aca="false">IF(EZ$2&lt;=$A143,IF(EZ$3&gt;=$A143,(EZ$4),0),0)*($AH144-$AH143)/10000</f>
        <v>0</v>
      </c>
      <c r="FA143" s="140" t="n">
        <f aca="false">IF(FA$2&lt;=$A143,IF(FA$3&gt;=$A143,(FA$4),0),0)*($AH144-$AH143)/10000</f>
        <v>0</v>
      </c>
      <c r="FB143" s="17"/>
      <c r="FC143" s="128" t="n">
        <f aca="false">SUM(EV143:FA143)</f>
        <v>0</v>
      </c>
      <c r="FD143" s="128" t="n">
        <f aca="false">FC143*AL143</f>
        <v>0</v>
      </c>
      <c r="FE143" s="17"/>
      <c r="FF143" s="17"/>
      <c r="FG143" s="17"/>
      <c r="FH143" s="17"/>
      <c r="FI143" s="17"/>
      <c r="FJ143" s="17"/>
      <c r="FK143" s="140" t="n">
        <f aca="false">IF(FK$2&lt;=$A143,IF(FK$3&gt;=$A143,(FK$4),0),0)*($AH144-$AH143)/10000</f>
        <v>0</v>
      </c>
      <c r="FL143" s="140" t="n">
        <f aca="false">IF(FL$2&lt;=$A143,IF(FL$3&gt;=$A143,(FL$4),0),0)*($AH144-$AH143)/10000</f>
        <v>0</v>
      </c>
      <c r="FM143" s="140" t="n">
        <f aca="false">IF(FM$2&lt;=$A143,IF(FM$3&gt;=$A143,(FM$4),0),0)*($AH144-$AH143)/10000</f>
        <v>0</v>
      </c>
      <c r="FN143" s="140" t="n">
        <f aca="false">IF(FN$2&lt;=$A143,IF(FN$3&gt;=$A143,(FN$4),0),0)*($AH144-$AH143)/10000</f>
        <v>0</v>
      </c>
      <c r="FO143" s="140" t="n">
        <f aca="false">IF(FO$2&lt;=$A143,IF(FO$3&gt;=$A143,(FO$4),0),0)*($AH144-$AH143)/10000</f>
        <v>0</v>
      </c>
      <c r="FP143" s="140" t="n">
        <f aca="false">IF(FP$2&lt;=$A143,IF(FP$3&gt;=$A143,(FP$4),0),0)*($AH144-$AH143)/10000</f>
        <v>0</v>
      </c>
      <c r="FQ143" s="17"/>
      <c r="FR143" s="128" t="n">
        <f aca="false">SUM(FK143:FP143)</f>
        <v>0</v>
      </c>
      <c r="FS143" s="128" t="n">
        <f aca="false">FR143*AL143</f>
        <v>0</v>
      </c>
      <c r="FT143" s="17"/>
      <c r="FU143" s="17"/>
      <c r="FV143" s="17"/>
      <c r="FW143" s="17"/>
      <c r="FX143" s="17"/>
      <c r="FY143" s="17"/>
      <c r="FZ143" s="140" t="n">
        <f aca="false">IF(FZ$2&lt;=$A143,IF(FZ$3&gt;=$A143,(FZ$4),0),0)*($AH144-$AH143)/10000</f>
        <v>0</v>
      </c>
      <c r="GA143" s="140" t="n">
        <f aca="false">IF(GA$2&lt;=$A143,IF(GA$3&gt;=$A143,(GA$4),0),0)*($AH144-$AH143)/10000</f>
        <v>0</v>
      </c>
      <c r="GB143" s="140" t="n">
        <f aca="false">IF(GB$2&lt;=$A143,IF(GB$3&gt;=$A143,(GB$4),0),0)*($AH144-$AH143)/10000</f>
        <v>0</v>
      </c>
      <c r="GC143" s="140" t="n">
        <f aca="false">IF(GC$2&lt;=$A143,IF(GC$3&gt;=$A143,(GC$4),0),0)*($AH144-$AH143)/10000</f>
        <v>0</v>
      </c>
      <c r="GD143" s="140" t="n">
        <f aca="false">IF(GD$2&lt;=$A143,IF(GD$3&gt;=$A143,(GD$4),0),0)*($AH144-$AH143)/10000</f>
        <v>0</v>
      </c>
      <c r="GE143" s="140" t="n">
        <f aca="false">IF(GE$2&lt;=$A143,IF(GE$3&gt;=$A143,(GE$4),0),0)*($AH144-$AH143)/10000</f>
        <v>0</v>
      </c>
      <c r="GF143" s="17"/>
      <c r="GG143" s="128" t="n">
        <f aca="false">SUM(FZ143:GE143)</f>
        <v>0</v>
      </c>
      <c r="GH143" s="128" t="n">
        <f aca="false">GG143*AL143</f>
        <v>0</v>
      </c>
      <c r="GK143" s="17"/>
      <c r="GL143" s="17"/>
      <c r="GM143" s="17"/>
      <c r="GN143" s="17"/>
      <c r="GO143" s="140" t="n">
        <f aca="false">IF(GO$2&lt;=$A143,IF(GO$3&gt;=$A143,(GO$4),0),0)*($AH144-$AH143)/10000</f>
        <v>0</v>
      </c>
      <c r="GP143" s="140" t="n">
        <f aca="false">IF(GP$2&lt;=$A143,IF(GP$3&gt;=$A143,(GP$4),0),0)*($AH144-$AH143)/10000</f>
        <v>0</v>
      </c>
      <c r="GQ143" s="140" t="n">
        <f aca="false">IF(GQ$2&lt;=$A143,IF(GQ$3&gt;=$A143,(GQ$4),0),0)*($AH144-$AH143)/10000</f>
        <v>0</v>
      </c>
      <c r="GR143" s="140" t="n">
        <f aca="false">IF(GR$2&lt;=$A143,IF(GR$3&gt;=$A143,(GR$4),0),0)*($AH144-$AH143)/10000</f>
        <v>0</v>
      </c>
      <c r="GS143" s="140" t="n">
        <f aca="false">IF(GS$2&lt;=$A143,IF(GS$3&gt;=$A143,(GS$4),0),0)*($AH144-$AH143)/10000</f>
        <v>0</v>
      </c>
      <c r="GT143" s="140" t="n">
        <f aca="false">IF(GT$2&lt;=$A143,IF(GT$3&gt;=$A143,(GT$4),0),0)*($AH144-$AH143)/10000</f>
        <v>0</v>
      </c>
      <c r="GU143" s="17"/>
      <c r="GV143" s="128" t="n">
        <f aca="false">SUM(GO143:GT143)</f>
        <v>0</v>
      </c>
      <c r="GW143" s="128" t="n">
        <f aca="false">GV143*AL143</f>
        <v>0</v>
      </c>
      <c r="GZ143" s="17"/>
      <c r="HA143" s="17"/>
      <c r="HB143" s="17"/>
      <c r="HC143" s="17"/>
      <c r="HD143" s="140" t="n">
        <f aca="false">IF(HD$2&lt;=$A143,IF(HD$3&gt;=$A143,(HD$4),0),0)*($AH144-$AH143)/10000</f>
        <v>0</v>
      </c>
      <c r="HE143" s="140" t="n">
        <f aca="false">IF(HE$2&lt;=$A143,IF(HE$3&gt;=$A143,(HE$4),0),0)*($AH144-$AH143)/10000</f>
        <v>0</v>
      </c>
      <c r="HF143" s="140" t="n">
        <f aca="false">IF(HF$2&lt;=$A143,IF(HF$3&gt;=$A143,(HF$4),0),0)*($AH144-$AH143)/10000</f>
        <v>0</v>
      </c>
      <c r="HG143" s="140" t="n">
        <f aca="false">IF(HG$2&lt;=$A143,IF(HG$3&gt;=$A143,(HG$4),0),0)*($AH144-$AH143)/10000</f>
        <v>0</v>
      </c>
      <c r="HH143" s="140" t="n">
        <f aca="false">IF(HH$2&lt;=$A143,IF(HH$3&gt;=$A143,(HH$4),0),0)*($AH144-$AH143)/10000</f>
        <v>0</v>
      </c>
      <c r="HI143" s="140" t="n">
        <f aca="false">IF(HI$2&lt;=$A143,IF(HI$3&gt;=$A143,(HI$4),0),0)*($AH144-$AH143)/10000</f>
        <v>0</v>
      </c>
      <c r="HJ143" s="17"/>
      <c r="HK143" s="128" t="n">
        <f aca="false">SUM(HD143:HI143)</f>
        <v>0</v>
      </c>
      <c r="HL143" s="128" t="n">
        <f aca="false">HK143*AL143</f>
        <v>0</v>
      </c>
    </row>
    <row r="144" customFormat="false" ht="16.5" hidden="false" customHeight="false" outlineLevel="0" collapsed="false">
      <c r="A144" s="133" t="n">
        <v>41122</v>
      </c>
      <c r="B144" s="144" t="e">
        <f aca="false">INDEX(PrnArray,MATCH($A144,PrnColumn,0),MATCH($AE$19,PrnRow,0))+EP144</f>
        <v>#VALUE!</v>
      </c>
      <c r="C144" s="135" t="n">
        <f aca="false">INDEX(M1SHEET,MATCH($A144,M1COLUMN,0),MATCH($AF$14,M1ROW,0))</f>
        <v>0</v>
      </c>
      <c r="D144" s="152"/>
      <c r="E144" s="144" t="n">
        <f aca="false">INDEX(PrnArray,MATCH($A144,PrnColumn,0),MATCH($AF$47,PrnRow,0))+HL144</f>
        <v>0</v>
      </c>
      <c r="F144" s="135" t="n">
        <f aca="false">INDEX(M1SHEET,MATCH($A144,M1COLUMN,0),MATCH($AF$6,M1ROW,0))</f>
        <v>0.17</v>
      </c>
      <c r="G144" s="152"/>
      <c r="H144" s="144" t="n">
        <f aca="false">INDEX(PrnArray,MATCH($A144,PrnColumn,0),MATCH($AE$11,PrnRow,0))</f>
        <v>0</v>
      </c>
      <c r="I144" s="135" t="n">
        <f aca="false">INDEX(M1SHEET,MATCH($A144,M1COLUMN,0),MATCH($AF$20,M1ROW,0))</f>
        <v>-0.09</v>
      </c>
      <c r="J144" s="152"/>
      <c r="K144" s="144" t="e">
        <f aca="false">INDEX(PrnArray,MATCH($A144,PrnColumn,0),MATCH($AE$21,PrnRow,0))+FS144</f>
        <v>#VALUE!</v>
      </c>
      <c r="L144" s="135" t="n">
        <f aca="false">INDEX(M1SHEET,MATCH($A144,M1COLUMN,0),MATCH($AF$10,M1ROW,0))</f>
        <v>0.075</v>
      </c>
      <c r="M144" s="152"/>
      <c r="N144" s="144" t="n">
        <f aca="false">INDEX(PrnArray,MATCH($A144,PrnColumn,0),MATCH($AE$40,PrnRow,0))+AJ144</f>
        <v>-48</v>
      </c>
      <c r="O144" s="135" t="n">
        <f aca="false">INDEX(M1SHEET,MATCH($A144,M1COLUMN,0),MATCH($AF$26,M1ROW,0))</f>
        <v>0.13</v>
      </c>
      <c r="P144" s="152"/>
      <c r="Q144" s="144" t="n">
        <f aca="false">INDEX(PrnArray,MATCH($A144,PrnColumn,0),MATCH($AE$2,PrnRow,0))+$BE144+$DE144</f>
        <v>1.51</v>
      </c>
      <c r="R144" s="135" t="n">
        <f aca="false">INDEX(M1SHEET,MATCH($A144,M1COLUMN,0),MATCH($AF$3,M1ROW,0))</f>
        <v>-0.57</v>
      </c>
      <c r="S144" s="152"/>
      <c r="T144" s="135" t="n">
        <f aca="false">INDEX(M1SHEET,MATCH($A144,M1COLUMN,0),MATCH($AF$28,M1ROW,0))</f>
        <v>5.301389110372</v>
      </c>
      <c r="U144" s="152"/>
      <c r="V144" s="144" t="e">
        <f aca="false">INDEX(PrnArray,MATCH($A144,PrnColumn,0),MATCH($AE$18,PrnRow,0))+INDEX(optsArray,MATCH($A144,optsColumn,0),MATCH($AE$18,optsRow,0))+$BE144+$CJ144+$CR144+$DP144</f>
        <v>#VALUE!</v>
      </c>
      <c r="W144" s="135" t="n">
        <f aca="false">INDEX(M1SHEET,MATCH($A144,M1COLUMN,0),MATCH($AF$2,M1ROW,0))</f>
        <v>4.3635</v>
      </c>
      <c r="X144" s="152"/>
      <c r="Z144" s="150" t="e">
        <f aca="false">H144+K144+Q144</f>
        <v>#VALUE!</v>
      </c>
      <c r="AA144" s="58"/>
      <c r="AB144" s="58"/>
      <c r="AH144" s="138" t="n">
        <v>41122</v>
      </c>
      <c r="AI144" s="96" t="n">
        <f aca="false">(BE144+BQ144+CJ144+DP144)*AL144</f>
        <v>0</v>
      </c>
      <c r="AJ144" s="97" t="n">
        <f aca="false">(AN144)*(AL144)</f>
        <v>0</v>
      </c>
      <c r="AK144" s="97" t="n">
        <f aca="false">(AM144+AN144)*(AL144)</f>
        <v>0</v>
      </c>
      <c r="AL144" s="139" t="n">
        <f aca="false">INDEX(M1SHEET,MATCH($AH144,M1COLUMN,0),MATCH($AF$38,M1ROW,0))</f>
        <v>0.499460767008018</v>
      </c>
      <c r="AM144" s="122" t="n">
        <f aca="false">BR144</f>
        <v>0</v>
      </c>
      <c r="AN144" s="97" t="n">
        <f aca="false">BQ144</f>
        <v>0</v>
      </c>
      <c r="AO144" s="125"/>
      <c r="AP144" s="108"/>
      <c r="AQ144" s="128" t="n">
        <f aca="false">SUM(AW144:BD144)+SUM(BH144:BO144)+SUM(DT144:DY144)+SUM(BV144:CH144)</f>
        <v>0</v>
      </c>
      <c r="AR144" s="108"/>
      <c r="AS144" s="17"/>
      <c r="AT144" s="17"/>
      <c r="AU144" s="37" t="n">
        <v>41122</v>
      </c>
      <c r="AV144" s="17"/>
      <c r="AW144" s="128" t="n">
        <f aca="false">IF(AW$2&lt;=$A144,IF(AW$3&gt;=$A144,(AW$4/1.055056),0),0)*($AH145-$AH144)/10000</f>
        <v>0</v>
      </c>
      <c r="AX144" s="140" t="n">
        <f aca="false">IF(AX$2&lt;=$A144,IF(AX$3&gt;=$A144,(AX$4/1.055056),0),0)*($AH145-$AH144)/10000</f>
        <v>0</v>
      </c>
      <c r="AY144" s="140" t="n">
        <f aca="false">IF(AY$2&lt;=$A144,IF(AY$3&gt;=$A144,(AY$4/1.055056),0),0)*($AH145-$AH144)/10000</f>
        <v>0</v>
      </c>
      <c r="AZ144" s="140" t="n">
        <f aca="false">IF(AZ$2&lt;=$A144,IF(AZ$3&gt;=$A144,(AZ$4/1.055056),0),0)*($AH145-$AH144)/10000</f>
        <v>0</v>
      </c>
      <c r="BA144" s="140" t="n">
        <f aca="false">IF(BA$2&lt;=$A144,IF(BA$3&gt;=$A144,(BA$4/1.055056),0),0)*($AH145-$AH144)/10000</f>
        <v>0</v>
      </c>
      <c r="BB144" s="140" t="n">
        <f aca="false">IF(BB$2&lt;=$A144,IF(BB$3&gt;=$A144,(BB$4/1.055056),0),0)*($AH145-$AH144)/10000</f>
        <v>0</v>
      </c>
      <c r="BC144" s="140" t="n">
        <f aca="false">IF(BC$2&lt;=$A144,IF(BC$3&gt;=$A144,(BC$4/1.055056),0),0)*($AH145-$AH144)/10000</f>
        <v>0</v>
      </c>
      <c r="BD144" s="140"/>
      <c r="BE144" s="140" t="n">
        <f aca="false">SUM(AW144:BD144)*AL144</f>
        <v>0</v>
      </c>
      <c r="BF144" s="13"/>
      <c r="BG144" s="13"/>
      <c r="BH144" s="141" t="n">
        <f aca="false">IF(BH$2&lt;=$A144,IF(BH$3&gt;=$A144,(BH$4/1.055056),0),0)*($AH145-$AH144)/10000</f>
        <v>0</v>
      </c>
      <c r="BI144" s="141" t="n">
        <f aca="false">IF(BI$2&lt;=$A144,IF(BI$3&gt;=$A144,(BI$4/1.055056),0),0)*($AH145-$AH144)/10000</f>
        <v>0</v>
      </c>
      <c r="BJ144" s="141" t="n">
        <f aca="false">IF(BJ$2&lt;=$A144,IF(BJ$3&gt;=$A144,(BJ$4/1.055056),0),0)*($AH145-$AH144)/10000</f>
        <v>0</v>
      </c>
      <c r="BK144" s="141" t="n">
        <f aca="false">IF(BK$2&lt;=$A144,IF(BK$3&gt;=$A144,(BK$4/1.055056),0),0)*($AH145-$AH144)/10000</f>
        <v>0</v>
      </c>
      <c r="BL144" s="141" t="n">
        <f aca="false">IF(BL$2&lt;=$A144,IF(BL$3&gt;=$A144,(BL$4/1.055056),0),0)*($AH145-$AH144)/10000</f>
        <v>0</v>
      </c>
      <c r="BM144" s="141" t="n">
        <f aca="false">IF(BM$2&lt;=$A144,IF(BM$3&gt;=$A144,(BM$4/1.055056),0),0)*($AH145-$AH144)/10000</f>
        <v>0</v>
      </c>
      <c r="BN144" s="141" t="n">
        <f aca="false">IF(BN$2&lt;=$A144,IF(BN$3&gt;=$A144,(BN$4/1.055056),0),0)*($AH145-$AH144)/10000</f>
        <v>0</v>
      </c>
      <c r="BO144" s="141" t="n">
        <f aca="false">IF(BO$2&lt;=$A144,IF(BO$3&gt;=$A144,(BO$4/1.055056),0),0)*($AH145-$AH144)/10000</f>
        <v>0</v>
      </c>
      <c r="BP144" s="13"/>
      <c r="BQ144" s="14" t="n">
        <f aca="false">SUM(BH144:BO144)</f>
        <v>0</v>
      </c>
      <c r="BR144" s="14"/>
      <c r="BS144" s="14"/>
      <c r="BT144" s="17"/>
      <c r="BU144" s="17"/>
      <c r="BV144" s="142" t="n">
        <f aca="false">IF(BV$2&lt;=$A144,IF(BV$3&gt;=$A144,(BV$4),0),0)*($AH145-$AH144)/10000</f>
        <v>0</v>
      </c>
      <c r="BW144" s="142" t="n">
        <f aca="false">IF(BW$2&lt;=$A144,IF(BW$3&gt;=$A144,(BW$4),0),0)*($AH145-$AH144)/10000</f>
        <v>0</v>
      </c>
      <c r="BX144" s="142" t="n">
        <f aca="false">IF(BX$2&lt;=$A144,IF(BX$3&gt;=$A144,(BX$4),0),0)*($AH145-$AH144)/10000</f>
        <v>0</v>
      </c>
      <c r="BY144" s="142" t="n">
        <f aca="false">IF(BY$2&lt;=$A144,IF(BY$3&gt;=$A144,(BY$4),0),0)*($AH145-$AH144)/10000</f>
        <v>0</v>
      </c>
      <c r="BZ144" s="142" t="n">
        <f aca="false">IF(BZ$2&lt;=$A144,IF(BZ$3&gt;=$A144,(BZ$4),0),0)*($AH145-$AH144)/10000</f>
        <v>0</v>
      </c>
      <c r="CA144" s="140" t="n">
        <f aca="false">IF(CA$2&lt;=$A144,IF(CA$3&gt;=$A144,(CA$4),0),0)*($AH145-$AH144)/10000</f>
        <v>0</v>
      </c>
      <c r="CB144" s="140" t="n">
        <f aca="false">IF(CB$2&lt;=$A144,IF(CB$3&gt;=$A144,(CB$4),0),0)*($AH145-$AH144)/10000</f>
        <v>0</v>
      </c>
      <c r="CC144" s="140" t="n">
        <f aca="false">IF(CC$2&lt;=$A144,IF(CC$3&gt;=$A144,(CC$4),0),0)*($AH145-$AH144)/10000</f>
        <v>0</v>
      </c>
      <c r="CD144" s="140" t="n">
        <f aca="false">IF(CD$2&lt;=$A144,IF(CD$3&gt;=$A144,(CD$4),0),0)*($AH145-$AH144)/10000</f>
        <v>0</v>
      </c>
      <c r="CE144" s="140" t="n">
        <f aca="false">IF(CE$2&lt;=$A144,IF(CE$3&gt;=$A144,(CE$4),0),0)*($AH145-$AH144)/10000</f>
        <v>0</v>
      </c>
      <c r="CF144" s="140" t="n">
        <f aca="false">IF(CF$2&lt;=$A144,IF(CF$3&gt;=$A144,(CF$4),0),0)*($AH145-$AH144)/10000</f>
        <v>0</v>
      </c>
      <c r="CG144" s="140" t="n">
        <f aca="false">IF(CG$2&lt;=$A144,IF(CG$3&gt;=$A144,(CG$4),0),0)*($AH145-$AH144)/10000</f>
        <v>0</v>
      </c>
      <c r="CH144" s="140" t="n">
        <f aca="false">IF(CH$2&lt;=$A144,IF(CH$3&gt;=$A144,(CH$4),0),0)*($AH145-$AH144)/10000</f>
        <v>0</v>
      </c>
      <c r="CI144" s="17"/>
      <c r="CJ144" s="128" t="n">
        <f aca="false">SUM(BV144:CH144)*$AL144</f>
        <v>0</v>
      </c>
      <c r="CK144" s="128"/>
      <c r="CL144" s="128"/>
      <c r="CM144" s="142" t="n">
        <f aca="false">IF(CM$2&lt;=$A144,IF(CM$3&gt;=$A144,(CM$4),0),0)*($AH145-$AH144)/10000</f>
        <v>0</v>
      </c>
      <c r="CN144" s="142" t="n">
        <f aca="false">IF(CN$2&lt;=$A144,IF(CN$3&gt;=$A144,(CN$4),0),0)*($AH145-$AH144)/10000</f>
        <v>0</v>
      </c>
      <c r="CO144" s="142" t="n">
        <f aca="false">IF(CO$2&lt;=$A144,IF(CO$3&gt;=$A144,(CO$4),0),0)*($AH145-$AH144)/10000</f>
        <v>0</v>
      </c>
      <c r="CP144" s="142" t="n">
        <f aca="false">IF(CP$2&lt;=$A144,IF(CP$3&gt;=$A144,(CP$4),0),0)*($AH145-$AH144)/10000</f>
        <v>0</v>
      </c>
      <c r="CQ144" s="128"/>
      <c r="CR144" s="128" t="n">
        <f aca="false">SUM(CM144:CP144)*AL144</f>
        <v>0</v>
      </c>
      <c r="CS144" s="128"/>
      <c r="CT144" s="17"/>
      <c r="CU144" s="17"/>
      <c r="CV144" s="17"/>
      <c r="CW144" s="140" t="n">
        <f aca="false">IF(CW$2&lt;=$A144,IF(CW$3&gt;=$A144,(CW$4),0),0)*($AH145-$AH144)/10000</f>
        <v>0</v>
      </c>
      <c r="CX144" s="140" t="n">
        <f aca="false">IF(CX$2&lt;=$A144,IF(CX$3&gt;=$A144,(CX$4),0),0)*($AH145-$AH144)/10000</f>
        <v>0</v>
      </c>
      <c r="CY144" s="140" t="n">
        <f aca="false">IF(CY$2&lt;=$A144,IF(CY$3&gt;=$A144,(CY$4),0),0)*($AH145-$AH144)/10000</f>
        <v>0</v>
      </c>
      <c r="CZ144" s="140" t="n">
        <f aca="false">IF(CZ$2&lt;=$A144,IF(CZ$3&gt;=$A144,(CZ$4),0),0)*($AH145-$AH144)/10000</f>
        <v>0</v>
      </c>
      <c r="DA144" s="140" t="n">
        <f aca="false">IF(DA$2&lt;=$A144,IF(DA$3&gt;=$A144,(DA$4),0),0)*($AH145-$AH144)/10000</f>
        <v>0</v>
      </c>
      <c r="DB144" s="140" t="n">
        <f aca="false">IF(DB$2&lt;=$A144,IF(DB$3&gt;=$A144,(DB$4),0),0)*($AH145-$AH144)/10000</f>
        <v>0</v>
      </c>
      <c r="DC144" s="140" t="n">
        <f aca="false">IF(DC$2&lt;=$A144,IF(DC$3&gt;=$A144,(DC$4),0),0)*($AH145-$AH144)/10000</f>
        <v>0</v>
      </c>
      <c r="DD144" s="17"/>
      <c r="DE144" s="128" t="n">
        <f aca="false">SUM(CW144:DC144)*$AL144</f>
        <v>0</v>
      </c>
      <c r="DF144" s="17"/>
      <c r="DG144" s="17"/>
      <c r="DH144" s="17"/>
      <c r="DI144" s="17"/>
      <c r="DJ144" s="17"/>
      <c r="DK144" s="140" t="n">
        <f aca="false">IF(DK$2&lt;=$A144,IF(DK$3&gt;=$A144,(DK$4),0),0)*($AH145-$AH144)/10000</f>
        <v>0</v>
      </c>
      <c r="DL144" s="140" t="n">
        <f aca="false">IF(DL$2&lt;=$A144,IF(DL$3&gt;=$A144,(DL$4),0),0)*($AH145-$AH144)/10000</f>
        <v>0</v>
      </c>
      <c r="DM144" s="140" t="n">
        <f aca="false">IF(DM$2&lt;=$A144,IF(DM$3&gt;=$A144,(DM$4),0),0)*($AH145-$AH144)/10000</f>
        <v>0</v>
      </c>
      <c r="DN144" s="140" t="n">
        <f aca="false">IF(DN$2&lt;=$A144,IF(DN$3&gt;=$A144,(DN$4),0),0)*($AH145-$AH144)/10000</f>
        <v>0</v>
      </c>
      <c r="DO144" s="140"/>
      <c r="DP144" s="140" t="n">
        <f aca="false">SUM(DK144:DN144)*AL144</f>
        <v>0</v>
      </c>
      <c r="DQ144" s="140"/>
      <c r="DR144" s="140" t="n">
        <f aca="false">IF(DR$2&lt;=$A144,IF(DR$3&gt;=$A144,(DR$4),0),0)*($AH145-$AH144)/10000</f>
        <v>0</v>
      </c>
      <c r="DS144" s="140" t="n">
        <f aca="false">IF(DS$2&lt;=$A144,IF(DS$3&gt;=$A144,(DS$4),0),0)*($AH145-$AH144)/10000</f>
        <v>0</v>
      </c>
      <c r="DT144" s="140" t="n">
        <f aca="false">IF(DT$2&lt;=$A144,IF(DT$3&gt;=$A144,(DT$4),0),0)*($AH145-$AH144)/10000</f>
        <v>0</v>
      </c>
      <c r="DU144" s="140" t="n">
        <f aca="false">IF(DU$2&lt;=$A144,IF(DU$3&gt;=$A144,(DU$4),0),0)*($AH145-$AH144)/10000</f>
        <v>0</v>
      </c>
      <c r="DV144" s="140" t="n">
        <f aca="false">IF(DV$2&lt;=$A144,IF(DV$3&gt;=$A144,(DV$4),0),0)*($AH145-$AH144)/10000</f>
        <v>0</v>
      </c>
      <c r="DW144" s="140" t="n">
        <f aca="false">IF(DW$2&lt;=$A144,IF(DW$3&gt;=$A144,(DW$4),0),0)*($AH145-$AH144)/10000</f>
        <v>0</v>
      </c>
      <c r="DX144" s="140" t="n">
        <f aca="false">IF(DX$2&lt;=$A144,IF(DX$3&gt;=$A144,(DX$4),0),0)*($AH145-$AH144)/10000</f>
        <v>0</v>
      </c>
      <c r="DY144" s="140" t="n">
        <f aca="false">IF(DY$2&lt;=$A144,IF(DY$3&gt;=$A144,(DY$4),0),0)*($AH145-$AH144)/10000</f>
        <v>0</v>
      </c>
      <c r="DZ144" s="17"/>
      <c r="EA144" s="128" t="n">
        <f aca="false">DP144+((SUM(DR144:DY144)))</f>
        <v>0</v>
      </c>
      <c r="EB144" s="128" t="n">
        <f aca="false">EA144*AL144</f>
        <v>0</v>
      </c>
      <c r="EC144" s="17"/>
      <c r="ED144" s="17"/>
      <c r="EE144" s="17"/>
      <c r="EF144" s="17"/>
      <c r="EG144" s="17"/>
      <c r="EH144" s="140" t="n">
        <f aca="false">IF(EH$2&lt;=$A144,IF(EH$3&gt;=$A144,(EH$4),0),0)*($AH145-$AH144)/10000</f>
        <v>0</v>
      </c>
      <c r="EI144" s="140" t="n">
        <f aca="false">IF(EI$2&lt;=$A144,IF(EI$3&gt;=$A144,(EI$4),0),0)*($AH145-$AH144)/10000</f>
        <v>0</v>
      </c>
      <c r="EJ144" s="140" t="n">
        <f aca="false">IF(EJ$2&lt;=$A144,IF(EJ$3&gt;=$A144,(EJ$4),0),0)*($AH145-$AH144)/10000</f>
        <v>0</v>
      </c>
      <c r="EK144" s="140" t="n">
        <f aca="false">IF(EK$2&lt;=$A144,IF(EK$3&gt;=$A144,(EK$4),0),0)*($AH145-$AH144)/10000</f>
        <v>0</v>
      </c>
      <c r="EL144" s="140" t="n">
        <f aca="false">IF(EL$2&lt;=$A144,IF(EL$3&gt;=$A144,(EL$4),0),0)*($AH145-$AH144)/10000</f>
        <v>0</v>
      </c>
      <c r="EM144" s="140" t="n">
        <f aca="false">IF(EM$2&lt;=$A144,IF(EM$3&gt;=$A144,(EM$4),0),0)*($AH145-$AH144)/10000</f>
        <v>0</v>
      </c>
      <c r="EN144" s="17"/>
      <c r="EO144" s="128" t="n">
        <f aca="false">SUM(EH144:EM144)</f>
        <v>0</v>
      </c>
      <c r="EP144" s="128" t="n">
        <f aca="false">EO144*AL144</f>
        <v>0</v>
      </c>
      <c r="EQ144" s="17"/>
      <c r="ER144" s="17"/>
      <c r="ES144" s="17"/>
      <c r="ET144" s="17"/>
      <c r="EU144" s="17"/>
      <c r="EV144" s="140" t="n">
        <f aca="false">IF(EV$2&lt;=$A144,IF(EV$3&gt;=$A144,(EV$4),0),0)*($AH145-$AH144)/10000</f>
        <v>0</v>
      </c>
      <c r="EW144" s="140" t="n">
        <f aca="false">IF(EW$2&lt;=$A144,IF(EW$3&gt;=$A144,(EW$4),0),0)*($AH145-$AH144)/10000</f>
        <v>0</v>
      </c>
      <c r="EX144" s="140" t="n">
        <f aca="false">IF(EX$2&lt;=$A144,IF(EX$3&gt;=$A144,(EX$4),0),0)*($AH145-$AH144)/10000</f>
        <v>0</v>
      </c>
      <c r="EY144" s="140" t="n">
        <f aca="false">IF(EY$2&lt;=$A144,IF(EY$3&gt;=$A144,(EY$4),0),0)*($AH145-$AH144)/10000</f>
        <v>0</v>
      </c>
      <c r="EZ144" s="140" t="n">
        <f aca="false">IF(EZ$2&lt;=$A144,IF(EZ$3&gt;=$A144,(EZ$4),0),0)*($AH145-$AH144)/10000</f>
        <v>0</v>
      </c>
      <c r="FA144" s="140" t="n">
        <f aca="false">IF(FA$2&lt;=$A144,IF(FA$3&gt;=$A144,(FA$4),0),0)*($AH145-$AH144)/10000</f>
        <v>0</v>
      </c>
      <c r="FB144" s="17"/>
      <c r="FC144" s="128" t="n">
        <f aca="false">SUM(EV144:FA144)</f>
        <v>0</v>
      </c>
      <c r="FD144" s="128" t="n">
        <f aca="false">FC144*AL144</f>
        <v>0</v>
      </c>
      <c r="FE144" s="17"/>
      <c r="FF144" s="17"/>
      <c r="FG144" s="17"/>
      <c r="FH144" s="17"/>
      <c r="FI144" s="17"/>
      <c r="FJ144" s="17"/>
      <c r="FK144" s="140" t="n">
        <f aca="false">IF(FK$2&lt;=$A144,IF(FK$3&gt;=$A144,(FK$4),0),0)*($AH145-$AH144)/10000</f>
        <v>0</v>
      </c>
      <c r="FL144" s="140" t="n">
        <f aca="false">IF(FL$2&lt;=$A144,IF(FL$3&gt;=$A144,(FL$4),0),0)*($AH145-$AH144)/10000</f>
        <v>0</v>
      </c>
      <c r="FM144" s="140" t="n">
        <f aca="false">IF(FM$2&lt;=$A144,IF(FM$3&gt;=$A144,(FM$4),0),0)*($AH145-$AH144)/10000</f>
        <v>0</v>
      </c>
      <c r="FN144" s="140" t="n">
        <f aca="false">IF(FN$2&lt;=$A144,IF(FN$3&gt;=$A144,(FN$4),0),0)*($AH145-$AH144)/10000</f>
        <v>0</v>
      </c>
      <c r="FO144" s="140" t="n">
        <f aca="false">IF(FO$2&lt;=$A144,IF(FO$3&gt;=$A144,(FO$4),0),0)*($AH145-$AH144)/10000</f>
        <v>0</v>
      </c>
      <c r="FP144" s="140" t="n">
        <f aca="false">IF(FP$2&lt;=$A144,IF(FP$3&gt;=$A144,(FP$4),0),0)*($AH145-$AH144)/10000</f>
        <v>0</v>
      </c>
      <c r="FQ144" s="17"/>
      <c r="FR144" s="128" t="n">
        <f aca="false">SUM(FK144:FP144)</f>
        <v>0</v>
      </c>
      <c r="FS144" s="128" t="n">
        <f aca="false">FR144*AL144</f>
        <v>0</v>
      </c>
      <c r="FT144" s="17"/>
      <c r="FU144" s="17"/>
      <c r="FV144" s="17"/>
      <c r="FW144" s="17"/>
      <c r="FX144" s="17"/>
      <c r="FY144" s="17"/>
      <c r="FZ144" s="140" t="n">
        <f aca="false">IF(FZ$2&lt;=$A144,IF(FZ$3&gt;=$A144,(FZ$4),0),0)*($AH145-$AH144)/10000</f>
        <v>0</v>
      </c>
      <c r="GA144" s="140" t="n">
        <f aca="false">IF(GA$2&lt;=$A144,IF(GA$3&gt;=$A144,(GA$4),0),0)*($AH145-$AH144)/10000</f>
        <v>0</v>
      </c>
      <c r="GB144" s="140" t="n">
        <f aca="false">IF(GB$2&lt;=$A144,IF(GB$3&gt;=$A144,(GB$4),0),0)*($AH145-$AH144)/10000</f>
        <v>0</v>
      </c>
      <c r="GC144" s="140" t="n">
        <f aca="false">IF(GC$2&lt;=$A144,IF(GC$3&gt;=$A144,(GC$4),0),0)*($AH145-$AH144)/10000</f>
        <v>0</v>
      </c>
      <c r="GD144" s="140" t="n">
        <f aca="false">IF(GD$2&lt;=$A144,IF(GD$3&gt;=$A144,(GD$4),0),0)*($AH145-$AH144)/10000</f>
        <v>0</v>
      </c>
      <c r="GE144" s="140" t="n">
        <f aca="false">IF(GE$2&lt;=$A144,IF(GE$3&gt;=$A144,(GE$4),0),0)*($AH145-$AH144)/10000</f>
        <v>0</v>
      </c>
      <c r="GF144" s="17"/>
      <c r="GG144" s="128" t="n">
        <f aca="false">SUM(FZ144:GE144)</f>
        <v>0</v>
      </c>
      <c r="GH144" s="128" t="n">
        <f aca="false">GG144*AL144</f>
        <v>0</v>
      </c>
      <c r="GK144" s="17"/>
      <c r="GL144" s="17"/>
      <c r="GM144" s="17"/>
      <c r="GN144" s="17"/>
      <c r="GO144" s="140" t="n">
        <f aca="false">IF(GO$2&lt;=$A144,IF(GO$3&gt;=$A144,(GO$4),0),0)*($AH145-$AH144)/10000</f>
        <v>0</v>
      </c>
      <c r="GP144" s="140" t="n">
        <f aca="false">IF(GP$2&lt;=$A144,IF(GP$3&gt;=$A144,(GP$4),0),0)*($AH145-$AH144)/10000</f>
        <v>0</v>
      </c>
      <c r="GQ144" s="140" t="n">
        <f aca="false">IF(GQ$2&lt;=$A144,IF(GQ$3&gt;=$A144,(GQ$4),0),0)*($AH145-$AH144)/10000</f>
        <v>0</v>
      </c>
      <c r="GR144" s="140" t="n">
        <f aca="false">IF(GR$2&lt;=$A144,IF(GR$3&gt;=$A144,(GR$4),0),0)*($AH145-$AH144)/10000</f>
        <v>0</v>
      </c>
      <c r="GS144" s="140" t="n">
        <f aca="false">IF(GS$2&lt;=$A144,IF(GS$3&gt;=$A144,(GS$4),0),0)*($AH145-$AH144)/10000</f>
        <v>0</v>
      </c>
      <c r="GT144" s="140" t="n">
        <f aca="false">IF(GT$2&lt;=$A144,IF(GT$3&gt;=$A144,(GT$4),0),0)*($AH145-$AH144)/10000</f>
        <v>0</v>
      </c>
      <c r="GU144" s="17"/>
      <c r="GV144" s="128" t="n">
        <f aca="false">SUM(GO144:GT144)</f>
        <v>0</v>
      </c>
      <c r="GW144" s="128" t="n">
        <f aca="false">GV144*AL144</f>
        <v>0</v>
      </c>
      <c r="GZ144" s="17"/>
      <c r="HA144" s="17"/>
      <c r="HB144" s="17"/>
      <c r="HC144" s="17"/>
      <c r="HD144" s="140" t="n">
        <f aca="false">IF(HD$2&lt;=$A144,IF(HD$3&gt;=$A144,(HD$4),0),0)*($AH145-$AH144)/10000</f>
        <v>0</v>
      </c>
      <c r="HE144" s="140" t="n">
        <f aca="false">IF(HE$2&lt;=$A144,IF(HE$3&gt;=$A144,(HE$4),0),0)*($AH145-$AH144)/10000</f>
        <v>0</v>
      </c>
      <c r="HF144" s="140" t="n">
        <f aca="false">IF(HF$2&lt;=$A144,IF(HF$3&gt;=$A144,(HF$4),0),0)*($AH145-$AH144)/10000</f>
        <v>0</v>
      </c>
      <c r="HG144" s="140" t="n">
        <f aca="false">IF(HG$2&lt;=$A144,IF(HG$3&gt;=$A144,(HG$4),0),0)*($AH145-$AH144)/10000</f>
        <v>0</v>
      </c>
      <c r="HH144" s="140" t="n">
        <f aca="false">IF(HH$2&lt;=$A144,IF(HH$3&gt;=$A144,(HH$4),0),0)*($AH145-$AH144)/10000</f>
        <v>0</v>
      </c>
      <c r="HI144" s="140" t="n">
        <f aca="false">IF(HI$2&lt;=$A144,IF(HI$3&gt;=$A144,(HI$4),0),0)*($AH145-$AH144)/10000</f>
        <v>0</v>
      </c>
      <c r="HJ144" s="17"/>
      <c r="HK144" s="128" t="n">
        <f aca="false">SUM(HD144:HI144)</f>
        <v>0</v>
      </c>
      <c r="HL144" s="128" t="n">
        <f aca="false">HK144*AL144</f>
        <v>0</v>
      </c>
    </row>
    <row r="145" customFormat="false" ht="16.5" hidden="false" customHeight="false" outlineLevel="0" collapsed="false">
      <c r="A145" s="133" t="n">
        <v>41153</v>
      </c>
      <c r="B145" s="144" t="e">
        <f aca="false">INDEX(PrnArray,MATCH($A145,PrnColumn,0),MATCH($AE$19,PrnRow,0))+EP145</f>
        <v>#VALUE!</v>
      </c>
      <c r="C145" s="135" t="n">
        <f aca="false">INDEX(M1SHEET,MATCH($A145,M1COLUMN,0),MATCH($AF$14,M1ROW,0))</f>
        <v>0</v>
      </c>
      <c r="D145" s="152"/>
      <c r="E145" s="144" t="n">
        <f aca="false">INDEX(PrnArray,MATCH($A145,PrnColumn,0),MATCH($AF$47,PrnRow,0))+HL145</f>
        <v>0</v>
      </c>
      <c r="F145" s="135" t="n">
        <f aca="false">INDEX(M1SHEET,MATCH($A145,M1COLUMN,0),MATCH($AF$6,M1ROW,0))</f>
        <v>0.19</v>
      </c>
      <c r="G145" s="152"/>
      <c r="H145" s="144" t="n">
        <f aca="false">INDEX(PrnArray,MATCH($A145,PrnColumn,0),MATCH($AE$11,PrnRow,0))</f>
        <v>0</v>
      </c>
      <c r="I145" s="135" t="n">
        <f aca="false">INDEX(M1SHEET,MATCH($A145,M1COLUMN,0),MATCH($AF$20,M1ROW,0))</f>
        <v>-0.09</v>
      </c>
      <c r="J145" s="152"/>
      <c r="K145" s="144" t="e">
        <f aca="false">INDEX(PrnArray,MATCH($A145,PrnColumn,0),MATCH($AE$21,PrnRow,0))+FS145</f>
        <v>#VALUE!</v>
      </c>
      <c r="L145" s="135" t="n">
        <f aca="false">INDEX(M1SHEET,MATCH($A145,M1COLUMN,0),MATCH($AF$10,M1ROW,0))</f>
        <v>0.095</v>
      </c>
      <c r="M145" s="152"/>
      <c r="N145" s="144" t="n">
        <f aca="false">INDEX(PrnArray,MATCH($A145,PrnColumn,0),MATCH($AE$40,PrnRow,0))+AJ145</f>
        <v>-46.19</v>
      </c>
      <c r="O145" s="135" t="n">
        <f aca="false">INDEX(M1SHEET,MATCH($A145,M1COLUMN,0),MATCH($AF$26,M1ROW,0))</f>
        <v>0.13</v>
      </c>
      <c r="P145" s="152"/>
      <c r="Q145" s="144" t="n">
        <f aca="false">INDEX(PrnArray,MATCH($A145,PrnColumn,0),MATCH($AE$2,PrnRow,0))+$BE145+$DE145</f>
        <v>1.45</v>
      </c>
      <c r="R145" s="135" t="n">
        <f aca="false">INDEX(M1SHEET,MATCH($A145,M1COLUMN,0),MATCH($AF$3,M1ROW,0))</f>
        <v>-0.57</v>
      </c>
      <c r="S145" s="152"/>
      <c r="T145" s="135" t="n">
        <f aca="false">INDEX(M1SHEET,MATCH($A145,M1COLUMN,0),MATCH($AF$28,M1ROW,0))</f>
        <v>5.33759747109629</v>
      </c>
      <c r="U145" s="152"/>
      <c r="V145" s="144" t="e">
        <f aca="false">INDEX(PrnArray,MATCH($A145,PrnColumn,0),MATCH($AE$18,PrnRow,0))+INDEX(optsArray,MATCH($A145,optsColumn,0),MATCH($AE$18,optsRow,0))+$BE145+$CJ145+$CR145+$DP145</f>
        <v>#VALUE!</v>
      </c>
      <c r="W145" s="135" t="n">
        <f aca="false">INDEX(M1SHEET,MATCH($A145,M1COLUMN,0),MATCH($AF$2,M1ROW,0))</f>
        <v>4.3895</v>
      </c>
      <c r="X145" s="152"/>
      <c r="Z145" s="150" t="e">
        <f aca="false">H145+K145+Q145</f>
        <v>#VALUE!</v>
      </c>
      <c r="AA145" s="58"/>
      <c r="AB145" s="58"/>
      <c r="AH145" s="138" t="n">
        <v>41153</v>
      </c>
      <c r="AI145" s="96" t="n">
        <f aca="false">(BE145+BQ145+CJ145+DP145)*AL145</f>
        <v>0</v>
      </c>
      <c r="AJ145" s="97" t="n">
        <f aca="false">(AN145)*(AL145)</f>
        <v>0</v>
      </c>
      <c r="AK145" s="97" t="n">
        <f aca="false">(AM145+AN145)*(AL145)</f>
        <v>0</v>
      </c>
      <c r="AL145" s="139" t="n">
        <f aca="false">INDEX(M1SHEET,MATCH($AH145,M1COLUMN,0),MATCH($AF$38,M1ROW,0))</f>
        <v>0.496681790993767</v>
      </c>
      <c r="AM145" s="122" t="n">
        <f aca="false">BR145</f>
        <v>0</v>
      </c>
      <c r="AN145" s="97" t="n">
        <f aca="false">BQ145</f>
        <v>0</v>
      </c>
      <c r="AO145" s="125"/>
      <c r="AP145" s="108"/>
      <c r="AQ145" s="128" t="n">
        <f aca="false">SUM(AW145:BD145)+SUM(BH145:BO145)+SUM(DT145:DY145)+SUM(BV145:CH145)</f>
        <v>0</v>
      </c>
      <c r="AR145" s="108"/>
      <c r="AS145" s="17"/>
      <c r="AT145" s="17"/>
      <c r="AU145" s="37" t="n">
        <v>41153</v>
      </c>
      <c r="AV145" s="17"/>
      <c r="AW145" s="128" t="n">
        <f aca="false">IF(AW$2&lt;=$A145,IF(AW$3&gt;=$A145,(AW$4/1.055056),0),0)*($AH146-$AH145)/10000</f>
        <v>0</v>
      </c>
      <c r="AX145" s="140" t="n">
        <f aca="false">IF(AX$2&lt;=$A145,IF(AX$3&gt;=$A145,(AX$4/1.055056),0),0)*($AH146-$AH145)/10000</f>
        <v>0</v>
      </c>
      <c r="AY145" s="140" t="n">
        <f aca="false">IF(AY$2&lt;=$A145,IF(AY$3&gt;=$A145,(AY$4/1.055056),0),0)*($AH146-$AH145)/10000</f>
        <v>0</v>
      </c>
      <c r="AZ145" s="140" t="n">
        <f aca="false">IF(AZ$2&lt;=$A145,IF(AZ$3&gt;=$A145,(AZ$4/1.055056),0),0)*($AH146-$AH145)/10000</f>
        <v>0</v>
      </c>
      <c r="BA145" s="140" t="n">
        <f aca="false">IF(BA$2&lt;=$A145,IF(BA$3&gt;=$A145,(BA$4/1.055056),0),0)*($AH146-$AH145)/10000</f>
        <v>0</v>
      </c>
      <c r="BB145" s="140" t="n">
        <f aca="false">IF(BB$2&lt;=$A145,IF(BB$3&gt;=$A145,(BB$4/1.055056),0),0)*($AH146-$AH145)/10000</f>
        <v>0</v>
      </c>
      <c r="BC145" s="140" t="n">
        <f aca="false">IF(BC$2&lt;=$A145,IF(BC$3&gt;=$A145,(BC$4/1.055056),0),0)*($AH146-$AH145)/10000</f>
        <v>0</v>
      </c>
      <c r="BD145" s="140"/>
      <c r="BE145" s="140" t="n">
        <f aca="false">SUM(AW145:BD145)*AL145</f>
        <v>0</v>
      </c>
      <c r="BF145" s="13"/>
      <c r="BG145" s="13"/>
      <c r="BH145" s="141" t="n">
        <f aca="false">IF(BH$2&lt;=$A145,IF(BH$3&gt;=$A145,(BH$4/1.055056),0),0)*($AH146-$AH145)/10000</f>
        <v>0</v>
      </c>
      <c r="BI145" s="141" t="n">
        <f aca="false">IF(BI$2&lt;=$A145,IF(BI$3&gt;=$A145,(BI$4/1.055056),0),0)*($AH146-$AH145)/10000</f>
        <v>0</v>
      </c>
      <c r="BJ145" s="141" t="n">
        <f aca="false">IF(BJ$2&lt;=$A145,IF(BJ$3&gt;=$A145,(BJ$4/1.055056),0),0)*($AH146-$AH145)/10000</f>
        <v>0</v>
      </c>
      <c r="BK145" s="141" t="n">
        <f aca="false">IF(BK$2&lt;=$A145,IF(BK$3&gt;=$A145,(BK$4/1.055056),0),0)*($AH146-$AH145)/10000</f>
        <v>0</v>
      </c>
      <c r="BL145" s="141" t="n">
        <f aca="false">IF(BL$2&lt;=$A145,IF(BL$3&gt;=$A145,(BL$4/1.055056),0),0)*($AH146-$AH145)/10000</f>
        <v>0</v>
      </c>
      <c r="BM145" s="141" t="n">
        <f aca="false">IF(BM$2&lt;=$A145,IF(BM$3&gt;=$A145,(BM$4/1.055056),0),0)*($AH146-$AH145)/10000</f>
        <v>0</v>
      </c>
      <c r="BN145" s="141" t="n">
        <f aca="false">IF(BN$2&lt;=$A145,IF(BN$3&gt;=$A145,(BN$4/1.055056),0),0)*($AH146-$AH145)/10000</f>
        <v>0</v>
      </c>
      <c r="BO145" s="141" t="n">
        <f aca="false">IF(BO$2&lt;=$A145,IF(BO$3&gt;=$A145,(BO$4/1.055056),0),0)*($AH146-$AH145)/10000</f>
        <v>0</v>
      </c>
      <c r="BP145" s="13"/>
      <c r="BQ145" s="14" t="n">
        <f aca="false">SUM(BH145:BO145)</f>
        <v>0</v>
      </c>
      <c r="BR145" s="14"/>
      <c r="BS145" s="14"/>
      <c r="BT145" s="17"/>
      <c r="BU145" s="17"/>
      <c r="BV145" s="142" t="n">
        <f aca="false">IF(BV$2&lt;=$A145,IF(BV$3&gt;=$A145,(BV$4),0),0)*($AH146-$AH145)/10000</f>
        <v>0</v>
      </c>
      <c r="BW145" s="142" t="n">
        <f aca="false">IF(BW$2&lt;=$A145,IF(BW$3&gt;=$A145,(BW$4),0),0)*($AH146-$AH145)/10000</f>
        <v>0</v>
      </c>
      <c r="BX145" s="142" t="n">
        <f aca="false">IF(BX$2&lt;=$A145,IF(BX$3&gt;=$A145,(BX$4),0),0)*($AH146-$AH145)/10000</f>
        <v>0</v>
      </c>
      <c r="BY145" s="142" t="n">
        <f aca="false">IF(BY$2&lt;=$A145,IF(BY$3&gt;=$A145,(BY$4),0),0)*($AH146-$AH145)/10000</f>
        <v>0</v>
      </c>
      <c r="BZ145" s="142" t="n">
        <f aca="false">IF(BZ$2&lt;=$A145,IF(BZ$3&gt;=$A145,(BZ$4),0),0)*($AH146-$AH145)/10000</f>
        <v>0</v>
      </c>
      <c r="CA145" s="140" t="n">
        <f aca="false">IF(CA$2&lt;=$A145,IF(CA$3&gt;=$A145,(CA$4),0),0)*($AH146-$AH145)/10000</f>
        <v>0</v>
      </c>
      <c r="CB145" s="140" t="n">
        <f aca="false">IF(CB$2&lt;=$A145,IF(CB$3&gt;=$A145,(CB$4),0),0)*($AH146-$AH145)/10000</f>
        <v>0</v>
      </c>
      <c r="CC145" s="140" t="n">
        <f aca="false">IF(CC$2&lt;=$A145,IF(CC$3&gt;=$A145,(CC$4),0),0)*($AH146-$AH145)/10000</f>
        <v>0</v>
      </c>
      <c r="CD145" s="140" t="n">
        <f aca="false">IF(CD$2&lt;=$A145,IF(CD$3&gt;=$A145,(CD$4),0),0)*($AH146-$AH145)/10000</f>
        <v>0</v>
      </c>
      <c r="CE145" s="140" t="n">
        <f aca="false">IF(CE$2&lt;=$A145,IF(CE$3&gt;=$A145,(CE$4),0),0)*($AH146-$AH145)/10000</f>
        <v>0</v>
      </c>
      <c r="CF145" s="140" t="n">
        <f aca="false">IF(CF$2&lt;=$A145,IF(CF$3&gt;=$A145,(CF$4),0),0)*($AH146-$AH145)/10000</f>
        <v>0</v>
      </c>
      <c r="CG145" s="140" t="n">
        <f aca="false">IF(CG$2&lt;=$A145,IF(CG$3&gt;=$A145,(CG$4),0),0)*($AH146-$AH145)/10000</f>
        <v>0</v>
      </c>
      <c r="CH145" s="140" t="n">
        <f aca="false">IF(CH$2&lt;=$A145,IF(CH$3&gt;=$A145,(CH$4),0),0)*($AH146-$AH145)/10000</f>
        <v>0</v>
      </c>
      <c r="CI145" s="17"/>
      <c r="CJ145" s="128" t="n">
        <f aca="false">SUM(BV145:CH145)*$AL145</f>
        <v>0</v>
      </c>
      <c r="CK145" s="128"/>
      <c r="CL145" s="128"/>
      <c r="CM145" s="142" t="n">
        <f aca="false">IF(CM$2&lt;=$A145,IF(CM$3&gt;=$A145,(CM$4),0),0)*($AH146-$AH145)/10000</f>
        <v>0</v>
      </c>
      <c r="CN145" s="142" t="n">
        <f aca="false">IF(CN$2&lt;=$A145,IF(CN$3&gt;=$A145,(CN$4),0),0)*($AH146-$AH145)/10000</f>
        <v>0</v>
      </c>
      <c r="CO145" s="142" t="n">
        <f aca="false">IF(CO$2&lt;=$A145,IF(CO$3&gt;=$A145,(CO$4),0),0)*($AH146-$AH145)/10000</f>
        <v>0</v>
      </c>
      <c r="CP145" s="142" t="n">
        <f aca="false">IF(CP$2&lt;=$A145,IF(CP$3&gt;=$A145,(CP$4),0),0)*($AH146-$AH145)/10000</f>
        <v>0</v>
      </c>
      <c r="CQ145" s="128"/>
      <c r="CR145" s="128" t="n">
        <f aca="false">SUM(CM145:CP145)*AL145</f>
        <v>0</v>
      </c>
      <c r="CS145" s="128"/>
      <c r="CT145" s="17"/>
      <c r="CU145" s="17"/>
      <c r="CV145" s="17"/>
      <c r="CW145" s="140" t="n">
        <f aca="false">IF(CW$2&lt;=$A145,IF(CW$3&gt;=$A145,(CW$4),0),0)*($AH146-$AH145)/10000</f>
        <v>0</v>
      </c>
      <c r="CX145" s="140" t="n">
        <f aca="false">IF(CX$2&lt;=$A145,IF(CX$3&gt;=$A145,(CX$4),0),0)*($AH146-$AH145)/10000</f>
        <v>0</v>
      </c>
      <c r="CY145" s="140" t="n">
        <f aca="false">IF(CY$2&lt;=$A145,IF(CY$3&gt;=$A145,(CY$4),0),0)*($AH146-$AH145)/10000</f>
        <v>0</v>
      </c>
      <c r="CZ145" s="140" t="n">
        <f aca="false">IF(CZ$2&lt;=$A145,IF(CZ$3&gt;=$A145,(CZ$4),0),0)*($AH146-$AH145)/10000</f>
        <v>0</v>
      </c>
      <c r="DA145" s="140" t="n">
        <f aca="false">IF(DA$2&lt;=$A145,IF(DA$3&gt;=$A145,(DA$4),0),0)*($AH146-$AH145)/10000</f>
        <v>0</v>
      </c>
      <c r="DB145" s="140" t="n">
        <f aca="false">IF(DB$2&lt;=$A145,IF(DB$3&gt;=$A145,(DB$4),0),0)*($AH146-$AH145)/10000</f>
        <v>0</v>
      </c>
      <c r="DC145" s="140" t="n">
        <f aca="false">IF(DC$2&lt;=$A145,IF(DC$3&gt;=$A145,(DC$4),0),0)*($AH146-$AH145)/10000</f>
        <v>0</v>
      </c>
      <c r="DD145" s="17"/>
      <c r="DE145" s="128" t="n">
        <f aca="false">SUM(CW145:DC145)*$AL145</f>
        <v>0</v>
      </c>
      <c r="DF145" s="17"/>
      <c r="DG145" s="17"/>
      <c r="DH145" s="17"/>
      <c r="DI145" s="17"/>
      <c r="DJ145" s="17"/>
      <c r="DK145" s="140" t="n">
        <f aca="false">IF(DK$2&lt;=$A145,IF(DK$3&gt;=$A145,(DK$4),0),0)*($AH146-$AH145)/10000</f>
        <v>0</v>
      </c>
      <c r="DL145" s="140" t="n">
        <f aca="false">IF(DL$2&lt;=$A145,IF(DL$3&gt;=$A145,(DL$4),0),0)*($AH146-$AH145)/10000</f>
        <v>0</v>
      </c>
      <c r="DM145" s="140" t="n">
        <f aca="false">IF(DM$2&lt;=$A145,IF(DM$3&gt;=$A145,(DM$4),0),0)*($AH146-$AH145)/10000</f>
        <v>0</v>
      </c>
      <c r="DN145" s="140" t="n">
        <f aca="false">IF(DN$2&lt;=$A145,IF(DN$3&gt;=$A145,(DN$4),0),0)*($AH146-$AH145)/10000</f>
        <v>0</v>
      </c>
      <c r="DO145" s="140"/>
      <c r="DP145" s="140" t="n">
        <f aca="false">SUM(DK145:DN145)*AL145</f>
        <v>0</v>
      </c>
      <c r="DQ145" s="140"/>
      <c r="DR145" s="140" t="n">
        <f aca="false">IF(DR$2&lt;=$A145,IF(DR$3&gt;=$A145,(DR$4),0),0)*($AH146-$AH145)/10000</f>
        <v>0</v>
      </c>
      <c r="DS145" s="140" t="n">
        <f aca="false">IF(DS$2&lt;=$A145,IF(DS$3&gt;=$A145,(DS$4),0),0)*($AH146-$AH145)/10000</f>
        <v>0</v>
      </c>
      <c r="DT145" s="140" t="n">
        <f aca="false">IF(DT$2&lt;=$A145,IF(DT$3&gt;=$A145,(DT$4),0),0)*($AH146-$AH145)/10000</f>
        <v>0</v>
      </c>
      <c r="DU145" s="140" t="n">
        <f aca="false">IF(DU$2&lt;=$A145,IF(DU$3&gt;=$A145,(DU$4),0),0)*($AH146-$AH145)/10000</f>
        <v>0</v>
      </c>
      <c r="DV145" s="140" t="n">
        <f aca="false">IF(DV$2&lt;=$A145,IF(DV$3&gt;=$A145,(DV$4),0),0)*($AH146-$AH145)/10000</f>
        <v>0</v>
      </c>
      <c r="DW145" s="140" t="n">
        <f aca="false">IF(DW$2&lt;=$A145,IF(DW$3&gt;=$A145,(DW$4),0),0)*($AH146-$AH145)/10000</f>
        <v>0</v>
      </c>
      <c r="DX145" s="140" t="n">
        <f aca="false">IF(DX$2&lt;=$A145,IF(DX$3&gt;=$A145,(DX$4),0),0)*($AH146-$AH145)/10000</f>
        <v>0</v>
      </c>
      <c r="DY145" s="140" t="n">
        <f aca="false">IF(DY$2&lt;=$A145,IF(DY$3&gt;=$A145,(DY$4),0),0)*($AH146-$AH145)/10000</f>
        <v>0</v>
      </c>
      <c r="DZ145" s="17"/>
      <c r="EA145" s="128" t="n">
        <f aca="false">DP145+((SUM(DR145:DY145)))</f>
        <v>0</v>
      </c>
      <c r="EB145" s="128" t="n">
        <f aca="false">EA145*AL145</f>
        <v>0</v>
      </c>
      <c r="EC145" s="17"/>
      <c r="ED145" s="17"/>
      <c r="EE145" s="17"/>
      <c r="EF145" s="17"/>
      <c r="EG145" s="17"/>
      <c r="EH145" s="140" t="n">
        <f aca="false">IF(EH$2&lt;=$A145,IF(EH$3&gt;=$A145,(EH$4),0),0)*($AH146-$AH145)/10000</f>
        <v>0</v>
      </c>
      <c r="EI145" s="140" t="n">
        <f aca="false">IF(EI$2&lt;=$A145,IF(EI$3&gt;=$A145,(EI$4),0),0)*($AH146-$AH145)/10000</f>
        <v>0</v>
      </c>
      <c r="EJ145" s="140" t="n">
        <f aca="false">IF(EJ$2&lt;=$A145,IF(EJ$3&gt;=$A145,(EJ$4),0),0)*($AH146-$AH145)/10000</f>
        <v>0</v>
      </c>
      <c r="EK145" s="140" t="n">
        <f aca="false">IF(EK$2&lt;=$A145,IF(EK$3&gt;=$A145,(EK$4),0),0)*($AH146-$AH145)/10000</f>
        <v>0</v>
      </c>
      <c r="EL145" s="140" t="n">
        <f aca="false">IF(EL$2&lt;=$A145,IF(EL$3&gt;=$A145,(EL$4),0),0)*($AH146-$AH145)/10000</f>
        <v>0</v>
      </c>
      <c r="EM145" s="140" t="n">
        <f aca="false">IF(EM$2&lt;=$A145,IF(EM$3&gt;=$A145,(EM$4),0),0)*($AH146-$AH145)/10000</f>
        <v>0</v>
      </c>
      <c r="EN145" s="17"/>
      <c r="EO145" s="128" t="n">
        <f aca="false">SUM(EH145:EM145)</f>
        <v>0</v>
      </c>
      <c r="EP145" s="128" t="n">
        <f aca="false">EO145*AL145</f>
        <v>0</v>
      </c>
      <c r="EQ145" s="17"/>
      <c r="ER145" s="17"/>
      <c r="ES145" s="17"/>
      <c r="ET145" s="17"/>
      <c r="EU145" s="17"/>
      <c r="EV145" s="140" t="n">
        <f aca="false">IF(EV$2&lt;=$A145,IF(EV$3&gt;=$A145,(EV$4),0),0)*($AH146-$AH145)/10000</f>
        <v>0</v>
      </c>
      <c r="EW145" s="140" t="n">
        <f aca="false">IF(EW$2&lt;=$A145,IF(EW$3&gt;=$A145,(EW$4),0),0)*($AH146-$AH145)/10000</f>
        <v>0</v>
      </c>
      <c r="EX145" s="140" t="n">
        <f aca="false">IF(EX$2&lt;=$A145,IF(EX$3&gt;=$A145,(EX$4),0),0)*($AH146-$AH145)/10000</f>
        <v>0</v>
      </c>
      <c r="EY145" s="140" t="n">
        <f aca="false">IF(EY$2&lt;=$A145,IF(EY$3&gt;=$A145,(EY$4),0),0)*($AH146-$AH145)/10000</f>
        <v>0</v>
      </c>
      <c r="EZ145" s="140" t="n">
        <f aca="false">IF(EZ$2&lt;=$A145,IF(EZ$3&gt;=$A145,(EZ$4),0),0)*($AH146-$AH145)/10000</f>
        <v>0</v>
      </c>
      <c r="FA145" s="140" t="n">
        <f aca="false">IF(FA$2&lt;=$A145,IF(FA$3&gt;=$A145,(FA$4),0),0)*($AH146-$AH145)/10000</f>
        <v>0</v>
      </c>
      <c r="FB145" s="17"/>
      <c r="FC145" s="128" t="n">
        <f aca="false">SUM(EV145:FA145)</f>
        <v>0</v>
      </c>
      <c r="FD145" s="128" t="n">
        <f aca="false">FC145*AL145</f>
        <v>0</v>
      </c>
      <c r="FE145" s="17"/>
      <c r="FF145" s="17"/>
      <c r="FG145" s="17"/>
      <c r="FH145" s="17"/>
      <c r="FI145" s="17"/>
      <c r="FJ145" s="17"/>
      <c r="FK145" s="140" t="n">
        <f aca="false">IF(FK$2&lt;=$A145,IF(FK$3&gt;=$A145,(FK$4),0),0)*($AH146-$AH145)/10000</f>
        <v>0</v>
      </c>
      <c r="FL145" s="140" t="n">
        <f aca="false">IF(FL$2&lt;=$A145,IF(FL$3&gt;=$A145,(FL$4),0),0)*($AH146-$AH145)/10000</f>
        <v>0</v>
      </c>
      <c r="FM145" s="140" t="n">
        <f aca="false">IF(FM$2&lt;=$A145,IF(FM$3&gt;=$A145,(FM$4),0),0)*($AH146-$AH145)/10000</f>
        <v>0</v>
      </c>
      <c r="FN145" s="140" t="n">
        <f aca="false">IF(FN$2&lt;=$A145,IF(FN$3&gt;=$A145,(FN$4),0),0)*($AH146-$AH145)/10000</f>
        <v>0</v>
      </c>
      <c r="FO145" s="140" t="n">
        <f aca="false">IF(FO$2&lt;=$A145,IF(FO$3&gt;=$A145,(FO$4),0),0)*($AH146-$AH145)/10000</f>
        <v>0</v>
      </c>
      <c r="FP145" s="140" t="n">
        <f aca="false">IF(FP$2&lt;=$A145,IF(FP$3&gt;=$A145,(FP$4),0),0)*($AH146-$AH145)/10000</f>
        <v>0</v>
      </c>
      <c r="FQ145" s="17"/>
      <c r="FR145" s="128" t="n">
        <f aca="false">SUM(FK145:FP145)</f>
        <v>0</v>
      </c>
      <c r="FS145" s="128" t="n">
        <f aca="false">FR145*AL145</f>
        <v>0</v>
      </c>
      <c r="FT145" s="17"/>
      <c r="FU145" s="17"/>
      <c r="FV145" s="17"/>
      <c r="FW145" s="17"/>
      <c r="FX145" s="17"/>
      <c r="FY145" s="17"/>
      <c r="FZ145" s="140" t="n">
        <f aca="false">IF(FZ$2&lt;=$A145,IF(FZ$3&gt;=$A145,(FZ$4),0),0)*($AH146-$AH145)/10000</f>
        <v>0</v>
      </c>
      <c r="GA145" s="140" t="n">
        <f aca="false">IF(GA$2&lt;=$A145,IF(GA$3&gt;=$A145,(GA$4),0),0)*($AH146-$AH145)/10000</f>
        <v>0</v>
      </c>
      <c r="GB145" s="140" t="n">
        <f aca="false">IF(GB$2&lt;=$A145,IF(GB$3&gt;=$A145,(GB$4),0),0)*($AH146-$AH145)/10000</f>
        <v>0</v>
      </c>
      <c r="GC145" s="140" t="n">
        <f aca="false">IF(GC$2&lt;=$A145,IF(GC$3&gt;=$A145,(GC$4),0),0)*($AH146-$AH145)/10000</f>
        <v>0</v>
      </c>
      <c r="GD145" s="140" t="n">
        <f aca="false">IF(GD$2&lt;=$A145,IF(GD$3&gt;=$A145,(GD$4),0),0)*($AH146-$AH145)/10000</f>
        <v>0</v>
      </c>
      <c r="GE145" s="140" t="n">
        <f aca="false">IF(GE$2&lt;=$A145,IF(GE$3&gt;=$A145,(GE$4),0),0)*($AH146-$AH145)/10000</f>
        <v>0</v>
      </c>
      <c r="GF145" s="17"/>
      <c r="GG145" s="128" t="n">
        <f aca="false">SUM(FZ145:GE145)</f>
        <v>0</v>
      </c>
      <c r="GH145" s="128" t="n">
        <f aca="false">GG145*AL145</f>
        <v>0</v>
      </c>
      <c r="GK145" s="17"/>
      <c r="GL145" s="17"/>
      <c r="GM145" s="17"/>
      <c r="GN145" s="17"/>
      <c r="GO145" s="140" t="n">
        <f aca="false">IF(GO$2&lt;=$A145,IF(GO$3&gt;=$A145,(GO$4),0),0)*($AH146-$AH145)/10000</f>
        <v>0</v>
      </c>
      <c r="GP145" s="140" t="n">
        <f aca="false">IF(GP$2&lt;=$A145,IF(GP$3&gt;=$A145,(GP$4),0),0)*($AH146-$AH145)/10000</f>
        <v>0</v>
      </c>
      <c r="GQ145" s="140" t="n">
        <f aca="false">IF(GQ$2&lt;=$A145,IF(GQ$3&gt;=$A145,(GQ$4),0),0)*($AH146-$AH145)/10000</f>
        <v>0</v>
      </c>
      <c r="GR145" s="140" t="n">
        <f aca="false">IF(GR$2&lt;=$A145,IF(GR$3&gt;=$A145,(GR$4),0),0)*($AH146-$AH145)/10000</f>
        <v>0</v>
      </c>
      <c r="GS145" s="140" t="n">
        <f aca="false">IF(GS$2&lt;=$A145,IF(GS$3&gt;=$A145,(GS$4),0),0)*($AH146-$AH145)/10000</f>
        <v>0</v>
      </c>
      <c r="GT145" s="140" t="n">
        <f aca="false">IF(GT$2&lt;=$A145,IF(GT$3&gt;=$A145,(GT$4),0),0)*($AH146-$AH145)/10000</f>
        <v>0</v>
      </c>
      <c r="GU145" s="17"/>
      <c r="GV145" s="128" t="n">
        <f aca="false">SUM(GO145:GT145)</f>
        <v>0</v>
      </c>
      <c r="GW145" s="128" t="n">
        <f aca="false">GV145*AL145</f>
        <v>0</v>
      </c>
      <c r="GZ145" s="17"/>
      <c r="HA145" s="17"/>
      <c r="HB145" s="17"/>
      <c r="HC145" s="17"/>
      <c r="HD145" s="140" t="n">
        <f aca="false">IF(HD$2&lt;=$A145,IF(HD$3&gt;=$A145,(HD$4),0),0)*($AH146-$AH145)/10000</f>
        <v>0</v>
      </c>
      <c r="HE145" s="140" t="n">
        <f aca="false">IF(HE$2&lt;=$A145,IF(HE$3&gt;=$A145,(HE$4),0),0)*($AH146-$AH145)/10000</f>
        <v>0</v>
      </c>
      <c r="HF145" s="140" t="n">
        <f aca="false">IF(HF$2&lt;=$A145,IF(HF$3&gt;=$A145,(HF$4),0),0)*($AH146-$AH145)/10000</f>
        <v>0</v>
      </c>
      <c r="HG145" s="140" t="n">
        <f aca="false">IF(HG$2&lt;=$A145,IF(HG$3&gt;=$A145,(HG$4),0),0)*($AH146-$AH145)/10000</f>
        <v>0</v>
      </c>
      <c r="HH145" s="140" t="n">
        <f aca="false">IF(HH$2&lt;=$A145,IF(HH$3&gt;=$A145,(HH$4),0),0)*($AH146-$AH145)/10000</f>
        <v>0</v>
      </c>
      <c r="HI145" s="140" t="n">
        <f aca="false">IF(HI$2&lt;=$A145,IF(HI$3&gt;=$A145,(HI$4),0),0)*($AH146-$AH145)/10000</f>
        <v>0</v>
      </c>
      <c r="HJ145" s="17"/>
      <c r="HK145" s="128" t="n">
        <f aca="false">SUM(HD145:HI145)</f>
        <v>0</v>
      </c>
      <c r="HL145" s="128" t="n">
        <f aca="false">HK145*AL145</f>
        <v>0</v>
      </c>
    </row>
    <row r="146" customFormat="false" ht="16.5" hidden="false" customHeight="false" outlineLevel="0" collapsed="false">
      <c r="A146" s="143" t="n">
        <v>41183</v>
      </c>
      <c r="B146" s="153" t="e">
        <f aca="false">INDEX(PrnArray,MATCH($A146,PrnColumn,0),MATCH($AE$19,PrnRow,0))+EP146</f>
        <v>#VALUE!</v>
      </c>
      <c r="C146" s="154" t="n">
        <f aca="false">INDEX(M1SHEET,MATCH($A146,M1COLUMN,0),MATCH($AF$14,M1ROW,0))</f>
        <v>0</v>
      </c>
      <c r="D146" s="155"/>
      <c r="E146" s="153" t="n">
        <f aca="false">INDEX(PrnArray,MATCH($A146,PrnColumn,0),MATCH($AF$47,PrnRow,0))+HL146</f>
        <v>0</v>
      </c>
      <c r="F146" s="154" t="n">
        <f aca="false">INDEX(M1SHEET,MATCH($A146,M1COLUMN,0),MATCH($AF$6,M1ROW,0))</f>
        <v>0.2</v>
      </c>
      <c r="G146" s="155"/>
      <c r="H146" s="153" t="n">
        <f aca="false">INDEX(PrnArray,MATCH($A146,PrnColumn,0),MATCH($AE$11,PrnRow,0))</f>
        <v>0</v>
      </c>
      <c r="I146" s="154" t="n">
        <f aca="false">INDEX(M1SHEET,MATCH($A146,M1COLUMN,0),MATCH($AF$20,M1ROW,0))</f>
        <v>-0.09</v>
      </c>
      <c r="J146" s="155"/>
      <c r="K146" s="153" t="e">
        <f aca="false">INDEX(PrnArray,MATCH($A146,PrnColumn,0),MATCH($AE$21,PrnRow,0))+FS146</f>
        <v>#VALUE!</v>
      </c>
      <c r="L146" s="154" t="n">
        <f aca="false">INDEX(M1SHEET,MATCH($A146,M1COLUMN,0),MATCH($AF$10,M1ROW,0))</f>
        <v>0.105</v>
      </c>
      <c r="M146" s="155"/>
      <c r="N146" s="153" t="n">
        <f aca="false">INDEX(PrnArray,MATCH($A146,PrnColumn,0),MATCH($AE$40,PrnRow,0))+AJ146</f>
        <v>-47.47</v>
      </c>
      <c r="O146" s="154" t="n">
        <f aca="false">INDEX(M1SHEET,MATCH($A146,M1COLUMN,0),MATCH($AF$26,M1ROW,0))</f>
        <v>0.13</v>
      </c>
      <c r="P146" s="155"/>
      <c r="Q146" s="153" t="n">
        <f aca="false">INDEX(PrnArray,MATCH($A146,PrnColumn,0),MATCH($AE$2,PrnRow,0))+$BE146+$DE146</f>
        <v>1.49</v>
      </c>
      <c r="R146" s="154" t="n">
        <f aca="false">INDEX(M1SHEET,MATCH($A146,M1COLUMN,0),MATCH($AF$3,M1ROW,0))</f>
        <v>-0.57</v>
      </c>
      <c r="S146" s="155"/>
      <c r="T146" s="154" t="n">
        <f aca="false">INDEX(M1SHEET,MATCH($A146,M1COLUMN,0),MATCH($AF$28,M1ROW,0))</f>
        <v>5.39058854683581</v>
      </c>
      <c r="U146" s="155"/>
      <c r="V146" s="153" t="e">
        <f aca="false">INDEX(PrnArray,MATCH($A146,PrnColumn,0),MATCH($AE$18,PrnRow,0))+INDEX(optsArray,MATCH($A146,optsColumn,0),MATCH($AE$18,optsRow,0))+$BE146+$CJ146+$CR146+$DP146</f>
        <v>#VALUE!</v>
      </c>
      <c r="W146" s="154" t="n">
        <f aca="false">INDEX(M1SHEET,MATCH($A146,M1COLUMN,0),MATCH($AF$2,M1ROW,0))</f>
        <v>4.4275</v>
      </c>
      <c r="X146" s="155"/>
      <c r="Z146" s="146" t="e">
        <f aca="false">H146+K146+Q146</f>
        <v>#VALUE!</v>
      </c>
      <c r="AA146" s="58"/>
      <c r="AB146" s="58"/>
      <c r="AH146" s="138" t="n">
        <v>41183</v>
      </c>
      <c r="AI146" s="96" t="n">
        <f aca="false">(BE146+BQ146+CJ146+DP146)*AL146</f>
        <v>0</v>
      </c>
      <c r="AJ146" s="97" t="n">
        <f aca="false">(AN146)*(AL146)</f>
        <v>0</v>
      </c>
      <c r="AK146" s="97" t="n">
        <f aca="false">(AM146+AN146)*(AL146)</f>
        <v>0</v>
      </c>
      <c r="AL146" s="139" t="n">
        <f aca="false">INDEX(M1SHEET,MATCH($AH146,M1COLUMN,0),MATCH($AF$38,M1ROW,0))</f>
        <v>0.494003986420268</v>
      </c>
      <c r="AM146" s="122" t="n">
        <f aca="false">BR146</f>
        <v>0</v>
      </c>
      <c r="AN146" s="97" t="n">
        <f aca="false">BQ146</f>
        <v>0</v>
      </c>
      <c r="AO146" s="125"/>
      <c r="AP146" s="108"/>
      <c r="AQ146" s="128" t="n">
        <f aca="false">SUM(AW146:BD146)+SUM(BH146:BO146)+SUM(DT146:DY146)+SUM(BV146:CH146)</f>
        <v>0</v>
      </c>
      <c r="AR146" s="108"/>
      <c r="AS146" s="17"/>
      <c r="AT146" s="17"/>
      <c r="AU146" s="37" t="n">
        <v>41183</v>
      </c>
      <c r="AV146" s="17"/>
      <c r="AW146" s="128" t="n">
        <f aca="false">IF(AW$2&lt;=$A146,IF(AW$3&gt;=$A146,(AW$4/1.055056),0),0)*($AH147-$AH146)/10000</f>
        <v>0</v>
      </c>
      <c r="AX146" s="140" t="n">
        <f aca="false">IF(AX$2&lt;=$A146,IF(AX$3&gt;=$A146,(AX$4/1.055056),0),0)*($AH147-$AH146)/10000</f>
        <v>0</v>
      </c>
      <c r="AY146" s="140" t="n">
        <f aca="false">IF(AY$2&lt;=$A146,IF(AY$3&gt;=$A146,(AY$4/1.055056),0),0)*($AH147-$AH146)/10000</f>
        <v>0</v>
      </c>
      <c r="AZ146" s="140" t="n">
        <f aca="false">IF(AZ$2&lt;=$A146,IF(AZ$3&gt;=$A146,(AZ$4/1.055056),0),0)*($AH147-$AH146)/10000</f>
        <v>0</v>
      </c>
      <c r="BA146" s="140" t="n">
        <f aca="false">IF(BA$2&lt;=$A146,IF(BA$3&gt;=$A146,(BA$4/1.055056),0),0)*($AH147-$AH146)/10000</f>
        <v>0</v>
      </c>
      <c r="BB146" s="140" t="n">
        <f aca="false">IF(BB$2&lt;=$A146,IF(BB$3&gt;=$A146,(BB$4/1.055056),0),0)*($AH147-$AH146)/10000</f>
        <v>0</v>
      </c>
      <c r="BC146" s="140" t="n">
        <f aca="false">IF(BC$2&lt;=$A146,IF(BC$3&gt;=$A146,(BC$4/1.055056),0),0)*($AH147-$AH146)/10000</f>
        <v>0</v>
      </c>
      <c r="BD146" s="140"/>
      <c r="BE146" s="140" t="n">
        <f aca="false">SUM(AW146:BD146)*AL146</f>
        <v>0</v>
      </c>
      <c r="BF146" s="13"/>
      <c r="BG146" s="13"/>
      <c r="BH146" s="141" t="n">
        <f aca="false">IF(BH$2&lt;=$A146,IF(BH$3&gt;=$A146,(BH$4/1.055056),0),0)*($AH147-$AH146)/10000</f>
        <v>0</v>
      </c>
      <c r="BI146" s="141" t="n">
        <f aca="false">IF(BI$2&lt;=$A146,IF(BI$3&gt;=$A146,(BI$4/1.055056),0),0)*($AH147-$AH146)/10000</f>
        <v>0</v>
      </c>
      <c r="BJ146" s="141" t="n">
        <f aca="false">IF(BJ$2&lt;=$A146,IF(BJ$3&gt;=$A146,(BJ$4/1.055056),0),0)*($AH147-$AH146)/10000</f>
        <v>0</v>
      </c>
      <c r="BK146" s="141" t="n">
        <f aca="false">IF(BK$2&lt;=$A146,IF(BK$3&gt;=$A146,(BK$4/1.055056),0),0)*($AH147-$AH146)/10000</f>
        <v>0</v>
      </c>
      <c r="BL146" s="141" t="n">
        <f aca="false">IF(BL$2&lt;=$A146,IF(BL$3&gt;=$A146,(BL$4/1.055056),0),0)*($AH147-$AH146)/10000</f>
        <v>0</v>
      </c>
      <c r="BM146" s="141" t="n">
        <f aca="false">IF(BM$2&lt;=$A146,IF(BM$3&gt;=$A146,(BM$4/1.055056),0),0)*($AH147-$AH146)/10000</f>
        <v>0</v>
      </c>
      <c r="BN146" s="141" t="n">
        <f aca="false">IF(BN$2&lt;=$A146,IF(BN$3&gt;=$A146,(BN$4/1.055056),0),0)*($AH147-$AH146)/10000</f>
        <v>0</v>
      </c>
      <c r="BO146" s="141" t="n">
        <f aca="false">IF(BO$2&lt;=$A146,IF(BO$3&gt;=$A146,(BO$4/1.055056),0),0)*($AH147-$AH146)/10000</f>
        <v>0</v>
      </c>
      <c r="BP146" s="13"/>
      <c r="BQ146" s="14" t="n">
        <f aca="false">SUM(BH146:BO146)</f>
        <v>0</v>
      </c>
      <c r="BR146" s="14"/>
      <c r="BS146" s="14"/>
      <c r="BT146" s="17"/>
      <c r="BU146" s="17"/>
      <c r="BV146" s="142" t="n">
        <f aca="false">IF(BV$2&lt;=$A146,IF(BV$3&gt;=$A146,(BV$4),0),0)*($AH147-$AH146)/10000</f>
        <v>0</v>
      </c>
      <c r="BW146" s="142" t="n">
        <f aca="false">IF(BW$2&lt;=$A146,IF(BW$3&gt;=$A146,(BW$4),0),0)*($AH147-$AH146)/10000</f>
        <v>0</v>
      </c>
      <c r="BX146" s="142" t="n">
        <f aca="false">IF(BX$2&lt;=$A146,IF(BX$3&gt;=$A146,(BX$4),0),0)*($AH147-$AH146)/10000</f>
        <v>0</v>
      </c>
      <c r="BY146" s="142" t="n">
        <f aca="false">IF(BY$2&lt;=$A146,IF(BY$3&gt;=$A146,(BY$4),0),0)*($AH147-$AH146)/10000</f>
        <v>0</v>
      </c>
      <c r="BZ146" s="142" t="n">
        <f aca="false">IF(BZ$2&lt;=$A146,IF(BZ$3&gt;=$A146,(BZ$4),0),0)*($AH147-$AH146)/10000</f>
        <v>0</v>
      </c>
      <c r="CA146" s="140" t="n">
        <f aca="false">IF(CA$2&lt;=$A146,IF(CA$3&gt;=$A146,(CA$4),0),0)*($AH147-$AH146)/10000</f>
        <v>0</v>
      </c>
      <c r="CB146" s="140" t="n">
        <f aca="false">IF(CB$2&lt;=$A146,IF(CB$3&gt;=$A146,(CB$4),0),0)*($AH147-$AH146)/10000</f>
        <v>0</v>
      </c>
      <c r="CC146" s="140" t="n">
        <f aca="false">IF(CC$2&lt;=$A146,IF(CC$3&gt;=$A146,(CC$4),0),0)*($AH147-$AH146)/10000</f>
        <v>0</v>
      </c>
      <c r="CD146" s="140" t="n">
        <f aca="false">IF(CD$2&lt;=$A146,IF(CD$3&gt;=$A146,(CD$4),0),0)*($AH147-$AH146)/10000</f>
        <v>0</v>
      </c>
      <c r="CE146" s="140" t="n">
        <f aca="false">IF(CE$2&lt;=$A146,IF(CE$3&gt;=$A146,(CE$4),0),0)*($AH147-$AH146)/10000</f>
        <v>0</v>
      </c>
      <c r="CF146" s="140" t="n">
        <f aca="false">IF(CF$2&lt;=$A146,IF(CF$3&gt;=$A146,(CF$4),0),0)*($AH147-$AH146)/10000</f>
        <v>0</v>
      </c>
      <c r="CG146" s="140" t="n">
        <f aca="false">IF(CG$2&lt;=$A146,IF(CG$3&gt;=$A146,(CG$4),0),0)*($AH147-$AH146)/10000</f>
        <v>0</v>
      </c>
      <c r="CH146" s="140" t="n">
        <f aca="false">IF(CH$2&lt;=$A146,IF(CH$3&gt;=$A146,(CH$4),0),0)*($AH147-$AH146)/10000</f>
        <v>0</v>
      </c>
      <c r="CI146" s="17"/>
      <c r="CJ146" s="128" t="n">
        <f aca="false">SUM(BV146:CH146)*$AL146</f>
        <v>0</v>
      </c>
      <c r="CK146" s="128"/>
      <c r="CL146" s="128"/>
      <c r="CM146" s="142" t="n">
        <f aca="false">IF(CM$2&lt;=$A146,IF(CM$3&gt;=$A146,(CM$4),0),0)*($AH147-$AH146)/10000</f>
        <v>0</v>
      </c>
      <c r="CN146" s="142" t="n">
        <f aca="false">IF(CN$2&lt;=$A146,IF(CN$3&gt;=$A146,(CN$4),0),0)*($AH147-$AH146)/10000</f>
        <v>0</v>
      </c>
      <c r="CO146" s="142" t="n">
        <f aca="false">IF(CO$2&lt;=$A146,IF(CO$3&gt;=$A146,(CO$4),0),0)*($AH147-$AH146)/10000</f>
        <v>0</v>
      </c>
      <c r="CP146" s="142" t="n">
        <f aca="false">IF(CP$2&lt;=$A146,IF(CP$3&gt;=$A146,(CP$4),0),0)*($AH147-$AH146)/10000</f>
        <v>0</v>
      </c>
      <c r="CQ146" s="128"/>
      <c r="CR146" s="128" t="n">
        <f aca="false">SUM(CM146:CP146)*AL146</f>
        <v>0</v>
      </c>
      <c r="CS146" s="128"/>
      <c r="CT146" s="17"/>
      <c r="CU146" s="17"/>
      <c r="CV146" s="17"/>
      <c r="CW146" s="140" t="n">
        <f aca="false">IF(CW$2&lt;=$A146,IF(CW$3&gt;=$A146,(CW$4),0),0)*($AH147-$AH146)/10000</f>
        <v>0</v>
      </c>
      <c r="CX146" s="140" t="n">
        <f aca="false">IF(CX$2&lt;=$A146,IF(CX$3&gt;=$A146,(CX$4),0),0)*($AH147-$AH146)/10000</f>
        <v>0</v>
      </c>
      <c r="CY146" s="140" t="n">
        <f aca="false">IF(CY$2&lt;=$A146,IF(CY$3&gt;=$A146,(CY$4),0),0)*($AH147-$AH146)/10000</f>
        <v>0</v>
      </c>
      <c r="CZ146" s="140" t="n">
        <f aca="false">IF(CZ$2&lt;=$A146,IF(CZ$3&gt;=$A146,(CZ$4),0),0)*($AH147-$AH146)/10000</f>
        <v>0</v>
      </c>
      <c r="DA146" s="140" t="n">
        <f aca="false">IF(DA$2&lt;=$A146,IF(DA$3&gt;=$A146,(DA$4),0),0)*($AH147-$AH146)/10000</f>
        <v>0</v>
      </c>
      <c r="DB146" s="140" t="n">
        <f aca="false">IF(DB$2&lt;=$A146,IF(DB$3&gt;=$A146,(DB$4),0),0)*($AH147-$AH146)/10000</f>
        <v>0</v>
      </c>
      <c r="DC146" s="140" t="n">
        <f aca="false">IF(DC$2&lt;=$A146,IF(DC$3&gt;=$A146,(DC$4),0),0)*($AH147-$AH146)/10000</f>
        <v>0</v>
      </c>
      <c r="DD146" s="17"/>
      <c r="DE146" s="128" t="n">
        <f aca="false">SUM(CW146:DC146)*$AL146</f>
        <v>0</v>
      </c>
      <c r="DF146" s="17"/>
      <c r="DG146" s="17"/>
      <c r="DH146" s="17"/>
      <c r="DI146" s="17"/>
      <c r="DJ146" s="17"/>
      <c r="DK146" s="140" t="n">
        <f aca="false">IF(DK$2&lt;=$A146,IF(DK$3&gt;=$A146,(DK$4),0),0)*($AH147-$AH146)/10000</f>
        <v>0</v>
      </c>
      <c r="DL146" s="140" t="n">
        <f aca="false">IF(DL$2&lt;=$A146,IF(DL$3&gt;=$A146,(DL$4),0),0)*($AH147-$AH146)/10000</f>
        <v>0</v>
      </c>
      <c r="DM146" s="140" t="n">
        <f aca="false">IF(DM$2&lt;=$A146,IF(DM$3&gt;=$A146,(DM$4),0),0)*($AH147-$AH146)/10000</f>
        <v>0</v>
      </c>
      <c r="DN146" s="140" t="n">
        <f aca="false">IF(DN$2&lt;=$A146,IF(DN$3&gt;=$A146,(DN$4),0),0)*($AH147-$AH146)/10000</f>
        <v>0</v>
      </c>
      <c r="DO146" s="140"/>
      <c r="DP146" s="140" t="n">
        <f aca="false">SUM(DK146:DN146)*AL146</f>
        <v>0</v>
      </c>
      <c r="DQ146" s="140"/>
      <c r="DR146" s="140" t="n">
        <f aca="false">IF(DR$2&lt;=$A146,IF(DR$3&gt;=$A146,(DR$4),0),0)*($AH147-$AH146)/10000</f>
        <v>0</v>
      </c>
      <c r="DS146" s="140" t="n">
        <f aca="false">IF(DS$2&lt;=$A146,IF(DS$3&gt;=$A146,(DS$4),0),0)*($AH147-$AH146)/10000</f>
        <v>0</v>
      </c>
      <c r="DT146" s="140" t="n">
        <f aca="false">IF(DT$2&lt;=$A146,IF(DT$3&gt;=$A146,(DT$4),0),0)*($AH147-$AH146)/10000</f>
        <v>0</v>
      </c>
      <c r="DU146" s="140" t="n">
        <f aca="false">IF(DU$2&lt;=$A146,IF(DU$3&gt;=$A146,(DU$4),0),0)*($AH147-$AH146)/10000</f>
        <v>0</v>
      </c>
      <c r="DV146" s="140" t="n">
        <f aca="false">IF(DV$2&lt;=$A146,IF(DV$3&gt;=$A146,(DV$4),0),0)*($AH147-$AH146)/10000</f>
        <v>0</v>
      </c>
      <c r="DW146" s="140" t="n">
        <f aca="false">IF(DW$2&lt;=$A146,IF(DW$3&gt;=$A146,(DW$4),0),0)*($AH147-$AH146)/10000</f>
        <v>0</v>
      </c>
      <c r="DX146" s="140" t="n">
        <f aca="false">IF(DX$2&lt;=$A146,IF(DX$3&gt;=$A146,(DX$4),0),0)*($AH147-$AH146)/10000</f>
        <v>0</v>
      </c>
      <c r="DY146" s="140" t="n">
        <f aca="false">IF(DY$2&lt;=$A146,IF(DY$3&gt;=$A146,(DY$4),0),0)*($AH147-$AH146)/10000</f>
        <v>0</v>
      </c>
      <c r="DZ146" s="17"/>
      <c r="EA146" s="128" t="n">
        <f aca="false">DP146+((SUM(DR146:DY146)))</f>
        <v>0</v>
      </c>
      <c r="EB146" s="128" t="n">
        <f aca="false">EA146*AL146</f>
        <v>0</v>
      </c>
      <c r="EC146" s="17"/>
      <c r="ED146" s="17"/>
      <c r="EE146" s="17"/>
      <c r="EF146" s="17"/>
      <c r="EG146" s="17"/>
      <c r="EH146" s="140" t="n">
        <f aca="false">IF(EH$2&lt;=$A146,IF(EH$3&gt;=$A146,(EH$4),0),0)*($AH147-$AH146)/10000</f>
        <v>0</v>
      </c>
      <c r="EI146" s="140" t="n">
        <f aca="false">IF(EI$2&lt;=$A146,IF(EI$3&gt;=$A146,(EI$4),0),0)*($AH147-$AH146)/10000</f>
        <v>0</v>
      </c>
      <c r="EJ146" s="140" t="n">
        <f aca="false">IF(EJ$2&lt;=$A146,IF(EJ$3&gt;=$A146,(EJ$4),0),0)*($AH147-$AH146)/10000</f>
        <v>0</v>
      </c>
      <c r="EK146" s="140" t="n">
        <f aca="false">IF(EK$2&lt;=$A146,IF(EK$3&gt;=$A146,(EK$4),0),0)*($AH147-$AH146)/10000</f>
        <v>0</v>
      </c>
      <c r="EL146" s="140" t="n">
        <f aca="false">IF(EL$2&lt;=$A146,IF(EL$3&gt;=$A146,(EL$4),0),0)*($AH147-$AH146)/10000</f>
        <v>0</v>
      </c>
      <c r="EM146" s="140" t="n">
        <f aca="false">IF(EM$2&lt;=$A146,IF(EM$3&gt;=$A146,(EM$4),0),0)*($AH147-$AH146)/10000</f>
        <v>0</v>
      </c>
      <c r="EN146" s="17"/>
      <c r="EO146" s="128" t="n">
        <f aca="false">SUM(EH146:EM146)</f>
        <v>0</v>
      </c>
      <c r="EP146" s="128" t="n">
        <f aca="false">EO146*AL146</f>
        <v>0</v>
      </c>
      <c r="EQ146" s="17"/>
      <c r="ER146" s="17"/>
      <c r="ES146" s="17"/>
      <c r="ET146" s="17"/>
      <c r="EU146" s="17"/>
      <c r="EV146" s="140" t="n">
        <f aca="false">IF(EV$2&lt;=$A146,IF(EV$3&gt;=$A146,(EV$4),0),0)*($AH147-$AH146)/10000</f>
        <v>0</v>
      </c>
      <c r="EW146" s="140" t="n">
        <f aca="false">IF(EW$2&lt;=$A146,IF(EW$3&gt;=$A146,(EW$4),0),0)*($AH147-$AH146)/10000</f>
        <v>0</v>
      </c>
      <c r="EX146" s="140" t="n">
        <f aca="false">IF(EX$2&lt;=$A146,IF(EX$3&gt;=$A146,(EX$4),0),0)*($AH147-$AH146)/10000</f>
        <v>0</v>
      </c>
      <c r="EY146" s="140" t="n">
        <f aca="false">IF(EY$2&lt;=$A146,IF(EY$3&gt;=$A146,(EY$4),0),0)*($AH147-$AH146)/10000</f>
        <v>0</v>
      </c>
      <c r="EZ146" s="140" t="n">
        <f aca="false">IF(EZ$2&lt;=$A146,IF(EZ$3&gt;=$A146,(EZ$4),0),0)*($AH147-$AH146)/10000</f>
        <v>0</v>
      </c>
      <c r="FA146" s="140" t="n">
        <f aca="false">IF(FA$2&lt;=$A146,IF(FA$3&gt;=$A146,(FA$4),0),0)*($AH147-$AH146)/10000</f>
        <v>0</v>
      </c>
      <c r="FB146" s="17"/>
      <c r="FC146" s="128" t="n">
        <f aca="false">SUM(EV146:FA146)</f>
        <v>0</v>
      </c>
      <c r="FD146" s="128" t="n">
        <f aca="false">FC146*AL146</f>
        <v>0</v>
      </c>
      <c r="FE146" s="17"/>
      <c r="FF146" s="17"/>
      <c r="FG146" s="17"/>
      <c r="FH146" s="17"/>
      <c r="FI146" s="17"/>
      <c r="FJ146" s="17"/>
      <c r="FK146" s="140" t="n">
        <f aca="false">IF(FK$2&lt;=$A146,IF(FK$3&gt;=$A146,(FK$4),0),0)*($AH147-$AH146)/10000</f>
        <v>0</v>
      </c>
      <c r="FL146" s="140" t="n">
        <f aca="false">IF(FL$2&lt;=$A146,IF(FL$3&gt;=$A146,(FL$4),0),0)*($AH147-$AH146)/10000</f>
        <v>0</v>
      </c>
      <c r="FM146" s="140" t="n">
        <f aca="false">IF(FM$2&lt;=$A146,IF(FM$3&gt;=$A146,(FM$4),0),0)*($AH147-$AH146)/10000</f>
        <v>0</v>
      </c>
      <c r="FN146" s="140" t="n">
        <f aca="false">IF(FN$2&lt;=$A146,IF(FN$3&gt;=$A146,(FN$4),0),0)*($AH147-$AH146)/10000</f>
        <v>0</v>
      </c>
      <c r="FO146" s="140" t="n">
        <f aca="false">IF(FO$2&lt;=$A146,IF(FO$3&gt;=$A146,(FO$4),0),0)*($AH147-$AH146)/10000</f>
        <v>0</v>
      </c>
      <c r="FP146" s="140" t="n">
        <f aca="false">IF(FP$2&lt;=$A146,IF(FP$3&gt;=$A146,(FP$4),0),0)*($AH147-$AH146)/10000</f>
        <v>0</v>
      </c>
      <c r="FQ146" s="17"/>
      <c r="FR146" s="128" t="n">
        <f aca="false">SUM(FK146:FP146)</f>
        <v>0</v>
      </c>
      <c r="FS146" s="128" t="n">
        <f aca="false">FR146*AL146</f>
        <v>0</v>
      </c>
      <c r="FT146" s="17"/>
      <c r="FU146" s="17"/>
      <c r="FV146" s="17"/>
      <c r="FW146" s="17"/>
      <c r="FX146" s="17"/>
      <c r="FY146" s="17"/>
      <c r="FZ146" s="140" t="n">
        <f aca="false">IF(FZ$2&lt;=$A146,IF(FZ$3&gt;=$A146,(FZ$4),0),0)*($AH147-$AH146)/10000</f>
        <v>0</v>
      </c>
      <c r="GA146" s="140" t="n">
        <f aca="false">IF(GA$2&lt;=$A146,IF(GA$3&gt;=$A146,(GA$4),0),0)*($AH147-$AH146)/10000</f>
        <v>0</v>
      </c>
      <c r="GB146" s="140" t="n">
        <f aca="false">IF(GB$2&lt;=$A146,IF(GB$3&gt;=$A146,(GB$4),0),0)*($AH147-$AH146)/10000</f>
        <v>0</v>
      </c>
      <c r="GC146" s="140" t="n">
        <f aca="false">IF(GC$2&lt;=$A146,IF(GC$3&gt;=$A146,(GC$4),0),0)*($AH147-$AH146)/10000</f>
        <v>0</v>
      </c>
      <c r="GD146" s="140" t="n">
        <f aca="false">IF(GD$2&lt;=$A146,IF(GD$3&gt;=$A146,(GD$4),0),0)*($AH147-$AH146)/10000</f>
        <v>0</v>
      </c>
      <c r="GE146" s="140" t="n">
        <f aca="false">IF(GE$2&lt;=$A146,IF(GE$3&gt;=$A146,(GE$4),0),0)*($AH147-$AH146)/10000</f>
        <v>0</v>
      </c>
      <c r="GF146" s="17"/>
      <c r="GG146" s="128" t="n">
        <f aca="false">SUM(FZ146:GE146)</f>
        <v>0</v>
      </c>
      <c r="GH146" s="128" t="n">
        <f aca="false">GG146*AL146</f>
        <v>0</v>
      </c>
      <c r="GK146" s="17"/>
      <c r="GL146" s="17"/>
      <c r="GM146" s="17"/>
      <c r="GN146" s="17"/>
      <c r="GO146" s="140" t="n">
        <f aca="false">IF(GO$2&lt;=$A146,IF(GO$3&gt;=$A146,(GO$4),0),0)*($AH147-$AH146)/10000</f>
        <v>0</v>
      </c>
      <c r="GP146" s="140" t="n">
        <f aca="false">IF(GP$2&lt;=$A146,IF(GP$3&gt;=$A146,(GP$4),0),0)*($AH147-$AH146)/10000</f>
        <v>0</v>
      </c>
      <c r="GQ146" s="140" t="n">
        <f aca="false">IF(GQ$2&lt;=$A146,IF(GQ$3&gt;=$A146,(GQ$4),0),0)*($AH147-$AH146)/10000</f>
        <v>0</v>
      </c>
      <c r="GR146" s="140" t="n">
        <f aca="false">IF(GR$2&lt;=$A146,IF(GR$3&gt;=$A146,(GR$4),0),0)*($AH147-$AH146)/10000</f>
        <v>0</v>
      </c>
      <c r="GS146" s="140" t="n">
        <f aca="false">IF(GS$2&lt;=$A146,IF(GS$3&gt;=$A146,(GS$4),0),0)*($AH147-$AH146)/10000</f>
        <v>0</v>
      </c>
      <c r="GT146" s="140" t="n">
        <f aca="false">IF(GT$2&lt;=$A146,IF(GT$3&gt;=$A146,(GT$4),0),0)*($AH147-$AH146)/10000</f>
        <v>0</v>
      </c>
      <c r="GU146" s="17"/>
      <c r="GV146" s="128" t="n">
        <f aca="false">SUM(GO146:GT146)</f>
        <v>0</v>
      </c>
      <c r="GW146" s="128" t="n">
        <f aca="false">GV146*AL146</f>
        <v>0</v>
      </c>
      <c r="GZ146" s="17"/>
      <c r="HA146" s="17"/>
      <c r="HB146" s="17"/>
      <c r="HC146" s="17"/>
      <c r="HD146" s="140" t="n">
        <f aca="false">IF(HD$2&lt;=$A146,IF(HD$3&gt;=$A146,(HD$4),0),0)*($AH147-$AH146)/10000</f>
        <v>0</v>
      </c>
      <c r="HE146" s="140" t="n">
        <f aca="false">IF(HE$2&lt;=$A146,IF(HE$3&gt;=$A146,(HE$4),0),0)*($AH147-$AH146)/10000</f>
        <v>0</v>
      </c>
      <c r="HF146" s="140" t="n">
        <f aca="false">IF(HF$2&lt;=$A146,IF(HF$3&gt;=$A146,(HF$4),0),0)*($AH147-$AH146)/10000</f>
        <v>0</v>
      </c>
      <c r="HG146" s="140" t="n">
        <f aca="false">IF(HG$2&lt;=$A146,IF(HG$3&gt;=$A146,(HG$4),0),0)*($AH147-$AH146)/10000</f>
        <v>0</v>
      </c>
      <c r="HH146" s="140" t="n">
        <f aca="false">IF(HH$2&lt;=$A146,IF(HH$3&gt;=$A146,(HH$4),0),0)*($AH147-$AH146)/10000</f>
        <v>0</v>
      </c>
      <c r="HI146" s="140" t="n">
        <f aca="false">IF(HI$2&lt;=$A146,IF(HI$3&gt;=$A146,(HI$4),0),0)*($AH147-$AH146)/10000</f>
        <v>0</v>
      </c>
      <c r="HJ146" s="17"/>
      <c r="HK146" s="128" t="n">
        <f aca="false">SUM(HD146:HI146)</f>
        <v>0</v>
      </c>
      <c r="HL146" s="128" t="n">
        <f aca="false">HK146*AL146</f>
        <v>0</v>
      </c>
    </row>
    <row r="147" customFormat="false" ht="17.25" hidden="false" customHeight="false" outlineLevel="0" collapsed="false">
      <c r="A147" s="133" t="n">
        <v>41214</v>
      </c>
      <c r="B147" s="144" t="e">
        <f aca="false">INDEX(PrnArray,MATCH($A147,PrnColumn,0),MATCH($AE$19,PrnRow,0))+EP147</f>
        <v>#VALUE!</v>
      </c>
      <c r="C147" s="135" t="n">
        <f aca="false">INDEX(M1SHEET,MATCH($A147,M1COLUMN,0),MATCH($AF$14,M1ROW,0))</f>
        <v>0</v>
      </c>
      <c r="D147" s="136" t="n">
        <f aca="false">AVERAGE(C147:C158)</f>
        <v>0</v>
      </c>
      <c r="E147" s="144" t="n">
        <f aca="false">INDEX(PrnArray,MATCH($A147,PrnColumn,0),MATCH($AF$47,PrnRow,0))+HL147</f>
        <v>0</v>
      </c>
      <c r="F147" s="135" t="n">
        <f aca="false">INDEX(M1SHEET,MATCH($A147,M1COLUMN,0),MATCH($AF$6,M1ROW,0))</f>
        <v>0.25</v>
      </c>
      <c r="G147" s="136" t="n">
        <f aca="false">AVERAGE(F147:F158)</f>
        <v>0.217083333333333</v>
      </c>
      <c r="H147" s="144" t="n">
        <f aca="false">INDEX(PrnArray,MATCH($A147,PrnColumn,0),MATCH($AE$11,PrnRow,0))</f>
        <v>0</v>
      </c>
      <c r="I147" s="135" t="n">
        <f aca="false">INDEX(M1SHEET,MATCH($A147,M1COLUMN,0),MATCH($AF$20,M1ROW,0))</f>
        <v>0.005</v>
      </c>
      <c r="J147" s="136" t="n">
        <f aca="false">AVERAGE(I147:I158)</f>
        <v>-0.04</v>
      </c>
      <c r="K147" s="144" t="e">
        <f aca="false">INDEX(PrnArray,MATCH($A147,PrnColumn,0),MATCH($AE$21,PrnRow,0))+FS147</f>
        <v>#VALUE!</v>
      </c>
      <c r="L147" s="135" t="n">
        <f aca="false">INDEX(M1SHEET,MATCH($A147,M1COLUMN,0),MATCH($AF$10,M1ROW,0))</f>
        <v>0.1375</v>
      </c>
      <c r="M147" s="136" t="n">
        <f aca="false">AVERAGE(L147:L158)</f>
        <v>0.11625</v>
      </c>
      <c r="N147" s="144" t="n">
        <f aca="false">INDEX(PrnArray,MATCH($A147,PrnColumn,0),MATCH($AE$40,PrnRow,0))+AJ147</f>
        <v>-45.69</v>
      </c>
      <c r="O147" s="135" t="n">
        <f aca="false">INDEX(M1SHEET,MATCH($A147,M1COLUMN,0),MATCH($AF$26,M1ROW,0))</f>
        <v>0.13</v>
      </c>
      <c r="P147" s="136" t="n">
        <f aca="false">AVERAGE(O147:O158)</f>
        <v>0.13</v>
      </c>
      <c r="Q147" s="144" t="n">
        <f aca="false">INDEX(PrnArray,MATCH($A147,PrnColumn,0),MATCH($AE$2,PrnRow,0))+$BE147+$DE147</f>
        <v>1.44</v>
      </c>
      <c r="R147" s="135" t="n">
        <f aca="false">INDEX(M1SHEET,MATCH($A147,M1COLUMN,0),MATCH($AF$3,M1ROW,0))</f>
        <v>-0.57</v>
      </c>
      <c r="S147" s="136" t="n">
        <f aca="false">AVERAGE(R147:R158)</f>
        <v>-0.57</v>
      </c>
      <c r="T147" s="135" t="n">
        <f aca="false">INDEX(M1SHEET,MATCH($A147,M1COLUMN,0),MATCH($AF$28,M1ROW,0))</f>
        <v>5.58612046431851</v>
      </c>
      <c r="U147" s="136" t="n">
        <f aca="false">AVERAGE(T147:T158)</f>
        <v>5.53714571643989</v>
      </c>
      <c r="V147" s="144" t="e">
        <f aca="false">INDEX(PrnArray,MATCH($A147,PrnColumn,0),MATCH($AE$18,PrnRow,0))+INDEX(optsArray,MATCH($A147,optsColumn,0),MATCH($AE$18,optsRow,0))+$BE147+$CJ147+$CR147+$DP147</f>
        <v>#VALUE!</v>
      </c>
      <c r="W147" s="135" t="n">
        <f aca="false">INDEX(M1SHEET,MATCH($A147,M1COLUMN,0),MATCH($AF$2,M1ROW,0))</f>
        <v>4.5675</v>
      </c>
      <c r="X147" s="136" t="n">
        <f aca="false">AVERAGE(W147:W158)</f>
        <v>4.53266666666667</v>
      </c>
      <c r="Z147" s="150" t="e">
        <f aca="false">H147+K147+Q147</f>
        <v>#VALUE!</v>
      </c>
      <c r="AA147" s="58"/>
      <c r="AB147" s="58"/>
      <c r="AH147" s="138" t="n">
        <v>41214</v>
      </c>
      <c r="AI147" s="96" t="n">
        <f aca="false">(BE147+BQ147+CJ147+DP147)*AL147</f>
        <v>0</v>
      </c>
      <c r="AJ147" s="97" t="n">
        <f aca="false">(AN147)*(AL147)</f>
        <v>0</v>
      </c>
      <c r="AK147" s="97" t="n">
        <f aca="false">(AM147+AN147)*(AL147)</f>
        <v>0</v>
      </c>
      <c r="AL147" s="139" t="n">
        <f aca="false">INDEX(M1SHEET,MATCH($AH147,M1COLUMN,0),MATCH($AF$38,M1ROW,0))</f>
        <v>0.491248803934396</v>
      </c>
      <c r="AM147" s="122" t="n">
        <f aca="false">BR147</f>
        <v>0</v>
      </c>
      <c r="AN147" s="97" t="n">
        <f aca="false">BQ147</f>
        <v>0</v>
      </c>
      <c r="AO147" s="125"/>
      <c r="AP147" s="108"/>
      <c r="AQ147" s="128" t="n">
        <f aca="false">SUM(AW147:BD147)+SUM(BH147:BO147)+SUM(DT147:DY147)+SUM(BV147:CH147)</f>
        <v>0</v>
      </c>
      <c r="AR147" s="108"/>
      <c r="AS147" s="17"/>
      <c r="AT147" s="17"/>
      <c r="AU147" s="37" t="n">
        <v>41214</v>
      </c>
      <c r="AV147" s="17"/>
      <c r="AW147" s="128" t="n">
        <f aca="false">IF(AW$2&lt;=$A147,IF(AW$3&gt;=$A147,(AW$4/1.055056),0),0)*($AH148-$AH147)/10000</f>
        <v>0</v>
      </c>
      <c r="AX147" s="140" t="n">
        <f aca="false">IF(AX$2&lt;=$A147,IF(AX$3&gt;=$A147,(AX$4/1.055056),0),0)*($AH148-$AH147)/10000</f>
        <v>0</v>
      </c>
      <c r="AY147" s="140" t="n">
        <f aca="false">IF(AY$2&lt;=$A147,IF(AY$3&gt;=$A147,(AY$4/1.055056),0),0)*($AH148-$AH147)/10000</f>
        <v>0</v>
      </c>
      <c r="AZ147" s="140" t="n">
        <f aca="false">IF(AZ$2&lt;=$A147,IF(AZ$3&gt;=$A147,(AZ$4/1.055056),0),0)*($AH148-$AH147)/10000</f>
        <v>0</v>
      </c>
      <c r="BA147" s="140" t="n">
        <f aca="false">IF(BA$2&lt;=$A147,IF(BA$3&gt;=$A147,(BA$4/1.055056),0),0)*($AH148-$AH147)/10000</f>
        <v>0</v>
      </c>
      <c r="BB147" s="140" t="n">
        <f aca="false">IF(BB$2&lt;=$A147,IF(BB$3&gt;=$A147,(BB$4/1.055056),0),0)*($AH148-$AH147)/10000</f>
        <v>0</v>
      </c>
      <c r="BC147" s="140" t="n">
        <f aca="false">IF(BC$2&lt;=$A147,IF(BC$3&gt;=$A147,(BC$4/1.055056),0),0)*($AH148-$AH147)/10000</f>
        <v>0</v>
      </c>
      <c r="BD147" s="140"/>
      <c r="BE147" s="140" t="n">
        <f aca="false">SUM(AW147:BD147)*AL147</f>
        <v>0</v>
      </c>
      <c r="BF147" s="13"/>
      <c r="BG147" s="13"/>
      <c r="BH147" s="141" t="n">
        <f aca="false">IF(BH$2&lt;=$A147,IF(BH$3&gt;=$A147,(BH$4/1.055056),0),0)*($AH148-$AH147)/10000</f>
        <v>0</v>
      </c>
      <c r="BI147" s="141" t="n">
        <f aca="false">IF(BI$2&lt;=$A147,IF(BI$3&gt;=$A147,(BI$4/1.055056),0),0)*($AH148-$AH147)/10000</f>
        <v>0</v>
      </c>
      <c r="BJ147" s="141" t="n">
        <f aca="false">IF(BJ$2&lt;=$A147,IF(BJ$3&gt;=$A147,(BJ$4/1.055056),0),0)*($AH148-$AH147)/10000</f>
        <v>0</v>
      </c>
      <c r="BK147" s="141" t="n">
        <f aca="false">IF(BK$2&lt;=$A147,IF(BK$3&gt;=$A147,(BK$4/1.055056),0),0)*($AH148-$AH147)/10000</f>
        <v>0</v>
      </c>
      <c r="BL147" s="141" t="n">
        <f aca="false">IF(BL$2&lt;=$A147,IF(BL$3&gt;=$A147,(BL$4/1.055056),0),0)*($AH148-$AH147)/10000</f>
        <v>0</v>
      </c>
      <c r="BM147" s="141" t="n">
        <f aca="false">IF(BM$2&lt;=$A147,IF(BM$3&gt;=$A147,(BM$4/1.055056),0),0)*($AH148-$AH147)/10000</f>
        <v>0</v>
      </c>
      <c r="BN147" s="141" t="n">
        <f aca="false">IF(BN$2&lt;=$A147,IF(BN$3&gt;=$A147,(BN$4/1.055056),0),0)*($AH148-$AH147)/10000</f>
        <v>0</v>
      </c>
      <c r="BO147" s="141" t="n">
        <f aca="false">IF(BO$2&lt;=$A147,IF(BO$3&gt;=$A147,(BO$4/1.055056),0),0)*($AH148-$AH147)/10000</f>
        <v>0</v>
      </c>
      <c r="BP147" s="13"/>
      <c r="BQ147" s="14" t="n">
        <f aca="false">SUM(BH147:BO147)</f>
        <v>0</v>
      </c>
      <c r="BR147" s="14"/>
      <c r="BS147" s="14"/>
      <c r="BT147" s="17"/>
      <c r="BU147" s="17"/>
      <c r="BV147" s="142" t="n">
        <f aca="false">IF(BV$2&lt;=$A147,IF(BV$3&gt;=$A147,(BV$4),0),0)*($AH148-$AH147)/10000</f>
        <v>0</v>
      </c>
      <c r="BW147" s="142" t="n">
        <f aca="false">IF(BW$2&lt;=$A147,IF(BW$3&gt;=$A147,(BW$4),0),0)*($AH148-$AH147)/10000</f>
        <v>0</v>
      </c>
      <c r="BX147" s="142" t="n">
        <f aca="false">IF(BX$2&lt;=$A147,IF(BX$3&gt;=$A147,(BX$4),0),0)*($AH148-$AH147)/10000</f>
        <v>0</v>
      </c>
      <c r="BY147" s="142" t="n">
        <f aca="false">IF(BY$2&lt;=$A147,IF(BY$3&gt;=$A147,(BY$4),0),0)*($AH148-$AH147)/10000</f>
        <v>0</v>
      </c>
      <c r="BZ147" s="142" t="n">
        <f aca="false">IF(BZ$2&lt;=$A147,IF(BZ$3&gt;=$A147,(BZ$4),0),0)*($AH148-$AH147)/10000</f>
        <v>0</v>
      </c>
      <c r="CA147" s="140" t="n">
        <f aca="false">IF(CA$2&lt;=$A147,IF(CA$3&gt;=$A147,(CA$4),0),0)*($AH148-$AH147)/10000</f>
        <v>0</v>
      </c>
      <c r="CB147" s="140" t="n">
        <f aca="false">IF(CB$2&lt;=$A147,IF(CB$3&gt;=$A147,(CB$4),0),0)*($AH148-$AH147)/10000</f>
        <v>0</v>
      </c>
      <c r="CC147" s="140" t="n">
        <f aca="false">IF(CC$2&lt;=$A147,IF(CC$3&gt;=$A147,(CC$4),0),0)*($AH148-$AH147)/10000</f>
        <v>0</v>
      </c>
      <c r="CD147" s="140" t="n">
        <f aca="false">IF(CD$2&lt;=$A147,IF(CD$3&gt;=$A147,(CD$4),0),0)*($AH148-$AH147)/10000</f>
        <v>0</v>
      </c>
      <c r="CE147" s="140" t="n">
        <f aca="false">IF(CE$2&lt;=$A147,IF(CE$3&gt;=$A147,(CE$4),0),0)*($AH148-$AH147)/10000</f>
        <v>0</v>
      </c>
      <c r="CF147" s="140" t="n">
        <f aca="false">IF(CF$2&lt;=$A147,IF(CF$3&gt;=$A147,(CF$4),0),0)*($AH148-$AH147)/10000</f>
        <v>0</v>
      </c>
      <c r="CG147" s="140" t="n">
        <f aca="false">IF(CG$2&lt;=$A147,IF(CG$3&gt;=$A147,(CG$4),0),0)*($AH148-$AH147)/10000</f>
        <v>0</v>
      </c>
      <c r="CH147" s="140" t="n">
        <f aca="false">IF(CH$2&lt;=$A147,IF(CH$3&gt;=$A147,(CH$4),0),0)*($AH148-$AH147)/10000</f>
        <v>0</v>
      </c>
      <c r="CI147" s="17"/>
      <c r="CJ147" s="128" t="n">
        <f aca="false">SUM(BV147:CH147)*$AL147</f>
        <v>0</v>
      </c>
      <c r="CK147" s="128"/>
      <c r="CL147" s="128"/>
      <c r="CM147" s="142" t="n">
        <f aca="false">IF(CM$2&lt;=$A147,IF(CM$3&gt;=$A147,(CM$4),0),0)*($AH148-$AH147)/10000</f>
        <v>0</v>
      </c>
      <c r="CN147" s="142" t="n">
        <f aca="false">IF(CN$2&lt;=$A147,IF(CN$3&gt;=$A147,(CN$4),0),0)*($AH148-$AH147)/10000</f>
        <v>0</v>
      </c>
      <c r="CO147" s="142" t="n">
        <f aca="false">IF(CO$2&lt;=$A147,IF(CO$3&gt;=$A147,(CO$4),0),0)*($AH148-$AH147)/10000</f>
        <v>0</v>
      </c>
      <c r="CP147" s="142" t="n">
        <f aca="false">IF(CP$2&lt;=$A147,IF(CP$3&gt;=$A147,(CP$4),0),0)*($AH148-$AH147)/10000</f>
        <v>0</v>
      </c>
      <c r="CQ147" s="128"/>
      <c r="CR147" s="128" t="n">
        <f aca="false">SUM(CM147:CP147)*AL147</f>
        <v>0</v>
      </c>
      <c r="CS147" s="128"/>
      <c r="CT147" s="17"/>
      <c r="CU147" s="17"/>
      <c r="CV147" s="17"/>
      <c r="CW147" s="140" t="n">
        <f aca="false">IF(CW$2&lt;=$A147,IF(CW$3&gt;=$A147,(CW$4),0),0)*($AH148-$AH147)/10000</f>
        <v>0</v>
      </c>
      <c r="CX147" s="140" t="n">
        <f aca="false">IF(CX$2&lt;=$A147,IF(CX$3&gt;=$A147,(CX$4),0),0)*($AH148-$AH147)/10000</f>
        <v>0</v>
      </c>
      <c r="CY147" s="140" t="n">
        <f aca="false">IF(CY$2&lt;=$A147,IF(CY$3&gt;=$A147,(CY$4),0),0)*($AH148-$AH147)/10000</f>
        <v>0</v>
      </c>
      <c r="CZ147" s="140" t="n">
        <f aca="false">IF(CZ$2&lt;=$A147,IF(CZ$3&gt;=$A147,(CZ$4),0),0)*($AH148-$AH147)/10000</f>
        <v>0</v>
      </c>
      <c r="DA147" s="140" t="n">
        <f aca="false">IF(DA$2&lt;=$A147,IF(DA$3&gt;=$A147,(DA$4),0),0)*($AH148-$AH147)/10000</f>
        <v>0</v>
      </c>
      <c r="DB147" s="140" t="n">
        <f aca="false">IF(DB$2&lt;=$A147,IF(DB$3&gt;=$A147,(DB$4),0),0)*($AH148-$AH147)/10000</f>
        <v>0</v>
      </c>
      <c r="DC147" s="140" t="n">
        <f aca="false">IF(DC$2&lt;=$A147,IF(DC$3&gt;=$A147,(DC$4),0),0)*($AH148-$AH147)/10000</f>
        <v>0</v>
      </c>
      <c r="DD147" s="17"/>
      <c r="DE147" s="128" t="n">
        <f aca="false">SUM(CW147:DC147)*$AL147</f>
        <v>0</v>
      </c>
      <c r="DF147" s="17"/>
      <c r="DG147" s="17"/>
      <c r="DH147" s="17"/>
      <c r="DI147" s="17"/>
      <c r="DJ147" s="17"/>
      <c r="DK147" s="140" t="n">
        <f aca="false">IF(DK$2&lt;=$A147,IF(DK$3&gt;=$A147,(DK$4),0),0)*($AH148-$AH147)/10000</f>
        <v>0</v>
      </c>
      <c r="DL147" s="140" t="n">
        <f aca="false">IF(DL$2&lt;=$A147,IF(DL$3&gt;=$A147,(DL$4),0),0)*($AH148-$AH147)/10000</f>
        <v>0</v>
      </c>
      <c r="DM147" s="140" t="n">
        <f aca="false">IF(DM$2&lt;=$A147,IF(DM$3&gt;=$A147,(DM$4),0),0)*($AH148-$AH147)/10000</f>
        <v>0</v>
      </c>
      <c r="DN147" s="140" t="n">
        <f aca="false">IF(DN$2&lt;=$A147,IF(DN$3&gt;=$A147,(DN$4),0),0)*($AH148-$AH147)/10000</f>
        <v>0</v>
      </c>
      <c r="DO147" s="140"/>
      <c r="DP147" s="140" t="n">
        <f aca="false">SUM(DK147:DN147)*AL147</f>
        <v>0</v>
      </c>
      <c r="DQ147" s="140"/>
      <c r="DR147" s="140" t="n">
        <f aca="false">IF(DR$2&lt;=$A147,IF(DR$3&gt;=$A147,(DR$4),0),0)*($AH148-$AH147)/10000</f>
        <v>0</v>
      </c>
      <c r="DS147" s="140" t="n">
        <f aca="false">IF(DS$2&lt;=$A147,IF(DS$3&gt;=$A147,(DS$4),0),0)*($AH148-$AH147)/10000</f>
        <v>0</v>
      </c>
      <c r="DT147" s="140" t="n">
        <f aca="false">IF(DT$2&lt;=$A147,IF(DT$3&gt;=$A147,(DT$4),0),0)*($AH148-$AH147)/10000</f>
        <v>0</v>
      </c>
      <c r="DU147" s="140" t="n">
        <f aca="false">IF(DU$2&lt;=$A147,IF(DU$3&gt;=$A147,(DU$4),0),0)*($AH148-$AH147)/10000</f>
        <v>0</v>
      </c>
      <c r="DV147" s="140" t="n">
        <f aca="false">IF(DV$2&lt;=$A147,IF(DV$3&gt;=$A147,(DV$4),0),0)*($AH148-$AH147)/10000</f>
        <v>0</v>
      </c>
      <c r="DW147" s="140" t="n">
        <f aca="false">IF(DW$2&lt;=$A147,IF(DW$3&gt;=$A147,(DW$4),0),0)*($AH148-$AH147)/10000</f>
        <v>0</v>
      </c>
      <c r="DX147" s="140" t="n">
        <f aca="false">IF(DX$2&lt;=$A147,IF(DX$3&gt;=$A147,(DX$4),0),0)*($AH148-$AH147)/10000</f>
        <v>0</v>
      </c>
      <c r="DY147" s="140" t="n">
        <f aca="false">IF(DY$2&lt;=$A147,IF(DY$3&gt;=$A147,(DY$4),0),0)*($AH148-$AH147)/10000</f>
        <v>0</v>
      </c>
      <c r="DZ147" s="17"/>
      <c r="EA147" s="128" t="n">
        <f aca="false">DP147+((SUM(DR147:DY147)))</f>
        <v>0</v>
      </c>
      <c r="EB147" s="128" t="n">
        <f aca="false">EA147*AL147</f>
        <v>0</v>
      </c>
      <c r="EC147" s="17"/>
      <c r="ED147" s="17"/>
      <c r="EE147" s="17"/>
      <c r="EF147" s="17"/>
      <c r="EG147" s="17"/>
      <c r="EH147" s="140" t="n">
        <f aca="false">IF(EH$2&lt;=$A147,IF(EH$3&gt;=$A147,(EH$4),0),0)*($AH148-$AH147)/10000</f>
        <v>0</v>
      </c>
      <c r="EI147" s="140" t="n">
        <f aca="false">IF(EI$2&lt;=$A147,IF(EI$3&gt;=$A147,(EI$4),0),0)*($AH148-$AH147)/10000</f>
        <v>0</v>
      </c>
      <c r="EJ147" s="140" t="n">
        <f aca="false">IF(EJ$2&lt;=$A147,IF(EJ$3&gt;=$A147,(EJ$4),0),0)*($AH148-$AH147)/10000</f>
        <v>0</v>
      </c>
      <c r="EK147" s="140" t="n">
        <f aca="false">IF(EK$2&lt;=$A147,IF(EK$3&gt;=$A147,(EK$4),0),0)*($AH148-$AH147)/10000</f>
        <v>0</v>
      </c>
      <c r="EL147" s="140" t="n">
        <f aca="false">IF(EL$2&lt;=$A147,IF(EL$3&gt;=$A147,(EL$4),0),0)*($AH148-$AH147)/10000</f>
        <v>0</v>
      </c>
      <c r="EM147" s="140" t="n">
        <f aca="false">IF(EM$2&lt;=$A147,IF(EM$3&gt;=$A147,(EM$4),0),0)*($AH148-$AH147)/10000</f>
        <v>0</v>
      </c>
      <c r="EN147" s="17"/>
      <c r="EO147" s="128" t="n">
        <f aca="false">SUM(EH147:EM147)</f>
        <v>0</v>
      </c>
      <c r="EP147" s="128" t="n">
        <f aca="false">EO147*AL147</f>
        <v>0</v>
      </c>
      <c r="EQ147" s="17"/>
      <c r="ER147" s="17"/>
      <c r="ES147" s="17"/>
      <c r="ET147" s="17"/>
      <c r="EU147" s="17"/>
      <c r="EV147" s="140" t="n">
        <f aca="false">IF(EV$2&lt;=$A147,IF(EV$3&gt;=$A147,(EV$4),0),0)*($AH148-$AH147)/10000</f>
        <v>0</v>
      </c>
      <c r="EW147" s="140" t="n">
        <f aca="false">IF(EW$2&lt;=$A147,IF(EW$3&gt;=$A147,(EW$4),0),0)*($AH148-$AH147)/10000</f>
        <v>0</v>
      </c>
      <c r="EX147" s="140" t="n">
        <f aca="false">IF(EX$2&lt;=$A147,IF(EX$3&gt;=$A147,(EX$4),0),0)*($AH148-$AH147)/10000</f>
        <v>0</v>
      </c>
      <c r="EY147" s="140" t="n">
        <f aca="false">IF(EY$2&lt;=$A147,IF(EY$3&gt;=$A147,(EY$4),0),0)*($AH148-$AH147)/10000</f>
        <v>0</v>
      </c>
      <c r="EZ147" s="140" t="n">
        <f aca="false">IF(EZ$2&lt;=$A147,IF(EZ$3&gt;=$A147,(EZ$4),0),0)*($AH148-$AH147)/10000</f>
        <v>0</v>
      </c>
      <c r="FA147" s="140" t="n">
        <f aca="false">IF(FA$2&lt;=$A147,IF(FA$3&gt;=$A147,(FA$4),0),0)*($AH148-$AH147)/10000</f>
        <v>0</v>
      </c>
      <c r="FB147" s="17"/>
      <c r="FC147" s="128" t="n">
        <f aca="false">SUM(EV147:FA147)</f>
        <v>0</v>
      </c>
      <c r="FD147" s="128" t="n">
        <f aca="false">FC147*AL147</f>
        <v>0</v>
      </c>
      <c r="FE147" s="17"/>
      <c r="FF147" s="17"/>
      <c r="FG147" s="17"/>
      <c r="FH147" s="17"/>
      <c r="FI147" s="17"/>
      <c r="FJ147" s="17"/>
      <c r="FK147" s="140" t="n">
        <f aca="false">IF(FK$2&lt;=$A147,IF(FK$3&gt;=$A147,(FK$4),0),0)*($AH148-$AH147)/10000</f>
        <v>0</v>
      </c>
      <c r="FL147" s="140" t="n">
        <f aca="false">IF(FL$2&lt;=$A147,IF(FL$3&gt;=$A147,(FL$4),0),0)*($AH148-$AH147)/10000</f>
        <v>0</v>
      </c>
      <c r="FM147" s="140" t="n">
        <f aca="false">IF(FM$2&lt;=$A147,IF(FM$3&gt;=$A147,(FM$4),0),0)*($AH148-$AH147)/10000</f>
        <v>0</v>
      </c>
      <c r="FN147" s="140" t="n">
        <f aca="false">IF(FN$2&lt;=$A147,IF(FN$3&gt;=$A147,(FN$4),0),0)*($AH148-$AH147)/10000</f>
        <v>0</v>
      </c>
      <c r="FO147" s="140" t="n">
        <f aca="false">IF(FO$2&lt;=$A147,IF(FO$3&gt;=$A147,(FO$4),0),0)*($AH148-$AH147)/10000</f>
        <v>0</v>
      </c>
      <c r="FP147" s="140" t="n">
        <f aca="false">IF(FP$2&lt;=$A147,IF(FP$3&gt;=$A147,(FP$4),0),0)*($AH148-$AH147)/10000</f>
        <v>0</v>
      </c>
      <c r="FQ147" s="17"/>
      <c r="FR147" s="128" t="n">
        <f aca="false">SUM(FK147:FP147)</f>
        <v>0</v>
      </c>
      <c r="FS147" s="128" t="n">
        <f aca="false">FR147*AL147</f>
        <v>0</v>
      </c>
      <c r="FT147" s="17"/>
      <c r="FU147" s="17"/>
      <c r="FV147" s="17"/>
      <c r="FW147" s="17"/>
      <c r="FX147" s="17"/>
      <c r="FY147" s="17"/>
      <c r="FZ147" s="140" t="n">
        <f aca="false">IF(FZ$2&lt;=$A147,IF(FZ$3&gt;=$A147,(FZ$4),0),0)*($AH148-$AH147)/10000</f>
        <v>0</v>
      </c>
      <c r="GA147" s="140" t="n">
        <f aca="false">IF(GA$2&lt;=$A147,IF(GA$3&gt;=$A147,(GA$4),0),0)*($AH148-$AH147)/10000</f>
        <v>0</v>
      </c>
      <c r="GB147" s="140" t="n">
        <f aca="false">IF(GB$2&lt;=$A147,IF(GB$3&gt;=$A147,(GB$4),0),0)*($AH148-$AH147)/10000</f>
        <v>0</v>
      </c>
      <c r="GC147" s="140" t="n">
        <f aca="false">IF(GC$2&lt;=$A147,IF(GC$3&gt;=$A147,(GC$4),0),0)*($AH148-$AH147)/10000</f>
        <v>0</v>
      </c>
      <c r="GD147" s="140" t="n">
        <f aca="false">IF(GD$2&lt;=$A147,IF(GD$3&gt;=$A147,(GD$4),0),0)*($AH148-$AH147)/10000</f>
        <v>0</v>
      </c>
      <c r="GE147" s="140" t="n">
        <f aca="false">IF(GE$2&lt;=$A147,IF(GE$3&gt;=$A147,(GE$4),0),0)*($AH148-$AH147)/10000</f>
        <v>0</v>
      </c>
      <c r="GF147" s="17"/>
      <c r="GG147" s="128" t="n">
        <f aca="false">SUM(FZ147:GE147)</f>
        <v>0</v>
      </c>
      <c r="GH147" s="128" t="n">
        <f aca="false">GG147*AL147</f>
        <v>0</v>
      </c>
      <c r="GK147" s="17"/>
      <c r="GL147" s="17"/>
      <c r="GM147" s="17"/>
      <c r="GN147" s="17"/>
      <c r="GO147" s="140" t="n">
        <f aca="false">IF(GO$2&lt;=$A147,IF(GO$3&gt;=$A147,(GO$4),0),0)*($AH148-$AH147)/10000</f>
        <v>0</v>
      </c>
      <c r="GP147" s="140" t="n">
        <f aca="false">IF(GP$2&lt;=$A147,IF(GP$3&gt;=$A147,(GP$4),0),0)*($AH148-$AH147)/10000</f>
        <v>0</v>
      </c>
      <c r="GQ147" s="140" t="n">
        <f aca="false">IF(GQ$2&lt;=$A147,IF(GQ$3&gt;=$A147,(GQ$4),0),0)*($AH148-$AH147)/10000</f>
        <v>0</v>
      </c>
      <c r="GR147" s="140" t="n">
        <f aca="false">IF(GR$2&lt;=$A147,IF(GR$3&gt;=$A147,(GR$4),0),0)*($AH148-$AH147)/10000</f>
        <v>0</v>
      </c>
      <c r="GS147" s="140" t="n">
        <f aca="false">IF(GS$2&lt;=$A147,IF(GS$3&gt;=$A147,(GS$4),0),0)*($AH148-$AH147)/10000</f>
        <v>0</v>
      </c>
      <c r="GT147" s="140" t="n">
        <f aca="false">IF(GT$2&lt;=$A147,IF(GT$3&gt;=$A147,(GT$4),0),0)*($AH148-$AH147)/10000</f>
        <v>0</v>
      </c>
      <c r="GU147" s="17"/>
      <c r="GV147" s="128" t="n">
        <f aca="false">SUM(GO147:GT147)</f>
        <v>0</v>
      </c>
      <c r="GW147" s="128" t="n">
        <f aca="false">GV147*AL147</f>
        <v>0</v>
      </c>
      <c r="GZ147" s="17"/>
      <c r="HA147" s="17"/>
      <c r="HB147" s="17"/>
      <c r="HC147" s="17"/>
      <c r="HD147" s="140" t="n">
        <f aca="false">IF(HD$2&lt;=$A147,IF(HD$3&gt;=$A147,(HD$4),0),0)*($AH148-$AH147)/10000</f>
        <v>0</v>
      </c>
      <c r="HE147" s="140" t="n">
        <f aca="false">IF(HE$2&lt;=$A147,IF(HE$3&gt;=$A147,(HE$4),0),0)*($AH148-$AH147)/10000</f>
        <v>0</v>
      </c>
      <c r="HF147" s="140" t="n">
        <f aca="false">IF(HF$2&lt;=$A147,IF(HF$3&gt;=$A147,(HF$4),0),0)*($AH148-$AH147)/10000</f>
        <v>0</v>
      </c>
      <c r="HG147" s="140" t="n">
        <f aca="false">IF(HG$2&lt;=$A147,IF(HG$3&gt;=$A147,(HG$4),0),0)*($AH148-$AH147)/10000</f>
        <v>0</v>
      </c>
      <c r="HH147" s="140" t="n">
        <f aca="false">IF(HH$2&lt;=$A147,IF(HH$3&gt;=$A147,(HH$4),0),0)*($AH148-$AH147)/10000</f>
        <v>0</v>
      </c>
      <c r="HI147" s="140" t="n">
        <f aca="false">IF(HI$2&lt;=$A147,IF(HI$3&gt;=$A147,(HI$4),0),0)*($AH148-$AH147)/10000</f>
        <v>0</v>
      </c>
      <c r="HJ147" s="17"/>
      <c r="HK147" s="128" t="n">
        <f aca="false">SUM(HD147:HI147)</f>
        <v>0</v>
      </c>
      <c r="HL147" s="128" t="n">
        <f aca="false">HK147*AL147</f>
        <v>0</v>
      </c>
    </row>
    <row r="148" customFormat="false" ht="16.5" hidden="false" customHeight="false" outlineLevel="0" collapsed="false">
      <c r="A148" s="133" t="n">
        <v>41244</v>
      </c>
      <c r="B148" s="144" t="e">
        <f aca="false">INDEX(PrnArray,MATCH($A148,PrnColumn,0),MATCH($AE$19,PrnRow,0))+EP148</f>
        <v>#VALUE!</v>
      </c>
      <c r="C148" s="135" t="n">
        <f aca="false">INDEX(M1SHEET,MATCH($A148,M1COLUMN,0),MATCH($AF$14,M1ROW,0))</f>
        <v>0</v>
      </c>
      <c r="D148" s="152"/>
      <c r="E148" s="144" t="n">
        <f aca="false">INDEX(PrnArray,MATCH($A148,PrnColumn,0),MATCH($AF$47,PrnRow,0))+HL148</f>
        <v>0</v>
      </c>
      <c r="F148" s="135" t="n">
        <f aca="false">INDEX(M1SHEET,MATCH($A148,M1COLUMN,0),MATCH($AF$6,M1ROW,0))</f>
        <v>0.27</v>
      </c>
      <c r="G148" s="152"/>
      <c r="H148" s="144" t="n">
        <f aca="false">INDEX(PrnArray,MATCH($A148,PrnColumn,0),MATCH($AE$11,PrnRow,0))</f>
        <v>0</v>
      </c>
      <c r="I148" s="135" t="n">
        <f aca="false">INDEX(M1SHEET,MATCH($A148,M1COLUMN,0),MATCH($AF$20,M1ROW,0))</f>
        <v>0.025</v>
      </c>
      <c r="J148" s="152"/>
      <c r="K148" s="144" t="e">
        <f aca="false">INDEX(PrnArray,MATCH($A148,PrnColumn,0),MATCH($AE$21,PrnRow,0))+FS148</f>
        <v>#VALUE!</v>
      </c>
      <c r="L148" s="135" t="n">
        <f aca="false">INDEX(M1SHEET,MATCH($A148,M1COLUMN,0),MATCH($AF$10,M1ROW,0))</f>
        <v>0.1575</v>
      </c>
      <c r="M148" s="152"/>
      <c r="N148" s="144" t="n">
        <f aca="false">INDEX(PrnArray,MATCH($A148,PrnColumn,0),MATCH($AE$40,PrnRow,0))+AJ148</f>
        <v>-46.95</v>
      </c>
      <c r="O148" s="135" t="n">
        <f aca="false">INDEX(M1SHEET,MATCH($A148,M1COLUMN,0),MATCH($AF$26,M1ROW,0))</f>
        <v>0.13</v>
      </c>
      <c r="P148" s="152"/>
      <c r="Q148" s="144" t="n">
        <f aca="false">INDEX(PrnArray,MATCH($A148,PrnColumn,0),MATCH($AE$2,PrnRow,0))+$BE148+$DE148</f>
        <v>1.48</v>
      </c>
      <c r="R148" s="135" t="n">
        <f aca="false">INDEX(M1SHEET,MATCH($A148,M1COLUMN,0),MATCH($AF$3,M1ROW,0))</f>
        <v>-0.57</v>
      </c>
      <c r="S148" s="152"/>
      <c r="T148" s="135" t="n">
        <f aca="false">INDEX(M1SHEET,MATCH($A148,M1COLUMN,0),MATCH($AF$28,M1ROW,0))</f>
        <v>5.76069971451564</v>
      </c>
      <c r="U148" s="152"/>
      <c r="V148" s="144" t="e">
        <f aca="false">INDEX(PrnArray,MATCH($A148,PrnColumn,0),MATCH($AE$18,PrnRow,0))+INDEX(optsArray,MATCH($A148,optsColumn,0),MATCH($AE$18,optsRow,0))+$BE148+$CJ148+$CR148+$DP148</f>
        <v>#VALUE!</v>
      </c>
      <c r="W148" s="135" t="n">
        <f aca="false">INDEX(M1SHEET,MATCH($A148,M1COLUMN,0),MATCH($AF$2,M1ROW,0))</f>
        <v>4.6925</v>
      </c>
      <c r="X148" s="152"/>
      <c r="Z148" s="150" t="e">
        <f aca="false">H148+K148+Q148</f>
        <v>#VALUE!</v>
      </c>
      <c r="AA148" s="58"/>
      <c r="AB148" s="58"/>
      <c r="AH148" s="138" t="n">
        <v>41244</v>
      </c>
      <c r="AI148" s="96" t="n">
        <f aca="false">(BE148+BQ148+CJ148+DP148)*AL148</f>
        <v>0</v>
      </c>
      <c r="AJ148" s="97" t="n">
        <f aca="false">(AN148)*(AL148)</f>
        <v>0</v>
      </c>
      <c r="AK148" s="97" t="n">
        <f aca="false">(AM148+AN148)*(AL148)</f>
        <v>0</v>
      </c>
      <c r="AL148" s="139" t="n">
        <f aca="false">INDEX(M1SHEET,MATCH($AH148,M1COLUMN,0),MATCH($AF$38,M1ROW,0))</f>
        <v>0.488593969365219</v>
      </c>
      <c r="AM148" s="122" t="n">
        <f aca="false">BR148</f>
        <v>0</v>
      </c>
      <c r="AN148" s="97" t="n">
        <f aca="false">BQ148</f>
        <v>0</v>
      </c>
      <c r="AO148" s="125"/>
      <c r="AP148" s="108"/>
      <c r="AQ148" s="128" t="n">
        <f aca="false">SUM(AW148:BD148)+SUM(BH148:BO148)+SUM(DT148:DY148)+SUM(BV148:CH148)</f>
        <v>0</v>
      </c>
      <c r="AR148" s="108"/>
      <c r="AS148" s="17"/>
      <c r="AT148" s="17"/>
      <c r="AU148" s="37" t="n">
        <v>41244</v>
      </c>
      <c r="AV148" s="17"/>
      <c r="AW148" s="128" t="n">
        <f aca="false">IF(AW$2&lt;=$A148,IF(AW$3&gt;=$A148,(AW$4/1.055056),0),0)*($AH149-$AH148)/10000</f>
        <v>0</v>
      </c>
      <c r="AX148" s="140" t="n">
        <f aca="false">IF(AX$2&lt;=$A148,IF(AX$3&gt;=$A148,(AX$4/1.055056),0),0)*($AH149-$AH148)/10000</f>
        <v>0</v>
      </c>
      <c r="AY148" s="140" t="n">
        <f aca="false">IF(AY$2&lt;=$A148,IF(AY$3&gt;=$A148,(AY$4/1.055056),0),0)*($AH149-$AH148)/10000</f>
        <v>0</v>
      </c>
      <c r="AZ148" s="140" t="n">
        <f aca="false">IF(AZ$2&lt;=$A148,IF(AZ$3&gt;=$A148,(AZ$4/1.055056),0),0)*($AH149-$AH148)/10000</f>
        <v>0</v>
      </c>
      <c r="BA148" s="140" t="n">
        <f aca="false">IF(BA$2&lt;=$A148,IF(BA$3&gt;=$A148,(BA$4/1.055056),0),0)*($AH149-$AH148)/10000</f>
        <v>0</v>
      </c>
      <c r="BB148" s="140" t="n">
        <f aca="false">IF(BB$2&lt;=$A148,IF(BB$3&gt;=$A148,(BB$4/1.055056),0),0)*($AH149-$AH148)/10000</f>
        <v>0</v>
      </c>
      <c r="BC148" s="140" t="n">
        <f aca="false">IF(BC$2&lt;=$A148,IF(BC$3&gt;=$A148,(BC$4/1.055056),0),0)*($AH149-$AH148)/10000</f>
        <v>0</v>
      </c>
      <c r="BD148" s="140"/>
      <c r="BE148" s="140" t="n">
        <f aca="false">SUM(AW148:BD148)*AL148</f>
        <v>0</v>
      </c>
      <c r="BF148" s="13"/>
      <c r="BG148" s="13"/>
      <c r="BH148" s="141" t="n">
        <f aca="false">IF(BH$2&lt;=$A148,IF(BH$3&gt;=$A148,(BH$4/1.055056),0),0)*($AH149-$AH148)/10000</f>
        <v>0</v>
      </c>
      <c r="BI148" s="141" t="n">
        <f aca="false">IF(BI$2&lt;=$A148,IF(BI$3&gt;=$A148,(BI$4/1.055056),0),0)*($AH149-$AH148)/10000</f>
        <v>0</v>
      </c>
      <c r="BJ148" s="141" t="n">
        <f aca="false">IF(BJ$2&lt;=$A148,IF(BJ$3&gt;=$A148,(BJ$4/1.055056),0),0)*($AH149-$AH148)/10000</f>
        <v>0</v>
      </c>
      <c r="BK148" s="141" t="n">
        <f aca="false">IF(BK$2&lt;=$A148,IF(BK$3&gt;=$A148,(BK$4/1.055056),0),0)*($AH149-$AH148)/10000</f>
        <v>0</v>
      </c>
      <c r="BL148" s="141" t="n">
        <f aca="false">IF(BL$2&lt;=$A148,IF(BL$3&gt;=$A148,(BL$4/1.055056),0),0)*($AH149-$AH148)/10000</f>
        <v>0</v>
      </c>
      <c r="BM148" s="141" t="n">
        <f aca="false">IF(BM$2&lt;=$A148,IF(BM$3&gt;=$A148,(BM$4/1.055056),0),0)*($AH149-$AH148)/10000</f>
        <v>0</v>
      </c>
      <c r="BN148" s="141" t="n">
        <f aca="false">IF(BN$2&lt;=$A148,IF(BN$3&gt;=$A148,(BN$4/1.055056),0),0)*($AH149-$AH148)/10000</f>
        <v>0</v>
      </c>
      <c r="BO148" s="141" t="n">
        <f aca="false">IF(BO$2&lt;=$A148,IF(BO$3&gt;=$A148,(BO$4/1.055056),0),0)*($AH149-$AH148)/10000</f>
        <v>0</v>
      </c>
      <c r="BP148" s="13"/>
      <c r="BQ148" s="14" t="n">
        <f aca="false">SUM(BH148:BO148)</f>
        <v>0</v>
      </c>
      <c r="BR148" s="14"/>
      <c r="BS148" s="14"/>
      <c r="BT148" s="17"/>
      <c r="BU148" s="17"/>
      <c r="BV148" s="142" t="n">
        <f aca="false">IF(BV$2&lt;=$A148,IF(BV$3&gt;=$A148,(BV$4),0),0)*($AH149-$AH148)/10000</f>
        <v>0</v>
      </c>
      <c r="BW148" s="142" t="n">
        <f aca="false">IF(BW$2&lt;=$A148,IF(BW$3&gt;=$A148,(BW$4),0),0)*($AH149-$AH148)/10000</f>
        <v>0</v>
      </c>
      <c r="BX148" s="142" t="n">
        <f aca="false">IF(BX$2&lt;=$A148,IF(BX$3&gt;=$A148,(BX$4),0),0)*($AH149-$AH148)/10000</f>
        <v>0</v>
      </c>
      <c r="BY148" s="142" t="n">
        <f aca="false">IF(BY$2&lt;=$A148,IF(BY$3&gt;=$A148,(BY$4),0),0)*($AH149-$AH148)/10000</f>
        <v>0</v>
      </c>
      <c r="BZ148" s="142" t="n">
        <f aca="false">IF(BZ$2&lt;=$A148,IF(BZ$3&gt;=$A148,(BZ$4),0),0)*($AH149-$AH148)/10000</f>
        <v>0</v>
      </c>
      <c r="CA148" s="140" t="n">
        <f aca="false">IF(CA$2&lt;=$A148,IF(CA$3&gt;=$A148,(CA$4),0),0)*($AH149-$AH148)/10000</f>
        <v>0</v>
      </c>
      <c r="CB148" s="140" t="n">
        <f aca="false">IF(CB$2&lt;=$A148,IF(CB$3&gt;=$A148,(CB$4),0),0)*($AH149-$AH148)/10000</f>
        <v>0</v>
      </c>
      <c r="CC148" s="140" t="n">
        <f aca="false">IF(CC$2&lt;=$A148,IF(CC$3&gt;=$A148,(CC$4),0),0)*($AH149-$AH148)/10000</f>
        <v>0</v>
      </c>
      <c r="CD148" s="140" t="n">
        <f aca="false">IF(CD$2&lt;=$A148,IF(CD$3&gt;=$A148,(CD$4),0),0)*($AH149-$AH148)/10000</f>
        <v>0</v>
      </c>
      <c r="CE148" s="140" t="n">
        <f aca="false">IF(CE$2&lt;=$A148,IF(CE$3&gt;=$A148,(CE$4),0),0)*($AH149-$AH148)/10000</f>
        <v>0</v>
      </c>
      <c r="CF148" s="140" t="n">
        <f aca="false">IF(CF$2&lt;=$A148,IF(CF$3&gt;=$A148,(CF$4),0),0)*($AH149-$AH148)/10000</f>
        <v>0</v>
      </c>
      <c r="CG148" s="140" t="n">
        <f aca="false">IF(CG$2&lt;=$A148,IF(CG$3&gt;=$A148,(CG$4),0),0)*($AH149-$AH148)/10000</f>
        <v>0</v>
      </c>
      <c r="CH148" s="140" t="n">
        <f aca="false">IF(CH$2&lt;=$A148,IF(CH$3&gt;=$A148,(CH$4),0),0)*($AH149-$AH148)/10000</f>
        <v>0</v>
      </c>
      <c r="CI148" s="17"/>
      <c r="CJ148" s="128" t="n">
        <f aca="false">SUM(BV148:CH148)*$AL148</f>
        <v>0</v>
      </c>
      <c r="CK148" s="128"/>
      <c r="CL148" s="128"/>
      <c r="CM148" s="142" t="n">
        <f aca="false">IF(CM$2&lt;=$A148,IF(CM$3&gt;=$A148,(CM$4),0),0)*($AH149-$AH148)/10000</f>
        <v>0</v>
      </c>
      <c r="CN148" s="142" t="n">
        <f aca="false">IF(CN$2&lt;=$A148,IF(CN$3&gt;=$A148,(CN$4),0),0)*($AH149-$AH148)/10000</f>
        <v>0</v>
      </c>
      <c r="CO148" s="142" t="n">
        <f aca="false">IF(CO$2&lt;=$A148,IF(CO$3&gt;=$A148,(CO$4),0),0)*($AH149-$AH148)/10000</f>
        <v>0</v>
      </c>
      <c r="CP148" s="142" t="n">
        <f aca="false">IF(CP$2&lt;=$A148,IF(CP$3&gt;=$A148,(CP$4),0),0)*($AH149-$AH148)/10000</f>
        <v>0</v>
      </c>
      <c r="CQ148" s="128"/>
      <c r="CR148" s="128" t="n">
        <f aca="false">SUM(CM148:CP148)*AL148</f>
        <v>0</v>
      </c>
      <c r="CS148" s="128"/>
      <c r="CT148" s="17"/>
      <c r="CU148" s="17"/>
      <c r="CV148" s="17"/>
      <c r="CW148" s="140" t="n">
        <f aca="false">IF(CW$2&lt;=$A148,IF(CW$3&gt;=$A148,(CW$4),0),0)*($AH149-$AH148)/10000</f>
        <v>0</v>
      </c>
      <c r="CX148" s="140" t="n">
        <f aca="false">IF(CX$2&lt;=$A148,IF(CX$3&gt;=$A148,(CX$4),0),0)*($AH149-$AH148)/10000</f>
        <v>0</v>
      </c>
      <c r="CY148" s="140" t="n">
        <f aca="false">IF(CY$2&lt;=$A148,IF(CY$3&gt;=$A148,(CY$4),0),0)*($AH149-$AH148)/10000</f>
        <v>0</v>
      </c>
      <c r="CZ148" s="140" t="n">
        <f aca="false">IF(CZ$2&lt;=$A148,IF(CZ$3&gt;=$A148,(CZ$4),0),0)*($AH149-$AH148)/10000</f>
        <v>0</v>
      </c>
      <c r="DA148" s="140" t="n">
        <f aca="false">IF(DA$2&lt;=$A148,IF(DA$3&gt;=$A148,(DA$4),0),0)*($AH149-$AH148)/10000</f>
        <v>0</v>
      </c>
      <c r="DB148" s="140" t="n">
        <f aca="false">IF(DB$2&lt;=$A148,IF(DB$3&gt;=$A148,(DB$4),0),0)*($AH149-$AH148)/10000</f>
        <v>0</v>
      </c>
      <c r="DC148" s="140" t="n">
        <f aca="false">IF(DC$2&lt;=$A148,IF(DC$3&gt;=$A148,(DC$4),0),0)*($AH149-$AH148)/10000</f>
        <v>0</v>
      </c>
      <c r="DD148" s="17"/>
      <c r="DE148" s="128" t="n">
        <f aca="false">SUM(CW148:DC148)*$AL148</f>
        <v>0</v>
      </c>
      <c r="DF148" s="17"/>
      <c r="DG148" s="17"/>
      <c r="DH148" s="17"/>
      <c r="DI148" s="17"/>
      <c r="DJ148" s="17"/>
      <c r="DK148" s="140" t="n">
        <f aca="false">IF(DK$2&lt;=$A148,IF(DK$3&gt;=$A148,(DK$4),0),0)*($AH149-$AH148)/10000</f>
        <v>0</v>
      </c>
      <c r="DL148" s="140" t="n">
        <f aca="false">IF(DL$2&lt;=$A148,IF(DL$3&gt;=$A148,(DL$4),0),0)*($AH149-$AH148)/10000</f>
        <v>0</v>
      </c>
      <c r="DM148" s="140" t="n">
        <f aca="false">IF(DM$2&lt;=$A148,IF(DM$3&gt;=$A148,(DM$4),0),0)*($AH149-$AH148)/10000</f>
        <v>0</v>
      </c>
      <c r="DN148" s="140" t="n">
        <f aca="false">IF(DN$2&lt;=$A148,IF(DN$3&gt;=$A148,(DN$4),0),0)*($AH149-$AH148)/10000</f>
        <v>0</v>
      </c>
      <c r="DO148" s="140"/>
      <c r="DP148" s="140" t="n">
        <f aca="false">SUM(DK148:DN148)*AL148</f>
        <v>0</v>
      </c>
      <c r="DQ148" s="140"/>
      <c r="DR148" s="140" t="n">
        <f aca="false">IF(DR$2&lt;=$A148,IF(DR$3&gt;=$A148,(DR$4),0),0)*($AH149-$AH148)/10000</f>
        <v>0</v>
      </c>
      <c r="DS148" s="140" t="n">
        <f aca="false">IF(DS$2&lt;=$A148,IF(DS$3&gt;=$A148,(DS$4),0),0)*($AH149-$AH148)/10000</f>
        <v>0</v>
      </c>
      <c r="DT148" s="140" t="n">
        <f aca="false">IF(DT$2&lt;=$A148,IF(DT$3&gt;=$A148,(DT$4),0),0)*($AH149-$AH148)/10000</f>
        <v>0</v>
      </c>
      <c r="DU148" s="140" t="n">
        <f aca="false">IF(DU$2&lt;=$A148,IF(DU$3&gt;=$A148,(DU$4),0),0)*($AH149-$AH148)/10000</f>
        <v>0</v>
      </c>
      <c r="DV148" s="140" t="n">
        <f aca="false">IF(DV$2&lt;=$A148,IF(DV$3&gt;=$A148,(DV$4),0),0)*($AH149-$AH148)/10000</f>
        <v>0</v>
      </c>
      <c r="DW148" s="140" t="n">
        <f aca="false">IF(DW$2&lt;=$A148,IF(DW$3&gt;=$A148,(DW$4),0),0)*($AH149-$AH148)/10000</f>
        <v>0</v>
      </c>
      <c r="DX148" s="140" t="n">
        <f aca="false">IF(DX$2&lt;=$A148,IF(DX$3&gt;=$A148,(DX$4),0),0)*($AH149-$AH148)/10000</f>
        <v>0</v>
      </c>
      <c r="DY148" s="140" t="n">
        <f aca="false">IF(DY$2&lt;=$A148,IF(DY$3&gt;=$A148,(DY$4),0),0)*($AH149-$AH148)/10000</f>
        <v>0</v>
      </c>
      <c r="DZ148" s="17"/>
      <c r="EA148" s="128" t="n">
        <f aca="false">DP148+((SUM(DR148:DY148)))</f>
        <v>0</v>
      </c>
      <c r="EB148" s="128" t="n">
        <f aca="false">EA148*AL148</f>
        <v>0</v>
      </c>
      <c r="EC148" s="17"/>
      <c r="ED148" s="17"/>
      <c r="EE148" s="17"/>
      <c r="EF148" s="17"/>
      <c r="EG148" s="17"/>
      <c r="EH148" s="140" t="n">
        <f aca="false">IF(EH$2&lt;=$A148,IF(EH$3&gt;=$A148,(EH$4),0),0)*($AH149-$AH148)/10000</f>
        <v>0</v>
      </c>
      <c r="EI148" s="140" t="n">
        <f aca="false">IF(EI$2&lt;=$A148,IF(EI$3&gt;=$A148,(EI$4),0),0)*($AH149-$AH148)/10000</f>
        <v>0</v>
      </c>
      <c r="EJ148" s="140" t="n">
        <f aca="false">IF(EJ$2&lt;=$A148,IF(EJ$3&gt;=$A148,(EJ$4),0),0)*($AH149-$AH148)/10000</f>
        <v>0</v>
      </c>
      <c r="EK148" s="140" t="n">
        <f aca="false">IF(EK$2&lt;=$A148,IF(EK$3&gt;=$A148,(EK$4),0),0)*($AH149-$AH148)/10000</f>
        <v>0</v>
      </c>
      <c r="EL148" s="140" t="n">
        <f aca="false">IF(EL$2&lt;=$A148,IF(EL$3&gt;=$A148,(EL$4),0),0)*($AH149-$AH148)/10000</f>
        <v>0</v>
      </c>
      <c r="EM148" s="140" t="n">
        <f aca="false">IF(EM$2&lt;=$A148,IF(EM$3&gt;=$A148,(EM$4),0),0)*($AH149-$AH148)/10000</f>
        <v>0</v>
      </c>
      <c r="EN148" s="17"/>
      <c r="EO148" s="128" t="n">
        <f aca="false">SUM(EH148:EM148)</f>
        <v>0</v>
      </c>
      <c r="EP148" s="128" t="n">
        <f aca="false">EO148*AL148</f>
        <v>0</v>
      </c>
      <c r="EQ148" s="17"/>
      <c r="ER148" s="17"/>
      <c r="ES148" s="17"/>
      <c r="ET148" s="17"/>
      <c r="EU148" s="17"/>
      <c r="EV148" s="140" t="n">
        <f aca="false">IF(EV$2&lt;=$A148,IF(EV$3&gt;=$A148,(EV$4),0),0)*($AH149-$AH148)/10000</f>
        <v>0</v>
      </c>
      <c r="EW148" s="140" t="n">
        <f aca="false">IF(EW$2&lt;=$A148,IF(EW$3&gt;=$A148,(EW$4),0),0)*($AH149-$AH148)/10000</f>
        <v>0</v>
      </c>
      <c r="EX148" s="140" t="n">
        <f aca="false">IF(EX$2&lt;=$A148,IF(EX$3&gt;=$A148,(EX$4),0),0)*($AH149-$AH148)/10000</f>
        <v>0</v>
      </c>
      <c r="EY148" s="140" t="n">
        <f aca="false">IF(EY$2&lt;=$A148,IF(EY$3&gt;=$A148,(EY$4),0),0)*($AH149-$AH148)/10000</f>
        <v>0</v>
      </c>
      <c r="EZ148" s="140" t="n">
        <f aca="false">IF(EZ$2&lt;=$A148,IF(EZ$3&gt;=$A148,(EZ$4),0),0)*($AH149-$AH148)/10000</f>
        <v>0</v>
      </c>
      <c r="FA148" s="140" t="n">
        <f aca="false">IF(FA$2&lt;=$A148,IF(FA$3&gt;=$A148,(FA$4),0),0)*($AH149-$AH148)/10000</f>
        <v>0</v>
      </c>
      <c r="FB148" s="17"/>
      <c r="FC148" s="128" t="n">
        <f aca="false">SUM(EV148:FA148)</f>
        <v>0</v>
      </c>
      <c r="FD148" s="128" t="n">
        <f aca="false">FC148*AL148</f>
        <v>0</v>
      </c>
      <c r="FE148" s="17"/>
      <c r="FF148" s="17"/>
      <c r="FG148" s="17"/>
      <c r="FH148" s="17"/>
      <c r="FI148" s="17"/>
      <c r="FJ148" s="17"/>
      <c r="FK148" s="140" t="n">
        <f aca="false">IF(FK$2&lt;=$A148,IF(FK$3&gt;=$A148,(FK$4),0),0)*($AH149-$AH148)/10000</f>
        <v>0</v>
      </c>
      <c r="FL148" s="140" t="n">
        <f aca="false">IF(FL$2&lt;=$A148,IF(FL$3&gt;=$A148,(FL$4),0),0)*($AH149-$AH148)/10000</f>
        <v>0</v>
      </c>
      <c r="FM148" s="140" t="n">
        <f aca="false">IF(FM$2&lt;=$A148,IF(FM$3&gt;=$A148,(FM$4),0),0)*($AH149-$AH148)/10000</f>
        <v>0</v>
      </c>
      <c r="FN148" s="140" t="n">
        <f aca="false">IF(FN$2&lt;=$A148,IF(FN$3&gt;=$A148,(FN$4),0),0)*($AH149-$AH148)/10000</f>
        <v>0</v>
      </c>
      <c r="FO148" s="140" t="n">
        <f aca="false">IF(FO$2&lt;=$A148,IF(FO$3&gt;=$A148,(FO$4),0),0)*($AH149-$AH148)/10000</f>
        <v>0</v>
      </c>
      <c r="FP148" s="140" t="n">
        <f aca="false">IF(FP$2&lt;=$A148,IF(FP$3&gt;=$A148,(FP$4),0),0)*($AH149-$AH148)/10000</f>
        <v>0</v>
      </c>
      <c r="FQ148" s="17"/>
      <c r="FR148" s="128" t="n">
        <f aca="false">SUM(FK148:FP148)</f>
        <v>0</v>
      </c>
      <c r="FS148" s="128" t="n">
        <f aca="false">FR148*AL148</f>
        <v>0</v>
      </c>
      <c r="FT148" s="17"/>
      <c r="FU148" s="17"/>
      <c r="FV148" s="17"/>
      <c r="FW148" s="17"/>
      <c r="FX148" s="17"/>
      <c r="FY148" s="17"/>
      <c r="FZ148" s="140" t="n">
        <f aca="false">IF(FZ$2&lt;=$A148,IF(FZ$3&gt;=$A148,(FZ$4),0),0)*($AH149-$AH148)/10000</f>
        <v>0</v>
      </c>
      <c r="GA148" s="140" t="n">
        <f aca="false">IF(GA$2&lt;=$A148,IF(GA$3&gt;=$A148,(GA$4),0),0)*($AH149-$AH148)/10000</f>
        <v>0</v>
      </c>
      <c r="GB148" s="140" t="n">
        <f aca="false">IF(GB$2&lt;=$A148,IF(GB$3&gt;=$A148,(GB$4),0),0)*($AH149-$AH148)/10000</f>
        <v>0</v>
      </c>
      <c r="GC148" s="140" t="n">
        <f aca="false">IF(GC$2&lt;=$A148,IF(GC$3&gt;=$A148,(GC$4),0),0)*($AH149-$AH148)/10000</f>
        <v>0</v>
      </c>
      <c r="GD148" s="140" t="n">
        <f aca="false">IF(GD$2&lt;=$A148,IF(GD$3&gt;=$A148,(GD$4),0),0)*($AH149-$AH148)/10000</f>
        <v>0</v>
      </c>
      <c r="GE148" s="140" t="n">
        <f aca="false">IF(GE$2&lt;=$A148,IF(GE$3&gt;=$A148,(GE$4),0),0)*($AH149-$AH148)/10000</f>
        <v>0</v>
      </c>
      <c r="GF148" s="17"/>
      <c r="GG148" s="128" t="n">
        <f aca="false">SUM(FZ148:GE148)</f>
        <v>0</v>
      </c>
      <c r="GH148" s="128" t="n">
        <f aca="false">GG148*AL148</f>
        <v>0</v>
      </c>
      <c r="GK148" s="17"/>
      <c r="GL148" s="17"/>
      <c r="GM148" s="17"/>
      <c r="GN148" s="17"/>
      <c r="GO148" s="140" t="n">
        <f aca="false">IF(GO$2&lt;=$A148,IF(GO$3&gt;=$A148,(GO$4),0),0)*($AH149-$AH148)/10000</f>
        <v>0</v>
      </c>
      <c r="GP148" s="140" t="n">
        <f aca="false">IF(GP$2&lt;=$A148,IF(GP$3&gt;=$A148,(GP$4),0),0)*($AH149-$AH148)/10000</f>
        <v>0</v>
      </c>
      <c r="GQ148" s="140" t="n">
        <f aca="false">IF(GQ$2&lt;=$A148,IF(GQ$3&gt;=$A148,(GQ$4),0),0)*($AH149-$AH148)/10000</f>
        <v>0</v>
      </c>
      <c r="GR148" s="140" t="n">
        <f aca="false">IF(GR$2&lt;=$A148,IF(GR$3&gt;=$A148,(GR$4),0),0)*($AH149-$AH148)/10000</f>
        <v>0</v>
      </c>
      <c r="GS148" s="140" t="n">
        <f aca="false">IF(GS$2&lt;=$A148,IF(GS$3&gt;=$A148,(GS$4),0),0)*($AH149-$AH148)/10000</f>
        <v>0</v>
      </c>
      <c r="GT148" s="140" t="n">
        <f aca="false">IF(GT$2&lt;=$A148,IF(GT$3&gt;=$A148,(GT$4),0),0)*($AH149-$AH148)/10000</f>
        <v>0</v>
      </c>
      <c r="GU148" s="17"/>
      <c r="GV148" s="128" t="n">
        <f aca="false">SUM(GO148:GT148)</f>
        <v>0</v>
      </c>
      <c r="GW148" s="128" t="n">
        <f aca="false">GV148*AL148</f>
        <v>0</v>
      </c>
      <c r="GZ148" s="17"/>
      <c r="HA148" s="17"/>
      <c r="HB148" s="17"/>
      <c r="HC148" s="17"/>
      <c r="HD148" s="140" t="n">
        <f aca="false">IF(HD$2&lt;=$A148,IF(HD$3&gt;=$A148,(HD$4),0),0)*($AH149-$AH148)/10000</f>
        <v>0</v>
      </c>
      <c r="HE148" s="140" t="n">
        <f aca="false">IF(HE$2&lt;=$A148,IF(HE$3&gt;=$A148,(HE$4),0),0)*($AH149-$AH148)/10000</f>
        <v>0</v>
      </c>
      <c r="HF148" s="140" t="n">
        <f aca="false">IF(HF$2&lt;=$A148,IF(HF$3&gt;=$A148,(HF$4),0),0)*($AH149-$AH148)/10000</f>
        <v>0</v>
      </c>
      <c r="HG148" s="140" t="n">
        <f aca="false">IF(HG$2&lt;=$A148,IF(HG$3&gt;=$A148,(HG$4),0),0)*($AH149-$AH148)/10000</f>
        <v>0</v>
      </c>
      <c r="HH148" s="140" t="n">
        <f aca="false">IF(HH$2&lt;=$A148,IF(HH$3&gt;=$A148,(HH$4),0),0)*($AH149-$AH148)/10000</f>
        <v>0</v>
      </c>
      <c r="HI148" s="140" t="n">
        <f aca="false">IF(HI$2&lt;=$A148,IF(HI$3&gt;=$A148,(HI$4),0),0)*($AH149-$AH148)/10000</f>
        <v>0</v>
      </c>
      <c r="HJ148" s="17"/>
      <c r="HK148" s="128" t="n">
        <f aca="false">SUM(HD148:HI148)</f>
        <v>0</v>
      </c>
      <c r="HL148" s="128" t="n">
        <f aca="false">HK148*AL148</f>
        <v>0</v>
      </c>
    </row>
    <row r="149" customFormat="false" ht="16.5" hidden="false" customHeight="false" outlineLevel="0" collapsed="false">
      <c r="A149" s="133" t="n">
        <v>41275</v>
      </c>
      <c r="B149" s="144" t="e">
        <f aca="false">INDEX(PrnArray,MATCH($A149,PrnColumn,0),MATCH($AE$19,PrnRow,0))+EP149</f>
        <v>#VALUE!</v>
      </c>
      <c r="C149" s="135" t="n">
        <f aca="false">INDEX(M1SHEET,MATCH($A149,M1COLUMN,0),MATCH($AF$14,M1ROW,0))</f>
        <v>0</v>
      </c>
      <c r="D149" s="145" t="n">
        <f aca="false">AVERAGE(C147:C151)</f>
        <v>0</v>
      </c>
      <c r="E149" s="144" t="n">
        <f aca="false">INDEX(PrnArray,MATCH($A149,PrnColumn,0),MATCH($AF$47,PrnRow,0))+HL149</f>
        <v>0</v>
      </c>
      <c r="F149" s="135" t="n">
        <f aca="false">INDEX(M1SHEET,MATCH($A149,M1COLUMN,0),MATCH($AF$6,M1ROW,0))</f>
        <v>0.28</v>
      </c>
      <c r="G149" s="145" t="n">
        <f aca="false">AVERAGE(F147:F151)</f>
        <v>0.267</v>
      </c>
      <c r="H149" s="144" t="n">
        <f aca="false">INDEX(PrnArray,MATCH($A149,PrnColumn,0),MATCH($AE$11,PrnRow,0))</f>
        <v>0</v>
      </c>
      <c r="I149" s="135" t="n">
        <f aca="false">INDEX(M1SHEET,MATCH($A149,M1COLUMN,0),MATCH($AF$20,M1ROW,0))</f>
        <v>0.0375</v>
      </c>
      <c r="J149" s="145" t="n">
        <f aca="false">AVERAGE(I147:I151)</f>
        <v>0.03</v>
      </c>
      <c r="K149" s="144" t="e">
        <f aca="false">INDEX(PrnArray,MATCH($A149,PrnColumn,0),MATCH($AE$21,PrnRow,0))+FS149</f>
        <v>#VALUE!</v>
      </c>
      <c r="L149" s="135" t="n">
        <f aca="false">INDEX(M1SHEET,MATCH($A149,M1COLUMN,0),MATCH($AF$10,M1ROW,0))</f>
        <v>0.1675</v>
      </c>
      <c r="M149" s="145" t="n">
        <f aca="false">AVERAGE(L147:L151)</f>
        <v>0.1545</v>
      </c>
      <c r="N149" s="144" t="n">
        <f aca="false">INDEX(PrnArray,MATCH($A149,PrnColumn,0),MATCH($AE$40,PrnRow,0))+AJ149</f>
        <v>-46.69</v>
      </c>
      <c r="O149" s="135" t="n">
        <f aca="false">INDEX(M1SHEET,MATCH($A149,M1COLUMN,0),MATCH($AF$26,M1ROW,0))</f>
        <v>0.13</v>
      </c>
      <c r="P149" s="145" t="n">
        <f aca="false">AVERAGE(O147:O151)</f>
        <v>0.13</v>
      </c>
      <c r="Q149" s="144" t="n">
        <f aca="false">INDEX(PrnArray,MATCH($A149,PrnColumn,0),MATCH($AE$2,PrnRow,0))+$BE149+$DE149</f>
        <v>1.47</v>
      </c>
      <c r="R149" s="135" t="n">
        <f aca="false">INDEX(M1SHEET,MATCH($A149,M1COLUMN,0),MATCH($AF$3,M1ROW,0))</f>
        <v>-0.57</v>
      </c>
      <c r="S149" s="145" t="n">
        <f aca="false">AVERAGE(R147:R151)</f>
        <v>-0.57</v>
      </c>
      <c r="T149" s="135" t="n">
        <f aca="false">INDEX(M1SHEET,MATCH($A149,M1COLUMN,0),MATCH($AF$28,M1ROW,0))</f>
        <v>5.91991161496843</v>
      </c>
      <c r="U149" s="145" t="n">
        <f aca="false">AVERAGE(T147:T151)</f>
        <v>5.71339477112542</v>
      </c>
      <c r="V149" s="144" t="e">
        <f aca="false">INDEX(PrnArray,MATCH($A149,PrnColumn,0),MATCH($AE$18,PrnRow,0))+INDEX(optsArray,MATCH($A149,optsColumn,0),MATCH($AE$18,optsRow,0))+$BE149+$CJ149+$CR149+$DP149</f>
        <v>#VALUE!</v>
      </c>
      <c r="W149" s="135" t="n">
        <f aca="false">INDEX(M1SHEET,MATCH($A149,M1COLUMN,0),MATCH($AF$2,M1ROW,0))</f>
        <v>4.8065</v>
      </c>
      <c r="X149" s="145" t="n">
        <f aca="false">AVERAGE(W147:W151)</f>
        <v>4.6587</v>
      </c>
      <c r="Z149" s="150" t="e">
        <f aca="false">H149+K149+Q149</f>
        <v>#VALUE!</v>
      </c>
      <c r="AA149" s="58"/>
      <c r="AB149" s="58"/>
      <c r="AH149" s="138" t="n">
        <v>41275</v>
      </c>
      <c r="AI149" s="96" t="n">
        <f aca="false">(BE149+BQ149+CJ149+DP149)*AL149</f>
        <v>0</v>
      </c>
      <c r="AJ149" s="97" t="n">
        <f aca="false">(AN149)*(AL149)</f>
        <v>0</v>
      </c>
      <c r="AK149" s="97" t="n">
        <f aca="false">(AM149+AN149)*(AL149)</f>
        <v>0</v>
      </c>
      <c r="AL149" s="139" t="n">
        <f aca="false">INDEX(M1SHEET,MATCH($AH149,M1COLUMN,0),MATCH($AF$38,M1ROW,0))</f>
        <v>0.485862464539672</v>
      </c>
      <c r="AM149" s="122" t="n">
        <f aca="false">BR149</f>
        <v>0</v>
      </c>
      <c r="AN149" s="97" t="n">
        <f aca="false">BQ149</f>
        <v>0</v>
      </c>
      <c r="AO149" s="125"/>
      <c r="AP149" s="108"/>
      <c r="AQ149" s="128" t="n">
        <f aca="false">SUM(AW149:BD149)+SUM(BH149:BO149)+SUM(DT149:DY149)+SUM(BV149:CH149)</f>
        <v>0</v>
      </c>
      <c r="AR149" s="108"/>
      <c r="AS149" s="17"/>
      <c r="AT149" s="17"/>
      <c r="AU149" s="37" t="n">
        <v>41275</v>
      </c>
      <c r="AV149" s="17"/>
      <c r="AW149" s="128" t="n">
        <f aca="false">IF(AW$2&lt;=$A149,IF(AW$3&gt;=$A149,(AW$4/1.055056),0),0)*($AH150-$AH149)/10000</f>
        <v>0</v>
      </c>
      <c r="AX149" s="140" t="n">
        <f aca="false">IF(AX$2&lt;=$A149,IF(AX$3&gt;=$A149,(AX$4/1.055056),0),0)*($AH150-$AH149)/10000</f>
        <v>0</v>
      </c>
      <c r="AY149" s="140" t="n">
        <f aca="false">IF(AY$2&lt;=$A149,IF(AY$3&gt;=$A149,(AY$4/1.055056),0),0)*($AH150-$AH149)/10000</f>
        <v>0</v>
      </c>
      <c r="AZ149" s="140" t="n">
        <f aca="false">IF(AZ$2&lt;=$A149,IF(AZ$3&gt;=$A149,(AZ$4/1.055056),0),0)*($AH150-$AH149)/10000</f>
        <v>0</v>
      </c>
      <c r="BA149" s="140" t="n">
        <f aca="false">IF(BA$2&lt;=$A149,IF(BA$3&gt;=$A149,(BA$4/1.055056),0),0)*($AH150-$AH149)/10000</f>
        <v>0</v>
      </c>
      <c r="BB149" s="140" t="n">
        <f aca="false">IF(BB$2&lt;=$A149,IF(BB$3&gt;=$A149,(BB$4/1.055056),0),0)*($AH150-$AH149)/10000</f>
        <v>0</v>
      </c>
      <c r="BC149" s="140" t="n">
        <f aca="false">IF(BC$2&lt;=$A149,IF(BC$3&gt;=$A149,(BC$4/1.055056),0),0)*($AH150-$AH149)/10000</f>
        <v>0</v>
      </c>
      <c r="BD149" s="140"/>
      <c r="BE149" s="140" t="n">
        <f aca="false">SUM(AW149:BD149)*AL149</f>
        <v>0</v>
      </c>
      <c r="BF149" s="13"/>
      <c r="BG149" s="13"/>
      <c r="BH149" s="141" t="n">
        <f aca="false">IF(BH$2&lt;=$A149,IF(BH$3&gt;=$A149,(BH$4/1.055056),0),0)*($AH150-$AH149)/10000</f>
        <v>0</v>
      </c>
      <c r="BI149" s="141" t="n">
        <f aca="false">IF(BI$2&lt;=$A149,IF(BI$3&gt;=$A149,(BI$4/1.055056),0),0)*($AH150-$AH149)/10000</f>
        <v>0</v>
      </c>
      <c r="BJ149" s="141" t="n">
        <f aca="false">IF(BJ$2&lt;=$A149,IF(BJ$3&gt;=$A149,(BJ$4/1.055056),0),0)*($AH150-$AH149)/10000</f>
        <v>0</v>
      </c>
      <c r="BK149" s="141" t="n">
        <f aca="false">IF(BK$2&lt;=$A149,IF(BK$3&gt;=$A149,(BK$4/1.055056),0),0)*($AH150-$AH149)/10000</f>
        <v>0</v>
      </c>
      <c r="BL149" s="141" t="n">
        <f aca="false">IF(BL$2&lt;=$A149,IF(BL$3&gt;=$A149,(BL$4/1.055056),0),0)*($AH150-$AH149)/10000</f>
        <v>0</v>
      </c>
      <c r="BM149" s="141" t="n">
        <f aca="false">IF(BM$2&lt;=$A149,IF(BM$3&gt;=$A149,(BM$4/1.055056),0),0)*($AH150-$AH149)/10000</f>
        <v>0</v>
      </c>
      <c r="BN149" s="141" t="n">
        <f aca="false">IF(BN$2&lt;=$A149,IF(BN$3&gt;=$A149,(BN$4/1.055056),0),0)*($AH150-$AH149)/10000</f>
        <v>0</v>
      </c>
      <c r="BO149" s="141" t="n">
        <f aca="false">IF(BO$2&lt;=$A149,IF(BO$3&gt;=$A149,(BO$4/1.055056),0),0)*($AH150-$AH149)/10000</f>
        <v>0</v>
      </c>
      <c r="BP149" s="13"/>
      <c r="BQ149" s="14" t="n">
        <f aca="false">SUM(BH149:BO149)</f>
        <v>0</v>
      </c>
      <c r="BR149" s="14"/>
      <c r="BS149" s="14"/>
      <c r="BT149" s="17"/>
      <c r="BU149" s="17"/>
      <c r="BV149" s="142" t="n">
        <f aca="false">IF(BV$2&lt;=$A149,IF(BV$3&gt;=$A149,(BV$4),0),0)*($AH150-$AH149)/10000</f>
        <v>0</v>
      </c>
      <c r="BW149" s="142" t="n">
        <f aca="false">IF(BW$2&lt;=$A149,IF(BW$3&gt;=$A149,(BW$4),0),0)*($AH150-$AH149)/10000</f>
        <v>0</v>
      </c>
      <c r="BX149" s="142" t="n">
        <f aca="false">IF(BX$2&lt;=$A149,IF(BX$3&gt;=$A149,(BX$4),0),0)*($AH150-$AH149)/10000</f>
        <v>0</v>
      </c>
      <c r="BY149" s="142" t="n">
        <f aca="false">IF(BY$2&lt;=$A149,IF(BY$3&gt;=$A149,(BY$4),0),0)*($AH150-$AH149)/10000</f>
        <v>0</v>
      </c>
      <c r="BZ149" s="142" t="n">
        <f aca="false">IF(BZ$2&lt;=$A149,IF(BZ$3&gt;=$A149,(BZ$4),0),0)*($AH150-$AH149)/10000</f>
        <v>0</v>
      </c>
      <c r="CA149" s="140" t="n">
        <f aca="false">IF(CA$2&lt;=$A149,IF(CA$3&gt;=$A149,(CA$4),0),0)*($AH150-$AH149)/10000</f>
        <v>0</v>
      </c>
      <c r="CB149" s="140" t="n">
        <f aca="false">IF(CB$2&lt;=$A149,IF(CB$3&gt;=$A149,(CB$4),0),0)*($AH150-$AH149)/10000</f>
        <v>0</v>
      </c>
      <c r="CC149" s="140" t="n">
        <f aca="false">IF(CC$2&lt;=$A149,IF(CC$3&gt;=$A149,(CC$4),0),0)*($AH150-$AH149)/10000</f>
        <v>0</v>
      </c>
      <c r="CD149" s="140" t="n">
        <f aca="false">IF(CD$2&lt;=$A149,IF(CD$3&gt;=$A149,(CD$4),0),0)*($AH150-$AH149)/10000</f>
        <v>0</v>
      </c>
      <c r="CE149" s="140" t="n">
        <f aca="false">IF(CE$2&lt;=$A149,IF(CE$3&gt;=$A149,(CE$4),0),0)*($AH150-$AH149)/10000</f>
        <v>0</v>
      </c>
      <c r="CF149" s="140" t="n">
        <f aca="false">IF(CF$2&lt;=$A149,IF(CF$3&gt;=$A149,(CF$4),0),0)*($AH150-$AH149)/10000</f>
        <v>0</v>
      </c>
      <c r="CG149" s="140" t="n">
        <f aca="false">IF(CG$2&lt;=$A149,IF(CG$3&gt;=$A149,(CG$4),0),0)*($AH150-$AH149)/10000</f>
        <v>0</v>
      </c>
      <c r="CH149" s="140" t="n">
        <f aca="false">IF(CH$2&lt;=$A149,IF(CH$3&gt;=$A149,(CH$4),0),0)*($AH150-$AH149)/10000</f>
        <v>0</v>
      </c>
      <c r="CI149" s="17"/>
      <c r="CJ149" s="128" t="n">
        <f aca="false">SUM(BV149:CH149)*$AL149</f>
        <v>0</v>
      </c>
      <c r="CK149" s="128"/>
      <c r="CL149" s="128"/>
      <c r="CM149" s="142" t="n">
        <f aca="false">IF(CM$2&lt;=$A149,IF(CM$3&gt;=$A149,(CM$4),0),0)*($AH150-$AH149)/10000</f>
        <v>0</v>
      </c>
      <c r="CN149" s="142" t="n">
        <f aca="false">IF(CN$2&lt;=$A149,IF(CN$3&gt;=$A149,(CN$4),0),0)*($AH150-$AH149)/10000</f>
        <v>0</v>
      </c>
      <c r="CO149" s="142" t="n">
        <f aca="false">IF(CO$2&lt;=$A149,IF(CO$3&gt;=$A149,(CO$4),0),0)*($AH150-$AH149)/10000</f>
        <v>0</v>
      </c>
      <c r="CP149" s="142" t="n">
        <f aca="false">IF(CP$2&lt;=$A149,IF(CP$3&gt;=$A149,(CP$4),0),0)*($AH150-$AH149)/10000</f>
        <v>0</v>
      </c>
      <c r="CQ149" s="128"/>
      <c r="CR149" s="128" t="n">
        <f aca="false">SUM(CM149:CP149)*AL149</f>
        <v>0</v>
      </c>
      <c r="CS149" s="128"/>
      <c r="CT149" s="17"/>
      <c r="CU149" s="17"/>
      <c r="CV149" s="17"/>
      <c r="CW149" s="140" t="n">
        <f aca="false">IF(CW$2&lt;=$A149,IF(CW$3&gt;=$A149,(CW$4),0),0)*($AH150-$AH149)/10000</f>
        <v>0</v>
      </c>
      <c r="CX149" s="140" t="n">
        <f aca="false">IF(CX$2&lt;=$A149,IF(CX$3&gt;=$A149,(CX$4),0),0)*($AH150-$AH149)/10000</f>
        <v>0</v>
      </c>
      <c r="CY149" s="140" t="n">
        <f aca="false">IF(CY$2&lt;=$A149,IF(CY$3&gt;=$A149,(CY$4),0),0)*($AH150-$AH149)/10000</f>
        <v>0</v>
      </c>
      <c r="CZ149" s="140" t="n">
        <f aca="false">IF(CZ$2&lt;=$A149,IF(CZ$3&gt;=$A149,(CZ$4),0),0)*($AH150-$AH149)/10000</f>
        <v>0</v>
      </c>
      <c r="DA149" s="140" t="n">
        <f aca="false">IF(DA$2&lt;=$A149,IF(DA$3&gt;=$A149,(DA$4),0),0)*($AH150-$AH149)/10000</f>
        <v>0</v>
      </c>
      <c r="DB149" s="140" t="n">
        <f aca="false">IF(DB$2&lt;=$A149,IF(DB$3&gt;=$A149,(DB$4),0),0)*($AH150-$AH149)/10000</f>
        <v>0</v>
      </c>
      <c r="DC149" s="140" t="n">
        <f aca="false">IF(DC$2&lt;=$A149,IF(DC$3&gt;=$A149,(DC$4),0),0)*($AH150-$AH149)/10000</f>
        <v>0</v>
      </c>
      <c r="DD149" s="17"/>
      <c r="DE149" s="128" t="n">
        <f aca="false">SUM(CW149:DC149)*$AL149</f>
        <v>0</v>
      </c>
      <c r="DF149" s="17"/>
      <c r="DG149" s="17"/>
      <c r="DH149" s="17"/>
      <c r="DI149" s="17"/>
      <c r="DJ149" s="17"/>
      <c r="DK149" s="140" t="n">
        <f aca="false">IF(DK$2&lt;=$A149,IF(DK$3&gt;=$A149,(DK$4),0),0)*($AH150-$AH149)/10000</f>
        <v>0</v>
      </c>
      <c r="DL149" s="140" t="n">
        <f aca="false">IF(DL$2&lt;=$A149,IF(DL$3&gt;=$A149,(DL$4),0),0)*($AH150-$AH149)/10000</f>
        <v>0</v>
      </c>
      <c r="DM149" s="140" t="n">
        <f aca="false">IF(DM$2&lt;=$A149,IF(DM$3&gt;=$A149,(DM$4),0),0)*($AH150-$AH149)/10000</f>
        <v>0</v>
      </c>
      <c r="DN149" s="140" t="n">
        <f aca="false">IF(DN$2&lt;=$A149,IF(DN$3&gt;=$A149,(DN$4),0),0)*($AH150-$AH149)/10000</f>
        <v>0</v>
      </c>
      <c r="DO149" s="140"/>
      <c r="DP149" s="140" t="n">
        <f aca="false">SUM(DK149:DN149)*AL149</f>
        <v>0</v>
      </c>
      <c r="DQ149" s="140"/>
      <c r="DR149" s="140" t="n">
        <f aca="false">IF(DR$2&lt;=$A149,IF(DR$3&gt;=$A149,(DR$4),0),0)*($AH150-$AH149)/10000</f>
        <v>0</v>
      </c>
      <c r="DS149" s="140" t="n">
        <f aca="false">IF(DS$2&lt;=$A149,IF(DS$3&gt;=$A149,(DS$4),0),0)*($AH150-$AH149)/10000</f>
        <v>0</v>
      </c>
      <c r="DT149" s="140" t="n">
        <f aca="false">IF(DT$2&lt;=$A149,IF(DT$3&gt;=$A149,(DT$4),0),0)*($AH150-$AH149)/10000</f>
        <v>0</v>
      </c>
      <c r="DU149" s="140" t="n">
        <f aca="false">IF(DU$2&lt;=$A149,IF(DU$3&gt;=$A149,(DU$4),0),0)*($AH150-$AH149)/10000</f>
        <v>0</v>
      </c>
      <c r="DV149" s="140" t="n">
        <f aca="false">IF(DV$2&lt;=$A149,IF(DV$3&gt;=$A149,(DV$4),0),0)*($AH150-$AH149)/10000</f>
        <v>0</v>
      </c>
      <c r="DW149" s="140" t="n">
        <f aca="false">IF(DW$2&lt;=$A149,IF(DW$3&gt;=$A149,(DW$4),0),0)*($AH150-$AH149)/10000</f>
        <v>0</v>
      </c>
      <c r="DX149" s="140" t="n">
        <f aca="false">IF(DX$2&lt;=$A149,IF(DX$3&gt;=$A149,(DX$4),0),0)*($AH150-$AH149)/10000</f>
        <v>0</v>
      </c>
      <c r="DY149" s="140" t="n">
        <f aca="false">IF(DY$2&lt;=$A149,IF(DY$3&gt;=$A149,(DY$4),0),0)*($AH150-$AH149)/10000</f>
        <v>0</v>
      </c>
      <c r="DZ149" s="17"/>
      <c r="EA149" s="128" t="n">
        <f aca="false">DP149+((SUM(DR149:DY149)))</f>
        <v>0</v>
      </c>
      <c r="EB149" s="128" t="n">
        <f aca="false">EA149*AL149</f>
        <v>0</v>
      </c>
      <c r="EC149" s="17"/>
      <c r="ED149" s="17"/>
      <c r="EE149" s="17"/>
      <c r="EF149" s="17"/>
      <c r="EG149" s="17"/>
      <c r="EH149" s="140" t="n">
        <f aca="false">IF(EH$2&lt;=$A149,IF(EH$3&gt;=$A149,(EH$4),0),0)*($AH150-$AH149)/10000</f>
        <v>0</v>
      </c>
      <c r="EI149" s="140" t="n">
        <f aca="false">IF(EI$2&lt;=$A149,IF(EI$3&gt;=$A149,(EI$4),0),0)*($AH150-$AH149)/10000</f>
        <v>0</v>
      </c>
      <c r="EJ149" s="140" t="n">
        <f aca="false">IF(EJ$2&lt;=$A149,IF(EJ$3&gt;=$A149,(EJ$4),0),0)*($AH150-$AH149)/10000</f>
        <v>0</v>
      </c>
      <c r="EK149" s="140" t="n">
        <f aca="false">IF(EK$2&lt;=$A149,IF(EK$3&gt;=$A149,(EK$4),0),0)*($AH150-$AH149)/10000</f>
        <v>0</v>
      </c>
      <c r="EL149" s="140" t="n">
        <f aca="false">IF(EL$2&lt;=$A149,IF(EL$3&gt;=$A149,(EL$4),0),0)*($AH150-$AH149)/10000</f>
        <v>0</v>
      </c>
      <c r="EM149" s="140" t="n">
        <f aca="false">IF(EM$2&lt;=$A149,IF(EM$3&gt;=$A149,(EM$4),0),0)*($AH150-$AH149)/10000</f>
        <v>0</v>
      </c>
      <c r="EN149" s="17"/>
      <c r="EO149" s="128" t="n">
        <f aca="false">SUM(EH149:EM149)</f>
        <v>0</v>
      </c>
      <c r="EP149" s="128" t="n">
        <f aca="false">EO149*AL149</f>
        <v>0</v>
      </c>
      <c r="EQ149" s="17"/>
      <c r="ER149" s="17"/>
      <c r="ES149" s="17"/>
      <c r="ET149" s="17"/>
      <c r="EU149" s="17"/>
      <c r="EV149" s="140" t="n">
        <f aca="false">IF(EV$2&lt;=$A149,IF(EV$3&gt;=$A149,(EV$4),0),0)*($AH150-$AH149)/10000</f>
        <v>0</v>
      </c>
      <c r="EW149" s="140" t="n">
        <f aca="false">IF(EW$2&lt;=$A149,IF(EW$3&gt;=$A149,(EW$4),0),0)*($AH150-$AH149)/10000</f>
        <v>0</v>
      </c>
      <c r="EX149" s="140" t="n">
        <f aca="false">IF(EX$2&lt;=$A149,IF(EX$3&gt;=$A149,(EX$4),0),0)*($AH150-$AH149)/10000</f>
        <v>0</v>
      </c>
      <c r="EY149" s="140" t="n">
        <f aca="false">IF(EY$2&lt;=$A149,IF(EY$3&gt;=$A149,(EY$4),0),0)*($AH150-$AH149)/10000</f>
        <v>0</v>
      </c>
      <c r="EZ149" s="140" t="n">
        <f aca="false">IF(EZ$2&lt;=$A149,IF(EZ$3&gt;=$A149,(EZ$4),0),0)*($AH150-$AH149)/10000</f>
        <v>0</v>
      </c>
      <c r="FA149" s="140" t="n">
        <f aca="false">IF(FA$2&lt;=$A149,IF(FA$3&gt;=$A149,(FA$4),0),0)*($AH150-$AH149)/10000</f>
        <v>0</v>
      </c>
      <c r="FB149" s="17"/>
      <c r="FC149" s="128" t="n">
        <f aca="false">SUM(EV149:FA149)</f>
        <v>0</v>
      </c>
      <c r="FD149" s="128" t="n">
        <f aca="false">FC149*AL149</f>
        <v>0</v>
      </c>
      <c r="FE149" s="17"/>
      <c r="FF149" s="17"/>
      <c r="FG149" s="17"/>
      <c r="FH149" s="17"/>
      <c r="FI149" s="17"/>
      <c r="FJ149" s="17"/>
      <c r="FK149" s="140" t="n">
        <f aca="false">IF(FK$2&lt;=$A149,IF(FK$3&gt;=$A149,(FK$4),0),0)*($AH150-$AH149)/10000</f>
        <v>0</v>
      </c>
      <c r="FL149" s="140" t="n">
        <f aca="false">IF(FL$2&lt;=$A149,IF(FL$3&gt;=$A149,(FL$4),0),0)*($AH150-$AH149)/10000</f>
        <v>0</v>
      </c>
      <c r="FM149" s="140" t="n">
        <f aca="false">IF(FM$2&lt;=$A149,IF(FM$3&gt;=$A149,(FM$4),0),0)*($AH150-$AH149)/10000</f>
        <v>0</v>
      </c>
      <c r="FN149" s="140" t="n">
        <f aca="false">IF(FN$2&lt;=$A149,IF(FN$3&gt;=$A149,(FN$4),0),0)*($AH150-$AH149)/10000</f>
        <v>0</v>
      </c>
      <c r="FO149" s="140" t="n">
        <f aca="false">IF(FO$2&lt;=$A149,IF(FO$3&gt;=$A149,(FO$4),0),0)*($AH150-$AH149)/10000</f>
        <v>0</v>
      </c>
      <c r="FP149" s="140" t="n">
        <f aca="false">IF(FP$2&lt;=$A149,IF(FP$3&gt;=$A149,(FP$4),0),0)*($AH150-$AH149)/10000</f>
        <v>0</v>
      </c>
      <c r="FQ149" s="17"/>
      <c r="FR149" s="128" t="n">
        <f aca="false">SUM(FK149:FP149)</f>
        <v>0</v>
      </c>
      <c r="FS149" s="128" t="n">
        <f aca="false">FR149*AL149</f>
        <v>0</v>
      </c>
      <c r="FT149" s="17"/>
      <c r="FU149" s="17"/>
      <c r="FV149" s="17"/>
      <c r="FW149" s="17"/>
      <c r="FX149" s="17"/>
      <c r="FY149" s="17"/>
      <c r="FZ149" s="140" t="n">
        <f aca="false">IF(FZ$2&lt;=$A149,IF(FZ$3&gt;=$A149,(FZ$4),0),0)*($AH150-$AH149)/10000</f>
        <v>0</v>
      </c>
      <c r="GA149" s="140" t="n">
        <f aca="false">IF(GA$2&lt;=$A149,IF(GA$3&gt;=$A149,(GA$4),0),0)*($AH150-$AH149)/10000</f>
        <v>0</v>
      </c>
      <c r="GB149" s="140" t="n">
        <f aca="false">IF(GB$2&lt;=$A149,IF(GB$3&gt;=$A149,(GB$4),0),0)*($AH150-$AH149)/10000</f>
        <v>0</v>
      </c>
      <c r="GC149" s="140" t="n">
        <f aca="false">IF(GC$2&lt;=$A149,IF(GC$3&gt;=$A149,(GC$4),0),0)*($AH150-$AH149)/10000</f>
        <v>0</v>
      </c>
      <c r="GD149" s="140" t="n">
        <f aca="false">IF(GD$2&lt;=$A149,IF(GD$3&gt;=$A149,(GD$4),0),0)*($AH150-$AH149)/10000</f>
        <v>0</v>
      </c>
      <c r="GE149" s="140" t="n">
        <f aca="false">IF(GE$2&lt;=$A149,IF(GE$3&gt;=$A149,(GE$4),0),0)*($AH150-$AH149)/10000</f>
        <v>0</v>
      </c>
      <c r="GF149" s="17"/>
      <c r="GG149" s="128" t="n">
        <f aca="false">SUM(FZ149:GE149)</f>
        <v>0</v>
      </c>
      <c r="GH149" s="128" t="n">
        <f aca="false">GG149*AL149</f>
        <v>0</v>
      </c>
      <c r="GK149" s="17"/>
      <c r="GL149" s="17"/>
      <c r="GM149" s="17"/>
      <c r="GN149" s="17"/>
      <c r="GO149" s="140" t="n">
        <f aca="false">IF(GO$2&lt;=$A149,IF(GO$3&gt;=$A149,(GO$4),0),0)*($AH150-$AH149)/10000</f>
        <v>0</v>
      </c>
      <c r="GP149" s="140" t="n">
        <f aca="false">IF(GP$2&lt;=$A149,IF(GP$3&gt;=$A149,(GP$4),0),0)*($AH150-$AH149)/10000</f>
        <v>0</v>
      </c>
      <c r="GQ149" s="140" t="n">
        <f aca="false">IF(GQ$2&lt;=$A149,IF(GQ$3&gt;=$A149,(GQ$4),0),0)*($AH150-$AH149)/10000</f>
        <v>0</v>
      </c>
      <c r="GR149" s="140" t="n">
        <f aca="false">IF(GR$2&lt;=$A149,IF(GR$3&gt;=$A149,(GR$4),0),0)*($AH150-$AH149)/10000</f>
        <v>0</v>
      </c>
      <c r="GS149" s="140" t="n">
        <f aca="false">IF(GS$2&lt;=$A149,IF(GS$3&gt;=$A149,(GS$4),0),0)*($AH150-$AH149)/10000</f>
        <v>0</v>
      </c>
      <c r="GT149" s="140" t="n">
        <f aca="false">IF(GT$2&lt;=$A149,IF(GT$3&gt;=$A149,(GT$4),0),0)*($AH150-$AH149)/10000</f>
        <v>0</v>
      </c>
      <c r="GU149" s="17"/>
      <c r="GV149" s="128" t="n">
        <f aca="false">SUM(GO149:GT149)</f>
        <v>0</v>
      </c>
      <c r="GW149" s="128" t="n">
        <f aca="false">GV149*AL149</f>
        <v>0</v>
      </c>
      <c r="GZ149" s="17"/>
      <c r="HA149" s="17"/>
      <c r="HB149" s="17"/>
      <c r="HC149" s="17"/>
      <c r="HD149" s="140" t="n">
        <f aca="false">IF(HD$2&lt;=$A149,IF(HD$3&gt;=$A149,(HD$4),0),0)*($AH150-$AH149)/10000</f>
        <v>0</v>
      </c>
      <c r="HE149" s="140" t="n">
        <f aca="false">IF(HE$2&lt;=$A149,IF(HE$3&gt;=$A149,(HE$4),0),0)*($AH150-$AH149)/10000</f>
        <v>0</v>
      </c>
      <c r="HF149" s="140" t="n">
        <f aca="false">IF(HF$2&lt;=$A149,IF(HF$3&gt;=$A149,(HF$4),0),0)*($AH150-$AH149)/10000</f>
        <v>0</v>
      </c>
      <c r="HG149" s="140" t="n">
        <f aca="false">IF(HG$2&lt;=$A149,IF(HG$3&gt;=$A149,(HG$4),0),0)*($AH150-$AH149)/10000</f>
        <v>0</v>
      </c>
      <c r="HH149" s="140" t="n">
        <f aca="false">IF(HH$2&lt;=$A149,IF(HH$3&gt;=$A149,(HH$4),0),0)*($AH150-$AH149)/10000</f>
        <v>0</v>
      </c>
      <c r="HI149" s="140" t="n">
        <f aca="false">IF(HI$2&lt;=$A149,IF(HI$3&gt;=$A149,(HI$4),0),0)*($AH150-$AH149)/10000</f>
        <v>0</v>
      </c>
      <c r="HJ149" s="17"/>
      <c r="HK149" s="128" t="n">
        <f aca="false">SUM(HD149:HI149)</f>
        <v>0</v>
      </c>
      <c r="HL149" s="128" t="n">
        <f aca="false">HK149*AL149</f>
        <v>0</v>
      </c>
    </row>
    <row r="150" customFormat="false" ht="16.5" hidden="false" customHeight="false" outlineLevel="0" collapsed="false">
      <c r="A150" s="133" t="n">
        <v>41306</v>
      </c>
      <c r="B150" s="144" t="e">
        <f aca="false">INDEX(PrnArray,MATCH($A150,PrnColumn,0),MATCH($AE$19,PrnRow,0))+EP150</f>
        <v>#VALUE!</v>
      </c>
      <c r="C150" s="135" t="n">
        <f aca="false">INDEX(M1SHEET,MATCH($A150,M1COLUMN,0),MATCH($AF$14,M1ROW,0))</f>
        <v>0</v>
      </c>
      <c r="D150" s="152"/>
      <c r="E150" s="144" t="n">
        <f aca="false">INDEX(PrnArray,MATCH($A150,PrnColumn,0),MATCH($AF$47,PrnRow,0))+HL150</f>
        <v>0</v>
      </c>
      <c r="F150" s="135" t="n">
        <f aca="false">INDEX(M1SHEET,MATCH($A150,M1COLUMN,0),MATCH($AF$6,M1ROW,0))</f>
        <v>0.27</v>
      </c>
      <c r="G150" s="152"/>
      <c r="H150" s="144" t="n">
        <f aca="false">INDEX(PrnArray,MATCH($A150,PrnColumn,0),MATCH($AE$11,PrnRow,0))</f>
        <v>0</v>
      </c>
      <c r="I150" s="135" t="n">
        <f aca="false">INDEX(M1SHEET,MATCH($A150,M1COLUMN,0),MATCH($AF$20,M1ROW,0))</f>
        <v>0.0425</v>
      </c>
      <c r="J150" s="152"/>
      <c r="K150" s="144" t="e">
        <f aca="false">INDEX(PrnArray,MATCH($A150,PrnColumn,0),MATCH($AE$21,PrnRow,0))+FS150</f>
        <v>#VALUE!</v>
      </c>
      <c r="L150" s="135" t="n">
        <f aca="false">INDEX(M1SHEET,MATCH($A150,M1COLUMN,0),MATCH($AF$10,M1ROW,0))</f>
        <v>0.1575</v>
      </c>
      <c r="M150" s="152"/>
      <c r="N150" s="144" t="n">
        <f aca="false">INDEX(PrnArray,MATCH($A150,PrnColumn,0),MATCH($AE$40,PrnRow,0))+AJ150</f>
        <v>-41.94</v>
      </c>
      <c r="O150" s="135" t="n">
        <f aca="false">INDEX(M1SHEET,MATCH($A150,M1COLUMN,0),MATCH($AF$26,M1ROW,0))</f>
        <v>0.13</v>
      </c>
      <c r="P150" s="152"/>
      <c r="Q150" s="144" t="n">
        <f aca="false">INDEX(PrnArray,MATCH($A150,PrnColumn,0),MATCH($AE$2,PrnRow,0))+$BE150+$DE150</f>
        <v>1.32</v>
      </c>
      <c r="R150" s="135" t="n">
        <f aca="false">INDEX(M1SHEET,MATCH($A150,M1COLUMN,0),MATCH($AF$3,M1ROW,0))</f>
        <v>-0.57</v>
      </c>
      <c r="S150" s="152"/>
      <c r="T150" s="135" t="n">
        <f aca="false">INDEX(M1SHEET,MATCH($A150,M1COLUMN,0),MATCH($AF$28,M1ROW,0))</f>
        <v>5.74097544113593</v>
      </c>
      <c r="U150" s="152"/>
      <c r="V150" s="144" t="e">
        <f aca="false">INDEX(PrnArray,MATCH($A150,PrnColumn,0),MATCH($AE$18,PrnRow,0))+INDEX(optsArray,MATCH($A150,optsColumn,0),MATCH($AE$18,optsRow,0))+$BE150+$CJ150+$CR150+$DP150</f>
        <v>#VALUE!</v>
      </c>
      <c r="W150" s="135" t="n">
        <f aca="false">INDEX(M1SHEET,MATCH($A150,M1COLUMN,0),MATCH($AF$2,M1ROW,0))</f>
        <v>4.6785</v>
      </c>
      <c r="X150" s="152"/>
      <c r="Z150" s="150" t="e">
        <f aca="false">H150+K150+Q150</f>
        <v>#VALUE!</v>
      </c>
      <c r="AA150" s="58"/>
      <c r="AB150" s="58"/>
      <c r="AH150" s="138" t="n">
        <v>41306</v>
      </c>
      <c r="AI150" s="96" t="n">
        <f aca="false">(BE150+BQ150+CJ150+DP150)*AL150</f>
        <v>0</v>
      </c>
      <c r="AJ150" s="97" t="n">
        <f aca="false">(AN150)*(AL150)</f>
        <v>0</v>
      </c>
      <c r="AK150" s="97" t="n">
        <f aca="false">(AM150+AN150)*(AL150)</f>
        <v>0</v>
      </c>
      <c r="AL150" s="139" t="n">
        <f aca="false">INDEX(M1SHEET,MATCH($AH150,M1COLUMN,0),MATCH($AF$38,M1ROW,0))</f>
        <v>0.483142948025882</v>
      </c>
      <c r="AM150" s="122" t="n">
        <f aca="false">BR150</f>
        <v>0</v>
      </c>
      <c r="AN150" s="97" t="n">
        <f aca="false">BQ150</f>
        <v>0</v>
      </c>
      <c r="AO150" s="125"/>
      <c r="AP150" s="108"/>
      <c r="AQ150" s="128" t="n">
        <f aca="false">SUM(AW150:BD150)+SUM(BH150:BO150)+SUM(DT150:DY150)+SUM(BV150:CH150)</f>
        <v>0</v>
      </c>
      <c r="AR150" s="108"/>
      <c r="AS150" s="17"/>
      <c r="AT150" s="17"/>
      <c r="AU150" s="37" t="n">
        <v>41306</v>
      </c>
      <c r="AV150" s="17"/>
      <c r="AW150" s="128" t="n">
        <f aca="false">IF(AW$2&lt;=$A150,IF(AW$3&gt;=$A150,(AW$4/1.055056),0),0)*($AH151-$AH150)/10000</f>
        <v>0</v>
      </c>
      <c r="AX150" s="140" t="n">
        <f aca="false">IF(AX$2&lt;=$A150,IF(AX$3&gt;=$A150,(AX$4/1.055056),0),0)*($AH151-$AH150)/10000</f>
        <v>0</v>
      </c>
      <c r="AY150" s="140" t="n">
        <f aca="false">IF(AY$2&lt;=$A150,IF(AY$3&gt;=$A150,(AY$4/1.055056),0),0)*($AH151-$AH150)/10000</f>
        <v>0</v>
      </c>
      <c r="AZ150" s="140" t="n">
        <f aca="false">IF(AZ$2&lt;=$A150,IF(AZ$3&gt;=$A150,(AZ$4/1.055056),0),0)*($AH151-$AH150)/10000</f>
        <v>0</v>
      </c>
      <c r="BA150" s="140" t="n">
        <f aca="false">IF(BA$2&lt;=$A150,IF(BA$3&gt;=$A150,(BA$4/1.055056),0),0)*($AH151-$AH150)/10000</f>
        <v>0</v>
      </c>
      <c r="BB150" s="140" t="n">
        <f aca="false">IF(BB$2&lt;=$A150,IF(BB$3&gt;=$A150,(BB$4/1.055056),0),0)*($AH151-$AH150)/10000</f>
        <v>0</v>
      </c>
      <c r="BC150" s="140" t="n">
        <f aca="false">IF(BC$2&lt;=$A150,IF(BC$3&gt;=$A150,(BC$4/1.055056),0),0)*($AH151-$AH150)/10000</f>
        <v>0</v>
      </c>
      <c r="BD150" s="140"/>
      <c r="BE150" s="140" t="n">
        <f aca="false">SUM(AW150:BD150)*AL150</f>
        <v>0</v>
      </c>
      <c r="BF150" s="13"/>
      <c r="BG150" s="13"/>
      <c r="BH150" s="141" t="n">
        <f aca="false">IF(BH$2&lt;=$A150,IF(BH$3&gt;=$A150,(BH$4/1.055056),0),0)*($AH151-$AH150)/10000</f>
        <v>0</v>
      </c>
      <c r="BI150" s="141" t="n">
        <f aca="false">IF(BI$2&lt;=$A150,IF(BI$3&gt;=$A150,(BI$4/1.055056),0),0)*($AH151-$AH150)/10000</f>
        <v>0</v>
      </c>
      <c r="BJ150" s="141" t="n">
        <f aca="false">IF(BJ$2&lt;=$A150,IF(BJ$3&gt;=$A150,(BJ$4/1.055056),0),0)*($AH151-$AH150)/10000</f>
        <v>0</v>
      </c>
      <c r="BK150" s="141" t="n">
        <f aca="false">IF(BK$2&lt;=$A150,IF(BK$3&gt;=$A150,(BK$4/1.055056),0),0)*($AH151-$AH150)/10000</f>
        <v>0</v>
      </c>
      <c r="BL150" s="141" t="n">
        <f aca="false">IF(BL$2&lt;=$A150,IF(BL$3&gt;=$A150,(BL$4/1.055056),0),0)*($AH151-$AH150)/10000</f>
        <v>0</v>
      </c>
      <c r="BM150" s="141" t="n">
        <f aca="false">IF(BM$2&lt;=$A150,IF(BM$3&gt;=$A150,(BM$4/1.055056),0),0)*($AH151-$AH150)/10000</f>
        <v>0</v>
      </c>
      <c r="BN150" s="141" t="n">
        <f aca="false">IF(BN$2&lt;=$A150,IF(BN$3&gt;=$A150,(BN$4/1.055056),0),0)*($AH151-$AH150)/10000</f>
        <v>0</v>
      </c>
      <c r="BO150" s="141" t="n">
        <f aca="false">IF(BO$2&lt;=$A150,IF(BO$3&gt;=$A150,(BO$4/1.055056),0),0)*($AH151-$AH150)/10000</f>
        <v>0</v>
      </c>
      <c r="BP150" s="13"/>
      <c r="BQ150" s="14" t="n">
        <f aca="false">SUM(BH150:BO150)</f>
        <v>0</v>
      </c>
      <c r="BR150" s="14"/>
      <c r="BS150" s="14"/>
      <c r="BT150" s="17"/>
      <c r="BU150" s="17"/>
      <c r="BV150" s="142" t="n">
        <f aca="false">IF(BV$2&lt;=$A150,IF(BV$3&gt;=$A150,(BV$4),0),0)*($AH151-$AH150)/10000</f>
        <v>0</v>
      </c>
      <c r="BW150" s="142" t="n">
        <f aca="false">IF(BW$2&lt;=$A150,IF(BW$3&gt;=$A150,(BW$4),0),0)*($AH151-$AH150)/10000</f>
        <v>0</v>
      </c>
      <c r="BX150" s="142" t="n">
        <f aca="false">IF(BX$2&lt;=$A150,IF(BX$3&gt;=$A150,(BX$4),0),0)*($AH151-$AH150)/10000</f>
        <v>0</v>
      </c>
      <c r="BY150" s="142" t="n">
        <f aca="false">IF(BY$2&lt;=$A150,IF(BY$3&gt;=$A150,(BY$4),0),0)*($AH151-$AH150)/10000</f>
        <v>0</v>
      </c>
      <c r="BZ150" s="142" t="n">
        <f aca="false">IF(BZ$2&lt;=$A150,IF(BZ$3&gt;=$A150,(BZ$4),0),0)*($AH151-$AH150)/10000</f>
        <v>0</v>
      </c>
      <c r="CA150" s="140" t="n">
        <f aca="false">IF(CA$2&lt;=$A150,IF(CA$3&gt;=$A150,(CA$4),0),0)*($AH151-$AH150)/10000</f>
        <v>0</v>
      </c>
      <c r="CB150" s="140" t="n">
        <f aca="false">IF(CB$2&lt;=$A150,IF(CB$3&gt;=$A150,(CB$4),0),0)*($AH151-$AH150)/10000</f>
        <v>0</v>
      </c>
      <c r="CC150" s="140" t="n">
        <f aca="false">IF(CC$2&lt;=$A150,IF(CC$3&gt;=$A150,(CC$4),0),0)*($AH151-$AH150)/10000</f>
        <v>0</v>
      </c>
      <c r="CD150" s="140" t="n">
        <f aca="false">IF(CD$2&lt;=$A150,IF(CD$3&gt;=$A150,(CD$4),0),0)*($AH151-$AH150)/10000</f>
        <v>0</v>
      </c>
      <c r="CE150" s="140" t="n">
        <f aca="false">IF(CE$2&lt;=$A150,IF(CE$3&gt;=$A150,(CE$4),0),0)*($AH151-$AH150)/10000</f>
        <v>0</v>
      </c>
      <c r="CF150" s="140" t="n">
        <f aca="false">IF(CF$2&lt;=$A150,IF(CF$3&gt;=$A150,(CF$4),0),0)*($AH151-$AH150)/10000</f>
        <v>0</v>
      </c>
      <c r="CG150" s="140" t="n">
        <f aca="false">IF(CG$2&lt;=$A150,IF(CG$3&gt;=$A150,(CG$4),0),0)*($AH151-$AH150)/10000</f>
        <v>0</v>
      </c>
      <c r="CH150" s="140" t="n">
        <f aca="false">IF(CH$2&lt;=$A150,IF(CH$3&gt;=$A150,(CH$4),0),0)*($AH151-$AH150)/10000</f>
        <v>0</v>
      </c>
      <c r="CI150" s="17"/>
      <c r="CJ150" s="128" t="n">
        <f aca="false">SUM(BV150:CH150)*$AL150</f>
        <v>0</v>
      </c>
      <c r="CK150" s="128"/>
      <c r="CL150" s="128"/>
      <c r="CM150" s="142" t="n">
        <f aca="false">IF(CM$2&lt;=$A150,IF(CM$3&gt;=$A150,(CM$4),0),0)*($AH151-$AH150)/10000</f>
        <v>0</v>
      </c>
      <c r="CN150" s="142" t="n">
        <f aca="false">IF(CN$2&lt;=$A150,IF(CN$3&gt;=$A150,(CN$4),0),0)*($AH151-$AH150)/10000</f>
        <v>0</v>
      </c>
      <c r="CO150" s="142" t="n">
        <f aca="false">IF(CO$2&lt;=$A150,IF(CO$3&gt;=$A150,(CO$4),0),0)*($AH151-$AH150)/10000</f>
        <v>0</v>
      </c>
      <c r="CP150" s="142" t="n">
        <f aca="false">IF(CP$2&lt;=$A150,IF(CP$3&gt;=$A150,(CP$4),0),0)*($AH151-$AH150)/10000</f>
        <v>0</v>
      </c>
      <c r="CQ150" s="128"/>
      <c r="CR150" s="128" t="n">
        <f aca="false">SUM(CM150:CP150)*AL150</f>
        <v>0</v>
      </c>
      <c r="CS150" s="128"/>
      <c r="CT150" s="17"/>
      <c r="CU150" s="17"/>
      <c r="CV150" s="17"/>
      <c r="CW150" s="140" t="n">
        <f aca="false">IF(CW$2&lt;=$A150,IF(CW$3&gt;=$A150,(CW$4),0),0)*($AH151-$AH150)/10000</f>
        <v>0</v>
      </c>
      <c r="CX150" s="140" t="n">
        <f aca="false">IF(CX$2&lt;=$A150,IF(CX$3&gt;=$A150,(CX$4),0),0)*($AH151-$AH150)/10000</f>
        <v>0</v>
      </c>
      <c r="CY150" s="140" t="n">
        <f aca="false">IF(CY$2&lt;=$A150,IF(CY$3&gt;=$A150,(CY$4),0),0)*($AH151-$AH150)/10000</f>
        <v>0</v>
      </c>
      <c r="CZ150" s="140" t="n">
        <f aca="false">IF(CZ$2&lt;=$A150,IF(CZ$3&gt;=$A150,(CZ$4),0),0)*($AH151-$AH150)/10000</f>
        <v>0</v>
      </c>
      <c r="DA150" s="140" t="n">
        <f aca="false">IF(DA$2&lt;=$A150,IF(DA$3&gt;=$A150,(DA$4),0),0)*($AH151-$AH150)/10000</f>
        <v>0</v>
      </c>
      <c r="DB150" s="140" t="n">
        <f aca="false">IF(DB$2&lt;=$A150,IF(DB$3&gt;=$A150,(DB$4),0),0)*($AH151-$AH150)/10000</f>
        <v>0</v>
      </c>
      <c r="DC150" s="140" t="n">
        <f aca="false">IF(DC$2&lt;=$A150,IF(DC$3&gt;=$A150,(DC$4),0),0)*($AH151-$AH150)/10000</f>
        <v>0</v>
      </c>
      <c r="DD150" s="17"/>
      <c r="DE150" s="128" t="n">
        <f aca="false">SUM(CW150:DC150)*$AL150</f>
        <v>0</v>
      </c>
      <c r="DF150" s="17"/>
      <c r="DG150" s="17"/>
      <c r="DH150" s="17"/>
      <c r="DI150" s="17"/>
      <c r="DJ150" s="17"/>
      <c r="DK150" s="140" t="n">
        <f aca="false">IF(DK$2&lt;=$A150,IF(DK$3&gt;=$A150,(DK$4),0),0)*($AH151-$AH150)/10000</f>
        <v>0</v>
      </c>
      <c r="DL150" s="140" t="n">
        <f aca="false">IF(DL$2&lt;=$A150,IF(DL$3&gt;=$A150,(DL$4),0),0)*($AH151-$AH150)/10000</f>
        <v>0</v>
      </c>
      <c r="DM150" s="140" t="n">
        <f aca="false">IF(DM$2&lt;=$A150,IF(DM$3&gt;=$A150,(DM$4),0),0)*($AH151-$AH150)/10000</f>
        <v>0</v>
      </c>
      <c r="DN150" s="140" t="n">
        <f aca="false">IF(DN$2&lt;=$A150,IF(DN$3&gt;=$A150,(DN$4),0),0)*($AH151-$AH150)/10000</f>
        <v>0</v>
      </c>
      <c r="DO150" s="140"/>
      <c r="DP150" s="140" t="n">
        <f aca="false">SUM(DK150:DN150)*AL150</f>
        <v>0</v>
      </c>
      <c r="DQ150" s="140"/>
      <c r="DR150" s="140" t="n">
        <f aca="false">IF(DR$2&lt;=$A150,IF(DR$3&gt;=$A150,(DR$4),0),0)*($AH151-$AH150)/10000</f>
        <v>0</v>
      </c>
      <c r="DS150" s="140" t="n">
        <f aca="false">IF(DS$2&lt;=$A150,IF(DS$3&gt;=$A150,(DS$4),0),0)*($AH151-$AH150)/10000</f>
        <v>0</v>
      </c>
      <c r="DT150" s="140" t="n">
        <f aca="false">IF(DT$2&lt;=$A150,IF(DT$3&gt;=$A150,(DT$4),0),0)*($AH151-$AH150)/10000</f>
        <v>0</v>
      </c>
      <c r="DU150" s="140" t="n">
        <f aca="false">IF(DU$2&lt;=$A150,IF(DU$3&gt;=$A150,(DU$4),0),0)*($AH151-$AH150)/10000</f>
        <v>0</v>
      </c>
      <c r="DV150" s="140" t="n">
        <f aca="false">IF(DV$2&lt;=$A150,IF(DV$3&gt;=$A150,(DV$4),0),0)*($AH151-$AH150)/10000</f>
        <v>0</v>
      </c>
      <c r="DW150" s="140" t="n">
        <f aca="false">IF(DW$2&lt;=$A150,IF(DW$3&gt;=$A150,(DW$4),0),0)*($AH151-$AH150)/10000</f>
        <v>0</v>
      </c>
      <c r="DX150" s="140" t="n">
        <f aca="false">IF(DX$2&lt;=$A150,IF(DX$3&gt;=$A150,(DX$4),0),0)*($AH151-$AH150)/10000</f>
        <v>0</v>
      </c>
      <c r="DY150" s="140" t="n">
        <f aca="false">IF(DY$2&lt;=$A150,IF(DY$3&gt;=$A150,(DY$4),0),0)*($AH151-$AH150)/10000</f>
        <v>0</v>
      </c>
      <c r="DZ150" s="17"/>
      <c r="EA150" s="128" t="n">
        <f aca="false">DP150+((SUM(DR150:DY150)))</f>
        <v>0</v>
      </c>
      <c r="EB150" s="128" t="n">
        <f aca="false">EA150*AL150</f>
        <v>0</v>
      </c>
      <c r="EC150" s="17"/>
      <c r="ED150" s="17"/>
      <c r="EE150" s="17"/>
      <c r="EF150" s="17"/>
      <c r="EG150" s="17"/>
      <c r="EH150" s="140" t="n">
        <f aca="false">IF(EH$2&lt;=$A150,IF(EH$3&gt;=$A150,(EH$4),0),0)*($AH151-$AH150)/10000</f>
        <v>0</v>
      </c>
      <c r="EI150" s="140" t="n">
        <f aca="false">IF(EI$2&lt;=$A150,IF(EI$3&gt;=$A150,(EI$4),0),0)*($AH151-$AH150)/10000</f>
        <v>0</v>
      </c>
      <c r="EJ150" s="140" t="n">
        <f aca="false">IF(EJ$2&lt;=$A150,IF(EJ$3&gt;=$A150,(EJ$4),0),0)*($AH151-$AH150)/10000</f>
        <v>0</v>
      </c>
      <c r="EK150" s="140" t="n">
        <f aca="false">IF(EK$2&lt;=$A150,IF(EK$3&gt;=$A150,(EK$4),0),0)*($AH151-$AH150)/10000</f>
        <v>0</v>
      </c>
      <c r="EL150" s="140" t="n">
        <f aca="false">IF(EL$2&lt;=$A150,IF(EL$3&gt;=$A150,(EL$4),0),0)*($AH151-$AH150)/10000</f>
        <v>0</v>
      </c>
      <c r="EM150" s="140" t="n">
        <f aca="false">IF(EM$2&lt;=$A150,IF(EM$3&gt;=$A150,(EM$4),0),0)*($AH151-$AH150)/10000</f>
        <v>0</v>
      </c>
      <c r="EN150" s="17"/>
      <c r="EO150" s="128" t="n">
        <f aca="false">SUM(EH150:EM150)</f>
        <v>0</v>
      </c>
      <c r="EP150" s="128" t="n">
        <f aca="false">EO150*AL150</f>
        <v>0</v>
      </c>
      <c r="EQ150" s="17"/>
      <c r="ER150" s="17"/>
      <c r="ES150" s="17"/>
      <c r="ET150" s="17"/>
      <c r="EU150" s="17"/>
      <c r="EV150" s="140" t="n">
        <f aca="false">IF(EV$2&lt;=$A150,IF(EV$3&gt;=$A150,(EV$4),0),0)*($AH151-$AH150)/10000</f>
        <v>0</v>
      </c>
      <c r="EW150" s="140" t="n">
        <f aca="false">IF(EW$2&lt;=$A150,IF(EW$3&gt;=$A150,(EW$4),0),0)*($AH151-$AH150)/10000</f>
        <v>0</v>
      </c>
      <c r="EX150" s="140" t="n">
        <f aca="false">IF(EX$2&lt;=$A150,IF(EX$3&gt;=$A150,(EX$4),0),0)*($AH151-$AH150)/10000</f>
        <v>0</v>
      </c>
      <c r="EY150" s="140" t="n">
        <f aca="false">IF(EY$2&lt;=$A150,IF(EY$3&gt;=$A150,(EY$4),0),0)*($AH151-$AH150)/10000</f>
        <v>0</v>
      </c>
      <c r="EZ150" s="140" t="n">
        <f aca="false">IF(EZ$2&lt;=$A150,IF(EZ$3&gt;=$A150,(EZ$4),0),0)*($AH151-$AH150)/10000</f>
        <v>0</v>
      </c>
      <c r="FA150" s="140" t="n">
        <f aca="false">IF(FA$2&lt;=$A150,IF(FA$3&gt;=$A150,(FA$4),0),0)*($AH151-$AH150)/10000</f>
        <v>0</v>
      </c>
      <c r="FB150" s="17"/>
      <c r="FC150" s="128" t="n">
        <f aca="false">SUM(EV150:FA150)</f>
        <v>0</v>
      </c>
      <c r="FD150" s="128" t="n">
        <f aca="false">FC150*AL150</f>
        <v>0</v>
      </c>
      <c r="FE150" s="17"/>
      <c r="FF150" s="17"/>
      <c r="FG150" s="17"/>
      <c r="FH150" s="17"/>
      <c r="FI150" s="17"/>
      <c r="FJ150" s="17"/>
      <c r="FK150" s="140" t="n">
        <f aca="false">IF(FK$2&lt;=$A150,IF(FK$3&gt;=$A150,(FK$4),0),0)*($AH151-$AH150)/10000</f>
        <v>0</v>
      </c>
      <c r="FL150" s="140" t="n">
        <f aca="false">IF(FL$2&lt;=$A150,IF(FL$3&gt;=$A150,(FL$4),0),0)*($AH151-$AH150)/10000</f>
        <v>0</v>
      </c>
      <c r="FM150" s="140" t="n">
        <f aca="false">IF(FM$2&lt;=$A150,IF(FM$3&gt;=$A150,(FM$4),0),0)*($AH151-$AH150)/10000</f>
        <v>0</v>
      </c>
      <c r="FN150" s="140" t="n">
        <f aca="false">IF(FN$2&lt;=$A150,IF(FN$3&gt;=$A150,(FN$4),0),0)*($AH151-$AH150)/10000</f>
        <v>0</v>
      </c>
      <c r="FO150" s="140" t="n">
        <f aca="false">IF(FO$2&lt;=$A150,IF(FO$3&gt;=$A150,(FO$4),0),0)*($AH151-$AH150)/10000</f>
        <v>0</v>
      </c>
      <c r="FP150" s="140" t="n">
        <f aca="false">IF(FP$2&lt;=$A150,IF(FP$3&gt;=$A150,(FP$4),0),0)*($AH151-$AH150)/10000</f>
        <v>0</v>
      </c>
      <c r="FQ150" s="17"/>
      <c r="FR150" s="128" t="n">
        <f aca="false">SUM(FK150:FP150)</f>
        <v>0</v>
      </c>
      <c r="FS150" s="128" t="n">
        <f aca="false">FR150*AL150</f>
        <v>0</v>
      </c>
      <c r="FT150" s="17"/>
      <c r="FU150" s="17"/>
      <c r="FV150" s="17"/>
      <c r="FW150" s="17"/>
      <c r="FX150" s="17"/>
      <c r="FY150" s="17"/>
      <c r="FZ150" s="140" t="n">
        <f aca="false">IF(FZ$2&lt;=$A150,IF(FZ$3&gt;=$A150,(FZ$4),0),0)*($AH151-$AH150)/10000</f>
        <v>0</v>
      </c>
      <c r="GA150" s="140" t="n">
        <f aca="false">IF(GA$2&lt;=$A150,IF(GA$3&gt;=$A150,(GA$4),0),0)*($AH151-$AH150)/10000</f>
        <v>0</v>
      </c>
      <c r="GB150" s="140" t="n">
        <f aca="false">IF(GB$2&lt;=$A150,IF(GB$3&gt;=$A150,(GB$4),0),0)*($AH151-$AH150)/10000</f>
        <v>0</v>
      </c>
      <c r="GC150" s="140" t="n">
        <f aca="false">IF(GC$2&lt;=$A150,IF(GC$3&gt;=$A150,(GC$4),0),0)*($AH151-$AH150)/10000</f>
        <v>0</v>
      </c>
      <c r="GD150" s="140" t="n">
        <f aca="false">IF(GD$2&lt;=$A150,IF(GD$3&gt;=$A150,(GD$4),0),0)*($AH151-$AH150)/10000</f>
        <v>0</v>
      </c>
      <c r="GE150" s="140" t="n">
        <f aca="false">IF(GE$2&lt;=$A150,IF(GE$3&gt;=$A150,(GE$4),0),0)*($AH151-$AH150)/10000</f>
        <v>0</v>
      </c>
      <c r="GF150" s="17"/>
      <c r="GG150" s="128" t="n">
        <f aca="false">SUM(FZ150:GE150)</f>
        <v>0</v>
      </c>
      <c r="GH150" s="128" t="n">
        <f aca="false">GG150*AL150</f>
        <v>0</v>
      </c>
      <c r="GK150" s="17"/>
      <c r="GL150" s="17"/>
      <c r="GM150" s="17"/>
      <c r="GN150" s="17"/>
      <c r="GO150" s="140" t="n">
        <f aca="false">IF(GO$2&lt;=$A150,IF(GO$3&gt;=$A150,(GO$4),0),0)*($AH151-$AH150)/10000</f>
        <v>0</v>
      </c>
      <c r="GP150" s="140" t="n">
        <f aca="false">IF(GP$2&lt;=$A150,IF(GP$3&gt;=$A150,(GP$4),0),0)*($AH151-$AH150)/10000</f>
        <v>0</v>
      </c>
      <c r="GQ150" s="140" t="n">
        <f aca="false">IF(GQ$2&lt;=$A150,IF(GQ$3&gt;=$A150,(GQ$4),0),0)*($AH151-$AH150)/10000</f>
        <v>0</v>
      </c>
      <c r="GR150" s="140" t="n">
        <f aca="false">IF(GR$2&lt;=$A150,IF(GR$3&gt;=$A150,(GR$4),0),0)*($AH151-$AH150)/10000</f>
        <v>0</v>
      </c>
      <c r="GS150" s="140" t="n">
        <f aca="false">IF(GS$2&lt;=$A150,IF(GS$3&gt;=$A150,(GS$4),0),0)*($AH151-$AH150)/10000</f>
        <v>0</v>
      </c>
      <c r="GT150" s="140" t="n">
        <f aca="false">IF(GT$2&lt;=$A150,IF(GT$3&gt;=$A150,(GT$4),0),0)*($AH151-$AH150)/10000</f>
        <v>0</v>
      </c>
      <c r="GU150" s="17"/>
      <c r="GV150" s="128" t="n">
        <f aca="false">SUM(GO150:GT150)</f>
        <v>0</v>
      </c>
      <c r="GW150" s="128" t="n">
        <f aca="false">GV150*AL150</f>
        <v>0</v>
      </c>
      <c r="GZ150" s="17"/>
      <c r="HA150" s="17"/>
      <c r="HB150" s="17"/>
      <c r="HC150" s="17"/>
      <c r="HD150" s="140" t="n">
        <f aca="false">IF(HD$2&lt;=$A150,IF(HD$3&gt;=$A150,(HD$4),0),0)*($AH151-$AH150)/10000</f>
        <v>0</v>
      </c>
      <c r="HE150" s="140" t="n">
        <f aca="false">IF(HE$2&lt;=$A150,IF(HE$3&gt;=$A150,(HE$4),0),0)*($AH151-$AH150)/10000</f>
        <v>0</v>
      </c>
      <c r="HF150" s="140" t="n">
        <f aca="false">IF(HF$2&lt;=$A150,IF(HF$3&gt;=$A150,(HF$4),0),0)*($AH151-$AH150)/10000</f>
        <v>0</v>
      </c>
      <c r="HG150" s="140" t="n">
        <f aca="false">IF(HG$2&lt;=$A150,IF(HG$3&gt;=$A150,(HG$4),0),0)*($AH151-$AH150)/10000</f>
        <v>0</v>
      </c>
      <c r="HH150" s="140" t="n">
        <f aca="false">IF(HH$2&lt;=$A150,IF(HH$3&gt;=$A150,(HH$4),0),0)*($AH151-$AH150)/10000</f>
        <v>0</v>
      </c>
      <c r="HI150" s="140" t="n">
        <f aca="false">IF(HI$2&lt;=$A150,IF(HI$3&gt;=$A150,(HI$4),0),0)*($AH151-$AH150)/10000</f>
        <v>0</v>
      </c>
      <c r="HJ150" s="17"/>
      <c r="HK150" s="128" t="n">
        <f aca="false">SUM(HD150:HI150)</f>
        <v>0</v>
      </c>
      <c r="HL150" s="128" t="n">
        <f aca="false">HK150*AL150</f>
        <v>0</v>
      </c>
    </row>
    <row r="151" customFormat="false" ht="16.5" hidden="false" customHeight="false" outlineLevel="0" collapsed="false">
      <c r="A151" s="143" t="n">
        <v>41334</v>
      </c>
      <c r="B151" s="144" t="e">
        <f aca="false">INDEX(PrnArray,MATCH($A151,PrnColumn,0),MATCH($AE$19,PrnRow,0))+EP151</f>
        <v>#VALUE!</v>
      </c>
      <c r="C151" s="135" t="n">
        <f aca="false">INDEX(M1SHEET,MATCH($A151,M1COLUMN,0),MATCH($AF$14,M1ROW,0))</f>
        <v>0</v>
      </c>
      <c r="D151" s="152"/>
      <c r="E151" s="144" t="n">
        <f aca="false">INDEX(PrnArray,MATCH($A151,PrnColumn,0),MATCH($AF$47,PrnRow,0))+HL151</f>
        <v>0</v>
      </c>
      <c r="F151" s="135" t="n">
        <f aca="false">INDEX(M1SHEET,MATCH($A151,M1COLUMN,0),MATCH($AF$6,M1ROW,0))</f>
        <v>0.265</v>
      </c>
      <c r="G151" s="152"/>
      <c r="H151" s="144" t="n">
        <f aca="false">INDEX(PrnArray,MATCH($A151,PrnColumn,0),MATCH($AE$11,PrnRow,0))</f>
        <v>0</v>
      </c>
      <c r="I151" s="135" t="n">
        <f aca="false">INDEX(M1SHEET,MATCH($A151,M1COLUMN,0),MATCH($AF$20,M1ROW,0))</f>
        <v>0.04</v>
      </c>
      <c r="J151" s="152"/>
      <c r="K151" s="144" t="e">
        <f aca="false">INDEX(PrnArray,MATCH($A151,PrnColumn,0),MATCH($AE$21,PrnRow,0))+FS151</f>
        <v>#VALUE!</v>
      </c>
      <c r="L151" s="135" t="n">
        <f aca="false">INDEX(M1SHEET,MATCH($A151,M1COLUMN,0),MATCH($AF$10,M1ROW,0))</f>
        <v>0.1525</v>
      </c>
      <c r="M151" s="152"/>
      <c r="N151" s="144" t="n">
        <f aca="false">INDEX(PrnArray,MATCH($A151,PrnColumn,0),MATCH($AE$40,PrnRow,0))+AJ151</f>
        <v>-46.19</v>
      </c>
      <c r="O151" s="135" t="n">
        <f aca="false">INDEX(M1SHEET,MATCH($A151,M1COLUMN,0),MATCH($AF$26,M1ROW,0))</f>
        <v>0.13</v>
      </c>
      <c r="P151" s="152"/>
      <c r="Q151" s="144" t="n">
        <f aca="false">INDEX(PrnArray,MATCH($A151,PrnColumn,0),MATCH($AE$2,PrnRow,0))+$BE151+$DE151</f>
        <v>1.45</v>
      </c>
      <c r="R151" s="135" t="n">
        <f aca="false">INDEX(M1SHEET,MATCH($A151,M1COLUMN,0),MATCH($AF$3,M1ROW,0))</f>
        <v>-0.57</v>
      </c>
      <c r="S151" s="152"/>
      <c r="T151" s="135" t="n">
        <f aca="false">INDEX(M1SHEET,MATCH($A151,M1COLUMN,0),MATCH($AF$28,M1ROW,0))</f>
        <v>5.55926662068858</v>
      </c>
      <c r="U151" s="152"/>
      <c r="V151" s="144" t="e">
        <f aca="false">INDEX(PrnArray,MATCH($A151,PrnColumn,0),MATCH($AE$18,PrnRow,0))+INDEX(optsArray,MATCH($A151,optsColumn,0),MATCH($AE$18,optsRow,0))+$BE151+$CJ151+$CR151+$DP151</f>
        <v>#VALUE!</v>
      </c>
      <c r="W151" s="135" t="n">
        <f aca="false">INDEX(M1SHEET,MATCH($A151,M1COLUMN,0),MATCH($AF$2,M1ROW,0))</f>
        <v>4.5485</v>
      </c>
      <c r="X151" s="152"/>
      <c r="Z151" s="146" t="e">
        <f aca="false">H151+K151+Q151</f>
        <v>#VALUE!</v>
      </c>
      <c r="AA151" s="58"/>
      <c r="AB151" s="58"/>
      <c r="AH151" s="138" t="n">
        <v>41334</v>
      </c>
      <c r="AI151" s="96" t="n">
        <f aca="false">(BE151+BQ151+CJ151+DP151)*AL151</f>
        <v>0</v>
      </c>
      <c r="AJ151" s="97" t="n">
        <f aca="false">(AN151)*(AL151)</f>
        <v>0</v>
      </c>
      <c r="AK151" s="97" t="n">
        <f aca="false">(AM151+AN151)*(AL151)</f>
        <v>0</v>
      </c>
      <c r="AL151" s="139" t="n">
        <f aca="false">INDEX(M1SHEET,MATCH($AH151,M1COLUMN,0),MATCH($AF$38,M1ROW,0))</f>
        <v>0.480696889656165</v>
      </c>
      <c r="AM151" s="122" t="n">
        <f aca="false">BR151</f>
        <v>0</v>
      </c>
      <c r="AN151" s="97" t="n">
        <f aca="false">BQ151</f>
        <v>0</v>
      </c>
      <c r="AO151" s="125"/>
      <c r="AP151" s="108"/>
      <c r="AQ151" s="128" t="n">
        <f aca="false">SUM(AW151:BD151)+SUM(BH151:BO151)+SUM(DT151:DY151)+SUM(BV151:CH151)</f>
        <v>0</v>
      </c>
      <c r="AR151" s="108"/>
      <c r="AS151" s="17"/>
      <c r="AT151" s="17"/>
      <c r="AU151" s="37" t="n">
        <v>41334</v>
      </c>
      <c r="AV151" s="17"/>
      <c r="AW151" s="128" t="n">
        <f aca="false">IF(AW$2&lt;=$A151,IF(AW$3&gt;=$A151,(AW$4/1.055056),0),0)*($AH152-$AH151)/10000</f>
        <v>0</v>
      </c>
      <c r="AX151" s="140" t="n">
        <f aca="false">IF(AX$2&lt;=$A151,IF(AX$3&gt;=$A151,(AX$4/1.055056),0),0)*($AH152-$AH151)/10000</f>
        <v>0</v>
      </c>
      <c r="AY151" s="140" t="n">
        <f aca="false">IF(AY$2&lt;=$A151,IF(AY$3&gt;=$A151,(AY$4/1.055056),0),0)*($AH152-$AH151)/10000</f>
        <v>0</v>
      </c>
      <c r="AZ151" s="140" t="n">
        <f aca="false">IF(AZ$2&lt;=$A151,IF(AZ$3&gt;=$A151,(AZ$4/1.055056),0),0)*($AH152-$AH151)/10000</f>
        <v>0</v>
      </c>
      <c r="BA151" s="140" t="n">
        <f aca="false">IF(BA$2&lt;=$A151,IF(BA$3&gt;=$A151,(BA$4/1.055056),0),0)*($AH152-$AH151)/10000</f>
        <v>0</v>
      </c>
      <c r="BB151" s="140" t="n">
        <f aca="false">IF(BB$2&lt;=$A151,IF(BB$3&gt;=$A151,(BB$4/1.055056),0),0)*($AH152-$AH151)/10000</f>
        <v>0</v>
      </c>
      <c r="BC151" s="140" t="n">
        <f aca="false">IF(BC$2&lt;=$A151,IF(BC$3&gt;=$A151,(BC$4/1.055056),0),0)*($AH152-$AH151)/10000</f>
        <v>0</v>
      </c>
      <c r="BD151" s="140"/>
      <c r="BE151" s="140" t="n">
        <f aca="false">SUM(AW151:BD151)*AL151</f>
        <v>0</v>
      </c>
      <c r="BF151" s="13"/>
      <c r="BG151" s="13"/>
      <c r="BH151" s="141" t="n">
        <f aca="false">IF(BH$2&lt;=$A151,IF(BH$3&gt;=$A151,(BH$4/1.055056),0),0)*($AH152-$AH151)/10000</f>
        <v>0</v>
      </c>
      <c r="BI151" s="141" t="n">
        <f aca="false">IF(BI$2&lt;=$A151,IF(BI$3&gt;=$A151,(BI$4/1.055056),0),0)*($AH152-$AH151)/10000</f>
        <v>0</v>
      </c>
      <c r="BJ151" s="141" t="n">
        <f aca="false">IF(BJ$2&lt;=$A151,IF(BJ$3&gt;=$A151,(BJ$4/1.055056),0),0)*($AH152-$AH151)/10000</f>
        <v>0</v>
      </c>
      <c r="BK151" s="141" t="n">
        <f aca="false">IF(BK$2&lt;=$A151,IF(BK$3&gt;=$A151,(BK$4/1.055056),0),0)*($AH152-$AH151)/10000</f>
        <v>0</v>
      </c>
      <c r="BL151" s="141" t="n">
        <f aca="false">IF(BL$2&lt;=$A151,IF(BL$3&gt;=$A151,(BL$4/1.055056),0),0)*($AH152-$AH151)/10000</f>
        <v>0</v>
      </c>
      <c r="BM151" s="141" t="n">
        <f aca="false">IF(BM$2&lt;=$A151,IF(BM$3&gt;=$A151,(BM$4/1.055056),0),0)*($AH152-$AH151)/10000</f>
        <v>0</v>
      </c>
      <c r="BN151" s="141" t="n">
        <f aca="false">IF(BN$2&lt;=$A151,IF(BN$3&gt;=$A151,(BN$4/1.055056),0),0)*($AH152-$AH151)/10000</f>
        <v>0</v>
      </c>
      <c r="BO151" s="141" t="n">
        <f aca="false">IF(BO$2&lt;=$A151,IF(BO$3&gt;=$A151,(BO$4/1.055056),0),0)*($AH152-$AH151)/10000</f>
        <v>0</v>
      </c>
      <c r="BP151" s="13"/>
      <c r="BQ151" s="14" t="n">
        <f aca="false">SUM(BH151:BO151)</f>
        <v>0</v>
      </c>
      <c r="BR151" s="14"/>
      <c r="BS151" s="14"/>
      <c r="BT151" s="17"/>
      <c r="BU151" s="17"/>
      <c r="BV151" s="142" t="n">
        <f aca="false">IF(BV$2&lt;=$A151,IF(BV$3&gt;=$A151,(BV$4),0),0)*($AH152-$AH151)/10000</f>
        <v>0</v>
      </c>
      <c r="BW151" s="142" t="n">
        <f aca="false">IF(BW$2&lt;=$A151,IF(BW$3&gt;=$A151,(BW$4),0),0)*($AH152-$AH151)/10000</f>
        <v>0</v>
      </c>
      <c r="BX151" s="142" t="n">
        <f aca="false">IF(BX$2&lt;=$A151,IF(BX$3&gt;=$A151,(BX$4),0),0)*($AH152-$AH151)/10000</f>
        <v>0</v>
      </c>
      <c r="BY151" s="142" t="n">
        <f aca="false">IF(BY$2&lt;=$A151,IF(BY$3&gt;=$A151,(BY$4),0),0)*($AH152-$AH151)/10000</f>
        <v>0</v>
      </c>
      <c r="BZ151" s="142" t="n">
        <f aca="false">IF(BZ$2&lt;=$A151,IF(BZ$3&gt;=$A151,(BZ$4),0),0)*($AH152-$AH151)/10000</f>
        <v>0</v>
      </c>
      <c r="CA151" s="140" t="n">
        <f aca="false">IF(CA$2&lt;=$A151,IF(CA$3&gt;=$A151,(CA$4),0),0)*($AH152-$AH151)/10000</f>
        <v>0</v>
      </c>
      <c r="CB151" s="140" t="n">
        <f aca="false">IF(CB$2&lt;=$A151,IF(CB$3&gt;=$A151,(CB$4),0),0)*($AH152-$AH151)/10000</f>
        <v>0</v>
      </c>
      <c r="CC151" s="140" t="n">
        <f aca="false">IF(CC$2&lt;=$A151,IF(CC$3&gt;=$A151,(CC$4),0),0)*($AH152-$AH151)/10000</f>
        <v>0</v>
      </c>
      <c r="CD151" s="140" t="n">
        <f aca="false">IF(CD$2&lt;=$A151,IF(CD$3&gt;=$A151,(CD$4),0),0)*($AH152-$AH151)/10000</f>
        <v>0</v>
      </c>
      <c r="CE151" s="140" t="n">
        <f aca="false">IF(CE$2&lt;=$A151,IF(CE$3&gt;=$A151,(CE$4),0),0)*($AH152-$AH151)/10000</f>
        <v>0</v>
      </c>
      <c r="CF151" s="140" t="n">
        <f aca="false">IF(CF$2&lt;=$A151,IF(CF$3&gt;=$A151,(CF$4),0),0)*($AH152-$AH151)/10000</f>
        <v>0</v>
      </c>
      <c r="CG151" s="140" t="n">
        <f aca="false">IF(CG$2&lt;=$A151,IF(CG$3&gt;=$A151,(CG$4),0),0)*($AH152-$AH151)/10000</f>
        <v>0</v>
      </c>
      <c r="CH151" s="140" t="n">
        <f aca="false">IF(CH$2&lt;=$A151,IF(CH$3&gt;=$A151,(CH$4),0),0)*($AH152-$AH151)/10000</f>
        <v>0</v>
      </c>
      <c r="CI151" s="17"/>
      <c r="CJ151" s="128" t="n">
        <f aca="false">SUM(BV151:CH151)*$AL151</f>
        <v>0</v>
      </c>
      <c r="CK151" s="128"/>
      <c r="CL151" s="128"/>
      <c r="CM151" s="142" t="n">
        <f aca="false">IF(CM$2&lt;=$A151,IF(CM$3&gt;=$A151,(CM$4),0),0)*($AH152-$AH151)/10000</f>
        <v>0</v>
      </c>
      <c r="CN151" s="142" t="n">
        <f aca="false">IF(CN$2&lt;=$A151,IF(CN$3&gt;=$A151,(CN$4),0),0)*($AH152-$AH151)/10000</f>
        <v>0</v>
      </c>
      <c r="CO151" s="142" t="n">
        <f aca="false">IF(CO$2&lt;=$A151,IF(CO$3&gt;=$A151,(CO$4),0),0)*($AH152-$AH151)/10000</f>
        <v>0</v>
      </c>
      <c r="CP151" s="142" t="n">
        <f aca="false">IF(CP$2&lt;=$A151,IF(CP$3&gt;=$A151,(CP$4),0),0)*($AH152-$AH151)/10000</f>
        <v>0</v>
      </c>
      <c r="CQ151" s="128"/>
      <c r="CR151" s="128" t="n">
        <f aca="false">SUM(CM151:CP151)*AL151</f>
        <v>0</v>
      </c>
      <c r="CS151" s="128"/>
      <c r="CT151" s="17"/>
      <c r="CU151" s="17"/>
      <c r="CV151" s="17"/>
      <c r="CW151" s="140" t="n">
        <f aca="false">IF(CW$2&lt;=$A151,IF(CW$3&gt;=$A151,(CW$4),0),0)*($AH152-$AH151)/10000</f>
        <v>0</v>
      </c>
      <c r="CX151" s="140" t="n">
        <f aca="false">IF(CX$2&lt;=$A151,IF(CX$3&gt;=$A151,(CX$4),0),0)*($AH152-$AH151)/10000</f>
        <v>0</v>
      </c>
      <c r="CY151" s="140" t="n">
        <f aca="false">IF(CY$2&lt;=$A151,IF(CY$3&gt;=$A151,(CY$4),0),0)*($AH152-$AH151)/10000</f>
        <v>0</v>
      </c>
      <c r="CZ151" s="140" t="n">
        <f aca="false">IF(CZ$2&lt;=$A151,IF(CZ$3&gt;=$A151,(CZ$4),0),0)*($AH152-$AH151)/10000</f>
        <v>0</v>
      </c>
      <c r="DA151" s="140" t="n">
        <f aca="false">IF(DA$2&lt;=$A151,IF(DA$3&gt;=$A151,(DA$4),0),0)*($AH152-$AH151)/10000</f>
        <v>0</v>
      </c>
      <c r="DB151" s="140" t="n">
        <f aca="false">IF(DB$2&lt;=$A151,IF(DB$3&gt;=$A151,(DB$4),0),0)*($AH152-$AH151)/10000</f>
        <v>0</v>
      </c>
      <c r="DC151" s="140" t="n">
        <f aca="false">IF(DC$2&lt;=$A151,IF(DC$3&gt;=$A151,(DC$4),0),0)*($AH152-$AH151)/10000</f>
        <v>0</v>
      </c>
      <c r="DD151" s="17"/>
      <c r="DE151" s="128" t="n">
        <f aca="false">SUM(CW151:DC151)*$AL151</f>
        <v>0</v>
      </c>
      <c r="DF151" s="17"/>
      <c r="DG151" s="17"/>
      <c r="DH151" s="17"/>
      <c r="DI151" s="17"/>
      <c r="DJ151" s="17"/>
      <c r="DK151" s="140" t="n">
        <f aca="false">IF(DK$2&lt;=$A151,IF(DK$3&gt;=$A151,(DK$4),0),0)*($AH152-$AH151)/10000</f>
        <v>0</v>
      </c>
      <c r="DL151" s="140" t="n">
        <f aca="false">IF(DL$2&lt;=$A151,IF(DL$3&gt;=$A151,(DL$4),0),0)*($AH152-$AH151)/10000</f>
        <v>0</v>
      </c>
      <c r="DM151" s="140" t="n">
        <f aca="false">IF(DM$2&lt;=$A151,IF(DM$3&gt;=$A151,(DM$4),0),0)*($AH152-$AH151)/10000</f>
        <v>0</v>
      </c>
      <c r="DN151" s="140" t="n">
        <f aca="false">IF(DN$2&lt;=$A151,IF(DN$3&gt;=$A151,(DN$4),0),0)*($AH152-$AH151)/10000</f>
        <v>0</v>
      </c>
      <c r="DO151" s="140"/>
      <c r="DP151" s="140" t="n">
        <f aca="false">SUM(DK151:DN151)*AL151</f>
        <v>0</v>
      </c>
      <c r="DQ151" s="140"/>
      <c r="DR151" s="140" t="n">
        <f aca="false">IF(DR$2&lt;=$A151,IF(DR$3&gt;=$A151,(DR$4),0),0)*($AH152-$AH151)/10000</f>
        <v>0</v>
      </c>
      <c r="DS151" s="140" t="n">
        <f aca="false">IF(DS$2&lt;=$A151,IF(DS$3&gt;=$A151,(DS$4),0),0)*($AH152-$AH151)/10000</f>
        <v>0</v>
      </c>
      <c r="DT151" s="140" t="n">
        <f aca="false">IF(DT$2&lt;=$A151,IF(DT$3&gt;=$A151,(DT$4),0),0)*($AH152-$AH151)/10000</f>
        <v>0</v>
      </c>
      <c r="DU151" s="140" t="n">
        <f aca="false">IF(DU$2&lt;=$A151,IF(DU$3&gt;=$A151,(DU$4),0),0)*($AH152-$AH151)/10000</f>
        <v>0</v>
      </c>
      <c r="DV151" s="140" t="n">
        <f aca="false">IF(DV$2&lt;=$A151,IF(DV$3&gt;=$A151,(DV$4),0),0)*($AH152-$AH151)/10000</f>
        <v>0</v>
      </c>
      <c r="DW151" s="140" t="n">
        <f aca="false">IF(DW$2&lt;=$A151,IF(DW$3&gt;=$A151,(DW$4),0),0)*($AH152-$AH151)/10000</f>
        <v>0</v>
      </c>
      <c r="DX151" s="140" t="n">
        <f aca="false">IF(DX$2&lt;=$A151,IF(DX$3&gt;=$A151,(DX$4),0),0)*($AH152-$AH151)/10000</f>
        <v>0</v>
      </c>
      <c r="DY151" s="140" t="n">
        <f aca="false">IF(DY$2&lt;=$A151,IF(DY$3&gt;=$A151,(DY$4),0),0)*($AH152-$AH151)/10000</f>
        <v>0</v>
      </c>
      <c r="DZ151" s="17"/>
      <c r="EA151" s="128" t="n">
        <f aca="false">DP151+((SUM(DR151:DY151)))</f>
        <v>0</v>
      </c>
      <c r="EB151" s="128" t="n">
        <f aca="false">EA151*AL151</f>
        <v>0</v>
      </c>
      <c r="EC151" s="17"/>
      <c r="ED151" s="17"/>
      <c r="EE151" s="17"/>
      <c r="EF151" s="17"/>
      <c r="EG151" s="17"/>
      <c r="EH151" s="140" t="n">
        <f aca="false">IF(EH$2&lt;=$A151,IF(EH$3&gt;=$A151,(EH$4),0),0)*($AH152-$AH151)/10000</f>
        <v>0</v>
      </c>
      <c r="EI151" s="140" t="n">
        <f aca="false">IF(EI$2&lt;=$A151,IF(EI$3&gt;=$A151,(EI$4),0),0)*($AH152-$AH151)/10000</f>
        <v>0</v>
      </c>
      <c r="EJ151" s="140" t="n">
        <f aca="false">IF(EJ$2&lt;=$A151,IF(EJ$3&gt;=$A151,(EJ$4),0),0)*($AH152-$AH151)/10000</f>
        <v>0</v>
      </c>
      <c r="EK151" s="140" t="n">
        <f aca="false">IF(EK$2&lt;=$A151,IF(EK$3&gt;=$A151,(EK$4),0),0)*($AH152-$AH151)/10000</f>
        <v>0</v>
      </c>
      <c r="EL151" s="140" t="n">
        <f aca="false">IF(EL$2&lt;=$A151,IF(EL$3&gt;=$A151,(EL$4),0),0)*($AH152-$AH151)/10000</f>
        <v>0</v>
      </c>
      <c r="EM151" s="140" t="n">
        <f aca="false">IF(EM$2&lt;=$A151,IF(EM$3&gt;=$A151,(EM$4),0),0)*($AH152-$AH151)/10000</f>
        <v>0</v>
      </c>
      <c r="EN151" s="17"/>
      <c r="EO151" s="128" t="n">
        <f aca="false">SUM(EH151:EM151)</f>
        <v>0</v>
      </c>
      <c r="EP151" s="128" t="n">
        <f aca="false">EO151*AL151</f>
        <v>0</v>
      </c>
      <c r="EQ151" s="17"/>
      <c r="ER151" s="17"/>
      <c r="ES151" s="17"/>
      <c r="ET151" s="17"/>
      <c r="EU151" s="17"/>
      <c r="EV151" s="140" t="n">
        <f aca="false">IF(EV$2&lt;=$A151,IF(EV$3&gt;=$A151,(EV$4),0),0)*($AH152-$AH151)/10000</f>
        <v>0</v>
      </c>
      <c r="EW151" s="140" t="n">
        <f aca="false">IF(EW$2&lt;=$A151,IF(EW$3&gt;=$A151,(EW$4),0),0)*($AH152-$AH151)/10000</f>
        <v>0</v>
      </c>
      <c r="EX151" s="140" t="n">
        <f aca="false">IF(EX$2&lt;=$A151,IF(EX$3&gt;=$A151,(EX$4),0),0)*($AH152-$AH151)/10000</f>
        <v>0</v>
      </c>
      <c r="EY151" s="140" t="n">
        <f aca="false">IF(EY$2&lt;=$A151,IF(EY$3&gt;=$A151,(EY$4),0),0)*($AH152-$AH151)/10000</f>
        <v>0</v>
      </c>
      <c r="EZ151" s="140" t="n">
        <f aca="false">IF(EZ$2&lt;=$A151,IF(EZ$3&gt;=$A151,(EZ$4),0),0)*($AH152-$AH151)/10000</f>
        <v>0</v>
      </c>
      <c r="FA151" s="140" t="n">
        <f aca="false">IF(FA$2&lt;=$A151,IF(FA$3&gt;=$A151,(FA$4),0),0)*($AH152-$AH151)/10000</f>
        <v>0</v>
      </c>
      <c r="FB151" s="17"/>
      <c r="FC151" s="128" t="n">
        <f aca="false">SUM(EV151:FA151)</f>
        <v>0</v>
      </c>
      <c r="FD151" s="128" t="n">
        <f aca="false">FC151*AL151</f>
        <v>0</v>
      </c>
      <c r="FE151" s="17"/>
      <c r="FF151" s="17"/>
      <c r="FG151" s="17"/>
      <c r="FH151" s="17"/>
      <c r="FI151" s="17"/>
      <c r="FJ151" s="17"/>
      <c r="FK151" s="140" t="n">
        <f aca="false">IF(FK$2&lt;=$A151,IF(FK$3&gt;=$A151,(FK$4),0),0)*($AH152-$AH151)/10000</f>
        <v>0</v>
      </c>
      <c r="FL151" s="140" t="n">
        <f aca="false">IF(FL$2&lt;=$A151,IF(FL$3&gt;=$A151,(FL$4),0),0)*($AH152-$AH151)/10000</f>
        <v>0</v>
      </c>
      <c r="FM151" s="140" t="n">
        <f aca="false">IF(FM$2&lt;=$A151,IF(FM$3&gt;=$A151,(FM$4),0),0)*($AH152-$AH151)/10000</f>
        <v>0</v>
      </c>
      <c r="FN151" s="140" t="n">
        <f aca="false">IF(FN$2&lt;=$A151,IF(FN$3&gt;=$A151,(FN$4),0),0)*($AH152-$AH151)/10000</f>
        <v>0</v>
      </c>
      <c r="FO151" s="140" t="n">
        <f aca="false">IF(FO$2&lt;=$A151,IF(FO$3&gt;=$A151,(FO$4),0),0)*($AH152-$AH151)/10000</f>
        <v>0</v>
      </c>
      <c r="FP151" s="140" t="n">
        <f aca="false">IF(FP$2&lt;=$A151,IF(FP$3&gt;=$A151,(FP$4),0),0)*($AH152-$AH151)/10000</f>
        <v>0</v>
      </c>
      <c r="FQ151" s="17"/>
      <c r="FR151" s="128" t="n">
        <f aca="false">SUM(FK151:FP151)</f>
        <v>0</v>
      </c>
      <c r="FS151" s="128" t="n">
        <f aca="false">FR151*AL151</f>
        <v>0</v>
      </c>
      <c r="FT151" s="17"/>
      <c r="FU151" s="17"/>
      <c r="FV151" s="17"/>
      <c r="FW151" s="17"/>
      <c r="FX151" s="17"/>
      <c r="FY151" s="17"/>
      <c r="FZ151" s="140" t="n">
        <f aca="false">IF(FZ$2&lt;=$A151,IF(FZ$3&gt;=$A151,(FZ$4),0),0)*($AH152-$AH151)/10000</f>
        <v>0</v>
      </c>
      <c r="GA151" s="140" t="n">
        <f aca="false">IF(GA$2&lt;=$A151,IF(GA$3&gt;=$A151,(GA$4),0),0)*($AH152-$AH151)/10000</f>
        <v>0</v>
      </c>
      <c r="GB151" s="140" t="n">
        <f aca="false">IF(GB$2&lt;=$A151,IF(GB$3&gt;=$A151,(GB$4),0),0)*($AH152-$AH151)/10000</f>
        <v>0</v>
      </c>
      <c r="GC151" s="140" t="n">
        <f aca="false">IF(GC$2&lt;=$A151,IF(GC$3&gt;=$A151,(GC$4),0),0)*($AH152-$AH151)/10000</f>
        <v>0</v>
      </c>
      <c r="GD151" s="140" t="n">
        <f aca="false">IF(GD$2&lt;=$A151,IF(GD$3&gt;=$A151,(GD$4),0),0)*($AH152-$AH151)/10000</f>
        <v>0</v>
      </c>
      <c r="GE151" s="140" t="n">
        <f aca="false">IF(GE$2&lt;=$A151,IF(GE$3&gt;=$A151,(GE$4),0),0)*($AH152-$AH151)/10000</f>
        <v>0</v>
      </c>
      <c r="GF151" s="17"/>
      <c r="GG151" s="128" t="n">
        <f aca="false">SUM(FZ151:GE151)</f>
        <v>0</v>
      </c>
      <c r="GH151" s="128" t="n">
        <f aca="false">GG151*AL151</f>
        <v>0</v>
      </c>
      <c r="GK151" s="17"/>
      <c r="GL151" s="17"/>
      <c r="GM151" s="17"/>
      <c r="GN151" s="17"/>
      <c r="GO151" s="140" t="n">
        <f aca="false">IF(GO$2&lt;=$A151,IF(GO$3&gt;=$A151,(GO$4),0),0)*($AH152-$AH151)/10000</f>
        <v>0</v>
      </c>
      <c r="GP151" s="140" t="n">
        <f aca="false">IF(GP$2&lt;=$A151,IF(GP$3&gt;=$A151,(GP$4),0),0)*($AH152-$AH151)/10000</f>
        <v>0</v>
      </c>
      <c r="GQ151" s="140" t="n">
        <f aca="false">IF(GQ$2&lt;=$A151,IF(GQ$3&gt;=$A151,(GQ$4),0),0)*($AH152-$AH151)/10000</f>
        <v>0</v>
      </c>
      <c r="GR151" s="140" t="n">
        <f aca="false">IF(GR$2&lt;=$A151,IF(GR$3&gt;=$A151,(GR$4),0),0)*($AH152-$AH151)/10000</f>
        <v>0</v>
      </c>
      <c r="GS151" s="140" t="n">
        <f aca="false">IF(GS$2&lt;=$A151,IF(GS$3&gt;=$A151,(GS$4),0),0)*($AH152-$AH151)/10000</f>
        <v>0</v>
      </c>
      <c r="GT151" s="140" t="n">
        <f aca="false">IF(GT$2&lt;=$A151,IF(GT$3&gt;=$A151,(GT$4),0),0)*($AH152-$AH151)/10000</f>
        <v>0</v>
      </c>
      <c r="GU151" s="17"/>
      <c r="GV151" s="128" t="n">
        <f aca="false">SUM(GO151:GT151)</f>
        <v>0</v>
      </c>
      <c r="GW151" s="128" t="n">
        <f aca="false">GV151*AL151</f>
        <v>0</v>
      </c>
      <c r="GZ151" s="17"/>
      <c r="HA151" s="17"/>
      <c r="HB151" s="17"/>
      <c r="HC151" s="17"/>
      <c r="HD151" s="140" t="n">
        <f aca="false">IF(HD$2&lt;=$A151,IF(HD$3&gt;=$A151,(HD$4),0),0)*($AH152-$AH151)/10000</f>
        <v>0</v>
      </c>
      <c r="HE151" s="140" t="n">
        <f aca="false">IF(HE$2&lt;=$A151,IF(HE$3&gt;=$A151,(HE$4),0),0)*($AH152-$AH151)/10000</f>
        <v>0</v>
      </c>
      <c r="HF151" s="140" t="n">
        <f aca="false">IF(HF$2&lt;=$A151,IF(HF$3&gt;=$A151,(HF$4),0),0)*($AH152-$AH151)/10000</f>
        <v>0</v>
      </c>
      <c r="HG151" s="140" t="n">
        <f aca="false">IF(HG$2&lt;=$A151,IF(HG$3&gt;=$A151,(HG$4),0),0)*($AH152-$AH151)/10000</f>
        <v>0</v>
      </c>
      <c r="HH151" s="140" t="n">
        <f aca="false">IF(HH$2&lt;=$A151,IF(HH$3&gt;=$A151,(HH$4),0),0)*($AH152-$AH151)/10000</f>
        <v>0</v>
      </c>
      <c r="HI151" s="140" t="n">
        <f aca="false">IF(HI$2&lt;=$A151,IF(HI$3&gt;=$A151,(HI$4),0),0)*($AH152-$AH151)/10000</f>
        <v>0</v>
      </c>
      <c r="HJ151" s="17"/>
      <c r="HK151" s="128" t="n">
        <f aca="false">SUM(HD151:HI151)</f>
        <v>0</v>
      </c>
      <c r="HL151" s="128" t="n">
        <f aca="false">HK151*AL151</f>
        <v>0</v>
      </c>
    </row>
    <row r="152" customFormat="false" ht="16.5" hidden="false" customHeight="false" outlineLevel="0" collapsed="false">
      <c r="A152" s="133" t="n">
        <v>41365</v>
      </c>
      <c r="B152" s="134" t="e">
        <f aca="false">INDEX(PrnArray,MATCH($A152,PrnColumn,0),MATCH($AE$19,PrnRow,0))+EP152</f>
        <v>#VALUE!</v>
      </c>
      <c r="C152" s="148" t="n">
        <f aca="false">INDEX(M1SHEET,MATCH($A152,M1COLUMN,0),MATCH($AF$14,M1ROW,0))</f>
        <v>0</v>
      </c>
      <c r="D152" s="149"/>
      <c r="E152" s="134" t="n">
        <f aca="false">INDEX(PrnArray,MATCH($A152,PrnColumn,0),MATCH($AF$47,PrnRow,0))+HL152</f>
        <v>0</v>
      </c>
      <c r="F152" s="148" t="n">
        <f aca="false">INDEX(M1SHEET,MATCH($A152,M1COLUMN,0),MATCH($AF$6,M1ROW,0))</f>
        <v>0.19</v>
      </c>
      <c r="G152" s="149"/>
      <c r="H152" s="134" t="n">
        <f aca="false">INDEX(PrnArray,MATCH($A152,PrnColumn,0),MATCH($AE$11,PrnRow,0))</f>
        <v>0</v>
      </c>
      <c r="I152" s="148" t="n">
        <f aca="false">INDEX(M1SHEET,MATCH($A152,M1COLUMN,0),MATCH($AF$20,M1ROW,0))</f>
        <v>-0.09</v>
      </c>
      <c r="J152" s="149"/>
      <c r="K152" s="134" t="e">
        <f aca="false">INDEX(PrnArray,MATCH($A152,PrnColumn,0),MATCH($AE$21,PrnRow,0))+FS152</f>
        <v>#VALUE!</v>
      </c>
      <c r="L152" s="148" t="n">
        <f aca="false">INDEX(M1SHEET,MATCH($A152,M1COLUMN,0),MATCH($AF$10,M1ROW,0))</f>
        <v>0.0975</v>
      </c>
      <c r="M152" s="149"/>
      <c r="N152" s="134" t="n">
        <f aca="false">INDEX(PrnArray,MATCH($A152,PrnColumn,0),MATCH($AE$40,PrnRow,0))+AJ152</f>
        <v>-44.45</v>
      </c>
      <c r="O152" s="148" t="n">
        <f aca="false">INDEX(M1SHEET,MATCH($A152,M1COLUMN,0),MATCH($AF$26,M1ROW,0))</f>
        <v>0.13</v>
      </c>
      <c r="P152" s="149"/>
      <c r="Q152" s="134" t="n">
        <f aca="false">INDEX(PrnArray,MATCH($A152,PrnColumn,0),MATCH($AE$2,PrnRow,0))+$BE152+$DE152</f>
        <v>1.4</v>
      </c>
      <c r="R152" s="148" t="n">
        <f aca="false">INDEX(M1SHEET,MATCH($A152,M1COLUMN,0),MATCH($AF$3,M1ROW,0))</f>
        <v>-0.57</v>
      </c>
      <c r="S152" s="149"/>
      <c r="T152" s="148" t="n">
        <f aca="false">INDEX(M1SHEET,MATCH($A152,M1COLUMN,0),MATCH($AF$28,M1ROW,0))</f>
        <v>5.3621964069957</v>
      </c>
      <c r="U152" s="149"/>
      <c r="V152" s="134" t="e">
        <f aca="false">INDEX(PrnArray,MATCH($A152,PrnColumn,0),MATCH($AE$18,PrnRow,0))+INDEX(optsArray,MATCH($A152,optsColumn,0),MATCH($AE$18,optsRow,0))+$BE152+$CJ152+$CR152+$DP152</f>
        <v>#VALUE!</v>
      </c>
      <c r="W152" s="148" t="n">
        <f aca="false">INDEX(M1SHEET,MATCH($A152,M1COLUMN,0),MATCH($AF$2,M1ROW,0))</f>
        <v>4.4075</v>
      </c>
      <c r="X152" s="149"/>
      <c r="Z152" s="150" t="e">
        <f aca="false">H152+K152+Q152</f>
        <v>#VALUE!</v>
      </c>
      <c r="AA152" s="58"/>
      <c r="AB152" s="58"/>
      <c r="AH152" s="138" t="n">
        <v>41365</v>
      </c>
      <c r="AI152" s="96" t="n">
        <f aca="false">(BE152+BQ152+CJ152+DP152)*AL152</f>
        <v>0</v>
      </c>
      <c r="AJ152" s="97" t="n">
        <f aca="false">(AN152)*(AL152)</f>
        <v>0</v>
      </c>
      <c r="AK152" s="97" t="n">
        <f aca="false">(AM152+AN152)*(AL152)</f>
        <v>0</v>
      </c>
      <c r="AL152" s="139" t="n">
        <f aca="false">INDEX(M1SHEET,MATCH($AH152,M1COLUMN,0),MATCH($AF$38,M1ROW,0))</f>
        <v>0.478000106226882</v>
      </c>
      <c r="AM152" s="122" t="n">
        <f aca="false">BR152</f>
        <v>0</v>
      </c>
      <c r="AN152" s="97" t="n">
        <f aca="false">BQ152</f>
        <v>0</v>
      </c>
      <c r="AO152" s="125"/>
      <c r="AP152" s="108"/>
      <c r="AQ152" s="128" t="n">
        <f aca="false">SUM(AW152:BD152)+SUM(BH152:BO152)+SUM(DT152:DY152)+SUM(BV152:CH152)</f>
        <v>0</v>
      </c>
      <c r="AR152" s="108"/>
      <c r="AS152" s="17"/>
      <c r="AT152" s="17"/>
      <c r="AU152" s="37" t="n">
        <v>41365</v>
      </c>
      <c r="AV152" s="17"/>
      <c r="AW152" s="128" t="n">
        <f aca="false">IF(AW$2&lt;=$A152,IF(AW$3&gt;=$A152,(AW$4/1.055056),0),0)*($AH153-$AH152)/10000</f>
        <v>0</v>
      </c>
      <c r="AX152" s="140" t="n">
        <f aca="false">IF(AX$2&lt;=$A152,IF(AX$3&gt;=$A152,(AX$4/1.055056),0),0)*($AH153-$AH152)/10000</f>
        <v>0</v>
      </c>
      <c r="AY152" s="140" t="n">
        <f aca="false">IF(AY$2&lt;=$A152,IF(AY$3&gt;=$A152,(AY$4/1.055056),0),0)*($AH153-$AH152)/10000</f>
        <v>0</v>
      </c>
      <c r="AZ152" s="140" t="n">
        <f aca="false">IF(AZ$2&lt;=$A152,IF(AZ$3&gt;=$A152,(AZ$4/1.055056),0),0)*($AH153-$AH152)/10000</f>
        <v>0</v>
      </c>
      <c r="BA152" s="140" t="n">
        <f aca="false">IF(BA$2&lt;=$A152,IF(BA$3&gt;=$A152,(BA$4/1.055056),0),0)*($AH153-$AH152)/10000</f>
        <v>0</v>
      </c>
      <c r="BB152" s="140" t="n">
        <f aca="false">IF(BB$2&lt;=$A152,IF(BB$3&gt;=$A152,(BB$4/1.055056),0),0)*($AH153-$AH152)/10000</f>
        <v>0</v>
      </c>
      <c r="BC152" s="140" t="n">
        <f aca="false">IF(BC$2&lt;=$A152,IF(BC$3&gt;=$A152,(BC$4/1.055056),0),0)*($AH153-$AH152)/10000</f>
        <v>0</v>
      </c>
      <c r="BD152" s="140"/>
      <c r="BE152" s="140" t="n">
        <f aca="false">SUM(AW152:BD152)*AL152</f>
        <v>0</v>
      </c>
      <c r="BF152" s="13"/>
      <c r="BG152" s="13"/>
      <c r="BH152" s="141" t="n">
        <f aca="false">IF(BH$2&lt;=$A152,IF(BH$3&gt;=$A152,(BH$4/1.055056),0),0)*($AH153-$AH152)/10000</f>
        <v>0</v>
      </c>
      <c r="BI152" s="141" t="n">
        <f aca="false">IF(BI$2&lt;=$A152,IF(BI$3&gt;=$A152,(BI$4/1.055056),0),0)*($AH153-$AH152)/10000</f>
        <v>0</v>
      </c>
      <c r="BJ152" s="141" t="n">
        <f aca="false">IF(BJ$2&lt;=$A152,IF(BJ$3&gt;=$A152,(BJ$4/1.055056),0),0)*($AH153-$AH152)/10000</f>
        <v>0</v>
      </c>
      <c r="BK152" s="141" t="n">
        <f aca="false">IF(BK$2&lt;=$A152,IF(BK$3&gt;=$A152,(BK$4/1.055056),0),0)*($AH153-$AH152)/10000</f>
        <v>0</v>
      </c>
      <c r="BL152" s="141" t="n">
        <f aca="false">IF(BL$2&lt;=$A152,IF(BL$3&gt;=$A152,(BL$4/1.055056),0),0)*($AH153-$AH152)/10000</f>
        <v>0</v>
      </c>
      <c r="BM152" s="141" t="n">
        <f aca="false">IF(BM$2&lt;=$A152,IF(BM$3&gt;=$A152,(BM$4/1.055056),0),0)*($AH153-$AH152)/10000</f>
        <v>0</v>
      </c>
      <c r="BN152" s="141" t="n">
        <f aca="false">IF(BN$2&lt;=$A152,IF(BN$3&gt;=$A152,(BN$4/1.055056),0),0)*($AH153-$AH152)/10000</f>
        <v>0</v>
      </c>
      <c r="BO152" s="141" t="n">
        <f aca="false">IF(BO$2&lt;=$A152,IF(BO$3&gt;=$A152,(BO$4/1.055056),0),0)*($AH153-$AH152)/10000</f>
        <v>0</v>
      </c>
      <c r="BP152" s="13"/>
      <c r="BQ152" s="14" t="n">
        <f aca="false">SUM(BH152:BO152)</f>
        <v>0</v>
      </c>
      <c r="BR152" s="14"/>
      <c r="BS152" s="14"/>
      <c r="BT152" s="17"/>
      <c r="BU152" s="17"/>
      <c r="BV152" s="142" t="n">
        <f aca="false">IF(BV$2&lt;=$A152,IF(BV$3&gt;=$A152,(BV$4),0),0)*($AH153-$AH152)/10000</f>
        <v>0</v>
      </c>
      <c r="BW152" s="142" t="n">
        <f aca="false">IF(BW$2&lt;=$A152,IF(BW$3&gt;=$A152,(BW$4),0),0)*($AH153-$AH152)/10000</f>
        <v>0</v>
      </c>
      <c r="BX152" s="142" t="n">
        <f aca="false">IF(BX$2&lt;=$A152,IF(BX$3&gt;=$A152,(BX$4),0),0)*($AH153-$AH152)/10000</f>
        <v>0</v>
      </c>
      <c r="BY152" s="142" t="n">
        <f aca="false">IF(BY$2&lt;=$A152,IF(BY$3&gt;=$A152,(BY$4),0),0)*($AH153-$AH152)/10000</f>
        <v>0</v>
      </c>
      <c r="BZ152" s="142" t="n">
        <f aca="false">IF(BZ$2&lt;=$A152,IF(BZ$3&gt;=$A152,(BZ$4),0),0)*($AH153-$AH152)/10000</f>
        <v>0</v>
      </c>
      <c r="CA152" s="140" t="n">
        <f aca="false">IF(CA$2&lt;=$A152,IF(CA$3&gt;=$A152,(CA$4),0),0)*($AH153-$AH152)/10000</f>
        <v>0</v>
      </c>
      <c r="CB152" s="140" t="n">
        <f aca="false">IF(CB$2&lt;=$A152,IF(CB$3&gt;=$A152,(CB$4),0),0)*($AH153-$AH152)/10000</f>
        <v>0</v>
      </c>
      <c r="CC152" s="140" t="n">
        <f aca="false">IF(CC$2&lt;=$A152,IF(CC$3&gt;=$A152,(CC$4),0),0)*($AH153-$AH152)/10000</f>
        <v>0</v>
      </c>
      <c r="CD152" s="140" t="n">
        <f aca="false">IF(CD$2&lt;=$A152,IF(CD$3&gt;=$A152,(CD$4),0),0)*($AH153-$AH152)/10000</f>
        <v>0</v>
      </c>
      <c r="CE152" s="140" t="n">
        <f aca="false">IF(CE$2&lt;=$A152,IF(CE$3&gt;=$A152,(CE$4),0),0)*($AH153-$AH152)/10000</f>
        <v>0</v>
      </c>
      <c r="CF152" s="140" t="n">
        <f aca="false">IF(CF$2&lt;=$A152,IF(CF$3&gt;=$A152,(CF$4),0),0)*($AH153-$AH152)/10000</f>
        <v>0</v>
      </c>
      <c r="CG152" s="140" t="n">
        <f aca="false">IF(CG$2&lt;=$A152,IF(CG$3&gt;=$A152,(CG$4),0),0)*($AH153-$AH152)/10000</f>
        <v>0</v>
      </c>
      <c r="CH152" s="140" t="n">
        <f aca="false">IF(CH$2&lt;=$A152,IF(CH$3&gt;=$A152,(CH$4),0),0)*($AH153-$AH152)/10000</f>
        <v>0</v>
      </c>
      <c r="CI152" s="17"/>
      <c r="CJ152" s="128" t="n">
        <f aca="false">SUM(BV152:CH152)*$AL152</f>
        <v>0</v>
      </c>
      <c r="CK152" s="128"/>
      <c r="CL152" s="128"/>
      <c r="CM152" s="142" t="n">
        <f aca="false">IF(CM$2&lt;=$A152,IF(CM$3&gt;=$A152,(CM$4),0),0)*($AH153-$AH152)/10000</f>
        <v>0</v>
      </c>
      <c r="CN152" s="142" t="n">
        <f aca="false">IF(CN$2&lt;=$A152,IF(CN$3&gt;=$A152,(CN$4),0),0)*($AH153-$AH152)/10000</f>
        <v>0</v>
      </c>
      <c r="CO152" s="142" t="n">
        <f aca="false">IF(CO$2&lt;=$A152,IF(CO$3&gt;=$A152,(CO$4),0),0)*($AH153-$AH152)/10000</f>
        <v>0</v>
      </c>
      <c r="CP152" s="142" t="n">
        <f aca="false">IF(CP$2&lt;=$A152,IF(CP$3&gt;=$A152,(CP$4),0),0)*($AH153-$AH152)/10000</f>
        <v>0</v>
      </c>
      <c r="CQ152" s="128"/>
      <c r="CR152" s="128" t="n">
        <f aca="false">SUM(CM152:CP152)*AL152</f>
        <v>0</v>
      </c>
      <c r="CS152" s="128"/>
      <c r="CT152" s="17"/>
      <c r="CU152" s="17"/>
      <c r="CV152" s="17"/>
      <c r="CW152" s="140" t="n">
        <f aca="false">IF(CW$2&lt;=$A152,IF(CW$3&gt;=$A152,(CW$4),0),0)*($AH153-$AH152)/10000</f>
        <v>0</v>
      </c>
      <c r="CX152" s="140" t="n">
        <f aca="false">IF(CX$2&lt;=$A152,IF(CX$3&gt;=$A152,(CX$4),0),0)*($AH153-$AH152)/10000</f>
        <v>0</v>
      </c>
      <c r="CY152" s="140" t="n">
        <f aca="false">IF(CY$2&lt;=$A152,IF(CY$3&gt;=$A152,(CY$4),0),0)*($AH153-$AH152)/10000</f>
        <v>0</v>
      </c>
      <c r="CZ152" s="140" t="n">
        <f aca="false">IF(CZ$2&lt;=$A152,IF(CZ$3&gt;=$A152,(CZ$4),0),0)*($AH153-$AH152)/10000</f>
        <v>0</v>
      </c>
      <c r="DA152" s="140" t="n">
        <f aca="false">IF(DA$2&lt;=$A152,IF(DA$3&gt;=$A152,(DA$4),0),0)*($AH153-$AH152)/10000</f>
        <v>0</v>
      </c>
      <c r="DB152" s="140" t="n">
        <f aca="false">IF(DB$2&lt;=$A152,IF(DB$3&gt;=$A152,(DB$4),0),0)*($AH153-$AH152)/10000</f>
        <v>0</v>
      </c>
      <c r="DC152" s="140" t="n">
        <f aca="false">IF(DC$2&lt;=$A152,IF(DC$3&gt;=$A152,(DC$4),0),0)*($AH153-$AH152)/10000</f>
        <v>0</v>
      </c>
      <c r="DD152" s="17"/>
      <c r="DE152" s="128" t="n">
        <f aca="false">SUM(CW152:DC152)*$AL152</f>
        <v>0</v>
      </c>
      <c r="DF152" s="17"/>
      <c r="DG152" s="17"/>
      <c r="DH152" s="17"/>
      <c r="DI152" s="17"/>
      <c r="DJ152" s="17"/>
      <c r="DK152" s="140" t="n">
        <f aca="false">IF(DK$2&lt;=$A152,IF(DK$3&gt;=$A152,(DK$4),0),0)*($AH153-$AH152)/10000</f>
        <v>0</v>
      </c>
      <c r="DL152" s="140" t="n">
        <f aca="false">IF(DL$2&lt;=$A152,IF(DL$3&gt;=$A152,(DL$4),0),0)*($AH153-$AH152)/10000</f>
        <v>0</v>
      </c>
      <c r="DM152" s="140" t="n">
        <f aca="false">IF(DM$2&lt;=$A152,IF(DM$3&gt;=$A152,(DM$4),0),0)*($AH153-$AH152)/10000</f>
        <v>0</v>
      </c>
      <c r="DN152" s="140" t="n">
        <f aca="false">IF(DN$2&lt;=$A152,IF(DN$3&gt;=$A152,(DN$4),0),0)*($AH153-$AH152)/10000</f>
        <v>0</v>
      </c>
      <c r="DO152" s="140"/>
      <c r="DP152" s="140" t="n">
        <f aca="false">SUM(DK152:DN152)*AL152</f>
        <v>0</v>
      </c>
      <c r="DQ152" s="140"/>
      <c r="DR152" s="140" t="n">
        <f aca="false">IF(DR$2&lt;=$A152,IF(DR$3&gt;=$A152,(DR$4),0),0)*($AH153-$AH152)/10000</f>
        <v>0</v>
      </c>
      <c r="DS152" s="140" t="n">
        <f aca="false">IF(DS$2&lt;=$A152,IF(DS$3&gt;=$A152,(DS$4),0),0)*($AH153-$AH152)/10000</f>
        <v>0</v>
      </c>
      <c r="DT152" s="140" t="n">
        <f aca="false">IF(DT$2&lt;=$A152,IF(DT$3&gt;=$A152,(DT$4),0),0)*($AH153-$AH152)/10000</f>
        <v>0</v>
      </c>
      <c r="DU152" s="140" t="n">
        <f aca="false">IF(DU$2&lt;=$A152,IF(DU$3&gt;=$A152,(DU$4),0),0)*($AH153-$AH152)/10000</f>
        <v>0</v>
      </c>
      <c r="DV152" s="140" t="n">
        <f aca="false">IF(DV$2&lt;=$A152,IF(DV$3&gt;=$A152,(DV$4),0),0)*($AH153-$AH152)/10000</f>
        <v>0</v>
      </c>
      <c r="DW152" s="140" t="n">
        <f aca="false">IF(DW$2&lt;=$A152,IF(DW$3&gt;=$A152,(DW$4),0),0)*($AH153-$AH152)/10000</f>
        <v>0</v>
      </c>
      <c r="DX152" s="140" t="n">
        <f aca="false">IF(DX$2&lt;=$A152,IF(DX$3&gt;=$A152,(DX$4),0),0)*($AH153-$AH152)/10000</f>
        <v>0</v>
      </c>
      <c r="DY152" s="140" t="n">
        <f aca="false">IF(DY$2&lt;=$A152,IF(DY$3&gt;=$A152,(DY$4),0),0)*($AH153-$AH152)/10000</f>
        <v>0</v>
      </c>
      <c r="DZ152" s="17"/>
      <c r="EA152" s="128" t="n">
        <f aca="false">DP152+((SUM(DR152:DY152)))</f>
        <v>0</v>
      </c>
      <c r="EB152" s="128" t="n">
        <f aca="false">EA152*AL152</f>
        <v>0</v>
      </c>
      <c r="EC152" s="17"/>
      <c r="ED152" s="17"/>
      <c r="EE152" s="17"/>
      <c r="EF152" s="17"/>
      <c r="EG152" s="17"/>
      <c r="EH152" s="140" t="n">
        <f aca="false">IF(EH$2&lt;=$A152,IF(EH$3&gt;=$A152,(EH$4),0),0)*($AH153-$AH152)/10000</f>
        <v>0</v>
      </c>
      <c r="EI152" s="140" t="n">
        <f aca="false">IF(EI$2&lt;=$A152,IF(EI$3&gt;=$A152,(EI$4),0),0)*($AH153-$AH152)/10000</f>
        <v>0</v>
      </c>
      <c r="EJ152" s="140" t="n">
        <f aca="false">IF(EJ$2&lt;=$A152,IF(EJ$3&gt;=$A152,(EJ$4),0),0)*($AH153-$AH152)/10000</f>
        <v>0</v>
      </c>
      <c r="EK152" s="140" t="n">
        <f aca="false">IF(EK$2&lt;=$A152,IF(EK$3&gt;=$A152,(EK$4),0),0)*($AH153-$AH152)/10000</f>
        <v>0</v>
      </c>
      <c r="EL152" s="140" t="n">
        <f aca="false">IF(EL$2&lt;=$A152,IF(EL$3&gt;=$A152,(EL$4),0),0)*($AH153-$AH152)/10000</f>
        <v>0</v>
      </c>
      <c r="EM152" s="140" t="n">
        <f aca="false">IF(EM$2&lt;=$A152,IF(EM$3&gt;=$A152,(EM$4),0),0)*($AH153-$AH152)/10000</f>
        <v>0</v>
      </c>
      <c r="EN152" s="17"/>
      <c r="EO152" s="128" t="n">
        <f aca="false">SUM(EH152:EM152)</f>
        <v>0</v>
      </c>
      <c r="EP152" s="128" t="n">
        <f aca="false">EO152*AL152</f>
        <v>0</v>
      </c>
      <c r="EQ152" s="17"/>
      <c r="ER152" s="17"/>
      <c r="ES152" s="17"/>
      <c r="ET152" s="17"/>
      <c r="EU152" s="17"/>
      <c r="EV152" s="140" t="n">
        <f aca="false">IF(EV$2&lt;=$A152,IF(EV$3&gt;=$A152,(EV$4),0),0)*($AH153-$AH152)/10000</f>
        <v>0</v>
      </c>
      <c r="EW152" s="140" t="n">
        <f aca="false">IF(EW$2&lt;=$A152,IF(EW$3&gt;=$A152,(EW$4),0),0)*($AH153-$AH152)/10000</f>
        <v>0</v>
      </c>
      <c r="EX152" s="140" t="n">
        <f aca="false">IF(EX$2&lt;=$A152,IF(EX$3&gt;=$A152,(EX$4),0),0)*($AH153-$AH152)/10000</f>
        <v>0</v>
      </c>
      <c r="EY152" s="140" t="n">
        <f aca="false">IF(EY$2&lt;=$A152,IF(EY$3&gt;=$A152,(EY$4),0),0)*($AH153-$AH152)/10000</f>
        <v>0</v>
      </c>
      <c r="EZ152" s="140" t="n">
        <f aca="false">IF(EZ$2&lt;=$A152,IF(EZ$3&gt;=$A152,(EZ$4),0),0)*($AH153-$AH152)/10000</f>
        <v>0</v>
      </c>
      <c r="FA152" s="140" t="n">
        <f aca="false">IF(FA$2&lt;=$A152,IF(FA$3&gt;=$A152,(FA$4),0),0)*($AH153-$AH152)/10000</f>
        <v>0</v>
      </c>
      <c r="FB152" s="17"/>
      <c r="FC152" s="128" t="n">
        <f aca="false">SUM(EV152:FA152)</f>
        <v>0</v>
      </c>
      <c r="FD152" s="128" t="n">
        <f aca="false">FC152*AL152</f>
        <v>0</v>
      </c>
      <c r="FE152" s="17"/>
      <c r="FF152" s="17"/>
      <c r="FG152" s="17"/>
      <c r="FH152" s="17"/>
      <c r="FI152" s="17"/>
      <c r="FJ152" s="17"/>
      <c r="FK152" s="140" t="n">
        <f aca="false">IF(FK$2&lt;=$A152,IF(FK$3&gt;=$A152,(FK$4),0),0)*($AH153-$AH152)/10000</f>
        <v>0</v>
      </c>
      <c r="FL152" s="140" t="n">
        <f aca="false">IF(FL$2&lt;=$A152,IF(FL$3&gt;=$A152,(FL$4),0),0)*($AH153-$AH152)/10000</f>
        <v>0</v>
      </c>
      <c r="FM152" s="140" t="n">
        <f aca="false">IF(FM$2&lt;=$A152,IF(FM$3&gt;=$A152,(FM$4),0),0)*($AH153-$AH152)/10000</f>
        <v>0</v>
      </c>
      <c r="FN152" s="140" t="n">
        <f aca="false">IF(FN$2&lt;=$A152,IF(FN$3&gt;=$A152,(FN$4),0),0)*($AH153-$AH152)/10000</f>
        <v>0</v>
      </c>
      <c r="FO152" s="140" t="n">
        <f aca="false">IF(FO$2&lt;=$A152,IF(FO$3&gt;=$A152,(FO$4),0),0)*($AH153-$AH152)/10000</f>
        <v>0</v>
      </c>
      <c r="FP152" s="140" t="n">
        <f aca="false">IF(FP$2&lt;=$A152,IF(FP$3&gt;=$A152,(FP$4),0),0)*($AH153-$AH152)/10000</f>
        <v>0</v>
      </c>
      <c r="FQ152" s="17"/>
      <c r="FR152" s="128" t="n">
        <f aca="false">SUM(FK152:FP152)</f>
        <v>0</v>
      </c>
      <c r="FS152" s="128" t="n">
        <f aca="false">FR152*AL152</f>
        <v>0</v>
      </c>
      <c r="FT152" s="17"/>
      <c r="FU152" s="17"/>
      <c r="FV152" s="17"/>
      <c r="FW152" s="17"/>
      <c r="FX152" s="17"/>
      <c r="FY152" s="17"/>
      <c r="FZ152" s="140" t="n">
        <f aca="false">IF(FZ$2&lt;=$A152,IF(FZ$3&gt;=$A152,(FZ$4),0),0)*($AH153-$AH152)/10000</f>
        <v>0</v>
      </c>
      <c r="GA152" s="140" t="n">
        <f aca="false">IF(GA$2&lt;=$A152,IF(GA$3&gt;=$A152,(GA$4),0),0)*($AH153-$AH152)/10000</f>
        <v>0</v>
      </c>
      <c r="GB152" s="140" t="n">
        <f aca="false">IF(GB$2&lt;=$A152,IF(GB$3&gt;=$A152,(GB$4),0),0)*($AH153-$AH152)/10000</f>
        <v>0</v>
      </c>
      <c r="GC152" s="140" t="n">
        <f aca="false">IF(GC$2&lt;=$A152,IF(GC$3&gt;=$A152,(GC$4),0),0)*($AH153-$AH152)/10000</f>
        <v>0</v>
      </c>
      <c r="GD152" s="140" t="n">
        <f aca="false">IF(GD$2&lt;=$A152,IF(GD$3&gt;=$A152,(GD$4),0),0)*($AH153-$AH152)/10000</f>
        <v>0</v>
      </c>
      <c r="GE152" s="140" t="n">
        <f aca="false">IF(GE$2&lt;=$A152,IF(GE$3&gt;=$A152,(GE$4),0),0)*($AH153-$AH152)/10000</f>
        <v>0</v>
      </c>
      <c r="GF152" s="17"/>
      <c r="GG152" s="128" t="n">
        <f aca="false">SUM(FZ152:GE152)</f>
        <v>0</v>
      </c>
      <c r="GH152" s="128" t="n">
        <f aca="false">GG152*AL152</f>
        <v>0</v>
      </c>
      <c r="GK152" s="17"/>
      <c r="GL152" s="17"/>
      <c r="GM152" s="17"/>
      <c r="GN152" s="17"/>
      <c r="GO152" s="140" t="n">
        <f aca="false">IF(GO$2&lt;=$A152,IF(GO$3&gt;=$A152,(GO$4),0),0)*($AH153-$AH152)/10000</f>
        <v>0</v>
      </c>
      <c r="GP152" s="140" t="n">
        <f aca="false">IF(GP$2&lt;=$A152,IF(GP$3&gt;=$A152,(GP$4),0),0)*($AH153-$AH152)/10000</f>
        <v>0</v>
      </c>
      <c r="GQ152" s="140" t="n">
        <f aca="false">IF(GQ$2&lt;=$A152,IF(GQ$3&gt;=$A152,(GQ$4),0),0)*($AH153-$AH152)/10000</f>
        <v>0</v>
      </c>
      <c r="GR152" s="140" t="n">
        <f aca="false">IF(GR$2&lt;=$A152,IF(GR$3&gt;=$A152,(GR$4),0),0)*($AH153-$AH152)/10000</f>
        <v>0</v>
      </c>
      <c r="GS152" s="140" t="n">
        <f aca="false">IF(GS$2&lt;=$A152,IF(GS$3&gt;=$A152,(GS$4),0),0)*($AH153-$AH152)/10000</f>
        <v>0</v>
      </c>
      <c r="GT152" s="140" t="n">
        <f aca="false">IF(GT$2&lt;=$A152,IF(GT$3&gt;=$A152,(GT$4),0),0)*($AH153-$AH152)/10000</f>
        <v>0</v>
      </c>
      <c r="GU152" s="17"/>
      <c r="GV152" s="128" t="n">
        <f aca="false">SUM(GO152:GT152)</f>
        <v>0</v>
      </c>
      <c r="GW152" s="128" t="n">
        <f aca="false">GV152*AL152</f>
        <v>0</v>
      </c>
      <c r="GZ152" s="17"/>
      <c r="HA152" s="17"/>
      <c r="HB152" s="17"/>
      <c r="HC152" s="17"/>
      <c r="HD152" s="140" t="n">
        <f aca="false">IF(HD$2&lt;=$A152,IF(HD$3&gt;=$A152,(HD$4),0),0)*($AH153-$AH152)/10000</f>
        <v>0</v>
      </c>
      <c r="HE152" s="140" t="n">
        <f aca="false">IF(HE$2&lt;=$A152,IF(HE$3&gt;=$A152,(HE$4),0),0)*($AH153-$AH152)/10000</f>
        <v>0</v>
      </c>
      <c r="HF152" s="140" t="n">
        <f aca="false">IF(HF$2&lt;=$A152,IF(HF$3&gt;=$A152,(HF$4),0),0)*($AH153-$AH152)/10000</f>
        <v>0</v>
      </c>
      <c r="HG152" s="140" t="n">
        <f aca="false">IF(HG$2&lt;=$A152,IF(HG$3&gt;=$A152,(HG$4),0),0)*($AH153-$AH152)/10000</f>
        <v>0</v>
      </c>
      <c r="HH152" s="140" t="n">
        <f aca="false">IF(HH$2&lt;=$A152,IF(HH$3&gt;=$A152,(HH$4),0),0)*($AH153-$AH152)/10000</f>
        <v>0</v>
      </c>
      <c r="HI152" s="140" t="n">
        <f aca="false">IF(HI$2&lt;=$A152,IF(HI$3&gt;=$A152,(HI$4),0),0)*($AH153-$AH152)/10000</f>
        <v>0</v>
      </c>
      <c r="HJ152" s="17"/>
      <c r="HK152" s="128" t="n">
        <f aca="false">SUM(HD152:HI152)</f>
        <v>0</v>
      </c>
      <c r="HL152" s="128" t="n">
        <f aca="false">HK152*AL152</f>
        <v>0</v>
      </c>
    </row>
    <row r="153" customFormat="false" ht="16.5" hidden="false" customHeight="false" outlineLevel="0" collapsed="false">
      <c r="A153" s="133" t="n">
        <v>41395</v>
      </c>
      <c r="B153" s="144" t="e">
        <f aca="false">INDEX(PrnArray,MATCH($A153,PrnColumn,0),MATCH($AE$19,PrnRow,0))+EP153</f>
        <v>#VALUE!</v>
      </c>
      <c r="C153" s="135" t="n">
        <f aca="false">INDEX(M1SHEET,MATCH($A153,M1COLUMN,0),MATCH($AF$14,M1ROW,0))</f>
        <v>0</v>
      </c>
      <c r="D153" s="152"/>
      <c r="E153" s="144" t="n">
        <f aca="false">INDEX(PrnArray,MATCH($A153,PrnColumn,0),MATCH($AF$47,PrnRow,0))+HL153</f>
        <v>0</v>
      </c>
      <c r="F153" s="135" t="n">
        <f aca="false">INDEX(M1SHEET,MATCH($A153,M1COLUMN,0),MATCH($AF$6,M1ROW,0))</f>
        <v>0.18</v>
      </c>
      <c r="G153" s="152"/>
      <c r="H153" s="144" t="n">
        <f aca="false">INDEX(PrnArray,MATCH($A153,PrnColumn,0),MATCH($AE$11,PrnRow,0))</f>
        <v>0</v>
      </c>
      <c r="I153" s="135" t="n">
        <f aca="false">INDEX(M1SHEET,MATCH($A153,M1COLUMN,0),MATCH($AF$20,M1ROW,0))</f>
        <v>-0.09</v>
      </c>
      <c r="J153" s="152"/>
      <c r="K153" s="144" t="e">
        <f aca="false">INDEX(PrnArray,MATCH($A153,PrnColumn,0),MATCH($AE$21,PrnRow,0))+FS153</f>
        <v>#VALUE!</v>
      </c>
      <c r="L153" s="135" t="n">
        <f aca="false">INDEX(M1SHEET,MATCH($A153,M1COLUMN,0),MATCH($AF$10,M1ROW,0))</f>
        <v>0.0875</v>
      </c>
      <c r="M153" s="152"/>
      <c r="N153" s="144" t="n">
        <f aca="false">INDEX(PrnArray,MATCH($A153,PrnColumn,0),MATCH($AE$40,PrnRow,0))+AJ153</f>
        <v>-45.69</v>
      </c>
      <c r="O153" s="135" t="n">
        <f aca="false">INDEX(M1SHEET,MATCH($A153,M1COLUMN,0),MATCH($AF$26,M1ROW,0))</f>
        <v>0.13</v>
      </c>
      <c r="P153" s="152"/>
      <c r="Q153" s="144" t="n">
        <f aca="false">INDEX(PrnArray,MATCH($A153,PrnColumn,0),MATCH($AE$2,PrnRow,0))+$BE153+$DE153</f>
        <v>1.44</v>
      </c>
      <c r="R153" s="135" t="n">
        <f aca="false">INDEX(M1SHEET,MATCH($A153,M1COLUMN,0),MATCH($AF$3,M1ROW,0))</f>
        <v>-0.57</v>
      </c>
      <c r="S153" s="152"/>
      <c r="T153" s="135" t="n">
        <f aca="false">INDEX(M1SHEET,MATCH($A153,M1COLUMN,0),MATCH($AF$28,M1ROW,0))</f>
        <v>5.32164011566166</v>
      </c>
      <c r="U153" s="152"/>
      <c r="V153" s="144" t="e">
        <f aca="false">INDEX(PrnArray,MATCH($A153,PrnColumn,0),MATCH($AE$18,PrnRow,0))+INDEX(optsArray,MATCH($A153,optsColumn,0),MATCH($AE$18,optsRow,0))+$BE153+$CJ153+$CR153+$DP153</f>
        <v>#VALUE!</v>
      </c>
      <c r="W153" s="135" t="n">
        <f aca="false">INDEX(M1SHEET,MATCH($A153,M1COLUMN,0),MATCH($AF$2,M1ROW,0))</f>
        <v>4.3785</v>
      </c>
      <c r="X153" s="152"/>
      <c r="Z153" s="150" t="e">
        <f aca="false">H153+K153+Q153</f>
        <v>#VALUE!</v>
      </c>
      <c r="AA153" s="58"/>
      <c r="AB153" s="58"/>
      <c r="AH153" s="138" t="n">
        <v>41395</v>
      </c>
      <c r="AI153" s="96" t="n">
        <f aca="false">(BE153+BQ153+CJ153+DP153)*AL153</f>
        <v>0</v>
      </c>
      <c r="AJ153" s="97" t="n">
        <f aca="false">(AN153)*(AL153)</f>
        <v>0</v>
      </c>
      <c r="AK153" s="97" t="n">
        <f aca="false">(AM153+AN153)*(AL153)</f>
        <v>0</v>
      </c>
      <c r="AL153" s="139" t="n">
        <f aca="false">INDEX(M1SHEET,MATCH($AH153,M1COLUMN,0),MATCH($AF$38,M1ROW,0))</f>
        <v>0.475401647031148</v>
      </c>
      <c r="AM153" s="122" t="n">
        <f aca="false">BR153</f>
        <v>0</v>
      </c>
      <c r="AN153" s="97" t="n">
        <f aca="false">BQ153</f>
        <v>0</v>
      </c>
      <c r="AO153" s="125"/>
      <c r="AP153" s="108"/>
      <c r="AQ153" s="128" t="n">
        <f aca="false">SUM(AW153:BD153)+SUM(BH153:BO153)+SUM(DT153:DY153)+SUM(BV153:CH153)</f>
        <v>0</v>
      </c>
      <c r="AR153" s="108"/>
      <c r="AS153" s="17"/>
      <c r="AT153" s="17"/>
      <c r="AU153" s="37" t="n">
        <v>41395</v>
      </c>
      <c r="AV153" s="17"/>
      <c r="AW153" s="128" t="n">
        <f aca="false">IF(AW$2&lt;=$A153,IF(AW$3&gt;=$A153,(AW$4/1.055056),0),0)*($AH154-$AH153)/10000</f>
        <v>0</v>
      </c>
      <c r="AX153" s="140" t="n">
        <f aca="false">IF(AX$2&lt;=$A153,IF(AX$3&gt;=$A153,(AX$4/1.055056),0),0)*($AH154-$AH153)/10000</f>
        <v>0</v>
      </c>
      <c r="AY153" s="140" t="n">
        <f aca="false">IF(AY$2&lt;=$A153,IF(AY$3&gt;=$A153,(AY$4/1.055056),0),0)*($AH154-$AH153)/10000</f>
        <v>0</v>
      </c>
      <c r="AZ153" s="140" t="n">
        <f aca="false">IF(AZ$2&lt;=$A153,IF(AZ$3&gt;=$A153,(AZ$4/1.055056),0),0)*($AH154-$AH153)/10000</f>
        <v>0</v>
      </c>
      <c r="BA153" s="140" t="n">
        <f aca="false">IF(BA$2&lt;=$A153,IF(BA$3&gt;=$A153,(BA$4/1.055056),0),0)*($AH154-$AH153)/10000</f>
        <v>0</v>
      </c>
      <c r="BB153" s="140" t="n">
        <f aca="false">IF(BB$2&lt;=$A153,IF(BB$3&gt;=$A153,(BB$4/1.055056),0),0)*($AH154-$AH153)/10000</f>
        <v>0</v>
      </c>
      <c r="BC153" s="140" t="n">
        <f aca="false">IF(BC$2&lt;=$A153,IF(BC$3&gt;=$A153,(BC$4/1.055056),0),0)*($AH154-$AH153)/10000</f>
        <v>0</v>
      </c>
      <c r="BD153" s="140"/>
      <c r="BE153" s="140" t="n">
        <f aca="false">SUM(AW153:BD153)*AL153</f>
        <v>0</v>
      </c>
      <c r="BF153" s="13"/>
      <c r="BG153" s="13"/>
      <c r="BH153" s="141" t="n">
        <f aca="false">IF(BH$2&lt;=$A153,IF(BH$3&gt;=$A153,(BH$4/1.055056),0),0)*($AH154-$AH153)/10000</f>
        <v>0</v>
      </c>
      <c r="BI153" s="141" t="n">
        <f aca="false">IF(BI$2&lt;=$A153,IF(BI$3&gt;=$A153,(BI$4/1.055056),0),0)*($AH154-$AH153)/10000</f>
        <v>0</v>
      </c>
      <c r="BJ153" s="141" t="n">
        <f aca="false">IF(BJ$2&lt;=$A153,IF(BJ$3&gt;=$A153,(BJ$4/1.055056),0),0)*($AH154-$AH153)/10000</f>
        <v>0</v>
      </c>
      <c r="BK153" s="141" t="n">
        <f aca="false">IF(BK$2&lt;=$A153,IF(BK$3&gt;=$A153,(BK$4/1.055056),0),0)*($AH154-$AH153)/10000</f>
        <v>0</v>
      </c>
      <c r="BL153" s="141" t="n">
        <f aca="false">IF(BL$2&lt;=$A153,IF(BL$3&gt;=$A153,(BL$4/1.055056),0),0)*($AH154-$AH153)/10000</f>
        <v>0</v>
      </c>
      <c r="BM153" s="141" t="n">
        <f aca="false">IF(BM$2&lt;=$A153,IF(BM$3&gt;=$A153,(BM$4/1.055056),0),0)*($AH154-$AH153)/10000</f>
        <v>0</v>
      </c>
      <c r="BN153" s="141" t="n">
        <f aca="false">IF(BN$2&lt;=$A153,IF(BN$3&gt;=$A153,(BN$4/1.055056),0),0)*($AH154-$AH153)/10000</f>
        <v>0</v>
      </c>
      <c r="BO153" s="141" t="n">
        <f aca="false">IF(BO$2&lt;=$A153,IF(BO$3&gt;=$A153,(BO$4/1.055056),0),0)*($AH154-$AH153)/10000</f>
        <v>0</v>
      </c>
      <c r="BP153" s="13"/>
      <c r="BQ153" s="14" t="n">
        <f aca="false">SUM(BH153:BO153)</f>
        <v>0</v>
      </c>
      <c r="BR153" s="14"/>
      <c r="BS153" s="14"/>
      <c r="BT153" s="17"/>
      <c r="BU153" s="17"/>
      <c r="BV153" s="142" t="n">
        <f aca="false">IF(BV$2&lt;=$A153,IF(BV$3&gt;=$A153,(BV$4),0),0)*($AH154-$AH153)/10000</f>
        <v>0</v>
      </c>
      <c r="BW153" s="142" t="n">
        <f aca="false">IF(BW$2&lt;=$A153,IF(BW$3&gt;=$A153,(BW$4),0),0)*($AH154-$AH153)/10000</f>
        <v>0</v>
      </c>
      <c r="BX153" s="142" t="n">
        <f aca="false">IF(BX$2&lt;=$A153,IF(BX$3&gt;=$A153,(BX$4),0),0)*($AH154-$AH153)/10000</f>
        <v>0</v>
      </c>
      <c r="BY153" s="142" t="n">
        <f aca="false">IF(BY$2&lt;=$A153,IF(BY$3&gt;=$A153,(BY$4),0),0)*($AH154-$AH153)/10000</f>
        <v>0</v>
      </c>
      <c r="BZ153" s="142" t="n">
        <f aca="false">IF(BZ$2&lt;=$A153,IF(BZ$3&gt;=$A153,(BZ$4),0),0)*($AH154-$AH153)/10000</f>
        <v>0</v>
      </c>
      <c r="CA153" s="140" t="n">
        <f aca="false">IF(CA$2&lt;=$A153,IF(CA$3&gt;=$A153,(CA$4),0),0)*($AH154-$AH153)/10000</f>
        <v>0</v>
      </c>
      <c r="CB153" s="140" t="n">
        <f aca="false">IF(CB$2&lt;=$A153,IF(CB$3&gt;=$A153,(CB$4),0),0)*($AH154-$AH153)/10000</f>
        <v>0</v>
      </c>
      <c r="CC153" s="140" t="n">
        <f aca="false">IF(CC$2&lt;=$A153,IF(CC$3&gt;=$A153,(CC$4),0),0)*($AH154-$AH153)/10000</f>
        <v>0</v>
      </c>
      <c r="CD153" s="140" t="n">
        <f aca="false">IF(CD$2&lt;=$A153,IF(CD$3&gt;=$A153,(CD$4),0),0)*($AH154-$AH153)/10000</f>
        <v>0</v>
      </c>
      <c r="CE153" s="140" t="n">
        <f aca="false">IF(CE$2&lt;=$A153,IF(CE$3&gt;=$A153,(CE$4),0),0)*($AH154-$AH153)/10000</f>
        <v>0</v>
      </c>
      <c r="CF153" s="140" t="n">
        <f aca="false">IF(CF$2&lt;=$A153,IF(CF$3&gt;=$A153,(CF$4),0),0)*($AH154-$AH153)/10000</f>
        <v>0</v>
      </c>
      <c r="CG153" s="140" t="n">
        <f aca="false">IF(CG$2&lt;=$A153,IF(CG$3&gt;=$A153,(CG$4),0),0)*($AH154-$AH153)/10000</f>
        <v>0</v>
      </c>
      <c r="CH153" s="140" t="n">
        <f aca="false">IF(CH$2&lt;=$A153,IF(CH$3&gt;=$A153,(CH$4),0),0)*($AH154-$AH153)/10000</f>
        <v>0</v>
      </c>
      <c r="CI153" s="17"/>
      <c r="CJ153" s="128" t="n">
        <f aca="false">SUM(BV153:CH153)*$AL153</f>
        <v>0</v>
      </c>
      <c r="CK153" s="128"/>
      <c r="CL153" s="128"/>
      <c r="CM153" s="142" t="n">
        <f aca="false">IF(CM$2&lt;=$A153,IF(CM$3&gt;=$A153,(CM$4),0),0)*($AH154-$AH153)/10000</f>
        <v>0</v>
      </c>
      <c r="CN153" s="142" t="n">
        <f aca="false">IF(CN$2&lt;=$A153,IF(CN$3&gt;=$A153,(CN$4),0),0)*($AH154-$AH153)/10000</f>
        <v>0</v>
      </c>
      <c r="CO153" s="142" t="n">
        <f aca="false">IF(CO$2&lt;=$A153,IF(CO$3&gt;=$A153,(CO$4),0),0)*($AH154-$AH153)/10000</f>
        <v>0</v>
      </c>
      <c r="CP153" s="142" t="n">
        <f aca="false">IF(CP$2&lt;=$A153,IF(CP$3&gt;=$A153,(CP$4),0),0)*($AH154-$AH153)/10000</f>
        <v>0</v>
      </c>
      <c r="CQ153" s="128"/>
      <c r="CR153" s="128" t="n">
        <f aca="false">SUM(CM153:CP153)*AL153</f>
        <v>0</v>
      </c>
      <c r="CS153" s="128"/>
      <c r="CT153" s="17"/>
      <c r="CU153" s="17"/>
      <c r="CV153" s="17"/>
      <c r="CW153" s="140" t="n">
        <f aca="false">IF(CW$2&lt;=$A153,IF(CW$3&gt;=$A153,(CW$4),0),0)*($AH154-$AH153)/10000</f>
        <v>0</v>
      </c>
      <c r="CX153" s="140" t="n">
        <f aca="false">IF(CX$2&lt;=$A153,IF(CX$3&gt;=$A153,(CX$4),0),0)*($AH154-$AH153)/10000</f>
        <v>0</v>
      </c>
      <c r="CY153" s="140" t="n">
        <f aca="false">IF(CY$2&lt;=$A153,IF(CY$3&gt;=$A153,(CY$4),0),0)*($AH154-$AH153)/10000</f>
        <v>0</v>
      </c>
      <c r="CZ153" s="140" t="n">
        <f aca="false">IF(CZ$2&lt;=$A153,IF(CZ$3&gt;=$A153,(CZ$4),0),0)*($AH154-$AH153)/10000</f>
        <v>0</v>
      </c>
      <c r="DA153" s="140" t="n">
        <f aca="false">IF(DA$2&lt;=$A153,IF(DA$3&gt;=$A153,(DA$4),0),0)*($AH154-$AH153)/10000</f>
        <v>0</v>
      </c>
      <c r="DB153" s="140" t="n">
        <f aca="false">IF(DB$2&lt;=$A153,IF(DB$3&gt;=$A153,(DB$4),0),0)*($AH154-$AH153)/10000</f>
        <v>0</v>
      </c>
      <c r="DC153" s="140" t="n">
        <f aca="false">IF(DC$2&lt;=$A153,IF(DC$3&gt;=$A153,(DC$4),0),0)*($AH154-$AH153)/10000</f>
        <v>0</v>
      </c>
      <c r="DD153" s="17"/>
      <c r="DE153" s="128" t="n">
        <f aca="false">SUM(CW153:DC153)*$AL153</f>
        <v>0</v>
      </c>
      <c r="DF153" s="17"/>
      <c r="DG153" s="17"/>
      <c r="DH153" s="17"/>
      <c r="DI153" s="17"/>
      <c r="DJ153" s="17"/>
      <c r="DK153" s="140" t="n">
        <f aca="false">IF(DK$2&lt;=$A153,IF(DK$3&gt;=$A153,(DK$4),0),0)*($AH154-$AH153)/10000</f>
        <v>0</v>
      </c>
      <c r="DL153" s="140" t="n">
        <f aca="false">IF(DL$2&lt;=$A153,IF(DL$3&gt;=$A153,(DL$4),0),0)*($AH154-$AH153)/10000</f>
        <v>0</v>
      </c>
      <c r="DM153" s="140" t="n">
        <f aca="false">IF(DM$2&lt;=$A153,IF(DM$3&gt;=$A153,(DM$4),0),0)*($AH154-$AH153)/10000</f>
        <v>0</v>
      </c>
      <c r="DN153" s="140" t="n">
        <f aca="false">IF(DN$2&lt;=$A153,IF(DN$3&gt;=$A153,(DN$4),0),0)*($AH154-$AH153)/10000</f>
        <v>0</v>
      </c>
      <c r="DO153" s="140"/>
      <c r="DP153" s="140" t="n">
        <f aca="false">SUM(DK153:DN153)*AL153</f>
        <v>0</v>
      </c>
      <c r="DQ153" s="140"/>
      <c r="DR153" s="140" t="n">
        <f aca="false">IF(DR$2&lt;=$A153,IF(DR$3&gt;=$A153,(DR$4),0),0)*($AH154-$AH153)/10000</f>
        <v>0</v>
      </c>
      <c r="DS153" s="140" t="n">
        <f aca="false">IF(DS$2&lt;=$A153,IF(DS$3&gt;=$A153,(DS$4),0),0)*($AH154-$AH153)/10000</f>
        <v>0</v>
      </c>
      <c r="DT153" s="140" t="n">
        <f aca="false">IF(DT$2&lt;=$A153,IF(DT$3&gt;=$A153,(DT$4),0),0)*($AH154-$AH153)/10000</f>
        <v>0</v>
      </c>
      <c r="DU153" s="140" t="n">
        <f aca="false">IF(DU$2&lt;=$A153,IF(DU$3&gt;=$A153,(DU$4),0),0)*($AH154-$AH153)/10000</f>
        <v>0</v>
      </c>
      <c r="DV153" s="140" t="n">
        <f aca="false">IF(DV$2&lt;=$A153,IF(DV$3&gt;=$A153,(DV$4),0),0)*($AH154-$AH153)/10000</f>
        <v>0</v>
      </c>
      <c r="DW153" s="140" t="n">
        <f aca="false">IF(DW$2&lt;=$A153,IF(DW$3&gt;=$A153,(DW$4),0),0)*($AH154-$AH153)/10000</f>
        <v>0</v>
      </c>
      <c r="DX153" s="140" t="n">
        <f aca="false">IF(DX$2&lt;=$A153,IF(DX$3&gt;=$A153,(DX$4),0),0)*($AH154-$AH153)/10000</f>
        <v>0</v>
      </c>
      <c r="DY153" s="140" t="n">
        <f aca="false">IF(DY$2&lt;=$A153,IF(DY$3&gt;=$A153,(DY$4),0),0)*($AH154-$AH153)/10000</f>
        <v>0</v>
      </c>
      <c r="DZ153" s="17"/>
      <c r="EA153" s="128" t="n">
        <f aca="false">DP153+((SUM(DR153:DY153)))</f>
        <v>0</v>
      </c>
      <c r="EB153" s="128" t="n">
        <f aca="false">EA153*AL153</f>
        <v>0</v>
      </c>
      <c r="EC153" s="17"/>
      <c r="ED153" s="17"/>
      <c r="EE153" s="17"/>
      <c r="EF153" s="17"/>
      <c r="EG153" s="17"/>
      <c r="EH153" s="140" t="n">
        <f aca="false">IF(EH$2&lt;=$A153,IF(EH$3&gt;=$A153,(EH$4),0),0)*($AH154-$AH153)/10000</f>
        <v>0</v>
      </c>
      <c r="EI153" s="140" t="n">
        <f aca="false">IF(EI$2&lt;=$A153,IF(EI$3&gt;=$A153,(EI$4),0),0)*($AH154-$AH153)/10000</f>
        <v>0</v>
      </c>
      <c r="EJ153" s="140" t="n">
        <f aca="false">IF(EJ$2&lt;=$A153,IF(EJ$3&gt;=$A153,(EJ$4),0),0)*($AH154-$AH153)/10000</f>
        <v>0</v>
      </c>
      <c r="EK153" s="140" t="n">
        <f aca="false">IF(EK$2&lt;=$A153,IF(EK$3&gt;=$A153,(EK$4),0),0)*($AH154-$AH153)/10000</f>
        <v>0</v>
      </c>
      <c r="EL153" s="140" t="n">
        <f aca="false">IF(EL$2&lt;=$A153,IF(EL$3&gt;=$A153,(EL$4),0),0)*($AH154-$AH153)/10000</f>
        <v>0</v>
      </c>
      <c r="EM153" s="140" t="n">
        <f aca="false">IF(EM$2&lt;=$A153,IF(EM$3&gt;=$A153,(EM$4),0),0)*($AH154-$AH153)/10000</f>
        <v>0</v>
      </c>
      <c r="EN153" s="17"/>
      <c r="EO153" s="128" t="n">
        <f aca="false">SUM(EH153:EM153)</f>
        <v>0</v>
      </c>
      <c r="EP153" s="128" t="n">
        <f aca="false">EO153*AL153</f>
        <v>0</v>
      </c>
      <c r="EQ153" s="17"/>
      <c r="ER153" s="17"/>
      <c r="ES153" s="17"/>
      <c r="ET153" s="17"/>
      <c r="EU153" s="17"/>
      <c r="EV153" s="140" t="n">
        <f aca="false">IF(EV$2&lt;=$A153,IF(EV$3&gt;=$A153,(EV$4),0),0)*($AH154-$AH153)/10000</f>
        <v>0</v>
      </c>
      <c r="EW153" s="140" t="n">
        <f aca="false">IF(EW$2&lt;=$A153,IF(EW$3&gt;=$A153,(EW$4),0),0)*($AH154-$AH153)/10000</f>
        <v>0</v>
      </c>
      <c r="EX153" s="140" t="n">
        <f aca="false">IF(EX$2&lt;=$A153,IF(EX$3&gt;=$A153,(EX$4),0),0)*($AH154-$AH153)/10000</f>
        <v>0</v>
      </c>
      <c r="EY153" s="140" t="n">
        <f aca="false">IF(EY$2&lt;=$A153,IF(EY$3&gt;=$A153,(EY$4),0),0)*($AH154-$AH153)/10000</f>
        <v>0</v>
      </c>
      <c r="EZ153" s="140" t="n">
        <f aca="false">IF(EZ$2&lt;=$A153,IF(EZ$3&gt;=$A153,(EZ$4),0),0)*($AH154-$AH153)/10000</f>
        <v>0</v>
      </c>
      <c r="FA153" s="140" t="n">
        <f aca="false">IF(FA$2&lt;=$A153,IF(FA$3&gt;=$A153,(FA$4),0),0)*($AH154-$AH153)/10000</f>
        <v>0</v>
      </c>
      <c r="FB153" s="17"/>
      <c r="FC153" s="128" t="n">
        <f aca="false">SUM(EV153:FA153)</f>
        <v>0</v>
      </c>
      <c r="FD153" s="128" t="n">
        <f aca="false">FC153*AL153</f>
        <v>0</v>
      </c>
      <c r="FE153" s="17"/>
      <c r="FF153" s="17"/>
      <c r="FG153" s="17"/>
      <c r="FH153" s="17"/>
      <c r="FI153" s="17"/>
      <c r="FJ153" s="17"/>
      <c r="FK153" s="140" t="n">
        <f aca="false">IF(FK$2&lt;=$A153,IF(FK$3&gt;=$A153,(FK$4),0),0)*($AH154-$AH153)/10000</f>
        <v>0</v>
      </c>
      <c r="FL153" s="140" t="n">
        <f aca="false">IF(FL$2&lt;=$A153,IF(FL$3&gt;=$A153,(FL$4),0),0)*($AH154-$AH153)/10000</f>
        <v>0</v>
      </c>
      <c r="FM153" s="140" t="n">
        <f aca="false">IF(FM$2&lt;=$A153,IF(FM$3&gt;=$A153,(FM$4),0),0)*($AH154-$AH153)/10000</f>
        <v>0</v>
      </c>
      <c r="FN153" s="140" t="n">
        <f aca="false">IF(FN$2&lt;=$A153,IF(FN$3&gt;=$A153,(FN$4),0),0)*($AH154-$AH153)/10000</f>
        <v>0</v>
      </c>
      <c r="FO153" s="140" t="n">
        <f aca="false">IF(FO$2&lt;=$A153,IF(FO$3&gt;=$A153,(FO$4),0),0)*($AH154-$AH153)/10000</f>
        <v>0</v>
      </c>
      <c r="FP153" s="140" t="n">
        <f aca="false">IF(FP$2&lt;=$A153,IF(FP$3&gt;=$A153,(FP$4),0),0)*($AH154-$AH153)/10000</f>
        <v>0</v>
      </c>
      <c r="FQ153" s="17"/>
      <c r="FR153" s="128" t="n">
        <f aca="false">SUM(FK153:FP153)</f>
        <v>0</v>
      </c>
      <c r="FS153" s="128" t="n">
        <f aca="false">FR153*AL153</f>
        <v>0</v>
      </c>
      <c r="FT153" s="17"/>
      <c r="FU153" s="17"/>
      <c r="FV153" s="17"/>
      <c r="FW153" s="17"/>
      <c r="FX153" s="17"/>
      <c r="FY153" s="17"/>
      <c r="FZ153" s="140" t="n">
        <f aca="false">IF(FZ$2&lt;=$A153,IF(FZ$3&gt;=$A153,(FZ$4),0),0)*($AH154-$AH153)/10000</f>
        <v>0</v>
      </c>
      <c r="GA153" s="140" t="n">
        <f aca="false">IF(GA$2&lt;=$A153,IF(GA$3&gt;=$A153,(GA$4),0),0)*($AH154-$AH153)/10000</f>
        <v>0</v>
      </c>
      <c r="GB153" s="140" t="n">
        <f aca="false">IF(GB$2&lt;=$A153,IF(GB$3&gt;=$A153,(GB$4),0),0)*($AH154-$AH153)/10000</f>
        <v>0</v>
      </c>
      <c r="GC153" s="140" t="n">
        <f aca="false">IF(GC$2&lt;=$A153,IF(GC$3&gt;=$A153,(GC$4),0),0)*($AH154-$AH153)/10000</f>
        <v>0</v>
      </c>
      <c r="GD153" s="140" t="n">
        <f aca="false">IF(GD$2&lt;=$A153,IF(GD$3&gt;=$A153,(GD$4),0),0)*($AH154-$AH153)/10000</f>
        <v>0</v>
      </c>
      <c r="GE153" s="140" t="n">
        <f aca="false">IF(GE$2&lt;=$A153,IF(GE$3&gt;=$A153,(GE$4),0),0)*($AH154-$AH153)/10000</f>
        <v>0</v>
      </c>
      <c r="GF153" s="17"/>
      <c r="GG153" s="128" t="n">
        <f aca="false">SUM(FZ153:GE153)</f>
        <v>0</v>
      </c>
      <c r="GH153" s="128" t="n">
        <f aca="false">GG153*AL153</f>
        <v>0</v>
      </c>
      <c r="GK153" s="17"/>
      <c r="GL153" s="17"/>
      <c r="GM153" s="17"/>
      <c r="GN153" s="17"/>
      <c r="GO153" s="140" t="n">
        <f aca="false">IF(GO$2&lt;=$A153,IF(GO$3&gt;=$A153,(GO$4),0),0)*($AH154-$AH153)/10000</f>
        <v>0</v>
      </c>
      <c r="GP153" s="140" t="n">
        <f aca="false">IF(GP$2&lt;=$A153,IF(GP$3&gt;=$A153,(GP$4),0),0)*($AH154-$AH153)/10000</f>
        <v>0</v>
      </c>
      <c r="GQ153" s="140" t="n">
        <f aca="false">IF(GQ$2&lt;=$A153,IF(GQ$3&gt;=$A153,(GQ$4),0),0)*($AH154-$AH153)/10000</f>
        <v>0</v>
      </c>
      <c r="GR153" s="140" t="n">
        <f aca="false">IF(GR$2&lt;=$A153,IF(GR$3&gt;=$A153,(GR$4),0),0)*($AH154-$AH153)/10000</f>
        <v>0</v>
      </c>
      <c r="GS153" s="140" t="n">
        <f aca="false">IF(GS$2&lt;=$A153,IF(GS$3&gt;=$A153,(GS$4),0),0)*($AH154-$AH153)/10000</f>
        <v>0</v>
      </c>
      <c r="GT153" s="140" t="n">
        <f aca="false">IF(GT$2&lt;=$A153,IF(GT$3&gt;=$A153,(GT$4),0),0)*($AH154-$AH153)/10000</f>
        <v>0</v>
      </c>
      <c r="GU153" s="17"/>
      <c r="GV153" s="128" t="n">
        <f aca="false">SUM(GO153:GT153)</f>
        <v>0</v>
      </c>
      <c r="GW153" s="128" t="n">
        <f aca="false">GV153*AL153</f>
        <v>0</v>
      </c>
      <c r="GZ153" s="17"/>
      <c r="HA153" s="17"/>
      <c r="HB153" s="17"/>
      <c r="HC153" s="17"/>
      <c r="HD153" s="140" t="n">
        <f aca="false">IF(HD$2&lt;=$A153,IF(HD$3&gt;=$A153,(HD$4),0),0)*($AH154-$AH153)/10000</f>
        <v>0</v>
      </c>
      <c r="HE153" s="140" t="n">
        <f aca="false">IF(HE$2&lt;=$A153,IF(HE$3&gt;=$A153,(HE$4),0),0)*($AH154-$AH153)/10000</f>
        <v>0</v>
      </c>
      <c r="HF153" s="140" t="n">
        <f aca="false">IF(HF$2&lt;=$A153,IF(HF$3&gt;=$A153,(HF$4),0),0)*($AH154-$AH153)/10000</f>
        <v>0</v>
      </c>
      <c r="HG153" s="140" t="n">
        <f aca="false">IF(HG$2&lt;=$A153,IF(HG$3&gt;=$A153,(HG$4),0),0)*($AH154-$AH153)/10000</f>
        <v>0</v>
      </c>
      <c r="HH153" s="140" t="n">
        <f aca="false">IF(HH$2&lt;=$A153,IF(HH$3&gt;=$A153,(HH$4),0),0)*($AH154-$AH153)/10000</f>
        <v>0</v>
      </c>
      <c r="HI153" s="140" t="n">
        <f aca="false">IF(HI$2&lt;=$A153,IF(HI$3&gt;=$A153,(HI$4),0),0)*($AH154-$AH153)/10000</f>
        <v>0</v>
      </c>
      <c r="HJ153" s="17"/>
      <c r="HK153" s="128" t="n">
        <f aca="false">SUM(HD153:HI153)</f>
        <v>0</v>
      </c>
      <c r="HL153" s="128" t="n">
        <f aca="false">HK153*AL153</f>
        <v>0</v>
      </c>
    </row>
    <row r="154" customFormat="false" ht="16.5" hidden="false" customHeight="false" outlineLevel="0" collapsed="false">
      <c r="A154" s="133" t="n">
        <v>41426</v>
      </c>
      <c r="B154" s="144" t="e">
        <f aca="false">INDEX(PrnArray,MATCH($A154,PrnColumn,0),MATCH($AE$19,PrnRow,0))+EP154</f>
        <v>#VALUE!</v>
      </c>
      <c r="C154" s="135" t="n">
        <f aca="false">INDEX(M1SHEET,MATCH($A154,M1COLUMN,0),MATCH($AF$14,M1ROW,0))</f>
        <v>0</v>
      </c>
      <c r="D154" s="152"/>
      <c r="E154" s="144" t="n">
        <f aca="false">INDEX(PrnArray,MATCH($A154,PrnColumn,0),MATCH($AF$47,PrnRow,0))+HL154</f>
        <v>0</v>
      </c>
      <c r="F154" s="135" t="n">
        <f aca="false">INDEX(M1SHEET,MATCH($A154,M1COLUMN,0),MATCH($AF$6,M1ROW,0))</f>
        <v>0.17</v>
      </c>
      <c r="G154" s="152"/>
      <c r="H154" s="144" t="n">
        <f aca="false">INDEX(PrnArray,MATCH($A154,PrnColumn,0),MATCH($AE$11,PrnRow,0))</f>
        <v>0</v>
      </c>
      <c r="I154" s="135" t="n">
        <f aca="false">INDEX(M1SHEET,MATCH($A154,M1COLUMN,0),MATCH($AF$20,M1ROW,0))</f>
        <v>-0.09</v>
      </c>
      <c r="J154" s="152"/>
      <c r="K154" s="144" t="e">
        <f aca="false">INDEX(PrnArray,MATCH($A154,PrnColumn,0),MATCH($AE$21,PrnRow,0))+FS154</f>
        <v>#VALUE!</v>
      </c>
      <c r="L154" s="135" t="n">
        <f aca="false">INDEX(M1SHEET,MATCH($A154,M1COLUMN,0),MATCH($AF$10,M1ROW,0))</f>
        <v>0.0775</v>
      </c>
      <c r="M154" s="152"/>
      <c r="N154" s="144" t="n">
        <f aca="false">INDEX(PrnArray,MATCH($A154,PrnColumn,0),MATCH($AE$40,PrnRow,0))+AJ154</f>
        <v>-43.96</v>
      </c>
      <c r="O154" s="135" t="n">
        <f aca="false">INDEX(M1SHEET,MATCH($A154,M1COLUMN,0),MATCH($AF$26,M1ROW,0))</f>
        <v>0.13</v>
      </c>
      <c r="P154" s="152"/>
      <c r="Q154" s="144" t="n">
        <f aca="false">INDEX(PrnArray,MATCH($A154,PrnColumn,0),MATCH($AE$2,PrnRow,0))+$BE154+$DE154</f>
        <v>1.38</v>
      </c>
      <c r="R154" s="135" t="n">
        <f aca="false">INDEX(M1SHEET,MATCH($A154,M1COLUMN,0),MATCH($AF$3,M1ROW,0))</f>
        <v>-0.57</v>
      </c>
      <c r="S154" s="152"/>
      <c r="T154" s="135" t="n">
        <f aca="false">INDEX(M1SHEET,MATCH($A154,M1COLUMN,0),MATCH($AF$28,M1ROW,0))</f>
        <v>5.36353523040187</v>
      </c>
      <c r="U154" s="152"/>
      <c r="V154" s="144" t="e">
        <f aca="false">INDEX(PrnArray,MATCH($A154,PrnColumn,0),MATCH($AE$18,PrnRow,0))+INDEX(optsArray,MATCH($A154,optsColumn,0),MATCH($AE$18,optsRow,0))+$BE154+$CJ154+$CR154+$DP154</f>
        <v>#VALUE!</v>
      </c>
      <c r="W154" s="135" t="n">
        <f aca="false">INDEX(M1SHEET,MATCH($A154,M1COLUMN,0),MATCH($AF$2,M1ROW,0))</f>
        <v>4.4085</v>
      </c>
      <c r="X154" s="152"/>
      <c r="Z154" s="150" t="e">
        <f aca="false">H154+K154+Q154</f>
        <v>#VALUE!</v>
      </c>
      <c r="AA154" s="58"/>
      <c r="AB154" s="58"/>
      <c r="AH154" s="138" t="n">
        <v>41426</v>
      </c>
      <c r="AI154" s="96" t="n">
        <f aca="false">(BE154+BQ154+CJ154+DP154)*AL154</f>
        <v>0</v>
      </c>
      <c r="AJ154" s="97" t="n">
        <f aca="false">(AN154)*(AL154)</f>
        <v>0</v>
      </c>
      <c r="AK154" s="97" t="n">
        <f aca="false">(AM154+AN154)*(AL154)</f>
        <v>0</v>
      </c>
      <c r="AL154" s="139" t="n">
        <f aca="false">INDEX(M1SHEET,MATCH($AH154,M1COLUMN,0),MATCH($AF$38,M1ROW,0))</f>
        <v>0.472728251894534</v>
      </c>
      <c r="AM154" s="122" t="n">
        <f aca="false">BR154</f>
        <v>0</v>
      </c>
      <c r="AN154" s="97" t="n">
        <f aca="false">BQ154</f>
        <v>0</v>
      </c>
      <c r="AO154" s="125"/>
      <c r="AP154" s="108"/>
      <c r="AQ154" s="128" t="n">
        <f aca="false">SUM(AW154:BD154)+SUM(BH154:BO154)+SUM(DT154:DY154)+SUM(BV154:CH154)</f>
        <v>0</v>
      </c>
      <c r="AR154" s="108"/>
      <c r="AS154" s="17"/>
      <c r="AT154" s="17"/>
      <c r="AU154" s="37" t="n">
        <v>41426</v>
      </c>
      <c r="AV154" s="17"/>
      <c r="AW154" s="128" t="n">
        <f aca="false">IF(AW$2&lt;=$A154,IF(AW$3&gt;=$A154,(AW$4/1.055056),0),0)*($AH155-$AH154)/10000</f>
        <v>0</v>
      </c>
      <c r="AX154" s="140" t="n">
        <f aca="false">IF(AX$2&lt;=$A154,IF(AX$3&gt;=$A154,(AX$4/1.055056),0),0)*($AH155-$AH154)/10000</f>
        <v>0</v>
      </c>
      <c r="AY154" s="140" t="n">
        <f aca="false">IF(AY$2&lt;=$A154,IF(AY$3&gt;=$A154,(AY$4/1.055056),0),0)*($AH155-$AH154)/10000</f>
        <v>0</v>
      </c>
      <c r="AZ154" s="140" t="n">
        <f aca="false">IF(AZ$2&lt;=$A154,IF(AZ$3&gt;=$A154,(AZ$4/1.055056),0),0)*($AH155-$AH154)/10000</f>
        <v>0</v>
      </c>
      <c r="BA154" s="140" t="n">
        <f aca="false">IF(BA$2&lt;=$A154,IF(BA$3&gt;=$A154,(BA$4/1.055056),0),0)*($AH155-$AH154)/10000</f>
        <v>0</v>
      </c>
      <c r="BB154" s="140" t="n">
        <f aca="false">IF(BB$2&lt;=$A154,IF(BB$3&gt;=$A154,(BB$4/1.055056),0),0)*($AH155-$AH154)/10000</f>
        <v>0</v>
      </c>
      <c r="BC154" s="140" t="n">
        <f aca="false">IF(BC$2&lt;=$A154,IF(BC$3&gt;=$A154,(BC$4/1.055056),0),0)*($AH155-$AH154)/10000</f>
        <v>0</v>
      </c>
      <c r="BD154" s="140"/>
      <c r="BE154" s="140" t="n">
        <f aca="false">SUM(AW154:BD154)*AL154</f>
        <v>0</v>
      </c>
      <c r="BF154" s="13"/>
      <c r="BG154" s="13"/>
      <c r="BH154" s="141" t="n">
        <f aca="false">IF(BH$2&lt;=$A154,IF(BH$3&gt;=$A154,(BH$4/1.055056),0),0)*($AH155-$AH154)/10000</f>
        <v>0</v>
      </c>
      <c r="BI154" s="141" t="n">
        <f aca="false">IF(BI$2&lt;=$A154,IF(BI$3&gt;=$A154,(BI$4/1.055056),0),0)*($AH155-$AH154)/10000</f>
        <v>0</v>
      </c>
      <c r="BJ154" s="141" t="n">
        <f aca="false">IF(BJ$2&lt;=$A154,IF(BJ$3&gt;=$A154,(BJ$4/1.055056),0),0)*($AH155-$AH154)/10000</f>
        <v>0</v>
      </c>
      <c r="BK154" s="141" t="n">
        <f aca="false">IF(BK$2&lt;=$A154,IF(BK$3&gt;=$A154,(BK$4/1.055056),0),0)*($AH155-$AH154)/10000</f>
        <v>0</v>
      </c>
      <c r="BL154" s="141" t="n">
        <f aca="false">IF(BL$2&lt;=$A154,IF(BL$3&gt;=$A154,(BL$4/1.055056),0),0)*($AH155-$AH154)/10000</f>
        <v>0</v>
      </c>
      <c r="BM154" s="141" t="n">
        <f aca="false">IF(BM$2&lt;=$A154,IF(BM$3&gt;=$A154,(BM$4/1.055056),0),0)*($AH155-$AH154)/10000</f>
        <v>0</v>
      </c>
      <c r="BN154" s="141" t="n">
        <f aca="false">IF(BN$2&lt;=$A154,IF(BN$3&gt;=$A154,(BN$4/1.055056),0),0)*($AH155-$AH154)/10000</f>
        <v>0</v>
      </c>
      <c r="BO154" s="141" t="n">
        <f aca="false">IF(BO$2&lt;=$A154,IF(BO$3&gt;=$A154,(BO$4/1.055056),0),0)*($AH155-$AH154)/10000</f>
        <v>0</v>
      </c>
      <c r="BP154" s="13"/>
      <c r="BQ154" s="14" t="n">
        <f aca="false">SUM(BH154:BO154)</f>
        <v>0</v>
      </c>
      <c r="BR154" s="14"/>
      <c r="BS154" s="14"/>
      <c r="BT154" s="17"/>
      <c r="BU154" s="17"/>
      <c r="BV154" s="142" t="n">
        <f aca="false">IF(BV$2&lt;=$A154,IF(BV$3&gt;=$A154,(BV$4),0),0)*($AH155-$AH154)/10000</f>
        <v>0</v>
      </c>
      <c r="BW154" s="142" t="n">
        <f aca="false">IF(BW$2&lt;=$A154,IF(BW$3&gt;=$A154,(BW$4),0),0)*($AH155-$AH154)/10000</f>
        <v>0</v>
      </c>
      <c r="BX154" s="142" t="n">
        <f aca="false">IF(BX$2&lt;=$A154,IF(BX$3&gt;=$A154,(BX$4),0),0)*($AH155-$AH154)/10000</f>
        <v>0</v>
      </c>
      <c r="BY154" s="142" t="n">
        <f aca="false">IF(BY$2&lt;=$A154,IF(BY$3&gt;=$A154,(BY$4),0),0)*($AH155-$AH154)/10000</f>
        <v>0</v>
      </c>
      <c r="BZ154" s="142" t="n">
        <f aca="false">IF(BZ$2&lt;=$A154,IF(BZ$3&gt;=$A154,(BZ$4),0),0)*($AH155-$AH154)/10000</f>
        <v>0</v>
      </c>
      <c r="CA154" s="140" t="n">
        <f aca="false">IF(CA$2&lt;=$A154,IF(CA$3&gt;=$A154,(CA$4),0),0)*($AH155-$AH154)/10000</f>
        <v>0</v>
      </c>
      <c r="CB154" s="140" t="n">
        <f aca="false">IF(CB$2&lt;=$A154,IF(CB$3&gt;=$A154,(CB$4),0),0)*($AH155-$AH154)/10000</f>
        <v>0</v>
      </c>
      <c r="CC154" s="140" t="n">
        <f aca="false">IF(CC$2&lt;=$A154,IF(CC$3&gt;=$A154,(CC$4),0),0)*($AH155-$AH154)/10000</f>
        <v>0</v>
      </c>
      <c r="CD154" s="140" t="n">
        <f aca="false">IF(CD$2&lt;=$A154,IF(CD$3&gt;=$A154,(CD$4),0),0)*($AH155-$AH154)/10000</f>
        <v>0</v>
      </c>
      <c r="CE154" s="140" t="n">
        <f aca="false">IF(CE$2&lt;=$A154,IF(CE$3&gt;=$A154,(CE$4),0),0)*($AH155-$AH154)/10000</f>
        <v>0</v>
      </c>
      <c r="CF154" s="140" t="n">
        <f aca="false">IF(CF$2&lt;=$A154,IF(CF$3&gt;=$A154,(CF$4),0),0)*($AH155-$AH154)/10000</f>
        <v>0</v>
      </c>
      <c r="CG154" s="140" t="n">
        <f aca="false">IF(CG$2&lt;=$A154,IF(CG$3&gt;=$A154,(CG$4),0),0)*($AH155-$AH154)/10000</f>
        <v>0</v>
      </c>
      <c r="CH154" s="140" t="n">
        <f aca="false">IF(CH$2&lt;=$A154,IF(CH$3&gt;=$A154,(CH$4),0),0)*($AH155-$AH154)/10000</f>
        <v>0</v>
      </c>
      <c r="CI154" s="17"/>
      <c r="CJ154" s="128" t="n">
        <f aca="false">SUM(BV154:CH154)*$AL154</f>
        <v>0</v>
      </c>
      <c r="CK154" s="128"/>
      <c r="CL154" s="128"/>
      <c r="CM154" s="142" t="n">
        <f aca="false">IF(CM$2&lt;=$A154,IF(CM$3&gt;=$A154,(CM$4),0),0)*($AH155-$AH154)/10000</f>
        <v>0</v>
      </c>
      <c r="CN154" s="142" t="n">
        <f aca="false">IF(CN$2&lt;=$A154,IF(CN$3&gt;=$A154,(CN$4),0),0)*($AH155-$AH154)/10000</f>
        <v>0</v>
      </c>
      <c r="CO154" s="142" t="n">
        <f aca="false">IF(CO$2&lt;=$A154,IF(CO$3&gt;=$A154,(CO$4),0),0)*($AH155-$AH154)/10000</f>
        <v>0</v>
      </c>
      <c r="CP154" s="142" t="n">
        <f aca="false">IF(CP$2&lt;=$A154,IF(CP$3&gt;=$A154,(CP$4),0),0)*($AH155-$AH154)/10000</f>
        <v>0</v>
      </c>
      <c r="CQ154" s="128"/>
      <c r="CR154" s="128" t="n">
        <f aca="false">SUM(CM154:CP154)*AL154</f>
        <v>0</v>
      </c>
      <c r="CS154" s="128"/>
      <c r="CT154" s="17"/>
      <c r="CU154" s="17"/>
      <c r="CV154" s="17"/>
      <c r="CW154" s="140" t="n">
        <f aca="false">IF(CW$2&lt;=$A154,IF(CW$3&gt;=$A154,(CW$4),0),0)*($AH155-$AH154)/10000</f>
        <v>0</v>
      </c>
      <c r="CX154" s="140" t="n">
        <f aca="false">IF(CX$2&lt;=$A154,IF(CX$3&gt;=$A154,(CX$4),0),0)*($AH155-$AH154)/10000</f>
        <v>0</v>
      </c>
      <c r="CY154" s="140" t="n">
        <f aca="false">IF(CY$2&lt;=$A154,IF(CY$3&gt;=$A154,(CY$4),0),0)*($AH155-$AH154)/10000</f>
        <v>0</v>
      </c>
      <c r="CZ154" s="140" t="n">
        <f aca="false">IF(CZ$2&lt;=$A154,IF(CZ$3&gt;=$A154,(CZ$4),0),0)*($AH155-$AH154)/10000</f>
        <v>0</v>
      </c>
      <c r="DA154" s="140" t="n">
        <f aca="false">IF(DA$2&lt;=$A154,IF(DA$3&gt;=$A154,(DA$4),0),0)*($AH155-$AH154)/10000</f>
        <v>0</v>
      </c>
      <c r="DB154" s="140" t="n">
        <f aca="false">IF(DB$2&lt;=$A154,IF(DB$3&gt;=$A154,(DB$4),0),0)*($AH155-$AH154)/10000</f>
        <v>0</v>
      </c>
      <c r="DC154" s="140" t="n">
        <f aca="false">IF(DC$2&lt;=$A154,IF(DC$3&gt;=$A154,(DC$4),0),0)*($AH155-$AH154)/10000</f>
        <v>0</v>
      </c>
      <c r="DD154" s="17"/>
      <c r="DE154" s="128" t="n">
        <f aca="false">SUM(CW154:DC154)*$AL154</f>
        <v>0</v>
      </c>
      <c r="DF154" s="17"/>
      <c r="DG154" s="17"/>
      <c r="DH154" s="17"/>
      <c r="DI154" s="17"/>
      <c r="DJ154" s="17"/>
      <c r="DK154" s="140" t="n">
        <f aca="false">IF(DK$2&lt;=$A154,IF(DK$3&gt;=$A154,(DK$4),0),0)*($AH155-$AH154)/10000</f>
        <v>0</v>
      </c>
      <c r="DL154" s="140" t="n">
        <f aca="false">IF(DL$2&lt;=$A154,IF(DL$3&gt;=$A154,(DL$4),0),0)*($AH155-$AH154)/10000</f>
        <v>0</v>
      </c>
      <c r="DM154" s="140" t="n">
        <f aca="false">IF(DM$2&lt;=$A154,IF(DM$3&gt;=$A154,(DM$4),0),0)*($AH155-$AH154)/10000</f>
        <v>0</v>
      </c>
      <c r="DN154" s="140" t="n">
        <f aca="false">IF(DN$2&lt;=$A154,IF(DN$3&gt;=$A154,(DN$4),0),0)*($AH155-$AH154)/10000</f>
        <v>0</v>
      </c>
      <c r="DO154" s="140"/>
      <c r="DP154" s="140" t="n">
        <f aca="false">SUM(DK154:DN154)*AL154</f>
        <v>0</v>
      </c>
      <c r="DQ154" s="140"/>
      <c r="DR154" s="140" t="n">
        <f aca="false">IF(DR$2&lt;=$A154,IF(DR$3&gt;=$A154,(DR$4),0),0)*($AH155-$AH154)/10000</f>
        <v>0</v>
      </c>
      <c r="DS154" s="140" t="n">
        <f aca="false">IF(DS$2&lt;=$A154,IF(DS$3&gt;=$A154,(DS$4),0),0)*($AH155-$AH154)/10000</f>
        <v>0</v>
      </c>
      <c r="DT154" s="140" t="n">
        <f aca="false">IF(DT$2&lt;=$A154,IF(DT$3&gt;=$A154,(DT$4),0),0)*($AH155-$AH154)/10000</f>
        <v>0</v>
      </c>
      <c r="DU154" s="140" t="n">
        <f aca="false">IF(DU$2&lt;=$A154,IF(DU$3&gt;=$A154,(DU$4),0),0)*($AH155-$AH154)/10000</f>
        <v>0</v>
      </c>
      <c r="DV154" s="140" t="n">
        <f aca="false">IF(DV$2&lt;=$A154,IF(DV$3&gt;=$A154,(DV$4),0),0)*($AH155-$AH154)/10000</f>
        <v>0</v>
      </c>
      <c r="DW154" s="140" t="n">
        <f aca="false">IF(DW$2&lt;=$A154,IF(DW$3&gt;=$A154,(DW$4),0),0)*($AH155-$AH154)/10000</f>
        <v>0</v>
      </c>
      <c r="DX154" s="140" t="n">
        <f aca="false">IF(DX$2&lt;=$A154,IF(DX$3&gt;=$A154,(DX$4),0),0)*($AH155-$AH154)/10000</f>
        <v>0</v>
      </c>
      <c r="DY154" s="140" t="n">
        <f aca="false">IF(DY$2&lt;=$A154,IF(DY$3&gt;=$A154,(DY$4),0),0)*($AH155-$AH154)/10000</f>
        <v>0</v>
      </c>
      <c r="DZ154" s="17"/>
      <c r="EA154" s="128" t="n">
        <f aca="false">DP154+((SUM(DR154:DY154)))</f>
        <v>0</v>
      </c>
      <c r="EB154" s="128" t="n">
        <f aca="false">EA154*AL154</f>
        <v>0</v>
      </c>
      <c r="EC154" s="17"/>
      <c r="ED154" s="17"/>
      <c r="EE154" s="17"/>
      <c r="EF154" s="17"/>
      <c r="EG154" s="17"/>
      <c r="EH154" s="140" t="n">
        <f aca="false">IF(EH$2&lt;=$A154,IF(EH$3&gt;=$A154,(EH$4),0),0)*($AH155-$AH154)/10000</f>
        <v>0</v>
      </c>
      <c r="EI154" s="140" t="n">
        <f aca="false">IF(EI$2&lt;=$A154,IF(EI$3&gt;=$A154,(EI$4),0),0)*($AH155-$AH154)/10000</f>
        <v>0</v>
      </c>
      <c r="EJ154" s="140" t="n">
        <f aca="false">IF(EJ$2&lt;=$A154,IF(EJ$3&gt;=$A154,(EJ$4),0),0)*($AH155-$AH154)/10000</f>
        <v>0</v>
      </c>
      <c r="EK154" s="140" t="n">
        <f aca="false">IF(EK$2&lt;=$A154,IF(EK$3&gt;=$A154,(EK$4),0),0)*($AH155-$AH154)/10000</f>
        <v>0</v>
      </c>
      <c r="EL154" s="140" t="n">
        <f aca="false">IF(EL$2&lt;=$A154,IF(EL$3&gt;=$A154,(EL$4),0),0)*($AH155-$AH154)/10000</f>
        <v>0</v>
      </c>
      <c r="EM154" s="140" t="n">
        <f aca="false">IF(EM$2&lt;=$A154,IF(EM$3&gt;=$A154,(EM$4),0),0)*($AH155-$AH154)/10000</f>
        <v>0</v>
      </c>
      <c r="EN154" s="17"/>
      <c r="EO154" s="128" t="n">
        <f aca="false">SUM(EH154:EM154)</f>
        <v>0</v>
      </c>
      <c r="EP154" s="128" t="n">
        <f aca="false">EO154*AL154</f>
        <v>0</v>
      </c>
      <c r="EQ154" s="17"/>
      <c r="ER154" s="17"/>
      <c r="ES154" s="17"/>
      <c r="ET154" s="17"/>
      <c r="EU154" s="17"/>
      <c r="EV154" s="140" t="n">
        <f aca="false">IF(EV$2&lt;=$A154,IF(EV$3&gt;=$A154,(EV$4),0),0)*($AH155-$AH154)/10000</f>
        <v>0</v>
      </c>
      <c r="EW154" s="140" t="n">
        <f aca="false">IF(EW$2&lt;=$A154,IF(EW$3&gt;=$A154,(EW$4),0),0)*($AH155-$AH154)/10000</f>
        <v>0</v>
      </c>
      <c r="EX154" s="140" t="n">
        <f aca="false">IF(EX$2&lt;=$A154,IF(EX$3&gt;=$A154,(EX$4),0),0)*($AH155-$AH154)/10000</f>
        <v>0</v>
      </c>
      <c r="EY154" s="140" t="n">
        <f aca="false">IF(EY$2&lt;=$A154,IF(EY$3&gt;=$A154,(EY$4),0),0)*($AH155-$AH154)/10000</f>
        <v>0</v>
      </c>
      <c r="EZ154" s="140" t="n">
        <f aca="false">IF(EZ$2&lt;=$A154,IF(EZ$3&gt;=$A154,(EZ$4),0),0)*($AH155-$AH154)/10000</f>
        <v>0</v>
      </c>
      <c r="FA154" s="140" t="n">
        <f aca="false">IF(FA$2&lt;=$A154,IF(FA$3&gt;=$A154,(FA$4),0),0)*($AH155-$AH154)/10000</f>
        <v>0</v>
      </c>
      <c r="FB154" s="17"/>
      <c r="FC154" s="128" t="n">
        <f aca="false">SUM(EV154:FA154)</f>
        <v>0</v>
      </c>
      <c r="FD154" s="128" t="n">
        <f aca="false">FC154*AL154</f>
        <v>0</v>
      </c>
      <c r="FE154" s="17"/>
      <c r="FF154" s="17"/>
      <c r="FG154" s="17"/>
      <c r="FH154" s="17"/>
      <c r="FI154" s="17"/>
      <c r="FJ154" s="17"/>
      <c r="FK154" s="140" t="n">
        <f aca="false">IF(FK$2&lt;=$A154,IF(FK$3&gt;=$A154,(FK$4),0),0)*($AH155-$AH154)/10000</f>
        <v>0</v>
      </c>
      <c r="FL154" s="140" t="n">
        <f aca="false">IF(FL$2&lt;=$A154,IF(FL$3&gt;=$A154,(FL$4),0),0)*($AH155-$AH154)/10000</f>
        <v>0</v>
      </c>
      <c r="FM154" s="140" t="n">
        <f aca="false">IF(FM$2&lt;=$A154,IF(FM$3&gt;=$A154,(FM$4),0),0)*($AH155-$AH154)/10000</f>
        <v>0</v>
      </c>
      <c r="FN154" s="140" t="n">
        <f aca="false">IF(FN$2&lt;=$A154,IF(FN$3&gt;=$A154,(FN$4),0),0)*($AH155-$AH154)/10000</f>
        <v>0</v>
      </c>
      <c r="FO154" s="140" t="n">
        <f aca="false">IF(FO$2&lt;=$A154,IF(FO$3&gt;=$A154,(FO$4),0),0)*($AH155-$AH154)/10000</f>
        <v>0</v>
      </c>
      <c r="FP154" s="140" t="n">
        <f aca="false">IF(FP$2&lt;=$A154,IF(FP$3&gt;=$A154,(FP$4),0),0)*($AH155-$AH154)/10000</f>
        <v>0</v>
      </c>
      <c r="FQ154" s="17"/>
      <c r="FR154" s="128" t="n">
        <f aca="false">SUM(FK154:FP154)</f>
        <v>0</v>
      </c>
      <c r="FS154" s="128" t="n">
        <f aca="false">FR154*AL154</f>
        <v>0</v>
      </c>
      <c r="FT154" s="17"/>
      <c r="FU154" s="17"/>
      <c r="FV154" s="17"/>
      <c r="FW154" s="17"/>
      <c r="FX154" s="17"/>
      <c r="FY154" s="17"/>
      <c r="FZ154" s="140" t="n">
        <f aca="false">IF(FZ$2&lt;=$A154,IF(FZ$3&gt;=$A154,(FZ$4),0),0)*($AH155-$AH154)/10000</f>
        <v>0</v>
      </c>
      <c r="GA154" s="140" t="n">
        <f aca="false">IF(GA$2&lt;=$A154,IF(GA$3&gt;=$A154,(GA$4),0),0)*($AH155-$AH154)/10000</f>
        <v>0</v>
      </c>
      <c r="GB154" s="140" t="n">
        <f aca="false">IF(GB$2&lt;=$A154,IF(GB$3&gt;=$A154,(GB$4),0),0)*($AH155-$AH154)/10000</f>
        <v>0</v>
      </c>
      <c r="GC154" s="140" t="n">
        <f aca="false">IF(GC$2&lt;=$A154,IF(GC$3&gt;=$A154,(GC$4),0),0)*($AH155-$AH154)/10000</f>
        <v>0</v>
      </c>
      <c r="GD154" s="140" t="n">
        <f aca="false">IF(GD$2&lt;=$A154,IF(GD$3&gt;=$A154,(GD$4),0),0)*($AH155-$AH154)/10000</f>
        <v>0</v>
      </c>
      <c r="GE154" s="140" t="n">
        <f aca="false">IF(GE$2&lt;=$A154,IF(GE$3&gt;=$A154,(GE$4),0),0)*($AH155-$AH154)/10000</f>
        <v>0</v>
      </c>
      <c r="GF154" s="17"/>
      <c r="GG154" s="128" t="n">
        <f aca="false">SUM(FZ154:GE154)</f>
        <v>0</v>
      </c>
      <c r="GH154" s="128" t="n">
        <f aca="false">GG154*AL154</f>
        <v>0</v>
      </c>
      <c r="GK154" s="17"/>
      <c r="GL154" s="17"/>
      <c r="GM154" s="17"/>
      <c r="GN154" s="17"/>
      <c r="GO154" s="140" t="n">
        <f aca="false">IF(GO$2&lt;=$A154,IF(GO$3&gt;=$A154,(GO$4),0),0)*($AH155-$AH154)/10000</f>
        <v>0</v>
      </c>
      <c r="GP154" s="140" t="n">
        <f aca="false">IF(GP$2&lt;=$A154,IF(GP$3&gt;=$A154,(GP$4),0),0)*($AH155-$AH154)/10000</f>
        <v>0</v>
      </c>
      <c r="GQ154" s="140" t="n">
        <f aca="false">IF(GQ$2&lt;=$A154,IF(GQ$3&gt;=$A154,(GQ$4),0),0)*($AH155-$AH154)/10000</f>
        <v>0</v>
      </c>
      <c r="GR154" s="140" t="n">
        <f aca="false">IF(GR$2&lt;=$A154,IF(GR$3&gt;=$A154,(GR$4),0),0)*($AH155-$AH154)/10000</f>
        <v>0</v>
      </c>
      <c r="GS154" s="140" t="n">
        <f aca="false">IF(GS$2&lt;=$A154,IF(GS$3&gt;=$A154,(GS$4),0),0)*($AH155-$AH154)/10000</f>
        <v>0</v>
      </c>
      <c r="GT154" s="140" t="n">
        <f aca="false">IF(GT$2&lt;=$A154,IF(GT$3&gt;=$A154,(GT$4),0),0)*($AH155-$AH154)/10000</f>
        <v>0</v>
      </c>
      <c r="GU154" s="17"/>
      <c r="GV154" s="128" t="n">
        <f aca="false">SUM(GO154:GT154)</f>
        <v>0</v>
      </c>
      <c r="GW154" s="128" t="n">
        <f aca="false">GV154*AL154</f>
        <v>0</v>
      </c>
      <c r="GZ154" s="17"/>
      <c r="HA154" s="17"/>
      <c r="HB154" s="17"/>
      <c r="HC154" s="17"/>
      <c r="HD154" s="140" t="n">
        <f aca="false">IF(HD$2&lt;=$A154,IF(HD$3&gt;=$A154,(HD$4),0),0)*($AH155-$AH154)/10000</f>
        <v>0</v>
      </c>
      <c r="HE154" s="140" t="n">
        <f aca="false">IF(HE$2&lt;=$A154,IF(HE$3&gt;=$A154,(HE$4),0),0)*($AH155-$AH154)/10000</f>
        <v>0</v>
      </c>
      <c r="HF154" s="140" t="n">
        <f aca="false">IF(HF$2&lt;=$A154,IF(HF$3&gt;=$A154,(HF$4),0),0)*($AH155-$AH154)/10000</f>
        <v>0</v>
      </c>
      <c r="HG154" s="140" t="n">
        <f aca="false">IF(HG$2&lt;=$A154,IF(HG$3&gt;=$A154,(HG$4),0),0)*($AH155-$AH154)/10000</f>
        <v>0</v>
      </c>
      <c r="HH154" s="140" t="n">
        <f aca="false">IF(HH$2&lt;=$A154,IF(HH$3&gt;=$A154,(HH$4),0),0)*($AH155-$AH154)/10000</f>
        <v>0</v>
      </c>
      <c r="HI154" s="140" t="n">
        <f aca="false">IF(HI$2&lt;=$A154,IF(HI$3&gt;=$A154,(HI$4),0),0)*($AH155-$AH154)/10000</f>
        <v>0</v>
      </c>
      <c r="HJ154" s="17"/>
      <c r="HK154" s="128" t="n">
        <f aca="false">SUM(HD154:HI154)</f>
        <v>0</v>
      </c>
      <c r="HL154" s="128" t="n">
        <f aca="false">HK154*AL154</f>
        <v>0</v>
      </c>
    </row>
    <row r="155" customFormat="false" ht="16.5" hidden="false" customHeight="false" outlineLevel="0" collapsed="false">
      <c r="A155" s="133" t="n">
        <v>41456</v>
      </c>
      <c r="B155" s="144" t="e">
        <f aca="false">INDEX(PrnArray,MATCH($A155,PrnColumn,0),MATCH($AE$19,PrnRow,0))+EP155</f>
        <v>#VALUE!</v>
      </c>
      <c r="C155" s="135" t="n">
        <f aca="false">INDEX(M1SHEET,MATCH($A155,M1COLUMN,0),MATCH($AF$14,M1ROW,0))</f>
        <v>0</v>
      </c>
      <c r="D155" s="145" t="n">
        <f aca="false">AVERAGE(C152:C158)</f>
        <v>0</v>
      </c>
      <c r="E155" s="144" t="n">
        <f aca="false">INDEX(PrnArray,MATCH($A155,PrnColumn,0),MATCH($AF$47,PrnRow,0))+HL155</f>
        <v>0</v>
      </c>
      <c r="F155" s="135" t="n">
        <f aca="false">INDEX(M1SHEET,MATCH($A155,M1COLUMN,0),MATCH($AF$6,M1ROW,0))</f>
        <v>0.17</v>
      </c>
      <c r="G155" s="145" t="n">
        <f aca="false">AVERAGE(F152:F158)</f>
        <v>0.181428571428571</v>
      </c>
      <c r="H155" s="144" t="n">
        <f aca="false">INDEX(PrnArray,MATCH($A155,PrnColumn,0),MATCH($AE$11,PrnRow,0))</f>
        <v>0</v>
      </c>
      <c r="I155" s="135" t="n">
        <f aca="false">INDEX(M1SHEET,MATCH($A155,M1COLUMN,0),MATCH($AF$20,M1ROW,0))</f>
        <v>-0.09</v>
      </c>
      <c r="J155" s="145" t="n">
        <f aca="false">AVERAGE(I152:I158)</f>
        <v>-0.09</v>
      </c>
      <c r="K155" s="144" t="e">
        <f aca="false">INDEX(PrnArray,MATCH($A155,PrnColumn,0),MATCH($AE$21,PrnRow,0))+FS155</f>
        <v>#VALUE!</v>
      </c>
      <c r="L155" s="135" t="n">
        <f aca="false">INDEX(M1SHEET,MATCH($A155,M1COLUMN,0),MATCH($AF$10,M1ROW,0))</f>
        <v>0.0775</v>
      </c>
      <c r="M155" s="145" t="n">
        <f aca="false">AVERAGE(L152:L158)</f>
        <v>0.0889285714285714</v>
      </c>
      <c r="N155" s="144" t="n">
        <f aca="false">INDEX(PrnArray,MATCH($A155,PrnColumn,0),MATCH($AE$40,PrnRow,0))+AJ155</f>
        <v>-45.18</v>
      </c>
      <c r="O155" s="135" t="n">
        <f aca="false">INDEX(M1SHEET,MATCH($A155,M1COLUMN,0),MATCH($AF$26,M1ROW,0))</f>
        <v>0.13</v>
      </c>
      <c r="P155" s="145" t="n">
        <f aca="false">AVERAGE(O152:O158)</f>
        <v>0.13</v>
      </c>
      <c r="Q155" s="144" t="n">
        <f aca="false">INDEX(PrnArray,MATCH($A155,PrnColumn,0),MATCH($AE$2,PrnRow,0))+$BE155+$DE155</f>
        <v>1.42</v>
      </c>
      <c r="R155" s="135" t="n">
        <f aca="false">INDEX(M1SHEET,MATCH($A155,M1COLUMN,0),MATCH($AF$3,M1ROW,0))</f>
        <v>-0.57</v>
      </c>
      <c r="S155" s="145" t="n">
        <f aca="false">AVERAGE(R152:R158)</f>
        <v>-0.57</v>
      </c>
      <c r="T155" s="135" t="n">
        <f aca="false">INDEX(M1SHEET,MATCH($A155,M1COLUMN,0),MATCH($AF$28,M1ROW,0))</f>
        <v>5.40544197175406</v>
      </c>
      <c r="U155" s="145" t="n">
        <f aca="false">AVERAGE(T152:T158)</f>
        <v>5.41125353452165</v>
      </c>
      <c r="V155" s="144" t="e">
        <f aca="false">INDEX(PrnArray,MATCH($A155,PrnColumn,0),MATCH($AE$18,PrnRow,0))+INDEX(optsArray,MATCH($A155,optsColumn,0),MATCH($AE$18,optsRow,0))+$BE155+$CJ155+$CR155+$DP155</f>
        <v>#VALUE!</v>
      </c>
      <c r="W155" s="135" t="n">
        <f aca="false">INDEX(M1SHEET,MATCH($A155,M1COLUMN,0),MATCH($AF$2,M1ROW,0))</f>
        <v>4.4385</v>
      </c>
      <c r="X155" s="145" t="n">
        <f aca="false">AVERAGE(W152:W158)</f>
        <v>4.44264285714286</v>
      </c>
      <c r="Z155" s="150" t="e">
        <f aca="false">H155+K155+Q155</f>
        <v>#VALUE!</v>
      </c>
      <c r="AA155" s="58"/>
      <c r="AB155" s="58"/>
      <c r="AH155" s="138" t="n">
        <v>41456</v>
      </c>
      <c r="AI155" s="96" t="n">
        <f aca="false">(BE155+BQ155+CJ155+DP155)*AL155</f>
        <v>0</v>
      </c>
      <c r="AJ155" s="97" t="n">
        <f aca="false">(AN155)*(AL155)</f>
        <v>0</v>
      </c>
      <c r="AK155" s="97" t="n">
        <f aca="false">(AM155+AN155)*(AL155)</f>
        <v>0</v>
      </c>
      <c r="AL155" s="139" t="n">
        <f aca="false">INDEX(M1SHEET,MATCH($AH155,M1COLUMN,0),MATCH($AF$38,M1ROW,0))</f>
        <v>0.470152369559622</v>
      </c>
      <c r="AM155" s="122" t="n">
        <f aca="false">BR155</f>
        <v>0</v>
      </c>
      <c r="AN155" s="97" t="n">
        <f aca="false">BQ155</f>
        <v>0</v>
      </c>
      <c r="AO155" s="125"/>
      <c r="AP155" s="108"/>
      <c r="AQ155" s="128" t="n">
        <f aca="false">SUM(AW155:BD155)+SUM(BH155:BO155)+SUM(DT155:DY155)+SUM(BV155:CH155)</f>
        <v>0</v>
      </c>
      <c r="AR155" s="108"/>
      <c r="AS155" s="17"/>
      <c r="AT155" s="17"/>
      <c r="AU155" s="37" t="n">
        <v>41456</v>
      </c>
      <c r="AV155" s="17"/>
      <c r="AW155" s="128" t="n">
        <f aca="false">IF(AW$2&lt;=$A155,IF(AW$3&gt;=$A155,(AW$4/1.055056),0),0)*($AH156-$AH155)/10000</f>
        <v>0</v>
      </c>
      <c r="AX155" s="140" t="n">
        <f aca="false">IF(AX$2&lt;=$A155,IF(AX$3&gt;=$A155,(AX$4/1.055056),0),0)*($AH156-$AH155)/10000</f>
        <v>0</v>
      </c>
      <c r="AY155" s="140" t="n">
        <f aca="false">IF(AY$2&lt;=$A155,IF(AY$3&gt;=$A155,(AY$4/1.055056),0),0)*($AH156-$AH155)/10000</f>
        <v>0</v>
      </c>
      <c r="AZ155" s="140" t="n">
        <f aca="false">IF(AZ$2&lt;=$A155,IF(AZ$3&gt;=$A155,(AZ$4/1.055056),0),0)*($AH156-$AH155)/10000</f>
        <v>0</v>
      </c>
      <c r="BA155" s="140" t="n">
        <f aca="false">IF(BA$2&lt;=$A155,IF(BA$3&gt;=$A155,(BA$4/1.055056),0),0)*($AH156-$AH155)/10000</f>
        <v>0</v>
      </c>
      <c r="BB155" s="140" t="n">
        <f aca="false">IF(BB$2&lt;=$A155,IF(BB$3&gt;=$A155,(BB$4/1.055056),0),0)*($AH156-$AH155)/10000</f>
        <v>0</v>
      </c>
      <c r="BC155" s="140" t="n">
        <f aca="false">IF(BC$2&lt;=$A155,IF(BC$3&gt;=$A155,(BC$4/1.055056),0),0)*($AH156-$AH155)/10000</f>
        <v>0</v>
      </c>
      <c r="BD155" s="140"/>
      <c r="BE155" s="140" t="n">
        <f aca="false">SUM(AW155:BD155)*AL155</f>
        <v>0</v>
      </c>
      <c r="BF155" s="13"/>
      <c r="BG155" s="13"/>
      <c r="BH155" s="141" t="n">
        <f aca="false">IF(BH$2&lt;=$A155,IF(BH$3&gt;=$A155,(BH$4/1.055056),0),0)*($AH156-$AH155)/10000</f>
        <v>0</v>
      </c>
      <c r="BI155" s="141" t="n">
        <f aca="false">IF(BI$2&lt;=$A155,IF(BI$3&gt;=$A155,(BI$4/1.055056),0),0)*($AH156-$AH155)/10000</f>
        <v>0</v>
      </c>
      <c r="BJ155" s="141" t="n">
        <f aca="false">IF(BJ$2&lt;=$A155,IF(BJ$3&gt;=$A155,(BJ$4/1.055056),0),0)*($AH156-$AH155)/10000</f>
        <v>0</v>
      </c>
      <c r="BK155" s="141" t="n">
        <f aca="false">IF(BK$2&lt;=$A155,IF(BK$3&gt;=$A155,(BK$4/1.055056),0),0)*($AH156-$AH155)/10000</f>
        <v>0</v>
      </c>
      <c r="BL155" s="141" t="n">
        <f aca="false">IF(BL$2&lt;=$A155,IF(BL$3&gt;=$A155,(BL$4/1.055056),0),0)*($AH156-$AH155)/10000</f>
        <v>0</v>
      </c>
      <c r="BM155" s="141" t="n">
        <f aca="false">IF(BM$2&lt;=$A155,IF(BM$3&gt;=$A155,(BM$4/1.055056),0),0)*($AH156-$AH155)/10000</f>
        <v>0</v>
      </c>
      <c r="BN155" s="141" t="n">
        <f aca="false">IF(BN$2&lt;=$A155,IF(BN$3&gt;=$A155,(BN$4/1.055056),0),0)*($AH156-$AH155)/10000</f>
        <v>0</v>
      </c>
      <c r="BO155" s="141" t="n">
        <f aca="false">IF(BO$2&lt;=$A155,IF(BO$3&gt;=$A155,(BO$4/1.055056),0),0)*($AH156-$AH155)/10000</f>
        <v>0</v>
      </c>
      <c r="BP155" s="13"/>
      <c r="BQ155" s="14" t="n">
        <f aca="false">SUM(BH155:BO155)</f>
        <v>0</v>
      </c>
      <c r="BR155" s="14"/>
      <c r="BS155" s="14"/>
      <c r="BT155" s="17"/>
      <c r="BU155" s="17"/>
      <c r="BV155" s="142" t="n">
        <f aca="false">IF(BV$2&lt;=$A155,IF(BV$3&gt;=$A155,(BV$4),0),0)*($AH156-$AH155)/10000</f>
        <v>0</v>
      </c>
      <c r="BW155" s="142" t="n">
        <f aca="false">IF(BW$2&lt;=$A155,IF(BW$3&gt;=$A155,(BW$4),0),0)*($AH156-$AH155)/10000</f>
        <v>0</v>
      </c>
      <c r="BX155" s="142" t="n">
        <f aca="false">IF(BX$2&lt;=$A155,IF(BX$3&gt;=$A155,(BX$4),0),0)*($AH156-$AH155)/10000</f>
        <v>0</v>
      </c>
      <c r="BY155" s="142" t="n">
        <f aca="false">IF(BY$2&lt;=$A155,IF(BY$3&gt;=$A155,(BY$4),0),0)*($AH156-$AH155)/10000</f>
        <v>0</v>
      </c>
      <c r="BZ155" s="142" t="n">
        <f aca="false">IF(BZ$2&lt;=$A155,IF(BZ$3&gt;=$A155,(BZ$4),0),0)*($AH156-$AH155)/10000</f>
        <v>0</v>
      </c>
      <c r="CA155" s="140" t="n">
        <f aca="false">IF(CA$2&lt;=$A155,IF(CA$3&gt;=$A155,(CA$4),0),0)*($AH156-$AH155)/10000</f>
        <v>0</v>
      </c>
      <c r="CB155" s="140" t="n">
        <f aca="false">IF(CB$2&lt;=$A155,IF(CB$3&gt;=$A155,(CB$4),0),0)*($AH156-$AH155)/10000</f>
        <v>0</v>
      </c>
      <c r="CC155" s="140" t="n">
        <f aca="false">IF(CC$2&lt;=$A155,IF(CC$3&gt;=$A155,(CC$4),0),0)*($AH156-$AH155)/10000</f>
        <v>0</v>
      </c>
      <c r="CD155" s="140" t="n">
        <f aca="false">IF(CD$2&lt;=$A155,IF(CD$3&gt;=$A155,(CD$4),0),0)*($AH156-$AH155)/10000</f>
        <v>0</v>
      </c>
      <c r="CE155" s="140" t="n">
        <f aca="false">IF(CE$2&lt;=$A155,IF(CE$3&gt;=$A155,(CE$4),0),0)*($AH156-$AH155)/10000</f>
        <v>0</v>
      </c>
      <c r="CF155" s="140" t="n">
        <f aca="false">IF(CF$2&lt;=$A155,IF(CF$3&gt;=$A155,(CF$4),0),0)*($AH156-$AH155)/10000</f>
        <v>0</v>
      </c>
      <c r="CG155" s="140" t="n">
        <f aca="false">IF(CG$2&lt;=$A155,IF(CG$3&gt;=$A155,(CG$4),0),0)*($AH156-$AH155)/10000</f>
        <v>0</v>
      </c>
      <c r="CH155" s="140" t="n">
        <f aca="false">IF(CH$2&lt;=$A155,IF(CH$3&gt;=$A155,(CH$4),0),0)*($AH156-$AH155)/10000</f>
        <v>0</v>
      </c>
      <c r="CI155" s="17"/>
      <c r="CJ155" s="128" t="n">
        <f aca="false">SUM(BV155:CH155)*$AL155</f>
        <v>0</v>
      </c>
      <c r="CK155" s="128"/>
      <c r="CL155" s="128"/>
      <c r="CM155" s="142" t="n">
        <f aca="false">IF(CM$2&lt;=$A155,IF(CM$3&gt;=$A155,(CM$4),0),0)*($AH156-$AH155)/10000</f>
        <v>0</v>
      </c>
      <c r="CN155" s="142" t="n">
        <f aca="false">IF(CN$2&lt;=$A155,IF(CN$3&gt;=$A155,(CN$4),0),0)*($AH156-$AH155)/10000</f>
        <v>0</v>
      </c>
      <c r="CO155" s="142" t="n">
        <f aca="false">IF(CO$2&lt;=$A155,IF(CO$3&gt;=$A155,(CO$4),0),0)*($AH156-$AH155)/10000</f>
        <v>0</v>
      </c>
      <c r="CP155" s="142" t="n">
        <f aca="false">IF(CP$2&lt;=$A155,IF(CP$3&gt;=$A155,(CP$4),0),0)*($AH156-$AH155)/10000</f>
        <v>0</v>
      </c>
      <c r="CQ155" s="128"/>
      <c r="CR155" s="128" t="n">
        <f aca="false">SUM(CM155:CP155)*AL155</f>
        <v>0</v>
      </c>
      <c r="CS155" s="128"/>
      <c r="CT155" s="17"/>
      <c r="CU155" s="17"/>
      <c r="CV155" s="17"/>
      <c r="CW155" s="140" t="n">
        <f aca="false">IF(CW$2&lt;=$A155,IF(CW$3&gt;=$A155,(CW$4),0),0)*($AH156-$AH155)/10000</f>
        <v>0</v>
      </c>
      <c r="CX155" s="140" t="n">
        <f aca="false">IF(CX$2&lt;=$A155,IF(CX$3&gt;=$A155,(CX$4),0),0)*($AH156-$AH155)/10000</f>
        <v>0</v>
      </c>
      <c r="CY155" s="140" t="n">
        <f aca="false">IF(CY$2&lt;=$A155,IF(CY$3&gt;=$A155,(CY$4),0),0)*($AH156-$AH155)/10000</f>
        <v>0</v>
      </c>
      <c r="CZ155" s="140" t="n">
        <f aca="false">IF(CZ$2&lt;=$A155,IF(CZ$3&gt;=$A155,(CZ$4),0),0)*($AH156-$AH155)/10000</f>
        <v>0</v>
      </c>
      <c r="DA155" s="140" t="n">
        <f aca="false">IF(DA$2&lt;=$A155,IF(DA$3&gt;=$A155,(DA$4),0),0)*($AH156-$AH155)/10000</f>
        <v>0</v>
      </c>
      <c r="DB155" s="140" t="n">
        <f aca="false">IF(DB$2&lt;=$A155,IF(DB$3&gt;=$A155,(DB$4),0),0)*($AH156-$AH155)/10000</f>
        <v>0</v>
      </c>
      <c r="DC155" s="140" t="n">
        <f aca="false">IF(DC$2&lt;=$A155,IF(DC$3&gt;=$A155,(DC$4),0),0)*($AH156-$AH155)/10000</f>
        <v>0</v>
      </c>
      <c r="DD155" s="17"/>
      <c r="DE155" s="128" t="n">
        <f aca="false">SUM(CW155:DC155)*$AL155</f>
        <v>0</v>
      </c>
      <c r="DF155" s="17"/>
      <c r="DG155" s="17"/>
      <c r="DH155" s="17"/>
      <c r="DI155" s="17"/>
      <c r="DJ155" s="17"/>
      <c r="DK155" s="140" t="n">
        <f aca="false">IF(DK$2&lt;=$A155,IF(DK$3&gt;=$A155,(DK$4),0),0)*($AH156-$AH155)/10000</f>
        <v>0</v>
      </c>
      <c r="DL155" s="140" t="n">
        <f aca="false">IF(DL$2&lt;=$A155,IF(DL$3&gt;=$A155,(DL$4),0),0)*($AH156-$AH155)/10000</f>
        <v>0</v>
      </c>
      <c r="DM155" s="140" t="n">
        <f aca="false">IF(DM$2&lt;=$A155,IF(DM$3&gt;=$A155,(DM$4),0),0)*($AH156-$AH155)/10000</f>
        <v>0</v>
      </c>
      <c r="DN155" s="140" t="n">
        <f aca="false">IF(DN$2&lt;=$A155,IF(DN$3&gt;=$A155,(DN$4),0),0)*($AH156-$AH155)/10000</f>
        <v>0</v>
      </c>
      <c r="DO155" s="140"/>
      <c r="DP155" s="140" t="n">
        <f aca="false">SUM(DK155:DN155)*AL155</f>
        <v>0</v>
      </c>
      <c r="DQ155" s="140"/>
      <c r="DR155" s="140" t="n">
        <f aca="false">IF(DR$2&lt;=$A155,IF(DR$3&gt;=$A155,(DR$4),0),0)*($AH156-$AH155)/10000</f>
        <v>0</v>
      </c>
      <c r="DS155" s="140" t="n">
        <f aca="false">IF(DS$2&lt;=$A155,IF(DS$3&gt;=$A155,(DS$4),0),0)*($AH156-$AH155)/10000</f>
        <v>0</v>
      </c>
      <c r="DT155" s="140" t="n">
        <f aca="false">IF(DT$2&lt;=$A155,IF(DT$3&gt;=$A155,(DT$4),0),0)*($AH156-$AH155)/10000</f>
        <v>0</v>
      </c>
      <c r="DU155" s="140" t="n">
        <f aca="false">IF(DU$2&lt;=$A155,IF(DU$3&gt;=$A155,(DU$4),0),0)*($AH156-$AH155)/10000</f>
        <v>0</v>
      </c>
      <c r="DV155" s="140" t="n">
        <f aca="false">IF(DV$2&lt;=$A155,IF(DV$3&gt;=$A155,(DV$4),0),0)*($AH156-$AH155)/10000</f>
        <v>0</v>
      </c>
      <c r="DW155" s="140" t="n">
        <f aca="false">IF(DW$2&lt;=$A155,IF(DW$3&gt;=$A155,(DW$4),0),0)*($AH156-$AH155)/10000</f>
        <v>0</v>
      </c>
      <c r="DX155" s="140" t="n">
        <f aca="false">IF(DX$2&lt;=$A155,IF(DX$3&gt;=$A155,(DX$4),0),0)*($AH156-$AH155)/10000</f>
        <v>0</v>
      </c>
      <c r="DY155" s="140" t="n">
        <f aca="false">IF(DY$2&lt;=$A155,IF(DY$3&gt;=$A155,(DY$4),0),0)*($AH156-$AH155)/10000</f>
        <v>0</v>
      </c>
      <c r="DZ155" s="17"/>
      <c r="EA155" s="128" t="n">
        <f aca="false">DP155+((SUM(DR155:DY155)))</f>
        <v>0</v>
      </c>
      <c r="EB155" s="128" t="n">
        <f aca="false">EA155*AL155</f>
        <v>0</v>
      </c>
      <c r="EC155" s="17"/>
      <c r="ED155" s="17"/>
      <c r="EE155" s="17"/>
      <c r="EF155" s="17"/>
      <c r="EG155" s="17"/>
      <c r="EH155" s="140" t="n">
        <f aca="false">IF(EH$2&lt;=$A155,IF(EH$3&gt;=$A155,(EH$4),0),0)*($AH156-$AH155)/10000</f>
        <v>0</v>
      </c>
      <c r="EI155" s="140" t="n">
        <f aca="false">IF(EI$2&lt;=$A155,IF(EI$3&gt;=$A155,(EI$4),0),0)*($AH156-$AH155)/10000</f>
        <v>0</v>
      </c>
      <c r="EJ155" s="140" t="n">
        <f aca="false">IF(EJ$2&lt;=$A155,IF(EJ$3&gt;=$A155,(EJ$4),0),0)*($AH156-$AH155)/10000</f>
        <v>0</v>
      </c>
      <c r="EK155" s="140" t="n">
        <f aca="false">IF(EK$2&lt;=$A155,IF(EK$3&gt;=$A155,(EK$4),0),0)*($AH156-$AH155)/10000</f>
        <v>0</v>
      </c>
      <c r="EL155" s="140" t="n">
        <f aca="false">IF(EL$2&lt;=$A155,IF(EL$3&gt;=$A155,(EL$4),0),0)*($AH156-$AH155)/10000</f>
        <v>0</v>
      </c>
      <c r="EM155" s="140" t="n">
        <f aca="false">IF(EM$2&lt;=$A155,IF(EM$3&gt;=$A155,(EM$4),0),0)*($AH156-$AH155)/10000</f>
        <v>0</v>
      </c>
      <c r="EN155" s="17"/>
      <c r="EO155" s="128" t="n">
        <f aca="false">SUM(EH155:EM155)</f>
        <v>0</v>
      </c>
      <c r="EP155" s="128" t="n">
        <f aca="false">EO155*AL155</f>
        <v>0</v>
      </c>
      <c r="EQ155" s="17"/>
      <c r="ER155" s="17"/>
      <c r="ES155" s="17"/>
      <c r="ET155" s="17"/>
      <c r="EU155" s="17"/>
      <c r="EV155" s="140" t="n">
        <f aca="false">IF(EV$2&lt;=$A155,IF(EV$3&gt;=$A155,(EV$4),0),0)*($AH156-$AH155)/10000</f>
        <v>0</v>
      </c>
      <c r="EW155" s="140" t="n">
        <f aca="false">IF(EW$2&lt;=$A155,IF(EW$3&gt;=$A155,(EW$4),0),0)*($AH156-$AH155)/10000</f>
        <v>0</v>
      </c>
      <c r="EX155" s="140" t="n">
        <f aca="false">IF(EX$2&lt;=$A155,IF(EX$3&gt;=$A155,(EX$4),0),0)*($AH156-$AH155)/10000</f>
        <v>0</v>
      </c>
      <c r="EY155" s="140" t="n">
        <f aca="false">IF(EY$2&lt;=$A155,IF(EY$3&gt;=$A155,(EY$4),0),0)*($AH156-$AH155)/10000</f>
        <v>0</v>
      </c>
      <c r="EZ155" s="140" t="n">
        <f aca="false">IF(EZ$2&lt;=$A155,IF(EZ$3&gt;=$A155,(EZ$4),0),0)*($AH156-$AH155)/10000</f>
        <v>0</v>
      </c>
      <c r="FA155" s="140" t="n">
        <f aca="false">IF(FA$2&lt;=$A155,IF(FA$3&gt;=$A155,(FA$4),0),0)*($AH156-$AH155)/10000</f>
        <v>0</v>
      </c>
      <c r="FB155" s="17"/>
      <c r="FC155" s="128" t="n">
        <f aca="false">SUM(EV155:FA155)</f>
        <v>0</v>
      </c>
      <c r="FD155" s="128" t="n">
        <f aca="false">FC155*AL155</f>
        <v>0</v>
      </c>
      <c r="FE155" s="17"/>
      <c r="FF155" s="17"/>
      <c r="FG155" s="17"/>
      <c r="FH155" s="17"/>
      <c r="FI155" s="17"/>
      <c r="FJ155" s="17"/>
      <c r="FK155" s="140" t="n">
        <f aca="false">IF(FK$2&lt;=$A155,IF(FK$3&gt;=$A155,(FK$4),0),0)*($AH156-$AH155)/10000</f>
        <v>0</v>
      </c>
      <c r="FL155" s="140" t="n">
        <f aca="false">IF(FL$2&lt;=$A155,IF(FL$3&gt;=$A155,(FL$4),0),0)*($AH156-$AH155)/10000</f>
        <v>0</v>
      </c>
      <c r="FM155" s="140" t="n">
        <f aca="false">IF(FM$2&lt;=$A155,IF(FM$3&gt;=$A155,(FM$4),0),0)*($AH156-$AH155)/10000</f>
        <v>0</v>
      </c>
      <c r="FN155" s="140" t="n">
        <f aca="false">IF(FN$2&lt;=$A155,IF(FN$3&gt;=$A155,(FN$4),0),0)*($AH156-$AH155)/10000</f>
        <v>0</v>
      </c>
      <c r="FO155" s="140" t="n">
        <f aca="false">IF(FO$2&lt;=$A155,IF(FO$3&gt;=$A155,(FO$4),0),0)*($AH156-$AH155)/10000</f>
        <v>0</v>
      </c>
      <c r="FP155" s="140" t="n">
        <f aca="false">IF(FP$2&lt;=$A155,IF(FP$3&gt;=$A155,(FP$4),0),0)*($AH156-$AH155)/10000</f>
        <v>0</v>
      </c>
      <c r="FQ155" s="17"/>
      <c r="FR155" s="128" t="n">
        <f aca="false">SUM(FK155:FP155)</f>
        <v>0</v>
      </c>
      <c r="FS155" s="128" t="n">
        <f aca="false">FR155*AL155</f>
        <v>0</v>
      </c>
      <c r="FT155" s="17"/>
      <c r="FU155" s="17"/>
      <c r="FV155" s="17"/>
      <c r="FW155" s="17"/>
      <c r="FX155" s="17"/>
      <c r="FY155" s="17"/>
      <c r="FZ155" s="140" t="n">
        <f aca="false">IF(FZ$2&lt;=$A155,IF(FZ$3&gt;=$A155,(FZ$4),0),0)*($AH156-$AH155)/10000</f>
        <v>0</v>
      </c>
      <c r="GA155" s="140" t="n">
        <f aca="false">IF(GA$2&lt;=$A155,IF(GA$3&gt;=$A155,(GA$4),0),0)*($AH156-$AH155)/10000</f>
        <v>0</v>
      </c>
      <c r="GB155" s="140" t="n">
        <f aca="false">IF(GB$2&lt;=$A155,IF(GB$3&gt;=$A155,(GB$4),0),0)*($AH156-$AH155)/10000</f>
        <v>0</v>
      </c>
      <c r="GC155" s="140" t="n">
        <f aca="false">IF(GC$2&lt;=$A155,IF(GC$3&gt;=$A155,(GC$4),0),0)*($AH156-$AH155)/10000</f>
        <v>0</v>
      </c>
      <c r="GD155" s="140" t="n">
        <f aca="false">IF(GD$2&lt;=$A155,IF(GD$3&gt;=$A155,(GD$4),0),0)*($AH156-$AH155)/10000</f>
        <v>0</v>
      </c>
      <c r="GE155" s="140" t="n">
        <f aca="false">IF(GE$2&lt;=$A155,IF(GE$3&gt;=$A155,(GE$4),0),0)*($AH156-$AH155)/10000</f>
        <v>0</v>
      </c>
      <c r="GF155" s="17"/>
      <c r="GG155" s="128" t="n">
        <f aca="false">SUM(FZ155:GE155)</f>
        <v>0</v>
      </c>
      <c r="GH155" s="128" t="n">
        <f aca="false">GG155*AL155</f>
        <v>0</v>
      </c>
      <c r="GK155" s="17"/>
      <c r="GL155" s="17"/>
      <c r="GM155" s="17"/>
      <c r="GN155" s="17"/>
      <c r="GO155" s="140" t="n">
        <f aca="false">IF(GO$2&lt;=$A155,IF(GO$3&gt;=$A155,(GO$4),0),0)*($AH156-$AH155)/10000</f>
        <v>0</v>
      </c>
      <c r="GP155" s="140" t="n">
        <f aca="false">IF(GP$2&lt;=$A155,IF(GP$3&gt;=$A155,(GP$4),0),0)*($AH156-$AH155)/10000</f>
        <v>0</v>
      </c>
      <c r="GQ155" s="140" t="n">
        <f aca="false">IF(GQ$2&lt;=$A155,IF(GQ$3&gt;=$A155,(GQ$4),0),0)*($AH156-$AH155)/10000</f>
        <v>0</v>
      </c>
      <c r="GR155" s="140" t="n">
        <f aca="false">IF(GR$2&lt;=$A155,IF(GR$3&gt;=$A155,(GR$4),0),0)*($AH156-$AH155)/10000</f>
        <v>0</v>
      </c>
      <c r="GS155" s="140" t="n">
        <f aca="false">IF(GS$2&lt;=$A155,IF(GS$3&gt;=$A155,(GS$4),0),0)*($AH156-$AH155)/10000</f>
        <v>0</v>
      </c>
      <c r="GT155" s="140" t="n">
        <f aca="false">IF(GT$2&lt;=$A155,IF(GT$3&gt;=$A155,(GT$4),0),0)*($AH156-$AH155)/10000</f>
        <v>0</v>
      </c>
      <c r="GU155" s="17"/>
      <c r="GV155" s="128" t="n">
        <f aca="false">SUM(GO155:GT155)</f>
        <v>0</v>
      </c>
      <c r="GW155" s="128" t="n">
        <f aca="false">GV155*AL155</f>
        <v>0</v>
      </c>
      <c r="GZ155" s="17"/>
      <c r="HA155" s="17"/>
      <c r="HB155" s="17"/>
      <c r="HC155" s="17"/>
      <c r="HD155" s="140" t="n">
        <f aca="false">IF(HD$2&lt;=$A155,IF(HD$3&gt;=$A155,(HD$4),0),0)*($AH156-$AH155)/10000</f>
        <v>0</v>
      </c>
      <c r="HE155" s="140" t="n">
        <f aca="false">IF(HE$2&lt;=$A155,IF(HE$3&gt;=$A155,(HE$4),0),0)*($AH156-$AH155)/10000</f>
        <v>0</v>
      </c>
      <c r="HF155" s="140" t="n">
        <f aca="false">IF(HF$2&lt;=$A155,IF(HF$3&gt;=$A155,(HF$4),0),0)*($AH156-$AH155)/10000</f>
        <v>0</v>
      </c>
      <c r="HG155" s="140" t="n">
        <f aca="false">IF(HG$2&lt;=$A155,IF(HG$3&gt;=$A155,(HG$4),0),0)*($AH156-$AH155)/10000</f>
        <v>0</v>
      </c>
      <c r="HH155" s="140" t="n">
        <f aca="false">IF(HH$2&lt;=$A155,IF(HH$3&gt;=$A155,(HH$4),0),0)*($AH156-$AH155)/10000</f>
        <v>0</v>
      </c>
      <c r="HI155" s="140" t="n">
        <f aca="false">IF(HI$2&lt;=$A155,IF(HI$3&gt;=$A155,(HI$4),0),0)*($AH156-$AH155)/10000</f>
        <v>0</v>
      </c>
      <c r="HJ155" s="17"/>
      <c r="HK155" s="128" t="n">
        <f aca="false">SUM(HD155:HI155)</f>
        <v>0</v>
      </c>
      <c r="HL155" s="128" t="n">
        <f aca="false">HK155*AL155</f>
        <v>0</v>
      </c>
    </row>
    <row r="156" customFormat="false" ht="16.5" hidden="false" customHeight="false" outlineLevel="0" collapsed="false">
      <c r="A156" s="133" t="n">
        <v>41487</v>
      </c>
      <c r="B156" s="144" t="e">
        <f aca="false">INDEX(PrnArray,MATCH($A156,PrnColumn,0),MATCH($AE$19,PrnRow,0))+EP156</f>
        <v>#VALUE!</v>
      </c>
      <c r="C156" s="135" t="n">
        <f aca="false">INDEX(M1SHEET,MATCH($A156,M1COLUMN,0),MATCH($AF$14,M1ROW,0))</f>
        <v>0</v>
      </c>
      <c r="D156" s="152"/>
      <c r="E156" s="144" t="n">
        <f aca="false">INDEX(PrnArray,MATCH($A156,PrnColumn,0),MATCH($AF$47,PrnRow,0))+HL156</f>
        <v>0</v>
      </c>
      <c r="F156" s="135" t="n">
        <f aca="false">INDEX(M1SHEET,MATCH($A156,M1COLUMN,0),MATCH($AF$6,M1ROW,0))</f>
        <v>0.17</v>
      </c>
      <c r="G156" s="152"/>
      <c r="H156" s="144" t="n">
        <f aca="false">INDEX(PrnArray,MATCH($A156,PrnColumn,0),MATCH($AE$11,PrnRow,0))</f>
        <v>0</v>
      </c>
      <c r="I156" s="135" t="n">
        <f aca="false">INDEX(M1SHEET,MATCH($A156,M1COLUMN,0),MATCH($AF$20,M1ROW,0))</f>
        <v>-0.09</v>
      </c>
      <c r="J156" s="152"/>
      <c r="K156" s="144" t="e">
        <f aca="false">INDEX(PrnArray,MATCH($A156,PrnColumn,0),MATCH($AE$21,PrnRow,0))+FS156</f>
        <v>#VALUE!</v>
      </c>
      <c r="L156" s="135" t="n">
        <f aca="false">INDEX(M1SHEET,MATCH($A156,M1COLUMN,0),MATCH($AF$10,M1ROW,0))</f>
        <v>0.0775</v>
      </c>
      <c r="M156" s="152"/>
      <c r="N156" s="144" t="n">
        <f aca="false">INDEX(PrnArray,MATCH($A156,PrnColumn,0),MATCH($AE$40,PrnRow,0))+AJ156</f>
        <v>-44.93</v>
      </c>
      <c r="O156" s="135" t="n">
        <f aca="false">INDEX(M1SHEET,MATCH($A156,M1COLUMN,0),MATCH($AF$26,M1ROW,0))</f>
        <v>0.13</v>
      </c>
      <c r="P156" s="152"/>
      <c r="Q156" s="144" t="n">
        <f aca="false">INDEX(PrnArray,MATCH($A156,PrnColumn,0),MATCH($AE$2,PrnRow,0))+$BE156+$DE156</f>
        <v>1.41</v>
      </c>
      <c r="R156" s="135" t="n">
        <f aca="false">INDEX(M1SHEET,MATCH($A156,M1COLUMN,0),MATCH($AF$3,M1ROW,0))</f>
        <v>-0.57</v>
      </c>
      <c r="S156" s="152"/>
      <c r="T156" s="135" t="n">
        <f aca="false">INDEX(M1SHEET,MATCH($A156,M1COLUMN,0),MATCH($AF$28,M1ROW,0))</f>
        <v>5.43338683171178</v>
      </c>
      <c r="U156" s="152"/>
      <c r="V156" s="144" t="e">
        <f aca="false">INDEX(PrnArray,MATCH($A156,PrnColumn,0),MATCH($AE$18,PrnRow,0))+INDEX(optsArray,MATCH($A156,optsColumn,0),MATCH($AE$18,optsRow,0))+$BE156+$CJ156+$CR156+$DP156</f>
        <v>#VALUE!</v>
      </c>
      <c r="W156" s="135" t="n">
        <f aca="false">INDEX(M1SHEET,MATCH($A156,M1COLUMN,0),MATCH($AF$2,M1ROW,0))</f>
        <v>4.4585</v>
      </c>
      <c r="X156" s="152"/>
      <c r="Z156" s="150" t="e">
        <f aca="false">H156+K156+Q156</f>
        <v>#VALUE!</v>
      </c>
      <c r="AA156" s="58"/>
      <c r="AB156" s="58"/>
      <c r="AH156" s="138" t="n">
        <v>41487</v>
      </c>
      <c r="AI156" s="96" t="n">
        <f aca="false">(BE156+BQ156+CJ156+DP156)*AL156</f>
        <v>0</v>
      </c>
      <c r="AJ156" s="97" t="n">
        <f aca="false">(AN156)*(AL156)</f>
        <v>0</v>
      </c>
      <c r="AK156" s="97" t="n">
        <f aca="false">(AM156+AN156)*(AL156)</f>
        <v>0</v>
      </c>
      <c r="AL156" s="139" t="n">
        <f aca="false">INDEX(M1SHEET,MATCH($AH156,M1COLUMN,0),MATCH($AF$38,M1ROW,0))</f>
        <v>0.467502244838992</v>
      </c>
      <c r="AM156" s="122" t="n">
        <f aca="false">BR156</f>
        <v>0</v>
      </c>
      <c r="AN156" s="97" t="n">
        <f aca="false">BQ156</f>
        <v>0</v>
      </c>
      <c r="AO156" s="125"/>
      <c r="AP156" s="108"/>
      <c r="AQ156" s="128" t="n">
        <f aca="false">SUM(AW156:BD156)+SUM(BH156:BO156)+SUM(DT156:DY156)+SUM(BV156:CH156)</f>
        <v>0</v>
      </c>
      <c r="AR156" s="108"/>
      <c r="AS156" s="17"/>
      <c r="AT156" s="17"/>
      <c r="AU156" s="37" t="n">
        <v>41487</v>
      </c>
      <c r="AV156" s="17"/>
      <c r="AW156" s="128" t="n">
        <f aca="false">IF(AW$2&lt;=$A156,IF(AW$3&gt;=$A156,(AW$4/1.055056),0),0)*($AH157-$AH156)/10000</f>
        <v>0</v>
      </c>
      <c r="AX156" s="140" t="n">
        <f aca="false">IF(AX$2&lt;=$A156,IF(AX$3&gt;=$A156,(AX$4/1.055056),0),0)*($AH157-$AH156)/10000</f>
        <v>0</v>
      </c>
      <c r="AY156" s="140" t="n">
        <f aca="false">IF(AY$2&lt;=$A156,IF(AY$3&gt;=$A156,(AY$4/1.055056),0),0)*($AH157-$AH156)/10000</f>
        <v>0</v>
      </c>
      <c r="AZ156" s="140" t="n">
        <f aca="false">IF(AZ$2&lt;=$A156,IF(AZ$3&gt;=$A156,(AZ$4/1.055056),0),0)*($AH157-$AH156)/10000</f>
        <v>0</v>
      </c>
      <c r="BA156" s="140" t="n">
        <f aca="false">IF(BA$2&lt;=$A156,IF(BA$3&gt;=$A156,(BA$4/1.055056),0),0)*($AH157-$AH156)/10000</f>
        <v>0</v>
      </c>
      <c r="BB156" s="140" t="n">
        <f aca="false">IF(BB$2&lt;=$A156,IF(BB$3&gt;=$A156,(BB$4/1.055056),0),0)*($AH157-$AH156)/10000</f>
        <v>0</v>
      </c>
      <c r="BC156" s="140" t="n">
        <f aca="false">IF(BC$2&lt;=$A156,IF(BC$3&gt;=$A156,(BC$4/1.055056),0),0)*($AH157-$AH156)/10000</f>
        <v>0</v>
      </c>
      <c r="BD156" s="140"/>
      <c r="BE156" s="140" t="n">
        <f aca="false">SUM(AW156:BD156)*AL156</f>
        <v>0</v>
      </c>
      <c r="BF156" s="13"/>
      <c r="BG156" s="13"/>
      <c r="BH156" s="141" t="n">
        <f aca="false">IF(BH$2&lt;=$A156,IF(BH$3&gt;=$A156,(BH$4/1.055056),0),0)*($AH157-$AH156)/10000</f>
        <v>0</v>
      </c>
      <c r="BI156" s="141" t="n">
        <f aca="false">IF(BI$2&lt;=$A156,IF(BI$3&gt;=$A156,(BI$4/1.055056),0),0)*($AH157-$AH156)/10000</f>
        <v>0</v>
      </c>
      <c r="BJ156" s="141" t="n">
        <f aca="false">IF(BJ$2&lt;=$A156,IF(BJ$3&gt;=$A156,(BJ$4/1.055056),0),0)*($AH157-$AH156)/10000</f>
        <v>0</v>
      </c>
      <c r="BK156" s="141" t="n">
        <f aca="false">IF(BK$2&lt;=$A156,IF(BK$3&gt;=$A156,(BK$4/1.055056),0),0)*($AH157-$AH156)/10000</f>
        <v>0</v>
      </c>
      <c r="BL156" s="141" t="n">
        <f aca="false">IF(BL$2&lt;=$A156,IF(BL$3&gt;=$A156,(BL$4/1.055056),0),0)*($AH157-$AH156)/10000</f>
        <v>0</v>
      </c>
      <c r="BM156" s="141" t="n">
        <f aca="false">IF(BM$2&lt;=$A156,IF(BM$3&gt;=$A156,(BM$4/1.055056),0),0)*($AH157-$AH156)/10000</f>
        <v>0</v>
      </c>
      <c r="BN156" s="141" t="n">
        <f aca="false">IF(BN$2&lt;=$A156,IF(BN$3&gt;=$A156,(BN$4/1.055056),0),0)*($AH157-$AH156)/10000</f>
        <v>0</v>
      </c>
      <c r="BO156" s="141" t="n">
        <f aca="false">IF(BO$2&lt;=$A156,IF(BO$3&gt;=$A156,(BO$4/1.055056),0),0)*($AH157-$AH156)/10000</f>
        <v>0</v>
      </c>
      <c r="BP156" s="13"/>
      <c r="BQ156" s="14" t="n">
        <f aca="false">SUM(BH156:BO156)</f>
        <v>0</v>
      </c>
      <c r="BR156" s="14"/>
      <c r="BS156" s="14"/>
      <c r="BT156" s="17"/>
      <c r="BU156" s="17"/>
      <c r="BV156" s="142" t="n">
        <f aca="false">IF(BV$2&lt;=$A156,IF(BV$3&gt;=$A156,(BV$4),0),0)*($AH157-$AH156)/10000</f>
        <v>0</v>
      </c>
      <c r="BW156" s="142" t="n">
        <f aca="false">IF(BW$2&lt;=$A156,IF(BW$3&gt;=$A156,(BW$4),0),0)*($AH157-$AH156)/10000</f>
        <v>0</v>
      </c>
      <c r="BX156" s="142" t="n">
        <f aca="false">IF(BX$2&lt;=$A156,IF(BX$3&gt;=$A156,(BX$4),0),0)*($AH157-$AH156)/10000</f>
        <v>0</v>
      </c>
      <c r="BY156" s="142" t="n">
        <f aca="false">IF(BY$2&lt;=$A156,IF(BY$3&gt;=$A156,(BY$4),0),0)*($AH157-$AH156)/10000</f>
        <v>0</v>
      </c>
      <c r="BZ156" s="142" t="n">
        <f aca="false">IF(BZ$2&lt;=$A156,IF(BZ$3&gt;=$A156,(BZ$4),0),0)*($AH157-$AH156)/10000</f>
        <v>0</v>
      </c>
      <c r="CA156" s="140" t="n">
        <f aca="false">IF(CA$2&lt;=$A156,IF(CA$3&gt;=$A156,(CA$4),0),0)*($AH157-$AH156)/10000</f>
        <v>0</v>
      </c>
      <c r="CB156" s="140" t="n">
        <f aca="false">IF(CB$2&lt;=$A156,IF(CB$3&gt;=$A156,(CB$4),0),0)*($AH157-$AH156)/10000</f>
        <v>0</v>
      </c>
      <c r="CC156" s="140" t="n">
        <f aca="false">IF(CC$2&lt;=$A156,IF(CC$3&gt;=$A156,(CC$4),0),0)*($AH157-$AH156)/10000</f>
        <v>0</v>
      </c>
      <c r="CD156" s="140" t="n">
        <f aca="false">IF(CD$2&lt;=$A156,IF(CD$3&gt;=$A156,(CD$4),0),0)*($AH157-$AH156)/10000</f>
        <v>0</v>
      </c>
      <c r="CE156" s="140" t="n">
        <f aca="false">IF(CE$2&lt;=$A156,IF(CE$3&gt;=$A156,(CE$4),0),0)*($AH157-$AH156)/10000</f>
        <v>0</v>
      </c>
      <c r="CF156" s="140" t="n">
        <f aca="false">IF(CF$2&lt;=$A156,IF(CF$3&gt;=$A156,(CF$4),0),0)*($AH157-$AH156)/10000</f>
        <v>0</v>
      </c>
      <c r="CG156" s="140" t="n">
        <f aca="false">IF(CG$2&lt;=$A156,IF(CG$3&gt;=$A156,(CG$4),0),0)*($AH157-$AH156)/10000</f>
        <v>0</v>
      </c>
      <c r="CH156" s="140" t="n">
        <f aca="false">IF(CH$2&lt;=$A156,IF(CH$3&gt;=$A156,(CH$4),0),0)*($AH157-$AH156)/10000</f>
        <v>0</v>
      </c>
      <c r="CI156" s="17"/>
      <c r="CJ156" s="128" t="n">
        <f aca="false">SUM(BV156:CH156)*$AL156</f>
        <v>0</v>
      </c>
      <c r="CK156" s="128"/>
      <c r="CL156" s="128"/>
      <c r="CM156" s="142" t="n">
        <f aca="false">IF(CM$2&lt;=$A156,IF(CM$3&gt;=$A156,(CM$4),0),0)*($AH157-$AH156)/10000</f>
        <v>0</v>
      </c>
      <c r="CN156" s="142" t="n">
        <f aca="false">IF(CN$2&lt;=$A156,IF(CN$3&gt;=$A156,(CN$4),0),0)*($AH157-$AH156)/10000</f>
        <v>0</v>
      </c>
      <c r="CO156" s="142" t="n">
        <f aca="false">IF(CO$2&lt;=$A156,IF(CO$3&gt;=$A156,(CO$4),0),0)*($AH157-$AH156)/10000</f>
        <v>0</v>
      </c>
      <c r="CP156" s="142" t="n">
        <f aca="false">IF(CP$2&lt;=$A156,IF(CP$3&gt;=$A156,(CP$4),0),0)*($AH157-$AH156)/10000</f>
        <v>0</v>
      </c>
      <c r="CQ156" s="128"/>
      <c r="CR156" s="128" t="n">
        <f aca="false">SUM(CM156:CP156)*AL156</f>
        <v>0</v>
      </c>
      <c r="CS156" s="128"/>
      <c r="CT156" s="17"/>
      <c r="CU156" s="17"/>
      <c r="CV156" s="17"/>
      <c r="CW156" s="140" t="n">
        <f aca="false">IF(CW$2&lt;=$A156,IF(CW$3&gt;=$A156,(CW$4),0),0)*($AH157-$AH156)/10000</f>
        <v>0</v>
      </c>
      <c r="CX156" s="140" t="n">
        <f aca="false">IF(CX$2&lt;=$A156,IF(CX$3&gt;=$A156,(CX$4),0),0)*($AH157-$AH156)/10000</f>
        <v>0</v>
      </c>
      <c r="CY156" s="140" t="n">
        <f aca="false">IF(CY$2&lt;=$A156,IF(CY$3&gt;=$A156,(CY$4),0),0)*($AH157-$AH156)/10000</f>
        <v>0</v>
      </c>
      <c r="CZ156" s="140" t="n">
        <f aca="false">IF(CZ$2&lt;=$A156,IF(CZ$3&gt;=$A156,(CZ$4),0),0)*($AH157-$AH156)/10000</f>
        <v>0</v>
      </c>
      <c r="DA156" s="140" t="n">
        <f aca="false">IF(DA$2&lt;=$A156,IF(DA$3&gt;=$A156,(DA$4),0),0)*($AH157-$AH156)/10000</f>
        <v>0</v>
      </c>
      <c r="DB156" s="140" t="n">
        <f aca="false">IF(DB$2&lt;=$A156,IF(DB$3&gt;=$A156,(DB$4),0),0)*($AH157-$AH156)/10000</f>
        <v>0</v>
      </c>
      <c r="DC156" s="140" t="n">
        <f aca="false">IF(DC$2&lt;=$A156,IF(DC$3&gt;=$A156,(DC$4),0),0)*($AH157-$AH156)/10000</f>
        <v>0</v>
      </c>
      <c r="DD156" s="17"/>
      <c r="DE156" s="128" t="n">
        <f aca="false">SUM(CW156:DC156)*$AL156</f>
        <v>0</v>
      </c>
      <c r="DF156" s="17"/>
      <c r="DG156" s="17"/>
      <c r="DH156" s="17"/>
      <c r="DI156" s="17"/>
      <c r="DJ156" s="17"/>
      <c r="DK156" s="140" t="n">
        <f aca="false">IF(DK$2&lt;=$A156,IF(DK$3&gt;=$A156,(DK$4),0),0)*($AH157-$AH156)/10000</f>
        <v>0</v>
      </c>
      <c r="DL156" s="140" t="n">
        <f aca="false">IF(DL$2&lt;=$A156,IF(DL$3&gt;=$A156,(DL$4),0),0)*($AH157-$AH156)/10000</f>
        <v>0</v>
      </c>
      <c r="DM156" s="140" t="n">
        <f aca="false">IF(DM$2&lt;=$A156,IF(DM$3&gt;=$A156,(DM$4),0),0)*($AH157-$AH156)/10000</f>
        <v>0</v>
      </c>
      <c r="DN156" s="140" t="n">
        <f aca="false">IF(DN$2&lt;=$A156,IF(DN$3&gt;=$A156,(DN$4),0),0)*($AH157-$AH156)/10000</f>
        <v>0</v>
      </c>
      <c r="DO156" s="140"/>
      <c r="DP156" s="140" t="n">
        <f aca="false">SUM(DK156:DN156)*AL156</f>
        <v>0</v>
      </c>
      <c r="DQ156" s="140"/>
      <c r="DR156" s="140" t="n">
        <f aca="false">IF(DR$2&lt;=$A156,IF(DR$3&gt;=$A156,(DR$4),0),0)*($AH157-$AH156)/10000</f>
        <v>0</v>
      </c>
      <c r="DS156" s="140" t="n">
        <f aca="false">IF(DS$2&lt;=$A156,IF(DS$3&gt;=$A156,(DS$4),0),0)*($AH157-$AH156)/10000</f>
        <v>0</v>
      </c>
      <c r="DT156" s="140" t="n">
        <f aca="false">IF(DT$2&lt;=$A156,IF(DT$3&gt;=$A156,(DT$4),0),0)*($AH157-$AH156)/10000</f>
        <v>0</v>
      </c>
      <c r="DU156" s="140" t="n">
        <f aca="false">IF(DU$2&lt;=$A156,IF(DU$3&gt;=$A156,(DU$4),0),0)*($AH157-$AH156)/10000</f>
        <v>0</v>
      </c>
      <c r="DV156" s="140" t="n">
        <f aca="false">IF(DV$2&lt;=$A156,IF(DV$3&gt;=$A156,(DV$4),0),0)*($AH157-$AH156)/10000</f>
        <v>0</v>
      </c>
      <c r="DW156" s="140" t="n">
        <f aca="false">IF(DW$2&lt;=$A156,IF(DW$3&gt;=$A156,(DW$4),0),0)*($AH157-$AH156)/10000</f>
        <v>0</v>
      </c>
      <c r="DX156" s="140" t="n">
        <f aca="false">IF(DX$2&lt;=$A156,IF(DX$3&gt;=$A156,(DX$4),0),0)*($AH157-$AH156)/10000</f>
        <v>0</v>
      </c>
      <c r="DY156" s="140" t="n">
        <f aca="false">IF(DY$2&lt;=$A156,IF(DY$3&gt;=$A156,(DY$4),0),0)*($AH157-$AH156)/10000</f>
        <v>0</v>
      </c>
      <c r="DZ156" s="17"/>
      <c r="EA156" s="128" t="n">
        <f aca="false">DP156+((SUM(DR156:DY156)))</f>
        <v>0</v>
      </c>
      <c r="EB156" s="128" t="n">
        <f aca="false">EA156*AL156</f>
        <v>0</v>
      </c>
      <c r="EC156" s="17"/>
      <c r="ED156" s="17"/>
      <c r="EE156" s="17"/>
      <c r="EF156" s="17"/>
      <c r="EG156" s="17"/>
      <c r="EH156" s="140" t="n">
        <f aca="false">IF(EH$2&lt;=$A156,IF(EH$3&gt;=$A156,(EH$4),0),0)*($AH157-$AH156)/10000</f>
        <v>0</v>
      </c>
      <c r="EI156" s="140" t="n">
        <f aca="false">IF(EI$2&lt;=$A156,IF(EI$3&gt;=$A156,(EI$4),0),0)*($AH157-$AH156)/10000</f>
        <v>0</v>
      </c>
      <c r="EJ156" s="140" t="n">
        <f aca="false">IF(EJ$2&lt;=$A156,IF(EJ$3&gt;=$A156,(EJ$4),0),0)*($AH157-$AH156)/10000</f>
        <v>0</v>
      </c>
      <c r="EK156" s="140" t="n">
        <f aca="false">IF(EK$2&lt;=$A156,IF(EK$3&gt;=$A156,(EK$4),0),0)*($AH157-$AH156)/10000</f>
        <v>0</v>
      </c>
      <c r="EL156" s="140" t="n">
        <f aca="false">IF(EL$2&lt;=$A156,IF(EL$3&gt;=$A156,(EL$4),0),0)*($AH157-$AH156)/10000</f>
        <v>0</v>
      </c>
      <c r="EM156" s="140" t="n">
        <f aca="false">IF(EM$2&lt;=$A156,IF(EM$3&gt;=$A156,(EM$4),0),0)*($AH157-$AH156)/10000</f>
        <v>0</v>
      </c>
      <c r="EN156" s="17"/>
      <c r="EO156" s="128" t="n">
        <f aca="false">SUM(EH156:EM156)</f>
        <v>0</v>
      </c>
      <c r="EP156" s="128" t="n">
        <f aca="false">EO156*AL156</f>
        <v>0</v>
      </c>
      <c r="EQ156" s="17"/>
      <c r="ER156" s="17"/>
      <c r="ES156" s="17"/>
      <c r="ET156" s="17"/>
      <c r="EU156" s="17"/>
      <c r="EV156" s="140" t="n">
        <f aca="false">IF(EV$2&lt;=$A156,IF(EV$3&gt;=$A156,(EV$4),0),0)*($AH157-$AH156)/10000</f>
        <v>0</v>
      </c>
      <c r="EW156" s="140" t="n">
        <f aca="false">IF(EW$2&lt;=$A156,IF(EW$3&gt;=$A156,(EW$4),0),0)*($AH157-$AH156)/10000</f>
        <v>0</v>
      </c>
      <c r="EX156" s="140" t="n">
        <f aca="false">IF(EX$2&lt;=$A156,IF(EX$3&gt;=$A156,(EX$4),0),0)*($AH157-$AH156)/10000</f>
        <v>0</v>
      </c>
      <c r="EY156" s="140" t="n">
        <f aca="false">IF(EY$2&lt;=$A156,IF(EY$3&gt;=$A156,(EY$4),0),0)*($AH157-$AH156)/10000</f>
        <v>0</v>
      </c>
      <c r="EZ156" s="140" t="n">
        <f aca="false">IF(EZ$2&lt;=$A156,IF(EZ$3&gt;=$A156,(EZ$4),0),0)*($AH157-$AH156)/10000</f>
        <v>0</v>
      </c>
      <c r="FA156" s="140" t="n">
        <f aca="false">IF(FA$2&lt;=$A156,IF(FA$3&gt;=$A156,(FA$4),0),0)*($AH157-$AH156)/10000</f>
        <v>0</v>
      </c>
      <c r="FB156" s="17"/>
      <c r="FC156" s="128" t="n">
        <f aca="false">SUM(EV156:FA156)</f>
        <v>0</v>
      </c>
      <c r="FD156" s="128" t="n">
        <f aca="false">FC156*AL156</f>
        <v>0</v>
      </c>
      <c r="FE156" s="17"/>
      <c r="FF156" s="17"/>
      <c r="FG156" s="17"/>
      <c r="FH156" s="17"/>
      <c r="FI156" s="17"/>
      <c r="FJ156" s="17"/>
      <c r="FK156" s="140" t="n">
        <f aca="false">IF(FK$2&lt;=$A156,IF(FK$3&gt;=$A156,(FK$4),0),0)*($AH157-$AH156)/10000</f>
        <v>0</v>
      </c>
      <c r="FL156" s="140" t="n">
        <f aca="false">IF(FL$2&lt;=$A156,IF(FL$3&gt;=$A156,(FL$4),0),0)*($AH157-$AH156)/10000</f>
        <v>0</v>
      </c>
      <c r="FM156" s="140" t="n">
        <f aca="false">IF(FM$2&lt;=$A156,IF(FM$3&gt;=$A156,(FM$4),0),0)*($AH157-$AH156)/10000</f>
        <v>0</v>
      </c>
      <c r="FN156" s="140" t="n">
        <f aca="false">IF(FN$2&lt;=$A156,IF(FN$3&gt;=$A156,(FN$4),0),0)*($AH157-$AH156)/10000</f>
        <v>0</v>
      </c>
      <c r="FO156" s="140" t="n">
        <f aca="false">IF(FO$2&lt;=$A156,IF(FO$3&gt;=$A156,(FO$4),0),0)*($AH157-$AH156)/10000</f>
        <v>0</v>
      </c>
      <c r="FP156" s="140" t="n">
        <f aca="false">IF(FP$2&lt;=$A156,IF(FP$3&gt;=$A156,(FP$4),0),0)*($AH157-$AH156)/10000</f>
        <v>0</v>
      </c>
      <c r="FQ156" s="17"/>
      <c r="FR156" s="128" t="n">
        <f aca="false">SUM(FK156:FP156)</f>
        <v>0</v>
      </c>
      <c r="FS156" s="128" t="n">
        <f aca="false">FR156*AL156</f>
        <v>0</v>
      </c>
      <c r="FT156" s="17"/>
      <c r="FU156" s="17"/>
      <c r="FV156" s="17"/>
      <c r="FW156" s="17"/>
      <c r="FX156" s="17"/>
      <c r="FY156" s="17"/>
      <c r="FZ156" s="140" t="n">
        <f aca="false">IF(FZ$2&lt;=$A156,IF(FZ$3&gt;=$A156,(FZ$4),0),0)*($AH157-$AH156)/10000</f>
        <v>0</v>
      </c>
      <c r="GA156" s="140" t="n">
        <f aca="false">IF(GA$2&lt;=$A156,IF(GA$3&gt;=$A156,(GA$4),0),0)*($AH157-$AH156)/10000</f>
        <v>0</v>
      </c>
      <c r="GB156" s="140" t="n">
        <f aca="false">IF(GB$2&lt;=$A156,IF(GB$3&gt;=$A156,(GB$4),0),0)*($AH157-$AH156)/10000</f>
        <v>0</v>
      </c>
      <c r="GC156" s="140" t="n">
        <f aca="false">IF(GC$2&lt;=$A156,IF(GC$3&gt;=$A156,(GC$4),0),0)*($AH157-$AH156)/10000</f>
        <v>0</v>
      </c>
      <c r="GD156" s="140" t="n">
        <f aca="false">IF(GD$2&lt;=$A156,IF(GD$3&gt;=$A156,(GD$4),0),0)*($AH157-$AH156)/10000</f>
        <v>0</v>
      </c>
      <c r="GE156" s="140" t="n">
        <f aca="false">IF(GE$2&lt;=$A156,IF(GE$3&gt;=$A156,(GE$4),0),0)*($AH157-$AH156)/10000</f>
        <v>0</v>
      </c>
      <c r="GF156" s="17"/>
      <c r="GG156" s="128" t="n">
        <f aca="false">SUM(FZ156:GE156)</f>
        <v>0</v>
      </c>
      <c r="GH156" s="128" t="n">
        <f aca="false">GG156*AL156</f>
        <v>0</v>
      </c>
      <c r="GK156" s="17"/>
      <c r="GL156" s="17"/>
      <c r="GM156" s="17"/>
      <c r="GN156" s="17"/>
      <c r="GO156" s="140" t="n">
        <f aca="false">IF(GO$2&lt;=$A156,IF(GO$3&gt;=$A156,(GO$4),0),0)*($AH157-$AH156)/10000</f>
        <v>0</v>
      </c>
      <c r="GP156" s="140" t="n">
        <f aca="false">IF(GP$2&lt;=$A156,IF(GP$3&gt;=$A156,(GP$4),0),0)*($AH157-$AH156)/10000</f>
        <v>0</v>
      </c>
      <c r="GQ156" s="140" t="n">
        <f aca="false">IF(GQ$2&lt;=$A156,IF(GQ$3&gt;=$A156,(GQ$4),0),0)*($AH157-$AH156)/10000</f>
        <v>0</v>
      </c>
      <c r="GR156" s="140" t="n">
        <f aca="false">IF(GR$2&lt;=$A156,IF(GR$3&gt;=$A156,(GR$4),0),0)*($AH157-$AH156)/10000</f>
        <v>0</v>
      </c>
      <c r="GS156" s="140" t="n">
        <f aca="false">IF(GS$2&lt;=$A156,IF(GS$3&gt;=$A156,(GS$4),0),0)*($AH157-$AH156)/10000</f>
        <v>0</v>
      </c>
      <c r="GT156" s="140" t="n">
        <f aca="false">IF(GT$2&lt;=$A156,IF(GT$3&gt;=$A156,(GT$4),0),0)*($AH157-$AH156)/10000</f>
        <v>0</v>
      </c>
      <c r="GU156" s="17"/>
      <c r="GV156" s="128" t="n">
        <f aca="false">SUM(GO156:GT156)</f>
        <v>0</v>
      </c>
      <c r="GW156" s="128" t="n">
        <f aca="false">GV156*AL156</f>
        <v>0</v>
      </c>
      <c r="GZ156" s="17"/>
      <c r="HA156" s="17"/>
      <c r="HB156" s="17"/>
      <c r="HC156" s="17"/>
      <c r="HD156" s="140" t="n">
        <f aca="false">IF(HD$2&lt;=$A156,IF(HD$3&gt;=$A156,(HD$4),0),0)*($AH157-$AH156)/10000</f>
        <v>0</v>
      </c>
      <c r="HE156" s="140" t="n">
        <f aca="false">IF(HE$2&lt;=$A156,IF(HE$3&gt;=$A156,(HE$4),0),0)*($AH157-$AH156)/10000</f>
        <v>0</v>
      </c>
      <c r="HF156" s="140" t="n">
        <f aca="false">IF(HF$2&lt;=$A156,IF(HF$3&gt;=$A156,(HF$4),0),0)*($AH157-$AH156)/10000</f>
        <v>0</v>
      </c>
      <c r="HG156" s="140" t="n">
        <f aca="false">IF(HG$2&lt;=$A156,IF(HG$3&gt;=$A156,(HG$4),0),0)*($AH157-$AH156)/10000</f>
        <v>0</v>
      </c>
      <c r="HH156" s="140" t="n">
        <f aca="false">IF(HH$2&lt;=$A156,IF(HH$3&gt;=$A156,(HH$4),0),0)*($AH157-$AH156)/10000</f>
        <v>0</v>
      </c>
      <c r="HI156" s="140" t="n">
        <f aca="false">IF(HI$2&lt;=$A156,IF(HI$3&gt;=$A156,(HI$4),0),0)*($AH157-$AH156)/10000</f>
        <v>0</v>
      </c>
      <c r="HJ156" s="17"/>
      <c r="HK156" s="128" t="n">
        <f aca="false">SUM(HD156:HI156)</f>
        <v>0</v>
      </c>
      <c r="HL156" s="128" t="n">
        <f aca="false">HK156*AL156</f>
        <v>0</v>
      </c>
    </row>
    <row r="157" customFormat="false" ht="16.5" hidden="false" customHeight="false" outlineLevel="0" collapsed="false">
      <c r="A157" s="133" t="n">
        <v>41518</v>
      </c>
      <c r="B157" s="144" t="e">
        <f aca="false">INDEX(PrnArray,MATCH($A157,PrnColumn,0),MATCH($AE$19,PrnRow,0))+EP157</f>
        <v>#VALUE!</v>
      </c>
      <c r="C157" s="135" t="n">
        <f aca="false">INDEX(M1SHEET,MATCH($A157,M1COLUMN,0),MATCH($AF$14,M1ROW,0))</f>
        <v>0</v>
      </c>
      <c r="D157" s="152"/>
      <c r="E157" s="144" t="n">
        <f aca="false">INDEX(PrnArray,MATCH($A157,PrnColumn,0),MATCH($AF$47,PrnRow,0))+HL157</f>
        <v>0</v>
      </c>
      <c r="F157" s="135" t="n">
        <f aca="false">INDEX(M1SHEET,MATCH($A157,M1COLUMN,0),MATCH($AF$6,M1ROW,0))</f>
        <v>0.19</v>
      </c>
      <c r="G157" s="152"/>
      <c r="H157" s="144" t="n">
        <f aca="false">INDEX(PrnArray,MATCH($A157,PrnColumn,0),MATCH($AE$11,PrnRow,0))</f>
        <v>0</v>
      </c>
      <c r="I157" s="135" t="n">
        <f aca="false">INDEX(M1SHEET,MATCH($A157,M1COLUMN,0),MATCH($AF$20,M1ROW,0))</f>
        <v>-0.09</v>
      </c>
      <c r="J157" s="152"/>
      <c r="K157" s="144" t="e">
        <f aca="false">INDEX(PrnArray,MATCH($A157,PrnColumn,0),MATCH($AE$21,PrnRow,0))+FS157</f>
        <v>#VALUE!</v>
      </c>
      <c r="L157" s="135" t="n">
        <f aca="false">INDEX(M1SHEET,MATCH($A157,M1COLUMN,0),MATCH($AF$10,M1ROW,0))</f>
        <v>0.0975</v>
      </c>
      <c r="M157" s="152"/>
      <c r="N157" s="144" t="n">
        <f aca="false">INDEX(PrnArray,MATCH($A157,PrnColumn,0),MATCH($AE$40,PrnRow,0))+AJ157</f>
        <v>-43.23</v>
      </c>
      <c r="O157" s="135" t="n">
        <f aca="false">INDEX(M1SHEET,MATCH($A157,M1COLUMN,0),MATCH($AF$26,M1ROW,0))</f>
        <v>0.13</v>
      </c>
      <c r="P157" s="152"/>
      <c r="Q157" s="144" t="n">
        <f aca="false">INDEX(PrnArray,MATCH($A157,PrnColumn,0),MATCH($AE$2,PrnRow,0))+$BE157+$DE157</f>
        <v>1.36</v>
      </c>
      <c r="R157" s="135" t="n">
        <f aca="false">INDEX(M1SHEET,MATCH($A157,M1COLUMN,0),MATCH($AF$3,M1ROW,0))</f>
        <v>-0.57</v>
      </c>
      <c r="S157" s="152"/>
      <c r="T157" s="135" t="n">
        <f aca="false">INDEX(M1SHEET,MATCH($A157,M1COLUMN,0),MATCH($AF$28,M1ROW,0))</f>
        <v>5.46972738036395</v>
      </c>
      <c r="U157" s="152"/>
      <c r="V157" s="144" t="e">
        <f aca="false">INDEX(PrnArray,MATCH($A157,PrnColumn,0),MATCH($AE$18,PrnRow,0))+INDEX(optsArray,MATCH($A157,optsColumn,0),MATCH($AE$18,optsRow,0))+$BE157+$CJ157+$CR157+$DP157</f>
        <v>#VALUE!</v>
      </c>
      <c r="W157" s="135" t="n">
        <f aca="false">INDEX(M1SHEET,MATCH($A157,M1COLUMN,0),MATCH($AF$2,M1ROW,0))</f>
        <v>4.4845</v>
      </c>
      <c r="X157" s="152"/>
      <c r="Z157" s="150" t="e">
        <f aca="false">H157+K157+Q157</f>
        <v>#VALUE!</v>
      </c>
      <c r="AA157" s="58"/>
      <c r="AB157" s="58"/>
      <c r="AH157" s="138" t="n">
        <v>41518</v>
      </c>
      <c r="AI157" s="96" t="n">
        <f aca="false">(BE157+BQ157+CJ157+DP157)*AL157</f>
        <v>0</v>
      </c>
      <c r="AJ157" s="97" t="n">
        <f aca="false">(AN157)*(AL157)</f>
        <v>0</v>
      </c>
      <c r="AK157" s="97" t="n">
        <f aca="false">(AM157+AN157)*(AL157)</f>
        <v>0</v>
      </c>
      <c r="AL157" s="139" t="n">
        <f aca="false">INDEX(M1SHEET,MATCH($AH157,M1COLUMN,0),MATCH($AF$38,M1ROW,0))</f>
        <v>0.464863900721088</v>
      </c>
      <c r="AM157" s="122" t="n">
        <f aca="false">BR157</f>
        <v>0</v>
      </c>
      <c r="AN157" s="97" t="n">
        <f aca="false">BQ157</f>
        <v>0</v>
      </c>
      <c r="AO157" s="125"/>
      <c r="AP157" s="108"/>
      <c r="AQ157" s="128" t="n">
        <f aca="false">SUM(AW157:BD157)+SUM(BH157:BO157)+SUM(DT157:DY157)+SUM(BV157:CH157)</f>
        <v>0</v>
      </c>
      <c r="AR157" s="108"/>
      <c r="AS157" s="17"/>
      <c r="AT157" s="17"/>
      <c r="AU157" s="37" t="n">
        <v>41518</v>
      </c>
      <c r="AV157" s="17"/>
      <c r="AW157" s="128" t="n">
        <f aca="false">IF(AW$2&lt;=$A157,IF(AW$3&gt;=$A157,(AW$4/1.055056),0),0)*($AH158-$AH157)/10000</f>
        <v>0</v>
      </c>
      <c r="AX157" s="140" t="n">
        <f aca="false">IF(AX$2&lt;=$A157,IF(AX$3&gt;=$A157,(AX$4/1.055056),0),0)*($AH158-$AH157)/10000</f>
        <v>0</v>
      </c>
      <c r="AY157" s="140" t="n">
        <f aca="false">IF(AY$2&lt;=$A157,IF(AY$3&gt;=$A157,(AY$4/1.055056),0),0)*($AH158-$AH157)/10000</f>
        <v>0</v>
      </c>
      <c r="AZ157" s="140" t="n">
        <f aca="false">IF(AZ$2&lt;=$A157,IF(AZ$3&gt;=$A157,(AZ$4/1.055056),0),0)*($AH158-$AH157)/10000</f>
        <v>0</v>
      </c>
      <c r="BA157" s="140" t="n">
        <f aca="false">IF(BA$2&lt;=$A157,IF(BA$3&gt;=$A157,(BA$4/1.055056),0),0)*($AH158-$AH157)/10000</f>
        <v>0</v>
      </c>
      <c r="BB157" s="140" t="n">
        <f aca="false">IF(BB$2&lt;=$A157,IF(BB$3&gt;=$A157,(BB$4/1.055056),0),0)*($AH158-$AH157)/10000</f>
        <v>0</v>
      </c>
      <c r="BC157" s="140" t="n">
        <f aca="false">IF(BC$2&lt;=$A157,IF(BC$3&gt;=$A157,(BC$4/1.055056),0),0)*($AH158-$AH157)/10000</f>
        <v>0</v>
      </c>
      <c r="BD157" s="140"/>
      <c r="BE157" s="140" t="n">
        <f aca="false">SUM(AW157:BD157)*AL157</f>
        <v>0</v>
      </c>
      <c r="BF157" s="13"/>
      <c r="BG157" s="13"/>
      <c r="BH157" s="141" t="n">
        <f aca="false">IF(BH$2&lt;=$A157,IF(BH$3&gt;=$A157,(BH$4/1.055056),0),0)*($AH158-$AH157)/10000</f>
        <v>0</v>
      </c>
      <c r="BI157" s="141" t="n">
        <f aca="false">IF(BI$2&lt;=$A157,IF(BI$3&gt;=$A157,(BI$4/1.055056),0),0)*($AH158-$AH157)/10000</f>
        <v>0</v>
      </c>
      <c r="BJ157" s="141" t="n">
        <f aca="false">IF(BJ$2&lt;=$A157,IF(BJ$3&gt;=$A157,(BJ$4/1.055056),0),0)*($AH158-$AH157)/10000</f>
        <v>0</v>
      </c>
      <c r="BK157" s="141" t="n">
        <f aca="false">IF(BK$2&lt;=$A157,IF(BK$3&gt;=$A157,(BK$4/1.055056),0),0)*($AH158-$AH157)/10000</f>
        <v>0</v>
      </c>
      <c r="BL157" s="141" t="n">
        <f aca="false">IF(BL$2&lt;=$A157,IF(BL$3&gt;=$A157,(BL$4/1.055056),0),0)*($AH158-$AH157)/10000</f>
        <v>0</v>
      </c>
      <c r="BM157" s="141" t="n">
        <f aca="false">IF(BM$2&lt;=$A157,IF(BM$3&gt;=$A157,(BM$4/1.055056),0),0)*($AH158-$AH157)/10000</f>
        <v>0</v>
      </c>
      <c r="BN157" s="141" t="n">
        <f aca="false">IF(BN$2&lt;=$A157,IF(BN$3&gt;=$A157,(BN$4/1.055056),0),0)*($AH158-$AH157)/10000</f>
        <v>0</v>
      </c>
      <c r="BO157" s="141" t="n">
        <f aca="false">IF(BO$2&lt;=$A157,IF(BO$3&gt;=$A157,(BO$4/1.055056),0),0)*($AH158-$AH157)/10000</f>
        <v>0</v>
      </c>
      <c r="BP157" s="13"/>
      <c r="BQ157" s="14" t="n">
        <f aca="false">SUM(BH157:BO157)</f>
        <v>0</v>
      </c>
      <c r="BR157" s="14"/>
      <c r="BS157" s="14"/>
      <c r="BT157" s="17"/>
      <c r="BU157" s="17"/>
      <c r="BV157" s="142" t="n">
        <f aca="false">IF(BV$2&lt;=$A157,IF(BV$3&gt;=$A157,(BV$4),0),0)*($AH158-$AH157)/10000</f>
        <v>0</v>
      </c>
      <c r="BW157" s="142" t="n">
        <f aca="false">IF(BW$2&lt;=$A157,IF(BW$3&gt;=$A157,(BW$4),0),0)*($AH158-$AH157)/10000</f>
        <v>0</v>
      </c>
      <c r="BX157" s="142" t="n">
        <f aca="false">IF(BX$2&lt;=$A157,IF(BX$3&gt;=$A157,(BX$4),0),0)*($AH158-$AH157)/10000</f>
        <v>0</v>
      </c>
      <c r="BY157" s="142" t="n">
        <f aca="false">IF(BY$2&lt;=$A157,IF(BY$3&gt;=$A157,(BY$4),0),0)*($AH158-$AH157)/10000</f>
        <v>0</v>
      </c>
      <c r="BZ157" s="142" t="n">
        <f aca="false">IF(BZ$2&lt;=$A157,IF(BZ$3&gt;=$A157,(BZ$4),0),0)*($AH158-$AH157)/10000</f>
        <v>0</v>
      </c>
      <c r="CA157" s="140" t="n">
        <f aca="false">IF(CA$2&lt;=$A157,IF(CA$3&gt;=$A157,(CA$4),0),0)*($AH158-$AH157)/10000</f>
        <v>0</v>
      </c>
      <c r="CB157" s="140" t="n">
        <f aca="false">IF(CB$2&lt;=$A157,IF(CB$3&gt;=$A157,(CB$4),0),0)*($AH158-$AH157)/10000</f>
        <v>0</v>
      </c>
      <c r="CC157" s="140" t="n">
        <f aca="false">IF(CC$2&lt;=$A157,IF(CC$3&gt;=$A157,(CC$4),0),0)*($AH158-$AH157)/10000</f>
        <v>0</v>
      </c>
      <c r="CD157" s="140" t="n">
        <f aca="false">IF(CD$2&lt;=$A157,IF(CD$3&gt;=$A157,(CD$4),0),0)*($AH158-$AH157)/10000</f>
        <v>0</v>
      </c>
      <c r="CE157" s="140" t="n">
        <f aca="false">IF(CE$2&lt;=$A157,IF(CE$3&gt;=$A157,(CE$4),0),0)*($AH158-$AH157)/10000</f>
        <v>0</v>
      </c>
      <c r="CF157" s="140" t="n">
        <f aca="false">IF(CF$2&lt;=$A157,IF(CF$3&gt;=$A157,(CF$4),0),0)*($AH158-$AH157)/10000</f>
        <v>0</v>
      </c>
      <c r="CG157" s="140" t="n">
        <f aca="false">IF(CG$2&lt;=$A157,IF(CG$3&gt;=$A157,(CG$4),0),0)*($AH158-$AH157)/10000</f>
        <v>0</v>
      </c>
      <c r="CH157" s="140" t="n">
        <f aca="false">IF(CH$2&lt;=$A157,IF(CH$3&gt;=$A157,(CH$4),0),0)*($AH158-$AH157)/10000</f>
        <v>0</v>
      </c>
      <c r="CI157" s="17"/>
      <c r="CJ157" s="128" t="n">
        <f aca="false">SUM(BV157:CH157)*$AL157</f>
        <v>0</v>
      </c>
      <c r="CK157" s="128"/>
      <c r="CL157" s="128"/>
      <c r="CM157" s="142" t="n">
        <f aca="false">IF(CM$2&lt;=$A157,IF(CM$3&gt;=$A157,(CM$4),0),0)*($AH158-$AH157)/10000</f>
        <v>0</v>
      </c>
      <c r="CN157" s="142" t="n">
        <f aca="false">IF(CN$2&lt;=$A157,IF(CN$3&gt;=$A157,(CN$4),0),0)*($AH158-$AH157)/10000</f>
        <v>0</v>
      </c>
      <c r="CO157" s="142" t="n">
        <f aca="false">IF(CO$2&lt;=$A157,IF(CO$3&gt;=$A157,(CO$4),0),0)*($AH158-$AH157)/10000</f>
        <v>0</v>
      </c>
      <c r="CP157" s="142" t="n">
        <f aca="false">IF(CP$2&lt;=$A157,IF(CP$3&gt;=$A157,(CP$4),0),0)*($AH158-$AH157)/10000</f>
        <v>0</v>
      </c>
      <c r="CQ157" s="128"/>
      <c r="CR157" s="128" t="n">
        <f aca="false">SUM(CM157:CP157)*AL157</f>
        <v>0</v>
      </c>
      <c r="CS157" s="128"/>
      <c r="CT157" s="17"/>
      <c r="CU157" s="17"/>
      <c r="CV157" s="17"/>
      <c r="CW157" s="140" t="n">
        <f aca="false">IF(CW$2&lt;=$A157,IF(CW$3&gt;=$A157,(CW$4),0),0)*($AH158-$AH157)/10000</f>
        <v>0</v>
      </c>
      <c r="CX157" s="140" t="n">
        <f aca="false">IF(CX$2&lt;=$A157,IF(CX$3&gt;=$A157,(CX$4),0),0)*($AH158-$AH157)/10000</f>
        <v>0</v>
      </c>
      <c r="CY157" s="140" t="n">
        <f aca="false">IF(CY$2&lt;=$A157,IF(CY$3&gt;=$A157,(CY$4),0),0)*($AH158-$AH157)/10000</f>
        <v>0</v>
      </c>
      <c r="CZ157" s="140" t="n">
        <f aca="false">IF(CZ$2&lt;=$A157,IF(CZ$3&gt;=$A157,(CZ$4),0),0)*($AH158-$AH157)/10000</f>
        <v>0</v>
      </c>
      <c r="DA157" s="140" t="n">
        <f aca="false">IF(DA$2&lt;=$A157,IF(DA$3&gt;=$A157,(DA$4),0),0)*($AH158-$AH157)/10000</f>
        <v>0</v>
      </c>
      <c r="DB157" s="140" t="n">
        <f aca="false">IF(DB$2&lt;=$A157,IF(DB$3&gt;=$A157,(DB$4),0),0)*($AH158-$AH157)/10000</f>
        <v>0</v>
      </c>
      <c r="DC157" s="140" t="n">
        <f aca="false">IF(DC$2&lt;=$A157,IF(DC$3&gt;=$A157,(DC$4),0),0)*($AH158-$AH157)/10000</f>
        <v>0</v>
      </c>
      <c r="DD157" s="17"/>
      <c r="DE157" s="128" t="n">
        <f aca="false">SUM(CW157:DC157)*$AL157</f>
        <v>0</v>
      </c>
      <c r="DF157" s="17"/>
      <c r="DG157" s="17"/>
      <c r="DH157" s="17"/>
      <c r="DI157" s="17"/>
      <c r="DJ157" s="17"/>
      <c r="DK157" s="140" t="n">
        <f aca="false">IF(DK$2&lt;=$A157,IF(DK$3&gt;=$A157,(DK$4),0),0)*($AH158-$AH157)/10000</f>
        <v>0</v>
      </c>
      <c r="DL157" s="140" t="n">
        <f aca="false">IF(DL$2&lt;=$A157,IF(DL$3&gt;=$A157,(DL$4),0),0)*($AH158-$AH157)/10000</f>
        <v>0</v>
      </c>
      <c r="DM157" s="140" t="n">
        <f aca="false">IF(DM$2&lt;=$A157,IF(DM$3&gt;=$A157,(DM$4),0),0)*($AH158-$AH157)/10000</f>
        <v>0</v>
      </c>
      <c r="DN157" s="140" t="n">
        <f aca="false">IF(DN$2&lt;=$A157,IF(DN$3&gt;=$A157,(DN$4),0),0)*($AH158-$AH157)/10000</f>
        <v>0</v>
      </c>
      <c r="DO157" s="140"/>
      <c r="DP157" s="140" t="n">
        <f aca="false">SUM(DK157:DN157)*AL157</f>
        <v>0</v>
      </c>
      <c r="DQ157" s="140"/>
      <c r="DR157" s="140" t="n">
        <f aca="false">IF(DR$2&lt;=$A157,IF(DR$3&gt;=$A157,(DR$4),0),0)*($AH158-$AH157)/10000</f>
        <v>0</v>
      </c>
      <c r="DS157" s="140" t="n">
        <f aca="false">IF(DS$2&lt;=$A157,IF(DS$3&gt;=$A157,(DS$4),0),0)*($AH158-$AH157)/10000</f>
        <v>0</v>
      </c>
      <c r="DT157" s="140" t="n">
        <f aca="false">IF(DT$2&lt;=$A157,IF(DT$3&gt;=$A157,(DT$4),0),0)*($AH158-$AH157)/10000</f>
        <v>0</v>
      </c>
      <c r="DU157" s="140" t="n">
        <f aca="false">IF(DU$2&lt;=$A157,IF(DU$3&gt;=$A157,(DU$4),0),0)*($AH158-$AH157)/10000</f>
        <v>0</v>
      </c>
      <c r="DV157" s="140" t="n">
        <f aca="false">IF(DV$2&lt;=$A157,IF(DV$3&gt;=$A157,(DV$4),0),0)*($AH158-$AH157)/10000</f>
        <v>0</v>
      </c>
      <c r="DW157" s="140" t="n">
        <f aca="false">IF(DW$2&lt;=$A157,IF(DW$3&gt;=$A157,(DW$4),0),0)*($AH158-$AH157)/10000</f>
        <v>0</v>
      </c>
      <c r="DX157" s="140" t="n">
        <f aca="false">IF(DX$2&lt;=$A157,IF(DX$3&gt;=$A157,(DX$4),0),0)*($AH158-$AH157)/10000</f>
        <v>0</v>
      </c>
      <c r="DY157" s="140" t="n">
        <f aca="false">IF(DY$2&lt;=$A157,IF(DY$3&gt;=$A157,(DY$4),0),0)*($AH158-$AH157)/10000</f>
        <v>0</v>
      </c>
      <c r="DZ157" s="17"/>
      <c r="EA157" s="128" t="n">
        <f aca="false">DP157+((SUM(DR157:DY157)))</f>
        <v>0</v>
      </c>
      <c r="EB157" s="128" t="n">
        <f aca="false">EA157*AL157</f>
        <v>0</v>
      </c>
      <c r="EC157" s="17"/>
      <c r="ED157" s="17"/>
      <c r="EE157" s="17"/>
      <c r="EF157" s="17"/>
      <c r="EG157" s="17"/>
      <c r="EH157" s="140" t="n">
        <f aca="false">IF(EH$2&lt;=$A157,IF(EH$3&gt;=$A157,(EH$4),0),0)*($AH158-$AH157)/10000</f>
        <v>0</v>
      </c>
      <c r="EI157" s="140" t="n">
        <f aca="false">IF(EI$2&lt;=$A157,IF(EI$3&gt;=$A157,(EI$4),0),0)*($AH158-$AH157)/10000</f>
        <v>0</v>
      </c>
      <c r="EJ157" s="140" t="n">
        <f aca="false">IF(EJ$2&lt;=$A157,IF(EJ$3&gt;=$A157,(EJ$4),0),0)*($AH158-$AH157)/10000</f>
        <v>0</v>
      </c>
      <c r="EK157" s="140" t="n">
        <f aca="false">IF(EK$2&lt;=$A157,IF(EK$3&gt;=$A157,(EK$4),0),0)*($AH158-$AH157)/10000</f>
        <v>0</v>
      </c>
      <c r="EL157" s="140" t="n">
        <f aca="false">IF(EL$2&lt;=$A157,IF(EL$3&gt;=$A157,(EL$4),0),0)*($AH158-$AH157)/10000</f>
        <v>0</v>
      </c>
      <c r="EM157" s="140" t="n">
        <f aca="false">IF(EM$2&lt;=$A157,IF(EM$3&gt;=$A157,(EM$4),0),0)*($AH158-$AH157)/10000</f>
        <v>0</v>
      </c>
      <c r="EN157" s="17"/>
      <c r="EO157" s="128" t="n">
        <f aca="false">SUM(EH157:EM157)</f>
        <v>0</v>
      </c>
      <c r="EP157" s="128" t="n">
        <f aca="false">EO157*AL157</f>
        <v>0</v>
      </c>
      <c r="EQ157" s="17"/>
      <c r="ER157" s="17"/>
      <c r="ES157" s="17"/>
      <c r="ET157" s="17"/>
      <c r="EU157" s="17"/>
      <c r="EV157" s="140" t="n">
        <f aca="false">IF(EV$2&lt;=$A157,IF(EV$3&gt;=$A157,(EV$4),0),0)*($AH158-$AH157)/10000</f>
        <v>0</v>
      </c>
      <c r="EW157" s="140" t="n">
        <f aca="false">IF(EW$2&lt;=$A157,IF(EW$3&gt;=$A157,(EW$4),0),0)*($AH158-$AH157)/10000</f>
        <v>0</v>
      </c>
      <c r="EX157" s="140" t="n">
        <f aca="false">IF(EX$2&lt;=$A157,IF(EX$3&gt;=$A157,(EX$4),0),0)*($AH158-$AH157)/10000</f>
        <v>0</v>
      </c>
      <c r="EY157" s="140" t="n">
        <f aca="false">IF(EY$2&lt;=$A157,IF(EY$3&gt;=$A157,(EY$4),0),0)*($AH158-$AH157)/10000</f>
        <v>0</v>
      </c>
      <c r="EZ157" s="140" t="n">
        <f aca="false">IF(EZ$2&lt;=$A157,IF(EZ$3&gt;=$A157,(EZ$4),0),0)*($AH158-$AH157)/10000</f>
        <v>0</v>
      </c>
      <c r="FA157" s="140" t="n">
        <f aca="false">IF(FA$2&lt;=$A157,IF(FA$3&gt;=$A157,(FA$4),0),0)*($AH158-$AH157)/10000</f>
        <v>0</v>
      </c>
      <c r="FB157" s="17"/>
      <c r="FC157" s="128" t="n">
        <f aca="false">SUM(EV157:FA157)</f>
        <v>0</v>
      </c>
      <c r="FD157" s="128" t="n">
        <f aca="false">FC157*AL157</f>
        <v>0</v>
      </c>
      <c r="FE157" s="17"/>
      <c r="FF157" s="17"/>
      <c r="FG157" s="17"/>
      <c r="FH157" s="17"/>
      <c r="FI157" s="17"/>
      <c r="FJ157" s="17"/>
      <c r="FK157" s="140" t="n">
        <f aca="false">IF(FK$2&lt;=$A157,IF(FK$3&gt;=$A157,(FK$4),0),0)*($AH158-$AH157)/10000</f>
        <v>0</v>
      </c>
      <c r="FL157" s="140" t="n">
        <f aca="false">IF(FL$2&lt;=$A157,IF(FL$3&gt;=$A157,(FL$4),0),0)*($AH158-$AH157)/10000</f>
        <v>0</v>
      </c>
      <c r="FM157" s="140" t="n">
        <f aca="false">IF(FM$2&lt;=$A157,IF(FM$3&gt;=$A157,(FM$4),0),0)*($AH158-$AH157)/10000</f>
        <v>0</v>
      </c>
      <c r="FN157" s="140" t="n">
        <f aca="false">IF(FN$2&lt;=$A157,IF(FN$3&gt;=$A157,(FN$4),0),0)*($AH158-$AH157)/10000</f>
        <v>0</v>
      </c>
      <c r="FO157" s="140" t="n">
        <f aca="false">IF(FO$2&lt;=$A157,IF(FO$3&gt;=$A157,(FO$4),0),0)*($AH158-$AH157)/10000</f>
        <v>0</v>
      </c>
      <c r="FP157" s="140" t="n">
        <f aca="false">IF(FP$2&lt;=$A157,IF(FP$3&gt;=$A157,(FP$4),0),0)*($AH158-$AH157)/10000</f>
        <v>0</v>
      </c>
      <c r="FQ157" s="17"/>
      <c r="FR157" s="128" t="n">
        <f aca="false">SUM(FK157:FP157)</f>
        <v>0</v>
      </c>
      <c r="FS157" s="128" t="n">
        <f aca="false">FR157*AL157</f>
        <v>0</v>
      </c>
      <c r="FT157" s="17"/>
      <c r="FU157" s="17"/>
      <c r="FV157" s="17"/>
      <c r="FW157" s="17"/>
      <c r="FX157" s="17"/>
      <c r="FY157" s="17"/>
      <c r="FZ157" s="140" t="n">
        <f aca="false">IF(FZ$2&lt;=$A157,IF(FZ$3&gt;=$A157,(FZ$4),0),0)*($AH158-$AH157)/10000</f>
        <v>0</v>
      </c>
      <c r="GA157" s="140" t="n">
        <f aca="false">IF(GA$2&lt;=$A157,IF(GA$3&gt;=$A157,(GA$4),0),0)*($AH158-$AH157)/10000</f>
        <v>0</v>
      </c>
      <c r="GB157" s="140" t="n">
        <f aca="false">IF(GB$2&lt;=$A157,IF(GB$3&gt;=$A157,(GB$4),0),0)*($AH158-$AH157)/10000</f>
        <v>0</v>
      </c>
      <c r="GC157" s="140" t="n">
        <f aca="false">IF(GC$2&lt;=$A157,IF(GC$3&gt;=$A157,(GC$4),0),0)*($AH158-$AH157)/10000</f>
        <v>0</v>
      </c>
      <c r="GD157" s="140" t="n">
        <f aca="false">IF(GD$2&lt;=$A157,IF(GD$3&gt;=$A157,(GD$4),0),0)*($AH158-$AH157)/10000</f>
        <v>0</v>
      </c>
      <c r="GE157" s="140" t="n">
        <f aca="false">IF(GE$2&lt;=$A157,IF(GE$3&gt;=$A157,(GE$4),0),0)*($AH158-$AH157)/10000</f>
        <v>0</v>
      </c>
      <c r="GF157" s="17"/>
      <c r="GG157" s="128" t="n">
        <f aca="false">SUM(FZ157:GE157)</f>
        <v>0</v>
      </c>
      <c r="GH157" s="128" t="n">
        <f aca="false">GG157*AL157</f>
        <v>0</v>
      </c>
      <c r="GK157" s="17"/>
      <c r="GL157" s="17"/>
      <c r="GM157" s="17"/>
      <c r="GN157" s="17"/>
      <c r="GO157" s="140" t="n">
        <f aca="false">IF(GO$2&lt;=$A157,IF(GO$3&gt;=$A157,(GO$4),0),0)*($AH158-$AH157)/10000</f>
        <v>0</v>
      </c>
      <c r="GP157" s="140" t="n">
        <f aca="false">IF(GP$2&lt;=$A157,IF(GP$3&gt;=$A157,(GP$4),0),0)*($AH158-$AH157)/10000</f>
        <v>0</v>
      </c>
      <c r="GQ157" s="140" t="n">
        <f aca="false">IF(GQ$2&lt;=$A157,IF(GQ$3&gt;=$A157,(GQ$4),0),0)*($AH158-$AH157)/10000</f>
        <v>0</v>
      </c>
      <c r="GR157" s="140" t="n">
        <f aca="false">IF(GR$2&lt;=$A157,IF(GR$3&gt;=$A157,(GR$4),0),0)*($AH158-$AH157)/10000</f>
        <v>0</v>
      </c>
      <c r="GS157" s="140" t="n">
        <f aca="false">IF(GS$2&lt;=$A157,IF(GS$3&gt;=$A157,(GS$4),0),0)*($AH158-$AH157)/10000</f>
        <v>0</v>
      </c>
      <c r="GT157" s="140" t="n">
        <f aca="false">IF(GT$2&lt;=$A157,IF(GT$3&gt;=$A157,(GT$4),0),0)*($AH158-$AH157)/10000</f>
        <v>0</v>
      </c>
      <c r="GU157" s="17"/>
      <c r="GV157" s="128" t="n">
        <f aca="false">SUM(GO157:GT157)</f>
        <v>0</v>
      </c>
      <c r="GW157" s="128" t="n">
        <f aca="false">GV157*AL157</f>
        <v>0</v>
      </c>
      <c r="GZ157" s="17"/>
      <c r="HA157" s="17"/>
      <c r="HB157" s="17"/>
      <c r="HC157" s="17"/>
      <c r="HD157" s="140" t="n">
        <f aca="false">IF(HD$2&lt;=$A157,IF(HD$3&gt;=$A157,(HD$4),0),0)*($AH158-$AH157)/10000</f>
        <v>0</v>
      </c>
      <c r="HE157" s="140" t="n">
        <f aca="false">IF(HE$2&lt;=$A157,IF(HE$3&gt;=$A157,(HE$4),0),0)*($AH158-$AH157)/10000</f>
        <v>0</v>
      </c>
      <c r="HF157" s="140" t="n">
        <f aca="false">IF(HF$2&lt;=$A157,IF(HF$3&gt;=$A157,(HF$4),0),0)*($AH158-$AH157)/10000</f>
        <v>0</v>
      </c>
      <c r="HG157" s="140" t="n">
        <f aca="false">IF(HG$2&lt;=$A157,IF(HG$3&gt;=$A157,(HG$4),0),0)*($AH158-$AH157)/10000</f>
        <v>0</v>
      </c>
      <c r="HH157" s="140" t="n">
        <f aca="false">IF(HH$2&lt;=$A157,IF(HH$3&gt;=$A157,(HH$4),0),0)*($AH158-$AH157)/10000</f>
        <v>0</v>
      </c>
      <c r="HI157" s="140" t="n">
        <f aca="false">IF(HI$2&lt;=$A157,IF(HI$3&gt;=$A157,(HI$4),0),0)*($AH158-$AH157)/10000</f>
        <v>0</v>
      </c>
      <c r="HJ157" s="17"/>
      <c r="HK157" s="128" t="n">
        <f aca="false">SUM(HD157:HI157)</f>
        <v>0</v>
      </c>
      <c r="HL157" s="128" t="n">
        <f aca="false">HK157*AL157</f>
        <v>0</v>
      </c>
    </row>
    <row r="158" customFormat="false" ht="16.5" hidden="false" customHeight="false" outlineLevel="0" collapsed="false">
      <c r="A158" s="143" t="n">
        <v>41548</v>
      </c>
      <c r="B158" s="153" t="e">
        <f aca="false">INDEX(PrnArray,MATCH($A158,PrnColumn,0),MATCH($AE$19,PrnRow,0))+EP158</f>
        <v>#VALUE!</v>
      </c>
      <c r="C158" s="154" t="n">
        <f aca="false">INDEX(M1SHEET,MATCH($A158,M1COLUMN,0),MATCH($AF$14,M1ROW,0))</f>
        <v>0</v>
      </c>
      <c r="D158" s="155"/>
      <c r="E158" s="153" t="n">
        <f aca="false">INDEX(PrnArray,MATCH($A158,PrnColumn,0),MATCH($AF$47,PrnRow,0))+HL158</f>
        <v>0</v>
      </c>
      <c r="F158" s="154" t="n">
        <f aca="false">INDEX(M1SHEET,MATCH($A158,M1COLUMN,0),MATCH($AF$6,M1ROW,0))</f>
        <v>0.2</v>
      </c>
      <c r="G158" s="155"/>
      <c r="H158" s="153" t="n">
        <f aca="false">INDEX(PrnArray,MATCH($A158,PrnColumn,0),MATCH($AE$11,PrnRow,0))</f>
        <v>0</v>
      </c>
      <c r="I158" s="154" t="n">
        <f aca="false">INDEX(M1SHEET,MATCH($A158,M1COLUMN,0),MATCH($AF$20,M1ROW,0))</f>
        <v>-0.09</v>
      </c>
      <c r="J158" s="155"/>
      <c r="K158" s="153" t="e">
        <f aca="false">INDEX(PrnArray,MATCH($A158,PrnColumn,0),MATCH($AE$21,PrnRow,0))+FS158</f>
        <v>#VALUE!</v>
      </c>
      <c r="L158" s="154" t="n">
        <f aca="false">INDEX(M1SHEET,MATCH($A158,M1COLUMN,0),MATCH($AF$10,M1ROW,0))</f>
        <v>0.1075</v>
      </c>
      <c r="M158" s="155"/>
      <c r="N158" s="153" t="n">
        <f aca="false">INDEX(PrnArray,MATCH($A158,PrnColumn,0),MATCH($AE$40,PrnRow,0))+AJ158</f>
        <v>-44.43</v>
      </c>
      <c r="O158" s="154" t="n">
        <f aca="false">INDEX(M1SHEET,MATCH($A158,M1COLUMN,0),MATCH($AF$26,M1ROW,0))</f>
        <v>0.13</v>
      </c>
      <c r="P158" s="155"/>
      <c r="Q158" s="153" t="n">
        <f aca="false">INDEX(PrnArray,MATCH($A158,PrnColumn,0),MATCH($AE$2,PrnRow,0))+$BE158+$DE158</f>
        <v>1.4</v>
      </c>
      <c r="R158" s="154" t="n">
        <f aca="false">INDEX(M1SHEET,MATCH($A158,M1COLUMN,0),MATCH($AF$3,M1ROW,0))</f>
        <v>-0.57</v>
      </c>
      <c r="S158" s="155"/>
      <c r="T158" s="154" t="n">
        <f aca="false">INDEX(M1SHEET,MATCH($A158,M1COLUMN,0),MATCH($AF$28,M1ROW,0))</f>
        <v>5.52284680476253</v>
      </c>
      <c r="U158" s="155"/>
      <c r="V158" s="153" t="e">
        <f aca="false">INDEX(PrnArray,MATCH($A158,PrnColumn,0),MATCH($AE$18,PrnRow,0))+INDEX(optsArray,MATCH($A158,optsColumn,0),MATCH($AE$18,optsRow,0))+$BE158+$CJ158+$CR158+$DP158</f>
        <v>#VALUE!</v>
      </c>
      <c r="W158" s="154" t="n">
        <f aca="false">INDEX(M1SHEET,MATCH($A158,M1COLUMN,0),MATCH($AF$2,M1ROW,0))</f>
        <v>4.5225</v>
      </c>
      <c r="X158" s="155"/>
      <c r="Z158" s="146" t="e">
        <f aca="false">H158+K158+Q158</f>
        <v>#VALUE!</v>
      </c>
      <c r="AA158" s="58"/>
      <c r="AB158" s="58"/>
      <c r="AH158" s="138" t="n">
        <v>41548</v>
      </c>
      <c r="AI158" s="96" t="n">
        <f aca="false">(BE158+BQ158+CJ158+DP158)*AL158</f>
        <v>0</v>
      </c>
      <c r="AJ158" s="97" t="n">
        <f aca="false">(AN158)*(AL158)</f>
        <v>0</v>
      </c>
      <c r="AK158" s="97" t="n">
        <f aca="false">(AM158+AN158)*(AL158)</f>
        <v>0</v>
      </c>
      <c r="AL158" s="139" t="n">
        <f aca="false">INDEX(M1SHEET,MATCH($AH158,M1COLUMN,0),MATCH($AF$38,M1ROW,0))</f>
        <v>0.462321852311871</v>
      </c>
      <c r="AM158" s="122" t="n">
        <f aca="false">BR158</f>
        <v>0</v>
      </c>
      <c r="AN158" s="97" t="n">
        <f aca="false">BQ158</f>
        <v>0</v>
      </c>
      <c r="AO158" s="125"/>
      <c r="AP158" s="108"/>
      <c r="AQ158" s="128" t="n">
        <f aca="false">SUM(AW158:BD158)+SUM(BH158:BO158)+SUM(DT158:DY158)+SUM(BV158:CH158)</f>
        <v>0</v>
      </c>
      <c r="AR158" s="108"/>
      <c r="AS158" s="17"/>
      <c r="AT158" s="17"/>
      <c r="AU158" s="37" t="n">
        <v>41548</v>
      </c>
      <c r="AV158" s="17"/>
      <c r="AW158" s="128" t="n">
        <f aca="false">IF(AW$2&lt;=$A158,IF(AW$3&gt;=$A158,(AW$4/1.055056),0),0)*($AH159-$AH158)/10000</f>
        <v>0</v>
      </c>
      <c r="AX158" s="140" t="n">
        <f aca="false">IF(AX$2&lt;=$A158,IF(AX$3&gt;=$A158,(AX$4/1.055056),0),0)*($AH159-$AH158)/10000</f>
        <v>0</v>
      </c>
      <c r="AY158" s="140" t="n">
        <f aca="false">IF(AY$2&lt;=$A158,IF(AY$3&gt;=$A158,(AY$4/1.055056),0),0)*($AH159-$AH158)/10000</f>
        <v>0</v>
      </c>
      <c r="AZ158" s="140" t="n">
        <f aca="false">IF(AZ$2&lt;=$A158,IF(AZ$3&gt;=$A158,(AZ$4/1.055056),0),0)*($AH159-$AH158)/10000</f>
        <v>0</v>
      </c>
      <c r="BA158" s="140" t="n">
        <f aca="false">IF(BA$2&lt;=$A158,IF(BA$3&gt;=$A158,(BA$4/1.055056),0),0)*($AH159-$AH158)/10000</f>
        <v>0</v>
      </c>
      <c r="BB158" s="140" t="n">
        <f aca="false">IF(BB$2&lt;=$A158,IF(BB$3&gt;=$A158,(BB$4/1.055056),0),0)*($AH159-$AH158)/10000</f>
        <v>0</v>
      </c>
      <c r="BC158" s="140" t="n">
        <f aca="false">IF(BC$2&lt;=$A158,IF(BC$3&gt;=$A158,(BC$4/1.055056),0),0)*($AH159-$AH158)/10000</f>
        <v>0</v>
      </c>
      <c r="BD158" s="140"/>
      <c r="BE158" s="140" t="n">
        <f aca="false">SUM(AW158:BD158)*AL158</f>
        <v>0</v>
      </c>
      <c r="BF158" s="13"/>
      <c r="BG158" s="13"/>
      <c r="BH158" s="141" t="n">
        <f aca="false">IF(BH$2&lt;=$A158,IF(BH$3&gt;=$A158,(BH$4/1.055056),0),0)*($AH159-$AH158)/10000</f>
        <v>0</v>
      </c>
      <c r="BI158" s="141" t="n">
        <f aca="false">IF(BI$2&lt;=$A158,IF(BI$3&gt;=$A158,(BI$4/1.055056),0),0)*($AH159-$AH158)/10000</f>
        <v>0</v>
      </c>
      <c r="BJ158" s="141" t="n">
        <f aca="false">IF(BJ$2&lt;=$A158,IF(BJ$3&gt;=$A158,(BJ$4/1.055056),0),0)*($AH159-$AH158)/10000</f>
        <v>0</v>
      </c>
      <c r="BK158" s="141" t="n">
        <f aca="false">IF(BK$2&lt;=$A158,IF(BK$3&gt;=$A158,(BK$4/1.055056),0),0)*($AH159-$AH158)/10000</f>
        <v>0</v>
      </c>
      <c r="BL158" s="141" t="n">
        <f aca="false">IF(BL$2&lt;=$A158,IF(BL$3&gt;=$A158,(BL$4/1.055056),0),0)*($AH159-$AH158)/10000</f>
        <v>0</v>
      </c>
      <c r="BM158" s="141" t="n">
        <f aca="false">IF(BM$2&lt;=$A158,IF(BM$3&gt;=$A158,(BM$4/1.055056),0),0)*($AH159-$AH158)/10000</f>
        <v>0</v>
      </c>
      <c r="BN158" s="141" t="n">
        <f aca="false">IF(BN$2&lt;=$A158,IF(BN$3&gt;=$A158,(BN$4/1.055056),0),0)*($AH159-$AH158)/10000</f>
        <v>0</v>
      </c>
      <c r="BO158" s="141" t="n">
        <f aca="false">IF(BO$2&lt;=$A158,IF(BO$3&gt;=$A158,(BO$4/1.055056),0),0)*($AH159-$AH158)/10000</f>
        <v>0</v>
      </c>
      <c r="BP158" s="13"/>
      <c r="BQ158" s="14" t="n">
        <f aca="false">SUM(BH158:BO158)</f>
        <v>0</v>
      </c>
      <c r="BR158" s="14"/>
      <c r="BS158" s="14"/>
      <c r="BT158" s="17"/>
      <c r="BU158" s="17"/>
      <c r="BV158" s="142" t="n">
        <f aca="false">IF(BV$2&lt;=$A158,IF(BV$3&gt;=$A158,(BV$4),0),0)*($AH159-$AH158)/10000</f>
        <v>0</v>
      </c>
      <c r="BW158" s="142" t="n">
        <f aca="false">IF(BW$2&lt;=$A158,IF(BW$3&gt;=$A158,(BW$4),0),0)*($AH159-$AH158)/10000</f>
        <v>0</v>
      </c>
      <c r="BX158" s="142" t="n">
        <f aca="false">IF(BX$2&lt;=$A158,IF(BX$3&gt;=$A158,(BX$4),0),0)*($AH159-$AH158)/10000</f>
        <v>0</v>
      </c>
      <c r="BY158" s="142" t="n">
        <f aca="false">IF(BY$2&lt;=$A158,IF(BY$3&gt;=$A158,(BY$4),0),0)*($AH159-$AH158)/10000</f>
        <v>0</v>
      </c>
      <c r="BZ158" s="142" t="n">
        <f aca="false">IF(BZ$2&lt;=$A158,IF(BZ$3&gt;=$A158,(BZ$4),0),0)*($AH159-$AH158)/10000</f>
        <v>0</v>
      </c>
      <c r="CA158" s="140" t="n">
        <f aca="false">IF(CA$2&lt;=$A158,IF(CA$3&gt;=$A158,(CA$4),0),0)*($AH159-$AH158)/10000</f>
        <v>0</v>
      </c>
      <c r="CB158" s="140" t="n">
        <f aca="false">IF(CB$2&lt;=$A158,IF(CB$3&gt;=$A158,(CB$4),0),0)*($AH159-$AH158)/10000</f>
        <v>0</v>
      </c>
      <c r="CC158" s="140" t="n">
        <f aca="false">IF(CC$2&lt;=$A158,IF(CC$3&gt;=$A158,(CC$4),0),0)*($AH159-$AH158)/10000</f>
        <v>0</v>
      </c>
      <c r="CD158" s="140" t="n">
        <f aca="false">IF(CD$2&lt;=$A158,IF(CD$3&gt;=$A158,(CD$4),0),0)*($AH159-$AH158)/10000</f>
        <v>0</v>
      </c>
      <c r="CE158" s="140" t="n">
        <f aca="false">IF(CE$2&lt;=$A158,IF(CE$3&gt;=$A158,(CE$4),0),0)*($AH159-$AH158)/10000</f>
        <v>0</v>
      </c>
      <c r="CF158" s="140" t="n">
        <f aca="false">IF(CF$2&lt;=$A158,IF(CF$3&gt;=$A158,(CF$4),0),0)*($AH159-$AH158)/10000</f>
        <v>0</v>
      </c>
      <c r="CG158" s="140" t="n">
        <f aca="false">IF(CG$2&lt;=$A158,IF(CG$3&gt;=$A158,(CG$4),0),0)*($AH159-$AH158)/10000</f>
        <v>0</v>
      </c>
      <c r="CH158" s="140" t="n">
        <f aca="false">IF(CH$2&lt;=$A158,IF(CH$3&gt;=$A158,(CH$4),0),0)*($AH159-$AH158)/10000</f>
        <v>0</v>
      </c>
      <c r="CI158" s="17"/>
      <c r="CJ158" s="128" t="n">
        <f aca="false">SUM(BV158:CH158)*$AL158</f>
        <v>0</v>
      </c>
      <c r="CK158" s="128"/>
      <c r="CL158" s="128"/>
      <c r="CM158" s="142" t="n">
        <f aca="false">IF(CM$2&lt;=$A158,IF(CM$3&gt;=$A158,(CM$4),0),0)*($AH159-$AH158)/10000</f>
        <v>0</v>
      </c>
      <c r="CN158" s="142" t="n">
        <f aca="false">IF(CN$2&lt;=$A158,IF(CN$3&gt;=$A158,(CN$4),0),0)*($AH159-$AH158)/10000</f>
        <v>0</v>
      </c>
      <c r="CO158" s="142" t="n">
        <f aca="false">IF(CO$2&lt;=$A158,IF(CO$3&gt;=$A158,(CO$4),0),0)*($AH159-$AH158)/10000</f>
        <v>0</v>
      </c>
      <c r="CP158" s="142" t="n">
        <f aca="false">IF(CP$2&lt;=$A158,IF(CP$3&gt;=$A158,(CP$4),0),0)*($AH159-$AH158)/10000</f>
        <v>0</v>
      </c>
      <c r="CQ158" s="128"/>
      <c r="CR158" s="128" t="n">
        <f aca="false">SUM(CM158:CP158)*AL158</f>
        <v>0</v>
      </c>
      <c r="CS158" s="128"/>
      <c r="CT158" s="17"/>
      <c r="CU158" s="17"/>
      <c r="CV158" s="17"/>
      <c r="CW158" s="140" t="n">
        <f aca="false">IF(CW$2&lt;=$A158,IF(CW$3&gt;=$A158,(CW$4),0),0)*($AH159-$AH158)/10000</f>
        <v>0</v>
      </c>
      <c r="CX158" s="140" t="n">
        <f aca="false">IF(CX$2&lt;=$A158,IF(CX$3&gt;=$A158,(CX$4),0),0)*($AH159-$AH158)/10000</f>
        <v>0</v>
      </c>
      <c r="CY158" s="140" t="n">
        <f aca="false">IF(CY$2&lt;=$A158,IF(CY$3&gt;=$A158,(CY$4),0),0)*($AH159-$AH158)/10000</f>
        <v>0</v>
      </c>
      <c r="CZ158" s="140" t="n">
        <f aca="false">IF(CZ$2&lt;=$A158,IF(CZ$3&gt;=$A158,(CZ$4),0),0)*($AH159-$AH158)/10000</f>
        <v>0</v>
      </c>
      <c r="DA158" s="140" t="n">
        <f aca="false">IF(DA$2&lt;=$A158,IF(DA$3&gt;=$A158,(DA$4),0),0)*($AH159-$AH158)/10000</f>
        <v>0</v>
      </c>
      <c r="DB158" s="140" t="n">
        <f aca="false">IF(DB$2&lt;=$A158,IF(DB$3&gt;=$A158,(DB$4),0),0)*($AH159-$AH158)/10000</f>
        <v>0</v>
      </c>
      <c r="DC158" s="140" t="n">
        <f aca="false">IF(DC$2&lt;=$A158,IF(DC$3&gt;=$A158,(DC$4),0),0)*($AH159-$AH158)/10000</f>
        <v>0</v>
      </c>
      <c r="DD158" s="17"/>
      <c r="DE158" s="128" t="n">
        <f aca="false">SUM(CW158:DC158)*$AL158</f>
        <v>0</v>
      </c>
      <c r="DF158" s="17"/>
      <c r="DG158" s="17"/>
      <c r="DH158" s="17"/>
      <c r="DI158" s="17"/>
      <c r="DJ158" s="17"/>
      <c r="DK158" s="140" t="n">
        <f aca="false">IF(DK$2&lt;=$A158,IF(DK$3&gt;=$A158,(DK$4),0),0)*($AH159-$AH158)/10000</f>
        <v>0</v>
      </c>
      <c r="DL158" s="140" t="n">
        <f aca="false">IF(DL$2&lt;=$A158,IF(DL$3&gt;=$A158,(DL$4),0),0)*($AH159-$AH158)/10000</f>
        <v>0</v>
      </c>
      <c r="DM158" s="140" t="n">
        <f aca="false">IF(DM$2&lt;=$A158,IF(DM$3&gt;=$A158,(DM$4),0),0)*($AH159-$AH158)/10000</f>
        <v>0</v>
      </c>
      <c r="DN158" s="140" t="n">
        <f aca="false">IF(DN$2&lt;=$A158,IF(DN$3&gt;=$A158,(DN$4),0),0)*($AH159-$AH158)/10000</f>
        <v>0</v>
      </c>
      <c r="DO158" s="140"/>
      <c r="DP158" s="140" t="n">
        <f aca="false">SUM(DK158:DN158)*AL158</f>
        <v>0</v>
      </c>
      <c r="DQ158" s="140"/>
      <c r="DR158" s="140" t="n">
        <f aca="false">IF(DR$2&lt;=$A158,IF(DR$3&gt;=$A158,(DR$4),0),0)*($AH159-$AH158)/10000</f>
        <v>0</v>
      </c>
      <c r="DS158" s="140" t="n">
        <f aca="false">IF(DS$2&lt;=$A158,IF(DS$3&gt;=$A158,(DS$4),0),0)*($AH159-$AH158)/10000</f>
        <v>0</v>
      </c>
      <c r="DT158" s="140" t="n">
        <f aca="false">IF(DT$2&lt;=$A158,IF(DT$3&gt;=$A158,(DT$4),0),0)*($AH159-$AH158)/10000</f>
        <v>0</v>
      </c>
      <c r="DU158" s="140" t="n">
        <f aca="false">IF(DU$2&lt;=$A158,IF(DU$3&gt;=$A158,(DU$4),0),0)*($AH159-$AH158)/10000</f>
        <v>0</v>
      </c>
      <c r="DV158" s="140" t="n">
        <f aca="false">IF(DV$2&lt;=$A158,IF(DV$3&gt;=$A158,(DV$4),0),0)*($AH159-$AH158)/10000</f>
        <v>0</v>
      </c>
      <c r="DW158" s="140" t="n">
        <f aca="false">IF(DW$2&lt;=$A158,IF(DW$3&gt;=$A158,(DW$4),0),0)*($AH159-$AH158)/10000</f>
        <v>0</v>
      </c>
      <c r="DX158" s="140" t="n">
        <f aca="false">IF(DX$2&lt;=$A158,IF(DX$3&gt;=$A158,(DX$4),0),0)*($AH159-$AH158)/10000</f>
        <v>0</v>
      </c>
      <c r="DY158" s="140" t="n">
        <f aca="false">IF(DY$2&lt;=$A158,IF(DY$3&gt;=$A158,(DY$4),0),0)*($AH159-$AH158)/10000</f>
        <v>0</v>
      </c>
      <c r="DZ158" s="17"/>
      <c r="EA158" s="128" t="n">
        <f aca="false">DP158+((SUM(DR158:DY158)))</f>
        <v>0</v>
      </c>
      <c r="EB158" s="128" t="n">
        <f aca="false">EA158*AL158</f>
        <v>0</v>
      </c>
      <c r="EC158" s="17"/>
      <c r="ED158" s="17"/>
      <c r="EE158" s="17"/>
      <c r="EF158" s="17"/>
      <c r="EG158" s="17"/>
      <c r="EH158" s="140" t="n">
        <f aca="false">IF(EH$2&lt;=$A158,IF(EH$3&gt;=$A158,(EH$4),0),0)*($AH159-$AH158)/10000</f>
        <v>0</v>
      </c>
      <c r="EI158" s="140" t="n">
        <f aca="false">IF(EI$2&lt;=$A158,IF(EI$3&gt;=$A158,(EI$4),0),0)*($AH159-$AH158)/10000</f>
        <v>0</v>
      </c>
      <c r="EJ158" s="140" t="n">
        <f aca="false">IF(EJ$2&lt;=$A158,IF(EJ$3&gt;=$A158,(EJ$4),0),0)*($AH159-$AH158)/10000</f>
        <v>0</v>
      </c>
      <c r="EK158" s="140" t="n">
        <f aca="false">IF(EK$2&lt;=$A158,IF(EK$3&gt;=$A158,(EK$4),0),0)*($AH159-$AH158)/10000</f>
        <v>0</v>
      </c>
      <c r="EL158" s="140" t="n">
        <f aca="false">IF(EL$2&lt;=$A158,IF(EL$3&gt;=$A158,(EL$4),0),0)*($AH159-$AH158)/10000</f>
        <v>0</v>
      </c>
      <c r="EM158" s="140" t="n">
        <f aca="false">IF(EM$2&lt;=$A158,IF(EM$3&gt;=$A158,(EM$4),0),0)*($AH159-$AH158)/10000</f>
        <v>0</v>
      </c>
      <c r="EN158" s="17"/>
      <c r="EO158" s="128" t="n">
        <f aca="false">SUM(EH158:EM158)</f>
        <v>0</v>
      </c>
      <c r="EP158" s="128" t="n">
        <f aca="false">EO158*AL158</f>
        <v>0</v>
      </c>
      <c r="EQ158" s="17"/>
      <c r="ER158" s="17"/>
      <c r="ES158" s="17"/>
      <c r="ET158" s="17"/>
      <c r="EU158" s="17"/>
      <c r="EV158" s="140" t="n">
        <f aca="false">IF(EV$2&lt;=$A158,IF(EV$3&gt;=$A158,(EV$4),0),0)*($AH159-$AH158)/10000</f>
        <v>0</v>
      </c>
      <c r="EW158" s="140" t="n">
        <f aca="false">IF(EW$2&lt;=$A158,IF(EW$3&gt;=$A158,(EW$4),0),0)*($AH159-$AH158)/10000</f>
        <v>0</v>
      </c>
      <c r="EX158" s="140" t="n">
        <f aca="false">IF(EX$2&lt;=$A158,IF(EX$3&gt;=$A158,(EX$4),0),0)*($AH159-$AH158)/10000</f>
        <v>0</v>
      </c>
      <c r="EY158" s="140" t="n">
        <f aca="false">IF(EY$2&lt;=$A158,IF(EY$3&gt;=$A158,(EY$4),0),0)*($AH159-$AH158)/10000</f>
        <v>0</v>
      </c>
      <c r="EZ158" s="140" t="n">
        <f aca="false">IF(EZ$2&lt;=$A158,IF(EZ$3&gt;=$A158,(EZ$4),0),0)*($AH159-$AH158)/10000</f>
        <v>0</v>
      </c>
      <c r="FA158" s="140" t="n">
        <f aca="false">IF(FA$2&lt;=$A158,IF(FA$3&gt;=$A158,(FA$4),0),0)*($AH159-$AH158)/10000</f>
        <v>0</v>
      </c>
      <c r="FB158" s="17"/>
      <c r="FC158" s="128" t="n">
        <f aca="false">SUM(EV158:FA158)</f>
        <v>0</v>
      </c>
      <c r="FD158" s="128" t="n">
        <f aca="false">FC158*AL158</f>
        <v>0</v>
      </c>
      <c r="FE158" s="17"/>
      <c r="FF158" s="17"/>
      <c r="FG158" s="17"/>
      <c r="FH158" s="17"/>
      <c r="FI158" s="17"/>
      <c r="FJ158" s="17"/>
      <c r="FK158" s="140" t="n">
        <f aca="false">IF(FK$2&lt;=$A158,IF(FK$3&gt;=$A158,(FK$4),0),0)*($AH159-$AH158)/10000</f>
        <v>0</v>
      </c>
      <c r="FL158" s="140" t="n">
        <f aca="false">IF(FL$2&lt;=$A158,IF(FL$3&gt;=$A158,(FL$4),0),0)*($AH159-$AH158)/10000</f>
        <v>0</v>
      </c>
      <c r="FM158" s="140" t="n">
        <f aca="false">IF(FM$2&lt;=$A158,IF(FM$3&gt;=$A158,(FM$4),0),0)*($AH159-$AH158)/10000</f>
        <v>0</v>
      </c>
      <c r="FN158" s="140" t="n">
        <f aca="false">IF(FN$2&lt;=$A158,IF(FN$3&gt;=$A158,(FN$4),0),0)*($AH159-$AH158)/10000</f>
        <v>0</v>
      </c>
      <c r="FO158" s="140" t="n">
        <f aca="false">IF(FO$2&lt;=$A158,IF(FO$3&gt;=$A158,(FO$4),0),0)*($AH159-$AH158)/10000</f>
        <v>0</v>
      </c>
      <c r="FP158" s="140" t="n">
        <f aca="false">IF(FP$2&lt;=$A158,IF(FP$3&gt;=$A158,(FP$4),0),0)*($AH159-$AH158)/10000</f>
        <v>0</v>
      </c>
      <c r="FQ158" s="17"/>
      <c r="FR158" s="128" t="n">
        <f aca="false">SUM(FK158:FP158)</f>
        <v>0</v>
      </c>
      <c r="FS158" s="128" t="n">
        <f aca="false">FR158*AL158</f>
        <v>0</v>
      </c>
      <c r="FT158" s="17"/>
      <c r="FU158" s="17"/>
      <c r="FV158" s="17"/>
      <c r="FW158" s="17"/>
      <c r="FX158" s="17"/>
      <c r="FY158" s="17"/>
      <c r="FZ158" s="140" t="n">
        <f aca="false">IF(FZ$2&lt;=$A158,IF(FZ$3&gt;=$A158,(FZ$4),0),0)*($AH159-$AH158)/10000</f>
        <v>0</v>
      </c>
      <c r="GA158" s="140" t="n">
        <f aca="false">IF(GA$2&lt;=$A158,IF(GA$3&gt;=$A158,(GA$4),0),0)*($AH159-$AH158)/10000</f>
        <v>0</v>
      </c>
      <c r="GB158" s="140" t="n">
        <f aca="false">IF(GB$2&lt;=$A158,IF(GB$3&gt;=$A158,(GB$4),0),0)*($AH159-$AH158)/10000</f>
        <v>0</v>
      </c>
      <c r="GC158" s="140" t="n">
        <f aca="false">IF(GC$2&lt;=$A158,IF(GC$3&gt;=$A158,(GC$4),0),0)*($AH159-$AH158)/10000</f>
        <v>0</v>
      </c>
      <c r="GD158" s="140" t="n">
        <f aca="false">IF(GD$2&lt;=$A158,IF(GD$3&gt;=$A158,(GD$4),0),0)*($AH159-$AH158)/10000</f>
        <v>0</v>
      </c>
      <c r="GE158" s="140" t="n">
        <f aca="false">IF(GE$2&lt;=$A158,IF(GE$3&gt;=$A158,(GE$4),0),0)*($AH159-$AH158)/10000</f>
        <v>0</v>
      </c>
      <c r="GF158" s="17"/>
      <c r="GG158" s="128" t="n">
        <f aca="false">SUM(FZ158:GE158)</f>
        <v>0</v>
      </c>
      <c r="GH158" s="128" t="n">
        <f aca="false">GG158*AL158</f>
        <v>0</v>
      </c>
      <c r="GK158" s="17"/>
      <c r="GL158" s="17"/>
      <c r="GM158" s="17"/>
      <c r="GN158" s="17"/>
      <c r="GO158" s="140" t="n">
        <f aca="false">IF(GO$2&lt;=$A158,IF(GO$3&gt;=$A158,(GO$4),0),0)*($AH159-$AH158)/10000</f>
        <v>0</v>
      </c>
      <c r="GP158" s="140" t="n">
        <f aca="false">IF(GP$2&lt;=$A158,IF(GP$3&gt;=$A158,(GP$4),0),0)*($AH159-$AH158)/10000</f>
        <v>0</v>
      </c>
      <c r="GQ158" s="140" t="n">
        <f aca="false">IF(GQ$2&lt;=$A158,IF(GQ$3&gt;=$A158,(GQ$4),0),0)*($AH159-$AH158)/10000</f>
        <v>0</v>
      </c>
      <c r="GR158" s="140" t="n">
        <f aca="false">IF(GR$2&lt;=$A158,IF(GR$3&gt;=$A158,(GR$4),0),0)*($AH159-$AH158)/10000</f>
        <v>0</v>
      </c>
      <c r="GS158" s="140" t="n">
        <f aca="false">IF(GS$2&lt;=$A158,IF(GS$3&gt;=$A158,(GS$4),0),0)*($AH159-$AH158)/10000</f>
        <v>0</v>
      </c>
      <c r="GT158" s="140" t="n">
        <f aca="false">IF(GT$2&lt;=$A158,IF(GT$3&gt;=$A158,(GT$4),0),0)*($AH159-$AH158)/10000</f>
        <v>0</v>
      </c>
      <c r="GU158" s="17"/>
      <c r="GV158" s="128" t="n">
        <f aca="false">SUM(GO158:GT158)</f>
        <v>0</v>
      </c>
      <c r="GW158" s="128" t="n">
        <f aca="false">GV158*AL158</f>
        <v>0</v>
      </c>
      <c r="GZ158" s="17"/>
      <c r="HA158" s="17"/>
      <c r="HB158" s="17"/>
      <c r="HC158" s="17"/>
      <c r="HD158" s="140" t="n">
        <f aca="false">IF(HD$2&lt;=$A158,IF(HD$3&gt;=$A158,(HD$4),0),0)*($AH159-$AH158)/10000</f>
        <v>0</v>
      </c>
      <c r="HE158" s="140" t="n">
        <f aca="false">IF(HE$2&lt;=$A158,IF(HE$3&gt;=$A158,(HE$4),0),0)*($AH159-$AH158)/10000</f>
        <v>0</v>
      </c>
      <c r="HF158" s="140" t="n">
        <f aca="false">IF(HF$2&lt;=$A158,IF(HF$3&gt;=$A158,(HF$4),0),0)*($AH159-$AH158)/10000</f>
        <v>0</v>
      </c>
      <c r="HG158" s="140" t="n">
        <f aca="false">IF(HG$2&lt;=$A158,IF(HG$3&gt;=$A158,(HG$4),0),0)*($AH159-$AH158)/10000</f>
        <v>0</v>
      </c>
      <c r="HH158" s="140" t="n">
        <f aca="false">IF(HH$2&lt;=$A158,IF(HH$3&gt;=$A158,(HH$4),0),0)*($AH159-$AH158)/10000</f>
        <v>0</v>
      </c>
      <c r="HI158" s="140" t="n">
        <f aca="false">IF(HI$2&lt;=$A158,IF(HI$3&gt;=$A158,(HI$4),0),0)*($AH159-$AH158)/10000</f>
        <v>0</v>
      </c>
      <c r="HJ158" s="17"/>
      <c r="HK158" s="128" t="n">
        <f aca="false">SUM(HD158:HI158)</f>
        <v>0</v>
      </c>
      <c r="HL158" s="128" t="n">
        <f aca="false">HK158*AL158</f>
        <v>0</v>
      </c>
    </row>
    <row r="159" customFormat="false" ht="17.25" hidden="false" customHeight="false" outlineLevel="0" collapsed="false">
      <c r="A159" s="133" t="n">
        <v>41579</v>
      </c>
      <c r="B159" s="144" t="e">
        <f aca="false">INDEX(PrnArray,MATCH($A159,PrnColumn,0),MATCH($AE$19,PrnRow,0))+EP159</f>
        <v>#VALUE!</v>
      </c>
      <c r="C159" s="135" t="n">
        <f aca="false">INDEX(M1SHEET,MATCH($A159,M1COLUMN,0),MATCH($AF$14,M1ROW,0))</f>
        <v>0</v>
      </c>
      <c r="D159" s="136" t="n">
        <f aca="false">AVERAGE(C159:C170)</f>
        <v>0</v>
      </c>
      <c r="E159" s="144" t="n">
        <f aca="false">INDEX(PrnArray,MATCH($A159,PrnColumn,0),MATCH($AF$47,PrnRow,0))+HL159</f>
        <v>0</v>
      </c>
      <c r="F159" s="135" t="n">
        <f aca="false">INDEX(M1SHEET,MATCH($A159,M1COLUMN,0),MATCH($AF$6,M1ROW,0))</f>
        <v>0.25</v>
      </c>
      <c r="G159" s="136" t="n">
        <f aca="false">AVERAGE(F159:F170)</f>
        <v>0.217083333333333</v>
      </c>
      <c r="H159" s="144" t="n">
        <f aca="false">INDEX(PrnArray,MATCH($A159,PrnColumn,0),MATCH($AE$11,PrnRow,0))</f>
        <v>0</v>
      </c>
      <c r="I159" s="135" t="n">
        <f aca="false">INDEX(M1SHEET,MATCH($A159,M1COLUMN,0),MATCH($AF$20,M1ROW,0))</f>
        <v>0.005</v>
      </c>
      <c r="J159" s="136" t="n">
        <f aca="false">AVERAGE(I159:I170)</f>
        <v>-0.04</v>
      </c>
      <c r="K159" s="144" t="e">
        <f aca="false">INDEX(PrnArray,MATCH($A159,PrnColumn,0),MATCH($AE$21,PrnRow,0))+FS159</f>
        <v>#VALUE!</v>
      </c>
      <c r="L159" s="135" t="n">
        <f aca="false">INDEX(M1SHEET,MATCH($A159,M1COLUMN,0),MATCH($AF$10,M1ROW,0))</f>
        <v>0.14</v>
      </c>
      <c r="M159" s="136" t="n">
        <f aca="false">AVERAGE(L159:L170)</f>
        <v>0.11875</v>
      </c>
      <c r="N159" s="144" t="n">
        <f aca="false">INDEX(PrnArray,MATCH($A159,PrnColumn,0),MATCH($AE$40,PrnRow,0))+AJ159</f>
        <v>-42.75</v>
      </c>
      <c r="O159" s="135" t="n">
        <f aca="false">INDEX(M1SHEET,MATCH($A159,M1COLUMN,0),MATCH($AF$26,M1ROW,0))</f>
        <v>0.13</v>
      </c>
      <c r="P159" s="136" t="n">
        <f aca="false">AVERAGE(O159:O170)</f>
        <v>0.13</v>
      </c>
      <c r="Q159" s="144" t="n">
        <f aca="false">INDEX(PrnArray,MATCH($A159,PrnColumn,0),MATCH($AE$2,PrnRow,0))+$BE159+$DE159</f>
        <v>1.35</v>
      </c>
      <c r="R159" s="135" t="n">
        <f aca="false">INDEX(M1SHEET,MATCH($A159,M1COLUMN,0),MATCH($AF$3,M1ROW,0))</f>
        <v>-0.57</v>
      </c>
      <c r="S159" s="136" t="n">
        <f aca="false">AVERAGE(R159:R170)</f>
        <v>-0.57</v>
      </c>
      <c r="T159" s="135" t="n">
        <f aca="false">INDEX(M1SHEET,MATCH($A159,M1COLUMN,0),MATCH($AF$28,M1ROW,0))</f>
        <v>5.71850532612937</v>
      </c>
      <c r="U159" s="136" t="n">
        <f aca="false">AVERAGE(T159:T170)</f>
        <v>5.67612220756571</v>
      </c>
      <c r="V159" s="144" t="e">
        <f aca="false">INDEX(PrnArray,MATCH($A159,PrnColumn,0),MATCH($AE$18,PrnRow,0))+INDEX(optsArray,MATCH($A159,optsColumn,0),MATCH($AE$18,optsRow,0))+$BE159+$CJ159+$CR159+$DP159</f>
        <v>#VALUE!</v>
      </c>
      <c r="W159" s="135" t="n">
        <f aca="false">INDEX(M1SHEET,MATCH($A159,M1COLUMN,0),MATCH($AF$2,M1ROW,0))</f>
        <v>4.6625</v>
      </c>
      <c r="X159" s="136" t="n">
        <f aca="false">AVERAGE(W159:W170)</f>
        <v>4.63183333333333</v>
      </c>
      <c r="Z159" s="150" t="e">
        <f aca="false">H159+K159+Q159</f>
        <v>#VALUE!</v>
      </c>
      <c r="AA159" s="58"/>
      <c r="AB159" s="58"/>
      <c r="AH159" s="138" t="n">
        <v>41579</v>
      </c>
      <c r="AI159" s="96" t="n">
        <f aca="false">(BE159+BQ159+CJ159+DP159)*AL159</f>
        <v>0</v>
      </c>
      <c r="AJ159" s="97" t="n">
        <f aca="false">(AN159)*(AL159)</f>
        <v>0</v>
      </c>
      <c r="AK159" s="97" t="n">
        <f aca="false">(AM159+AN159)*(AL159)</f>
        <v>0</v>
      </c>
      <c r="AL159" s="139" t="n">
        <f aca="false">INDEX(M1SHEET,MATCH($AH159,M1COLUMN,0),MATCH($AF$38,M1ROW,0))</f>
        <v>0.459706599821035</v>
      </c>
      <c r="AM159" s="122" t="n">
        <f aca="false">BR159</f>
        <v>0</v>
      </c>
      <c r="AN159" s="97" t="n">
        <f aca="false">BQ159</f>
        <v>0</v>
      </c>
      <c r="AO159" s="125"/>
      <c r="AP159" s="108"/>
      <c r="AQ159" s="128" t="n">
        <f aca="false">SUM(AW159:BD159)+SUM(BH159:BO159)+SUM(DT159:DY159)+SUM(BV159:CH159)</f>
        <v>0</v>
      </c>
      <c r="AR159" s="108"/>
      <c r="AS159" s="17"/>
      <c r="AT159" s="17"/>
      <c r="AU159" s="37" t="n">
        <v>41579</v>
      </c>
      <c r="AV159" s="17"/>
      <c r="AW159" s="128" t="n">
        <f aca="false">IF(AW$2&lt;=$A159,IF(AW$3&gt;=$A159,(AW$4/1.055056),0),0)*($AH160-$AH159)/10000</f>
        <v>0</v>
      </c>
      <c r="AX159" s="140" t="n">
        <f aca="false">IF(AX$2&lt;=$A159,IF(AX$3&gt;=$A159,(AX$4/1.055056),0),0)*($AH160-$AH159)/10000</f>
        <v>0</v>
      </c>
      <c r="AY159" s="140" t="n">
        <f aca="false">IF(AY$2&lt;=$A159,IF(AY$3&gt;=$A159,(AY$4/1.055056),0),0)*($AH160-$AH159)/10000</f>
        <v>0</v>
      </c>
      <c r="AZ159" s="140" t="n">
        <f aca="false">IF(AZ$2&lt;=$A159,IF(AZ$3&gt;=$A159,(AZ$4/1.055056),0),0)*($AH160-$AH159)/10000</f>
        <v>0</v>
      </c>
      <c r="BA159" s="140" t="n">
        <f aca="false">IF(BA$2&lt;=$A159,IF(BA$3&gt;=$A159,(BA$4/1.055056),0),0)*($AH160-$AH159)/10000</f>
        <v>0</v>
      </c>
      <c r="BB159" s="140" t="n">
        <f aca="false">IF(BB$2&lt;=$A159,IF(BB$3&gt;=$A159,(BB$4/1.055056),0),0)*($AH160-$AH159)/10000</f>
        <v>0</v>
      </c>
      <c r="BC159" s="140" t="n">
        <f aca="false">IF(BC$2&lt;=$A159,IF(BC$3&gt;=$A159,(BC$4/1.055056),0),0)*($AH160-$AH159)/10000</f>
        <v>0</v>
      </c>
      <c r="BD159" s="140"/>
      <c r="BE159" s="140" t="n">
        <f aca="false">SUM(AW159:BD159)*AL159</f>
        <v>0</v>
      </c>
      <c r="BF159" s="13"/>
      <c r="BG159" s="13"/>
      <c r="BH159" s="141" t="n">
        <f aca="false">IF(BH$2&lt;=$A159,IF(BH$3&gt;=$A159,(BH$4/1.055056),0),0)*($AH160-$AH159)/10000</f>
        <v>0</v>
      </c>
      <c r="BI159" s="141" t="n">
        <f aca="false">IF(BI$2&lt;=$A159,IF(BI$3&gt;=$A159,(BI$4/1.055056),0),0)*($AH160-$AH159)/10000</f>
        <v>0</v>
      </c>
      <c r="BJ159" s="141" t="n">
        <f aca="false">IF(BJ$2&lt;=$A159,IF(BJ$3&gt;=$A159,(BJ$4/1.055056),0),0)*($AH160-$AH159)/10000</f>
        <v>0</v>
      </c>
      <c r="BK159" s="141" t="n">
        <f aca="false">IF(BK$2&lt;=$A159,IF(BK$3&gt;=$A159,(BK$4/1.055056),0),0)*($AH160-$AH159)/10000</f>
        <v>0</v>
      </c>
      <c r="BL159" s="141" t="n">
        <f aca="false">IF(BL$2&lt;=$A159,IF(BL$3&gt;=$A159,(BL$4/1.055056),0),0)*($AH160-$AH159)/10000</f>
        <v>0</v>
      </c>
      <c r="BM159" s="141" t="n">
        <f aca="false">IF(BM$2&lt;=$A159,IF(BM$3&gt;=$A159,(BM$4/1.055056),0),0)*($AH160-$AH159)/10000</f>
        <v>0</v>
      </c>
      <c r="BN159" s="141" t="n">
        <f aca="false">IF(BN$2&lt;=$A159,IF(BN$3&gt;=$A159,(BN$4/1.055056),0),0)*($AH160-$AH159)/10000</f>
        <v>0</v>
      </c>
      <c r="BO159" s="141" t="n">
        <f aca="false">IF(BO$2&lt;=$A159,IF(BO$3&gt;=$A159,(BO$4/1.055056),0),0)*($AH160-$AH159)/10000</f>
        <v>0</v>
      </c>
      <c r="BP159" s="13"/>
      <c r="BQ159" s="14" t="n">
        <f aca="false">SUM(BH159:BO159)</f>
        <v>0</v>
      </c>
      <c r="BR159" s="14"/>
      <c r="BS159" s="14"/>
      <c r="BT159" s="17"/>
      <c r="BU159" s="17"/>
      <c r="BV159" s="142" t="n">
        <f aca="false">IF(BV$2&lt;=$A159,IF(BV$3&gt;=$A159,(BV$4),0),0)*($AH160-$AH159)/10000</f>
        <v>0</v>
      </c>
      <c r="BW159" s="142" t="n">
        <f aca="false">IF(BW$2&lt;=$A159,IF(BW$3&gt;=$A159,(BW$4),0),0)*($AH160-$AH159)/10000</f>
        <v>0</v>
      </c>
      <c r="BX159" s="142" t="n">
        <f aca="false">IF(BX$2&lt;=$A159,IF(BX$3&gt;=$A159,(BX$4),0),0)*($AH160-$AH159)/10000</f>
        <v>0</v>
      </c>
      <c r="BY159" s="142" t="n">
        <f aca="false">IF(BY$2&lt;=$A159,IF(BY$3&gt;=$A159,(BY$4),0),0)*($AH160-$AH159)/10000</f>
        <v>0</v>
      </c>
      <c r="BZ159" s="142" t="n">
        <f aca="false">IF(BZ$2&lt;=$A159,IF(BZ$3&gt;=$A159,(BZ$4),0),0)*($AH160-$AH159)/10000</f>
        <v>0</v>
      </c>
      <c r="CA159" s="140" t="n">
        <f aca="false">IF(CA$2&lt;=$A159,IF(CA$3&gt;=$A159,(CA$4),0),0)*($AH160-$AH159)/10000</f>
        <v>0</v>
      </c>
      <c r="CB159" s="140" t="n">
        <f aca="false">IF(CB$2&lt;=$A159,IF(CB$3&gt;=$A159,(CB$4),0),0)*($AH160-$AH159)/10000</f>
        <v>0</v>
      </c>
      <c r="CC159" s="140" t="n">
        <f aca="false">IF(CC$2&lt;=$A159,IF(CC$3&gt;=$A159,(CC$4),0),0)*($AH160-$AH159)/10000</f>
        <v>0</v>
      </c>
      <c r="CD159" s="140" t="n">
        <f aca="false">IF(CD$2&lt;=$A159,IF(CD$3&gt;=$A159,(CD$4),0),0)*($AH160-$AH159)/10000</f>
        <v>0</v>
      </c>
      <c r="CE159" s="140" t="n">
        <f aca="false">IF(CE$2&lt;=$A159,IF(CE$3&gt;=$A159,(CE$4),0),0)*($AH160-$AH159)/10000</f>
        <v>0</v>
      </c>
      <c r="CF159" s="140" t="n">
        <f aca="false">IF(CF$2&lt;=$A159,IF(CF$3&gt;=$A159,(CF$4),0),0)*($AH160-$AH159)/10000</f>
        <v>0</v>
      </c>
      <c r="CG159" s="140" t="n">
        <f aca="false">IF(CG$2&lt;=$A159,IF(CG$3&gt;=$A159,(CG$4),0),0)*($AH160-$AH159)/10000</f>
        <v>0</v>
      </c>
      <c r="CH159" s="140" t="n">
        <f aca="false">IF(CH$2&lt;=$A159,IF(CH$3&gt;=$A159,(CH$4),0),0)*($AH160-$AH159)/10000</f>
        <v>0</v>
      </c>
      <c r="CI159" s="17"/>
      <c r="CJ159" s="128" t="n">
        <f aca="false">SUM(BV159:CH159)*$AL159</f>
        <v>0</v>
      </c>
      <c r="CK159" s="128"/>
      <c r="CL159" s="128"/>
      <c r="CM159" s="142" t="n">
        <f aca="false">IF(CM$2&lt;=$A159,IF(CM$3&gt;=$A159,(CM$4),0),0)*($AH160-$AH159)/10000</f>
        <v>0</v>
      </c>
      <c r="CN159" s="142" t="n">
        <f aca="false">IF(CN$2&lt;=$A159,IF(CN$3&gt;=$A159,(CN$4),0),0)*($AH160-$AH159)/10000</f>
        <v>0</v>
      </c>
      <c r="CO159" s="142" t="n">
        <f aca="false">IF(CO$2&lt;=$A159,IF(CO$3&gt;=$A159,(CO$4),0),0)*($AH160-$AH159)/10000</f>
        <v>0</v>
      </c>
      <c r="CP159" s="142" t="n">
        <f aca="false">IF(CP$2&lt;=$A159,IF(CP$3&gt;=$A159,(CP$4),0),0)*($AH160-$AH159)/10000</f>
        <v>0</v>
      </c>
      <c r="CQ159" s="128"/>
      <c r="CR159" s="128" t="n">
        <f aca="false">SUM(CM159:CP159)*AL159</f>
        <v>0</v>
      </c>
      <c r="CS159" s="128"/>
      <c r="CT159" s="17"/>
      <c r="CU159" s="17"/>
      <c r="CV159" s="17"/>
      <c r="CW159" s="140" t="n">
        <f aca="false">IF(CW$2&lt;=$A159,IF(CW$3&gt;=$A159,(CW$4),0),0)*($AH160-$AH159)/10000</f>
        <v>0</v>
      </c>
      <c r="CX159" s="140" t="n">
        <f aca="false">IF(CX$2&lt;=$A159,IF(CX$3&gt;=$A159,(CX$4),0),0)*($AH160-$AH159)/10000</f>
        <v>0</v>
      </c>
      <c r="CY159" s="140" t="n">
        <f aca="false">IF(CY$2&lt;=$A159,IF(CY$3&gt;=$A159,(CY$4),0),0)*($AH160-$AH159)/10000</f>
        <v>0</v>
      </c>
      <c r="CZ159" s="140" t="n">
        <f aca="false">IF(CZ$2&lt;=$A159,IF(CZ$3&gt;=$A159,(CZ$4),0),0)*($AH160-$AH159)/10000</f>
        <v>0</v>
      </c>
      <c r="DA159" s="140" t="n">
        <f aca="false">IF(DA$2&lt;=$A159,IF(DA$3&gt;=$A159,(DA$4),0),0)*($AH160-$AH159)/10000</f>
        <v>0</v>
      </c>
      <c r="DB159" s="140" t="n">
        <f aca="false">IF(DB$2&lt;=$A159,IF(DB$3&gt;=$A159,(DB$4),0),0)*($AH160-$AH159)/10000</f>
        <v>0</v>
      </c>
      <c r="DC159" s="140" t="n">
        <f aca="false">IF(DC$2&lt;=$A159,IF(DC$3&gt;=$A159,(DC$4),0),0)*($AH160-$AH159)/10000</f>
        <v>0</v>
      </c>
      <c r="DD159" s="17"/>
      <c r="DE159" s="128" t="n">
        <f aca="false">SUM(CW159:DC159)*$AL159</f>
        <v>0</v>
      </c>
      <c r="DF159" s="17"/>
      <c r="DG159" s="17"/>
      <c r="DH159" s="17"/>
      <c r="DI159" s="17"/>
      <c r="DJ159" s="17"/>
      <c r="DK159" s="140" t="n">
        <f aca="false">IF(DK$2&lt;=$A159,IF(DK$3&gt;=$A159,(DK$4),0),0)*($AH160-$AH159)/10000</f>
        <v>0</v>
      </c>
      <c r="DL159" s="140" t="n">
        <f aca="false">IF(DL$2&lt;=$A159,IF(DL$3&gt;=$A159,(DL$4),0),0)*($AH160-$AH159)/10000</f>
        <v>0</v>
      </c>
      <c r="DM159" s="140" t="n">
        <f aca="false">IF(DM$2&lt;=$A159,IF(DM$3&gt;=$A159,(DM$4),0),0)*($AH160-$AH159)/10000</f>
        <v>0</v>
      </c>
      <c r="DN159" s="140" t="n">
        <f aca="false">IF(DN$2&lt;=$A159,IF(DN$3&gt;=$A159,(DN$4),0),0)*($AH160-$AH159)/10000</f>
        <v>0</v>
      </c>
      <c r="DO159" s="140"/>
      <c r="DP159" s="140" t="n">
        <f aca="false">SUM(DK159:DN159)*AL159</f>
        <v>0</v>
      </c>
      <c r="DQ159" s="140"/>
      <c r="DR159" s="140" t="n">
        <f aca="false">IF(DR$2&lt;=$A159,IF(DR$3&gt;=$A159,(DR$4),0),0)*($AH160-$AH159)/10000</f>
        <v>0</v>
      </c>
      <c r="DS159" s="140" t="n">
        <f aca="false">IF(DS$2&lt;=$A159,IF(DS$3&gt;=$A159,(DS$4),0),0)*($AH160-$AH159)/10000</f>
        <v>0</v>
      </c>
      <c r="DT159" s="140" t="n">
        <f aca="false">IF(DT$2&lt;=$A159,IF(DT$3&gt;=$A159,(DT$4),0),0)*($AH160-$AH159)/10000</f>
        <v>0</v>
      </c>
      <c r="DU159" s="140" t="n">
        <f aca="false">IF(DU$2&lt;=$A159,IF(DU$3&gt;=$A159,(DU$4),0),0)*($AH160-$AH159)/10000</f>
        <v>0</v>
      </c>
      <c r="DV159" s="140" t="n">
        <f aca="false">IF(DV$2&lt;=$A159,IF(DV$3&gt;=$A159,(DV$4),0),0)*($AH160-$AH159)/10000</f>
        <v>0</v>
      </c>
      <c r="DW159" s="140" t="n">
        <f aca="false">IF(DW$2&lt;=$A159,IF(DW$3&gt;=$A159,(DW$4),0),0)*($AH160-$AH159)/10000</f>
        <v>0</v>
      </c>
      <c r="DX159" s="140" t="n">
        <f aca="false">IF(DX$2&lt;=$A159,IF(DX$3&gt;=$A159,(DX$4),0),0)*($AH160-$AH159)/10000</f>
        <v>0</v>
      </c>
      <c r="DY159" s="140" t="n">
        <f aca="false">IF(DY$2&lt;=$A159,IF(DY$3&gt;=$A159,(DY$4),0),0)*($AH160-$AH159)/10000</f>
        <v>0</v>
      </c>
      <c r="DZ159" s="17"/>
      <c r="EA159" s="128" t="n">
        <f aca="false">DP159+((SUM(DR159:DY159)))</f>
        <v>0</v>
      </c>
      <c r="EB159" s="128" t="n">
        <f aca="false">EA159*AL159</f>
        <v>0</v>
      </c>
      <c r="EC159" s="17"/>
      <c r="ED159" s="17"/>
      <c r="EE159" s="17"/>
      <c r="EF159" s="17"/>
      <c r="EG159" s="17"/>
      <c r="EH159" s="140" t="n">
        <f aca="false">IF(EH$2&lt;=$A159,IF(EH$3&gt;=$A159,(EH$4),0),0)*($AH160-$AH159)/10000</f>
        <v>0</v>
      </c>
      <c r="EI159" s="140" t="n">
        <f aca="false">IF(EI$2&lt;=$A159,IF(EI$3&gt;=$A159,(EI$4),0),0)*($AH160-$AH159)/10000</f>
        <v>0</v>
      </c>
      <c r="EJ159" s="140" t="n">
        <f aca="false">IF(EJ$2&lt;=$A159,IF(EJ$3&gt;=$A159,(EJ$4),0),0)*($AH160-$AH159)/10000</f>
        <v>0</v>
      </c>
      <c r="EK159" s="140" t="n">
        <f aca="false">IF(EK$2&lt;=$A159,IF(EK$3&gt;=$A159,(EK$4),0),0)*($AH160-$AH159)/10000</f>
        <v>0</v>
      </c>
      <c r="EL159" s="140" t="n">
        <f aca="false">IF(EL$2&lt;=$A159,IF(EL$3&gt;=$A159,(EL$4),0),0)*($AH160-$AH159)/10000</f>
        <v>0</v>
      </c>
      <c r="EM159" s="140" t="n">
        <f aca="false">IF(EM$2&lt;=$A159,IF(EM$3&gt;=$A159,(EM$4),0),0)*($AH160-$AH159)/10000</f>
        <v>0</v>
      </c>
      <c r="EN159" s="17"/>
      <c r="EO159" s="128" t="n">
        <f aca="false">SUM(EH159:EM159)</f>
        <v>0</v>
      </c>
      <c r="EP159" s="128" t="n">
        <f aca="false">EO159*AL159</f>
        <v>0</v>
      </c>
      <c r="EQ159" s="17"/>
      <c r="ER159" s="17"/>
      <c r="ES159" s="17"/>
      <c r="ET159" s="17"/>
      <c r="EU159" s="17"/>
      <c r="EV159" s="140" t="n">
        <f aca="false">IF(EV$2&lt;=$A159,IF(EV$3&gt;=$A159,(EV$4),0),0)*($AH160-$AH159)/10000</f>
        <v>0</v>
      </c>
      <c r="EW159" s="140" t="n">
        <f aca="false">IF(EW$2&lt;=$A159,IF(EW$3&gt;=$A159,(EW$4),0),0)*($AH160-$AH159)/10000</f>
        <v>0</v>
      </c>
      <c r="EX159" s="140" t="n">
        <f aca="false">IF(EX$2&lt;=$A159,IF(EX$3&gt;=$A159,(EX$4),0),0)*($AH160-$AH159)/10000</f>
        <v>0</v>
      </c>
      <c r="EY159" s="140" t="n">
        <f aca="false">IF(EY$2&lt;=$A159,IF(EY$3&gt;=$A159,(EY$4),0),0)*($AH160-$AH159)/10000</f>
        <v>0</v>
      </c>
      <c r="EZ159" s="140" t="n">
        <f aca="false">IF(EZ$2&lt;=$A159,IF(EZ$3&gt;=$A159,(EZ$4),0),0)*($AH160-$AH159)/10000</f>
        <v>0</v>
      </c>
      <c r="FA159" s="140" t="n">
        <f aca="false">IF(FA$2&lt;=$A159,IF(FA$3&gt;=$A159,(FA$4),0),0)*($AH160-$AH159)/10000</f>
        <v>0</v>
      </c>
      <c r="FB159" s="17"/>
      <c r="FC159" s="128" t="n">
        <f aca="false">SUM(EV159:FA159)</f>
        <v>0</v>
      </c>
      <c r="FD159" s="128" t="n">
        <f aca="false">FC159*AL159</f>
        <v>0</v>
      </c>
      <c r="FE159" s="17"/>
      <c r="FF159" s="17"/>
      <c r="FG159" s="17"/>
      <c r="FH159" s="17"/>
      <c r="FI159" s="17"/>
      <c r="FJ159" s="17"/>
      <c r="FK159" s="140" t="n">
        <f aca="false">IF(FK$2&lt;=$A159,IF(FK$3&gt;=$A159,(FK$4),0),0)*($AH160-$AH159)/10000</f>
        <v>0</v>
      </c>
      <c r="FL159" s="140" t="n">
        <f aca="false">IF(FL$2&lt;=$A159,IF(FL$3&gt;=$A159,(FL$4),0),0)*($AH160-$AH159)/10000</f>
        <v>0</v>
      </c>
      <c r="FM159" s="140" t="n">
        <f aca="false">IF(FM$2&lt;=$A159,IF(FM$3&gt;=$A159,(FM$4),0),0)*($AH160-$AH159)/10000</f>
        <v>0</v>
      </c>
      <c r="FN159" s="140" t="n">
        <f aca="false">IF(FN$2&lt;=$A159,IF(FN$3&gt;=$A159,(FN$4),0),0)*($AH160-$AH159)/10000</f>
        <v>0</v>
      </c>
      <c r="FO159" s="140" t="n">
        <f aca="false">IF(FO$2&lt;=$A159,IF(FO$3&gt;=$A159,(FO$4),0),0)*($AH160-$AH159)/10000</f>
        <v>0</v>
      </c>
      <c r="FP159" s="140" t="n">
        <f aca="false">IF(FP$2&lt;=$A159,IF(FP$3&gt;=$A159,(FP$4),0),0)*($AH160-$AH159)/10000</f>
        <v>0</v>
      </c>
      <c r="FQ159" s="17"/>
      <c r="FR159" s="128" t="n">
        <f aca="false">SUM(FK159:FP159)</f>
        <v>0</v>
      </c>
      <c r="FS159" s="128" t="n">
        <f aca="false">FR159*AL159</f>
        <v>0</v>
      </c>
      <c r="FT159" s="17"/>
      <c r="FU159" s="17"/>
      <c r="FV159" s="17"/>
      <c r="FW159" s="17"/>
      <c r="FX159" s="17"/>
      <c r="FY159" s="17"/>
      <c r="FZ159" s="140" t="n">
        <f aca="false">IF(FZ$2&lt;=$A159,IF(FZ$3&gt;=$A159,(FZ$4),0),0)*($AH160-$AH159)/10000</f>
        <v>0</v>
      </c>
      <c r="GA159" s="140" t="n">
        <f aca="false">IF(GA$2&lt;=$A159,IF(GA$3&gt;=$A159,(GA$4),0),0)*($AH160-$AH159)/10000</f>
        <v>0</v>
      </c>
      <c r="GB159" s="140" t="n">
        <f aca="false">IF(GB$2&lt;=$A159,IF(GB$3&gt;=$A159,(GB$4),0),0)*($AH160-$AH159)/10000</f>
        <v>0</v>
      </c>
      <c r="GC159" s="140" t="n">
        <f aca="false">IF(GC$2&lt;=$A159,IF(GC$3&gt;=$A159,(GC$4),0),0)*($AH160-$AH159)/10000</f>
        <v>0</v>
      </c>
      <c r="GD159" s="140" t="n">
        <f aca="false">IF(GD$2&lt;=$A159,IF(GD$3&gt;=$A159,(GD$4),0),0)*($AH160-$AH159)/10000</f>
        <v>0</v>
      </c>
      <c r="GE159" s="140" t="n">
        <f aca="false">IF(GE$2&lt;=$A159,IF(GE$3&gt;=$A159,(GE$4),0),0)*($AH160-$AH159)/10000</f>
        <v>0</v>
      </c>
      <c r="GF159" s="17"/>
      <c r="GG159" s="128" t="n">
        <f aca="false">SUM(FZ159:GE159)</f>
        <v>0</v>
      </c>
      <c r="GH159" s="128" t="n">
        <f aca="false">GG159*AL159</f>
        <v>0</v>
      </c>
      <c r="GK159" s="17"/>
      <c r="GL159" s="17"/>
      <c r="GM159" s="17"/>
      <c r="GN159" s="17"/>
      <c r="GO159" s="140" t="n">
        <f aca="false">IF(GO$2&lt;=$A159,IF(GO$3&gt;=$A159,(GO$4),0),0)*($AH160-$AH159)/10000</f>
        <v>0</v>
      </c>
      <c r="GP159" s="140" t="n">
        <f aca="false">IF(GP$2&lt;=$A159,IF(GP$3&gt;=$A159,(GP$4),0),0)*($AH160-$AH159)/10000</f>
        <v>0</v>
      </c>
      <c r="GQ159" s="140" t="n">
        <f aca="false">IF(GQ$2&lt;=$A159,IF(GQ$3&gt;=$A159,(GQ$4),0),0)*($AH160-$AH159)/10000</f>
        <v>0</v>
      </c>
      <c r="GR159" s="140" t="n">
        <f aca="false">IF(GR$2&lt;=$A159,IF(GR$3&gt;=$A159,(GR$4),0),0)*($AH160-$AH159)/10000</f>
        <v>0</v>
      </c>
      <c r="GS159" s="140" t="n">
        <f aca="false">IF(GS$2&lt;=$A159,IF(GS$3&gt;=$A159,(GS$4),0),0)*($AH160-$AH159)/10000</f>
        <v>0</v>
      </c>
      <c r="GT159" s="140" t="n">
        <f aca="false">IF(GT$2&lt;=$A159,IF(GT$3&gt;=$A159,(GT$4),0),0)*($AH160-$AH159)/10000</f>
        <v>0</v>
      </c>
      <c r="GU159" s="17"/>
      <c r="GV159" s="128" t="n">
        <f aca="false">SUM(GO159:GT159)</f>
        <v>0</v>
      </c>
      <c r="GW159" s="128" t="n">
        <f aca="false">GV159*AL159</f>
        <v>0</v>
      </c>
      <c r="GZ159" s="17"/>
      <c r="HA159" s="17"/>
      <c r="HB159" s="17"/>
      <c r="HC159" s="17"/>
      <c r="HD159" s="140" t="n">
        <f aca="false">IF(HD$2&lt;=$A159,IF(HD$3&gt;=$A159,(HD$4),0),0)*($AH160-$AH159)/10000</f>
        <v>0</v>
      </c>
      <c r="HE159" s="140" t="n">
        <f aca="false">IF(HE$2&lt;=$A159,IF(HE$3&gt;=$A159,(HE$4),0),0)*($AH160-$AH159)/10000</f>
        <v>0</v>
      </c>
      <c r="HF159" s="140" t="n">
        <f aca="false">IF(HF$2&lt;=$A159,IF(HF$3&gt;=$A159,(HF$4),0),0)*($AH160-$AH159)/10000</f>
        <v>0</v>
      </c>
      <c r="HG159" s="140" t="n">
        <f aca="false">IF(HG$2&lt;=$A159,IF(HG$3&gt;=$A159,(HG$4),0),0)*($AH160-$AH159)/10000</f>
        <v>0</v>
      </c>
      <c r="HH159" s="140" t="n">
        <f aca="false">IF(HH$2&lt;=$A159,IF(HH$3&gt;=$A159,(HH$4),0),0)*($AH160-$AH159)/10000</f>
        <v>0</v>
      </c>
      <c r="HI159" s="140" t="n">
        <f aca="false">IF(HI$2&lt;=$A159,IF(HI$3&gt;=$A159,(HI$4),0),0)*($AH160-$AH159)/10000</f>
        <v>0</v>
      </c>
      <c r="HJ159" s="17"/>
      <c r="HK159" s="128" t="n">
        <f aca="false">SUM(HD159:HI159)</f>
        <v>0</v>
      </c>
      <c r="HL159" s="128" t="n">
        <f aca="false">HK159*AL159</f>
        <v>0</v>
      </c>
    </row>
    <row r="160" customFormat="false" ht="16.5" hidden="false" customHeight="false" outlineLevel="0" collapsed="false">
      <c r="A160" s="133" t="n">
        <v>41609</v>
      </c>
      <c r="B160" s="144" t="e">
        <f aca="false">INDEX(PrnArray,MATCH($A160,PrnColumn,0),MATCH($AE$19,PrnRow,0))+EP160</f>
        <v>#VALUE!</v>
      </c>
      <c r="C160" s="135" t="n">
        <f aca="false">INDEX(M1SHEET,MATCH($A160,M1COLUMN,0),MATCH($AF$14,M1ROW,0))</f>
        <v>0</v>
      </c>
      <c r="D160" s="152"/>
      <c r="E160" s="144" t="n">
        <f aca="false">INDEX(PrnArray,MATCH($A160,PrnColumn,0),MATCH($AF$47,PrnRow,0))+HL160</f>
        <v>0</v>
      </c>
      <c r="F160" s="135" t="n">
        <f aca="false">INDEX(M1SHEET,MATCH($A160,M1COLUMN,0),MATCH($AF$6,M1ROW,0))</f>
        <v>0.27</v>
      </c>
      <c r="G160" s="152"/>
      <c r="H160" s="144" t="n">
        <f aca="false">INDEX(PrnArray,MATCH($A160,PrnColumn,0),MATCH($AE$11,PrnRow,0))</f>
        <v>0</v>
      </c>
      <c r="I160" s="135" t="n">
        <f aca="false">INDEX(M1SHEET,MATCH($A160,M1COLUMN,0),MATCH($AF$20,M1ROW,0))</f>
        <v>0.025</v>
      </c>
      <c r="J160" s="152"/>
      <c r="K160" s="144" t="e">
        <f aca="false">INDEX(PrnArray,MATCH($A160,PrnColumn,0),MATCH($AE$21,PrnRow,0))+FS160</f>
        <v>#VALUE!</v>
      </c>
      <c r="L160" s="135" t="n">
        <f aca="false">INDEX(M1SHEET,MATCH($A160,M1COLUMN,0),MATCH($AF$10,M1ROW,0))</f>
        <v>0.16</v>
      </c>
      <c r="M160" s="152"/>
      <c r="N160" s="144" t="n">
        <f aca="false">INDEX(PrnArray,MATCH($A160,PrnColumn,0),MATCH($AE$40,PrnRow,0))+AJ160</f>
        <v>-43.94</v>
      </c>
      <c r="O160" s="135" t="n">
        <f aca="false">INDEX(M1SHEET,MATCH($A160,M1COLUMN,0),MATCH($AF$26,M1ROW,0))</f>
        <v>0.13</v>
      </c>
      <c r="P160" s="152"/>
      <c r="Q160" s="144" t="n">
        <f aca="false">INDEX(PrnArray,MATCH($A160,PrnColumn,0),MATCH($AE$2,PrnRow,0))+$BE160+$DE160</f>
        <v>1.38</v>
      </c>
      <c r="R160" s="135" t="n">
        <f aca="false">INDEX(M1SHEET,MATCH($A160,M1COLUMN,0),MATCH($AF$3,M1ROW,0))</f>
        <v>-0.57</v>
      </c>
      <c r="S160" s="152"/>
      <c r="T160" s="135" t="n">
        <f aca="false">INDEX(M1SHEET,MATCH($A160,M1COLUMN,0),MATCH($AF$28,M1ROW,0))</f>
        <v>5.89321750562841</v>
      </c>
      <c r="U160" s="152"/>
      <c r="V160" s="144" t="e">
        <f aca="false">INDEX(PrnArray,MATCH($A160,PrnColumn,0),MATCH($AE$18,PrnRow,0))+INDEX(optsArray,MATCH($A160,optsColumn,0),MATCH($AE$18,optsRow,0))+$BE160+$CJ160+$CR160+$DP160</f>
        <v>#VALUE!</v>
      </c>
      <c r="W160" s="135" t="n">
        <f aca="false">INDEX(M1SHEET,MATCH($A160,M1COLUMN,0),MATCH($AF$2,M1ROW,0))</f>
        <v>4.7875</v>
      </c>
      <c r="X160" s="152"/>
      <c r="Z160" s="150" t="e">
        <f aca="false">H160+K160+Q160</f>
        <v>#VALUE!</v>
      </c>
      <c r="AA160" s="58"/>
      <c r="AB160" s="58"/>
      <c r="AH160" s="138" t="n">
        <v>41609</v>
      </c>
      <c r="AI160" s="96" t="n">
        <f aca="false">(BE160+BQ160+CJ160+DP160)*AL160</f>
        <v>0</v>
      </c>
      <c r="AJ160" s="97" t="n">
        <f aca="false">(AN160)*(AL160)</f>
        <v>0</v>
      </c>
      <c r="AK160" s="97" t="n">
        <f aca="false">(AM160+AN160)*(AL160)</f>
        <v>0</v>
      </c>
      <c r="AL160" s="139" t="n">
        <f aca="false">INDEX(M1SHEET,MATCH($AH160,M1COLUMN,0),MATCH($AF$38,M1ROW,0))</f>
        <v>0.457186840537751</v>
      </c>
      <c r="AM160" s="122" t="n">
        <f aca="false">BR160</f>
        <v>0</v>
      </c>
      <c r="AN160" s="97" t="n">
        <f aca="false">BQ160</f>
        <v>0</v>
      </c>
      <c r="AO160" s="125"/>
      <c r="AP160" s="108"/>
      <c r="AQ160" s="128" t="n">
        <f aca="false">SUM(AW160:BD160)+SUM(BH160:BO160)+SUM(DT160:DY160)+SUM(BV160:CH160)</f>
        <v>0</v>
      </c>
      <c r="AR160" s="108"/>
      <c r="AS160" s="17"/>
      <c r="AT160" s="17"/>
      <c r="AU160" s="37" t="n">
        <v>41609</v>
      </c>
      <c r="AV160" s="17"/>
      <c r="AW160" s="128" t="n">
        <f aca="false">IF(AW$2&lt;=$A160,IF(AW$3&gt;=$A160,(AW$4/1.055056),0),0)*($AH161-$AH160)/10000</f>
        <v>0</v>
      </c>
      <c r="AX160" s="140" t="n">
        <f aca="false">IF(AX$2&lt;=$A160,IF(AX$3&gt;=$A160,(AX$4/1.055056),0),0)*($AH161-$AH160)/10000</f>
        <v>0</v>
      </c>
      <c r="AY160" s="140" t="n">
        <f aca="false">IF(AY$2&lt;=$A160,IF(AY$3&gt;=$A160,(AY$4/1.055056),0),0)*($AH161-$AH160)/10000</f>
        <v>0</v>
      </c>
      <c r="AZ160" s="140" t="n">
        <f aca="false">IF(AZ$2&lt;=$A160,IF(AZ$3&gt;=$A160,(AZ$4/1.055056),0),0)*($AH161-$AH160)/10000</f>
        <v>0</v>
      </c>
      <c r="BA160" s="140" t="n">
        <f aca="false">IF(BA$2&lt;=$A160,IF(BA$3&gt;=$A160,(BA$4/1.055056),0),0)*($AH161-$AH160)/10000</f>
        <v>0</v>
      </c>
      <c r="BB160" s="140" t="n">
        <f aca="false">IF(BB$2&lt;=$A160,IF(BB$3&gt;=$A160,(BB$4/1.055056),0),0)*($AH161-$AH160)/10000</f>
        <v>0</v>
      </c>
      <c r="BC160" s="140" t="n">
        <f aca="false">IF(BC$2&lt;=$A160,IF(BC$3&gt;=$A160,(BC$4/1.055056),0),0)*($AH161-$AH160)/10000</f>
        <v>0</v>
      </c>
      <c r="BD160" s="140"/>
      <c r="BE160" s="140" t="n">
        <f aca="false">SUM(AW160:BD160)*AL160</f>
        <v>0</v>
      </c>
      <c r="BF160" s="13"/>
      <c r="BG160" s="13"/>
      <c r="BH160" s="141" t="n">
        <f aca="false">IF(BH$2&lt;=$A160,IF(BH$3&gt;=$A160,(BH$4/1.055056),0),0)*($AH161-$AH160)/10000</f>
        <v>0</v>
      </c>
      <c r="BI160" s="141" t="n">
        <f aca="false">IF(BI$2&lt;=$A160,IF(BI$3&gt;=$A160,(BI$4/1.055056),0),0)*($AH161-$AH160)/10000</f>
        <v>0</v>
      </c>
      <c r="BJ160" s="141" t="n">
        <f aca="false">IF(BJ$2&lt;=$A160,IF(BJ$3&gt;=$A160,(BJ$4/1.055056),0),0)*($AH161-$AH160)/10000</f>
        <v>0</v>
      </c>
      <c r="BK160" s="141" t="n">
        <f aca="false">IF(BK$2&lt;=$A160,IF(BK$3&gt;=$A160,(BK$4/1.055056),0),0)*($AH161-$AH160)/10000</f>
        <v>0</v>
      </c>
      <c r="BL160" s="141" t="n">
        <f aca="false">IF(BL$2&lt;=$A160,IF(BL$3&gt;=$A160,(BL$4/1.055056),0),0)*($AH161-$AH160)/10000</f>
        <v>0</v>
      </c>
      <c r="BM160" s="141" t="n">
        <f aca="false">IF(BM$2&lt;=$A160,IF(BM$3&gt;=$A160,(BM$4/1.055056),0),0)*($AH161-$AH160)/10000</f>
        <v>0</v>
      </c>
      <c r="BN160" s="141" t="n">
        <f aca="false">IF(BN$2&lt;=$A160,IF(BN$3&gt;=$A160,(BN$4/1.055056),0),0)*($AH161-$AH160)/10000</f>
        <v>0</v>
      </c>
      <c r="BO160" s="141" t="n">
        <f aca="false">IF(BO$2&lt;=$A160,IF(BO$3&gt;=$A160,(BO$4/1.055056),0),0)*($AH161-$AH160)/10000</f>
        <v>0</v>
      </c>
      <c r="BP160" s="13"/>
      <c r="BQ160" s="14" t="n">
        <f aca="false">SUM(BH160:BO160)</f>
        <v>0</v>
      </c>
      <c r="BR160" s="14"/>
      <c r="BS160" s="14"/>
      <c r="BT160" s="17"/>
      <c r="BU160" s="17"/>
      <c r="BV160" s="142" t="n">
        <f aca="false">IF(BV$2&lt;=$A160,IF(BV$3&gt;=$A160,(BV$4),0),0)*($AH161-$AH160)/10000</f>
        <v>0</v>
      </c>
      <c r="BW160" s="142" t="n">
        <f aca="false">IF(BW$2&lt;=$A160,IF(BW$3&gt;=$A160,(BW$4),0),0)*($AH161-$AH160)/10000</f>
        <v>0</v>
      </c>
      <c r="BX160" s="142" t="n">
        <f aca="false">IF(BX$2&lt;=$A160,IF(BX$3&gt;=$A160,(BX$4),0),0)*($AH161-$AH160)/10000</f>
        <v>0</v>
      </c>
      <c r="BY160" s="142" t="n">
        <f aca="false">IF(BY$2&lt;=$A160,IF(BY$3&gt;=$A160,(BY$4),0),0)*($AH161-$AH160)/10000</f>
        <v>0</v>
      </c>
      <c r="BZ160" s="142" t="n">
        <f aca="false">IF(BZ$2&lt;=$A160,IF(BZ$3&gt;=$A160,(BZ$4),0),0)*($AH161-$AH160)/10000</f>
        <v>0</v>
      </c>
      <c r="CA160" s="140" t="n">
        <f aca="false">IF(CA$2&lt;=$A160,IF(CA$3&gt;=$A160,(CA$4),0),0)*($AH161-$AH160)/10000</f>
        <v>0</v>
      </c>
      <c r="CB160" s="140" t="n">
        <f aca="false">IF(CB$2&lt;=$A160,IF(CB$3&gt;=$A160,(CB$4),0),0)*($AH161-$AH160)/10000</f>
        <v>0</v>
      </c>
      <c r="CC160" s="140" t="n">
        <f aca="false">IF(CC$2&lt;=$A160,IF(CC$3&gt;=$A160,(CC$4),0),0)*($AH161-$AH160)/10000</f>
        <v>0</v>
      </c>
      <c r="CD160" s="140" t="n">
        <f aca="false">IF(CD$2&lt;=$A160,IF(CD$3&gt;=$A160,(CD$4),0),0)*($AH161-$AH160)/10000</f>
        <v>0</v>
      </c>
      <c r="CE160" s="140" t="n">
        <f aca="false">IF(CE$2&lt;=$A160,IF(CE$3&gt;=$A160,(CE$4),0),0)*($AH161-$AH160)/10000</f>
        <v>0</v>
      </c>
      <c r="CF160" s="140" t="n">
        <f aca="false">IF(CF$2&lt;=$A160,IF(CF$3&gt;=$A160,(CF$4),0),0)*($AH161-$AH160)/10000</f>
        <v>0</v>
      </c>
      <c r="CG160" s="140" t="n">
        <f aca="false">IF(CG$2&lt;=$A160,IF(CG$3&gt;=$A160,(CG$4),0),0)*($AH161-$AH160)/10000</f>
        <v>0</v>
      </c>
      <c r="CH160" s="140" t="n">
        <f aca="false">IF(CH$2&lt;=$A160,IF(CH$3&gt;=$A160,(CH$4),0),0)*($AH161-$AH160)/10000</f>
        <v>0</v>
      </c>
      <c r="CI160" s="17"/>
      <c r="CJ160" s="128" t="n">
        <f aca="false">SUM(BV160:CH160)*$AL160</f>
        <v>0</v>
      </c>
      <c r="CK160" s="128"/>
      <c r="CL160" s="128"/>
      <c r="CM160" s="142" t="n">
        <f aca="false">IF(CM$2&lt;=$A160,IF(CM$3&gt;=$A160,(CM$4),0),0)*($AH161-$AH160)/10000</f>
        <v>0</v>
      </c>
      <c r="CN160" s="142" t="n">
        <f aca="false">IF(CN$2&lt;=$A160,IF(CN$3&gt;=$A160,(CN$4),0),0)*($AH161-$AH160)/10000</f>
        <v>0</v>
      </c>
      <c r="CO160" s="142" t="n">
        <f aca="false">IF(CO$2&lt;=$A160,IF(CO$3&gt;=$A160,(CO$4),0),0)*($AH161-$AH160)/10000</f>
        <v>0</v>
      </c>
      <c r="CP160" s="142" t="n">
        <f aca="false">IF(CP$2&lt;=$A160,IF(CP$3&gt;=$A160,(CP$4),0),0)*($AH161-$AH160)/10000</f>
        <v>0</v>
      </c>
      <c r="CQ160" s="128"/>
      <c r="CR160" s="128" t="n">
        <f aca="false">SUM(CM160:CP160)*AL160</f>
        <v>0</v>
      </c>
      <c r="CS160" s="128"/>
      <c r="CT160" s="17"/>
      <c r="CU160" s="17"/>
      <c r="CV160" s="17"/>
      <c r="CW160" s="140" t="n">
        <f aca="false">IF(CW$2&lt;=$A160,IF(CW$3&gt;=$A160,(CW$4),0),0)*($AH161-$AH160)/10000</f>
        <v>0</v>
      </c>
      <c r="CX160" s="140" t="n">
        <f aca="false">IF(CX$2&lt;=$A160,IF(CX$3&gt;=$A160,(CX$4),0),0)*($AH161-$AH160)/10000</f>
        <v>0</v>
      </c>
      <c r="CY160" s="140" t="n">
        <f aca="false">IF(CY$2&lt;=$A160,IF(CY$3&gt;=$A160,(CY$4),0),0)*($AH161-$AH160)/10000</f>
        <v>0</v>
      </c>
      <c r="CZ160" s="140" t="n">
        <f aca="false">IF(CZ$2&lt;=$A160,IF(CZ$3&gt;=$A160,(CZ$4),0),0)*($AH161-$AH160)/10000</f>
        <v>0</v>
      </c>
      <c r="DA160" s="140" t="n">
        <f aca="false">IF(DA$2&lt;=$A160,IF(DA$3&gt;=$A160,(DA$4),0),0)*($AH161-$AH160)/10000</f>
        <v>0</v>
      </c>
      <c r="DB160" s="140" t="n">
        <f aca="false">IF(DB$2&lt;=$A160,IF(DB$3&gt;=$A160,(DB$4),0),0)*($AH161-$AH160)/10000</f>
        <v>0</v>
      </c>
      <c r="DC160" s="140" t="n">
        <f aca="false">IF(DC$2&lt;=$A160,IF(DC$3&gt;=$A160,(DC$4),0),0)*($AH161-$AH160)/10000</f>
        <v>0</v>
      </c>
      <c r="DD160" s="17"/>
      <c r="DE160" s="128" t="n">
        <f aca="false">SUM(CW160:DC160)*$AL160</f>
        <v>0</v>
      </c>
      <c r="DF160" s="17"/>
      <c r="DG160" s="17"/>
      <c r="DH160" s="17"/>
      <c r="DI160" s="17"/>
      <c r="DJ160" s="17"/>
      <c r="DK160" s="140" t="n">
        <f aca="false">IF(DK$2&lt;=$A160,IF(DK$3&gt;=$A160,(DK$4),0),0)*($AH161-$AH160)/10000</f>
        <v>0</v>
      </c>
      <c r="DL160" s="140" t="n">
        <f aca="false">IF(DL$2&lt;=$A160,IF(DL$3&gt;=$A160,(DL$4),0),0)*($AH161-$AH160)/10000</f>
        <v>0</v>
      </c>
      <c r="DM160" s="140" t="n">
        <f aca="false">IF(DM$2&lt;=$A160,IF(DM$3&gt;=$A160,(DM$4),0),0)*($AH161-$AH160)/10000</f>
        <v>0</v>
      </c>
      <c r="DN160" s="140" t="n">
        <f aca="false">IF(DN$2&lt;=$A160,IF(DN$3&gt;=$A160,(DN$4),0),0)*($AH161-$AH160)/10000</f>
        <v>0</v>
      </c>
      <c r="DO160" s="140"/>
      <c r="DP160" s="140" t="n">
        <f aca="false">SUM(DK160:DN160)*AL160</f>
        <v>0</v>
      </c>
      <c r="DQ160" s="140"/>
      <c r="DR160" s="140" t="n">
        <f aca="false">IF(DR$2&lt;=$A160,IF(DR$3&gt;=$A160,(DR$4),0),0)*($AH161-$AH160)/10000</f>
        <v>0</v>
      </c>
      <c r="DS160" s="140" t="n">
        <f aca="false">IF(DS$2&lt;=$A160,IF(DS$3&gt;=$A160,(DS$4),0),0)*($AH161-$AH160)/10000</f>
        <v>0</v>
      </c>
      <c r="DT160" s="140" t="n">
        <f aca="false">IF(DT$2&lt;=$A160,IF(DT$3&gt;=$A160,(DT$4),0),0)*($AH161-$AH160)/10000</f>
        <v>0</v>
      </c>
      <c r="DU160" s="140" t="n">
        <f aca="false">IF(DU$2&lt;=$A160,IF(DU$3&gt;=$A160,(DU$4),0),0)*($AH161-$AH160)/10000</f>
        <v>0</v>
      </c>
      <c r="DV160" s="140" t="n">
        <f aca="false">IF(DV$2&lt;=$A160,IF(DV$3&gt;=$A160,(DV$4),0),0)*($AH161-$AH160)/10000</f>
        <v>0</v>
      </c>
      <c r="DW160" s="140" t="n">
        <f aca="false">IF(DW$2&lt;=$A160,IF(DW$3&gt;=$A160,(DW$4),0),0)*($AH161-$AH160)/10000</f>
        <v>0</v>
      </c>
      <c r="DX160" s="140" t="n">
        <f aca="false">IF(DX$2&lt;=$A160,IF(DX$3&gt;=$A160,(DX$4),0),0)*($AH161-$AH160)/10000</f>
        <v>0</v>
      </c>
      <c r="DY160" s="140" t="n">
        <f aca="false">IF(DY$2&lt;=$A160,IF(DY$3&gt;=$A160,(DY$4),0),0)*($AH161-$AH160)/10000</f>
        <v>0</v>
      </c>
      <c r="DZ160" s="17"/>
      <c r="EA160" s="128" t="n">
        <f aca="false">DP160+((SUM(DR160:DY160)))</f>
        <v>0</v>
      </c>
      <c r="EB160" s="128" t="n">
        <f aca="false">EA160*AL160</f>
        <v>0</v>
      </c>
      <c r="EC160" s="17"/>
      <c r="ED160" s="17"/>
      <c r="EE160" s="17"/>
      <c r="EF160" s="17"/>
      <c r="EG160" s="17"/>
      <c r="EH160" s="140" t="n">
        <f aca="false">IF(EH$2&lt;=$A160,IF(EH$3&gt;=$A160,(EH$4),0),0)*($AH161-$AH160)/10000</f>
        <v>0</v>
      </c>
      <c r="EI160" s="140" t="n">
        <f aca="false">IF(EI$2&lt;=$A160,IF(EI$3&gt;=$A160,(EI$4),0),0)*($AH161-$AH160)/10000</f>
        <v>0</v>
      </c>
      <c r="EJ160" s="140" t="n">
        <f aca="false">IF(EJ$2&lt;=$A160,IF(EJ$3&gt;=$A160,(EJ$4),0),0)*($AH161-$AH160)/10000</f>
        <v>0</v>
      </c>
      <c r="EK160" s="140" t="n">
        <f aca="false">IF(EK$2&lt;=$A160,IF(EK$3&gt;=$A160,(EK$4),0),0)*($AH161-$AH160)/10000</f>
        <v>0</v>
      </c>
      <c r="EL160" s="140" t="n">
        <f aca="false">IF(EL$2&lt;=$A160,IF(EL$3&gt;=$A160,(EL$4),0),0)*($AH161-$AH160)/10000</f>
        <v>0</v>
      </c>
      <c r="EM160" s="140" t="n">
        <f aca="false">IF(EM$2&lt;=$A160,IF(EM$3&gt;=$A160,(EM$4),0),0)*($AH161-$AH160)/10000</f>
        <v>0</v>
      </c>
      <c r="EN160" s="17"/>
      <c r="EO160" s="128" t="n">
        <f aca="false">SUM(EH160:EM160)</f>
        <v>0</v>
      </c>
      <c r="EP160" s="128" t="n">
        <f aca="false">EO160*AL160</f>
        <v>0</v>
      </c>
      <c r="EQ160" s="17"/>
      <c r="ER160" s="17"/>
      <c r="ES160" s="17"/>
      <c r="ET160" s="17"/>
      <c r="EU160" s="17"/>
      <c r="EV160" s="140" t="n">
        <f aca="false">IF(EV$2&lt;=$A160,IF(EV$3&gt;=$A160,(EV$4),0),0)*($AH161-$AH160)/10000</f>
        <v>0</v>
      </c>
      <c r="EW160" s="140" t="n">
        <f aca="false">IF(EW$2&lt;=$A160,IF(EW$3&gt;=$A160,(EW$4),0),0)*($AH161-$AH160)/10000</f>
        <v>0</v>
      </c>
      <c r="EX160" s="140" t="n">
        <f aca="false">IF(EX$2&lt;=$A160,IF(EX$3&gt;=$A160,(EX$4),0),0)*($AH161-$AH160)/10000</f>
        <v>0</v>
      </c>
      <c r="EY160" s="140" t="n">
        <f aca="false">IF(EY$2&lt;=$A160,IF(EY$3&gt;=$A160,(EY$4),0),0)*($AH161-$AH160)/10000</f>
        <v>0</v>
      </c>
      <c r="EZ160" s="140" t="n">
        <f aca="false">IF(EZ$2&lt;=$A160,IF(EZ$3&gt;=$A160,(EZ$4),0),0)*($AH161-$AH160)/10000</f>
        <v>0</v>
      </c>
      <c r="FA160" s="140" t="n">
        <f aca="false">IF(FA$2&lt;=$A160,IF(FA$3&gt;=$A160,(FA$4),0),0)*($AH161-$AH160)/10000</f>
        <v>0</v>
      </c>
      <c r="FB160" s="17"/>
      <c r="FC160" s="128" t="n">
        <f aca="false">SUM(EV160:FA160)</f>
        <v>0</v>
      </c>
      <c r="FD160" s="128" t="n">
        <f aca="false">FC160*AL160</f>
        <v>0</v>
      </c>
      <c r="FE160" s="17"/>
      <c r="FF160" s="17"/>
      <c r="FG160" s="17"/>
      <c r="FH160" s="17"/>
      <c r="FI160" s="17"/>
      <c r="FJ160" s="17"/>
      <c r="FK160" s="140" t="n">
        <f aca="false">IF(FK$2&lt;=$A160,IF(FK$3&gt;=$A160,(FK$4),0),0)*($AH161-$AH160)/10000</f>
        <v>0</v>
      </c>
      <c r="FL160" s="140" t="n">
        <f aca="false">IF(FL$2&lt;=$A160,IF(FL$3&gt;=$A160,(FL$4),0),0)*($AH161-$AH160)/10000</f>
        <v>0</v>
      </c>
      <c r="FM160" s="140" t="n">
        <f aca="false">IF(FM$2&lt;=$A160,IF(FM$3&gt;=$A160,(FM$4),0),0)*($AH161-$AH160)/10000</f>
        <v>0</v>
      </c>
      <c r="FN160" s="140" t="n">
        <f aca="false">IF(FN$2&lt;=$A160,IF(FN$3&gt;=$A160,(FN$4),0),0)*($AH161-$AH160)/10000</f>
        <v>0</v>
      </c>
      <c r="FO160" s="140" t="n">
        <f aca="false">IF(FO$2&lt;=$A160,IF(FO$3&gt;=$A160,(FO$4),0),0)*($AH161-$AH160)/10000</f>
        <v>0</v>
      </c>
      <c r="FP160" s="140" t="n">
        <f aca="false">IF(FP$2&lt;=$A160,IF(FP$3&gt;=$A160,(FP$4),0),0)*($AH161-$AH160)/10000</f>
        <v>0</v>
      </c>
      <c r="FQ160" s="17"/>
      <c r="FR160" s="128" t="n">
        <f aca="false">SUM(FK160:FP160)</f>
        <v>0</v>
      </c>
      <c r="FS160" s="128" t="n">
        <f aca="false">FR160*AL160</f>
        <v>0</v>
      </c>
      <c r="FT160" s="17"/>
      <c r="FU160" s="17"/>
      <c r="FV160" s="17"/>
      <c r="FW160" s="17"/>
      <c r="FX160" s="17"/>
      <c r="FY160" s="17"/>
      <c r="FZ160" s="140" t="n">
        <f aca="false">IF(FZ$2&lt;=$A160,IF(FZ$3&gt;=$A160,(FZ$4),0),0)*($AH161-$AH160)/10000</f>
        <v>0</v>
      </c>
      <c r="GA160" s="140" t="n">
        <f aca="false">IF(GA$2&lt;=$A160,IF(GA$3&gt;=$A160,(GA$4),0),0)*($AH161-$AH160)/10000</f>
        <v>0</v>
      </c>
      <c r="GB160" s="140" t="n">
        <f aca="false">IF(GB$2&lt;=$A160,IF(GB$3&gt;=$A160,(GB$4),0),0)*($AH161-$AH160)/10000</f>
        <v>0</v>
      </c>
      <c r="GC160" s="140" t="n">
        <f aca="false">IF(GC$2&lt;=$A160,IF(GC$3&gt;=$A160,(GC$4),0),0)*($AH161-$AH160)/10000</f>
        <v>0</v>
      </c>
      <c r="GD160" s="140" t="n">
        <f aca="false">IF(GD$2&lt;=$A160,IF(GD$3&gt;=$A160,(GD$4),0),0)*($AH161-$AH160)/10000</f>
        <v>0</v>
      </c>
      <c r="GE160" s="140" t="n">
        <f aca="false">IF(GE$2&lt;=$A160,IF(GE$3&gt;=$A160,(GE$4),0),0)*($AH161-$AH160)/10000</f>
        <v>0</v>
      </c>
      <c r="GF160" s="17"/>
      <c r="GG160" s="128" t="n">
        <f aca="false">SUM(FZ160:GE160)</f>
        <v>0</v>
      </c>
      <c r="GH160" s="128" t="n">
        <f aca="false">GG160*AL160</f>
        <v>0</v>
      </c>
      <c r="GK160" s="17"/>
      <c r="GL160" s="17"/>
      <c r="GM160" s="17"/>
      <c r="GN160" s="17"/>
      <c r="GO160" s="140" t="n">
        <f aca="false">IF(GO$2&lt;=$A160,IF(GO$3&gt;=$A160,(GO$4),0),0)*($AH161-$AH160)/10000</f>
        <v>0</v>
      </c>
      <c r="GP160" s="140" t="n">
        <f aca="false">IF(GP$2&lt;=$A160,IF(GP$3&gt;=$A160,(GP$4),0),0)*($AH161-$AH160)/10000</f>
        <v>0</v>
      </c>
      <c r="GQ160" s="140" t="n">
        <f aca="false">IF(GQ$2&lt;=$A160,IF(GQ$3&gt;=$A160,(GQ$4),0),0)*($AH161-$AH160)/10000</f>
        <v>0</v>
      </c>
      <c r="GR160" s="140" t="n">
        <f aca="false">IF(GR$2&lt;=$A160,IF(GR$3&gt;=$A160,(GR$4),0),0)*($AH161-$AH160)/10000</f>
        <v>0</v>
      </c>
      <c r="GS160" s="140" t="n">
        <f aca="false">IF(GS$2&lt;=$A160,IF(GS$3&gt;=$A160,(GS$4),0),0)*($AH161-$AH160)/10000</f>
        <v>0</v>
      </c>
      <c r="GT160" s="140" t="n">
        <f aca="false">IF(GT$2&lt;=$A160,IF(GT$3&gt;=$A160,(GT$4),0),0)*($AH161-$AH160)/10000</f>
        <v>0</v>
      </c>
      <c r="GU160" s="17"/>
      <c r="GV160" s="128" t="n">
        <f aca="false">SUM(GO160:GT160)</f>
        <v>0</v>
      </c>
      <c r="GW160" s="128" t="n">
        <f aca="false">GV160*AL160</f>
        <v>0</v>
      </c>
      <c r="GZ160" s="17"/>
      <c r="HA160" s="17"/>
      <c r="HB160" s="17"/>
      <c r="HC160" s="17"/>
      <c r="HD160" s="140" t="n">
        <f aca="false">IF(HD$2&lt;=$A160,IF(HD$3&gt;=$A160,(HD$4),0),0)*($AH161-$AH160)/10000</f>
        <v>0</v>
      </c>
      <c r="HE160" s="140" t="n">
        <f aca="false">IF(HE$2&lt;=$A160,IF(HE$3&gt;=$A160,(HE$4),0),0)*($AH161-$AH160)/10000</f>
        <v>0</v>
      </c>
      <c r="HF160" s="140" t="n">
        <f aca="false">IF(HF$2&lt;=$A160,IF(HF$3&gt;=$A160,(HF$4),0),0)*($AH161-$AH160)/10000</f>
        <v>0</v>
      </c>
      <c r="HG160" s="140" t="n">
        <f aca="false">IF(HG$2&lt;=$A160,IF(HG$3&gt;=$A160,(HG$4),0),0)*($AH161-$AH160)/10000</f>
        <v>0</v>
      </c>
      <c r="HH160" s="140" t="n">
        <f aca="false">IF(HH$2&lt;=$A160,IF(HH$3&gt;=$A160,(HH$4),0),0)*($AH161-$AH160)/10000</f>
        <v>0</v>
      </c>
      <c r="HI160" s="140" t="n">
        <f aca="false">IF(HI$2&lt;=$A160,IF(HI$3&gt;=$A160,(HI$4),0),0)*($AH161-$AH160)/10000</f>
        <v>0</v>
      </c>
      <c r="HJ160" s="17"/>
      <c r="HK160" s="128" t="n">
        <f aca="false">SUM(HD160:HI160)</f>
        <v>0</v>
      </c>
      <c r="HL160" s="128" t="n">
        <f aca="false">HK160*AL160</f>
        <v>0</v>
      </c>
    </row>
    <row r="161" customFormat="false" ht="16.5" hidden="false" customHeight="false" outlineLevel="0" collapsed="false">
      <c r="A161" s="133" t="n">
        <v>41640</v>
      </c>
      <c r="B161" s="144" t="e">
        <f aca="false">INDEX(PrnArray,MATCH($A161,PrnColumn,0),MATCH($AE$19,PrnRow,0))+EP161</f>
        <v>#VALUE!</v>
      </c>
      <c r="C161" s="135" t="n">
        <f aca="false">INDEX(M1SHEET,MATCH($A161,M1COLUMN,0),MATCH($AF$14,M1ROW,0))</f>
        <v>0</v>
      </c>
      <c r="D161" s="145" t="n">
        <f aca="false">AVERAGE(C159:C163)</f>
        <v>0</v>
      </c>
      <c r="E161" s="144" t="n">
        <f aca="false">INDEX(PrnArray,MATCH($A161,PrnColumn,0),MATCH($AF$47,PrnRow,0))+HL161</f>
        <v>0</v>
      </c>
      <c r="F161" s="135" t="n">
        <f aca="false">INDEX(M1SHEET,MATCH($A161,M1COLUMN,0),MATCH($AF$6,M1ROW,0))</f>
        <v>0.28</v>
      </c>
      <c r="G161" s="145" t="n">
        <f aca="false">AVERAGE(F159:F163)</f>
        <v>0.267</v>
      </c>
      <c r="H161" s="144" t="n">
        <f aca="false">INDEX(PrnArray,MATCH($A161,PrnColumn,0),MATCH($AE$11,PrnRow,0))</f>
        <v>0</v>
      </c>
      <c r="I161" s="135" t="n">
        <f aca="false">INDEX(M1SHEET,MATCH($A161,M1COLUMN,0),MATCH($AF$20,M1ROW,0))</f>
        <v>0.0375</v>
      </c>
      <c r="J161" s="145" t="n">
        <f aca="false">AVERAGE(I159:I163)</f>
        <v>0.03</v>
      </c>
      <c r="K161" s="144" t="e">
        <f aca="false">INDEX(PrnArray,MATCH($A161,PrnColumn,0),MATCH($AE$21,PrnRow,0))+FS161</f>
        <v>#VALUE!</v>
      </c>
      <c r="L161" s="135" t="n">
        <f aca="false">INDEX(M1SHEET,MATCH($A161,M1COLUMN,0),MATCH($AF$10,M1ROW,0))</f>
        <v>0.17</v>
      </c>
      <c r="M161" s="145" t="n">
        <f aca="false">AVERAGE(L159:L163)</f>
        <v>0.157</v>
      </c>
      <c r="N161" s="144" t="n">
        <f aca="false">INDEX(PrnArray,MATCH($A161,PrnColumn,0),MATCH($AE$40,PrnRow,0))+AJ161</f>
        <v>-43.69</v>
      </c>
      <c r="O161" s="135" t="n">
        <f aca="false">INDEX(M1SHEET,MATCH($A161,M1COLUMN,0),MATCH($AF$26,M1ROW,0))</f>
        <v>0.13</v>
      </c>
      <c r="P161" s="145" t="n">
        <f aca="false">AVERAGE(O159:O163)</f>
        <v>0.13</v>
      </c>
      <c r="Q161" s="144" t="n">
        <f aca="false">INDEX(PrnArray,MATCH($A161,PrnColumn,0),MATCH($AE$2,PrnRow,0))+$BE161+$DE161</f>
        <v>1.37</v>
      </c>
      <c r="R161" s="135" t="n">
        <f aca="false">INDEX(M1SHEET,MATCH($A161,M1COLUMN,0),MATCH($AF$3,M1ROW,0))</f>
        <v>-0.57</v>
      </c>
      <c r="S161" s="145" t="n">
        <f aca="false">AVERAGE(R159:R163)</f>
        <v>-0.57</v>
      </c>
      <c r="T161" s="135" t="n">
        <f aca="false">INDEX(M1SHEET,MATCH($A161,M1COLUMN,0),MATCH($AF$28,M1ROW,0))</f>
        <v>6.0595631518707</v>
      </c>
      <c r="U161" s="145" t="n">
        <f aca="false">AVERAGE(T159:T163)</f>
        <v>5.85025259612677</v>
      </c>
      <c r="V161" s="144" t="e">
        <f aca="false">INDEX(PrnArray,MATCH($A161,PrnColumn,0),MATCH($AE$18,PrnRow,0))+INDEX(optsArray,MATCH($A161,optsColumn,0),MATCH($AE$18,optsRow,0))+$BE161+$CJ161+$CR161+$DP161</f>
        <v>#VALUE!</v>
      </c>
      <c r="W161" s="135" t="n">
        <f aca="false">INDEX(M1SHEET,MATCH($A161,M1COLUMN,0),MATCH($AF$2,M1ROW,0))</f>
        <v>4.9065</v>
      </c>
      <c r="X161" s="145" t="n">
        <f aca="false">AVERAGE(W159:W163)</f>
        <v>4.7567</v>
      </c>
      <c r="Z161" s="150" t="e">
        <f aca="false">H161+K161+Q161</f>
        <v>#VALUE!</v>
      </c>
      <c r="AA161" s="58"/>
      <c r="AB161" s="58"/>
      <c r="AH161" s="138" t="n">
        <v>41640</v>
      </c>
      <c r="AI161" s="96" t="n">
        <f aca="false">(BE161+BQ161+CJ161+DP161)*AL161</f>
        <v>0</v>
      </c>
      <c r="AJ161" s="97" t="n">
        <f aca="false">(AN161)*(AL161)</f>
        <v>0</v>
      </c>
      <c r="AK161" s="97" t="n">
        <f aca="false">(AM161+AN161)*(AL161)</f>
        <v>0</v>
      </c>
      <c r="AL161" s="139" t="n">
        <f aca="false">INDEX(M1SHEET,MATCH($AH161,M1COLUMN,0),MATCH($AF$38,M1ROW,0))</f>
        <v>0.454594560488097</v>
      </c>
      <c r="AM161" s="122" t="n">
        <f aca="false">BR161</f>
        <v>0</v>
      </c>
      <c r="AN161" s="97" t="n">
        <f aca="false">BQ161</f>
        <v>0</v>
      </c>
      <c r="AO161" s="125"/>
      <c r="AP161" s="108"/>
      <c r="AQ161" s="128" t="n">
        <f aca="false">SUM(AW161:BD161)+SUM(BH161:BO161)+SUM(DT161:DY161)+SUM(BV161:CH161)</f>
        <v>0</v>
      </c>
      <c r="AR161" s="108"/>
      <c r="AS161" s="17"/>
      <c r="AT161" s="17"/>
      <c r="AU161" s="37" t="n">
        <v>41640</v>
      </c>
      <c r="AV161" s="17"/>
      <c r="AW161" s="128" t="n">
        <f aca="false">IF(AW$2&lt;=$A161,IF(AW$3&gt;=$A161,(AW$4/1.055056),0),0)*($AH162-$AH161)/10000</f>
        <v>0</v>
      </c>
      <c r="AX161" s="140" t="n">
        <f aca="false">IF(AX$2&lt;=$A161,IF(AX$3&gt;=$A161,(AX$4/1.055056),0),0)*($AH162-$AH161)/10000</f>
        <v>0</v>
      </c>
      <c r="AY161" s="140" t="n">
        <f aca="false">IF(AY$2&lt;=$A161,IF(AY$3&gt;=$A161,(AY$4/1.055056),0),0)*($AH162-$AH161)/10000</f>
        <v>0</v>
      </c>
      <c r="AZ161" s="140" t="n">
        <f aca="false">IF(AZ$2&lt;=$A161,IF(AZ$3&gt;=$A161,(AZ$4/1.055056),0),0)*($AH162-$AH161)/10000</f>
        <v>0</v>
      </c>
      <c r="BA161" s="140" t="n">
        <f aca="false">IF(BA$2&lt;=$A161,IF(BA$3&gt;=$A161,(BA$4/1.055056),0),0)*($AH162-$AH161)/10000</f>
        <v>0</v>
      </c>
      <c r="BB161" s="140" t="n">
        <f aca="false">IF(BB$2&lt;=$A161,IF(BB$3&gt;=$A161,(BB$4/1.055056),0),0)*($AH162-$AH161)/10000</f>
        <v>0</v>
      </c>
      <c r="BC161" s="140" t="n">
        <f aca="false">IF(BC$2&lt;=$A161,IF(BC$3&gt;=$A161,(BC$4/1.055056),0),0)*($AH162-$AH161)/10000</f>
        <v>0</v>
      </c>
      <c r="BD161" s="140"/>
      <c r="BE161" s="140" t="n">
        <f aca="false">SUM(AW161:BD161)*AL161</f>
        <v>0</v>
      </c>
      <c r="BF161" s="13"/>
      <c r="BG161" s="13"/>
      <c r="BH161" s="141" t="n">
        <f aca="false">IF(BH$2&lt;=$A161,IF(BH$3&gt;=$A161,(BH$4/1.055056),0),0)*($AH162-$AH161)/10000</f>
        <v>0</v>
      </c>
      <c r="BI161" s="141" t="n">
        <f aca="false">IF(BI$2&lt;=$A161,IF(BI$3&gt;=$A161,(BI$4/1.055056),0),0)*($AH162-$AH161)/10000</f>
        <v>0</v>
      </c>
      <c r="BJ161" s="141" t="n">
        <f aca="false">IF(BJ$2&lt;=$A161,IF(BJ$3&gt;=$A161,(BJ$4/1.055056),0),0)*($AH162-$AH161)/10000</f>
        <v>0</v>
      </c>
      <c r="BK161" s="141" t="n">
        <f aca="false">IF(BK$2&lt;=$A161,IF(BK$3&gt;=$A161,(BK$4/1.055056),0),0)*($AH162-$AH161)/10000</f>
        <v>0</v>
      </c>
      <c r="BL161" s="141" t="n">
        <f aca="false">IF(BL$2&lt;=$A161,IF(BL$3&gt;=$A161,(BL$4/1.055056),0),0)*($AH162-$AH161)/10000</f>
        <v>0</v>
      </c>
      <c r="BM161" s="141" t="n">
        <f aca="false">IF(BM$2&lt;=$A161,IF(BM$3&gt;=$A161,(BM$4/1.055056),0),0)*($AH162-$AH161)/10000</f>
        <v>0</v>
      </c>
      <c r="BN161" s="141" t="n">
        <f aca="false">IF(BN$2&lt;=$A161,IF(BN$3&gt;=$A161,(BN$4/1.055056),0),0)*($AH162-$AH161)/10000</f>
        <v>0</v>
      </c>
      <c r="BO161" s="141" t="n">
        <f aca="false">IF(BO$2&lt;=$A161,IF(BO$3&gt;=$A161,(BO$4/1.055056),0),0)*($AH162-$AH161)/10000</f>
        <v>0</v>
      </c>
      <c r="BP161" s="13"/>
      <c r="BQ161" s="14" t="n">
        <f aca="false">SUM(BH161:BO161)</f>
        <v>0</v>
      </c>
      <c r="BR161" s="14"/>
      <c r="BS161" s="14"/>
      <c r="BT161" s="17"/>
      <c r="BU161" s="17"/>
      <c r="BV161" s="142" t="n">
        <f aca="false">IF(BV$2&lt;=$A161,IF(BV$3&gt;=$A161,(BV$4),0),0)*($AH162-$AH161)/10000</f>
        <v>0</v>
      </c>
      <c r="BW161" s="142" t="n">
        <f aca="false">IF(BW$2&lt;=$A161,IF(BW$3&gt;=$A161,(BW$4),0),0)*($AH162-$AH161)/10000</f>
        <v>0</v>
      </c>
      <c r="BX161" s="142" t="n">
        <f aca="false">IF(BX$2&lt;=$A161,IF(BX$3&gt;=$A161,(BX$4),0),0)*($AH162-$AH161)/10000</f>
        <v>0</v>
      </c>
      <c r="BY161" s="142" t="n">
        <f aca="false">IF(BY$2&lt;=$A161,IF(BY$3&gt;=$A161,(BY$4),0),0)*($AH162-$AH161)/10000</f>
        <v>0</v>
      </c>
      <c r="BZ161" s="142" t="n">
        <f aca="false">IF(BZ$2&lt;=$A161,IF(BZ$3&gt;=$A161,(BZ$4),0),0)*($AH162-$AH161)/10000</f>
        <v>0</v>
      </c>
      <c r="CA161" s="140" t="n">
        <f aca="false">IF(CA$2&lt;=$A161,IF(CA$3&gt;=$A161,(CA$4),0),0)*($AH162-$AH161)/10000</f>
        <v>0</v>
      </c>
      <c r="CB161" s="140" t="n">
        <f aca="false">IF(CB$2&lt;=$A161,IF(CB$3&gt;=$A161,(CB$4),0),0)*($AH162-$AH161)/10000</f>
        <v>0</v>
      </c>
      <c r="CC161" s="140" t="n">
        <f aca="false">IF(CC$2&lt;=$A161,IF(CC$3&gt;=$A161,(CC$4),0),0)*($AH162-$AH161)/10000</f>
        <v>0</v>
      </c>
      <c r="CD161" s="140" t="n">
        <f aca="false">IF(CD$2&lt;=$A161,IF(CD$3&gt;=$A161,(CD$4),0),0)*($AH162-$AH161)/10000</f>
        <v>0</v>
      </c>
      <c r="CE161" s="140" t="n">
        <f aca="false">IF(CE$2&lt;=$A161,IF(CE$3&gt;=$A161,(CE$4),0),0)*($AH162-$AH161)/10000</f>
        <v>0</v>
      </c>
      <c r="CF161" s="140" t="n">
        <f aca="false">IF(CF$2&lt;=$A161,IF(CF$3&gt;=$A161,(CF$4),0),0)*($AH162-$AH161)/10000</f>
        <v>0</v>
      </c>
      <c r="CG161" s="140" t="n">
        <f aca="false">IF(CG$2&lt;=$A161,IF(CG$3&gt;=$A161,(CG$4),0),0)*($AH162-$AH161)/10000</f>
        <v>0</v>
      </c>
      <c r="CH161" s="140" t="n">
        <f aca="false">IF(CH$2&lt;=$A161,IF(CH$3&gt;=$A161,(CH$4),0),0)*($AH162-$AH161)/10000</f>
        <v>0</v>
      </c>
      <c r="CI161" s="17"/>
      <c r="CJ161" s="128" t="n">
        <f aca="false">SUM(BV161:CH161)*$AL161</f>
        <v>0</v>
      </c>
      <c r="CK161" s="128"/>
      <c r="CL161" s="128"/>
      <c r="CM161" s="142" t="n">
        <f aca="false">IF(CM$2&lt;=$A161,IF(CM$3&gt;=$A161,(CM$4),0),0)*($AH162-$AH161)/10000</f>
        <v>0</v>
      </c>
      <c r="CN161" s="142" t="n">
        <f aca="false">IF(CN$2&lt;=$A161,IF(CN$3&gt;=$A161,(CN$4),0),0)*($AH162-$AH161)/10000</f>
        <v>0</v>
      </c>
      <c r="CO161" s="142" t="n">
        <f aca="false">IF(CO$2&lt;=$A161,IF(CO$3&gt;=$A161,(CO$4),0),0)*($AH162-$AH161)/10000</f>
        <v>0</v>
      </c>
      <c r="CP161" s="142" t="n">
        <f aca="false">IF(CP$2&lt;=$A161,IF(CP$3&gt;=$A161,(CP$4),0),0)*($AH162-$AH161)/10000</f>
        <v>0</v>
      </c>
      <c r="CQ161" s="128"/>
      <c r="CR161" s="128" t="n">
        <f aca="false">SUM(CM161:CP161)*AL161</f>
        <v>0</v>
      </c>
      <c r="CS161" s="128"/>
      <c r="CT161" s="17"/>
      <c r="CU161" s="17"/>
      <c r="CV161" s="17"/>
      <c r="CW161" s="140" t="n">
        <f aca="false">IF(CW$2&lt;=$A161,IF(CW$3&gt;=$A161,(CW$4),0),0)*($AH162-$AH161)/10000</f>
        <v>0</v>
      </c>
      <c r="CX161" s="140" t="n">
        <f aca="false">IF(CX$2&lt;=$A161,IF(CX$3&gt;=$A161,(CX$4),0),0)*($AH162-$AH161)/10000</f>
        <v>0</v>
      </c>
      <c r="CY161" s="140" t="n">
        <f aca="false">IF(CY$2&lt;=$A161,IF(CY$3&gt;=$A161,(CY$4),0),0)*($AH162-$AH161)/10000</f>
        <v>0</v>
      </c>
      <c r="CZ161" s="140" t="n">
        <f aca="false">IF(CZ$2&lt;=$A161,IF(CZ$3&gt;=$A161,(CZ$4),0),0)*($AH162-$AH161)/10000</f>
        <v>0</v>
      </c>
      <c r="DA161" s="140" t="n">
        <f aca="false">IF(DA$2&lt;=$A161,IF(DA$3&gt;=$A161,(DA$4),0),0)*($AH162-$AH161)/10000</f>
        <v>0</v>
      </c>
      <c r="DB161" s="140" t="n">
        <f aca="false">IF(DB$2&lt;=$A161,IF(DB$3&gt;=$A161,(DB$4),0),0)*($AH162-$AH161)/10000</f>
        <v>0</v>
      </c>
      <c r="DC161" s="140" t="n">
        <f aca="false">IF(DC$2&lt;=$A161,IF(DC$3&gt;=$A161,(DC$4),0),0)*($AH162-$AH161)/10000</f>
        <v>0</v>
      </c>
      <c r="DD161" s="17"/>
      <c r="DE161" s="128" t="n">
        <f aca="false">SUM(CW161:DC161)*$AL161</f>
        <v>0</v>
      </c>
      <c r="DF161" s="17"/>
      <c r="DG161" s="17"/>
      <c r="DH161" s="17"/>
      <c r="DI161" s="17"/>
      <c r="DJ161" s="17"/>
      <c r="DK161" s="140" t="n">
        <f aca="false">IF(DK$2&lt;=$A161,IF(DK$3&gt;=$A161,(DK$4),0),0)*($AH162-$AH161)/10000</f>
        <v>0</v>
      </c>
      <c r="DL161" s="140" t="n">
        <f aca="false">IF(DL$2&lt;=$A161,IF(DL$3&gt;=$A161,(DL$4),0),0)*($AH162-$AH161)/10000</f>
        <v>0</v>
      </c>
      <c r="DM161" s="140" t="n">
        <f aca="false">IF(DM$2&lt;=$A161,IF(DM$3&gt;=$A161,(DM$4),0),0)*($AH162-$AH161)/10000</f>
        <v>0</v>
      </c>
      <c r="DN161" s="140" t="n">
        <f aca="false">IF(DN$2&lt;=$A161,IF(DN$3&gt;=$A161,(DN$4),0),0)*($AH162-$AH161)/10000</f>
        <v>0</v>
      </c>
      <c r="DO161" s="140"/>
      <c r="DP161" s="140" t="n">
        <f aca="false">SUM(DK161:DN161)*AL161</f>
        <v>0</v>
      </c>
      <c r="DQ161" s="140"/>
      <c r="DR161" s="140" t="n">
        <f aca="false">IF(DR$2&lt;=$A161,IF(DR$3&gt;=$A161,(DR$4),0),0)*($AH162-$AH161)/10000</f>
        <v>0</v>
      </c>
      <c r="DS161" s="140" t="n">
        <f aca="false">IF(DS$2&lt;=$A161,IF(DS$3&gt;=$A161,(DS$4),0),0)*($AH162-$AH161)/10000</f>
        <v>0</v>
      </c>
      <c r="DT161" s="140" t="n">
        <f aca="false">IF(DT$2&lt;=$A161,IF(DT$3&gt;=$A161,(DT$4),0),0)*($AH162-$AH161)/10000</f>
        <v>0</v>
      </c>
      <c r="DU161" s="140" t="n">
        <f aca="false">IF(DU$2&lt;=$A161,IF(DU$3&gt;=$A161,(DU$4),0),0)*($AH162-$AH161)/10000</f>
        <v>0</v>
      </c>
      <c r="DV161" s="140" t="n">
        <f aca="false">IF(DV$2&lt;=$A161,IF(DV$3&gt;=$A161,(DV$4),0),0)*($AH162-$AH161)/10000</f>
        <v>0</v>
      </c>
      <c r="DW161" s="140" t="n">
        <f aca="false">IF(DW$2&lt;=$A161,IF(DW$3&gt;=$A161,(DW$4),0),0)*($AH162-$AH161)/10000</f>
        <v>0</v>
      </c>
      <c r="DX161" s="140" t="n">
        <f aca="false">IF(DX$2&lt;=$A161,IF(DX$3&gt;=$A161,(DX$4),0),0)*($AH162-$AH161)/10000</f>
        <v>0</v>
      </c>
      <c r="DY161" s="140" t="n">
        <f aca="false">IF(DY$2&lt;=$A161,IF(DY$3&gt;=$A161,(DY$4),0),0)*($AH162-$AH161)/10000</f>
        <v>0</v>
      </c>
      <c r="DZ161" s="17"/>
      <c r="EA161" s="128" t="n">
        <f aca="false">DP161+((SUM(DR161:DY161)))</f>
        <v>0</v>
      </c>
      <c r="EB161" s="128" t="n">
        <f aca="false">EA161*AL161</f>
        <v>0</v>
      </c>
      <c r="EC161" s="17"/>
      <c r="ED161" s="17"/>
      <c r="EE161" s="17"/>
      <c r="EF161" s="17"/>
      <c r="EG161" s="17"/>
      <c r="EH161" s="140" t="n">
        <f aca="false">IF(EH$2&lt;=$A161,IF(EH$3&gt;=$A161,(EH$4),0),0)*($AH162-$AH161)/10000</f>
        <v>0</v>
      </c>
      <c r="EI161" s="140" t="n">
        <f aca="false">IF(EI$2&lt;=$A161,IF(EI$3&gt;=$A161,(EI$4),0),0)*($AH162-$AH161)/10000</f>
        <v>0</v>
      </c>
      <c r="EJ161" s="140" t="n">
        <f aca="false">IF(EJ$2&lt;=$A161,IF(EJ$3&gt;=$A161,(EJ$4),0),0)*($AH162-$AH161)/10000</f>
        <v>0</v>
      </c>
      <c r="EK161" s="140" t="n">
        <f aca="false">IF(EK$2&lt;=$A161,IF(EK$3&gt;=$A161,(EK$4),0),0)*($AH162-$AH161)/10000</f>
        <v>0</v>
      </c>
      <c r="EL161" s="140" t="n">
        <f aca="false">IF(EL$2&lt;=$A161,IF(EL$3&gt;=$A161,(EL$4),0),0)*($AH162-$AH161)/10000</f>
        <v>0</v>
      </c>
      <c r="EM161" s="140" t="n">
        <f aca="false">IF(EM$2&lt;=$A161,IF(EM$3&gt;=$A161,(EM$4),0),0)*($AH162-$AH161)/10000</f>
        <v>0</v>
      </c>
      <c r="EN161" s="17"/>
      <c r="EO161" s="128" t="n">
        <f aca="false">SUM(EH161:EM161)</f>
        <v>0</v>
      </c>
      <c r="EP161" s="128" t="n">
        <f aca="false">EO161*AL161</f>
        <v>0</v>
      </c>
      <c r="EQ161" s="17"/>
      <c r="ER161" s="17"/>
      <c r="ES161" s="17"/>
      <c r="ET161" s="17"/>
      <c r="EU161" s="17"/>
      <c r="EV161" s="140" t="n">
        <f aca="false">IF(EV$2&lt;=$A161,IF(EV$3&gt;=$A161,(EV$4),0),0)*($AH162-$AH161)/10000</f>
        <v>0</v>
      </c>
      <c r="EW161" s="140" t="n">
        <f aca="false">IF(EW$2&lt;=$A161,IF(EW$3&gt;=$A161,(EW$4),0),0)*($AH162-$AH161)/10000</f>
        <v>0</v>
      </c>
      <c r="EX161" s="140" t="n">
        <f aca="false">IF(EX$2&lt;=$A161,IF(EX$3&gt;=$A161,(EX$4),0),0)*($AH162-$AH161)/10000</f>
        <v>0</v>
      </c>
      <c r="EY161" s="140" t="n">
        <f aca="false">IF(EY$2&lt;=$A161,IF(EY$3&gt;=$A161,(EY$4),0),0)*($AH162-$AH161)/10000</f>
        <v>0</v>
      </c>
      <c r="EZ161" s="140" t="n">
        <f aca="false">IF(EZ$2&lt;=$A161,IF(EZ$3&gt;=$A161,(EZ$4),0),0)*($AH162-$AH161)/10000</f>
        <v>0</v>
      </c>
      <c r="FA161" s="140" t="n">
        <f aca="false">IF(FA$2&lt;=$A161,IF(FA$3&gt;=$A161,(FA$4),0),0)*($AH162-$AH161)/10000</f>
        <v>0</v>
      </c>
      <c r="FB161" s="17"/>
      <c r="FC161" s="128" t="n">
        <f aca="false">SUM(EV161:FA161)</f>
        <v>0</v>
      </c>
      <c r="FD161" s="128" t="n">
        <f aca="false">FC161*AL161</f>
        <v>0</v>
      </c>
      <c r="FE161" s="17"/>
      <c r="FF161" s="17"/>
      <c r="FG161" s="17"/>
      <c r="FH161" s="17"/>
      <c r="FI161" s="17"/>
      <c r="FJ161" s="17"/>
      <c r="FK161" s="140" t="n">
        <f aca="false">IF(FK$2&lt;=$A161,IF(FK$3&gt;=$A161,(FK$4),0),0)*($AH162-$AH161)/10000</f>
        <v>0</v>
      </c>
      <c r="FL161" s="140" t="n">
        <f aca="false">IF(FL$2&lt;=$A161,IF(FL$3&gt;=$A161,(FL$4),0),0)*($AH162-$AH161)/10000</f>
        <v>0</v>
      </c>
      <c r="FM161" s="140" t="n">
        <f aca="false">IF(FM$2&lt;=$A161,IF(FM$3&gt;=$A161,(FM$4),0),0)*($AH162-$AH161)/10000</f>
        <v>0</v>
      </c>
      <c r="FN161" s="140" t="n">
        <f aca="false">IF(FN$2&lt;=$A161,IF(FN$3&gt;=$A161,(FN$4),0),0)*($AH162-$AH161)/10000</f>
        <v>0</v>
      </c>
      <c r="FO161" s="140" t="n">
        <f aca="false">IF(FO$2&lt;=$A161,IF(FO$3&gt;=$A161,(FO$4),0),0)*($AH162-$AH161)/10000</f>
        <v>0</v>
      </c>
      <c r="FP161" s="140" t="n">
        <f aca="false">IF(FP$2&lt;=$A161,IF(FP$3&gt;=$A161,(FP$4),0),0)*($AH162-$AH161)/10000</f>
        <v>0</v>
      </c>
      <c r="FQ161" s="17"/>
      <c r="FR161" s="128" t="n">
        <f aca="false">SUM(FK161:FP161)</f>
        <v>0</v>
      </c>
      <c r="FS161" s="128" t="n">
        <f aca="false">FR161*AL161</f>
        <v>0</v>
      </c>
      <c r="FT161" s="17"/>
      <c r="FU161" s="17"/>
      <c r="FV161" s="17"/>
      <c r="FW161" s="17"/>
      <c r="FX161" s="17"/>
      <c r="FY161" s="17"/>
      <c r="FZ161" s="140" t="n">
        <f aca="false">IF(FZ$2&lt;=$A161,IF(FZ$3&gt;=$A161,(FZ$4),0),0)*($AH162-$AH161)/10000</f>
        <v>0</v>
      </c>
      <c r="GA161" s="140" t="n">
        <f aca="false">IF(GA$2&lt;=$A161,IF(GA$3&gt;=$A161,(GA$4),0),0)*($AH162-$AH161)/10000</f>
        <v>0</v>
      </c>
      <c r="GB161" s="140" t="n">
        <f aca="false">IF(GB$2&lt;=$A161,IF(GB$3&gt;=$A161,(GB$4),0),0)*($AH162-$AH161)/10000</f>
        <v>0</v>
      </c>
      <c r="GC161" s="140" t="n">
        <f aca="false">IF(GC$2&lt;=$A161,IF(GC$3&gt;=$A161,(GC$4),0),0)*($AH162-$AH161)/10000</f>
        <v>0</v>
      </c>
      <c r="GD161" s="140" t="n">
        <f aca="false">IF(GD$2&lt;=$A161,IF(GD$3&gt;=$A161,(GD$4),0),0)*($AH162-$AH161)/10000</f>
        <v>0</v>
      </c>
      <c r="GE161" s="140" t="n">
        <f aca="false">IF(GE$2&lt;=$A161,IF(GE$3&gt;=$A161,(GE$4),0),0)*($AH162-$AH161)/10000</f>
        <v>0</v>
      </c>
      <c r="GF161" s="17"/>
      <c r="GG161" s="128" t="n">
        <f aca="false">SUM(FZ161:GE161)</f>
        <v>0</v>
      </c>
      <c r="GH161" s="128" t="n">
        <f aca="false">GG161*AL161</f>
        <v>0</v>
      </c>
      <c r="GK161" s="17"/>
      <c r="GL161" s="17"/>
      <c r="GM161" s="17"/>
      <c r="GN161" s="17"/>
      <c r="GO161" s="140" t="n">
        <f aca="false">IF(GO$2&lt;=$A161,IF(GO$3&gt;=$A161,(GO$4),0),0)*($AH162-$AH161)/10000</f>
        <v>0</v>
      </c>
      <c r="GP161" s="140" t="n">
        <f aca="false">IF(GP$2&lt;=$A161,IF(GP$3&gt;=$A161,(GP$4),0),0)*($AH162-$AH161)/10000</f>
        <v>0</v>
      </c>
      <c r="GQ161" s="140" t="n">
        <f aca="false">IF(GQ$2&lt;=$A161,IF(GQ$3&gt;=$A161,(GQ$4),0),0)*($AH162-$AH161)/10000</f>
        <v>0</v>
      </c>
      <c r="GR161" s="140" t="n">
        <f aca="false">IF(GR$2&lt;=$A161,IF(GR$3&gt;=$A161,(GR$4),0),0)*($AH162-$AH161)/10000</f>
        <v>0</v>
      </c>
      <c r="GS161" s="140" t="n">
        <f aca="false">IF(GS$2&lt;=$A161,IF(GS$3&gt;=$A161,(GS$4),0),0)*($AH162-$AH161)/10000</f>
        <v>0</v>
      </c>
      <c r="GT161" s="140" t="n">
        <f aca="false">IF(GT$2&lt;=$A161,IF(GT$3&gt;=$A161,(GT$4),0),0)*($AH162-$AH161)/10000</f>
        <v>0</v>
      </c>
      <c r="GU161" s="17"/>
      <c r="GV161" s="128" t="n">
        <f aca="false">SUM(GO161:GT161)</f>
        <v>0</v>
      </c>
      <c r="GW161" s="128" t="n">
        <f aca="false">GV161*AL161</f>
        <v>0</v>
      </c>
      <c r="GZ161" s="17"/>
      <c r="HA161" s="17"/>
      <c r="HB161" s="17"/>
      <c r="HC161" s="17"/>
      <c r="HD161" s="140" t="n">
        <f aca="false">IF(HD$2&lt;=$A161,IF(HD$3&gt;=$A161,(HD$4),0),0)*($AH162-$AH161)/10000</f>
        <v>0</v>
      </c>
      <c r="HE161" s="140" t="n">
        <f aca="false">IF(HE$2&lt;=$A161,IF(HE$3&gt;=$A161,(HE$4),0),0)*($AH162-$AH161)/10000</f>
        <v>0</v>
      </c>
      <c r="HF161" s="140" t="n">
        <f aca="false">IF(HF$2&lt;=$A161,IF(HF$3&gt;=$A161,(HF$4),0),0)*($AH162-$AH161)/10000</f>
        <v>0</v>
      </c>
      <c r="HG161" s="140" t="n">
        <f aca="false">IF(HG$2&lt;=$A161,IF(HG$3&gt;=$A161,(HG$4),0),0)*($AH162-$AH161)/10000</f>
        <v>0</v>
      </c>
      <c r="HH161" s="140" t="n">
        <f aca="false">IF(HH$2&lt;=$A161,IF(HH$3&gt;=$A161,(HH$4),0),0)*($AH162-$AH161)/10000</f>
        <v>0</v>
      </c>
      <c r="HI161" s="140" t="n">
        <f aca="false">IF(HI$2&lt;=$A161,IF(HI$3&gt;=$A161,(HI$4),0),0)*($AH162-$AH161)/10000</f>
        <v>0</v>
      </c>
      <c r="HJ161" s="17"/>
      <c r="HK161" s="128" t="n">
        <f aca="false">SUM(HD161:HI161)</f>
        <v>0</v>
      </c>
      <c r="HL161" s="128" t="n">
        <f aca="false">HK161*AL161</f>
        <v>0</v>
      </c>
    </row>
    <row r="162" customFormat="false" ht="16.5" hidden="false" customHeight="false" outlineLevel="0" collapsed="false">
      <c r="A162" s="133" t="n">
        <v>41671</v>
      </c>
      <c r="B162" s="144" t="e">
        <f aca="false">INDEX(PrnArray,MATCH($A162,PrnColumn,0),MATCH($AE$19,PrnRow,0))+EP162</f>
        <v>#VALUE!</v>
      </c>
      <c r="C162" s="135" t="n">
        <f aca="false">INDEX(M1SHEET,MATCH($A162,M1COLUMN,0),MATCH($AF$14,M1ROW,0))</f>
        <v>0</v>
      </c>
      <c r="D162" s="152"/>
      <c r="E162" s="144" t="n">
        <f aca="false">INDEX(PrnArray,MATCH($A162,PrnColumn,0),MATCH($AF$47,PrnRow,0))+HL162</f>
        <v>0</v>
      </c>
      <c r="F162" s="135" t="n">
        <f aca="false">INDEX(M1SHEET,MATCH($A162,M1COLUMN,0),MATCH($AF$6,M1ROW,0))</f>
        <v>0.27</v>
      </c>
      <c r="G162" s="152"/>
      <c r="H162" s="144" t="n">
        <f aca="false">INDEX(PrnArray,MATCH($A162,PrnColumn,0),MATCH($AE$11,PrnRow,0))</f>
        <v>0</v>
      </c>
      <c r="I162" s="135" t="n">
        <f aca="false">INDEX(M1SHEET,MATCH($A162,M1COLUMN,0),MATCH($AF$20,M1ROW,0))</f>
        <v>0.0425</v>
      </c>
      <c r="J162" s="152"/>
      <c r="K162" s="144" t="e">
        <f aca="false">INDEX(PrnArray,MATCH($A162,PrnColumn,0),MATCH($AE$21,PrnRow,0))+FS162</f>
        <v>#VALUE!</v>
      </c>
      <c r="L162" s="135" t="n">
        <f aca="false">INDEX(M1SHEET,MATCH($A162,M1COLUMN,0),MATCH($AF$10,M1ROW,0))</f>
        <v>0.16</v>
      </c>
      <c r="M162" s="152"/>
      <c r="N162" s="144" t="n">
        <f aca="false">INDEX(PrnArray,MATCH($A162,PrnColumn,0),MATCH($AE$40,PrnRow,0))+AJ162</f>
        <v>-39.23</v>
      </c>
      <c r="O162" s="135" t="n">
        <f aca="false">INDEX(M1SHEET,MATCH($A162,M1COLUMN,0),MATCH($AF$26,M1ROW,0))</f>
        <v>0.13</v>
      </c>
      <c r="P162" s="152"/>
      <c r="Q162" s="144" t="n">
        <f aca="false">INDEX(PrnArray,MATCH($A162,PrnColumn,0),MATCH($AE$2,PrnRow,0))+$BE162+$DE162</f>
        <v>1.23</v>
      </c>
      <c r="R162" s="135" t="n">
        <f aca="false">INDEX(M1SHEET,MATCH($A162,M1COLUMN,0),MATCH($AF$3,M1ROW,0))</f>
        <v>-0.57</v>
      </c>
      <c r="S162" s="152"/>
      <c r="T162" s="135" t="n">
        <f aca="false">INDEX(M1SHEET,MATCH($A162,M1COLUMN,0),MATCH($AF$28,M1ROW,0))</f>
        <v>5.88077860227393</v>
      </c>
      <c r="U162" s="152"/>
      <c r="V162" s="144" t="e">
        <f aca="false">INDEX(PrnArray,MATCH($A162,PrnColumn,0),MATCH($AE$18,PrnRow,0))+INDEX(optsArray,MATCH($A162,optsColumn,0),MATCH($AE$18,optsRow,0))+$BE162+$CJ162+$CR162+$DP162</f>
        <v>#VALUE!</v>
      </c>
      <c r="W162" s="135" t="n">
        <f aca="false">INDEX(M1SHEET,MATCH($A162,M1COLUMN,0),MATCH($AF$2,M1ROW,0))</f>
        <v>4.7785</v>
      </c>
      <c r="X162" s="152"/>
      <c r="Z162" s="150" t="e">
        <f aca="false">H162+K162+Q162</f>
        <v>#VALUE!</v>
      </c>
      <c r="AA162" s="58"/>
      <c r="AB162" s="58"/>
      <c r="AH162" s="138" t="n">
        <v>41671</v>
      </c>
      <c r="AI162" s="96" t="n">
        <f aca="false">(BE162+BQ162+CJ162+DP162)*AL162</f>
        <v>0</v>
      </c>
      <c r="AJ162" s="97" t="n">
        <f aca="false">(AN162)*(AL162)</f>
        <v>0</v>
      </c>
      <c r="AK162" s="97" t="n">
        <f aca="false">(AM162+AN162)*(AL162)</f>
        <v>0</v>
      </c>
      <c r="AL162" s="139" t="n">
        <f aca="false">INDEX(M1SHEET,MATCH($AH162,M1COLUMN,0),MATCH($AF$38,M1ROW,0))</f>
        <v>0.452013909124467</v>
      </c>
      <c r="AM162" s="122" t="n">
        <f aca="false">BR162</f>
        <v>0</v>
      </c>
      <c r="AN162" s="97" t="n">
        <f aca="false">BQ162</f>
        <v>0</v>
      </c>
      <c r="AO162" s="125"/>
      <c r="AP162" s="108"/>
      <c r="AQ162" s="128" t="n">
        <f aca="false">SUM(AW162:BD162)+SUM(BH162:BO162)+SUM(DT162:DY162)+SUM(BV162:CH162)</f>
        <v>0</v>
      </c>
      <c r="AR162" s="108"/>
      <c r="AS162" s="17"/>
      <c r="AT162" s="17"/>
      <c r="AU162" s="37" t="n">
        <v>41671</v>
      </c>
      <c r="AV162" s="17"/>
      <c r="AW162" s="128" t="n">
        <f aca="false">IF(AW$2&lt;=$A162,IF(AW$3&gt;=$A162,(AW$4/1.055056),0),0)*($AH163-$AH162)/10000</f>
        <v>0</v>
      </c>
      <c r="AX162" s="140" t="n">
        <f aca="false">IF(AX$2&lt;=$A162,IF(AX$3&gt;=$A162,(AX$4/1.055056),0),0)*($AH163-$AH162)/10000</f>
        <v>0</v>
      </c>
      <c r="AY162" s="140" t="n">
        <f aca="false">IF(AY$2&lt;=$A162,IF(AY$3&gt;=$A162,(AY$4/1.055056),0),0)*($AH163-$AH162)/10000</f>
        <v>0</v>
      </c>
      <c r="AZ162" s="140" t="n">
        <f aca="false">IF(AZ$2&lt;=$A162,IF(AZ$3&gt;=$A162,(AZ$4/1.055056),0),0)*($AH163-$AH162)/10000</f>
        <v>0</v>
      </c>
      <c r="BA162" s="140" t="n">
        <f aca="false">IF(BA$2&lt;=$A162,IF(BA$3&gt;=$A162,(BA$4/1.055056),0),0)*($AH163-$AH162)/10000</f>
        <v>0</v>
      </c>
      <c r="BB162" s="140" t="n">
        <f aca="false">IF(BB$2&lt;=$A162,IF(BB$3&gt;=$A162,(BB$4/1.055056),0),0)*($AH163-$AH162)/10000</f>
        <v>0</v>
      </c>
      <c r="BC162" s="140" t="n">
        <f aca="false">IF(BC$2&lt;=$A162,IF(BC$3&gt;=$A162,(BC$4/1.055056),0),0)*($AH163-$AH162)/10000</f>
        <v>0</v>
      </c>
      <c r="BD162" s="140"/>
      <c r="BE162" s="140" t="n">
        <f aca="false">SUM(AW162:BD162)*AL162</f>
        <v>0</v>
      </c>
      <c r="BF162" s="13"/>
      <c r="BG162" s="13"/>
      <c r="BH162" s="141" t="n">
        <f aca="false">IF(BH$2&lt;=$A162,IF(BH$3&gt;=$A162,(BH$4/1.055056),0),0)*($AH163-$AH162)/10000</f>
        <v>0</v>
      </c>
      <c r="BI162" s="141" t="n">
        <f aca="false">IF(BI$2&lt;=$A162,IF(BI$3&gt;=$A162,(BI$4/1.055056),0),0)*($AH163-$AH162)/10000</f>
        <v>0</v>
      </c>
      <c r="BJ162" s="141" t="n">
        <f aca="false">IF(BJ$2&lt;=$A162,IF(BJ$3&gt;=$A162,(BJ$4/1.055056),0),0)*($AH163-$AH162)/10000</f>
        <v>0</v>
      </c>
      <c r="BK162" s="141" t="n">
        <f aca="false">IF(BK$2&lt;=$A162,IF(BK$3&gt;=$A162,(BK$4/1.055056),0),0)*($AH163-$AH162)/10000</f>
        <v>0</v>
      </c>
      <c r="BL162" s="141" t="n">
        <f aca="false">IF(BL$2&lt;=$A162,IF(BL$3&gt;=$A162,(BL$4/1.055056),0),0)*($AH163-$AH162)/10000</f>
        <v>0</v>
      </c>
      <c r="BM162" s="141" t="n">
        <f aca="false">IF(BM$2&lt;=$A162,IF(BM$3&gt;=$A162,(BM$4/1.055056),0),0)*($AH163-$AH162)/10000</f>
        <v>0</v>
      </c>
      <c r="BN162" s="141" t="n">
        <f aca="false">IF(BN$2&lt;=$A162,IF(BN$3&gt;=$A162,(BN$4/1.055056),0),0)*($AH163-$AH162)/10000</f>
        <v>0</v>
      </c>
      <c r="BO162" s="141" t="n">
        <f aca="false">IF(BO$2&lt;=$A162,IF(BO$3&gt;=$A162,(BO$4/1.055056),0),0)*($AH163-$AH162)/10000</f>
        <v>0</v>
      </c>
      <c r="BP162" s="13"/>
      <c r="BQ162" s="14" t="n">
        <f aca="false">SUM(BH162:BO162)</f>
        <v>0</v>
      </c>
      <c r="BR162" s="14"/>
      <c r="BS162" s="14"/>
      <c r="BT162" s="17"/>
      <c r="BU162" s="17"/>
      <c r="BV162" s="142" t="n">
        <f aca="false">IF(BV$2&lt;=$A162,IF(BV$3&gt;=$A162,(BV$4),0),0)*($AH163-$AH162)/10000</f>
        <v>0</v>
      </c>
      <c r="BW162" s="142" t="n">
        <f aca="false">IF(BW$2&lt;=$A162,IF(BW$3&gt;=$A162,(BW$4),0),0)*($AH163-$AH162)/10000</f>
        <v>0</v>
      </c>
      <c r="BX162" s="142" t="n">
        <f aca="false">IF(BX$2&lt;=$A162,IF(BX$3&gt;=$A162,(BX$4),0),0)*($AH163-$AH162)/10000</f>
        <v>0</v>
      </c>
      <c r="BY162" s="142" t="n">
        <f aca="false">IF(BY$2&lt;=$A162,IF(BY$3&gt;=$A162,(BY$4),0),0)*($AH163-$AH162)/10000</f>
        <v>0</v>
      </c>
      <c r="BZ162" s="142" t="n">
        <f aca="false">IF(BZ$2&lt;=$A162,IF(BZ$3&gt;=$A162,(BZ$4),0),0)*($AH163-$AH162)/10000</f>
        <v>0</v>
      </c>
      <c r="CA162" s="140" t="n">
        <f aca="false">IF(CA$2&lt;=$A162,IF(CA$3&gt;=$A162,(CA$4),0),0)*($AH163-$AH162)/10000</f>
        <v>0</v>
      </c>
      <c r="CB162" s="140" t="n">
        <f aca="false">IF(CB$2&lt;=$A162,IF(CB$3&gt;=$A162,(CB$4),0),0)*($AH163-$AH162)/10000</f>
        <v>0</v>
      </c>
      <c r="CC162" s="140" t="n">
        <f aca="false">IF(CC$2&lt;=$A162,IF(CC$3&gt;=$A162,(CC$4),0),0)*($AH163-$AH162)/10000</f>
        <v>0</v>
      </c>
      <c r="CD162" s="140" t="n">
        <f aca="false">IF(CD$2&lt;=$A162,IF(CD$3&gt;=$A162,(CD$4),0),0)*($AH163-$AH162)/10000</f>
        <v>0</v>
      </c>
      <c r="CE162" s="140" t="n">
        <f aca="false">IF(CE$2&lt;=$A162,IF(CE$3&gt;=$A162,(CE$4),0),0)*($AH163-$AH162)/10000</f>
        <v>0</v>
      </c>
      <c r="CF162" s="140" t="n">
        <f aca="false">IF(CF$2&lt;=$A162,IF(CF$3&gt;=$A162,(CF$4),0),0)*($AH163-$AH162)/10000</f>
        <v>0</v>
      </c>
      <c r="CG162" s="140" t="n">
        <f aca="false">IF(CG$2&lt;=$A162,IF(CG$3&gt;=$A162,(CG$4),0),0)*($AH163-$AH162)/10000</f>
        <v>0</v>
      </c>
      <c r="CH162" s="140" t="n">
        <f aca="false">IF(CH$2&lt;=$A162,IF(CH$3&gt;=$A162,(CH$4),0),0)*($AH163-$AH162)/10000</f>
        <v>0</v>
      </c>
      <c r="CI162" s="17"/>
      <c r="CJ162" s="128" t="n">
        <f aca="false">SUM(BV162:CH162)*$AL162</f>
        <v>0</v>
      </c>
      <c r="CK162" s="128"/>
      <c r="CL162" s="128"/>
      <c r="CM162" s="142" t="n">
        <f aca="false">IF(CM$2&lt;=$A162,IF(CM$3&gt;=$A162,(CM$4),0),0)*($AH163-$AH162)/10000</f>
        <v>0</v>
      </c>
      <c r="CN162" s="142" t="n">
        <f aca="false">IF(CN$2&lt;=$A162,IF(CN$3&gt;=$A162,(CN$4),0),0)*($AH163-$AH162)/10000</f>
        <v>0</v>
      </c>
      <c r="CO162" s="142" t="n">
        <f aca="false">IF(CO$2&lt;=$A162,IF(CO$3&gt;=$A162,(CO$4),0),0)*($AH163-$AH162)/10000</f>
        <v>0</v>
      </c>
      <c r="CP162" s="142" t="n">
        <f aca="false">IF(CP$2&lt;=$A162,IF(CP$3&gt;=$A162,(CP$4),0),0)*($AH163-$AH162)/10000</f>
        <v>0</v>
      </c>
      <c r="CQ162" s="128"/>
      <c r="CR162" s="128" t="n">
        <f aca="false">SUM(CM162:CP162)*AL162</f>
        <v>0</v>
      </c>
      <c r="CS162" s="128"/>
      <c r="CT162" s="17"/>
      <c r="CU162" s="17"/>
      <c r="CV162" s="17"/>
      <c r="CW162" s="140" t="n">
        <f aca="false">IF(CW$2&lt;=$A162,IF(CW$3&gt;=$A162,(CW$4),0),0)*($AH163-$AH162)/10000</f>
        <v>0</v>
      </c>
      <c r="CX162" s="140" t="n">
        <f aca="false">IF(CX$2&lt;=$A162,IF(CX$3&gt;=$A162,(CX$4),0),0)*($AH163-$AH162)/10000</f>
        <v>0</v>
      </c>
      <c r="CY162" s="140" t="n">
        <f aca="false">IF(CY$2&lt;=$A162,IF(CY$3&gt;=$A162,(CY$4),0),0)*($AH163-$AH162)/10000</f>
        <v>0</v>
      </c>
      <c r="CZ162" s="140" t="n">
        <f aca="false">IF(CZ$2&lt;=$A162,IF(CZ$3&gt;=$A162,(CZ$4),0),0)*($AH163-$AH162)/10000</f>
        <v>0</v>
      </c>
      <c r="DA162" s="140" t="n">
        <f aca="false">IF(DA$2&lt;=$A162,IF(DA$3&gt;=$A162,(DA$4),0),0)*($AH163-$AH162)/10000</f>
        <v>0</v>
      </c>
      <c r="DB162" s="140" t="n">
        <f aca="false">IF(DB$2&lt;=$A162,IF(DB$3&gt;=$A162,(DB$4),0),0)*($AH163-$AH162)/10000</f>
        <v>0</v>
      </c>
      <c r="DC162" s="140" t="n">
        <f aca="false">IF(DC$2&lt;=$A162,IF(DC$3&gt;=$A162,(DC$4),0),0)*($AH163-$AH162)/10000</f>
        <v>0</v>
      </c>
      <c r="DD162" s="17"/>
      <c r="DE162" s="128" t="n">
        <f aca="false">SUM(CW162:DC162)*$AL162</f>
        <v>0</v>
      </c>
      <c r="DF162" s="17"/>
      <c r="DG162" s="17"/>
      <c r="DH162" s="17"/>
      <c r="DI162" s="17"/>
      <c r="DJ162" s="17"/>
      <c r="DK162" s="140" t="n">
        <f aca="false">IF(DK$2&lt;=$A162,IF(DK$3&gt;=$A162,(DK$4),0),0)*($AH163-$AH162)/10000</f>
        <v>0</v>
      </c>
      <c r="DL162" s="140" t="n">
        <f aca="false">IF(DL$2&lt;=$A162,IF(DL$3&gt;=$A162,(DL$4),0),0)*($AH163-$AH162)/10000</f>
        <v>0</v>
      </c>
      <c r="DM162" s="140" t="n">
        <f aca="false">IF(DM$2&lt;=$A162,IF(DM$3&gt;=$A162,(DM$4),0),0)*($AH163-$AH162)/10000</f>
        <v>0</v>
      </c>
      <c r="DN162" s="140" t="n">
        <f aca="false">IF(DN$2&lt;=$A162,IF(DN$3&gt;=$A162,(DN$4),0),0)*($AH163-$AH162)/10000</f>
        <v>0</v>
      </c>
      <c r="DO162" s="140"/>
      <c r="DP162" s="140" t="n">
        <f aca="false">SUM(DK162:DN162)*AL162</f>
        <v>0</v>
      </c>
      <c r="DQ162" s="140"/>
      <c r="DR162" s="140" t="n">
        <f aca="false">IF(DR$2&lt;=$A162,IF(DR$3&gt;=$A162,(DR$4),0),0)*($AH163-$AH162)/10000</f>
        <v>0</v>
      </c>
      <c r="DS162" s="140" t="n">
        <f aca="false">IF(DS$2&lt;=$A162,IF(DS$3&gt;=$A162,(DS$4),0),0)*($AH163-$AH162)/10000</f>
        <v>0</v>
      </c>
      <c r="DT162" s="140" t="n">
        <f aca="false">IF(DT$2&lt;=$A162,IF(DT$3&gt;=$A162,(DT$4),0),0)*($AH163-$AH162)/10000</f>
        <v>0</v>
      </c>
      <c r="DU162" s="140" t="n">
        <f aca="false">IF(DU$2&lt;=$A162,IF(DU$3&gt;=$A162,(DU$4),0),0)*($AH163-$AH162)/10000</f>
        <v>0</v>
      </c>
      <c r="DV162" s="140" t="n">
        <f aca="false">IF(DV$2&lt;=$A162,IF(DV$3&gt;=$A162,(DV$4),0),0)*($AH163-$AH162)/10000</f>
        <v>0</v>
      </c>
      <c r="DW162" s="140" t="n">
        <f aca="false">IF(DW$2&lt;=$A162,IF(DW$3&gt;=$A162,(DW$4),0),0)*($AH163-$AH162)/10000</f>
        <v>0</v>
      </c>
      <c r="DX162" s="140" t="n">
        <f aca="false">IF(DX$2&lt;=$A162,IF(DX$3&gt;=$A162,(DX$4),0),0)*($AH163-$AH162)/10000</f>
        <v>0</v>
      </c>
      <c r="DY162" s="140" t="n">
        <f aca="false">IF(DY$2&lt;=$A162,IF(DY$3&gt;=$A162,(DY$4),0),0)*($AH163-$AH162)/10000</f>
        <v>0</v>
      </c>
      <c r="DZ162" s="17"/>
      <c r="EA162" s="128" t="n">
        <f aca="false">DP162+((SUM(DR162:DY162)))</f>
        <v>0</v>
      </c>
      <c r="EB162" s="128" t="n">
        <f aca="false">EA162*AL162</f>
        <v>0</v>
      </c>
      <c r="EC162" s="17"/>
      <c r="ED162" s="17"/>
      <c r="EE162" s="17"/>
      <c r="EF162" s="17"/>
      <c r="EG162" s="17"/>
      <c r="EH162" s="140" t="n">
        <f aca="false">IF(EH$2&lt;=$A162,IF(EH$3&gt;=$A162,(EH$4),0),0)*($AH163-$AH162)/10000</f>
        <v>0</v>
      </c>
      <c r="EI162" s="140" t="n">
        <f aca="false">IF(EI$2&lt;=$A162,IF(EI$3&gt;=$A162,(EI$4),0),0)*($AH163-$AH162)/10000</f>
        <v>0</v>
      </c>
      <c r="EJ162" s="140" t="n">
        <f aca="false">IF(EJ$2&lt;=$A162,IF(EJ$3&gt;=$A162,(EJ$4),0),0)*($AH163-$AH162)/10000</f>
        <v>0</v>
      </c>
      <c r="EK162" s="140" t="n">
        <f aca="false">IF(EK$2&lt;=$A162,IF(EK$3&gt;=$A162,(EK$4),0),0)*($AH163-$AH162)/10000</f>
        <v>0</v>
      </c>
      <c r="EL162" s="140" t="n">
        <f aca="false">IF(EL$2&lt;=$A162,IF(EL$3&gt;=$A162,(EL$4),0),0)*($AH163-$AH162)/10000</f>
        <v>0</v>
      </c>
      <c r="EM162" s="140" t="n">
        <f aca="false">IF(EM$2&lt;=$A162,IF(EM$3&gt;=$A162,(EM$4),0),0)*($AH163-$AH162)/10000</f>
        <v>0</v>
      </c>
      <c r="EN162" s="17"/>
      <c r="EO162" s="128" t="n">
        <f aca="false">SUM(EH162:EM162)</f>
        <v>0</v>
      </c>
      <c r="EP162" s="128" t="n">
        <f aca="false">EO162*AL162</f>
        <v>0</v>
      </c>
      <c r="EQ162" s="17"/>
      <c r="ER162" s="17"/>
      <c r="ES162" s="17"/>
      <c r="ET162" s="17"/>
      <c r="EU162" s="17"/>
      <c r="EV162" s="140" t="n">
        <f aca="false">IF(EV$2&lt;=$A162,IF(EV$3&gt;=$A162,(EV$4),0),0)*($AH163-$AH162)/10000</f>
        <v>0</v>
      </c>
      <c r="EW162" s="140" t="n">
        <f aca="false">IF(EW$2&lt;=$A162,IF(EW$3&gt;=$A162,(EW$4),0),0)*($AH163-$AH162)/10000</f>
        <v>0</v>
      </c>
      <c r="EX162" s="140" t="n">
        <f aca="false">IF(EX$2&lt;=$A162,IF(EX$3&gt;=$A162,(EX$4),0),0)*($AH163-$AH162)/10000</f>
        <v>0</v>
      </c>
      <c r="EY162" s="140" t="n">
        <f aca="false">IF(EY$2&lt;=$A162,IF(EY$3&gt;=$A162,(EY$4),0),0)*($AH163-$AH162)/10000</f>
        <v>0</v>
      </c>
      <c r="EZ162" s="140" t="n">
        <f aca="false">IF(EZ$2&lt;=$A162,IF(EZ$3&gt;=$A162,(EZ$4),0),0)*($AH163-$AH162)/10000</f>
        <v>0</v>
      </c>
      <c r="FA162" s="140" t="n">
        <f aca="false">IF(FA$2&lt;=$A162,IF(FA$3&gt;=$A162,(FA$4),0),0)*($AH163-$AH162)/10000</f>
        <v>0</v>
      </c>
      <c r="FB162" s="17"/>
      <c r="FC162" s="128" t="n">
        <f aca="false">SUM(EV162:FA162)</f>
        <v>0</v>
      </c>
      <c r="FD162" s="128" t="n">
        <f aca="false">FC162*AL162</f>
        <v>0</v>
      </c>
      <c r="FE162" s="17"/>
      <c r="FF162" s="17"/>
      <c r="FG162" s="17"/>
      <c r="FH162" s="17"/>
      <c r="FI162" s="17"/>
      <c r="FJ162" s="17"/>
      <c r="FK162" s="140" t="n">
        <f aca="false">IF(FK$2&lt;=$A162,IF(FK$3&gt;=$A162,(FK$4),0),0)*($AH163-$AH162)/10000</f>
        <v>0</v>
      </c>
      <c r="FL162" s="140" t="n">
        <f aca="false">IF(FL$2&lt;=$A162,IF(FL$3&gt;=$A162,(FL$4),0),0)*($AH163-$AH162)/10000</f>
        <v>0</v>
      </c>
      <c r="FM162" s="140" t="n">
        <f aca="false">IF(FM$2&lt;=$A162,IF(FM$3&gt;=$A162,(FM$4),0),0)*($AH163-$AH162)/10000</f>
        <v>0</v>
      </c>
      <c r="FN162" s="140" t="n">
        <f aca="false">IF(FN$2&lt;=$A162,IF(FN$3&gt;=$A162,(FN$4),0),0)*($AH163-$AH162)/10000</f>
        <v>0</v>
      </c>
      <c r="FO162" s="140" t="n">
        <f aca="false">IF(FO$2&lt;=$A162,IF(FO$3&gt;=$A162,(FO$4),0),0)*($AH163-$AH162)/10000</f>
        <v>0</v>
      </c>
      <c r="FP162" s="140" t="n">
        <f aca="false">IF(FP$2&lt;=$A162,IF(FP$3&gt;=$A162,(FP$4),0),0)*($AH163-$AH162)/10000</f>
        <v>0</v>
      </c>
      <c r="FQ162" s="17"/>
      <c r="FR162" s="128" t="n">
        <f aca="false">SUM(FK162:FP162)</f>
        <v>0</v>
      </c>
      <c r="FS162" s="128" t="n">
        <f aca="false">FR162*AL162</f>
        <v>0</v>
      </c>
      <c r="FT162" s="17"/>
      <c r="FU162" s="17"/>
      <c r="FV162" s="17"/>
      <c r="FW162" s="17"/>
      <c r="FX162" s="17"/>
      <c r="FY162" s="17"/>
      <c r="FZ162" s="140" t="n">
        <f aca="false">IF(FZ$2&lt;=$A162,IF(FZ$3&gt;=$A162,(FZ$4),0),0)*($AH163-$AH162)/10000</f>
        <v>0</v>
      </c>
      <c r="GA162" s="140" t="n">
        <f aca="false">IF(GA$2&lt;=$A162,IF(GA$3&gt;=$A162,(GA$4),0),0)*($AH163-$AH162)/10000</f>
        <v>0</v>
      </c>
      <c r="GB162" s="140" t="n">
        <f aca="false">IF(GB$2&lt;=$A162,IF(GB$3&gt;=$A162,(GB$4),0),0)*($AH163-$AH162)/10000</f>
        <v>0</v>
      </c>
      <c r="GC162" s="140" t="n">
        <f aca="false">IF(GC$2&lt;=$A162,IF(GC$3&gt;=$A162,(GC$4),0),0)*($AH163-$AH162)/10000</f>
        <v>0</v>
      </c>
      <c r="GD162" s="140" t="n">
        <f aca="false">IF(GD$2&lt;=$A162,IF(GD$3&gt;=$A162,(GD$4),0),0)*($AH163-$AH162)/10000</f>
        <v>0</v>
      </c>
      <c r="GE162" s="140" t="n">
        <f aca="false">IF(GE$2&lt;=$A162,IF(GE$3&gt;=$A162,(GE$4),0),0)*($AH163-$AH162)/10000</f>
        <v>0</v>
      </c>
      <c r="GF162" s="17"/>
      <c r="GG162" s="128" t="n">
        <f aca="false">SUM(FZ162:GE162)</f>
        <v>0</v>
      </c>
      <c r="GH162" s="128" t="n">
        <f aca="false">GG162*AL162</f>
        <v>0</v>
      </c>
      <c r="GK162" s="17"/>
      <c r="GL162" s="17"/>
      <c r="GM162" s="17"/>
      <c r="GN162" s="17"/>
      <c r="GO162" s="140" t="n">
        <f aca="false">IF(GO$2&lt;=$A162,IF(GO$3&gt;=$A162,(GO$4),0),0)*($AH163-$AH162)/10000</f>
        <v>0</v>
      </c>
      <c r="GP162" s="140" t="n">
        <f aca="false">IF(GP$2&lt;=$A162,IF(GP$3&gt;=$A162,(GP$4),0),0)*($AH163-$AH162)/10000</f>
        <v>0</v>
      </c>
      <c r="GQ162" s="140" t="n">
        <f aca="false">IF(GQ$2&lt;=$A162,IF(GQ$3&gt;=$A162,(GQ$4),0),0)*($AH163-$AH162)/10000</f>
        <v>0</v>
      </c>
      <c r="GR162" s="140" t="n">
        <f aca="false">IF(GR$2&lt;=$A162,IF(GR$3&gt;=$A162,(GR$4),0),0)*($AH163-$AH162)/10000</f>
        <v>0</v>
      </c>
      <c r="GS162" s="140" t="n">
        <f aca="false">IF(GS$2&lt;=$A162,IF(GS$3&gt;=$A162,(GS$4),0),0)*($AH163-$AH162)/10000</f>
        <v>0</v>
      </c>
      <c r="GT162" s="140" t="n">
        <f aca="false">IF(GT$2&lt;=$A162,IF(GT$3&gt;=$A162,(GT$4),0),0)*($AH163-$AH162)/10000</f>
        <v>0</v>
      </c>
      <c r="GU162" s="17"/>
      <c r="GV162" s="128" t="n">
        <f aca="false">SUM(GO162:GT162)</f>
        <v>0</v>
      </c>
      <c r="GW162" s="128" t="n">
        <f aca="false">GV162*AL162</f>
        <v>0</v>
      </c>
      <c r="GZ162" s="17"/>
      <c r="HA162" s="17"/>
      <c r="HB162" s="17"/>
      <c r="HC162" s="17"/>
      <c r="HD162" s="140" t="n">
        <f aca="false">IF(HD$2&lt;=$A162,IF(HD$3&gt;=$A162,(HD$4),0),0)*($AH163-$AH162)/10000</f>
        <v>0</v>
      </c>
      <c r="HE162" s="140" t="n">
        <f aca="false">IF(HE$2&lt;=$A162,IF(HE$3&gt;=$A162,(HE$4),0),0)*($AH163-$AH162)/10000</f>
        <v>0</v>
      </c>
      <c r="HF162" s="140" t="n">
        <f aca="false">IF(HF$2&lt;=$A162,IF(HF$3&gt;=$A162,(HF$4),0),0)*($AH163-$AH162)/10000</f>
        <v>0</v>
      </c>
      <c r="HG162" s="140" t="n">
        <f aca="false">IF(HG$2&lt;=$A162,IF(HG$3&gt;=$A162,(HG$4),0),0)*($AH163-$AH162)/10000</f>
        <v>0</v>
      </c>
      <c r="HH162" s="140" t="n">
        <f aca="false">IF(HH$2&lt;=$A162,IF(HH$3&gt;=$A162,(HH$4),0),0)*($AH163-$AH162)/10000</f>
        <v>0</v>
      </c>
      <c r="HI162" s="140" t="n">
        <f aca="false">IF(HI$2&lt;=$A162,IF(HI$3&gt;=$A162,(HI$4),0),0)*($AH163-$AH162)/10000</f>
        <v>0</v>
      </c>
      <c r="HJ162" s="17"/>
      <c r="HK162" s="128" t="n">
        <f aca="false">SUM(HD162:HI162)</f>
        <v>0</v>
      </c>
      <c r="HL162" s="128" t="n">
        <f aca="false">HK162*AL162</f>
        <v>0</v>
      </c>
    </row>
    <row r="163" customFormat="false" ht="16.5" hidden="false" customHeight="false" outlineLevel="0" collapsed="false">
      <c r="A163" s="143" t="n">
        <v>41699</v>
      </c>
      <c r="B163" s="144" t="e">
        <f aca="false">INDEX(PrnArray,MATCH($A163,PrnColumn,0),MATCH($AE$19,PrnRow,0))+EP163</f>
        <v>#VALUE!</v>
      </c>
      <c r="C163" s="135" t="n">
        <f aca="false">INDEX(M1SHEET,MATCH($A163,M1COLUMN,0),MATCH($AF$14,M1ROW,0))</f>
        <v>0</v>
      </c>
      <c r="D163" s="152"/>
      <c r="E163" s="144" t="n">
        <f aca="false">INDEX(PrnArray,MATCH($A163,PrnColumn,0),MATCH($AF$47,PrnRow,0))+HL163</f>
        <v>0</v>
      </c>
      <c r="F163" s="135" t="n">
        <f aca="false">INDEX(M1SHEET,MATCH($A163,M1COLUMN,0),MATCH($AF$6,M1ROW,0))</f>
        <v>0.265</v>
      </c>
      <c r="G163" s="152"/>
      <c r="H163" s="144" t="n">
        <f aca="false">INDEX(PrnArray,MATCH($A163,PrnColumn,0),MATCH($AE$11,PrnRow,0))</f>
        <v>0</v>
      </c>
      <c r="I163" s="135" t="n">
        <f aca="false">INDEX(M1SHEET,MATCH($A163,M1COLUMN,0),MATCH($AF$20,M1ROW,0))</f>
        <v>0.04</v>
      </c>
      <c r="J163" s="152"/>
      <c r="K163" s="144" t="e">
        <f aca="false">INDEX(PrnArray,MATCH($A163,PrnColumn,0),MATCH($AE$21,PrnRow,0))+FS163</f>
        <v>#VALUE!</v>
      </c>
      <c r="L163" s="135" t="n">
        <f aca="false">INDEX(M1SHEET,MATCH($A163,M1COLUMN,0),MATCH($AF$10,M1ROW,0))</f>
        <v>0.155</v>
      </c>
      <c r="M163" s="152"/>
      <c r="N163" s="144" t="n">
        <f aca="false">INDEX(PrnArray,MATCH($A163,PrnColumn,0),MATCH($AE$40,PrnRow,0))+AJ163</f>
        <v>-43.22</v>
      </c>
      <c r="O163" s="135" t="n">
        <f aca="false">INDEX(M1SHEET,MATCH($A163,M1COLUMN,0),MATCH($AF$26,M1ROW,0))</f>
        <v>0.13</v>
      </c>
      <c r="P163" s="152"/>
      <c r="Q163" s="144" t="n">
        <f aca="false">INDEX(PrnArray,MATCH($A163,PrnColumn,0),MATCH($AE$2,PrnRow,0))+$BE163+$DE163</f>
        <v>1.36</v>
      </c>
      <c r="R163" s="135" t="n">
        <f aca="false">INDEX(M1SHEET,MATCH($A163,M1COLUMN,0),MATCH($AF$3,M1ROW,0))</f>
        <v>-0.57</v>
      </c>
      <c r="S163" s="152"/>
      <c r="T163" s="135" t="n">
        <f aca="false">INDEX(M1SHEET,MATCH($A163,M1COLUMN,0),MATCH($AF$28,M1ROW,0))</f>
        <v>5.69919839473144</v>
      </c>
      <c r="U163" s="152"/>
      <c r="V163" s="144" t="e">
        <f aca="false">INDEX(PrnArray,MATCH($A163,PrnColumn,0),MATCH($AE$18,PrnRow,0))+INDEX(optsArray,MATCH($A163,optsColumn,0),MATCH($AE$18,optsRow,0))+$BE163+$CJ163+$CR163+$DP163</f>
        <v>#VALUE!</v>
      </c>
      <c r="W163" s="135" t="n">
        <f aca="false">INDEX(M1SHEET,MATCH($A163,M1COLUMN,0),MATCH($AF$2,M1ROW,0))</f>
        <v>4.6485</v>
      </c>
      <c r="X163" s="152"/>
      <c r="Z163" s="146" t="e">
        <f aca="false">H163+K163+Q163</f>
        <v>#VALUE!</v>
      </c>
      <c r="AA163" s="58"/>
      <c r="AB163" s="58"/>
      <c r="AH163" s="138" t="n">
        <v>41699</v>
      </c>
      <c r="AI163" s="96" t="n">
        <f aca="false">(BE163+BQ163+CJ163+DP163)*AL163</f>
        <v>0</v>
      </c>
      <c r="AJ163" s="97" t="n">
        <f aca="false">(AN163)*(AL163)</f>
        <v>0</v>
      </c>
      <c r="AK163" s="97" t="n">
        <f aca="false">(AM163+AN163)*(AL163)</f>
        <v>0</v>
      </c>
      <c r="AL163" s="139" t="n">
        <f aca="false">INDEX(M1SHEET,MATCH($AH163,M1COLUMN,0),MATCH($AF$38,M1ROW,0))</f>
        <v>0.449692967559104</v>
      </c>
      <c r="AM163" s="122" t="n">
        <f aca="false">BR163</f>
        <v>0</v>
      </c>
      <c r="AN163" s="97" t="n">
        <f aca="false">BQ163</f>
        <v>0</v>
      </c>
      <c r="AO163" s="125"/>
      <c r="AP163" s="108"/>
      <c r="AQ163" s="128" t="n">
        <f aca="false">SUM(AW163:BD163)+SUM(BH163:BO163)+SUM(DT163:DY163)+SUM(BV163:CH163)</f>
        <v>0</v>
      </c>
      <c r="AR163" s="108"/>
      <c r="AS163" s="17"/>
      <c r="AT163" s="17"/>
      <c r="AU163" s="37" t="n">
        <v>41699</v>
      </c>
      <c r="AV163" s="17"/>
      <c r="AW163" s="128" t="n">
        <f aca="false">IF(AW$2&lt;=$A163,IF(AW$3&gt;=$A163,(AW$4/1.055056),0),0)*($AH164-$AH163)/10000</f>
        <v>0</v>
      </c>
      <c r="AX163" s="140" t="n">
        <f aca="false">IF(AX$2&lt;=$A163,IF(AX$3&gt;=$A163,(AX$4/1.055056),0),0)*($AH164-$AH163)/10000</f>
        <v>0</v>
      </c>
      <c r="AY163" s="140" t="n">
        <f aca="false">IF(AY$2&lt;=$A163,IF(AY$3&gt;=$A163,(AY$4/1.055056),0),0)*($AH164-$AH163)/10000</f>
        <v>0</v>
      </c>
      <c r="AZ163" s="140" t="n">
        <f aca="false">IF(AZ$2&lt;=$A163,IF(AZ$3&gt;=$A163,(AZ$4/1.055056),0),0)*($AH164-$AH163)/10000</f>
        <v>0</v>
      </c>
      <c r="BA163" s="140" t="n">
        <f aca="false">IF(BA$2&lt;=$A163,IF(BA$3&gt;=$A163,(BA$4/1.055056),0),0)*($AH164-$AH163)/10000</f>
        <v>0</v>
      </c>
      <c r="BB163" s="140" t="n">
        <f aca="false">IF(BB$2&lt;=$A163,IF(BB$3&gt;=$A163,(BB$4/1.055056),0),0)*($AH164-$AH163)/10000</f>
        <v>0</v>
      </c>
      <c r="BC163" s="140" t="n">
        <f aca="false">IF(BC$2&lt;=$A163,IF(BC$3&gt;=$A163,(BC$4/1.055056),0),0)*($AH164-$AH163)/10000</f>
        <v>0</v>
      </c>
      <c r="BD163" s="140"/>
      <c r="BE163" s="140" t="n">
        <f aca="false">SUM(AW163:BD163)*AL163</f>
        <v>0</v>
      </c>
      <c r="BF163" s="13"/>
      <c r="BG163" s="13"/>
      <c r="BH163" s="141" t="n">
        <f aca="false">IF(BH$2&lt;=$A163,IF(BH$3&gt;=$A163,(BH$4/1.055056),0),0)*($AH164-$AH163)/10000</f>
        <v>0</v>
      </c>
      <c r="BI163" s="141" t="n">
        <f aca="false">IF(BI$2&lt;=$A163,IF(BI$3&gt;=$A163,(BI$4/1.055056),0),0)*($AH164-$AH163)/10000</f>
        <v>0</v>
      </c>
      <c r="BJ163" s="141" t="n">
        <f aca="false">IF(BJ$2&lt;=$A163,IF(BJ$3&gt;=$A163,(BJ$4/1.055056),0),0)*($AH164-$AH163)/10000</f>
        <v>0</v>
      </c>
      <c r="BK163" s="141" t="n">
        <f aca="false">IF(BK$2&lt;=$A163,IF(BK$3&gt;=$A163,(BK$4/1.055056),0),0)*($AH164-$AH163)/10000</f>
        <v>0</v>
      </c>
      <c r="BL163" s="141" t="n">
        <f aca="false">IF(BL$2&lt;=$A163,IF(BL$3&gt;=$A163,(BL$4/1.055056),0),0)*($AH164-$AH163)/10000</f>
        <v>0</v>
      </c>
      <c r="BM163" s="141" t="n">
        <f aca="false">IF(BM$2&lt;=$A163,IF(BM$3&gt;=$A163,(BM$4/1.055056),0),0)*($AH164-$AH163)/10000</f>
        <v>0</v>
      </c>
      <c r="BN163" s="141" t="n">
        <f aca="false">IF(BN$2&lt;=$A163,IF(BN$3&gt;=$A163,(BN$4/1.055056),0),0)*($AH164-$AH163)/10000</f>
        <v>0</v>
      </c>
      <c r="BO163" s="141" t="n">
        <f aca="false">IF(BO$2&lt;=$A163,IF(BO$3&gt;=$A163,(BO$4/1.055056),0),0)*($AH164-$AH163)/10000</f>
        <v>0</v>
      </c>
      <c r="BP163" s="13"/>
      <c r="BQ163" s="14" t="n">
        <f aca="false">SUM(BH163:BO163)</f>
        <v>0</v>
      </c>
      <c r="BR163" s="14"/>
      <c r="BS163" s="14"/>
      <c r="BT163" s="17"/>
      <c r="BU163" s="17"/>
      <c r="BV163" s="142" t="n">
        <f aca="false">IF(BV$2&lt;=$A163,IF(BV$3&gt;=$A163,(BV$4),0),0)*($AH164-$AH163)/10000</f>
        <v>0</v>
      </c>
      <c r="BW163" s="142" t="n">
        <f aca="false">IF(BW$2&lt;=$A163,IF(BW$3&gt;=$A163,(BW$4),0),0)*($AH164-$AH163)/10000</f>
        <v>0</v>
      </c>
      <c r="BX163" s="142" t="n">
        <f aca="false">IF(BX$2&lt;=$A163,IF(BX$3&gt;=$A163,(BX$4),0),0)*($AH164-$AH163)/10000</f>
        <v>0</v>
      </c>
      <c r="BY163" s="142" t="n">
        <f aca="false">IF(BY$2&lt;=$A163,IF(BY$3&gt;=$A163,(BY$4),0),0)*($AH164-$AH163)/10000</f>
        <v>0</v>
      </c>
      <c r="BZ163" s="142" t="n">
        <f aca="false">IF(BZ$2&lt;=$A163,IF(BZ$3&gt;=$A163,(BZ$4),0),0)*($AH164-$AH163)/10000</f>
        <v>0</v>
      </c>
      <c r="CA163" s="140" t="n">
        <f aca="false">IF(CA$2&lt;=$A163,IF(CA$3&gt;=$A163,(CA$4),0),0)*($AH164-$AH163)/10000</f>
        <v>0</v>
      </c>
      <c r="CB163" s="140" t="n">
        <f aca="false">IF(CB$2&lt;=$A163,IF(CB$3&gt;=$A163,(CB$4),0),0)*($AH164-$AH163)/10000</f>
        <v>0</v>
      </c>
      <c r="CC163" s="140" t="n">
        <f aca="false">IF(CC$2&lt;=$A163,IF(CC$3&gt;=$A163,(CC$4),0),0)*($AH164-$AH163)/10000</f>
        <v>0</v>
      </c>
      <c r="CD163" s="140" t="n">
        <f aca="false">IF(CD$2&lt;=$A163,IF(CD$3&gt;=$A163,(CD$4),0),0)*($AH164-$AH163)/10000</f>
        <v>0</v>
      </c>
      <c r="CE163" s="140" t="n">
        <f aca="false">IF(CE$2&lt;=$A163,IF(CE$3&gt;=$A163,(CE$4),0),0)*($AH164-$AH163)/10000</f>
        <v>0</v>
      </c>
      <c r="CF163" s="140" t="n">
        <f aca="false">IF(CF$2&lt;=$A163,IF(CF$3&gt;=$A163,(CF$4),0),0)*($AH164-$AH163)/10000</f>
        <v>0</v>
      </c>
      <c r="CG163" s="140" t="n">
        <f aca="false">IF(CG$2&lt;=$A163,IF(CG$3&gt;=$A163,(CG$4),0),0)*($AH164-$AH163)/10000</f>
        <v>0</v>
      </c>
      <c r="CH163" s="140" t="n">
        <f aca="false">IF(CH$2&lt;=$A163,IF(CH$3&gt;=$A163,(CH$4),0),0)*($AH164-$AH163)/10000</f>
        <v>0</v>
      </c>
      <c r="CI163" s="17"/>
      <c r="CJ163" s="128" t="n">
        <f aca="false">SUM(BV163:CH163)*$AL163</f>
        <v>0</v>
      </c>
      <c r="CK163" s="128"/>
      <c r="CL163" s="128"/>
      <c r="CM163" s="142" t="n">
        <f aca="false">IF(CM$2&lt;=$A163,IF(CM$3&gt;=$A163,(CM$4),0),0)*($AH164-$AH163)/10000</f>
        <v>0</v>
      </c>
      <c r="CN163" s="142" t="n">
        <f aca="false">IF(CN$2&lt;=$A163,IF(CN$3&gt;=$A163,(CN$4),0),0)*($AH164-$AH163)/10000</f>
        <v>0</v>
      </c>
      <c r="CO163" s="142" t="n">
        <f aca="false">IF(CO$2&lt;=$A163,IF(CO$3&gt;=$A163,(CO$4),0),0)*($AH164-$AH163)/10000</f>
        <v>0</v>
      </c>
      <c r="CP163" s="142" t="n">
        <f aca="false">IF(CP$2&lt;=$A163,IF(CP$3&gt;=$A163,(CP$4),0),0)*($AH164-$AH163)/10000</f>
        <v>0</v>
      </c>
      <c r="CQ163" s="128"/>
      <c r="CR163" s="128" t="n">
        <f aca="false">SUM(CM163:CP163)*AL163</f>
        <v>0</v>
      </c>
      <c r="CS163" s="128"/>
      <c r="CT163" s="17"/>
      <c r="CU163" s="17"/>
      <c r="CV163" s="17"/>
      <c r="CW163" s="140" t="n">
        <f aca="false">IF(CW$2&lt;=$A163,IF(CW$3&gt;=$A163,(CW$4),0),0)*($AH164-$AH163)/10000</f>
        <v>0</v>
      </c>
      <c r="CX163" s="140" t="n">
        <f aca="false">IF(CX$2&lt;=$A163,IF(CX$3&gt;=$A163,(CX$4),0),0)*($AH164-$AH163)/10000</f>
        <v>0</v>
      </c>
      <c r="CY163" s="140" t="n">
        <f aca="false">IF(CY$2&lt;=$A163,IF(CY$3&gt;=$A163,(CY$4),0),0)*($AH164-$AH163)/10000</f>
        <v>0</v>
      </c>
      <c r="CZ163" s="140" t="n">
        <f aca="false">IF(CZ$2&lt;=$A163,IF(CZ$3&gt;=$A163,(CZ$4),0),0)*($AH164-$AH163)/10000</f>
        <v>0</v>
      </c>
      <c r="DA163" s="140" t="n">
        <f aca="false">IF(DA$2&lt;=$A163,IF(DA$3&gt;=$A163,(DA$4),0),0)*($AH164-$AH163)/10000</f>
        <v>0</v>
      </c>
      <c r="DB163" s="140" t="n">
        <f aca="false">IF(DB$2&lt;=$A163,IF(DB$3&gt;=$A163,(DB$4),0),0)*($AH164-$AH163)/10000</f>
        <v>0</v>
      </c>
      <c r="DC163" s="140" t="n">
        <f aca="false">IF(DC$2&lt;=$A163,IF(DC$3&gt;=$A163,(DC$4),0),0)*($AH164-$AH163)/10000</f>
        <v>0</v>
      </c>
      <c r="DD163" s="17"/>
      <c r="DE163" s="128" t="n">
        <f aca="false">SUM(CW163:DC163)*$AL163</f>
        <v>0</v>
      </c>
      <c r="DF163" s="17"/>
      <c r="DG163" s="17"/>
      <c r="DH163" s="17"/>
      <c r="DI163" s="17"/>
      <c r="DJ163" s="17"/>
      <c r="DK163" s="140" t="n">
        <f aca="false">IF(DK$2&lt;=$A163,IF(DK$3&gt;=$A163,(DK$4),0),0)*($AH164-$AH163)/10000</f>
        <v>0</v>
      </c>
      <c r="DL163" s="140" t="n">
        <f aca="false">IF(DL$2&lt;=$A163,IF(DL$3&gt;=$A163,(DL$4),0),0)*($AH164-$AH163)/10000</f>
        <v>0</v>
      </c>
      <c r="DM163" s="140" t="n">
        <f aca="false">IF(DM$2&lt;=$A163,IF(DM$3&gt;=$A163,(DM$4),0),0)*($AH164-$AH163)/10000</f>
        <v>0</v>
      </c>
      <c r="DN163" s="140" t="n">
        <f aca="false">IF(DN$2&lt;=$A163,IF(DN$3&gt;=$A163,(DN$4),0),0)*($AH164-$AH163)/10000</f>
        <v>0</v>
      </c>
      <c r="DO163" s="140"/>
      <c r="DP163" s="140" t="n">
        <f aca="false">SUM(DK163:DN163)*AL163</f>
        <v>0</v>
      </c>
      <c r="DQ163" s="140"/>
      <c r="DR163" s="140" t="n">
        <f aca="false">IF(DR$2&lt;=$A163,IF(DR$3&gt;=$A163,(DR$4),0),0)*($AH164-$AH163)/10000</f>
        <v>0</v>
      </c>
      <c r="DS163" s="140" t="n">
        <f aca="false">IF(DS$2&lt;=$A163,IF(DS$3&gt;=$A163,(DS$4),0),0)*($AH164-$AH163)/10000</f>
        <v>0</v>
      </c>
      <c r="DT163" s="140" t="n">
        <f aca="false">IF(DT$2&lt;=$A163,IF(DT$3&gt;=$A163,(DT$4),0),0)*($AH164-$AH163)/10000</f>
        <v>0</v>
      </c>
      <c r="DU163" s="140" t="n">
        <f aca="false">IF(DU$2&lt;=$A163,IF(DU$3&gt;=$A163,(DU$4),0),0)*($AH164-$AH163)/10000</f>
        <v>0</v>
      </c>
      <c r="DV163" s="140" t="n">
        <f aca="false">IF(DV$2&lt;=$A163,IF(DV$3&gt;=$A163,(DV$4),0),0)*($AH164-$AH163)/10000</f>
        <v>0</v>
      </c>
      <c r="DW163" s="140" t="n">
        <f aca="false">IF(DW$2&lt;=$A163,IF(DW$3&gt;=$A163,(DW$4),0),0)*($AH164-$AH163)/10000</f>
        <v>0</v>
      </c>
      <c r="DX163" s="140" t="n">
        <f aca="false">IF(DX$2&lt;=$A163,IF(DX$3&gt;=$A163,(DX$4),0),0)*($AH164-$AH163)/10000</f>
        <v>0</v>
      </c>
      <c r="DY163" s="140" t="n">
        <f aca="false">IF(DY$2&lt;=$A163,IF(DY$3&gt;=$A163,(DY$4),0),0)*($AH164-$AH163)/10000</f>
        <v>0</v>
      </c>
      <c r="DZ163" s="17"/>
      <c r="EA163" s="128" t="n">
        <f aca="false">DP163+((SUM(DR163:DY163)))</f>
        <v>0</v>
      </c>
      <c r="EB163" s="128" t="n">
        <f aca="false">EA163*AL163</f>
        <v>0</v>
      </c>
      <c r="EC163" s="17"/>
      <c r="ED163" s="17"/>
      <c r="EE163" s="17"/>
      <c r="EF163" s="17"/>
      <c r="EG163" s="17"/>
      <c r="EH163" s="140" t="n">
        <f aca="false">IF(EH$2&lt;=$A163,IF(EH$3&gt;=$A163,(EH$4),0),0)*($AH164-$AH163)/10000</f>
        <v>0</v>
      </c>
      <c r="EI163" s="140" t="n">
        <f aca="false">IF(EI$2&lt;=$A163,IF(EI$3&gt;=$A163,(EI$4),0),0)*($AH164-$AH163)/10000</f>
        <v>0</v>
      </c>
      <c r="EJ163" s="140" t="n">
        <f aca="false">IF(EJ$2&lt;=$A163,IF(EJ$3&gt;=$A163,(EJ$4),0),0)*($AH164-$AH163)/10000</f>
        <v>0</v>
      </c>
      <c r="EK163" s="140" t="n">
        <f aca="false">IF(EK$2&lt;=$A163,IF(EK$3&gt;=$A163,(EK$4),0),0)*($AH164-$AH163)/10000</f>
        <v>0</v>
      </c>
      <c r="EL163" s="140" t="n">
        <f aca="false">IF(EL$2&lt;=$A163,IF(EL$3&gt;=$A163,(EL$4),0),0)*($AH164-$AH163)/10000</f>
        <v>0</v>
      </c>
      <c r="EM163" s="140" t="n">
        <f aca="false">IF(EM$2&lt;=$A163,IF(EM$3&gt;=$A163,(EM$4),0),0)*($AH164-$AH163)/10000</f>
        <v>0</v>
      </c>
      <c r="EN163" s="17"/>
      <c r="EO163" s="128" t="n">
        <f aca="false">SUM(EH163:EM163)</f>
        <v>0</v>
      </c>
      <c r="EP163" s="128" t="n">
        <f aca="false">EO163*AL163</f>
        <v>0</v>
      </c>
      <c r="EQ163" s="17"/>
      <c r="ER163" s="17"/>
      <c r="ES163" s="17"/>
      <c r="ET163" s="17"/>
      <c r="EU163" s="17"/>
      <c r="EV163" s="140" t="n">
        <f aca="false">IF(EV$2&lt;=$A163,IF(EV$3&gt;=$A163,(EV$4),0),0)*($AH164-$AH163)/10000</f>
        <v>0</v>
      </c>
      <c r="EW163" s="140" t="n">
        <f aca="false">IF(EW$2&lt;=$A163,IF(EW$3&gt;=$A163,(EW$4),0),0)*($AH164-$AH163)/10000</f>
        <v>0</v>
      </c>
      <c r="EX163" s="140" t="n">
        <f aca="false">IF(EX$2&lt;=$A163,IF(EX$3&gt;=$A163,(EX$4),0),0)*($AH164-$AH163)/10000</f>
        <v>0</v>
      </c>
      <c r="EY163" s="140" t="n">
        <f aca="false">IF(EY$2&lt;=$A163,IF(EY$3&gt;=$A163,(EY$4),0),0)*($AH164-$AH163)/10000</f>
        <v>0</v>
      </c>
      <c r="EZ163" s="140" t="n">
        <f aca="false">IF(EZ$2&lt;=$A163,IF(EZ$3&gt;=$A163,(EZ$4),0),0)*($AH164-$AH163)/10000</f>
        <v>0</v>
      </c>
      <c r="FA163" s="140" t="n">
        <f aca="false">IF(FA$2&lt;=$A163,IF(FA$3&gt;=$A163,(FA$4),0),0)*($AH164-$AH163)/10000</f>
        <v>0</v>
      </c>
      <c r="FB163" s="17"/>
      <c r="FC163" s="128" t="n">
        <f aca="false">SUM(EV163:FA163)</f>
        <v>0</v>
      </c>
      <c r="FD163" s="128" t="n">
        <f aca="false">FC163*AL163</f>
        <v>0</v>
      </c>
      <c r="FE163" s="17"/>
      <c r="FF163" s="17"/>
      <c r="FG163" s="17"/>
      <c r="FH163" s="17"/>
      <c r="FI163" s="17"/>
      <c r="FJ163" s="17"/>
      <c r="FK163" s="140" t="n">
        <f aca="false">IF(FK$2&lt;=$A163,IF(FK$3&gt;=$A163,(FK$4),0),0)*($AH164-$AH163)/10000</f>
        <v>0</v>
      </c>
      <c r="FL163" s="140" t="n">
        <f aca="false">IF(FL$2&lt;=$A163,IF(FL$3&gt;=$A163,(FL$4),0),0)*($AH164-$AH163)/10000</f>
        <v>0</v>
      </c>
      <c r="FM163" s="140" t="n">
        <f aca="false">IF(FM$2&lt;=$A163,IF(FM$3&gt;=$A163,(FM$4),0),0)*($AH164-$AH163)/10000</f>
        <v>0</v>
      </c>
      <c r="FN163" s="140" t="n">
        <f aca="false">IF(FN$2&lt;=$A163,IF(FN$3&gt;=$A163,(FN$4),0),0)*($AH164-$AH163)/10000</f>
        <v>0</v>
      </c>
      <c r="FO163" s="140" t="n">
        <f aca="false">IF(FO$2&lt;=$A163,IF(FO$3&gt;=$A163,(FO$4),0),0)*($AH164-$AH163)/10000</f>
        <v>0</v>
      </c>
      <c r="FP163" s="140" t="n">
        <f aca="false">IF(FP$2&lt;=$A163,IF(FP$3&gt;=$A163,(FP$4),0),0)*($AH164-$AH163)/10000</f>
        <v>0</v>
      </c>
      <c r="FQ163" s="17"/>
      <c r="FR163" s="128" t="n">
        <f aca="false">SUM(FK163:FP163)</f>
        <v>0</v>
      </c>
      <c r="FS163" s="128" t="n">
        <f aca="false">FR163*AL163</f>
        <v>0</v>
      </c>
      <c r="FT163" s="17"/>
      <c r="FU163" s="17"/>
      <c r="FV163" s="17"/>
      <c r="FW163" s="17"/>
      <c r="FX163" s="17"/>
      <c r="FY163" s="17"/>
      <c r="FZ163" s="140" t="n">
        <f aca="false">IF(FZ$2&lt;=$A163,IF(FZ$3&gt;=$A163,(FZ$4),0),0)*($AH164-$AH163)/10000</f>
        <v>0</v>
      </c>
      <c r="GA163" s="140" t="n">
        <f aca="false">IF(GA$2&lt;=$A163,IF(GA$3&gt;=$A163,(GA$4),0),0)*($AH164-$AH163)/10000</f>
        <v>0</v>
      </c>
      <c r="GB163" s="140" t="n">
        <f aca="false">IF(GB$2&lt;=$A163,IF(GB$3&gt;=$A163,(GB$4),0),0)*($AH164-$AH163)/10000</f>
        <v>0</v>
      </c>
      <c r="GC163" s="140" t="n">
        <f aca="false">IF(GC$2&lt;=$A163,IF(GC$3&gt;=$A163,(GC$4),0),0)*($AH164-$AH163)/10000</f>
        <v>0</v>
      </c>
      <c r="GD163" s="140" t="n">
        <f aca="false">IF(GD$2&lt;=$A163,IF(GD$3&gt;=$A163,(GD$4),0),0)*($AH164-$AH163)/10000</f>
        <v>0</v>
      </c>
      <c r="GE163" s="140" t="n">
        <f aca="false">IF(GE$2&lt;=$A163,IF(GE$3&gt;=$A163,(GE$4),0),0)*($AH164-$AH163)/10000</f>
        <v>0</v>
      </c>
      <c r="GF163" s="17"/>
      <c r="GG163" s="128" t="n">
        <f aca="false">SUM(FZ163:GE163)</f>
        <v>0</v>
      </c>
      <c r="GH163" s="128" t="n">
        <f aca="false">GG163*AL163</f>
        <v>0</v>
      </c>
      <c r="GK163" s="17"/>
      <c r="GL163" s="17"/>
      <c r="GM163" s="17"/>
      <c r="GN163" s="17"/>
      <c r="GO163" s="140" t="n">
        <f aca="false">IF(GO$2&lt;=$A163,IF(GO$3&gt;=$A163,(GO$4),0),0)*($AH164-$AH163)/10000</f>
        <v>0</v>
      </c>
      <c r="GP163" s="140" t="n">
        <f aca="false">IF(GP$2&lt;=$A163,IF(GP$3&gt;=$A163,(GP$4),0),0)*($AH164-$AH163)/10000</f>
        <v>0</v>
      </c>
      <c r="GQ163" s="140" t="n">
        <f aca="false">IF(GQ$2&lt;=$A163,IF(GQ$3&gt;=$A163,(GQ$4),0),0)*($AH164-$AH163)/10000</f>
        <v>0</v>
      </c>
      <c r="GR163" s="140" t="n">
        <f aca="false">IF(GR$2&lt;=$A163,IF(GR$3&gt;=$A163,(GR$4),0),0)*($AH164-$AH163)/10000</f>
        <v>0</v>
      </c>
      <c r="GS163" s="140" t="n">
        <f aca="false">IF(GS$2&lt;=$A163,IF(GS$3&gt;=$A163,(GS$4),0),0)*($AH164-$AH163)/10000</f>
        <v>0</v>
      </c>
      <c r="GT163" s="140" t="n">
        <f aca="false">IF(GT$2&lt;=$A163,IF(GT$3&gt;=$A163,(GT$4),0),0)*($AH164-$AH163)/10000</f>
        <v>0</v>
      </c>
      <c r="GU163" s="17"/>
      <c r="GV163" s="128" t="n">
        <f aca="false">SUM(GO163:GT163)</f>
        <v>0</v>
      </c>
      <c r="GW163" s="128" t="n">
        <f aca="false">GV163*AL163</f>
        <v>0</v>
      </c>
      <c r="GZ163" s="17"/>
      <c r="HA163" s="17"/>
      <c r="HB163" s="17"/>
      <c r="HC163" s="17"/>
      <c r="HD163" s="140" t="n">
        <f aca="false">IF(HD$2&lt;=$A163,IF(HD$3&gt;=$A163,(HD$4),0),0)*($AH164-$AH163)/10000</f>
        <v>0</v>
      </c>
      <c r="HE163" s="140" t="n">
        <f aca="false">IF(HE$2&lt;=$A163,IF(HE$3&gt;=$A163,(HE$4),0),0)*($AH164-$AH163)/10000</f>
        <v>0</v>
      </c>
      <c r="HF163" s="140" t="n">
        <f aca="false">IF(HF$2&lt;=$A163,IF(HF$3&gt;=$A163,(HF$4),0),0)*($AH164-$AH163)/10000</f>
        <v>0</v>
      </c>
      <c r="HG163" s="140" t="n">
        <f aca="false">IF(HG$2&lt;=$A163,IF(HG$3&gt;=$A163,(HG$4),0),0)*($AH164-$AH163)/10000</f>
        <v>0</v>
      </c>
      <c r="HH163" s="140" t="n">
        <f aca="false">IF(HH$2&lt;=$A163,IF(HH$3&gt;=$A163,(HH$4),0),0)*($AH164-$AH163)/10000</f>
        <v>0</v>
      </c>
      <c r="HI163" s="140" t="n">
        <f aca="false">IF(HI$2&lt;=$A163,IF(HI$3&gt;=$A163,(HI$4),0),0)*($AH164-$AH163)/10000</f>
        <v>0</v>
      </c>
      <c r="HJ163" s="17"/>
      <c r="HK163" s="128" t="n">
        <f aca="false">SUM(HD163:HI163)</f>
        <v>0</v>
      </c>
      <c r="HL163" s="128" t="n">
        <f aca="false">HK163*AL163</f>
        <v>0</v>
      </c>
    </row>
    <row r="164" customFormat="false" ht="16.5" hidden="false" customHeight="false" outlineLevel="0" collapsed="false">
      <c r="A164" s="133" t="n">
        <v>41730</v>
      </c>
      <c r="B164" s="134" t="e">
        <f aca="false">INDEX(PrnArray,MATCH($A164,PrnColumn,0),MATCH($AE$19,PrnRow,0))+EP164</f>
        <v>#VALUE!</v>
      </c>
      <c r="C164" s="148" t="n">
        <f aca="false">INDEX(M1SHEET,MATCH($A164,M1COLUMN,0),MATCH($AF$14,M1ROW,0))</f>
        <v>0</v>
      </c>
      <c r="D164" s="149"/>
      <c r="E164" s="134" t="n">
        <f aca="false">INDEX(PrnArray,MATCH($A164,PrnColumn,0),MATCH($AF$47,PrnRow,0))+HL164</f>
        <v>0</v>
      </c>
      <c r="F164" s="148" t="n">
        <f aca="false">INDEX(M1SHEET,MATCH($A164,M1COLUMN,0),MATCH($AF$6,M1ROW,0))</f>
        <v>0.19</v>
      </c>
      <c r="G164" s="149"/>
      <c r="H164" s="134" t="n">
        <f aca="false">INDEX(PrnArray,MATCH($A164,PrnColumn,0),MATCH($AE$11,PrnRow,0))</f>
        <v>0</v>
      </c>
      <c r="I164" s="148" t="n">
        <f aca="false">INDEX(M1SHEET,MATCH($A164,M1COLUMN,0),MATCH($AF$20,M1ROW,0))</f>
        <v>-0.09</v>
      </c>
      <c r="J164" s="149"/>
      <c r="K164" s="134" t="e">
        <f aca="false">INDEX(PrnArray,MATCH($A164,PrnColumn,0),MATCH($AE$21,PrnRow,0))+FS164</f>
        <v>#VALUE!</v>
      </c>
      <c r="L164" s="148" t="n">
        <f aca="false">INDEX(M1SHEET,MATCH($A164,M1COLUMN,0),MATCH($AF$10,M1ROW,0))</f>
        <v>0.1</v>
      </c>
      <c r="M164" s="149"/>
      <c r="N164" s="134" t="n">
        <f aca="false">INDEX(PrnArray,MATCH($A164,PrnColumn,0),MATCH($AE$40,PrnRow,0))+AJ164</f>
        <v>-41.58</v>
      </c>
      <c r="O164" s="148" t="n">
        <f aca="false">INDEX(M1SHEET,MATCH($A164,M1COLUMN,0),MATCH($AF$26,M1ROW,0))</f>
        <v>0.13</v>
      </c>
      <c r="P164" s="149"/>
      <c r="Q164" s="134" t="n">
        <f aca="false">INDEX(PrnArray,MATCH($A164,PrnColumn,0),MATCH($AE$2,PrnRow,0))+$BE164+$DE164</f>
        <v>1.31</v>
      </c>
      <c r="R164" s="148" t="n">
        <f aca="false">INDEX(M1SHEET,MATCH($A164,M1COLUMN,0),MATCH($AF$3,M1ROW,0))</f>
        <v>-0.57</v>
      </c>
      <c r="S164" s="149"/>
      <c r="T164" s="148" t="n">
        <f aca="false">INDEX(M1SHEET,MATCH($A164,M1COLUMN,0),MATCH($AF$28,M1ROW,0))</f>
        <v>5.5022612820858</v>
      </c>
      <c r="U164" s="149"/>
      <c r="V164" s="134" t="e">
        <f aca="false">INDEX(PrnArray,MATCH($A164,PrnColumn,0),MATCH($AE$18,PrnRow,0))+INDEX(optsArray,MATCH($A164,optsColumn,0),MATCH($AE$18,optsRow,0))+$BE164+$CJ164+$CR164+$DP164</f>
        <v>#VALUE!</v>
      </c>
      <c r="W164" s="148" t="n">
        <f aca="false">INDEX(M1SHEET,MATCH($A164,M1COLUMN,0),MATCH($AF$2,M1ROW,0))</f>
        <v>4.5075</v>
      </c>
      <c r="X164" s="149"/>
      <c r="Z164" s="150" t="e">
        <f aca="false">H164+K164+Q164</f>
        <v>#VALUE!</v>
      </c>
      <c r="AA164" s="58"/>
      <c r="AB164" s="58"/>
      <c r="AH164" s="138" t="n">
        <v>41730</v>
      </c>
      <c r="AI164" s="96" t="n">
        <f aca="false">(BE164+BQ164+CJ164+DP164)*AL164</f>
        <v>0</v>
      </c>
      <c r="AJ164" s="97" t="n">
        <f aca="false">(AN164)*(AL164)</f>
        <v>0</v>
      </c>
      <c r="AK164" s="97" t="n">
        <f aca="false">(AM164+AN164)*(AL164)</f>
        <v>0</v>
      </c>
      <c r="AL164" s="139" t="n">
        <f aca="false">INDEX(M1SHEET,MATCH($AH164,M1COLUMN,0),MATCH($AF$38,M1ROW,0))</f>
        <v>0.447134362595787</v>
      </c>
      <c r="AM164" s="122" t="n">
        <f aca="false">BR164</f>
        <v>0</v>
      </c>
      <c r="AN164" s="97" t="n">
        <f aca="false">BQ164</f>
        <v>0</v>
      </c>
      <c r="AO164" s="125"/>
      <c r="AP164" s="108"/>
      <c r="AQ164" s="128" t="n">
        <f aca="false">SUM(AW164:BD164)+SUM(BH164:BO164)+SUM(DT164:DY164)+SUM(BV164:CH164)</f>
        <v>0</v>
      </c>
      <c r="AR164" s="108"/>
      <c r="AS164" s="17"/>
      <c r="AT164" s="17"/>
      <c r="AU164" s="37" t="n">
        <v>41730</v>
      </c>
      <c r="AV164" s="17"/>
      <c r="AW164" s="128" t="n">
        <f aca="false">IF(AW$2&lt;=$A164,IF(AW$3&gt;=$A164,(AW$4/1.055056),0),0)*($AH165-$AH164)/10000</f>
        <v>0</v>
      </c>
      <c r="AX164" s="140" t="n">
        <f aca="false">IF(AX$2&lt;=$A164,IF(AX$3&gt;=$A164,(AX$4/1.055056),0),0)*($AH165-$AH164)/10000</f>
        <v>0</v>
      </c>
      <c r="AY164" s="140" t="n">
        <f aca="false">IF(AY$2&lt;=$A164,IF(AY$3&gt;=$A164,(AY$4/1.055056),0),0)*($AH165-$AH164)/10000</f>
        <v>0</v>
      </c>
      <c r="AZ164" s="140" t="n">
        <f aca="false">IF(AZ$2&lt;=$A164,IF(AZ$3&gt;=$A164,(AZ$4/1.055056),0),0)*($AH165-$AH164)/10000</f>
        <v>0</v>
      </c>
      <c r="BA164" s="140" t="n">
        <f aca="false">IF(BA$2&lt;=$A164,IF(BA$3&gt;=$A164,(BA$4/1.055056),0),0)*($AH165-$AH164)/10000</f>
        <v>0</v>
      </c>
      <c r="BB164" s="140" t="n">
        <f aca="false">IF(BB$2&lt;=$A164,IF(BB$3&gt;=$A164,(BB$4/1.055056),0),0)*($AH165-$AH164)/10000</f>
        <v>0</v>
      </c>
      <c r="BC164" s="140" t="n">
        <f aca="false">IF(BC$2&lt;=$A164,IF(BC$3&gt;=$A164,(BC$4/1.055056),0),0)*($AH165-$AH164)/10000</f>
        <v>0</v>
      </c>
      <c r="BD164" s="140"/>
      <c r="BE164" s="140" t="n">
        <f aca="false">SUM(AW164:BD164)*AL164</f>
        <v>0</v>
      </c>
      <c r="BF164" s="13"/>
      <c r="BG164" s="13"/>
      <c r="BH164" s="141" t="n">
        <f aca="false">IF(BH$2&lt;=$A164,IF(BH$3&gt;=$A164,(BH$4/1.055056),0),0)*($AH165-$AH164)/10000</f>
        <v>0</v>
      </c>
      <c r="BI164" s="141" t="n">
        <f aca="false">IF(BI$2&lt;=$A164,IF(BI$3&gt;=$A164,(BI$4/1.055056),0),0)*($AH165-$AH164)/10000</f>
        <v>0</v>
      </c>
      <c r="BJ164" s="141" t="n">
        <f aca="false">IF(BJ$2&lt;=$A164,IF(BJ$3&gt;=$A164,(BJ$4/1.055056),0),0)*($AH165-$AH164)/10000</f>
        <v>0</v>
      </c>
      <c r="BK164" s="141" t="n">
        <f aca="false">IF(BK$2&lt;=$A164,IF(BK$3&gt;=$A164,(BK$4/1.055056),0),0)*($AH165-$AH164)/10000</f>
        <v>0</v>
      </c>
      <c r="BL164" s="141" t="n">
        <f aca="false">IF(BL$2&lt;=$A164,IF(BL$3&gt;=$A164,(BL$4/1.055056),0),0)*($AH165-$AH164)/10000</f>
        <v>0</v>
      </c>
      <c r="BM164" s="141" t="n">
        <f aca="false">IF(BM$2&lt;=$A164,IF(BM$3&gt;=$A164,(BM$4/1.055056),0),0)*($AH165-$AH164)/10000</f>
        <v>0</v>
      </c>
      <c r="BN164" s="141" t="n">
        <f aca="false">IF(BN$2&lt;=$A164,IF(BN$3&gt;=$A164,(BN$4/1.055056),0),0)*($AH165-$AH164)/10000</f>
        <v>0</v>
      </c>
      <c r="BO164" s="141" t="n">
        <f aca="false">IF(BO$2&lt;=$A164,IF(BO$3&gt;=$A164,(BO$4/1.055056),0),0)*($AH165-$AH164)/10000</f>
        <v>0</v>
      </c>
      <c r="BP164" s="13"/>
      <c r="BQ164" s="14" t="n">
        <f aca="false">SUM(BH164:BO164)</f>
        <v>0</v>
      </c>
      <c r="BR164" s="14"/>
      <c r="BS164" s="14"/>
      <c r="BT164" s="17"/>
      <c r="BU164" s="17"/>
      <c r="BV164" s="142" t="n">
        <f aca="false">IF(BV$2&lt;=$A164,IF(BV$3&gt;=$A164,(BV$4),0),0)*($AH165-$AH164)/10000</f>
        <v>0</v>
      </c>
      <c r="BW164" s="142" t="n">
        <f aca="false">IF(BW$2&lt;=$A164,IF(BW$3&gt;=$A164,(BW$4),0),0)*($AH165-$AH164)/10000</f>
        <v>0</v>
      </c>
      <c r="BX164" s="142" t="n">
        <f aca="false">IF(BX$2&lt;=$A164,IF(BX$3&gt;=$A164,(BX$4),0),0)*($AH165-$AH164)/10000</f>
        <v>0</v>
      </c>
      <c r="BY164" s="142" t="n">
        <f aca="false">IF(BY$2&lt;=$A164,IF(BY$3&gt;=$A164,(BY$4),0),0)*($AH165-$AH164)/10000</f>
        <v>0</v>
      </c>
      <c r="BZ164" s="142" t="n">
        <f aca="false">IF(BZ$2&lt;=$A164,IF(BZ$3&gt;=$A164,(BZ$4),0),0)*($AH165-$AH164)/10000</f>
        <v>0</v>
      </c>
      <c r="CA164" s="140" t="n">
        <f aca="false">IF(CA$2&lt;=$A164,IF(CA$3&gt;=$A164,(CA$4),0),0)*($AH165-$AH164)/10000</f>
        <v>0</v>
      </c>
      <c r="CB164" s="140" t="n">
        <f aca="false">IF(CB$2&lt;=$A164,IF(CB$3&gt;=$A164,(CB$4),0),0)*($AH165-$AH164)/10000</f>
        <v>0</v>
      </c>
      <c r="CC164" s="140" t="n">
        <f aca="false">IF(CC$2&lt;=$A164,IF(CC$3&gt;=$A164,(CC$4),0),0)*($AH165-$AH164)/10000</f>
        <v>0</v>
      </c>
      <c r="CD164" s="140" t="n">
        <f aca="false">IF(CD$2&lt;=$A164,IF(CD$3&gt;=$A164,(CD$4),0),0)*($AH165-$AH164)/10000</f>
        <v>0</v>
      </c>
      <c r="CE164" s="140" t="n">
        <f aca="false">IF(CE$2&lt;=$A164,IF(CE$3&gt;=$A164,(CE$4),0),0)*($AH165-$AH164)/10000</f>
        <v>0</v>
      </c>
      <c r="CF164" s="140" t="n">
        <f aca="false">IF(CF$2&lt;=$A164,IF(CF$3&gt;=$A164,(CF$4),0),0)*($AH165-$AH164)/10000</f>
        <v>0</v>
      </c>
      <c r="CG164" s="140" t="n">
        <f aca="false">IF(CG$2&lt;=$A164,IF(CG$3&gt;=$A164,(CG$4),0),0)*($AH165-$AH164)/10000</f>
        <v>0</v>
      </c>
      <c r="CH164" s="140" t="n">
        <f aca="false">IF(CH$2&lt;=$A164,IF(CH$3&gt;=$A164,(CH$4),0),0)*($AH165-$AH164)/10000</f>
        <v>0</v>
      </c>
      <c r="CI164" s="17"/>
      <c r="CJ164" s="128" t="n">
        <f aca="false">SUM(BV164:CH164)*$AL164</f>
        <v>0</v>
      </c>
      <c r="CK164" s="128"/>
      <c r="CL164" s="128"/>
      <c r="CM164" s="142" t="n">
        <f aca="false">IF(CM$2&lt;=$A164,IF(CM$3&gt;=$A164,(CM$4),0),0)*($AH165-$AH164)/10000</f>
        <v>0</v>
      </c>
      <c r="CN164" s="142" t="n">
        <f aca="false">IF(CN$2&lt;=$A164,IF(CN$3&gt;=$A164,(CN$4),0),0)*($AH165-$AH164)/10000</f>
        <v>0</v>
      </c>
      <c r="CO164" s="142" t="n">
        <f aca="false">IF(CO$2&lt;=$A164,IF(CO$3&gt;=$A164,(CO$4),0),0)*($AH165-$AH164)/10000</f>
        <v>0</v>
      </c>
      <c r="CP164" s="142" t="n">
        <f aca="false">IF(CP$2&lt;=$A164,IF(CP$3&gt;=$A164,(CP$4),0),0)*($AH165-$AH164)/10000</f>
        <v>0</v>
      </c>
      <c r="CQ164" s="128"/>
      <c r="CR164" s="128" t="n">
        <f aca="false">SUM(CM164:CP164)*AL164</f>
        <v>0</v>
      </c>
      <c r="CS164" s="128"/>
      <c r="CT164" s="17"/>
      <c r="CU164" s="17"/>
      <c r="CV164" s="17"/>
      <c r="CW164" s="140" t="n">
        <f aca="false">IF(CW$2&lt;=$A164,IF(CW$3&gt;=$A164,(CW$4),0),0)*($AH165-$AH164)/10000</f>
        <v>0</v>
      </c>
      <c r="CX164" s="140" t="n">
        <f aca="false">IF(CX$2&lt;=$A164,IF(CX$3&gt;=$A164,(CX$4),0),0)*($AH165-$AH164)/10000</f>
        <v>0</v>
      </c>
      <c r="CY164" s="140" t="n">
        <f aca="false">IF(CY$2&lt;=$A164,IF(CY$3&gt;=$A164,(CY$4),0),0)*($AH165-$AH164)/10000</f>
        <v>0</v>
      </c>
      <c r="CZ164" s="140" t="n">
        <f aca="false">IF(CZ$2&lt;=$A164,IF(CZ$3&gt;=$A164,(CZ$4),0),0)*($AH165-$AH164)/10000</f>
        <v>0</v>
      </c>
      <c r="DA164" s="140" t="n">
        <f aca="false">IF(DA$2&lt;=$A164,IF(DA$3&gt;=$A164,(DA$4),0),0)*($AH165-$AH164)/10000</f>
        <v>0</v>
      </c>
      <c r="DB164" s="140" t="n">
        <f aca="false">IF(DB$2&lt;=$A164,IF(DB$3&gt;=$A164,(DB$4),0),0)*($AH165-$AH164)/10000</f>
        <v>0</v>
      </c>
      <c r="DC164" s="140" t="n">
        <f aca="false">IF(DC$2&lt;=$A164,IF(DC$3&gt;=$A164,(DC$4),0),0)*($AH165-$AH164)/10000</f>
        <v>0</v>
      </c>
      <c r="DD164" s="17"/>
      <c r="DE164" s="128" t="n">
        <f aca="false">SUM(CW164:DC164)*$AL164</f>
        <v>0</v>
      </c>
      <c r="DF164" s="17"/>
      <c r="DG164" s="17"/>
      <c r="DH164" s="17"/>
      <c r="DI164" s="17"/>
      <c r="DJ164" s="17"/>
      <c r="DK164" s="140" t="n">
        <f aca="false">IF(DK$2&lt;=$A164,IF(DK$3&gt;=$A164,(DK$4),0),0)*($AH165-$AH164)/10000</f>
        <v>0</v>
      </c>
      <c r="DL164" s="140" t="n">
        <f aca="false">IF(DL$2&lt;=$A164,IF(DL$3&gt;=$A164,(DL$4),0),0)*($AH165-$AH164)/10000</f>
        <v>0</v>
      </c>
      <c r="DM164" s="140" t="n">
        <f aca="false">IF(DM$2&lt;=$A164,IF(DM$3&gt;=$A164,(DM$4),0),0)*($AH165-$AH164)/10000</f>
        <v>0</v>
      </c>
      <c r="DN164" s="140" t="n">
        <f aca="false">IF(DN$2&lt;=$A164,IF(DN$3&gt;=$A164,(DN$4),0),0)*($AH165-$AH164)/10000</f>
        <v>0</v>
      </c>
      <c r="DO164" s="140"/>
      <c r="DP164" s="140" t="n">
        <f aca="false">SUM(DK164:DN164)*AL164</f>
        <v>0</v>
      </c>
      <c r="DQ164" s="140"/>
      <c r="DR164" s="140" t="n">
        <f aca="false">IF(DR$2&lt;=$A164,IF(DR$3&gt;=$A164,(DR$4),0),0)*($AH165-$AH164)/10000</f>
        <v>0</v>
      </c>
      <c r="DS164" s="140" t="n">
        <f aca="false">IF(DS$2&lt;=$A164,IF(DS$3&gt;=$A164,(DS$4),0),0)*($AH165-$AH164)/10000</f>
        <v>0</v>
      </c>
      <c r="DT164" s="140" t="n">
        <f aca="false">IF(DT$2&lt;=$A164,IF(DT$3&gt;=$A164,(DT$4),0),0)*($AH165-$AH164)/10000</f>
        <v>0</v>
      </c>
      <c r="DU164" s="140" t="n">
        <f aca="false">IF(DU$2&lt;=$A164,IF(DU$3&gt;=$A164,(DU$4),0),0)*($AH165-$AH164)/10000</f>
        <v>0</v>
      </c>
      <c r="DV164" s="140" t="n">
        <f aca="false">IF(DV$2&lt;=$A164,IF(DV$3&gt;=$A164,(DV$4),0),0)*($AH165-$AH164)/10000</f>
        <v>0</v>
      </c>
      <c r="DW164" s="140" t="n">
        <f aca="false">IF(DW$2&lt;=$A164,IF(DW$3&gt;=$A164,(DW$4),0),0)*($AH165-$AH164)/10000</f>
        <v>0</v>
      </c>
      <c r="DX164" s="140" t="n">
        <f aca="false">IF(DX$2&lt;=$A164,IF(DX$3&gt;=$A164,(DX$4),0),0)*($AH165-$AH164)/10000</f>
        <v>0</v>
      </c>
      <c r="DY164" s="140" t="n">
        <f aca="false">IF(DY$2&lt;=$A164,IF(DY$3&gt;=$A164,(DY$4),0),0)*($AH165-$AH164)/10000</f>
        <v>0</v>
      </c>
      <c r="DZ164" s="17"/>
      <c r="EA164" s="128" t="n">
        <f aca="false">DP164+((SUM(DR164:DY164)))</f>
        <v>0</v>
      </c>
      <c r="EB164" s="128" t="n">
        <f aca="false">EA164*AL164</f>
        <v>0</v>
      </c>
      <c r="EC164" s="17"/>
      <c r="ED164" s="17"/>
      <c r="EE164" s="17"/>
      <c r="EF164" s="17"/>
      <c r="EG164" s="17"/>
      <c r="EH164" s="140" t="n">
        <f aca="false">IF(EH$2&lt;=$A164,IF(EH$3&gt;=$A164,(EH$4),0),0)*($AH165-$AH164)/10000</f>
        <v>0</v>
      </c>
      <c r="EI164" s="140" t="n">
        <f aca="false">IF(EI$2&lt;=$A164,IF(EI$3&gt;=$A164,(EI$4),0),0)*($AH165-$AH164)/10000</f>
        <v>0</v>
      </c>
      <c r="EJ164" s="140" t="n">
        <f aca="false">IF(EJ$2&lt;=$A164,IF(EJ$3&gt;=$A164,(EJ$4),0),0)*($AH165-$AH164)/10000</f>
        <v>0</v>
      </c>
      <c r="EK164" s="140" t="n">
        <f aca="false">IF(EK$2&lt;=$A164,IF(EK$3&gt;=$A164,(EK$4),0),0)*($AH165-$AH164)/10000</f>
        <v>0</v>
      </c>
      <c r="EL164" s="140" t="n">
        <f aca="false">IF(EL$2&lt;=$A164,IF(EL$3&gt;=$A164,(EL$4),0),0)*($AH165-$AH164)/10000</f>
        <v>0</v>
      </c>
      <c r="EM164" s="140" t="n">
        <f aca="false">IF(EM$2&lt;=$A164,IF(EM$3&gt;=$A164,(EM$4),0),0)*($AH165-$AH164)/10000</f>
        <v>0</v>
      </c>
      <c r="EN164" s="17"/>
      <c r="EO164" s="128" t="n">
        <f aca="false">SUM(EH164:EM164)</f>
        <v>0</v>
      </c>
      <c r="EP164" s="128" t="n">
        <f aca="false">EO164*AL164</f>
        <v>0</v>
      </c>
      <c r="EQ164" s="17"/>
      <c r="ER164" s="17"/>
      <c r="ES164" s="17"/>
      <c r="ET164" s="17"/>
      <c r="EU164" s="17"/>
      <c r="EV164" s="140" t="n">
        <f aca="false">IF(EV$2&lt;=$A164,IF(EV$3&gt;=$A164,(EV$4),0),0)*($AH165-$AH164)/10000</f>
        <v>0</v>
      </c>
      <c r="EW164" s="140" t="n">
        <f aca="false">IF(EW$2&lt;=$A164,IF(EW$3&gt;=$A164,(EW$4),0),0)*($AH165-$AH164)/10000</f>
        <v>0</v>
      </c>
      <c r="EX164" s="140" t="n">
        <f aca="false">IF(EX$2&lt;=$A164,IF(EX$3&gt;=$A164,(EX$4),0),0)*($AH165-$AH164)/10000</f>
        <v>0</v>
      </c>
      <c r="EY164" s="140" t="n">
        <f aca="false">IF(EY$2&lt;=$A164,IF(EY$3&gt;=$A164,(EY$4),0),0)*($AH165-$AH164)/10000</f>
        <v>0</v>
      </c>
      <c r="EZ164" s="140" t="n">
        <f aca="false">IF(EZ$2&lt;=$A164,IF(EZ$3&gt;=$A164,(EZ$4),0),0)*($AH165-$AH164)/10000</f>
        <v>0</v>
      </c>
      <c r="FA164" s="140" t="n">
        <f aca="false">IF(FA$2&lt;=$A164,IF(FA$3&gt;=$A164,(FA$4),0),0)*($AH165-$AH164)/10000</f>
        <v>0</v>
      </c>
      <c r="FB164" s="17"/>
      <c r="FC164" s="128" t="n">
        <f aca="false">SUM(EV164:FA164)</f>
        <v>0</v>
      </c>
      <c r="FD164" s="128" t="n">
        <f aca="false">FC164*AL164</f>
        <v>0</v>
      </c>
      <c r="FE164" s="17"/>
      <c r="FF164" s="17"/>
      <c r="FG164" s="17"/>
      <c r="FH164" s="17"/>
      <c r="FI164" s="17"/>
      <c r="FJ164" s="17"/>
      <c r="FK164" s="140" t="n">
        <f aca="false">IF(FK$2&lt;=$A164,IF(FK$3&gt;=$A164,(FK$4),0),0)*($AH165-$AH164)/10000</f>
        <v>0</v>
      </c>
      <c r="FL164" s="140" t="n">
        <f aca="false">IF(FL$2&lt;=$A164,IF(FL$3&gt;=$A164,(FL$4),0),0)*($AH165-$AH164)/10000</f>
        <v>0</v>
      </c>
      <c r="FM164" s="140" t="n">
        <f aca="false">IF(FM$2&lt;=$A164,IF(FM$3&gt;=$A164,(FM$4),0),0)*($AH165-$AH164)/10000</f>
        <v>0</v>
      </c>
      <c r="FN164" s="140" t="n">
        <f aca="false">IF(FN$2&lt;=$A164,IF(FN$3&gt;=$A164,(FN$4),0),0)*($AH165-$AH164)/10000</f>
        <v>0</v>
      </c>
      <c r="FO164" s="140" t="n">
        <f aca="false">IF(FO$2&lt;=$A164,IF(FO$3&gt;=$A164,(FO$4),0),0)*($AH165-$AH164)/10000</f>
        <v>0</v>
      </c>
      <c r="FP164" s="140" t="n">
        <f aca="false">IF(FP$2&lt;=$A164,IF(FP$3&gt;=$A164,(FP$4),0),0)*($AH165-$AH164)/10000</f>
        <v>0</v>
      </c>
      <c r="FQ164" s="17"/>
      <c r="FR164" s="128" t="n">
        <f aca="false">SUM(FK164:FP164)</f>
        <v>0</v>
      </c>
      <c r="FS164" s="128" t="n">
        <f aca="false">FR164*AL164</f>
        <v>0</v>
      </c>
      <c r="FT164" s="17"/>
      <c r="FU164" s="17"/>
      <c r="FV164" s="17"/>
      <c r="FW164" s="17"/>
      <c r="FX164" s="17"/>
      <c r="FY164" s="17"/>
      <c r="FZ164" s="140" t="n">
        <f aca="false">IF(FZ$2&lt;=$A164,IF(FZ$3&gt;=$A164,(FZ$4),0),0)*($AH165-$AH164)/10000</f>
        <v>0</v>
      </c>
      <c r="GA164" s="140" t="n">
        <f aca="false">IF(GA$2&lt;=$A164,IF(GA$3&gt;=$A164,(GA$4),0),0)*($AH165-$AH164)/10000</f>
        <v>0</v>
      </c>
      <c r="GB164" s="140" t="n">
        <f aca="false">IF(GB$2&lt;=$A164,IF(GB$3&gt;=$A164,(GB$4),0),0)*($AH165-$AH164)/10000</f>
        <v>0</v>
      </c>
      <c r="GC164" s="140" t="n">
        <f aca="false">IF(GC$2&lt;=$A164,IF(GC$3&gt;=$A164,(GC$4),0),0)*($AH165-$AH164)/10000</f>
        <v>0</v>
      </c>
      <c r="GD164" s="140" t="n">
        <f aca="false">IF(GD$2&lt;=$A164,IF(GD$3&gt;=$A164,(GD$4),0),0)*($AH165-$AH164)/10000</f>
        <v>0</v>
      </c>
      <c r="GE164" s="140" t="n">
        <f aca="false">IF(GE$2&lt;=$A164,IF(GE$3&gt;=$A164,(GE$4),0),0)*($AH165-$AH164)/10000</f>
        <v>0</v>
      </c>
      <c r="GF164" s="17"/>
      <c r="GG164" s="128" t="n">
        <f aca="false">SUM(FZ164:GE164)</f>
        <v>0</v>
      </c>
      <c r="GH164" s="128" t="n">
        <f aca="false">GG164*AL164</f>
        <v>0</v>
      </c>
      <c r="GK164" s="17"/>
      <c r="GL164" s="17"/>
      <c r="GM164" s="17"/>
      <c r="GN164" s="17"/>
      <c r="GO164" s="140" t="n">
        <f aca="false">IF(GO$2&lt;=$A164,IF(GO$3&gt;=$A164,(GO$4),0),0)*($AH165-$AH164)/10000</f>
        <v>0</v>
      </c>
      <c r="GP164" s="140" t="n">
        <f aca="false">IF(GP$2&lt;=$A164,IF(GP$3&gt;=$A164,(GP$4),0),0)*($AH165-$AH164)/10000</f>
        <v>0</v>
      </c>
      <c r="GQ164" s="140" t="n">
        <f aca="false">IF(GQ$2&lt;=$A164,IF(GQ$3&gt;=$A164,(GQ$4),0),0)*($AH165-$AH164)/10000</f>
        <v>0</v>
      </c>
      <c r="GR164" s="140" t="n">
        <f aca="false">IF(GR$2&lt;=$A164,IF(GR$3&gt;=$A164,(GR$4),0),0)*($AH165-$AH164)/10000</f>
        <v>0</v>
      </c>
      <c r="GS164" s="140" t="n">
        <f aca="false">IF(GS$2&lt;=$A164,IF(GS$3&gt;=$A164,(GS$4),0),0)*($AH165-$AH164)/10000</f>
        <v>0</v>
      </c>
      <c r="GT164" s="140" t="n">
        <f aca="false">IF(GT$2&lt;=$A164,IF(GT$3&gt;=$A164,(GT$4),0),0)*($AH165-$AH164)/10000</f>
        <v>0</v>
      </c>
      <c r="GU164" s="17"/>
      <c r="GV164" s="128" t="n">
        <f aca="false">SUM(GO164:GT164)</f>
        <v>0</v>
      </c>
      <c r="GW164" s="128" t="n">
        <f aca="false">GV164*AL164</f>
        <v>0</v>
      </c>
      <c r="GZ164" s="17"/>
      <c r="HA164" s="17"/>
      <c r="HB164" s="17"/>
      <c r="HC164" s="17"/>
      <c r="HD164" s="140" t="n">
        <f aca="false">IF(HD$2&lt;=$A164,IF(HD$3&gt;=$A164,(HD$4),0),0)*($AH165-$AH164)/10000</f>
        <v>0</v>
      </c>
      <c r="HE164" s="140" t="n">
        <f aca="false">IF(HE$2&lt;=$A164,IF(HE$3&gt;=$A164,(HE$4),0),0)*($AH165-$AH164)/10000</f>
        <v>0</v>
      </c>
      <c r="HF164" s="140" t="n">
        <f aca="false">IF(HF$2&lt;=$A164,IF(HF$3&gt;=$A164,(HF$4),0),0)*($AH165-$AH164)/10000</f>
        <v>0</v>
      </c>
      <c r="HG164" s="140" t="n">
        <f aca="false">IF(HG$2&lt;=$A164,IF(HG$3&gt;=$A164,(HG$4),0),0)*($AH165-$AH164)/10000</f>
        <v>0</v>
      </c>
      <c r="HH164" s="140" t="n">
        <f aca="false">IF(HH$2&lt;=$A164,IF(HH$3&gt;=$A164,(HH$4),0),0)*($AH165-$AH164)/10000</f>
        <v>0</v>
      </c>
      <c r="HI164" s="140" t="n">
        <f aca="false">IF(HI$2&lt;=$A164,IF(HI$3&gt;=$A164,(HI$4),0),0)*($AH165-$AH164)/10000</f>
        <v>0</v>
      </c>
      <c r="HJ164" s="17"/>
      <c r="HK164" s="128" t="n">
        <f aca="false">SUM(HD164:HI164)</f>
        <v>0</v>
      </c>
      <c r="HL164" s="128" t="n">
        <f aca="false">HK164*AL164</f>
        <v>0</v>
      </c>
    </row>
    <row r="165" customFormat="false" ht="16.5" hidden="false" customHeight="false" outlineLevel="0" collapsed="false">
      <c r="A165" s="133" t="n">
        <v>41760</v>
      </c>
      <c r="B165" s="144" t="e">
        <f aca="false">INDEX(PrnArray,MATCH($A165,PrnColumn,0),MATCH($AE$19,PrnRow,0))+EP165</f>
        <v>#VALUE!</v>
      </c>
      <c r="C165" s="135" t="n">
        <f aca="false">INDEX(M1SHEET,MATCH($A165,M1COLUMN,0),MATCH($AF$14,M1ROW,0))</f>
        <v>0</v>
      </c>
      <c r="D165" s="152"/>
      <c r="E165" s="144" t="n">
        <f aca="false">INDEX(PrnArray,MATCH($A165,PrnColumn,0),MATCH($AF$47,PrnRow,0))+HL165</f>
        <v>0</v>
      </c>
      <c r="F165" s="135" t="n">
        <f aca="false">INDEX(M1SHEET,MATCH($A165,M1COLUMN,0),MATCH($AF$6,M1ROW,0))</f>
        <v>0.18</v>
      </c>
      <c r="G165" s="152"/>
      <c r="H165" s="144" t="n">
        <f aca="false">INDEX(PrnArray,MATCH($A165,PrnColumn,0),MATCH($AE$11,PrnRow,0))</f>
        <v>0</v>
      </c>
      <c r="I165" s="135" t="n">
        <f aca="false">INDEX(M1SHEET,MATCH($A165,M1COLUMN,0),MATCH($AF$20,M1ROW,0))</f>
        <v>-0.09</v>
      </c>
      <c r="J165" s="152"/>
      <c r="K165" s="144" t="e">
        <f aca="false">INDEX(PrnArray,MATCH($A165,PrnColumn,0),MATCH($AE$21,PrnRow,0))+FS165</f>
        <v>#VALUE!</v>
      </c>
      <c r="L165" s="135" t="n">
        <f aca="false">INDEX(M1SHEET,MATCH($A165,M1COLUMN,0),MATCH($AF$10,M1ROW,0))</f>
        <v>0.09</v>
      </c>
      <c r="M165" s="152"/>
      <c r="N165" s="144" t="n">
        <f aca="false">INDEX(PrnArray,MATCH($A165,PrnColumn,0),MATCH($AE$40,PrnRow,0))+AJ165</f>
        <v>-42.73</v>
      </c>
      <c r="O165" s="135" t="n">
        <f aca="false">INDEX(M1SHEET,MATCH($A165,M1COLUMN,0),MATCH($AF$26,M1ROW,0))</f>
        <v>0.13</v>
      </c>
      <c r="P165" s="152"/>
      <c r="Q165" s="144" t="n">
        <f aca="false">INDEX(PrnArray,MATCH($A165,PrnColumn,0),MATCH($AE$2,PrnRow,0))+$BE165+$DE165</f>
        <v>1.34</v>
      </c>
      <c r="R165" s="135" t="n">
        <f aca="false">INDEX(M1SHEET,MATCH($A165,M1COLUMN,0),MATCH($AF$3,M1ROW,0))</f>
        <v>-0.57</v>
      </c>
      <c r="S165" s="152"/>
      <c r="T165" s="135" t="n">
        <f aca="false">INDEX(M1SHEET,MATCH($A165,M1COLUMN,0),MATCH($AF$28,M1ROW,0))</f>
        <v>5.46183728115569</v>
      </c>
      <c r="U165" s="152"/>
      <c r="V165" s="144" t="e">
        <f aca="false">INDEX(PrnArray,MATCH($A165,PrnColumn,0),MATCH($AE$18,PrnRow,0))+INDEX(optsArray,MATCH($A165,optsColumn,0),MATCH($AE$18,optsRow,0))+$BE165+$CJ165+$CR165+$DP165</f>
        <v>#VALUE!</v>
      </c>
      <c r="W165" s="135" t="n">
        <f aca="false">INDEX(M1SHEET,MATCH($A165,M1COLUMN,0),MATCH($AF$2,M1ROW,0))</f>
        <v>4.4785</v>
      </c>
      <c r="X165" s="152"/>
      <c r="Z165" s="150" t="e">
        <f aca="false">H165+K165+Q165</f>
        <v>#VALUE!</v>
      </c>
      <c r="AA165" s="58"/>
      <c r="AB165" s="58"/>
      <c r="AH165" s="138" t="n">
        <v>41760</v>
      </c>
      <c r="AI165" s="96" t="n">
        <f aca="false">(BE165+BQ165+CJ165+DP165)*AL165</f>
        <v>0</v>
      </c>
      <c r="AJ165" s="97" t="n">
        <f aca="false">(AN165)*(AL165)</f>
        <v>0</v>
      </c>
      <c r="AK165" s="97" t="n">
        <f aca="false">(AM165+AN165)*(AL165)</f>
        <v>0</v>
      </c>
      <c r="AL165" s="139" t="n">
        <f aca="false">INDEX(M1SHEET,MATCH($AH165,M1COLUMN,0),MATCH($AF$38,M1ROW,0))</f>
        <v>0.444669279882092</v>
      </c>
      <c r="AM165" s="122" t="n">
        <f aca="false">BR165</f>
        <v>0</v>
      </c>
      <c r="AN165" s="97" t="n">
        <f aca="false">BQ165</f>
        <v>0</v>
      </c>
      <c r="AO165" s="125"/>
      <c r="AP165" s="108"/>
      <c r="AQ165" s="128"/>
      <c r="AR165" s="108"/>
      <c r="AS165" s="17"/>
      <c r="AT165" s="17"/>
      <c r="AU165" s="37" t="n">
        <v>41760</v>
      </c>
      <c r="AV165" s="17"/>
      <c r="AW165" s="128" t="n">
        <f aca="false">IF(AW$2&lt;=$A165,IF(AW$3&gt;=$A165,(AW$4/1.055056),0),0)*($AH166-$AH165)/10000</f>
        <v>0</v>
      </c>
      <c r="AX165" s="140" t="n">
        <f aca="false">IF(AX$2&lt;=$A165,IF(AX$3&gt;=$A165,(AX$4/1.055056),0),0)*($AH166-$AH165)/10000</f>
        <v>0</v>
      </c>
      <c r="AY165" s="140" t="n">
        <f aca="false">IF(AY$2&lt;=$A165,IF(AY$3&gt;=$A165,(AY$4/1.055056),0),0)*($AH166-$AH165)/10000</f>
        <v>0</v>
      </c>
      <c r="AZ165" s="140" t="n">
        <f aca="false">IF(AZ$2&lt;=$A165,IF(AZ$3&gt;=$A165,(AZ$4/1.055056),0),0)*($AH166-$AH165)/10000</f>
        <v>0</v>
      </c>
      <c r="BA165" s="140" t="n">
        <f aca="false">IF(BA$2&lt;=$A165,IF(BA$3&gt;=$A165,(BA$4/1.055056),0),0)*($AH166-$AH165)/10000</f>
        <v>0</v>
      </c>
      <c r="BB165" s="140" t="n">
        <f aca="false">IF(BB$2&lt;=$A165,IF(BB$3&gt;=$A165,(BB$4/1.055056),0),0)*($AH166-$AH165)/10000</f>
        <v>0</v>
      </c>
      <c r="BC165" s="140" t="n">
        <f aca="false">IF(BC$2&lt;=$A165,IF(BC$3&gt;=$A165,(BC$4/1.055056),0),0)*($AH166-$AH165)/10000</f>
        <v>0</v>
      </c>
      <c r="BD165" s="140"/>
      <c r="BE165" s="140" t="n">
        <f aca="false">SUM(AW165:BD165)*AL165</f>
        <v>0</v>
      </c>
      <c r="BF165" s="13"/>
      <c r="BG165" s="13"/>
      <c r="BH165" s="141" t="n">
        <f aca="false">IF(BH$2&lt;=$A165,IF(BH$3&gt;=$A165,(BH$4/1.055056),0),0)*($AH166-$AH165)/10000</f>
        <v>0</v>
      </c>
      <c r="BI165" s="141" t="n">
        <f aca="false">IF(BI$2&lt;=$A165,IF(BI$3&gt;=$A165,(BI$4/1.055056),0),0)*($AH166-$AH165)/10000</f>
        <v>0</v>
      </c>
      <c r="BJ165" s="141" t="n">
        <f aca="false">IF(BJ$2&lt;=$A165,IF(BJ$3&gt;=$A165,(BJ$4/1.055056),0),0)*($AH166-$AH165)/10000</f>
        <v>0</v>
      </c>
      <c r="BK165" s="141" t="n">
        <f aca="false">IF(BK$2&lt;=$A165,IF(BK$3&gt;=$A165,(BK$4/1.055056),0),0)*($AH166-$AH165)/10000</f>
        <v>0</v>
      </c>
      <c r="BL165" s="141" t="n">
        <f aca="false">IF(BL$2&lt;=$A165,IF(BL$3&gt;=$A165,(BL$4/1.055056),0),0)*($AH166-$AH165)/10000</f>
        <v>0</v>
      </c>
      <c r="BM165" s="141" t="n">
        <f aca="false">IF(BM$2&lt;=$A165,IF(BM$3&gt;=$A165,(BM$4/1.055056),0),0)*($AH166-$AH165)/10000</f>
        <v>0</v>
      </c>
      <c r="BN165" s="141" t="n">
        <f aca="false">IF(BN$2&lt;=$A165,IF(BN$3&gt;=$A165,(BN$4/1.055056),0),0)*($AH166-$AH165)/10000</f>
        <v>0</v>
      </c>
      <c r="BO165" s="141" t="n">
        <f aca="false">IF(BO$2&lt;=$A165,IF(BO$3&gt;=$A165,(BO$4/1.055056),0),0)*($AH166-$AH165)/10000</f>
        <v>0</v>
      </c>
      <c r="BP165" s="13"/>
      <c r="BQ165" s="14" t="n">
        <f aca="false">SUM(BH165:BO165)</f>
        <v>0</v>
      </c>
      <c r="BR165" s="14"/>
      <c r="BS165" s="14"/>
      <c r="BT165" s="17"/>
      <c r="BU165" s="17"/>
      <c r="BV165" s="142" t="n">
        <f aca="false">IF(BV$2&lt;=$A165,IF(BV$3&gt;=$A165,(BV$4),0),0)*($AH166-$AH165)/10000</f>
        <v>0</v>
      </c>
      <c r="BW165" s="142" t="n">
        <f aca="false">IF(BW$2&lt;=$A165,IF(BW$3&gt;=$A165,(BW$4),0),0)*($AH166-$AH165)/10000</f>
        <v>0</v>
      </c>
      <c r="BX165" s="142" t="n">
        <f aca="false">IF(BX$2&lt;=$A165,IF(BX$3&gt;=$A165,(BX$4),0),0)*($AH166-$AH165)/10000</f>
        <v>0</v>
      </c>
      <c r="BY165" s="142" t="n">
        <f aca="false">IF(BY$2&lt;=$A165,IF(BY$3&gt;=$A165,(BY$4),0),0)*($AH166-$AH165)/10000</f>
        <v>0</v>
      </c>
      <c r="BZ165" s="142" t="n">
        <f aca="false">IF(BZ$2&lt;=$A165,IF(BZ$3&gt;=$A165,(BZ$4),0),0)*($AH166-$AH165)/10000</f>
        <v>0</v>
      </c>
      <c r="CA165" s="140" t="n">
        <f aca="false">IF(CA$2&lt;=$A165,IF(CA$3&gt;=$A165,(CA$4),0),0)*($AH166-$AH165)/10000</f>
        <v>0</v>
      </c>
      <c r="CB165" s="140" t="n">
        <f aca="false">IF(CB$2&lt;=$A165,IF(CB$3&gt;=$A165,(CB$4),0),0)*($AH166-$AH165)/10000</f>
        <v>0</v>
      </c>
      <c r="CC165" s="140" t="n">
        <f aca="false">IF(CC$2&lt;=$A165,IF(CC$3&gt;=$A165,(CC$4),0),0)*($AH166-$AH165)/10000</f>
        <v>0</v>
      </c>
      <c r="CD165" s="140" t="n">
        <f aca="false">IF(CD$2&lt;=$A165,IF(CD$3&gt;=$A165,(CD$4),0),0)*($AH166-$AH165)/10000</f>
        <v>0</v>
      </c>
      <c r="CE165" s="140" t="n">
        <f aca="false">IF(CE$2&lt;=$A165,IF(CE$3&gt;=$A165,(CE$4),0),0)*($AH166-$AH165)/10000</f>
        <v>0</v>
      </c>
      <c r="CF165" s="140" t="n">
        <f aca="false">IF(CF$2&lt;=$A165,IF(CF$3&gt;=$A165,(CF$4),0),0)*($AH166-$AH165)/10000</f>
        <v>0</v>
      </c>
      <c r="CG165" s="140" t="n">
        <f aca="false">IF(CG$2&lt;=$A165,IF(CG$3&gt;=$A165,(CG$4),0),0)*($AH166-$AH165)/10000</f>
        <v>0</v>
      </c>
      <c r="CH165" s="140" t="n">
        <f aca="false">IF(CH$2&lt;=$A165,IF(CH$3&gt;=$A165,(CH$4),0),0)*($AH166-$AH165)/10000</f>
        <v>0</v>
      </c>
      <c r="CI165" s="17"/>
      <c r="CJ165" s="128" t="n">
        <f aca="false">SUM(BV165:CH165)*$AL165</f>
        <v>0</v>
      </c>
      <c r="CK165" s="128"/>
      <c r="CL165" s="128"/>
      <c r="CM165" s="142" t="n">
        <f aca="false">IF(CM$2&lt;=$A165,IF(CM$3&gt;=$A165,(CM$4),0),0)*($AH166-$AH165)/10000</f>
        <v>0</v>
      </c>
      <c r="CN165" s="142" t="n">
        <f aca="false">IF(CN$2&lt;=$A165,IF(CN$3&gt;=$A165,(CN$4),0),0)*($AH166-$AH165)/10000</f>
        <v>0</v>
      </c>
      <c r="CO165" s="142" t="n">
        <f aca="false">IF(CO$2&lt;=$A165,IF(CO$3&gt;=$A165,(CO$4),0),0)*($AH166-$AH165)/10000</f>
        <v>0</v>
      </c>
      <c r="CP165" s="142" t="n">
        <f aca="false">IF(CP$2&lt;=$A165,IF(CP$3&gt;=$A165,(CP$4),0),0)*($AH166-$AH165)/10000</f>
        <v>0</v>
      </c>
      <c r="CQ165" s="128"/>
      <c r="CR165" s="128" t="n">
        <f aca="false">SUM(CM165:CP165)*AL165</f>
        <v>0</v>
      </c>
      <c r="CS165" s="128"/>
      <c r="CT165" s="17"/>
      <c r="CU165" s="17"/>
      <c r="CV165" s="17"/>
      <c r="CW165" s="140" t="n">
        <f aca="false">IF(CW$2&lt;=$A165,IF(CW$3&gt;=$A165,(CW$4),0),0)*($AH166-$AH165)/10000</f>
        <v>0</v>
      </c>
      <c r="CX165" s="140" t="n">
        <f aca="false">IF(CX$2&lt;=$A165,IF(CX$3&gt;=$A165,(CX$4),0),0)*($AH166-$AH165)/10000</f>
        <v>0</v>
      </c>
      <c r="CY165" s="140" t="n">
        <f aca="false">IF(CY$2&lt;=$A165,IF(CY$3&gt;=$A165,(CY$4),0),0)*($AH166-$AH165)/10000</f>
        <v>0</v>
      </c>
      <c r="CZ165" s="140" t="n">
        <f aca="false">IF(CZ$2&lt;=$A165,IF(CZ$3&gt;=$A165,(CZ$4),0),0)*($AH166-$AH165)/10000</f>
        <v>0</v>
      </c>
      <c r="DA165" s="140" t="n">
        <f aca="false">IF(DA$2&lt;=$A165,IF(DA$3&gt;=$A165,(DA$4),0),0)*($AH166-$AH165)/10000</f>
        <v>0</v>
      </c>
      <c r="DB165" s="140" t="n">
        <f aca="false">IF(DB$2&lt;=$A165,IF(DB$3&gt;=$A165,(DB$4),0),0)*($AH166-$AH165)/10000</f>
        <v>0</v>
      </c>
      <c r="DC165" s="140" t="n">
        <f aca="false">IF(DC$2&lt;=$A165,IF(DC$3&gt;=$A165,(DC$4),0),0)*($AH166-$AH165)/10000</f>
        <v>0</v>
      </c>
      <c r="DD165" s="17"/>
      <c r="DE165" s="128" t="n">
        <f aca="false">SUM(CW165:DC165)*$AL165</f>
        <v>0</v>
      </c>
      <c r="DF165" s="17"/>
      <c r="DG165" s="17"/>
      <c r="DH165" s="17"/>
      <c r="DI165" s="17"/>
      <c r="DJ165" s="17"/>
      <c r="DK165" s="140" t="n">
        <f aca="false">IF(DK$2&lt;=$A165,IF(DK$3&gt;=$A165,(DK$4),0),0)*($AH166-$AH165)/10000</f>
        <v>0</v>
      </c>
      <c r="DL165" s="140" t="n">
        <f aca="false">IF(DL$2&lt;=$A165,IF(DL$3&gt;=$A165,(DL$4),0),0)*($AH166-$AH165)/10000</f>
        <v>0</v>
      </c>
      <c r="DM165" s="140" t="n">
        <f aca="false">IF(DM$2&lt;=$A165,IF(DM$3&gt;=$A165,(DM$4),0),0)*($AH166-$AH165)/10000</f>
        <v>0</v>
      </c>
      <c r="DN165" s="140" t="n">
        <f aca="false">IF(DN$2&lt;=$A165,IF(DN$3&gt;=$A165,(DN$4),0),0)*($AH166-$AH165)/10000</f>
        <v>0</v>
      </c>
      <c r="DO165" s="140"/>
      <c r="DP165" s="140" t="n">
        <f aca="false">SUM(DK165:DN165)*AL165</f>
        <v>0</v>
      </c>
      <c r="DQ165" s="140"/>
      <c r="DR165" s="140" t="n">
        <f aca="false">IF(DR$2&lt;=$A165,IF(DR$3&gt;=$A165,(DR$4),0),0)*($AH166-$AH165)/10000</f>
        <v>0</v>
      </c>
      <c r="DS165" s="140" t="n">
        <f aca="false">IF(DS$2&lt;=$A165,IF(DS$3&gt;=$A165,(DS$4),0),0)*($AH166-$AH165)/10000</f>
        <v>0</v>
      </c>
      <c r="DT165" s="140" t="n">
        <f aca="false">IF(DT$2&lt;=$A165,IF(DT$3&gt;=$A165,(DT$4),0),0)*($AH166-$AH165)/10000</f>
        <v>0</v>
      </c>
      <c r="DU165" s="140" t="n">
        <f aca="false">IF(DU$2&lt;=$A165,IF(DU$3&gt;=$A165,(DU$4),0),0)*($AH166-$AH165)/10000</f>
        <v>0</v>
      </c>
      <c r="DV165" s="140" t="n">
        <f aca="false">IF(DV$2&lt;=$A165,IF(DV$3&gt;=$A165,(DV$4),0),0)*($AH166-$AH165)/10000</f>
        <v>0</v>
      </c>
      <c r="DW165" s="140" t="n">
        <f aca="false">IF(DW$2&lt;=$A165,IF(DW$3&gt;=$A165,(DW$4),0),0)*($AH166-$AH165)/10000</f>
        <v>0</v>
      </c>
      <c r="DX165" s="140" t="n">
        <f aca="false">IF(DX$2&lt;=$A165,IF(DX$3&gt;=$A165,(DX$4),0),0)*($AH166-$AH165)/10000</f>
        <v>0</v>
      </c>
      <c r="DY165" s="140" t="n">
        <f aca="false">IF(DY$2&lt;=$A165,IF(DY$3&gt;=$A165,(DY$4),0),0)*($AH166-$AH165)/10000</f>
        <v>0</v>
      </c>
      <c r="DZ165" s="17"/>
      <c r="EA165" s="128" t="n">
        <f aca="false">DP165+((SUM(DR165:DY165)))</f>
        <v>0</v>
      </c>
      <c r="EB165" s="128" t="n">
        <f aca="false">EA165*AL165</f>
        <v>0</v>
      </c>
      <c r="EC165" s="17"/>
      <c r="ED165" s="17"/>
      <c r="EE165" s="17"/>
      <c r="EF165" s="17"/>
      <c r="EG165" s="17"/>
      <c r="EH165" s="140" t="n">
        <f aca="false">IF(EH$2&lt;=$A165,IF(EH$3&gt;=$A165,(EH$4),0),0)*($AH166-$AH165)/10000</f>
        <v>0</v>
      </c>
      <c r="EI165" s="140" t="n">
        <f aca="false">IF(EI$2&lt;=$A165,IF(EI$3&gt;=$A165,(EI$4),0),0)*($AH166-$AH165)/10000</f>
        <v>0</v>
      </c>
      <c r="EJ165" s="140" t="n">
        <f aca="false">IF(EJ$2&lt;=$A165,IF(EJ$3&gt;=$A165,(EJ$4),0),0)*($AH166-$AH165)/10000</f>
        <v>0</v>
      </c>
      <c r="EK165" s="140" t="n">
        <f aca="false">IF(EK$2&lt;=$A165,IF(EK$3&gt;=$A165,(EK$4),0),0)*($AH166-$AH165)/10000</f>
        <v>0</v>
      </c>
      <c r="EL165" s="140" t="n">
        <f aca="false">IF(EL$2&lt;=$A165,IF(EL$3&gt;=$A165,(EL$4),0),0)*($AH166-$AH165)/10000</f>
        <v>0</v>
      </c>
      <c r="EM165" s="140" t="n">
        <f aca="false">IF(EM$2&lt;=$A165,IF(EM$3&gt;=$A165,(EM$4),0),0)*($AH166-$AH165)/10000</f>
        <v>0</v>
      </c>
      <c r="EN165" s="17"/>
      <c r="EO165" s="128" t="n">
        <f aca="false">SUM(EH165:EM165)</f>
        <v>0</v>
      </c>
      <c r="EP165" s="128" t="n">
        <f aca="false">EO165*AL165</f>
        <v>0</v>
      </c>
      <c r="EQ165" s="17"/>
      <c r="ER165" s="17"/>
      <c r="ES165" s="17"/>
      <c r="ET165" s="17"/>
      <c r="EU165" s="17"/>
      <c r="EV165" s="140" t="n">
        <f aca="false">IF(EV$2&lt;=$A165,IF(EV$3&gt;=$A165,(EV$4),0),0)*($AH166-$AH165)/10000</f>
        <v>0</v>
      </c>
      <c r="EW165" s="140" t="n">
        <f aca="false">IF(EW$2&lt;=$A165,IF(EW$3&gt;=$A165,(EW$4),0),0)*($AH166-$AH165)/10000</f>
        <v>0</v>
      </c>
      <c r="EX165" s="140" t="n">
        <f aca="false">IF(EX$2&lt;=$A165,IF(EX$3&gt;=$A165,(EX$4),0),0)*($AH166-$AH165)/10000</f>
        <v>0</v>
      </c>
      <c r="EY165" s="140" t="n">
        <f aca="false">IF(EY$2&lt;=$A165,IF(EY$3&gt;=$A165,(EY$4),0),0)*($AH166-$AH165)/10000</f>
        <v>0</v>
      </c>
      <c r="EZ165" s="140" t="n">
        <f aca="false">IF(EZ$2&lt;=$A165,IF(EZ$3&gt;=$A165,(EZ$4),0),0)*($AH166-$AH165)/10000</f>
        <v>0</v>
      </c>
      <c r="FA165" s="140" t="n">
        <f aca="false">IF(FA$2&lt;=$A165,IF(FA$3&gt;=$A165,(FA$4),0),0)*($AH166-$AH165)/10000</f>
        <v>0</v>
      </c>
      <c r="FB165" s="17"/>
      <c r="FC165" s="128" t="n">
        <f aca="false">SUM(EV165:FA165)</f>
        <v>0</v>
      </c>
      <c r="FD165" s="128" t="n">
        <f aca="false">FC165*AL165</f>
        <v>0</v>
      </c>
      <c r="FE165" s="17"/>
      <c r="FF165" s="17"/>
      <c r="FG165" s="17"/>
      <c r="FH165" s="17"/>
      <c r="FI165" s="17"/>
      <c r="FJ165" s="17"/>
      <c r="FK165" s="140" t="n">
        <f aca="false">IF(FK$2&lt;=$A165,IF(FK$3&gt;=$A165,(FK$4),0),0)*($AH166-$AH165)/10000</f>
        <v>0</v>
      </c>
      <c r="FL165" s="140" t="n">
        <f aca="false">IF(FL$2&lt;=$A165,IF(FL$3&gt;=$A165,(FL$4),0),0)*($AH166-$AH165)/10000</f>
        <v>0</v>
      </c>
      <c r="FM165" s="140" t="n">
        <f aca="false">IF(FM$2&lt;=$A165,IF(FM$3&gt;=$A165,(FM$4),0),0)*($AH166-$AH165)/10000</f>
        <v>0</v>
      </c>
      <c r="FN165" s="140" t="n">
        <f aca="false">IF(FN$2&lt;=$A165,IF(FN$3&gt;=$A165,(FN$4),0),0)*($AH166-$AH165)/10000</f>
        <v>0</v>
      </c>
      <c r="FO165" s="140" t="n">
        <f aca="false">IF(FO$2&lt;=$A165,IF(FO$3&gt;=$A165,(FO$4),0),0)*($AH166-$AH165)/10000</f>
        <v>0</v>
      </c>
      <c r="FP165" s="140" t="n">
        <f aca="false">IF(FP$2&lt;=$A165,IF(FP$3&gt;=$A165,(FP$4),0),0)*($AH166-$AH165)/10000</f>
        <v>0</v>
      </c>
      <c r="FQ165" s="17"/>
      <c r="FR165" s="128" t="n">
        <f aca="false">SUM(FK165:FP165)</f>
        <v>0</v>
      </c>
      <c r="FS165" s="128" t="n">
        <f aca="false">FR165*AL165</f>
        <v>0</v>
      </c>
      <c r="FT165" s="17"/>
      <c r="FU165" s="17"/>
      <c r="FV165" s="17"/>
      <c r="FW165" s="17"/>
      <c r="FX165" s="17"/>
      <c r="FY165" s="17"/>
      <c r="FZ165" s="140" t="n">
        <f aca="false">IF(FZ$2&lt;=$A165,IF(FZ$3&gt;=$A165,(FZ$4),0),0)*($AH166-$AH165)/10000</f>
        <v>0</v>
      </c>
      <c r="GA165" s="140" t="n">
        <f aca="false">IF(GA$2&lt;=$A165,IF(GA$3&gt;=$A165,(GA$4),0),0)*($AH166-$AH165)/10000</f>
        <v>0</v>
      </c>
      <c r="GB165" s="140" t="n">
        <f aca="false">IF(GB$2&lt;=$A165,IF(GB$3&gt;=$A165,(GB$4),0),0)*($AH166-$AH165)/10000</f>
        <v>0</v>
      </c>
      <c r="GC165" s="140" t="n">
        <f aca="false">IF(GC$2&lt;=$A165,IF(GC$3&gt;=$A165,(GC$4),0),0)*($AH166-$AH165)/10000</f>
        <v>0</v>
      </c>
      <c r="GD165" s="140" t="n">
        <f aca="false">IF(GD$2&lt;=$A165,IF(GD$3&gt;=$A165,(GD$4),0),0)*($AH166-$AH165)/10000</f>
        <v>0</v>
      </c>
      <c r="GE165" s="140" t="n">
        <f aca="false">IF(GE$2&lt;=$A165,IF(GE$3&gt;=$A165,(GE$4),0),0)*($AH166-$AH165)/10000</f>
        <v>0</v>
      </c>
      <c r="GF165" s="17"/>
      <c r="GG165" s="128" t="n">
        <f aca="false">SUM(FZ165:GE165)</f>
        <v>0</v>
      </c>
      <c r="GH165" s="128" t="n">
        <f aca="false">GG165*AL165</f>
        <v>0</v>
      </c>
      <c r="GK165" s="17"/>
      <c r="GL165" s="17"/>
      <c r="GM165" s="17"/>
      <c r="GN165" s="17"/>
      <c r="GO165" s="140" t="n">
        <f aca="false">IF(GO$2&lt;=$A165,IF(GO$3&gt;=$A165,(GO$4),0),0)*($AH166-$AH165)/10000</f>
        <v>0</v>
      </c>
      <c r="GP165" s="140" t="n">
        <f aca="false">IF(GP$2&lt;=$A165,IF(GP$3&gt;=$A165,(GP$4),0),0)*($AH166-$AH165)/10000</f>
        <v>0</v>
      </c>
      <c r="GQ165" s="140" t="n">
        <f aca="false">IF(GQ$2&lt;=$A165,IF(GQ$3&gt;=$A165,(GQ$4),0),0)*($AH166-$AH165)/10000</f>
        <v>0</v>
      </c>
      <c r="GR165" s="140" t="n">
        <f aca="false">IF(GR$2&lt;=$A165,IF(GR$3&gt;=$A165,(GR$4),0),0)*($AH166-$AH165)/10000</f>
        <v>0</v>
      </c>
      <c r="GS165" s="140" t="n">
        <f aca="false">IF(GS$2&lt;=$A165,IF(GS$3&gt;=$A165,(GS$4),0),0)*($AH166-$AH165)/10000</f>
        <v>0</v>
      </c>
      <c r="GT165" s="140" t="n">
        <f aca="false">IF(GT$2&lt;=$A165,IF(GT$3&gt;=$A165,(GT$4),0),0)*($AH166-$AH165)/10000</f>
        <v>0</v>
      </c>
      <c r="GU165" s="17"/>
      <c r="GV165" s="128" t="n">
        <f aca="false">SUM(GO165:GT165)</f>
        <v>0</v>
      </c>
      <c r="GW165" s="128" t="n">
        <f aca="false">GV165*AL165</f>
        <v>0</v>
      </c>
      <c r="GZ165" s="17"/>
      <c r="HA165" s="17"/>
      <c r="HB165" s="17"/>
      <c r="HC165" s="17"/>
      <c r="HD165" s="140" t="n">
        <f aca="false">IF(HD$2&lt;=$A165,IF(HD$3&gt;=$A165,(HD$4),0),0)*($AH166-$AH165)/10000</f>
        <v>0</v>
      </c>
      <c r="HE165" s="140" t="n">
        <f aca="false">IF(HE$2&lt;=$A165,IF(HE$3&gt;=$A165,(HE$4),0),0)*($AH166-$AH165)/10000</f>
        <v>0</v>
      </c>
      <c r="HF165" s="140" t="n">
        <f aca="false">IF(HF$2&lt;=$A165,IF(HF$3&gt;=$A165,(HF$4),0),0)*($AH166-$AH165)/10000</f>
        <v>0</v>
      </c>
      <c r="HG165" s="140" t="n">
        <f aca="false">IF(HG$2&lt;=$A165,IF(HG$3&gt;=$A165,(HG$4),0),0)*($AH166-$AH165)/10000</f>
        <v>0</v>
      </c>
      <c r="HH165" s="140" t="n">
        <f aca="false">IF(HH$2&lt;=$A165,IF(HH$3&gt;=$A165,(HH$4),0),0)*($AH166-$AH165)/10000</f>
        <v>0</v>
      </c>
      <c r="HI165" s="140" t="n">
        <f aca="false">IF(HI$2&lt;=$A165,IF(HI$3&gt;=$A165,(HI$4),0),0)*($AH166-$AH165)/10000</f>
        <v>0</v>
      </c>
      <c r="HJ165" s="17"/>
      <c r="HK165" s="128" t="n">
        <f aca="false">SUM(HD165:HI165)</f>
        <v>0</v>
      </c>
      <c r="HL165" s="128" t="n">
        <f aca="false">HK165*AL165</f>
        <v>0</v>
      </c>
    </row>
    <row r="166" customFormat="false" ht="16.5" hidden="false" customHeight="false" outlineLevel="0" collapsed="false">
      <c r="A166" s="133" t="n">
        <v>41791</v>
      </c>
      <c r="B166" s="144" t="e">
        <f aca="false">INDEX(PrnArray,MATCH($A166,PrnColumn,0),MATCH($AE$19,PrnRow,0))+EP166</f>
        <v>#VALUE!</v>
      </c>
      <c r="C166" s="135" t="n">
        <f aca="false">INDEX(M1SHEET,MATCH($A166,M1COLUMN,0),MATCH($AF$14,M1ROW,0))</f>
        <v>0</v>
      </c>
      <c r="D166" s="152"/>
      <c r="E166" s="144" t="n">
        <f aca="false">INDEX(PrnArray,MATCH($A166,PrnColumn,0),MATCH($AF$47,PrnRow,0))+HL166</f>
        <v>0</v>
      </c>
      <c r="F166" s="135" t="n">
        <f aca="false">INDEX(M1SHEET,MATCH($A166,M1COLUMN,0),MATCH($AF$6,M1ROW,0))</f>
        <v>0.17</v>
      </c>
      <c r="G166" s="152"/>
      <c r="H166" s="144" t="n">
        <f aca="false">INDEX(PrnArray,MATCH($A166,PrnColumn,0),MATCH($AE$11,PrnRow,0))</f>
        <v>0</v>
      </c>
      <c r="I166" s="135" t="n">
        <f aca="false">INDEX(M1SHEET,MATCH($A166,M1COLUMN,0),MATCH($AF$20,M1ROW,0))</f>
        <v>-0.09</v>
      </c>
      <c r="J166" s="152"/>
      <c r="K166" s="144" t="e">
        <f aca="false">INDEX(PrnArray,MATCH($A166,PrnColumn,0),MATCH($AE$21,PrnRow,0))+FS166</f>
        <v>#VALUE!</v>
      </c>
      <c r="L166" s="135" t="n">
        <f aca="false">INDEX(M1SHEET,MATCH($A166,M1COLUMN,0),MATCH($AF$10,M1ROW,0))</f>
        <v>0.08</v>
      </c>
      <c r="M166" s="152"/>
      <c r="N166" s="144" t="n">
        <f aca="false">INDEX(PrnArray,MATCH($A166,PrnColumn,0),MATCH($AE$40,PrnRow,0))+AJ166</f>
        <v>-41.12</v>
      </c>
      <c r="O166" s="135" t="n">
        <f aca="false">INDEX(M1SHEET,MATCH($A166,M1COLUMN,0),MATCH($AF$26,M1ROW,0))</f>
        <v>0.13</v>
      </c>
      <c r="P166" s="152"/>
      <c r="Q166" s="144" t="n">
        <f aca="false">INDEX(PrnArray,MATCH($A166,PrnColumn,0),MATCH($AE$2,PrnRow,0))+$BE166+$DE166</f>
        <v>1.29</v>
      </c>
      <c r="R166" s="135" t="n">
        <f aca="false">INDEX(M1SHEET,MATCH($A166,M1COLUMN,0),MATCH($AF$3,M1ROW,0))</f>
        <v>-0.57</v>
      </c>
      <c r="S166" s="152"/>
      <c r="T166" s="135" t="n">
        <f aca="false">INDEX(M1SHEET,MATCH($A166,M1COLUMN,0),MATCH($AF$28,M1ROW,0))</f>
        <v>5.50387658585828</v>
      </c>
      <c r="U166" s="152"/>
      <c r="V166" s="144" t="e">
        <f aca="false">INDEX(PrnArray,MATCH($A166,PrnColumn,0),MATCH($AE$18,PrnRow,0))+INDEX(optsArray,MATCH($A166,optsColumn,0),MATCH($AE$18,optsRow,0))+$BE166+$CJ166+$CR166+$DP166</f>
        <v>#VALUE!</v>
      </c>
      <c r="W166" s="135" t="n">
        <f aca="false">INDEX(M1SHEET,MATCH($A166,M1COLUMN,0),MATCH($AF$2,M1ROW,0))</f>
        <v>4.5085</v>
      </c>
      <c r="X166" s="152"/>
      <c r="Z166" s="150" t="e">
        <f aca="false">H166+K166+Q166</f>
        <v>#VALUE!</v>
      </c>
      <c r="AA166" s="58"/>
      <c r="AB166" s="58"/>
      <c r="AH166" s="138" t="n">
        <v>41791</v>
      </c>
      <c r="AI166" s="96" t="n">
        <f aca="false">(BE166+BQ166+CJ166+DP166)*AL166</f>
        <v>0</v>
      </c>
      <c r="AJ166" s="97" t="n">
        <f aca="false">(AN166)*(AL166)</f>
        <v>0</v>
      </c>
      <c r="AK166" s="97" t="n">
        <f aca="false">(AM166+AN166)*(AL166)</f>
        <v>0</v>
      </c>
      <c r="AL166" s="139" t="n">
        <f aca="false">INDEX(M1SHEET,MATCH($AH166,M1COLUMN,0),MATCH($AF$38,M1ROW,0))</f>
        <v>0.442133350258022</v>
      </c>
      <c r="AM166" s="122" t="n">
        <f aca="false">BR166</f>
        <v>0</v>
      </c>
      <c r="AN166" s="97" t="n">
        <f aca="false">BQ166</f>
        <v>0</v>
      </c>
      <c r="AO166" s="125"/>
      <c r="AP166" s="108"/>
      <c r="AQ166" s="128"/>
      <c r="AR166" s="108"/>
      <c r="AS166" s="17"/>
      <c r="AT166" s="17"/>
      <c r="AU166" s="37" t="n">
        <v>41791</v>
      </c>
      <c r="AV166" s="17"/>
      <c r="AW166" s="128" t="n">
        <f aca="false">IF(AW$2&lt;=$A166,IF(AW$3&gt;=$A166,(AW$4/1.055056),0),0)*($AH167-$AH166)/10000</f>
        <v>0</v>
      </c>
      <c r="AX166" s="140" t="n">
        <f aca="false">IF(AX$2&lt;=$A166,IF(AX$3&gt;=$A166,(AX$4/1.055056),0),0)*($AH167-$AH166)/10000</f>
        <v>0</v>
      </c>
      <c r="AY166" s="140" t="n">
        <f aca="false">IF(AY$2&lt;=$A166,IF(AY$3&gt;=$A166,(AY$4/1.055056),0),0)*($AH167-$AH166)/10000</f>
        <v>0</v>
      </c>
      <c r="AZ166" s="140" t="n">
        <f aca="false">IF(AZ$2&lt;=$A166,IF(AZ$3&gt;=$A166,(AZ$4/1.055056),0),0)*($AH167-$AH166)/10000</f>
        <v>0</v>
      </c>
      <c r="BA166" s="140" t="n">
        <f aca="false">IF(BA$2&lt;=$A166,IF(BA$3&gt;=$A166,(BA$4/1.055056),0),0)*($AH167-$AH166)/10000</f>
        <v>0</v>
      </c>
      <c r="BB166" s="140" t="n">
        <f aca="false">IF(BB$2&lt;=$A166,IF(BB$3&gt;=$A166,(BB$4/1.055056),0),0)*($AH167-$AH166)/10000</f>
        <v>0</v>
      </c>
      <c r="BC166" s="140" t="n">
        <f aca="false">IF(BC$2&lt;=$A166,IF(BC$3&gt;=$A166,(BC$4/1.055056),0),0)*($AH167-$AH166)/10000</f>
        <v>0</v>
      </c>
      <c r="BD166" s="140"/>
      <c r="BE166" s="140" t="n">
        <f aca="false">SUM(AW166:BD166)*AL166</f>
        <v>0</v>
      </c>
      <c r="BF166" s="13"/>
      <c r="BG166" s="13"/>
      <c r="BH166" s="141" t="n">
        <f aca="false">IF(BH$2&lt;=$A166,IF(BH$3&gt;=$A166,(BH$4/1.055056),0),0)*($AH167-$AH166)/10000</f>
        <v>0</v>
      </c>
      <c r="BI166" s="141" t="n">
        <f aca="false">IF(BI$2&lt;=$A166,IF(BI$3&gt;=$A166,(BI$4/1.055056),0),0)*($AH167-$AH166)/10000</f>
        <v>0</v>
      </c>
      <c r="BJ166" s="141" t="n">
        <f aca="false">IF(BJ$2&lt;=$A166,IF(BJ$3&gt;=$A166,(BJ$4/1.055056),0),0)*($AH167-$AH166)/10000</f>
        <v>0</v>
      </c>
      <c r="BK166" s="141" t="n">
        <f aca="false">IF(BK$2&lt;=$A166,IF(BK$3&gt;=$A166,(BK$4/1.055056),0),0)*($AH167-$AH166)/10000</f>
        <v>0</v>
      </c>
      <c r="BL166" s="141" t="n">
        <f aca="false">IF(BL$2&lt;=$A166,IF(BL$3&gt;=$A166,(BL$4/1.055056),0),0)*($AH167-$AH166)/10000</f>
        <v>0</v>
      </c>
      <c r="BM166" s="141" t="n">
        <f aca="false">IF(BM$2&lt;=$A166,IF(BM$3&gt;=$A166,(BM$4/1.055056),0),0)*($AH167-$AH166)/10000</f>
        <v>0</v>
      </c>
      <c r="BN166" s="141" t="n">
        <f aca="false">IF(BN$2&lt;=$A166,IF(BN$3&gt;=$A166,(BN$4/1.055056),0),0)*($AH167-$AH166)/10000</f>
        <v>0</v>
      </c>
      <c r="BO166" s="141" t="n">
        <f aca="false">IF(BO$2&lt;=$A166,IF(BO$3&gt;=$A166,(BO$4/1.055056),0),0)*($AH167-$AH166)/10000</f>
        <v>0</v>
      </c>
      <c r="BP166" s="13"/>
      <c r="BQ166" s="14" t="n">
        <f aca="false">SUM(BH166:BO166)</f>
        <v>0</v>
      </c>
      <c r="BR166" s="14"/>
      <c r="BS166" s="14"/>
      <c r="BT166" s="17"/>
      <c r="BU166" s="17"/>
      <c r="BV166" s="142" t="n">
        <f aca="false">IF(BV$2&lt;=$A166,IF(BV$3&gt;=$A166,(BV$4),0),0)*($AH167-$AH166)/10000</f>
        <v>0</v>
      </c>
      <c r="BW166" s="142" t="n">
        <f aca="false">IF(BW$2&lt;=$A166,IF(BW$3&gt;=$A166,(BW$4),0),0)*($AH167-$AH166)/10000</f>
        <v>0</v>
      </c>
      <c r="BX166" s="142" t="n">
        <f aca="false">IF(BX$2&lt;=$A166,IF(BX$3&gt;=$A166,(BX$4),0),0)*($AH167-$AH166)/10000</f>
        <v>0</v>
      </c>
      <c r="BY166" s="142" t="n">
        <f aca="false">IF(BY$2&lt;=$A166,IF(BY$3&gt;=$A166,(BY$4),0),0)*($AH167-$AH166)/10000</f>
        <v>0</v>
      </c>
      <c r="BZ166" s="142" t="n">
        <f aca="false">IF(BZ$2&lt;=$A166,IF(BZ$3&gt;=$A166,(BZ$4),0),0)*($AH167-$AH166)/10000</f>
        <v>0</v>
      </c>
      <c r="CA166" s="140" t="n">
        <f aca="false">IF(CA$2&lt;=$A166,IF(CA$3&gt;=$A166,(CA$4),0),0)*($AH167-$AH166)/10000</f>
        <v>0</v>
      </c>
      <c r="CB166" s="140" t="n">
        <f aca="false">IF(CB$2&lt;=$A166,IF(CB$3&gt;=$A166,(CB$4),0),0)*($AH167-$AH166)/10000</f>
        <v>0</v>
      </c>
      <c r="CC166" s="140" t="n">
        <f aca="false">IF(CC$2&lt;=$A166,IF(CC$3&gt;=$A166,(CC$4),0),0)*($AH167-$AH166)/10000</f>
        <v>0</v>
      </c>
      <c r="CD166" s="140" t="n">
        <f aca="false">IF(CD$2&lt;=$A166,IF(CD$3&gt;=$A166,(CD$4),0),0)*($AH167-$AH166)/10000</f>
        <v>0</v>
      </c>
      <c r="CE166" s="140" t="n">
        <f aca="false">IF(CE$2&lt;=$A166,IF(CE$3&gt;=$A166,(CE$4),0),0)*($AH167-$AH166)/10000</f>
        <v>0</v>
      </c>
      <c r="CF166" s="140" t="n">
        <f aca="false">IF(CF$2&lt;=$A166,IF(CF$3&gt;=$A166,(CF$4),0),0)*($AH167-$AH166)/10000</f>
        <v>0</v>
      </c>
      <c r="CG166" s="140" t="n">
        <f aca="false">IF(CG$2&lt;=$A166,IF(CG$3&gt;=$A166,(CG$4),0),0)*($AH167-$AH166)/10000</f>
        <v>0</v>
      </c>
      <c r="CH166" s="140" t="n">
        <f aca="false">IF(CH$2&lt;=$A166,IF(CH$3&gt;=$A166,(CH$4),0),0)*($AH167-$AH166)/10000</f>
        <v>0</v>
      </c>
      <c r="CI166" s="17"/>
      <c r="CJ166" s="128" t="n">
        <f aca="false">SUM(BV166:CH166)*$AL166</f>
        <v>0</v>
      </c>
      <c r="CK166" s="128"/>
      <c r="CL166" s="128"/>
      <c r="CM166" s="142" t="n">
        <f aca="false">IF(CM$2&lt;=$A166,IF(CM$3&gt;=$A166,(CM$4),0),0)*($AH167-$AH166)/10000</f>
        <v>0</v>
      </c>
      <c r="CN166" s="142" t="n">
        <f aca="false">IF(CN$2&lt;=$A166,IF(CN$3&gt;=$A166,(CN$4),0),0)*($AH167-$AH166)/10000</f>
        <v>0</v>
      </c>
      <c r="CO166" s="142" t="n">
        <f aca="false">IF(CO$2&lt;=$A166,IF(CO$3&gt;=$A166,(CO$4),0),0)*($AH167-$AH166)/10000</f>
        <v>0</v>
      </c>
      <c r="CP166" s="142" t="n">
        <f aca="false">IF(CP$2&lt;=$A166,IF(CP$3&gt;=$A166,(CP$4),0),0)*($AH167-$AH166)/10000</f>
        <v>0</v>
      </c>
      <c r="CQ166" s="128"/>
      <c r="CR166" s="128" t="n">
        <f aca="false">SUM(CM166:CP166)*AL166</f>
        <v>0</v>
      </c>
      <c r="CS166" s="128"/>
      <c r="CT166" s="17"/>
      <c r="CU166" s="17"/>
      <c r="CV166" s="17"/>
      <c r="CW166" s="140" t="n">
        <f aca="false">IF(CW$2&lt;=$A166,IF(CW$3&gt;=$A166,(CW$4),0),0)*($AH167-$AH166)/10000</f>
        <v>0</v>
      </c>
      <c r="CX166" s="140" t="n">
        <f aca="false">IF(CX$2&lt;=$A166,IF(CX$3&gt;=$A166,(CX$4),0),0)*($AH167-$AH166)/10000</f>
        <v>0</v>
      </c>
      <c r="CY166" s="140" t="n">
        <f aca="false">IF(CY$2&lt;=$A166,IF(CY$3&gt;=$A166,(CY$4),0),0)*($AH167-$AH166)/10000</f>
        <v>0</v>
      </c>
      <c r="CZ166" s="140" t="n">
        <f aca="false">IF(CZ$2&lt;=$A166,IF(CZ$3&gt;=$A166,(CZ$4),0),0)*($AH167-$AH166)/10000</f>
        <v>0</v>
      </c>
      <c r="DA166" s="140" t="n">
        <f aca="false">IF(DA$2&lt;=$A166,IF(DA$3&gt;=$A166,(DA$4),0),0)*($AH167-$AH166)/10000</f>
        <v>0</v>
      </c>
      <c r="DB166" s="140" t="n">
        <f aca="false">IF(DB$2&lt;=$A166,IF(DB$3&gt;=$A166,(DB$4),0),0)*($AH167-$AH166)/10000</f>
        <v>0</v>
      </c>
      <c r="DC166" s="140" t="n">
        <f aca="false">IF(DC$2&lt;=$A166,IF(DC$3&gt;=$A166,(DC$4),0),0)*($AH167-$AH166)/10000</f>
        <v>0</v>
      </c>
      <c r="DD166" s="17"/>
      <c r="DE166" s="128" t="n">
        <f aca="false">SUM(CW166:DC166)*$AL166</f>
        <v>0</v>
      </c>
      <c r="DF166" s="17"/>
      <c r="DG166" s="17"/>
      <c r="DH166" s="17"/>
      <c r="DI166" s="17"/>
      <c r="DJ166" s="17"/>
      <c r="DK166" s="140" t="n">
        <f aca="false">IF(DK$2&lt;=$A166,IF(DK$3&gt;=$A166,(DK$4),0),0)*($AH167-$AH166)/10000</f>
        <v>0</v>
      </c>
      <c r="DL166" s="140" t="n">
        <f aca="false">IF(DL$2&lt;=$A166,IF(DL$3&gt;=$A166,(DL$4),0),0)*($AH167-$AH166)/10000</f>
        <v>0</v>
      </c>
      <c r="DM166" s="140" t="n">
        <f aca="false">IF(DM$2&lt;=$A166,IF(DM$3&gt;=$A166,(DM$4),0),0)*($AH167-$AH166)/10000</f>
        <v>0</v>
      </c>
      <c r="DN166" s="140" t="n">
        <f aca="false">IF(DN$2&lt;=$A166,IF(DN$3&gt;=$A166,(DN$4),0),0)*($AH167-$AH166)/10000</f>
        <v>0</v>
      </c>
      <c r="DO166" s="140"/>
      <c r="DP166" s="140" t="n">
        <f aca="false">SUM(DK166:DN166)*AL166</f>
        <v>0</v>
      </c>
      <c r="DQ166" s="140"/>
      <c r="DR166" s="140" t="n">
        <f aca="false">IF(DR$2&lt;=$A166,IF(DR$3&gt;=$A166,(DR$4),0),0)*($AH167-$AH166)/10000</f>
        <v>0</v>
      </c>
      <c r="DS166" s="140" t="n">
        <f aca="false">IF(DS$2&lt;=$A166,IF(DS$3&gt;=$A166,(DS$4),0),0)*($AH167-$AH166)/10000</f>
        <v>0</v>
      </c>
      <c r="DT166" s="140" t="n">
        <f aca="false">IF(DT$2&lt;=$A166,IF(DT$3&gt;=$A166,(DT$4),0),0)*($AH167-$AH166)/10000</f>
        <v>0</v>
      </c>
      <c r="DU166" s="140" t="n">
        <f aca="false">IF(DU$2&lt;=$A166,IF(DU$3&gt;=$A166,(DU$4),0),0)*($AH167-$AH166)/10000</f>
        <v>0</v>
      </c>
      <c r="DV166" s="140" t="n">
        <f aca="false">IF(DV$2&lt;=$A166,IF(DV$3&gt;=$A166,(DV$4),0),0)*($AH167-$AH166)/10000</f>
        <v>0</v>
      </c>
      <c r="DW166" s="140" t="n">
        <f aca="false">IF(DW$2&lt;=$A166,IF(DW$3&gt;=$A166,(DW$4),0),0)*($AH167-$AH166)/10000</f>
        <v>0</v>
      </c>
      <c r="DX166" s="140" t="n">
        <f aca="false">IF(DX$2&lt;=$A166,IF(DX$3&gt;=$A166,(DX$4),0),0)*($AH167-$AH166)/10000</f>
        <v>0</v>
      </c>
      <c r="DY166" s="140" t="n">
        <f aca="false">IF(DY$2&lt;=$A166,IF(DY$3&gt;=$A166,(DY$4),0),0)*($AH167-$AH166)/10000</f>
        <v>0</v>
      </c>
      <c r="DZ166" s="17"/>
      <c r="EA166" s="128" t="n">
        <f aca="false">DP166+((SUM(DR166:DY166)))</f>
        <v>0</v>
      </c>
      <c r="EB166" s="128" t="n">
        <f aca="false">EA166*AL166</f>
        <v>0</v>
      </c>
      <c r="EC166" s="17"/>
      <c r="ED166" s="17"/>
      <c r="EE166" s="17"/>
      <c r="EF166" s="17"/>
      <c r="EG166" s="17"/>
      <c r="EH166" s="140" t="n">
        <f aca="false">IF(EH$2&lt;=$A166,IF(EH$3&gt;=$A166,(EH$4),0),0)*($AH167-$AH166)/10000</f>
        <v>0</v>
      </c>
      <c r="EI166" s="140" t="n">
        <f aca="false">IF(EI$2&lt;=$A166,IF(EI$3&gt;=$A166,(EI$4),0),0)*($AH167-$AH166)/10000</f>
        <v>0</v>
      </c>
      <c r="EJ166" s="140" t="n">
        <f aca="false">IF(EJ$2&lt;=$A166,IF(EJ$3&gt;=$A166,(EJ$4),0),0)*($AH167-$AH166)/10000</f>
        <v>0</v>
      </c>
      <c r="EK166" s="140" t="n">
        <f aca="false">IF(EK$2&lt;=$A166,IF(EK$3&gt;=$A166,(EK$4),0),0)*($AH167-$AH166)/10000</f>
        <v>0</v>
      </c>
      <c r="EL166" s="140" t="n">
        <f aca="false">IF(EL$2&lt;=$A166,IF(EL$3&gt;=$A166,(EL$4),0),0)*($AH167-$AH166)/10000</f>
        <v>0</v>
      </c>
      <c r="EM166" s="140" t="n">
        <f aca="false">IF(EM$2&lt;=$A166,IF(EM$3&gt;=$A166,(EM$4),0),0)*($AH167-$AH166)/10000</f>
        <v>0</v>
      </c>
      <c r="EN166" s="17"/>
      <c r="EO166" s="128" t="n">
        <f aca="false">SUM(EH166:EM166)</f>
        <v>0</v>
      </c>
      <c r="EP166" s="128" t="n">
        <f aca="false">EO166*AL166</f>
        <v>0</v>
      </c>
      <c r="EQ166" s="17"/>
      <c r="ER166" s="17"/>
      <c r="ES166" s="17"/>
      <c r="ET166" s="17"/>
      <c r="EU166" s="17"/>
      <c r="EV166" s="140" t="n">
        <f aca="false">IF(EV$2&lt;=$A166,IF(EV$3&gt;=$A166,(EV$4),0),0)*($AH167-$AH166)/10000</f>
        <v>0</v>
      </c>
      <c r="EW166" s="140" t="n">
        <f aca="false">IF(EW$2&lt;=$A166,IF(EW$3&gt;=$A166,(EW$4),0),0)*($AH167-$AH166)/10000</f>
        <v>0</v>
      </c>
      <c r="EX166" s="140" t="n">
        <f aca="false">IF(EX$2&lt;=$A166,IF(EX$3&gt;=$A166,(EX$4),0),0)*($AH167-$AH166)/10000</f>
        <v>0</v>
      </c>
      <c r="EY166" s="140" t="n">
        <f aca="false">IF(EY$2&lt;=$A166,IF(EY$3&gt;=$A166,(EY$4),0),0)*($AH167-$AH166)/10000</f>
        <v>0</v>
      </c>
      <c r="EZ166" s="140" t="n">
        <f aca="false">IF(EZ$2&lt;=$A166,IF(EZ$3&gt;=$A166,(EZ$4),0),0)*($AH167-$AH166)/10000</f>
        <v>0</v>
      </c>
      <c r="FA166" s="140" t="n">
        <f aca="false">IF(FA$2&lt;=$A166,IF(FA$3&gt;=$A166,(FA$4),0),0)*($AH167-$AH166)/10000</f>
        <v>0</v>
      </c>
      <c r="FB166" s="17"/>
      <c r="FC166" s="128" t="n">
        <f aca="false">SUM(EV166:FA166)</f>
        <v>0</v>
      </c>
      <c r="FD166" s="128" t="n">
        <f aca="false">FC166*AL166</f>
        <v>0</v>
      </c>
      <c r="FE166" s="17"/>
      <c r="FF166" s="17"/>
      <c r="FG166" s="17"/>
      <c r="FH166" s="17"/>
      <c r="FI166" s="17"/>
      <c r="FJ166" s="17"/>
      <c r="FK166" s="140" t="n">
        <f aca="false">IF(FK$2&lt;=$A166,IF(FK$3&gt;=$A166,(FK$4),0),0)*($AH167-$AH166)/10000</f>
        <v>0</v>
      </c>
      <c r="FL166" s="140" t="n">
        <f aca="false">IF(FL$2&lt;=$A166,IF(FL$3&gt;=$A166,(FL$4),0),0)*($AH167-$AH166)/10000</f>
        <v>0</v>
      </c>
      <c r="FM166" s="140" t="n">
        <f aca="false">IF(FM$2&lt;=$A166,IF(FM$3&gt;=$A166,(FM$4),0),0)*($AH167-$AH166)/10000</f>
        <v>0</v>
      </c>
      <c r="FN166" s="140" t="n">
        <f aca="false">IF(FN$2&lt;=$A166,IF(FN$3&gt;=$A166,(FN$4),0),0)*($AH167-$AH166)/10000</f>
        <v>0</v>
      </c>
      <c r="FO166" s="140" t="n">
        <f aca="false">IF(FO$2&lt;=$A166,IF(FO$3&gt;=$A166,(FO$4),0),0)*($AH167-$AH166)/10000</f>
        <v>0</v>
      </c>
      <c r="FP166" s="140" t="n">
        <f aca="false">IF(FP$2&lt;=$A166,IF(FP$3&gt;=$A166,(FP$4),0),0)*($AH167-$AH166)/10000</f>
        <v>0</v>
      </c>
      <c r="FQ166" s="17"/>
      <c r="FR166" s="128" t="n">
        <f aca="false">SUM(FK166:FP166)</f>
        <v>0</v>
      </c>
      <c r="FS166" s="128" t="n">
        <f aca="false">FR166*AL166</f>
        <v>0</v>
      </c>
      <c r="FT166" s="17"/>
      <c r="FU166" s="17"/>
      <c r="FV166" s="17"/>
      <c r="FW166" s="17"/>
      <c r="FX166" s="17"/>
      <c r="FY166" s="17"/>
      <c r="FZ166" s="140" t="n">
        <f aca="false">IF(FZ$2&lt;=$A166,IF(FZ$3&gt;=$A166,(FZ$4),0),0)*($AH167-$AH166)/10000</f>
        <v>0</v>
      </c>
      <c r="GA166" s="140" t="n">
        <f aca="false">IF(GA$2&lt;=$A166,IF(GA$3&gt;=$A166,(GA$4),0),0)*($AH167-$AH166)/10000</f>
        <v>0</v>
      </c>
      <c r="GB166" s="140" t="n">
        <f aca="false">IF(GB$2&lt;=$A166,IF(GB$3&gt;=$A166,(GB$4),0),0)*($AH167-$AH166)/10000</f>
        <v>0</v>
      </c>
      <c r="GC166" s="140" t="n">
        <f aca="false">IF(GC$2&lt;=$A166,IF(GC$3&gt;=$A166,(GC$4),0),0)*($AH167-$AH166)/10000</f>
        <v>0</v>
      </c>
      <c r="GD166" s="140" t="n">
        <f aca="false">IF(GD$2&lt;=$A166,IF(GD$3&gt;=$A166,(GD$4),0),0)*($AH167-$AH166)/10000</f>
        <v>0</v>
      </c>
      <c r="GE166" s="140" t="n">
        <f aca="false">IF(GE$2&lt;=$A166,IF(GE$3&gt;=$A166,(GE$4),0),0)*($AH167-$AH166)/10000</f>
        <v>0</v>
      </c>
      <c r="GF166" s="17"/>
      <c r="GG166" s="128" t="n">
        <f aca="false">SUM(FZ166:GE166)</f>
        <v>0</v>
      </c>
      <c r="GH166" s="128" t="n">
        <f aca="false">GG166*AL166</f>
        <v>0</v>
      </c>
      <c r="GK166" s="17"/>
      <c r="GL166" s="17"/>
      <c r="GM166" s="17"/>
      <c r="GN166" s="17"/>
      <c r="GO166" s="140" t="n">
        <f aca="false">IF(GO$2&lt;=$A166,IF(GO$3&gt;=$A166,(GO$4),0),0)*($AH167-$AH166)/10000</f>
        <v>0</v>
      </c>
      <c r="GP166" s="140" t="n">
        <f aca="false">IF(GP$2&lt;=$A166,IF(GP$3&gt;=$A166,(GP$4),0),0)*($AH167-$AH166)/10000</f>
        <v>0</v>
      </c>
      <c r="GQ166" s="140" t="n">
        <f aca="false">IF(GQ$2&lt;=$A166,IF(GQ$3&gt;=$A166,(GQ$4),0),0)*($AH167-$AH166)/10000</f>
        <v>0</v>
      </c>
      <c r="GR166" s="140" t="n">
        <f aca="false">IF(GR$2&lt;=$A166,IF(GR$3&gt;=$A166,(GR$4),0),0)*($AH167-$AH166)/10000</f>
        <v>0</v>
      </c>
      <c r="GS166" s="140" t="n">
        <f aca="false">IF(GS$2&lt;=$A166,IF(GS$3&gt;=$A166,(GS$4),0),0)*($AH167-$AH166)/10000</f>
        <v>0</v>
      </c>
      <c r="GT166" s="140" t="n">
        <f aca="false">IF(GT$2&lt;=$A166,IF(GT$3&gt;=$A166,(GT$4),0),0)*($AH167-$AH166)/10000</f>
        <v>0</v>
      </c>
      <c r="GU166" s="17"/>
      <c r="GV166" s="128" t="n">
        <f aca="false">SUM(GO166:GT166)</f>
        <v>0</v>
      </c>
      <c r="GW166" s="128" t="n">
        <f aca="false">GV166*AL166</f>
        <v>0</v>
      </c>
      <c r="GZ166" s="17"/>
      <c r="HA166" s="17"/>
      <c r="HB166" s="17"/>
      <c r="HC166" s="17"/>
      <c r="HD166" s="140" t="n">
        <f aca="false">IF(HD$2&lt;=$A166,IF(HD$3&gt;=$A166,(HD$4),0),0)*($AH167-$AH166)/10000</f>
        <v>0</v>
      </c>
      <c r="HE166" s="140" t="n">
        <f aca="false">IF(HE$2&lt;=$A166,IF(HE$3&gt;=$A166,(HE$4),0),0)*($AH167-$AH166)/10000</f>
        <v>0</v>
      </c>
      <c r="HF166" s="140" t="n">
        <f aca="false">IF(HF$2&lt;=$A166,IF(HF$3&gt;=$A166,(HF$4),0),0)*($AH167-$AH166)/10000</f>
        <v>0</v>
      </c>
      <c r="HG166" s="140" t="n">
        <f aca="false">IF(HG$2&lt;=$A166,IF(HG$3&gt;=$A166,(HG$4),0),0)*($AH167-$AH166)/10000</f>
        <v>0</v>
      </c>
      <c r="HH166" s="140" t="n">
        <f aca="false">IF(HH$2&lt;=$A166,IF(HH$3&gt;=$A166,(HH$4),0),0)*($AH167-$AH166)/10000</f>
        <v>0</v>
      </c>
      <c r="HI166" s="140" t="n">
        <f aca="false">IF(HI$2&lt;=$A166,IF(HI$3&gt;=$A166,(HI$4),0),0)*($AH167-$AH166)/10000</f>
        <v>0</v>
      </c>
      <c r="HJ166" s="17"/>
      <c r="HK166" s="128" t="n">
        <f aca="false">SUM(HD166:HI166)</f>
        <v>0</v>
      </c>
      <c r="HL166" s="128" t="n">
        <f aca="false">HK166*AL166</f>
        <v>0</v>
      </c>
    </row>
    <row r="167" customFormat="false" ht="16.5" hidden="false" customHeight="false" outlineLevel="0" collapsed="false">
      <c r="A167" s="133" t="n">
        <v>41821</v>
      </c>
      <c r="B167" s="144" t="e">
        <f aca="false">INDEX(PrnArray,MATCH($A167,PrnColumn,0),MATCH($AE$19,PrnRow,0))+EP167</f>
        <v>#VALUE!</v>
      </c>
      <c r="C167" s="135" t="n">
        <f aca="false">INDEX(M1SHEET,MATCH($A167,M1COLUMN,0),MATCH($AF$14,M1ROW,0))</f>
        <v>0</v>
      </c>
      <c r="D167" s="145" t="n">
        <f aca="false">AVERAGE(C164:C170)</f>
        <v>0</v>
      </c>
      <c r="E167" s="144" t="n">
        <f aca="false">INDEX(PrnArray,MATCH($A167,PrnColumn,0),MATCH($AF$47,PrnRow,0))+HL167</f>
        <v>0</v>
      </c>
      <c r="F167" s="135" t="n">
        <f aca="false">INDEX(M1SHEET,MATCH($A167,M1COLUMN,0),MATCH($AF$6,M1ROW,0))</f>
        <v>0.17</v>
      </c>
      <c r="G167" s="145" t="n">
        <f aca="false">AVERAGE(F164:F170)</f>
        <v>0.181428571428571</v>
      </c>
      <c r="H167" s="144" t="n">
        <f aca="false">INDEX(PrnArray,MATCH($A167,PrnColumn,0),MATCH($AE$11,PrnRow,0))</f>
        <v>0</v>
      </c>
      <c r="I167" s="135" t="n">
        <f aca="false">INDEX(M1SHEET,MATCH($A167,M1COLUMN,0),MATCH($AF$20,M1ROW,0))</f>
        <v>-0.09</v>
      </c>
      <c r="J167" s="145" t="n">
        <f aca="false">AVERAGE(I164:I170)</f>
        <v>-0.09</v>
      </c>
      <c r="K167" s="144" t="e">
        <f aca="false">INDEX(PrnArray,MATCH($A167,PrnColumn,0),MATCH($AE$21,PrnRow,0))+FS167</f>
        <v>#VALUE!</v>
      </c>
      <c r="L167" s="135" t="n">
        <f aca="false">INDEX(M1SHEET,MATCH($A167,M1COLUMN,0),MATCH($AF$10,M1ROW,0))</f>
        <v>0.08</v>
      </c>
      <c r="M167" s="145" t="n">
        <f aca="false">AVERAGE(L164:L170)</f>
        <v>0.0914285714285714</v>
      </c>
      <c r="N167" s="144" t="n">
        <f aca="false">INDEX(PrnArray,MATCH($A167,PrnColumn,0),MATCH($AE$40,PrnRow,0))+AJ167</f>
        <v>-42.25</v>
      </c>
      <c r="O167" s="135" t="n">
        <f aca="false">INDEX(M1SHEET,MATCH($A167,M1COLUMN,0),MATCH($AF$26,M1ROW,0))</f>
        <v>0.13</v>
      </c>
      <c r="P167" s="145" t="n">
        <f aca="false">AVERAGE(O164:O170)</f>
        <v>0.13</v>
      </c>
      <c r="Q167" s="144" t="n">
        <f aca="false">INDEX(PrnArray,MATCH($A167,PrnColumn,0),MATCH($AE$2,PrnRow,0))+$BE167+$DE167</f>
        <v>1.33</v>
      </c>
      <c r="R167" s="135" t="n">
        <f aca="false">INDEX(M1SHEET,MATCH($A167,M1COLUMN,0),MATCH($AF$3,M1ROW,0))</f>
        <v>-0.57</v>
      </c>
      <c r="S167" s="145" t="n">
        <f aca="false">AVERAGE(R164:R170)</f>
        <v>-0.57</v>
      </c>
      <c r="T167" s="135" t="n">
        <f aca="false">INDEX(M1SHEET,MATCH($A167,M1COLUMN,0),MATCH($AF$28,M1ROW,0))</f>
        <v>5.54592538535494</v>
      </c>
      <c r="U167" s="145" t="n">
        <f aca="false">AVERAGE(T164:T170)</f>
        <v>5.55174335859353</v>
      </c>
      <c r="V167" s="144" t="e">
        <f aca="false">INDEX(PrnArray,MATCH($A167,PrnColumn,0),MATCH($AE$18,PrnRow,0))+INDEX(optsArray,MATCH($A167,optsColumn,0),MATCH($AE$18,optsRow,0))+$BE167+$CJ167+$CR167+$DP167</f>
        <v>#VALUE!</v>
      </c>
      <c r="W167" s="135" t="n">
        <f aca="false">INDEX(M1SHEET,MATCH($A167,M1COLUMN,0),MATCH($AF$2,M1ROW,0))</f>
        <v>4.5385</v>
      </c>
      <c r="X167" s="145" t="n">
        <f aca="false">AVERAGE(W164:W170)</f>
        <v>4.54264285714286</v>
      </c>
      <c r="Z167" s="150" t="e">
        <f aca="false">H167+K167+Q167</f>
        <v>#VALUE!</v>
      </c>
      <c r="AA167" s="58"/>
      <c r="AB167" s="58"/>
      <c r="AH167" s="138" t="n">
        <v>41821</v>
      </c>
      <c r="AI167" s="96" t="n">
        <f aca="false">(BE167+BQ167+CJ167+DP167)*AL167</f>
        <v>0</v>
      </c>
      <c r="AJ167" s="97" t="n">
        <f aca="false">(AN167)*(AL167)</f>
        <v>0</v>
      </c>
      <c r="AK167" s="97" t="n">
        <f aca="false">(AM167+AN167)*(AL167)</f>
        <v>0</v>
      </c>
      <c r="AL167" s="139" t="n">
        <f aca="false">INDEX(M1SHEET,MATCH($AH167,M1COLUMN,0),MATCH($AF$38,M1ROW,0))</f>
        <v>0.439690153017652</v>
      </c>
      <c r="AM167" s="122" t="n">
        <f aca="false">BR167</f>
        <v>0</v>
      </c>
      <c r="AN167" s="97" t="n">
        <f aca="false">BQ167</f>
        <v>0</v>
      </c>
      <c r="AO167" s="125"/>
      <c r="AP167" s="108"/>
      <c r="AQ167" s="128"/>
      <c r="AR167" s="108"/>
      <c r="AS167" s="17"/>
      <c r="AT167" s="17"/>
      <c r="AU167" s="37" t="n">
        <v>41821</v>
      </c>
      <c r="AV167" s="17"/>
      <c r="AW167" s="128" t="n">
        <f aca="false">IF(AW$2&lt;=$A167,IF(AW$3&gt;=$A167,(AW$4/1.055056),0),0)*($AH168-$AH167)/10000</f>
        <v>0</v>
      </c>
      <c r="AX167" s="140" t="n">
        <f aca="false">IF(AX$2&lt;=$A167,IF(AX$3&gt;=$A167,(AX$4/1.055056),0),0)*($AH168-$AH167)/10000</f>
        <v>0</v>
      </c>
      <c r="AY167" s="140" t="n">
        <f aca="false">IF(AY$2&lt;=$A167,IF(AY$3&gt;=$A167,(AY$4/1.055056),0),0)*($AH168-$AH167)/10000</f>
        <v>0</v>
      </c>
      <c r="AZ167" s="140" t="n">
        <f aca="false">IF(AZ$2&lt;=$A167,IF(AZ$3&gt;=$A167,(AZ$4/1.055056),0),0)*($AH168-$AH167)/10000</f>
        <v>0</v>
      </c>
      <c r="BA167" s="140" t="n">
        <f aca="false">IF(BA$2&lt;=$A167,IF(BA$3&gt;=$A167,(BA$4/1.055056),0),0)*($AH168-$AH167)/10000</f>
        <v>0</v>
      </c>
      <c r="BB167" s="140" t="n">
        <f aca="false">IF(BB$2&lt;=$A167,IF(BB$3&gt;=$A167,(BB$4/1.055056),0),0)*($AH168-$AH167)/10000</f>
        <v>0</v>
      </c>
      <c r="BC167" s="140" t="n">
        <f aca="false">IF(BC$2&lt;=$A167,IF(BC$3&gt;=$A167,(BC$4/1.055056),0),0)*($AH168-$AH167)/10000</f>
        <v>0</v>
      </c>
      <c r="BD167" s="140"/>
      <c r="BE167" s="140" t="n">
        <f aca="false">SUM(AW167:BD167)*AL167</f>
        <v>0</v>
      </c>
      <c r="BF167" s="13"/>
      <c r="BG167" s="13"/>
      <c r="BH167" s="141" t="n">
        <f aca="false">IF(BH$2&lt;=$A167,IF(BH$3&gt;=$A167,(BH$4/1.055056),0),0)*($AH168-$AH167)/10000</f>
        <v>0</v>
      </c>
      <c r="BI167" s="141" t="n">
        <f aca="false">IF(BI$2&lt;=$A167,IF(BI$3&gt;=$A167,(BI$4/1.055056),0),0)*($AH168-$AH167)/10000</f>
        <v>0</v>
      </c>
      <c r="BJ167" s="141" t="n">
        <f aca="false">IF(BJ$2&lt;=$A167,IF(BJ$3&gt;=$A167,(BJ$4/1.055056),0),0)*($AH168-$AH167)/10000</f>
        <v>0</v>
      </c>
      <c r="BK167" s="141" t="n">
        <f aca="false">IF(BK$2&lt;=$A167,IF(BK$3&gt;=$A167,(BK$4/1.055056),0),0)*($AH168-$AH167)/10000</f>
        <v>0</v>
      </c>
      <c r="BL167" s="141" t="n">
        <f aca="false">IF(BL$2&lt;=$A167,IF(BL$3&gt;=$A167,(BL$4/1.055056),0),0)*($AH168-$AH167)/10000</f>
        <v>0</v>
      </c>
      <c r="BM167" s="141" t="n">
        <f aca="false">IF(BM$2&lt;=$A167,IF(BM$3&gt;=$A167,(BM$4/1.055056),0),0)*($AH168-$AH167)/10000</f>
        <v>0</v>
      </c>
      <c r="BN167" s="141" t="n">
        <f aca="false">IF(BN$2&lt;=$A167,IF(BN$3&gt;=$A167,(BN$4/1.055056),0),0)*($AH168-$AH167)/10000</f>
        <v>0</v>
      </c>
      <c r="BO167" s="141" t="n">
        <f aca="false">IF(BO$2&lt;=$A167,IF(BO$3&gt;=$A167,(BO$4/1.055056),0),0)*($AH168-$AH167)/10000</f>
        <v>0</v>
      </c>
      <c r="BP167" s="13"/>
      <c r="BQ167" s="14" t="n">
        <f aca="false">SUM(BH167:BO167)</f>
        <v>0</v>
      </c>
      <c r="BR167" s="14"/>
      <c r="BS167" s="14"/>
      <c r="BT167" s="17"/>
      <c r="BU167" s="17"/>
      <c r="BV167" s="142" t="n">
        <f aca="false">IF(BV$2&lt;=$A167,IF(BV$3&gt;=$A167,(BV$4),0),0)*($AH168-$AH167)/10000</f>
        <v>0</v>
      </c>
      <c r="BW167" s="142" t="n">
        <f aca="false">IF(BW$2&lt;=$A167,IF(BW$3&gt;=$A167,(BW$4),0),0)*($AH168-$AH167)/10000</f>
        <v>0</v>
      </c>
      <c r="BX167" s="142" t="n">
        <f aca="false">IF(BX$2&lt;=$A167,IF(BX$3&gt;=$A167,(BX$4),0),0)*($AH168-$AH167)/10000</f>
        <v>0</v>
      </c>
      <c r="BY167" s="142" t="n">
        <f aca="false">IF(BY$2&lt;=$A167,IF(BY$3&gt;=$A167,(BY$4),0),0)*($AH168-$AH167)/10000</f>
        <v>0</v>
      </c>
      <c r="BZ167" s="142" t="n">
        <f aca="false">IF(BZ$2&lt;=$A167,IF(BZ$3&gt;=$A167,(BZ$4),0),0)*($AH168-$AH167)/10000</f>
        <v>0</v>
      </c>
      <c r="CA167" s="140" t="n">
        <f aca="false">IF(CA$2&lt;=$A167,IF(CA$3&gt;=$A167,(CA$4),0),0)*($AH168-$AH167)/10000</f>
        <v>0</v>
      </c>
      <c r="CB167" s="140" t="n">
        <f aca="false">IF(CB$2&lt;=$A167,IF(CB$3&gt;=$A167,(CB$4),0),0)*($AH168-$AH167)/10000</f>
        <v>0</v>
      </c>
      <c r="CC167" s="140" t="n">
        <f aca="false">IF(CC$2&lt;=$A167,IF(CC$3&gt;=$A167,(CC$4),0),0)*($AH168-$AH167)/10000</f>
        <v>0</v>
      </c>
      <c r="CD167" s="140" t="n">
        <f aca="false">IF(CD$2&lt;=$A167,IF(CD$3&gt;=$A167,(CD$4),0),0)*($AH168-$AH167)/10000</f>
        <v>0</v>
      </c>
      <c r="CE167" s="140" t="n">
        <f aca="false">IF(CE$2&lt;=$A167,IF(CE$3&gt;=$A167,(CE$4),0),0)*($AH168-$AH167)/10000</f>
        <v>0</v>
      </c>
      <c r="CF167" s="140" t="n">
        <f aca="false">IF(CF$2&lt;=$A167,IF(CF$3&gt;=$A167,(CF$4),0),0)*($AH168-$AH167)/10000</f>
        <v>0</v>
      </c>
      <c r="CG167" s="140" t="n">
        <f aca="false">IF(CG$2&lt;=$A167,IF(CG$3&gt;=$A167,(CG$4),0),0)*($AH168-$AH167)/10000</f>
        <v>0</v>
      </c>
      <c r="CH167" s="140" t="n">
        <f aca="false">IF(CH$2&lt;=$A167,IF(CH$3&gt;=$A167,(CH$4),0),0)*($AH168-$AH167)/10000</f>
        <v>0</v>
      </c>
      <c r="CI167" s="17"/>
      <c r="CJ167" s="128" t="n">
        <f aca="false">SUM(BV167:CH167)*$AL167</f>
        <v>0</v>
      </c>
      <c r="CK167" s="128"/>
      <c r="CL167" s="128"/>
      <c r="CM167" s="142" t="n">
        <f aca="false">IF(CM$2&lt;=$A167,IF(CM$3&gt;=$A167,(CM$4),0),0)*($AH168-$AH167)/10000</f>
        <v>0</v>
      </c>
      <c r="CN167" s="142" t="n">
        <f aca="false">IF(CN$2&lt;=$A167,IF(CN$3&gt;=$A167,(CN$4),0),0)*($AH168-$AH167)/10000</f>
        <v>0</v>
      </c>
      <c r="CO167" s="142" t="n">
        <f aca="false">IF(CO$2&lt;=$A167,IF(CO$3&gt;=$A167,(CO$4),0),0)*($AH168-$AH167)/10000</f>
        <v>0</v>
      </c>
      <c r="CP167" s="142" t="n">
        <f aca="false">IF(CP$2&lt;=$A167,IF(CP$3&gt;=$A167,(CP$4),0),0)*($AH168-$AH167)/10000</f>
        <v>0</v>
      </c>
      <c r="CQ167" s="128"/>
      <c r="CR167" s="128" t="n">
        <f aca="false">SUM(CM167:CP167)*AL167</f>
        <v>0</v>
      </c>
      <c r="CS167" s="128"/>
      <c r="CT167" s="17"/>
      <c r="CU167" s="17"/>
      <c r="CV167" s="17"/>
      <c r="CW167" s="140" t="n">
        <f aca="false">IF(CW$2&lt;=$A167,IF(CW$3&gt;=$A167,(CW$4),0),0)*($AH168-$AH167)/10000</f>
        <v>0</v>
      </c>
      <c r="CX167" s="140" t="n">
        <f aca="false">IF(CX$2&lt;=$A167,IF(CX$3&gt;=$A167,(CX$4),0),0)*($AH168-$AH167)/10000</f>
        <v>0</v>
      </c>
      <c r="CY167" s="140" t="n">
        <f aca="false">IF(CY$2&lt;=$A167,IF(CY$3&gt;=$A167,(CY$4),0),0)*($AH168-$AH167)/10000</f>
        <v>0</v>
      </c>
      <c r="CZ167" s="140" t="n">
        <f aca="false">IF(CZ$2&lt;=$A167,IF(CZ$3&gt;=$A167,(CZ$4),0),0)*($AH168-$AH167)/10000</f>
        <v>0</v>
      </c>
      <c r="DA167" s="140" t="n">
        <f aca="false">IF(DA$2&lt;=$A167,IF(DA$3&gt;=$A167,(DA$4),0),0)*($AH168-$AH167)/10000</f>
        <v>0</v>
      </c>
      <c r="DB167" s="140" t="n">
        <f aca="false">IF(DB$2&lt;=$A167,IF(DB$3&gt;=$A167,(DB$4),0),0)*($AH168-$AH167)/10000</f>
        <v>0</v>
      </c>
      <c r="DC167" s="140" t="n">
        <f aca="false">IF(DC$2&lt;=$A167,IF(DC$3&gt;=$A167,(DC$4),0),0)*($AH168-$AH167)/10000</f>
        <v>0</v>
      </c>
      <c r="DD167" s="17"/>
      <c r="DE167" s="128" t="n">
        <f aca="false">SUM(CW167:DC167)*$AL167</f>
        <v>0</v>
      </c>
      <c r="DF167" s="17"/>
      <c r="DG167" s="17"/>
      <c r="DH167" s="17"/>
      <c r="DI167" s="17"/>
      <c r="DJ167" s="17"/>
      <c r="DK167" s="140" t="n">
        <f aca="false">IF(DK$2&lt;=$A167,IF(DK$3&gt;=$A167,(DK$4),0),0)*($AH168-$AH167)/10000</f>
        <v>0</v>
      </c>
      <c r="DL167" s="140" t="n">
        <f aca="false">IF(DL$2&lt;=$A167,IF(DL$3&gt;=$A167,(DL$4),0),0)*($AH168-$AH167)/10000</f>
        <v>0</v>
      </c>
      <c r="DM167" s="140" t="n">
        <f aca="false">IF(DM$2&lt;=$A167,IF(DM$3&gt;=$A167,(DM$4),0),0)*($AH168-$AH167)/10000</f>
        <v>0</v>
      </c>
      <c r="DN167" s="140" t="n">
        <f aca="false">IF(DN$2&lt;=$A167,IF(DN$3&gt;=$A167,(DN$4),0),0)*($AH168-$AH167)/10000</f>
        <v>0</v>
      </c>
      <c r="DO167" s="140"/>
      <c r="DP167" s="140" t="n">
        <f aca="false">SUM(DK167:DN167)*AL167</f>
        <v>0</v>
      </c>
      <c r="DQ167" s="140"/>
      <c r="DR167" s="140" t="n">
        <f aca="false">IF(DR$2&lt;=$A167,IF(DR$3&gt;=$A167,(DR$4),0),0)*($AH168-$AH167)/10000</f>
        <v>0</v>
      </c>
      <c r="DS167" s="140" t="n">
        <f aca="false">IF(DS$2&lt;=$A167,IF(DS$3&gt;=$A167,(DS$4),0),0)*($AH168-$AH167)/10000</f>
        <v>0</v>
      </c>
      <c r="DT167" s="140" t="n">
        <f aca="false">IF(DT$2&lt;=$A167,IF(DT$3&gt;=$A167,(DT$4),0),0)*($AH168-$AH167)/10000</f>
        <v>0</v>
      </c>
      <c r="DU167" s="140" t="n">
        <f aca="false">IF(DU$2&lt;=$A167,IF(DU$3&gt;=$A167,(DU$4),0),0)*($AH168-$AH167)/10000</f>
        <v>0</v>
      </c>
      <c r="DV167" s="140" t="n">
        <f aca="false">IF(DV$2&lt;=$A167,IF(DV$3&gt;=$A167,(DV$4),0),0)*($AH168-$AH167)/10000</f>
        <v>0</v>
      </c>
      <c r="DW167" s="140" t="n">
        <f aca="false">IF(DW$2&lt;=$A167,IF(DW$3&gt;=$A167,(DW$4),0),0)*($AH168-$AH167)/10000</f>
        <v>0</v>
      </c>
      <c r="DX167" s="140" t="n">
        <f aca="false">IF(DX$2&lt;=$A167,IF(DX$3&gt;=$A167,(DX$4),0),0)*($AH168-$AH167)/10000</f>
        <v>0</v>
      </c>
      <c r="DY167" s="140" t="n">
        <f aca="false">IF(DY$2&lt;=$A167,IF(DY$3&gt;=$A167,(DY$4),0),0)*($AH168-$AH167)/10000</f>
        <v>0</v>
      </c>
      <c r="DZ167" s="17"/>
      <c r="EA167" s="128" t="n">
        <f aca="false">DP167+((SUM(DR167:DY167)))</f>
        <v>0</v>
      </c>
      <c r="EB167" s="128" t="n">
        <f aca="false">EA167*AL167</f>
        <v>0</v>
      </c>
      <c r="EC167" s="17"/>
      <c r="ED167" s="17"/>
      <c r="EE167" s="17"/>
      <c r="EF167" s="17"/>
      <c r="EG167" s="17"/>
      <c r="EH167" s="140" t="n">
        <f aca="false">IF(EH$2&lt;=$A167,IF(EH$3&gt;=$A167,(EH$4),0),0)*($AH168-$AH167)/10000</f>
        <v>0</v>
      </c>
      <c r="EI167" s="140" t="n">
        <f aca="false">IF(EI$2&lt;=$A167,IF(EI$3&gt;=$A167,(EI$4),0),0)*($AH168-$AH167)/10000</f>
        <v>0</v>
      </c>
      <c r="EJ167" s="140" t="n">
        <f aca="false">IF(EJ$2&lt;=$A167,IF(EJ$3&gt;=$A167,(EJ$4),0),0)*($AH168-$AH167)/10000</f>
        <v>0</v>
      </c>
      <c r="EK167" s="140" t="n">
        <f aca="false">IF(EK$2&lt;=$A167,IF(EK$3&gt;=$A167,(EK$4),0),0)*($AH168-$AH167)/10000</f>
        <v>0</v>
      </c>
      <c r="EL167" s="140" t="n">
        <f aca="false">IF(EL$2&lt;=$A167,IF(EL$3&gt;=$A167,(EL$4),0),0)*($AH168-$AH167)/10000</f>
        <v>0</v>
      </c>
      <c r="EM167" s="140" t="n">
        <f aca="false">IF(EM$2&lt;=$A167,IF(EM$3&gt;=$A167,(EM$4),0),0)*($AH168-$AH167)/10000</f>
        <v>0</v>
      </c>
      <c r="EN167" s="17"/>
      <c r="EO167" s="128" t="n">
        <f aca="false">SUM(EH167:EM167)</f>
        <v>0</v>
      </c>
      <c r="EP167" s="128" t="n">
        <f aca="false">EO167*AL167</f>
        <v>0</v>
      </c>
      <c r="EQ167" s="17"/>
      <c r="ER167" s="17"/>
      <c r="ES167" s="17"/>
      <c r="ET167" s="17"/>
      <c r="EU167" s="17"/>
      <c r="EV167" s="140" t="n">
        <f aca="false">IF(EV$2&lt;=$A167,IF(EV$3&gt;=$A167,(EV$4),0),0)*($AH168-$AH167)/10000</f>
        <v>0</v>
      </c>
      <c r="EW167" s="140" t="n">
        <f aca="false">IF(EW$2&lt;=$A167,IF(EW$3&gt;=$A167,(EW$4),0),0)*($AH168-$AH167)/10000</f>
        <v>0</v>
      </c>
      <c r="EX167" s="140" t="n">
        <f aca="false">IF(EX$2&lt;=$A167,IF(EX$3&gt;=$A167,(EX$4),0),0)*($AH168-$AH167)/10000</f>
        <v>0</v>
      </c>
      <c r="EY167" s="140" t="n">
        <f aca="false">IF(EY$2&lt;=$A167,IF(EY$3&gt;=$A167,(EY$4),0),0)*($AH168-$AH167)/10000</f>
        <v>0</v>
      </c>
      <c r="EZ167" s="140" t="n">
        <f aca="false">IF(EZ$2&lt;=$A167,IF(EZ$3&gt;=$A167,(EZ$4),0),0)*($AH168-$AH167)/10000</f>
        <v>0</v>
      </c>
      <c r="FA167" s="140" t="n">
        <f aca="false">IF(FA$2&lt;=$A167,IF(FA$3&gt;=$A167,(FA$4),0),0)*($AH168-$AH167)/10000</f>
        <v>0</v>
      </c>
      <c r="FB167" s="17"/>
      <c r="FC167" s="128" t="n">
        <f aca="false">SUM(EV167:FA167)</f>
        <v>0</v>
      </c>
      <c r="FD167" s="128" t="n">
        <f aca="false">FC167*AL167</f>
        <v>0</v>
      </c>
      <c r="FE167" s="17"/>
      <c r="FF167" s="17"/>
      <c r="FG167" s="17"/>
      <c r="FH167" s="17"/>
      <c r="FI167" s="17"/>
      <c r="FJ167" s="17"/>
      <c r="FK167" s="140" t="n">
        <f aca="false">IF(FK$2&lt;=$A167,IF(FK$3&gt;=$A167,(FK$4),0),0)*($AH168-$AH167)/10000</f>
        <v>0</v>
      </c>
      <c r="FL167" s="140" t="n">
        <f aca="false">IF(FL$2&lt;=$A167,IF(FL$3&gt;=$A167,(FL$4),0),0)*($AH168-$AH167)/10000</f>
        <v>0</v>
      </c>
      <c r="FM167" s="140" t="n">
        <f aca="false">IF(FM$2&lt;=$A167,IF(FM$3&gt;=$A167,(FM$4),0),0)*($AH168-$AH167)/10000</f>
        <v>0</v>
      </c>
      <c r="FN167" s="140" t="n">
        <f aca="false">IF(FN$2&lt;=$A167,IF(FN$3&gt;=$A167,(FN$4),0),0)*($AH168-$AH167)/10000</f>
        <v>0</v>
      </c>
      <c r="FO167" s="140" t="n">
        <f aca="false">IF(FO$2&lt;=$A167,IF(FO$3&gt;=$A167,(FO$4),0),0)*($AH168-$AH167)/10000</f>
        <v>0</v>
      </c>
      <c r="FP167" s="140" t="n">
        <f aca="false">IF(FP$2&lt;=$A167,IF(FP$3&gt;=$A167,(FP$4),0),0)*($AH168-$AH167)/10000</f>
        <v>0</v>
      </c>
      <c r="FQ167" s="17"/>
      <c r="FR167" s="128" t="n">
        <f aca="false">SUM(FK167:FP167)</f>
        <v>0</v>
      </c>
      <c r="FS167" s="128" t="n">
        <f aca="false">FR167*AL167</f>
        <v>0</v>
      </c>
      <c r="FT167" s="17"/>
      <c r="FU167" s="17"/>
      <c r="FV167" s="17"/>
      <c r="FW167" s="17"/>
      <c r="FX167" s="17"/>
      <c r="FY167" s="17"/>
      <c r="FZ167" s="140" t="n">
        <f aca="false">IF(FZ$2&lt;=$A167,IF(FZ$3&gt;=$A167,(FZ$4),0),0)*($AH168-$AH167)/10000</f>
        <v>0</v>
      </c>
      <c r="GA167" s="140" t="n">
        <f aca="false">IF(GA$2&lt;=$A167,IF(GA$3&gt;=$A167,(GA$4),0),0)*($AH168-$AH167)/10000</f>
        <v>0</v>
      </c>
      <c r="GB167" s="140" t="n">
        <f aca="false">IF(GB$2&lt;=$A167,IF(GB$3&gt;=$A167,(GB$4),0),0)*($AH168-$AH167)/10000</f>
        <v>0</v>
      </c>
      <c r="GC167" s="140" t="n">
        <f aca="false">IF(GC$2&lt;=$A167,IF(GC$3&gt;=$A167,(GC$4),0),0)*($AH168-$AH167)/10000</f>
        <v>0</v>
      </c>
      <c r="GD167" s="140" t="n">
        <f aca="false">IF(GD$2&lt;=$A167,IF(GD$3&gt;=$A167,(GD$4),0),0)*($AH168-$AH167)/10000</f>
        <v>0</v>
      </c>
      <c r="GE167" s="140" t="n">
        <f aca="false">IF(GE$2&lt;=$A167,IF(GE$3&gt;=$A167,(GE$4),0),0)*($AH168-$AH167)/10000</f>
        <v>0</v>
      </c>
      <c r="GF167" s="17"/>
      <c r="GG167" s="128" t="n">
        <f aca="false">SUM(FZ167:GE167)</f>
        <v>0</v>
      </c>
      <c r="GH167" s="128" t="n">
        <f aca="false">GG167*AL167</f>
        <v>0</v>
      </c>
      <c r="GK167" s="17"/>
      <c r="GL167" s="17"/>
      <c r="GM167" s="17"/>
      <c r="GN167" s="17"/>
      <c r="GO167" s="140" t="n">
        <f aca="false">IF(GO$2&lt;=$A167,IF(GO$3&gt;=$A167,(GO$4),0),0)*($AH168-$AH167)/10000</f>
        <v>0</v>
      </c>
      <c r="GP167" s="140" t="n">
        <f aca="false">IF(GP$2&lt;=$A167,IF(GP$3&gt;=$A167,(GP$4),0),0)*($AH168-$AH167)/10000</f>
        <v>0</v>
      </c>
      <c r="GQ167" s="140" t="n">
        <f aca="false">IF(GQ$2&lt;=$A167,IF(GQ$3&gt;=$A167,(GQ$4),0),0)*($AH168-$AH167)/10000</f>
        <v>0</v>
      </c>
      <c r="GR167" s="140" t="n">
        <f aca="false">IF(GR$2&lt;=$A167,IF(GR$3&gt;=$A167,(GR$4),0),0)*($AH168-$AH167)/10000</f>
        <v>0</v>
      </c>
      <c r="GS167" s="140" t="n">
        <f aca="false">IF(GS$2&lt;=$A167,IF(GS$3&gt;=$A167,(GS$4),0),0)*($AH168-$AH167)/10000</f>
        <v>0</v>
      </c>
      <c r="GT167" s="140" t="n">
        <f aca="false">IF(GT$2&lt;=$A167,IF(GT$3&gt;=$A167,(GT$4),0),0)*($AH168-$AH167)/10000</f>
        <v>0</v>
      </c>
      <c r="GU167" s="17"/>
      <c r="GV167" s="128" t="n">
        <f aca="false">SUM(GO167:GT167)</f>
        <v>0</v>
      </c>
      <c r="GW167" s="128" t="n">
        <f aca="false">GV167*AL167</f>
        <v>0</v>
      </c>
      <c r="GZ167" s="17"/>
      <c r="HA167" s="17"/>
      <c r="HB167" s="17"/>
      <c r="HC167" s="17"/>
      <c r="HD167" s="140" t="n">
        <f aca="false">IF(HD$2&lt;=$A167,IF(HD$3&gt;=$A167,(HD$4),0),0)*($AH168-$AH167)/10000</f>
        <v>0</v>
      </c>
      <c r="HE167" s="140" t="n">
        <f aca="false">IF(HE$2&lt;=$A167,IF(HE$3&gt;=$A167,(HE$4),0),0)*($AH168-$AH167)/10000</f>
        <v>0</v>
      </c>
      <c r="HF167" s="140" t="n">
        <f aca="false">IF(HF$2&lt;=$A167,IF(HF$3&gt;=$A167,(HF$4),0),0)*($AH168-$AH167)/10000</f>
        <v>0</v>
      </c>
      <c r="HG167" s="140" t="n">
        <f aca="false">IF(HG$2&lt;=$A167,IF(HG$3&gt;=$A167,(HG$4),0),0)*($AH168-$AH167)/10000</f>
        <v>0</v>
      </c>
      <c r="HH167" s="140" t="n">
        <f aca="false">IF(HH$2&lt;=$A167,IF(HH$3&gt;=$A167,(HH$4),0),0)*($AH168-$AH167)/10000</f>
        <v>0</v>
      </c>
      <c r="HI167" s="140" t="n">
        <f aca="false">IF(HI$2&lt;=$A167,IF(HI$3&gt;=$A167,(HI$4),0),0)*($AH168-$AH167)/10000</f>
        <v>0</v>
      </c>
      <c r="HJ167" s="17"/>
      <c r="HK167" s="128" t="n">
        <f aca="false">SUM(HD167:HI167)</f>
        <v>0</v>
      </c>
      <c r="HL167" s="128" t="n">
        <f aca="false">HK167*AL167</f>
        <v>0</v>
      </c>
    </row>
    <row r="168" customFormat="false" ht="16.5" hidden="false" customHeight="false" outlineLevel="0" collapsed="false">
      <c r="A168" s="133" t="n">
        <v>41852</v>
      </c>
      <c r="B168" s="144" t="e">
        <f aca="false">INDEX(PrnArray,MATCH($A168,PrnColumn,0),MATCH($AE$19,PrnRow,0))+EP168</f>
        <v>#VALUE!</v>
      </c>
      <c r="C168" s="135" t="n">
        <f aca="false">INDEX(M1SHEET,MATCH($A168,M1COLUMN,0),MATCH($AF$14,M1ROW,0))</f>
        <v>0</v>
      </c>
      <c r="D168" s="152"/>
      <c r="E168" s="144" t="n">
        <f aca="false">INDEX(PrnArray,MATCH($A168,PrnColumn,0),MATCH($AF$47,PrnRow,0))+HL168</f>
        <v>0</v>
      </c>
      <c r="F168" s="135" t="n">
        <f aca="false">INDEX(M1SHEET,MATCH($A168,M1COLUMN,0),MATCH($AF$6,M1ROW,0))</f>
        <v>0.17</v>
      </c>
      <c r="G168" s="152"/>
      <c r="H168" s="144" t="n">
        <f aca="false">INDEX(PrnArray,MATCH($A168,PrnColumn,0),MATCH($AE$11,PrnRow,0))</f>
        <v>0</v>
      </c>
      <c r="I168" s="135" t="n">
        <f aca="false">INDEX(M1SHEET,MATCH($A168,M1COLUMN,0),MATCH($AF$20,M1ROW,0))</f>
        <v>-0.09</v>
      </c>
      <c r="J168" s="152"/>
      <c r="K168" s="144" t="e">
        <f aca="false">INDEX(PrnArray,MATCH($A168,PrnColumn,0),MATCH($AE$21,PrnRow,0))+FS168</f>
        <v>#VALUE!</v>
      </c>
      <c r="L168" s="135" t="n">
        <f aca="false">INDEX(M1SHEET,MATCH($A168,M1COLUMN,0),MATCH($AF$10,M1ROW,0))</f>
        <v>0.08</v>
      </c>
      <c r="M168" s="152"/>
      <c r="N168" s="144" t="n">
        <f aca="false">INDEX(PrnArray,MATCH($A168,PrnColumn,0),MATCH($AE$40,PrnRow,0))+AJ168</f>
        <v>-42.01</v>
      </c>
      <c r="O168" s="135" t="n">
        <f aca="false">INDEX(M1SHEET,MATCH($A168,M1COLUMN,0),MATCH($AF$26,M1ROW,0))</f>
        <v>0.13</v>
      </c>
      <c r="P168" s="152"/>
      <c r="Q168" s="144" t="n">
        <f aca="false">INDEX(PrnArray,MATCH($A168,PrnColumn,0),MATCH($AE$2,PrnRow,0))+$BE168+$DE168</f>
        <v>1.32</v>
      </c>
      <c r="R168" s="135" t="n">
        <f aca="false">INDEX(M1SHEET,MATCH($A168,M1COLUMN,0),MATCH($AF$3,M1ROW,0))</f>
        <v>-0.57</v>
      </c>
      <c r="S168" s="152"/>
      <c r="T168" s="135" t="n">
        <f aca="false">INDEX(M1SHEET,MATCH($A168,M1COLUMN,0),MATCH($AF$28,M1ROW,0))</f>
        <v>5.57401703992512</v>
      </c>
      <c r="U168" s="152"/>
      <c r="V168" s="144" t="e">
        <f aca="false">INDEX(PrnArray,MATCH($A168,PrnColumn,0),MATCH($AE$18,PrnRow,0))+INDEX(optsArray,MATCH($A168,optsColumn,0),MATCH($AE$18,optsRow,0))+$BE168+$CJ168+$CR168+$DP168</f>
        <v>#VALUE!</v>
      </c>
      <c r="W168" s="135" t="n">
        <f aca="false">INDEX(M1SHEET,MATCH($A168,M1COLUMN,0),MATCH($AF$2,M1ROW,0))</f>
        <v>4.5585</v>
      </c>
      <c r="X168" s="152"/>
      <c r="Z168" s="150" t="e">
        <f aca="false">H168+K168+Q168</f>
        <v>#VALUE!</v>
      </c>
      <c r="AA168" s="58"/>
      <c r="AB168" s="58"/>
      <c r="AH168" s="138" t="n">
        <v>41852</v>
      </c>
      <c r="AI168" s="96" t="n">
        <f aca="false">(BE168+BQ168+CJ168+DP168)*AL168</f>
        <v>0</v>
      </c>
      <c r="AJ168" s="97" t="n">
        <f aca="false">(AN168)*(AL168)</f>
        <v>0</v>
      </c>
      <c r="AK168" s="97" t="n">
        <f aca="false">(AM168+AN168)*(AL168)</f>
        <v>0</v>
      </c>
      <c r="AL168" s="139" t="n">
        <f aca="false">INDEX(M1SHEET,MATCH($AH168,M1COLUMN,0),MATCH($AF$38,M1ROW,0))</f>
        <v>0.437176777922931</v>
      </c>
      <c r="AM168" s="122" t="n">
        <f aca="false">BR168</f>
        <v>0</v>
      </c>
      <c r="AN168" s="97" t="n">
        <f aca="false">BQ168</f>
        <v>0</v>
      </c>
      <c r="AO168" s="125"/>
      <c r="AP168" s="108"/>
      <c r="AQ168" s="128"/>
      <c r="AR168" s="108"/>
      <c r="AS168" s="17"/>
      <c r="AT168" s="17"/>
      <c r="AU168" s="37" t="n">
        <v>41852</v>
      </c>
      <c r="AV168" s="17"/>
      <c r="AW168" s="128" t="n">
        <f aca="false">IF(AW$2&lt;=$A168,IF(AW$3&gt;=$A168,(AW$4/1.055056),0),0)*($AH169-$AH168)/10000</f>
        <v>0</v>
      </c>
      <c r="AX168" s="140" t="n">
        <f aca="false">IF(AX$2&lt;=$A168,IF(AX$3&gt;=$A168,(AX$4/1.055056),0),0)*($AH169-$AH168)/10000</f>
        <v>0</v>
      </c>
      <c r="AY168" s="140" t="n">
        <f aca="false">IF(AY$2&lt;=$A168,IF(AY$3&gt;=$A168,(AY$4/1.055056),0),0)*($AH169-$AH168)/10000</f>
        <v>0</v>
      </c>
      <c r="AZ168" s="140" t="n">
        <f aca="false">IF(AZ$2&lt;=$A168,IF(AZ$3&gt;=$A168,(AZ$4/1.055056),0),0)*($AH169-$AH168)/10000</f>
        <v>0</v>
      </c>
      <c r="BA168" s="140" t="n">
        <f aca="false">IF(BA$2&lt;=$A168,IF(BA$3&gt;=$A168,(BA$4/1.055056),0),0)*($AH169-$AH168)/10000</f>
        <v>0</v>
      </c>
      <c r="BB168" s="140" t="n">
        <f aca="false">IF(BB$2&lt;=$A168,IF(BB$3&gt;=$A168,(BB$4/1.055056),0),0)*($AH169-$AH168)/10000</f>
        <v>0</v>
      </c>
      <c r="BC168" s="140" t="n">
        <f aca="false">IF(BC$2&lt;=$A168,IF(BC$3&gt;=$A168,(BC$4/1.055056),0),0)*($AH169-$AH168)/10000</f>
        <v>0</v>
      </c>
      <c r="BD168" s="140"/>
      <c r="BE168" s="140" t="n">
        <f aca="false">SUM(AW168:BD168)*AL168</f>
        <v>0</v>
      </c>
      <c r="BF168" s="13"/>
      <c r="BG168" s="13"/>
      <c r="BH168" s="141" t="n">
        <f aca="false">IF(BH$2&lt;=$A168,IF(BH$3&gt;=$A168,(BH$4/1.055056),0),0)*($AH169-$AH168)/10000</f>
        <v>0</v>
      </c>
      <c r="BI168" s="141" t="n">
        <f aca="false">IF(BI$2&lt;=$A168,IF(BI$3&gt;=$A168,(BI$4/1.055056),0),0)*($AH169-$AH168)/10000</f>
        <v>0</v>
      </c>
      <c r="BJ168" s="141" t="n">
        <f aca="false">IF(BJ$2&lt;=$A168,IF(BJ$3&gt;=$A168,(BJ$4/1.055056),0),0)*($AH169-$AH168)/10000</f>
        <v>0</v>
      </c>
      <c r="BK168" s="141" t="n">
        <f aca="false">IF(BK$2&lt;=$A168,IF(BK$3&gt;=$A168,(BK$4/1.055056),0),0)*($AH169-$AH168)/10000</f>
        <v>0</v>
      </c>
      <c r="BL168" s="141" t="n">
        <f aca="false">IF(BL$2&lt;=$A168,IF(BL$3&gt;=$A168,(BL$4/1.055056),0),0)*($AH169-$AH168)/10000</f>
        <v>0</v>
      </c>
      <c r="BM168" s="141" t="n">
        <f aca="false">IF(BM$2&lt;=$A168,IF(BM$3&gt;=$A168,(BM$4/1.055056),0),0)*($AH169-$AH168)/10000</f>
        <v>0</v>
      </c>
      <c r="BN168" s="141" t="n">
        <f aca="false">IF(BN$2&lt;=$A168,IF(BN$3&gt;=$A168,(BN$4/1.055056),0),0)*($AH169-$AH168)/10000</f>
        <v>0</v>
      </c>
      <c r="BO168" s="141" t="n">
        <f aca="false">IF(BO$2&lt;=$A168,IF(BO$3&gt;=$A168,(BO$4/1.055056),0),0)*($AH169-$AH168)/10000</f>
        <v>0</v>
      </c>
      <c r="BP168" s="13"/>
      <c r="BQ168" s="14" t="n">
        <f aca="false">SUM(BH168:BO168)</f>
        <v>0</v>
      </c>
      <c r="BR168" s="14"/>
      <c r="BS168" s="14"/>
      <c r="BT168" s="17"/>
      <c r="BU168" s="17"/>
      <c r="BV168" s="142" t="n">
        <f aca="false">IF(BV$2&lt;=$A168,IF(BV$3&gt;=$A168,(BV$4),0),0)*($AH169-$AH168)/10000</f>
        <v>0</v>
      </c>
      <c r="BW168" s="142" t="n">
        <f aca="false">IF(BW$2&lt;=$A168,IF(BW$3&gt;=$A168,(BW$4),0),0)*($AH169-$AH168)/10000</f>
        <v>0</v>
      </c>
      <c r="BX168" s="142" t="n">
        <f aca="false">IF(BX$2&lt;=$A168,IF(BX$3&gt;=$A168,(BX$4),0),0)*($AH169-$AH168)/10000</f>
        <v>0</v>
      </c>
      <c r="BY168" s="142" t="n">
        <f aca="false">IF(BY$2&lt;=$A168,IF(BY$3&gt;=$A168,(BY$4),0),0)*($AH169-$AH168)/10000</f>
        <v>0</v>
      </c>
      <c r="BZ168" s="142" t="n">
        <f aca="false">IF(BZ$2&lt;=$A168,IF(BZ$3&gt;=$A168,(BZ$4),0),0)*($AH169-$AH168)/10000</f>
        <v>0</v>
      </c>
      <c r="CA168" s="140" t="n">
        <f aca="false">IF(CA$2&lt;=$A168,IF(CA$3&gt;=$A168,(CA$4),0),0)*($AH169-$AH168)/10000</f>
        <v>0</v>
      </c>
      <c r="CB168" s="140" t="n">
        <f aca="false">IF(CB$2&lt;=$A168,IF(CB$3&gt;=$A168,(CB$4),0),0)*($AH169-$AH168)/10000</f>
        <v>0</v>
      </c>
      <c r="CC168" s="140" t="n">
        <f aca="false">IF(CC$2&lt;=$A168,IF(CC$3&gt;=$A168,(CC$4),0),0)*($AH169-$AH168)/10000</f>
        <v>0</v>
      </c>
      <c r="CD168" s="140" t="n">
        <f aca="false">IF(CD$2&lt;=$A168,IF(CD$3&gt;=$A168,(CD$4),0),0)*($AH169-$AH168)/10000</f>
        <v>0</v>
      </c>
      <c r="CE168" s="140" t="n">
        <f aca="false">IF(CE$2&lt;=$A168,IF(CE$3&gt;=$A168,(CE$4),0),0)*($AH169-$AH168)/10000</f>
        <v>0</v>
      </c>
      <c r="CF168" s="140" t="n">
        <f aca="false">IF(CF$2&lt;=$A168,IF(CF$3&gt;=$A168,(CF$4),0),0)*($AH169-$AH168)/10000</f>
        <v>0</v>
      </c>
      <c r="CG168" s="140" t="n">
        <f aca="false">IF(CG$2&lt;=$A168,IF(CG$3&gt;=$A168,(CG$4),0),0)*($AH169-$AH168)/10000</f>
        <v>0</v>
      </c>
      <c r="CH168" s="140" t="n">
        <f aca="false">IF(CH$2&lt;=$A168,IF(CH$3&gt;=$A168,(CH$4),0),0)*($AH169-$AH168)/10000</f>
        <v>0</v>
      </c>
      <c r="CI168" s="17"/>
      <c r="CJ168" s="128" t="n">
        <f aca="false">SUM(BV168:CH168)*$AL168</f>
        <v>0</v>
      </c>
      <c r="CK168" s="128"/>
      <c r="CL168" s="128"/>
      <c r="CM168" s="142" t="n">
        <f aca="false">IF(CM$2&lt;=$A168,IF(CM$3&gt;=$A168,(CM$4),0),0)*($AH169-$AH168)/10000</f>
        <v>0</v>
      </c>
      <c r="CN168" s="142" t="n">
        <f aca="false">IF(CN$2&lt;=$A168,IF(CN$3&gt;=$A168,(CN$4),0),0)*($AH169-$AH168)/10000</f>
        <v>0</v>
      </c>
      <c r="CO168" s="142" t="n">
        <f aca="false">IF(CO$2&lt;=$A168,IF(CO$3&gt;=$A168,(CO$4),0),0)*($AH169-$AH168)/10000</f>
        <v>0</v>
      </c>
      <c r="CP168" s="142" t="n">
        <f aca="false">IF(CP$2&lt;=$A168,IF(CP$3&gt;=$A168,(CP$4),0),0)*($AH169-$AH168)/10000</f>
        <v>0</v>
      </c>
      <c r="CQ168" s="128"/>
      <c r="CR168" s="128" t="n">
        <f aca="false">SUM(CM168:CP168)*AL168</f>
        <v>0</v>
      </c>
      <c r="CS168" s="128"/>
      <c r="CT168" s="17"/>
      <c r="CU168" s="17"/>
      <c r="CV168" s="17"/>
      <c r="CW168" s="140" t="n">
        <f aca="false">IF(CW$2&lt;=$A168,IF(CW$3&gt;=$A168,(CW$4),0),0)*($AH169-$AH168)/10000</f>
        <v>0</v>
      </c>
      <c r="CX168" s="140" t="n">
        <f aca="false">IF(CX$2&lt;=$A168,IF(CX$3&gt;=$A168,(CX$4),0),0)*($AH169-$AH168)/10000</f>
        <v>0</v>
      </c>
      <c r="CY168" s="140" t="n">
        <f aca="false">IF(CY$2&lt;=$A168,IF(CY$3&gt;=$A168,(CY$4),0),0)*($AH169-$AH168)/10000</f>
        <v>0</v>
      </c>
      <c r="CZ168" s="140" t="n">
        <f aca="false">IF(CZ$2&lt;=$A168,IF(CZ$3&gt;=$A168,(CZ$4),0),0)*($AH169-$AH168)/10000</f>
        <v>0</v>
      </c>
      <c r="DA168" s="140" t="n">
        <f aca="false">IF(DA$2&lt;=$A168,IF(DA$3&gt;=$A168,(DA$4),0),0)*($AH169-$AH168)/10000</f>
        <v>0</v>
      </c>
      <c r="DB168" s="140" t="n">
        <f aca="false">IF(DB$2&lt;=$A168,IF(DB$3&gt;=$A168,(DB$4),0),0)*($AH169-$AH168)/10000</f>
        <v>0</v>
      </c>
      <c r="DC168" s="140" t="n">
        <f aca="false">IF(DC$2&lt;=$A168,IF(DC$3&gt;=$A168,(DC$4),0),0)*($AH169-$AH168)/10000</f>
        <v>0</v>
      </c>
      <c r="DD168" s="17"/>
      <c r="DE168" s="128" t="n">
        <f aca="false">SUM(CW168:DC168)*$AL168</f>
        <v>0</v>
      </c>
      <c r="DF168" s="17"/>
      <c r="DG168" s="17"/>
      <c r="DH168" s="17"/>
      <c r="DI168" s="17"/>
      <c r="DJ168" s="17"/>
      <c r="DK168" s="140" t="n">
        <f aca="false">IF(DK$2&lt;=$A168,IF(DK$3&gt;=$A168,(DK$4),0),0)*($AH169-$AH168)/10000</f>
        <v>0</v>
      </c>
      <c r="DL168" s="140" t="n">
        <f aca="false">IF(DL$2&lt;=$A168,IF(DL$3&gt;=$A168,(DL$4),0),0)*($AH169-$AH168)/10000</f>
        <v>0</v>
      </c>
      <c r="DM168" s="140" t="n">
        <f aca="false">IF(DM$2&lt;=$A168,IF(DM$3&gt;=$A168,(DM$4),0),0)*($AH169-$AH168)/10000</f>
        <v>0</v>
      </c>
      <c r="DN168" s="140" t="n">
        <f aca="false">IF(DN$2&lt;=$A168,IF(DN$3&gt;=$A168,(DN$4),0),0)*($AH169-$AH168)/10000</f>
        <v>0</v>
      </c>
      <c r="DO168" s="140"/>
      <c r="DP168" s="140" t="n">
        <f aca="false">SUM(DK168:DN168)*AL168</f>
        <v>0</v>
      </c>
      <c r="DQ168" s="140"/>
      <c r="DR168" s="140" t="n">
        <f aca="false">IF(DR$2&lt;=$A168,IF(DR$3&gt;=$A168,(DR$4),0),0)*($AH169-$AH168)/10000</f>
        <v>0</v>
      </c>
      <c r="DS168" s="140" t="n">
        <f aca="false">IF(DS$2&lt;=$A168,IF(DS$3&gt;=$A168,(DS$4),0),0)*($AH169-$AH168)/10000</f>
        <v>0</v>
      </c>
      <c r="DT168" s="140" t="n">
        <f aca="false">IF(DT$2&lt;=$A168,IF(DT$3&gt;=$A168,(DT$4),0),0)*($AH169-$AH168)/10000</f>
        <v>0</v>
      </c>
      <c r="DU168" s="140" t="n">
        <f aca="false">IF(DU$2&lt;=$A168,IF(DU$3&gt;=$A168,(DU$4),0),0)*($AH169-$AH168)/10000</f>
        <v>0</v>
      </c>
      <c r="DV168" s="140" t="n">
        <f aca="false">IF(DV$2&lt;=$A168,IF(DV$3&gt;=$A168,(DV$4),0),0)*($AH169-$AH168)/10000</f>
        <v>0</v>
      </c>
      <c r="DW168" s="140" t="n">
        <f aca="false">IF(DW$2&lt;=$A168,IF(DW$3&gt;=$A168,(DW$4),0),0)*($AH169-$AH168)/10000</f>
        <v>0</v>
      </c>
      <c r="DX168" s="140" t="n">
        <f aca="false">IF(DX$2&lt;=$A168,IF(DX$3&gt;=$A168,(DX$4),0),0)*($AH169-$AH168)/10000</f>
        <v>0</v>
      </c>
      <c r="DY168" s="140" t="n">
        <f aca="false">IF(DY$2&lt;=$A168,IF(DY$3&gt;=$A168,(DY$4),0),0)*($AH169-$AH168)/10000</f>
        <v>0</v>
      </c>
      <c r="DZ168" s="17"/>
      <c r="EA168" s="128" t="n">
        <f aca="false">DP168+((SUM(DR168:DY168)))</f>
        <v>0</v>
      </c>
      <c r="EB168" s="128" t="n">
        <f aca="false">EA168*AL168</f>
        <v>0</v>
      </c>
      <c r="EC168" s="17"/>
      <c r="ED168" s="17"/>
      <c r="EE168" s="17"/>
      <c r="EF168" s="17"/>
      <c r="EG168" s="17"/>
      <c r="EH168" s="140" t="n">
        <f aca="false">IF(EH$2&lt;=$A168,IF(EH$3&gt;=$A168,(EH$4),0),0)*($AH169-$AH168)/10000</f>
        <v>0</v>
      </c>
      <c r="EI168" s="140" t="n">
        <f aca="false">IF(EI$2&lt;=$A168,IF(EI$3&gt;=$A168,(EI$4),0),0)*($AH169-$AH168)/10000</f>
        <v>0</v>
      </c>
      <c r="EJ168" s="140" t="n">
        <f aca="false">IF(EJ$2&lt;=$A168,IF(EJ$3&gt;=$A168,(EJ$4),0),0)*($AH169-$AH168)/10000</f>
        <v>0</v>
      </c>
      <c r="EK168" s="140" t="n">
        <f aca="false">IF(EK$2&lt;=$A168,IF(EK$3&gt;=$A168,(EK$4),0),0)*($AH169-$AH168)/10000</f>
        <v>0</v>
      </c>
      <c r="EL168" s="140" t="n">
        <f aca="false">IF(EL$2&lt;=$A168,IF(EL$3&gt;=$A168,(EL$4),0),0)*($AH169-$AH168)/10000</f>
        <v>0</v>
      </c>
      <c r="EM168" s="140" t="n">
        <f aca="false">IF(EM$2&lt;=$A168,IF(EM$3&gt;=$A168,(EM$4),0),0)*($AH169-$AH168)/10000</f>
        <v>0</v>
      </c>
      <c r="EN168" s="17"/>
      <c r="EO168" s="128" t="n">
        <f aca="false">SUM(EH168:EM168)</f>
        <v>0</v>
      </c>
      <c r="EP168" s="128" t="n">
        <f aca="false">EO168*AL168</f>
        <v>0</v>
      </c>
      <c r="EQ168" s="17"/>
      <c r="ER168" s="17"/>
      <c r="ES168" s="17"/>
      <c r="ET168" s="17"/>
      <c r="EU168" s="17"/>
      <c r="EV168" s="140" t="n">
        <f aca="false">IF(EV$2&lt;=$A168,IF(EV$3&gt;=$A168,(EV$4),0),0)*($AH169-$AH168)/10000</f>
        <v>0</v>
      </c>
      <c r="EW168" s="140" t="n">
        <f aca="false">IF(EW$2&lt;=$A168,IF(EW$3&gt;=$A168,(EW$4),0),0)*($AH169-$AH168)/10000</f>
        <v>0</v>
      </c>
      <c r="EX168" s="140" t="n">
        <f aca="false">IF(EX$2&lt;=$A168,IF(EX$3&gt;=$A168,(EX$4),0),0)*($AH169-$AH168)/10000</f>
        <v>0</v>
      </c>
      <c r="EY168" s="140" t="n">
        <f aca="false">IF(EY$2&lt;=$A168,IF(EY$3&gt;=$A168,(EY$4),0),0)*($AH169-$AH168)/10000</f>
        <v>0</v>
      </c>
      <c r="EZ168" s="140" t="n">
        <f aca="false">IF(EZ$2&lt;=$A168,IF(EZ$3&gt;=$A168,(EZ$4),0),0)*($AH169-$AH168)/10000</f>
        <v>0</v>
      </c>
      <c r="FA168" s="140" t="n">
        <f aca="false">IF(FA$2&lt;=$A168,IF(FA$3&gt;=$A168,(FA$4),0),0)*($AH169-$AH168)/10000</f>
        <v>0</v>
      </c>
      <c r="FB168" s="17"/>
      <c r="FC168" s="128" t="n">
        <f aca="false">SUM(EV168:FA168)</f>
        <v>0</v>
      </c>
      <c r="FD168" s="128" t="n">
        <f aca="false">FC168*AL168</f>
        <v>0</v>
      </c>
      <c r="FE168" s="17"/>
      <c r="FF168" s="17"/>
      <c r="FG168" s="17"/>
      <c r="FH168" s="17"/>
      <c r="FI168" s="17"/>
      <c r="FJ168" s="17"/>
      <c r="FK168" s="140" t="n">
        <f aca="false">IF(FK$2&lt;=$A168,IF(FK$3&gt;=$A168,(FK$4),0),0)*($AH169-$AH168)/10000</f>
        <v>0</v>
      </c>
      <c r="FL168" s="140" t="n">
        <f aca="false">IF(FL$2&lt;=$A168,IF(FL$3&gt;=$A168,(FL$4),0),0)*($AH169-$AH168)/10000</f>
        <v>0</v>
      </c>
      <c r="FM168" s="140" t="n">
        <f aca="false">IF(FM$2&lt;=$A168,IF(FM$3&gt;=$A168,(FM$4),0),0)*($AH169-$AH168)/10000</f>
        <v>0</v>
      </c>
      <c r="FN168" s="140" t="n">
        <f aca="false">IF(FN$2&lt;=$A168,IF(FN$3&gt;=$A168,(FN$4),0),0)*($AH169-$AH168)/10000</f>
        <v>0</v>
      </c>
      <c r="FO168" s="140" t="n">
        <f aca="false">IF(FO$2&lt;=$A168,IF(FO$3&gt;=$A168,(FO$4),0),0)*($AH169-$AH168)/10000</f>
        <v>0</v>
      </c>
      <c r="FP168" s="140" t="n">
        <f aca="false">IF(FP$2&lt;=$A168,IF(FP$3&gt;=$A168,(FP$4),0),0)*($AH169-$AH168)/10000</f>
        <v>0</v>
      </c>
      <c r="FQ168" s="17"/>
      <c r="FR168" s="128" t="n">
        <f aca="false">SUM(FK168:FP168)</f>
        <v>0</v>
      </c>
      <c r="FS168" s="128" t="n">
        <f aca="false">FR168*AL168</f>
        <v>0</v>
      </c>
      <c r="FT168" s="17"/>
      <c r="FU168" s="17"/>
      <c r="FV168" s="17"/>
      <c r="FW168" s="17"/>
      <c r="FX168" s="17"/>
      <c r="FY168" s="17"/>
      <c r="FZ168" s="140" t="n">
        <f aca="false">IF(FZ$2&lt;=$A168,IF(FZ$3&gt;=$A168,(FZ$4),0),0)*($AH169-$AH168)/10000</f>
        <v>0</v>
      </c>
      <c r="GA168" s="140" t="n">
        <f aca="false">IF(GA$2&lt;=$A168,IF(GA$3&gt;=$A168,(GA$4),0),0)*($AH169-$AH168)/10000</f>
        <v>0</v>
      </c>
      <c r="GB168" s="140" t="n">
        <f aca="false">IF(GB$2&lt;=$A168,IF(GB$3&gt;=$A168,(GB$4),0),0)*($AH169-$AH168)/10000</f>
        <v>0</v>
      </c>
      <c r="GC168" s="140" t="n">
        <f aca="false">IF(GC$2&lt;=$A168,IF(GC$3&gt;=$A168,(GC$4),0),0)*($AH169-$AH168)/10000</f>
        <v>0</v>
      </c>
      <c r="GD168" s="140" t="n">
        <f aca="false">IF(GD$2&lt;=$A168,IF(GD$3&gt;=$A168,(GD$4),0),0)*($AH169-$AH168)/10000</f>
        <v>0</v>
      </c>
      <c r="GE168" s="140" t="n">
        <f aca="false">IF(GE$2&lt;=$A168,IF(GE$3&gt;=$A168,(GE$4),0),0)*($AH169-$AH168)/10000</f>
        <v>0</v>
      </c>
      <c r="GF168" s="17"/>
      <c r="GG168" s="128" t="n">
        <f aca="false">SUM(FZ168:GE168)</f>
        <v>0</v>
      </c>
      <c r="GH168" s="128" t="n">
        <f aca="false">GG168*AL168</f>
        <v>0</v>
      </c>
      <c r="GK168" s="17"/>
      <c r="GL168" s="17"/>
      <c r="GM168" s="17"/>
      <c r="GN168" s="17"/>
      <c r="GO168" s="140" t="n">
        <f aca="false">IF(GO$2&lt;=$A168,IF(GO$3&gt;=$A168,(GO$4),0),0)*($AH169-$AH168)/10000</f>
        <v>0</v>
      </c>
      <c r="GP168" s="140" t="n">
        <f aca="false">IF(GP$2&lt;=$A168,IF(GP$3&gt;=$A168,(GP$4),0),0)*($AH169-$AH168)/10000</f>
        <v>0</v>
      </c>
      <c r="GQ168" s="140" t="n">
        <f aca="false">IF(GQ$2&lt;=$A168,IF(GQ$3&gt;=$A168,(GQ$4),0),0)*($AH169-$AH168)/10000</f>
        <v>0</v>
      </c>
      <c r="GR168" s="140" t="n">
        <f aca="false">IF(GR$2&lt;=$A168,IF(GR$3&gt;=$A168,(GR$4),0),0)*($AH169-$AH168)/10000</f>
        <v>0</v>
      </c>
      <c r="GS168" s="140" t="n">
        <f aca="false">IF(GS$2&lt;=$A168,IF(GS$3&gt;=$A168,(GS$4),0),0)*($AH169-$AH168)/10000</f>
        <v>0</v>
      </c>
      <c r="GT168" s="140" t="n">
        <f aca="false">IF(GT$2&lt;=$A168,IF(GT$3&gt;=$A168,(GT$4),0),0)*($AH169-$AH168)/10000</f>
        <v>0</v>
      </c>
      <c r="GU168" s="17"/>
      <c r="GV168" s="128" t="n">
        <f aca="false">SUM(GO168:GT168)</f>
        <v>0</v>
      </c>
      <c r="GW168" s="128" t="n">
        <f aca="false">GV168*AL168</f>
        <v>0</v>
      </c>
      <c r="GZ168" s="17"/>
      <c r="HA168" s="17"/>
      <c r="HB168" s="17"/>
      <c r="HC168" s="17"/>
      <c r="HD168" s="140" t="n">
        <f aca="false">IF(HD$2&lt;=$A168,IF(HD$3&gt;=$A168,(HD$4),0),0)*($AH169-$AH168)/10000</f>
        <v>0</v>
      </c>
      <c r="HE168" s="140" t="n">
        <f aca="false">IF(HE$2&lt;=$A168,IF(HE$3&gt;=$A168,(HE$4),0),0)*($AH169-$AH168)/10000</f>
        <v>0</v>
      </c>
      <c r="HF168" s="140" t="n">
        <f aca="false">IF(HF$2&lt;=$A168,IF(HF$3&gt;=$A168,(HF$4),0),0)*($AH169-$AH168)/10000</f>
        <v>0</v>
      </c>
      <c r="HG168" s="140" t="n">
        <f aca="false">IF(HG$2&lt;=$A168,IF(HG$3&gt;=$A168,(HG$4),0),0)*($AH169-$AH168)/10000</f>
        <v>0</v>
      </c>
      <c r="HH168" s="140" t="n">
        <f aca="false">IF(HH$2&lt;=$A168,IF(HH$3&gt;=$A168,(HH$4),0),0)*($AH169-$AH168)/10000</f>
        <v>0</v>
      </c>
      <c r="HI168" s="140" t="n">
        <f aca="false">IF(HI$2&lt;=$A168,IF(HI$3&gt;=$A168,(HI$4),0),0)*($AH169-$AH168)/10000</f>
        <v>0</v>
      </c>
      <c r="HJ168" s="17"/>
      <c r="HK168" s="128" t="n">
        <f aca="false">SUM(HD168:HI168)</f>
        <v>0</v>
      </c>
      <c r="HL168" s="128" t="n">
        <f aca="false">HK168*AL168</f>
        <v>0</v>
      </c>
    </row>
    <row r="169" customFormat="false" ht="16.5" hidden="false" customHeight="false" outlineLevel="0" collapsed="false">
      <c r="A169" s="133" t="n">
        <v>41883</v>
      </c>
      <c r="B169" s="144" t="e">
        <f aca="false">INDEX(PrnArray,MATCH($A169,PrnColumn,0),MATCH($AE$19,PrnRow,0))+EP169</f>
        <v>#VALUE!</v>
      </c>
      <c r="C169" s="135" t="n">
        <f aca="false">INDEX(M1SHEET,MATCH($A169,M1COLUMN,0),MATCH($AF$14,M1ROW,0))</f>
        <v>0</v>
      </c>
      <c r="D169" s="152"/>
      <c r="E169" s="144" t="n">
        <f aca="false">INDEX(PrnArray,MATCH($A169,PrnColumn,0),MATCH($AF$47,PrnRow,0))+HL169</f>
        <v>0</v>
      </c>
      <c r="F169" s="135" t="n">
        <f aca="false">INDEX(M1SHEET,MATCH($A169,M1COLUMN,0),MATCH($AF$6,M1ROW,0))</f>
        <v>0.19</v>
      </c>
      <c r="G169" s="152"/>
      <c r="H169" s="144" t="n">
        <f aca="false">INDEX(PrnArray,MATCH($A169,PrnColumn,0),MATCH($AE$11,PrnRow,0))</f>
        <v>0</v>
      </c>
      <c r="I169" s="135" t="n">
        <f aca="false">INDEX(M1SHEET,MATCH($A169,M1COLUMN,0),MATCH($AF$20,M1ROW,0))</f>
        <v>-0.09</v>
      </c>
      <c r="J169" s="152"/>
      <c r="K169" s="144" t="e">
        <f aca="false">INDEX(PrnArray,MATCH($A169,PrnColumn,0),MATCH($AE$21,PrnRow,0))+FS169</f>
        <v>#VALUE!</v>
      </c>
      <c r="L169" s="135" t="n">
        <f aca="false">INDEX(M1SHEET,MATCH($A169,M1COLUMN,0),MATCH($AF$10,M1ROW,0))</f>
        <v>0.1</v>
      </c>
      <c r="M169" s="152"/>
      <c r="N169" s="144" t="n">
        <f aca="false">INDEX(PrnArray,MATCH($A169,PrnColumn,0),MATCH($AE$40,PrnRow,0))+AJ169</f>
        <v>-40.42</v>
      </c>
      <c r="O169" s="135" t="n">
        <f aca="false">INDEX(M1SHEET,MATCH($A169,M1COLUMN,0),MATCH($AF$26,M1ROW,0))</f>
        <v>0.13</v>
      </c>
      <c r="P169" s="152"/>
      <c r="Q169" s="144" t="n">
        <f aca="false">INDEX(PrnArray,MATCH($A169,PrnColumn,0),MATCH($AE$2,PrnRow,0))+$BE169+$DE169</f>
        <v>1.27</v>
      </c>
      <c r="R169" s="135" t="n">
        <f aca="false">INDEX(M1SHEET,MATCH($A169,M1COLUMN,0),MATCH($AF$3,M1ROW,0))</f>
        <v>-0.57</v>
      </c>
      <c r="S169" s="152"/>
      <c r="T169" s="135" t="n">
        <f aca="false">INDEX(M1SHEET,MATCH($A169,M1COLUMN,0),MATCH($AF$28,M1ROW,0))</f>
        <v>5.61050769071641</v>
      </c>
      <c r="U169" s="152"/>
      <c r="V169" s="144" t="e">
        <f aca="false">INDEX(PrnArray,MATCH($A169,PrnColumn,0),MATCH($AE$18,PrnRow,0))+INDEX(optsArray,MATCH($A169,optsColumn,0),MATCH($AE$18,optsRow,0))+$BE169+$CJ169+$CR169+$DP169</f>
        <v>#VALUE!</v>
      </c>
      <c r="W169" s="135" t="n">
        <f aca="false">INDEX(M1SHEET,MATCH($A169,M1COLUMN,0),MATCH($AF$2,M1ROW,0))</f>
        <v>4.5845</v>
      </c>
      <c r="X169" s="152"/>
      <c r="Z169" s="150" t="e">
        <f aca="false">H169+K169+Q169</f>
        <v>#VALUE!</v>
      </c>
      <c r="AA169" s="58"/>
      <c r="AB169" s="58"/>
      <c r="AH169" s="138" t="n">
        <v>41883</v>
      </c>
      <c r="AI169" s="96" t="n">
        <f aca="false">(BE169+BQ169+CJ169+DP169)*AL169</f>
        <v>0</v>
      </c>
      <c r="AJ169" s="97" t="n">
        <f aca="false">(AN169)*(AL169)</f>
        <v>0</v>
      </c>
      <c r="AK169" s="97" t="n">
        <f aca="false">(AM169+AN169)*(AL169)</f>
        <v>0</v>
      </c>
      <c r="AL169" s="139" t="n">
        <f aca="false">INDEX(M1SHEET,MATCH($AH169,M1COLUMN,0),MATCH($AF$38,M1ROW,0))</f>
        <v>0.434674818530509</v>
      </c>
      <c r="AM169" s="122" t="n">
        <f aca="false">BR169</f>
        <v>0</v>
      </c>
      <c r="AN169" s="97" t="n">
        <f aca="false">BQ169</f>
        <v>0</v>
      </c>
      <c r="AO169" s="125"/>
      <c r="AP169" s="108"/>
      <c r="AQ169" s="128"/>
      <c r="AR169" s="108"/>
      <c r="AS169" s="17"/>
      <c r="AT169" s="17"/>
      <c r="AU169" s="37" t="n">
        <v>41883</v>
      </c>
      <c r="AV169" s="17"/>
      <c r="AW169" s="128" t="n">
        <f aca="false">IF(AW$2&lt;=$A169,IF(AW$3&gt;=$A169,(AW$4/1.055056),0),0)*($AH170-$AH169)/10000</f>
        <v>0</v>
      </c>
      <c r="AX169" s="140" t="n">
        <f aca="false">IF(AX$2&lt;=$A169,IF(AX$3&gt;=$A169,(AX$4/1.055056),0),0)*($AH170-$AH169)/10000</f>
        <v>0</v>
      </c>
      <c r="AY169" s="140" t="n">
        <f aca="false">IF(AY$2&lt;=$A169,IF(AY$3&gt;=$A169,(AY$4/1.055056),0),0)*($AH170-$AH169)/10000</f>
        <v>0</v>
      </c>
      <c r="AZ169" s="140" t="n">
        <f aca="false">IF(AZ$2&lt;=$A169,IF(AZ$3&gt;=$A169,(AZ$4/1.055056),0),0)*($AH170-$AH169)/10000</f>
        <v>0</v>
      </c>
      <c r="BA169" s="140" t="n">
        <f aca="false">IF(BA$2&lt;=$A169,IF(BA$3&gt;=$A169,(BA$4/1.055056),0),0)*($AH170-$AH169)/10000</f>
        <v>0</v>
      </c>
      <c r="BB169" s="140" t="n">
        <f aca="false">IF(BB$2&lt;=$A169,IF(BB$3&gt;=$A169,(BB$4/1.055056),0),0)*($AH170-$AH169)/10000</f>
        <v>0</v>
      </c>
      <c r="BC169" s="140" t="n">
        <f aca="false">IF(BC$2&lt;=$A169,IF(BC$3&gt;=$A169,(BC$4/1.055056),0),0)*($AH170-$AH169)/10000</f>
        <v>0</v>
      </c>
      <c r="BD169" s="140"/>
      <c r="BE169" s="140" t="n">
        <f aca="false">SUM(AW169:BD169)*AL169</f>
        <v>0</v>
      </c>
      <c r="BF169" s="13"/>
      <c r="BG169" s="13"/>
      <c r="BH169" s="141" t="n">
        <f aca="false">IF(BH$2&lt;=$A169,IF(BH$3&gt;=$A169,(BH$4/1.055056),0),0)*($AH170-$AH169)/10000</f>
        <v>0</v>
      </c>
      <c r="BI169" s="141" t="n">
        <f aca="false">IF(BI$2&lt;=$A169,IF(BI$3&gt;=$A169,(BI$4/1.055056),0),0)*($AH170-$AH169)/10000</f>
        <v>0</v>
      </c>
      <c r="BJ169" s="141" t="n">
        <f aca="false">IF(BJ$2&lt;=$A169,IF(BJ$3&gt;=$A169,(BJ$4/1.055056),0),0)*($AH170-$AH169)/10000</f>
        <v>0</v>
      </c>
      <c r="BK169" s="141" t="n">
        <f aca="false">IF(BK$2&lt;=$A169,IF(BK$3&gt;=$A169,(BK$4/1.055056),0),0)*($AH170-$AH169)/10000</f>
        <v>0</v>
      </c>
      <c r="BL169" s="141" t="n">
        <f aca="false">IF(BL$2&lt;=$A169,IF(BL$3&gt;=$A169,(BL$4/1.055056),0),0)*($AH170-$AH169)/10000</f>
        <v>0</v>
      </c>
      <c r="BM169" s="141" t="n">
        <f aca="false">IF(BM$2&lt;=$A169,IF(BM$3&gt;=$A169,(BM$4/1.055056),0),0)*($AH170-$AH169)/10000</f>
        <v>0</v>
      </c>
      <c r="BN169" s="141" t="n">
        <f aca="false">IF(BN$2&lt;=$A169,IF(BN$3&gt;=$A169,(BN$4/1.055056),0),0)*($AH170-$AH169)/10000</f>
        <v>0</v>
      </c>
      <c r="BO169" s="141" t="n">
        <f aca="false">IF(BO$2&lt;=$A169,IF(BO$3&gt;=$A169,(BO$4/1.055056),0),0)*($AH170-$AH169)/10000</f>
        <v>0</v>
      </c>
      <c r="BP169" s="13"/>
      <c r="BQ169" s="14" t="n">
        <f aca="false">SUM(BH169:BO169)</f>
        <v>0</v>
      </c>
      <c r="BR169" s="14"/>
      <c r="BS169" s="14"/>
      <c r="BT169" s="17"/>
      <c r="BU169" s="17"/>
      <c r="BV169" s="142" t="n">
        <f aca="false">IF(BV$2&lt;=$A169,IF(BV$3&gt;=$A169,(BV$4),0),0)*($AH170-$AH169)/10000</f>
        <v>0</v>
      </c>
      <c r="BW169" s="142" t="n">
        <f aca="false">IF(BW$2&lt;=$A169,IF(BW$3&gt;=$A169,(BW$4),0),0)*($AH170-$AH169)/10000</f>
        <v>0</v>
      </c>
      <c r="BX169" s="142" t="n">
        <f aca="false">IF(BX$2&lt;=$A169,IF(BX$3&gt;=$A169,(BX$4),0),0)*($AH170-$AH169)/10000</f>
        <v>0</v>
      </c>
      <c r="BY169" s="142" t="n">
        <f aca="false">IF(BY$2&lt;=$A169,IF(BY$3&gt;=$A169,(BY$4),0),0)*($AH170-$AH169)/10000</f>
        <v>0</v>
      </c>
      <c r="BZ169" s="142" t="n">
        <f aca="false">IF(BZ$2&lt;=$A169,IF(BZ$3&gt;=$A169,(BZ$4),0),0)*($AH170-$AH169)/10000</f>
        <v>0</v>
      </c>
      <c r="CA169" s="140" t="n">
        <f aca="false">IF(CA$2&lt;=$A169,IF(CA$3&gt;=$A169,(CA$4),0),0)*($AH170-$AH169)/10000</f>
        <v>0</v>
      </c>
      <c r="CB169" s="140" t="n">
        <f aca="false">IF(CB$2&lt;=$A169,IF(CB$3&gt;=$A169,(CB$4),0),0)*($AH170-$AH169)/10000</f>
        <v>0</v>
      </c>
      <c r="CC169" s="140" t="n">
        <f aca="false">IF(CC$2&lt;=$A169,IF(CC$3&gt;=$A169,(CC$4),0),0)*($AH170-$AH169)/10000</f>
        <v>0</v>
      </c>
      <c r="CD169" s="140" t="n">
        <f aca="false">IF(CD$2&lt;=$A169,IF(CD$3&gt;=$A169,(CD$4),0),0)*($AH170-$AH169)/10000</f>
        <v>0</v>
      </c>
      <c r="CE169" s="140" t="n">
        <f aca="false">IF(CE$2&lt;=$A169,IF(CE$3&gt;=$A169,(CE$4),0),0)*($AH170-$AH169)/10000</f>
        <v>0</v>
      </c>
      <c r="CF169" s="140" t="n">
        <f aca="false">IF(CF$2&lt;=$A169,IF(CF$3&gt;=$A169,(CF$4),0),0)*($AH170-$AH169)/10000</f>
        <v>0</v>
      </c>
      <c r="CG169" s="140" t="n">
        <f aca="false">IF(CG$2&lt;=$A169,IF(CG$3&gt;=$A169,(CG$4),0),0)*($AH170-$AH169)/10000</f>
        <v>0</v>
      </c>
      <c r="CH169" s="140" t="n">
        <f aca="false">IF(CH$2&lt;=$A169,IF(CH$3&gt;=$A169,(CH$4),0),0)*($AH170-$AH169)/10000</f>
        <v>0</v>
      </c>
      <c r="CI169" s="17"/>
      <c r="CJ169" s="128" t="n">
        <f aca="false">SUM(BV169:CH169)*$AL169</f>
        <v>0</v>
      </c>
      <c r="CK169" s="128"/>
      <c r="CL169" s="128"/>
      <c r="CM169" s="142" t="n">
        <f aca="false">IF(CM$2&lt;=$A169,IF(CM$3&gt;=$A169,(CM$4),0),0)*($AH170-$AH169)/10000</f>
        <v>0</v>
      </c>
      <c r="CN169" s="142" t="n">
        <f aca="false">IF(CN$2&lt;=$A169,IF(CN$3&gt;=$A169,(CN$4),0),0)*($AH170-$AH169)/10000</f>
        <v>0</v>
      </c>
      <c r="CO169" s="142" t="n">
        <f aca="false">IF(CO$2&lt;=$A169,IF(CO$3&gt;=$A169,(CO$4),0),0)*($AH170-$AH169)/10000</f>
        <v>0</v>
      </c>
      <c r="CP169" s="142" t="n">
        <f aca="false">IF(CP$2&lt;=$A169,IF(CP$3&gt;=$A169,(CP$4),0),0)*($AH170-$AH169)/10000</f>
        <v>0</v>
      </c>
      <c r="CQ169" s="128"/>
      <c r="CR169" s="128" t="n">
        <f aca="false">SUM(CM169:CP169)*AL169</f>
        <v>0</v>
      </c>
      <c r="CS169" s="128"/>
      <c r="CT169" s="17"/>
      <c r="CU169" s="17"/>
      <c r="CV169" s="17"/>
      <c r="CW169" s="140" t="n">
        <f aca="false">IF(CW$2&lt;=$A169,IF(CW$3&gt;=$A169,(CW$4),0),0)*($AH170-$AH169)/10000</f>
        <v>0</v>
      </c>
      <c r="CX169" s="140" t="n">
        <f aca="false">IF(CX$2&lt;=$A169,IF(CX$3&gt;=$A169,(CX$4),0),0)*($AH170-$AH169)/10000</f>
        <v>0</v>
      </c>
      <c r="CY169" s="140" t="n">
        <f aca="false">IF(CY$2&lt;=$A169,IF(CY$3&gt;=$A169,(CY$4),0),0)*($AH170-$AH169)/10000</f>
        <v>0</v>
      </c>
      <c r="CZ169" s="140" t="n">
        <f aca="false">IF(CZ$2&lt;=$A169,IF(CZ$3&gt;=$A169,(CZ$4),0),0)*($AH170-$AH169)/10000</f>
        <v>0</v>
      </c>
      <c r="DA169" s="140" t="n">
        <f aca="false">IF(DA$2&lt;=$A169,IF(DA$3&gt;=$A169,(DA$4),0),0)*($AH170-$AH169)/10000</f>
        <v>0</v>
      </c>
      <c r="DB169" s="140" t="n">
        <f aca="false">IF(DB$2&lt;=$A169,IF(DB$3&gt;=$A169,(DB$4),0),0)*($AH170-$AH169)/10000</f>
        <v>0</v>
      </c>
      <c r="DC169" s="140" t="n">
        <f aca="false">IF(DC$2&lt;=$A169,IF(DC$3&gt;=$A169,(DC$4),0),0)*($AH170-$AH169)/10000</f>
        <v>0</v>
      </c>
      <c r="DD169" s="17"/>
      <c r="DE169" s="128" t="n">
        <f aca="false">SUM(CW169:DC169)*$AL169</f>
        <v>0</v>
      </c>
      <c r="DF169" s="17"/>
      <c r="DG169" s="17"/>
      <c r="DH169" s="17"/>
      <c r="DI169" s="17"/>
      <c r="DJ169" s="17"/>
      <c r="DK169" s="140" t="n">
        <f aca="false">IF(DK$2&lt;=$A169,IF(DK$3&gt;=$A169,(DK$4),0),0)*($AH170-$AH169)/10000</f>
        <v>0</v>
      </c>
      <c r="DL169" s="140" t="n">
        <f aca="false">IF(DL$2&lt;=$A169,IF(DL$3&gt;=$A169,(DL$4),0),0)*($AH170-$AH169)/10000</f>
        <v>0</v>
      </c>
      <c r="DM169" s="140" t="n">
        <f aca="false">IF(DM$2&lt;=$A169,IF(DM$3&gt;=$A169,(DM$4),0),0)*($AH170-$AH169)/10000</f>
        <v>0</v>
      </c>
      <c r="DN169" s="140" t="n">
        <f aca="false">IF(DN$2&lt;=$A169,IF(DN$3&gt;=$A169,(DN$4),0),0)*($AH170-$AH169)/10000</f>
        <v>0</v>
      </c>
      <c r="DO169" s="140"/>
      <c r="DP169" s="140" t="n">
        <f aca="false">SUM(DK169:DN169)*AL169</f>
        <v>0</v>
      </c>
      <c r="DQ169" s="140"/>
      <c r="DR169" s="140" t="n">
        <f aca="false">IF(DR$2&lt;=$A169,IF(DR$3&gt;=$A169,(DR$4),0),0)*($AH170-$AH169)/10000</f>
        <v>0</v>
      </c>
      <c r="DS169" s="140" t="n">
        <f aca="false">IF(DS$2&lt;=$A169,IF(DS$3&gt;=$A169,(DS$4),0),0)*($AH170-$AH169)/10000</f>
        <v>0</v>
      </c>
      <c r="DT169" s="140" t="n">
        <f aca="false">IF(DT$2&lt;=$A169,IF(DT$3&gt;=$A169,(DT$4),0),0)*($AH170-$AH169)/10000</f>
        <v>0</v>
      </c>
      <c r="DU169" s="140" t="n">
        <f aca="false">IF(DU$2&lt;=$A169,IF(DU$3&gt;=$A169,(DU$4),0),0)*($AH170-$AH169)/10000</f>
        <v>0</v>
      </c>
      <c r="DV169" s="140" t="n">
        <f aca="false">IF(DV$2&lt;=$A169,IF(DV$3&gt;=$A169,(DV$4),0),0)*($AH170-$AH169)/10000</f>
        <v>0</v>
      </c>
      <c r="DW169" s="140" t="n">
        <f aca="false">IF(DW$2&lt;=$A169,IF(DW$3&gt;=$A169,(DW$4),0),0)*($AH170-$AH169)/10000</f>
        <v>0</v>
      </c>
      <c r="DX169" s="140" t="n">
        <f aca="false">IF(DX$2&lt;=$A169,IF(DX$3&gt;=$A169,(DX$4),0),0)*($AH170-$AH169)/10000</f>
        <v>0</v>
      </c>
      <c r="DY169" s="140" t="n">
        <f aca="false">IF(DY$2&lt;=$A169,IF(DY$3&gt;=$A169,(DY$4),0),0)*($AH170-$AH169)/10000</f>
        <v>0</v>
      </c>
      <c r="DZ169" s="17"/>
      <c r="EA169" s="128" t="n">
        <f aca="false">DP169+((SUM(DR169:DY169)))</f>
        <v>0</v>
      </c>
      <c r="EB169" s="128" t="n">
        <f aca="false">EA169*AL169</f>
        <v>0</v>
      </c>
      <c r="EC169" s="17"/>
      <c r="ED169" s="17"/>
      <c r="EE169" s="17"/>
      <c r="EF169" s="17"/>
      <c r="EG169" s="17"/>
      <c r="EH169" s="140" t="n">
        <f aca="false">IF(EH$2&lt;=$A169,IF(EH$3&gt;=$A169,(EH$4),0),0)*($AH170-$AH169)/10000</f>
        <v>0</v>
      </c>
      <c r="EI169" s="140" t="n">
        <f aca="false">IF(EI$2&lt;=$A169,IF(EI$3&gt;=$A169,(EI$4),0),0)*($AH170-$AH169)/10000</f>
        <v>0</v>
      </c>
      <c r="EJ169" s="140" t="n">
        <f aca="false">IF(EJ$2&lt;=$A169,IF(EJ$3&gt;=$A169,(EJ$4),0),0)*($AH170-$AH169)/10000</f>
        <v>0</v>
      </c>
      <c r="EK169" s="140" t="n">
        <f aca="false">IF(EK$2&lt;=$A169,IF(EK$3&gt;=$A169,(EK$4),0),0)*($AH170-$AH169)/10000</f>
        <v>0</v>
      </c>
      <c r="EL169" s="140" t="n">
        <f aca="false">IF(EL$2&lt;=$A169,IF(EL$3&gt;=$A169,(EL$4),0),0)*($AH170-$AH169)/10000</f>
        <v>0</v>
      </c>
      <c r="EM169" s="140" t="n">
        <f aca="false">IF(EM$2&lt;=$A169,IF(EM$3&gt;=$A169,(EM$4),0),0)*($AH170-$AH169)/10000</f>
        <v>0</v>
      </c>
      <c r="EN169" s="17"/>
      <c r="EO169" s="128" t="n">
        <f aca="false">SUM(EH169:EM169)</f>
        <v>0</v>
      </c>
      <c r="EP169" s="128" t="n">
        <f aca="false">EO169*AL169</f>
        <v>0</v>
      </c>
      <c r="EQ169" s="17"/>
      <c r="ER169" s="17"/>
      <c r="ES169" s="17"/>
      <c r="ET169" s="17"/>
      <c r="EU169" s="17"/>
      <c r="EV169" s="140" t="n">
        <f aca="false">IF(EV$2&lt;=$A169,IF(EV$3&gt;=$A169,(EV$4),0),0)*($AH170-$AH169)/10000</f>
        <v>0</v>
      </c>
      <c r="EW169" s="140" t="n">
        <f aca="false">IF(EW$2&lt;=$A169,IF(EW$3&gt;=$A169,(EW$4),0),0)*($AH170-$AH169)/10000</f>
        <v>0</v>
      </c>
      <c r="EX169" s="140" t="n">
        <f aca="false">IF(EX$2&lt;=$A169,IF(EX$3&gt;=$A169,(EX$4),0),0)*($AH170-$AH169)/10000</f>
        <v>0</v>
      </c>
      <c r="EY169" s="140" t="n">
        <f aca="false">IF(EY$2&lt;=$A169,IF(EY$3&gt;=$A169,(EY$4),0),0)*($AH170-$AH169)/10000</f>
        <v>0</v>
      </c>
      <c r="EZ169" s="140" t="n">
        <f aca="false">IF(EZ$2&lt;=$A169,IF(EZ$3&gt;=$A169,(EZ$4),0),0)*($AH170-$AH169)/10000</f>
        <v>0</v>
      </c>
      <c r="FA169" s="140" t="n">
        <f aca="false">IF(FA$2&lt;=$A169,IF(FA$3&gt;=$A169,(FA$4),0),0)*($AH170-$AH169)/10000</f>
        <v>0</v>
      </c>
      <c r="FB169" s="17"/>
      <c r="FC169" s="128" t="n">
        <f aca="false">SUM(EV169:FA169)</f>
        <v>0</v>
      </c>
      <c r="FD169" s="128" t="n">
        <f aca="false">FC169*AL169</f>
        <v>0</v>
      </c>
      <c r="FE169" s="17"/>
      <c r="FF169" s="17"/>
      <c r="FG169" s="17"/>
      <c r="FH169" s="17"/>
      <c r="FI169" s="17"/>
      <c r="FJ169" s="17"/>
      <c r="FK169" s="140" t="n">
        <f aca="false">IF(FK$2&lt;=$A169,IF(FK$3&gt;=$A169,(FK$4),0),0)*($AH170-$AH169)/10000</f>
        <v>0</v>
      </c>
      <c r="FL169" s="140" t="n">
        <f aca="false">IF(FL$2&lt;=$A169,IF(FL$3&gt;=$A169,(FL$4),0),0)*($AH170-$AH169)/10000</f>
        <v>0</v>
      </c>
      <c r="FM169" s="140" t="n">
        <f aca="false">IF(FM$2&lt;=$A169,IF(FM$3&gt;=$A169,(FM$4),0),0)*($AH170-$AH169)/10000</f>
        <v>0</v>
      </c>
      <c r="FN169" s="140" t="n">
        <f aca="false">IF(FN$2&lt;=$A169,IF(FN$3&gt;=$A169,(FN$4),0),0)*($AH170-$AH169)/10000</f>
        <v>0</v>
      </c>
      <c r="FO169" s="140" t="n">
        <f aca="false">IF(FO$2&lt;=$A169,IF(FO$3&gt;=$A169,(FO$4),0),0)*($AH170-$AH169)/10000</f>
        <v>0</v>
      </c>
      <c r="FP169" s="140" t="n">
        <f aca="false">IF(FP$2&lt;=$A169,IF(FP$3&gt;=$A169,(FP$4),0),0)*($AH170-$AH169)/10000</f>
        <v>0</v>
      </c>
      <c r="FQ169" s="17"/>
      <c r="FR169" s="128" t="n">
        <f aca="false">SUM(FK169:FP169)</f>
        <v>0</v>
      </c>
      <c r="FS169" s="128" t="n">
        <f aca="false">FR169*AL169</f>
        <v>0</v>
      </c>
      <c r="FT169" s="17"/>
      <c r="FU169" s="17"/>
      <c r="FV169" s="17"/>
      <c r="FW169" s="17"/>
      <c r="FX169" s="17"/>
      <c r="FY169" s="17"/>
      <c r="FZ169" s="140" t="n">
        <f aca="false">IF(FZ$2&lt;=$A169,IF(FZ$3&gt;=$A169,(FZ$4),0),0)*($AH170-$AH169)/10000</f>
        <v>0</v>
      </c>
      <c r="GA169" s="140" t="n">
        <f aca="false">IF(GA$2&lt;=$A169,IF(GA$3&gt;=$A169,(GA$4),0),0)*($AH170-$AH169)/10000</f>
        <v>0</v>
      </c>
      <c r="GB169" s="140" t="n">
        <f aca="false">IF(GB$2&lt;=$A169,IF(GB$3&gt;=$A169,(GB$4),0),0)*($AH170-$AH169)/10000</f>
        <v>0</v>
      </c>
      <c r="GC169" s="140" t="n">
        <f aca="false">IF(GC$2&lt;=$A169,IF(GC$3&gt;=$A169,(GC$4),0),0)*($AH170-$AH169)/10000</f>
        <v>0</v>
      </c>
      <c r="GD169" s="140" t="n">
        <f aca="false">IF(GD$2&lt;=$A169,IF(GD$3&gt;=$A169,(GD$4),0),0)*($AH170-$AH169)/10000</f>
        <v>0</v>
      </c>
      <c r="GE169" s="140" t="n">
        <f aca="false">IF(GE$2&lt;=$A169,IF(GE$3&gt;=$A169,(GE$4),0),0)*($AH170-$AH169)/10000</f>
        <v>0</v>
      </c>
      <c r="GF169" s="17"/>
      <c r="GG169" s="128" t="n">
        <f aca="false">SUM(FZ169:GE169)</f>
        <v>0</v>
      </c>
      <c r="GH169" s="128" t="n">
        <f aca="false">GG169*AL169</f>
        <v>0</v>
      </c>
      <c r="GK169" s="17"/>
      <c r="GL169" s="17"/>
      <c r="GM169" s="17"/>
      <c r="GN169" s="17"/>
      <c r="GO169" s="140" t="n">
        <f aca="false">IF(GO$2&lt;=$A169,IF(GO$3&gt;=$A169,(GO$4),0),0)*($AH170-$AH169)/10000</f>
        <v>0</v>
      </c>
      <c r="GP169" s="140" t="n">
        <f aca="false">IF(GP$2&lt;=$A169,IF(GP$3&gt;=$A169,(GP$4),0),0)*($AH170-$AH169)/10000</f>
        <v>0</v>
      </c>
      <c r="GQ169" s="140" t="n">
        <f aca="false">IF(GQ$2&lt;=$A169,IF(GQ$3&gt;=$A169,(GQ$4),0),0)*($AH170-$AH169)/10000</f>
        <v>0</v>
      </c>
      <c r="GR169" s="140" t="n">
        <f aca="false">IF(GR$2&lt;=$A169,IF(GR$3&gt;=$A169,(GR$4),0),0)*($AH170-$AH169)/10000</f>
        <v>0</v>
      </c>
      <c r="GS169" s="140" t="n">
        <f aca="false">IF(GS$2&lt;=$A169,IF(GS$3&gt;=$A169,(GS$4),0),0)*($AH170-$AH169)/10000</f>
        <v>0</v>
      </c>
      <c r="GT169" s="140" t="n">
        <f aca="false">IF(GT$2&lt;=$A169,IF(GT$3&gt;=$A169,(GT$4),0),0)*($AH170-$AH169)/10000</f>
        <v>0</v>
      </c>
      <c r="GU169" s="17"/>
      <c r="GV169" s="128" t="n">
        <f aca="false">SUM(GO169:GT169)</f>
        <v>0</v>
      </c>
      <c r="GW169" s="128" t="n">
        <f aca="false">GV169*AL169</f>
        <v>0</v>
      </c>
      <c r="GZ169" s="17"/>
      <c r="HA169" s="17"/>
      <c r="HB169" s="17"/>
      <c r="HC169" s="17"/>
      <c r="HD169" s="140" t="n">
        <f aca="false">IF(HD$2&lt;=$A169,IF(HD$3&gt;=$A169,(HD$4),0),0)*($AH170-$AH169)/10000</f>
        <v>0</v>
      </c>
      <c r="HE169" s="140" t="n">
        <f aca="false">IF(HE$2&lt;=$A169,IF(HE$3&gt;=$A169,(HE$4),0),0)*($AH170-$AH169)/10000</f>
        <v>0</v>
      </c>
      <c r="HF169" s="140" t="n">
        <f aca="false">IF(HF$2&lt;=$A169,IF(HF$3&gt;=$A169,(HF$4),0),0)*($AH170-$AH169)/10000</f>
        <v>0</v>
      </c>
      <c r="HG169" s="140" t="n">
        <f aca="false">IF(HG$2&lt;=$A169,IF(HG$3&gt;=$A169,(HG$4),0),0)*($AH170-$AH169)/10000</f>
        <v>0</v>
      </c>
      <c r="HH169" s="140" t="n">
        <f aca="false">IF(HH$2&lt;=$A169,IF(HH$3&gt;=$A169,(HH$4),0),0)*($AH170-$AH169)/10000</f>
        <v>0</v>
      </c>
      <c r="HI169" s="140" t="n">
        <f aca="false">IF(HI$2&lt;=$A169,IF(HI$3&gt;=$A169,(HI$4),0),0)*($AH170-$AH169)/10000</f>
        <v>0</v>
      </c>
      <c r="HJ169" s="17"/>
      <c r="HK169" s="128" t="n">
        <f aca="false">SUM(HD169:HI169)</f>
        <v>0</v>
      </c>
      <c r="HL169" s="128" t="n">
        <f aca="false">HK169*AL169</f>
        <v>0</v>
      </c>
    </row>
    <row r="170" customFormat="false" ht="16.5" hidden="false" customHeight="false" outlineLevel="0" collapsed="false">
      <c r="A170" s="133" t="n">
        <v>41913</v>
      </c>
      <c r="B170" s="153" t="e">
        <f aca="false">INDEX(PrnArray,MATCH($A170,PrnColumn,0),MATCH($AE$19,PrnRow,0))+EP170</f>
        <v>#VALUE!</v>
      </c>
      <c r="C170" s="154" t="n">
        <f aca="false">INDEX(M1SHEET,MATCH($A170,M1COLUMN,0),MATCH($AF$14,M1ROW,0))</f>
        <v>0</v>
      </c>
      <c r="D170" s="155"/>
      <c r="E170" s="153" t="n">
        <f aca="false">INDEX(PrnArray,MATCH($A170,PrnColumn,0),MATCH($AF$47,PrnRow,0))+HL170</f>
        <v>0</v>
      </c>
      <c r="F170" s="154" t="n">
        <f aca="false">INDEX(M1SHEET,MATCH($A170,M1COLUMN,0),MATCH($AF$6,M1ROW,0))</f>
        <v>0.2</v>
      </c>
      <c r="G170" s="155"/>
      <c r="H170" s="153" t="n">
        <f aca="false">INDEX(PrnArray,MATCH($A170,PrnColumn,0),MATCH($AE$11,PrnRow,0))</f>
        <v>0</v>
      </c>
      <c r="I170" s="154" t="n">
        <f aca="false">INDEX(M1SHEET,MATCH($A170,M1COLUMN,0),MATCH($AF$20,M1ROW,0))</f>
        <v>-0.09</v>
      </c>
      <c r="J170" s="155"/>
      <c r="K170" s="153" t="e">
        <f aca="false">INDEX(PrnArray,MATCH($A170,PrnColumn,0),MATCH($AE$21,PrnRow,0))+FS170</f>
        <v>#VALUE!</v>
      </c>
      <c r="L170" s="154" t="n">
        <f aca="false">INDEX(M1SHEET,MATCH($A170,M1COLUMN,0),MATCH($AF$10,M1ROW,0))</f>
        <v>0.11</v>
      </c>
      <c r="M170" s="155"/>
      <c r="N170" s="153" t="n">
        <f aca="false">INDEX(PrnArray,MATCH($A170,PrnColumn,0),MATCH($AE$40,PrnRow,0))+AJ170</f>
        <v>-41.54</v>
      </c>
      <c r="O170" s="154" t="n">
        <f aca="false">INDEX(M1SHEET,MATCH($A170,M1COLUMN,0),MATCH($AF$26,M1ROW,0))</f>
        <v>0.13</v>
      </c>
      <c r="P170" s="155"/>
      <c r="Q170" s="153" t="n">
        <f aca="false">INDEX(PrnArray,MATCH($A170,PrnColumn,0),MATCH($AE$2,PrnRow,0))+$BE170+$DE170</f>
        <v>1.31</v>
      </c>
      <c r="R170" s="154" t="n">
        <f aca="false">INDEX(M1SHEET,MATCH($A170,M1COLUMN,0),MATCH($AF$3,M1ROW,0))</f>
        <v>-0.57</v>
      </c>
      <c r="S170" s="155"/>
      <c r="T170" s="154" t="n">
        <f aca="false">INDEX(M1SHEET,MATCH($A170,M1COLUMN,0),MATCH($AF$28,M1ROW,0))</f>
        <v>5.66377824505843</v>
      </c>
      <c r="U170" s="155"/>
      <c r="V170" s="153" t="e">
        <f aca="false">INDEX(PrnArray,MATCH($A170,PrnColumn,0),MATCH($AE$18,PrnRow,0))+INDEX(optsArray,MATCH($A170,optsColumn,0),MATCH($AE$18,optsRow,0))+$BE170+$CJ170+$CR170+$DP170</f>
        <v>#VALUE!</v>
      </c>
      <c r="W170" s="154" t="n">
        <f aca="false">INDEX(M1SHEET,MATCH($A170,M1COLUMN,0),MATCH($AF$2,M1ROW,0))</f>
        <v>4.6225</v>
      </c>
      <c r="X170" s="155"/>
      <c r="Z170" s="146" t="e">
        <f aca="false">H170+K170+Q170</f>
        <v>#VALUE!</v>
      </c>
      <c r="AA170" s="58"/>
      <c r="AB170" s="58"/>
      <c r="AH170" s="138" t="n">
        <v>41913</v>
      </c>
      <c r="AI170" s="96" t="n">
        <f aca="false">(BE170+BQ170+CJ170+DP170)*AL170</f>
        <v>0</v>
      </c>
      <c r="AJ170" s="97" t="n">
        <f aca="false">(AN170)*(AL170)</f>
        <v>0</v>
      </c>
      <c r="AK170" s="97" t="n">
        <f aca="false">(AM170+AN170)*(AL170)</f>
        <v>0</v>
      </c>
      <c r="AL170" s="139" t="n">
        <f aca="false">INDEX(M1SHEET,MATCH($AH170,M1COLUMN,0),MATCH($AF$38,M1ROW,0))</f>
        <v>0.432264407231845</v>
      </c>
      <c r="AM170" s="122" t="n">
        <f aca="false">BR170</f>
        <v>0</v>
      </c>
      <c r="AN170" s="97" t="n">
        <f aca="false">BQ170</f>
        <v>0</v>
      </c>
      <c r="AO170" s="125"/>
      <c r="AP170" s="108"/>
      <c r="AQ170" s="128"/>
      <c r="AR170" s="108"/>
      <c r="AS170" s="17"/>
      <c r="AT170" s="17"/>
      <c r="AU170" s="37" t="n">
        <v>41913</v>
      </c>
      <c r="AV170" s="17"/>
      <c r="AW170" s="128" t="n">
        <f aca="false">IF(AW$2&lt;=$A170,IF(AW$3&gt;=$A170,(AW$4/1.055056),0),0)*($AH171-$AH170)/10000</f>
        <v>0</v>
      </c>
      <c r="AX170" s="140" t="n">
        <f aca="false">IF(AX$2&lt;=$A170,IF(AX$3&gt;=$A170,(AX$4/1.055056),0),0)*($AH171-$AH170)/10000</f>
        <v>0</v>
      </c>
      <c r="AY170" s="140" t="n">
        <f aca="false">IF(AY$2&lt;=$A170,IF(AY$3&gt;=$A170,(AY$4/1.055056),0),0)*($AH171-$AH170)/10000</f>
        <v>0</v>
      </c>
      <c r="AZ170" s="140" t="n">
        <f aca="false">IF(AZ$2&lt;=$A170,IF(AZ$3&gt;=$A170,(AZ$4/1.055056),0),0)*($AH171-$AH170)/10000</f>
        <v>0</v>
      </c>
      <c r="BA170" s="140" t="n">
        <f aca="false">IF(BA$2&lt;=$A170,IF(BA$3&gt;=$A170,(BA$4/1.055056),0),0)*($AH171-$AH170)/10000</f>
        <v>0</v>
      </c>
      <c r="BB170" s="140" t="n">
        <f aca="false">IF(BB$2&lt;=$A170,IF(BB$3&gt;=$A170,(BB$4/1.055056),0),0)*($AH171-$AH170)/10000</f>
        <v>0</v>
      </c>
      <c r="BC170" s="140" t="n">
        <f aca="false">IF(BC$2&lt;=$A170,IF(BC$3&gt;=$A170,(BC$4/1.055056),0),0)*($AH171-$AH170)/10000</f>
        <v>0</v>
      </c>
      <c r="BD170" s="140"/>
      <c r="BE170" s="140" t="n">
        <f aca="false">SUM(AW170:BD170)*AL170</f>
        <v>0</v>
      </c>
      <c r="BF170" s="13"/>
      <c r="BG170" s="13"/>
      <c r="BH170" s="141" t="n">
        <f aca="false">IF(BH$2&lt;=$A170,IF(BH$3&gt;=$A170,(BH$4/1.055056),0),0)*($AH171-$AH170)/10000</f>
        <v>0</v>
      </c>
      <c r="BI170" s="141" t="n">
        <f aca="false">IF(BI$2&lt;=$A170,IF(BI$3&gt;=$A170,(BI$4/1.055056),0),0)*($AH171-$AH170)/10000</f>
        <v>0</v>
      </c>
      <c r="BJ170" s="141" t="n">
        <f aca="false">IF(BJ$2&lt;=$A170,IF(BJ$3&gt;=$A170,(BJ$4/1.055056),0),0)*($AH171-$AH170)/10000</f>
        <v>0</v>
      </c>
      <c r="BK170" s="141" t="n">
        <f aca="false">IF(BK$2&lt;=$A170,IF(BK$3&gt;=$A170,(BK$4/1.055056),0),0)*($AH171-$AH170)/10000</f>
        <v>0</v>
      </c>
      <c r="BL170" s="141" t="n">
        <f aca="false">IF(BL$2&lt;=$A170,IF(BL$3&gt;=$A170,(BL$4/1.055056),0),0)*($AH171-$AH170)/10000</f>
        <v>0</v>
      </c>
      <c r="BM170" s="141" t="n">
        <f aca="false">IF(BM$2&lt;=$A170,IF(BM$3&gt;=$A170,(BM$4/1.055056),0),0)*($AH171-$AH170)/10000</f>
        <v>0</v>
      </c>
      <c r="BN170" s="141" t="n">
        <f aca="false">IF(BN$2&lt;=$A170,IF(BN$3&gt;=$A170,(BN$4/1.055056),0),0)*($AH171-$AH170)/10000</f>
        <v>0</v>
      </c>
      <c r="BO170" s="141" t="n">
        <f aca="false">IF(BO$2&lt;=$A170,IF(BO$3&gt;=$A170,(BO$4/1.055056),0),0)*($AH171-$AH170)/10000</f>
        <v>0</v>
      </c>
      <c r="BP170" s="13"/>
      <c r="BQ170" s="14" t="n">
        <f aca="false">SUM(BH170:BO170)</f>
        <v>0</v>
      </c>
      <c r="BR170" s="14"/>
      <c r="BS170" s="14"/>
      <c r="BT170" s="17"/>
      <c r="BU170" s="17"/>
      <c r="BV170" s="142" t="n">
        <f aca="false">IF(BV$2&lt;=$A170,IF(BV$3&gt;=$A170,(BV$4),0),0)*($AH171-$AH170)/10000</f>
        <v>0</v>
      </c>
      <c r="BW170" s="142" t="n">
        <f aca="false">IF(BW$2&lt;=$A170,IF(BW$3&gt;=$A170,(BW$4),0),0)*($AH171-$AH170)/10000</f>
        <v>0</v>
      </c>
      <c r="BX170" s="142" t="n">
        <f aca="false">IF(BX$2&lt;=$A170,IF(BX$3&gt;=$A170,(BX$4),0),0)*($AH171-$AH170)/10000</f>
        <v>0</v>
      </c>
      <c r="BY170" s="142" t="n">
        <f aca="false">IF(BY$2&lt;=$A170,IF(BY$3&gt;=$A170,(BY$4),0),0)*($AH171-$AH170)/10000</f>
        <v>0</v>
      </c>
      <c r="BZ170" s="142" t="n">
        <f aca="false">IF(BZ$2&lt;=$A170,IF(BZ$3&gt;=$A170,(BZ$4),0),0)*($AH171-$AH170)/10000</f>
        <v>0</v>
      </c>
      <c r="CA170" s="140" t="n">
        <f aca="false">IF(CA$2&lt;=$A170,IF(CA$3&gt;=$A170,(CA$4),0),0)*($AH171-$AH170)/10000</f>
        <v>0</v>
      </c>
      <c r="CB170" s="140" t="n">
        <f aca="false">IF(CB$2&lt;=$A170,IF(CB$3&gt;=$A170,(CB$4),0),0)*($AH171-$AH170)/10000</f>
        <v>0</v>
      </c>
      <c r="CC170" s="140" t="n">
        <f aca="false">IF(CC$2&lt;=$A170,IF(CC$3&gt;=$A170,(CC$4),0),0)*($AH171-$AH170)/10000</f>
        <v>0</v>
      </c>
      <c r="CD170" s="140" t="n">
        <f aca="false">IF(CD$2&lt;=$A170,IF(CD$3&gt;=$A170,(CD$4),0),0)*($AH171-$AH170)/10000</f>
        <v>0</v>
      </c>
      <c r="CE170" s="140" t="n">
        <f aca="false">IF(CE$2&lt;=$A170,IF(CE$3&gt;=$A170,(CE$4),0),0)*($AH171-$AH170)/10000</f>
        <v>0</v>
      </c>
      <c r="CF170" s="140" t="n">
        <f aca="false">IF(CF$2&lt;=$A170,IF(CF$3&gt;=$A170,(CF$4),0),0)*($AH171-$AH170)/10000</f>
        <v>0</v>
      </c>
      <c r="CG170" s="140" t="n">
        <f aca="false">IF(CG$2&lt;=$A170,IF(CG$3&gt;=$A170,(CG$4),0),0)*($AH171-$AH170)/10000</f>
        <v>0</v>
      </c>
      <c r="CH170" s="140" t="n">
        <f aca="false">IF(CH$2&lt;=$A170,IF(CH$3&gt;=$A170,(CH$4),0),0)*($AH171-$AH170)/10000</f>
        <v>0</v>
      </c>
      <c r="CI170" s="17"/>
      <c r="CJ170" s="128" t="n">
        <f aca="false">SUM(BV170:CH170)*$AL170</f>
        <v>0</v>
      </c>
      <c r="CK170" s="128"/>
      <c r="CL170" s="128"/>
      <c r="CM170" s="142" t="n">
        <f aca="false">IF(CM$2&lt;=$A170,IF(CM$3&gt;=$A170,(CM$4),0),0)*($AH171-$AH170)/10000</f>
        <v>0</v>
      </c>
      <c r="CN170" s="142" t="n">
        <f aca="false">IF(CN$2&lt;=$A170,IF(CN$3&gt;=$A170,(CN$4),0),0)*($AH171-$AH170)/10000</f>
        <v>0</v>
      </c>
      <c r="CO170" s="142" t="n">
        <f aca="false">IF(CO$2&lt;=$A170,IF(CO$3&gt;=$A170,(CO$4),0),0)*($AH171-$AH170)/10000</f>
        <v>0</v>
      </c>
      <c r="CP170" s="142" t="n">
        <f aca="false">IF(CP$2&lt;=$A170,IF(CP$3&gt;=$A170,(CP$4),0),0)*($AH171-$AH170)/10000</f>
        <v>0</v>
      </c>
      <c r="CQ170" s="128"/>
      <c r="CR170" s="128" t="n">
        <f aca="false">SUM(CM170:CP170)*AL170</f>
        <v>0</v>
      </c>
      <c r="CS170" s="128"/>
      <c r="CT170" s="17"/>
      <c r="CU170" s="17"/>
      <c r="CV170" s="17"/>
      <c r="CW170" s="140" t="n">
        <f aca="false">IF(CW$2&lt;=$A170,IF(CW$3&gt;=$A170,(CW$4),0),0)*($AH171-$AH170)/10000</f>
        <v>0</v>
      </c>
      <c r="CX170" s="140" t="n">
        <f aca="false">IF(CX$2&lt;=$A170,IF(CX$3&gt;=$A170,(CX$4),0),0)*($AH171-$AH170)/10000</f>
        <v>0</v>
      </c>
      <c r="CY170" s="140" t="n">
        <f aca="false">IF(CY$2&lt;=$A170,IF(CY$3&gt;=$A170,(CY$4),0),0)*($AH171-$AH170)/10000</f>
        <v>0</v>
      </c>
      <c r="CZ170" s="140" t="n">
        <f aca="false">IF(CZ$2&lt;=$A170,IF(CZ$3&gt;=$A170,(CZ$4),0),0)*($AH171-$AH170)/10000</f>
        <v>0</v>
      </c>
      <c r="DA170" s="140" t="n">
        <f aca="false">IF(DA$2&lt;=$A170,IF(DA$3&gt;=$A170,(DA$4),0),0)*($AH171-$AH170)/10000</f>
        <v>0</v>
      </c>
      <c r="DB170" s="140" t="n">
        <f aca="false">IF(DB$2&lt;=$A170,IF(DB$3&gt;=$A170,(DB$4),0),0)*($AH171-$AH170)/10000</f>
        <v>0</v>
      </c>
      <c r="DC170" s="140" t="n">
        <f aca="false">IF(DC$2&lt;=$A170,IF(DC$3&gt;=$A170,(DC$4),0),0)*($AH171-$AH170)/10000</f>
        <v>0</v>
      </c>
      <c r="DD170" s="17"/>
      <c r="DE170" s="128" t="n">
        <f aca="false">SUM(CW170:DC170)*$AL170</f>
        <v>0</v>
      </c>
      <c r="DF170" s="17"/>
      <c r="DG170" s="17"/>
      <c r="DH170" s="17"/>
      <c r="DI170" s="17"/>
      <c r="DJ170" s="17"/>
      <c r="DK170" s="140" t="n">
        <f aca="false">IF(DK$2&lt;=$A170,IF(DK$3&gt;=$A170,(DK$4),0),0)*($AH171-$AH170)/10000</f>
        <v>0</v>
      </c>
      <c r="DL170" s="140" t="n">
        <f aca="false">IF(DL$2&lt;=$A170,IF(DL$3&gt;=$A170,(DL$4),0),0)*($AH171-$AH170)/10000</f>
        <v>0</v>
      </c>
      <c r="DM170" s="140" t="n">
        <f aca="false">IF(DM$2&lt;=$A170,IF(DM$3&gt;=$A170,(DM$4),0),0)*($AH171-$AH170)/10000</f>
        <v>0</v>
      </c>
      <c r="DN170" s="140" t="n">
        <f aca="false">IF(DN$2&lt;=$A170,IF(DN$3&gt;=$A170,(DN$4),0),0)*($AH171-$AH170)/10000</f>
        <v>0</v>
      </c>
      <c r="DO170" s="140"/>
      <c r="DP170" s="140" t="n">
        <f aca="false">SUM(DK170:DN170)*AL170</f>
        <v>0</v>
      </c>
      <c r="DQ170" s="140"/>
      <c r="DR170" s="140" t="n">
        <f aca="false">IF(DR$2&lt;=$A170,IF(DR$3&gt;=$A170,(DR$4),0),0)*($AH171-$AH170)/10000</f>
        <v>0</v>
      </c>
      <c r="DS170" s="140" t="n">
        <f aca="false">IF(DS$2&lt;=$A170,IF(DS$3&gt;=$A170,(DS$4),0),0)*($AH171-$AH170)/10000</f>
        <v>0</v>
      </c>
      <c r="DT170" s="140" t="n">
        <f aca="false">IF(DT$2&lt;=$A170,IF(DT$3&gt;=$A170,(DT$4),0),0)*($AH171-$AH170)/10000</f>
        <v>0</v>
      </c>
      <c r="DU170" s="140" t="n">
        <f aca="false">IF(DU$2&lt;=$A170,IF(DU$3&gt;=$A170,(DU$4),0),0)*($AH171-$AH170)/10000</f>
        <v>0</v>
      </c>
      <c r="DV170" s="140" t="n">
        <f aca="false">IF(DV$2&lt;=$A170,IF(DV$3&gt;=$A170,(DV$4),0),0)*($AH171-$AH170)/10000</f>
        <v>0</v>
      </c>
      <c r="DW170" s="140" t="n">
        <f aca="false">IF(DW$2&lt;=$A170,IF(DW$3&gt;=$A170,(DW$4),0),0)*($AH171-$AH170)/10000</f>
        <v>0</v>
      </c>
      <c r="DX170" s="140" t="n">
        <f aca="false">IF(DX$2&lt;=$A170,IF(DX$3&gt;=$A170,(DX$4),0),0)*($AH171-$AH170)/10000</f>
        <v>0</v>
      </c>
      <c r="DY170" s="140" t="n">
        <f aca="false">IF(DY$2&lt;=$A170,IF(DY$3&gt;=$A170,(DY$4),0),0)*($AH171-$AH170)/10000</f>
        <v>0</v>
      </c>
      <c r="DZ170" s="17"/>
      <c r="EA170" s="128" t="n">
        <f aca="false">DP170+((SUM(DR170:DY170)))</f>
        <v>0</v>
      </c>
      <c r="EB170" s="128" t="n">
        <f aca="false">EA170*AL170</f>
        <v>0</v>
      </c>
      <c r="EC170" s="17"/>
      <c r="ED170" s="17"/>
      <c r="EE170" s="17"/>
      <c r="EF170" s="17"/>
      <c r="EG170" s="17"/>
      <c r="EH170" s="140" t="n">
        <f aca="false">IF(EH$2&lt;=$A170,IF(EH$3&gt;=$A170,(EH$4),0),0)*($AH171-$AH170)/10000</f>
        <v>0</v>
      </c>
      <c r="EI170" s="140" t="n">
        <f aca="false">IF(EI$2&lt;=$A170,IF(EI$3&gt;=$A170,(EI$4),0),0)*($AH171-$AH170)/10000</f>
        <v>0</v>
      </c>
      <c r="EJ170" s="140" t="n">
        <f aca="false">IF(EJ$2&lt;=$A170,IF(EJ$3&gt;=$A170,(EJ$4),0),0)*($AH171-$AH170)/10000</f>
        <v>0</v>
      </c>
      <c r="EK170" s="140" t="n">
        <f aca="false">IF(EK$2&lt;=$A170,IF(EK$3&gt;=$A170,(EK$4),0),0)*($AH171-$AH170)/10000</f>
        <v>0</v>
      </c>
      <c r="EL170" s="140" t="n">
        <f aca="false">IF(EL$2&lt;=$A170,IF(EL$3&gt;=$A170,(EL$4),0),0)*($AH171-$AH170)/10000</f>
        <v>0</v>
      </c>
      <c r="EM170" s="140" t="n">
        <f aca="false">IF(EM$2&lt;=$A170,IF(EM$3&gt;=$A170,(EM$4),0),0)*($AH171-$AH170)/10000</f>
        <v>0</v>
      </c>
      <c r="EN170" s="17"/>
      <c r="EO170" s="128" t="n">
        <f aca="false">SUM(EH170:EM170)</f>
        <v>0</v>
      </c>
      <c r="EP170" s="128" t="n">
        <f aca="false">EO170*AL170</f>
        <v>0</v>
      </c>
      <c r="EQ170" s="17"/>
      <c r="ER170" s="17"/>
      <c r="ES170" s="17"/>
      <c r="ET170" s="17"/>
      <c r="EU170" s="17"/>
      <c r="EV170" s="140" t="n">
        <f aca="false">IF(EV$2&lt;=$A170,IF(EV$3&gt;=$A170,(EV$4),0),0)*($AH171-$AH170)/10000</f>
        <v>0</v>
      </c>
      <c r="EW170" s="140" t="n">
        <f aca="false">IF(EW$2&lt;=$A170,IF(EW$3&gt;=$A170,(EW$4),0),0)*($AH171-$AH170)/10000</f>
        <v>0</v>
      </c>
      <c r="EX170" s="140" t="n">
        <f aca="false">IF(EX$2&lt;=$A170,IF(EX$3&gt;=$A170,(EX$4),0),0)*($AH171-$AH170)/10000</f>
        <v>0</v>
      </c>
      <c r="EY170" s="140" t="n">
        <f aca="false">IF(EY$2&lt;=$A170,IF(EY$3&gt;=$A170,(EY$4),0),0)*($AH171-$AH170)/10000</f>
        <v>0</v>
      </c>
      <c r="EZ170" s="140" t="n">
        <f aca="false">IF(EZ$2&lt;=$A170,IF(EZ$3&gt;=$A170,(EZ$4),0),0)*($AH171-$AH170)/10000</f>
        <v>0</v>
      </c>
      <c r="FA170" s="140" t="n">
        <f aca="false">IF(FA$2&lt;=$A170,IF(FA$3&gt;=$A170,(FA$4),0),0)*($AH171-$AH170)/10000</f>
        <v>0</v>
      </c>
      <c r="FB170" s="17"/>
      <c r="FC170" s="128" t="n">
        <f aca="false">SUM(EV170:FA170)</f>
        <v>0</v>
      </c>
      <c r="FD170" s="128" t="n">
        <f aca="false">FC170*AL170</f>
        <v>0</v>
      </c>
      <c r="FE170" s="17"/>
      <c r="FF170" s="17"/>
      <c r="FG170" s="17"/>
      <c r="FH170" s="17"/>
      <c r="FI170" s="17"/>
      <c r="FJ170" s="17"/>
      <c r="FK170" s="140" t="n">
        <f aca="false">IF(FK$2&lt;=$A170,IF(FK$3&gt;=$A170,(FK$4),0),0)*($AH171-$AH170)/10000</f>
        <v>0</v>
      </c>
      <c r="FL170" s="140" t="n">
        <f aca="false">IF(FL$2&lt;=$A170,IF(FL$3&gt;=$A170,(FL$4),0),0)*($AH171-$AH170)/10000</f>
        <v>0</v>
      </c>
      <c r="FM170" s="140" t="n">
        <f aca="false">IF(FM$2&lt;=$A170,IF(FM$3&gt;=$A170,(FM$4),0),0)*($AH171-$AH170)/10000</f>
        <v>0</v>
      </c>
      <c r="FN170" s="140" t="n">
        <f aca="false">IF(FN$2&lt;=$A170,IF(FN$3&gt;=$A170,(FN$4),0),0)*($AH171-$AH170)/10000</f>
        <v>0</v>
      </c>
      <c r="FO170" s="140" t="n">
        <f aca="false">IF(FO$2&lt;=$A170,IF(FO$3&gt;=$A170,(FO$4),0),0)*($AH171-$AH170)/10000</f>
        <v>0</v>
      </c>
      <c r="FP170" s="140" t="n">
        <f aca="false">IF(FP$2&lt;=$A170,IF(FP$3&gt;=$A170,(FP$4),0),0)*($AH171-$AH170)/10000</f>
        <v>0</v>
      </c>
      <c r="FQ170" s="17"/>
      <c r="FR170" s="128" t="n">
        <f aca="false">SUM(FK170:FP170)</f>
        <v>0</v>
      </c>
      <c r="FS170" s="128" t="n">
        <f aca="false">FR170*AL170</f>
        <v>0</v>
      </c>
      <c r="FT170" s="17"/>
      <c r="FU170" s="17"/>
      <c r="FV170" s="17"/>
      <c r="FW170" s="17"/>
      <c r="FX170" s="17"/>
      <c r="FY170" s="17"/>
      <c r="FZ170" s="140" t="n">
        <f aca="false">IF(FZ$2&lt;=$A170,IF(FZ$3&gt;=$A170,(FZ$4),0),0)*($AH171-$AH170)/10000</f>
        <v>0</v>
      </c>
      <c r="GA170" s="140" t="n">
        <f aca="false">IF(GA$2&lt;=$A170,IF(GA$3&gt;=$A170,(GA$4),0),0)*($AH171-$AH170)/10000</f>
        <v>0</v>
      </c>
      <c r="GB170" s="140" t="n">
        <f aca="false">IF(GB$2&lt;=$A170,IF(GB$3&gt;=$A170,(GB$4),0),0)*($AH171-$AH170)/10000</f>
        <v>0</v>
      </c>
      <c r="GC170" s="140" t="n">
        <f aca="false">IF(GC$2&lt;=$A170,IF(GC$3&gt;=$A170,(GC$4),0),0)*($AH171-$AH170)/10000</f>
        <v>0</v>
      </c>
      <c r="GD170" s="140" t="n">
        <f aca="false">IF(GD$2&lt;=$A170,IF(GD$3&gt;=$A170,(GD$4),0),0)*($AH171-$AH170)/10000</f>
        <v>0</v>
      </c>
      <c r="GE170" s="140" t="n">
        <f aca="false">IF(GE$2&lt;=$A170,IF(GE$3&gt;=$A170,(GE$4),0),0)*($AH171-$AH170)/10000</f>
        <v>0</v>
      </c>
      <c r="GF170" s="17"/>
      <c r="GG170" s="128" t="n">
        <f aca="false">SUM(FZ170:GE170)</f>
        <v>0</v>
      </c>
      <c r="GH170" s="128" t="n">
        <f aca="false">GG170*AL170</f>
        <v>0</v>
      </c>
      <c r="GK170" s="17"/>
      <c r="GL170" s="17"/>
      <c r="GM170" s="17"/>
      <c r="GN170" s="17"/>
      <c r="GO170" s="140" t="n">
        <f aca="false">IF(GO$2&lt;=$A170,IF(GO$3&gt;=$A170,(GO$4),0),0)*($AH171-$AH170)/10000</f>
        <v>0</v>
      </c>
      <c r="GP170" s="140" t="n">
        <f aca="false">IF(GP$2&lt;=$A170,IF(GP$3&gt;=$A170,(GP$4),0),0)*($AH171-$AH170)/10000</f>
        <v>0</v>
      </c>
      <c r="GQ170" s="140" t="n">
        <f aca="false">IF(GQ$2&lt;=$A170,IF(GQ$3&gt;=$A170,(GQ$4),0),0)*($AH171-$AH170)/10000</f>
        <v>0</v>
      </c>
      <c r="GR170" s="140" t="n">
        <f aca="false">IF(GR$2&lt;=$A170,IF(GR$3&gt;=$A170,(GR$4),0),0)*($AH171-$AH170)/10000</f>
        <v>0</v>
      </c>
      <c r="GS170" s="140" t="n">
        <f aca="false">IF(GS$2&lt;=$A170,IF(GS$3&gt;=$A170,(GS$4),0),0)*($AH171-$AH170)/10000</f>
        <v>0</v>
      </c>
      <c r="GT170" s="140" t="n">
        <f aca="false">IF(GT$2&lt;=$A170,IF(GT$3&gt;=$A170,(GT$4),0),0)*($AH171-$AH170)/10000</f>
        <v>0</v>
      </c>
      <c r="GU170" s="17"/>
      <c r="GV170" s="128" t="n">
        <f aca="false">SUM(GO170:GT170)</f>
        <v>0</v>
      </c>
      <c r="GW170" s="128" t="n">
        <f aca="false">GV170*AL170</f>
        <v>0</v>
      </c>
      <c r="GZ170" s="17"/>
      <c r="HA170" s="17"/>
      <c r="HB170" s="17"/>
      <c r="HC170" s="17"/>
      <c r="HD170" s="140" t="n">
        <f aca="false">IF(HD$2&lt;=$A170,IF(HD$3&gt;=$A170,(HD$4),0),0)*($AH171-$AH170)/10000</f>
        <v>0</v>
      </c>
      <c r="HE170" s="140" t="n">
        <f aca="false">IF(HE$2&lt;=$A170,IF(HE$3&gt;=$A170,(HE$4),0),0)*($AH171-$AH170)/10000</f>
        <v>0</v>
      </c>
      <c r="HF170" s="140" t="n">
        <f aca="false">IF(HF$2&lt;=$A170,IF(HF$3&gt;=$A170,(HF$4),0),0)*($AH171-$AH170)/10000</f>
        <v>0</v>
      </c>
      <c r="HG170" s="140" t="n">
        <f aca="false">IF(HG$2&lt;=$A170,IF(HG$3&gt;=$A170,(HG$4),0),0)*($AH171-$AH170)/10000</f>
        <v>0</v>
      </c>
      <c r="HH170" s="140" t="n">
        <f aca="false">IF(HH$2&lt;=$A170,IF(HH$3&gt;=$A170,(HH$4),0),0)*($AH171-$AH170)/10000</f>
        <v>0</v>
      </c>
      <c r="HI170" s="140" t="n">
        <f aca="false">IF(HI$2&lt;=$A170,IF(HI$3&gt;=$A170,(HI$4),0),0)*($AH171-$AH170)/10000</f>
        <v>0</v>
      </c>
      <c r="HJ170" s="17"/>
      <c r="HK170" s="128" t="n">
        <f aca="false">SUM(HD170:HI170)</f>
        <v>0</v>
      </c>
      <c r="HL170" s="128" t="n">
        <f aca="false">HK170*AL170</f>
        <v>0</v>
      </c>
    </row>
    <row r="171" customFormat="false" ht="17.25" hidden="false" customHeight="false" outlineLevel="0" collapsed="false">
      <c r="A171" s="165" t="n">
        <v>41944</v>
      </c>
      <c r="B171" s="144" t="e">
        <f aca="false">INDEX(PrnArray,MATCH($A171,PrnColumn,0),MATCH($AE$19,PrnRow,0))+EP171</f>
        <v>#VALUE!</v>
      </c>
      <c r="C171" s="135" t="n">
        <f aca="false">INDEX(M1SHEET,MATCH($A171,M1COLUMN,0),MATCH($AF$14,M1ROW,0))</f>
        <v>0</v>
      </c>
      <c r="D171" s="136" t="n">
        <f aca="false">AVERAGE(C171:C182)</f>
        <v>0</v>
      </c>
      <c r="E171" s="144" t="n">
        <f aca="false">INDEX(PrnArray,MATCH($A171,PrnColumn,0),MATCH($AF$47,PrnRow,0))+HL171</f>
        <v>0</v>
      </c>
      <c r="F171" s="135" t="n">
        <f aca="false">INDEX(M1SHEET,MATCH($A171,M1COLUMN,0),MATCH($AF$6,M1ROW,0))</f>
        <v>0</v>
      </c>
      <c r="G171" s="136" t="n">
        <f aca="false">AVERAGE(F171:F182)</f>
        <v>0</v>
      </c>
      <c r="H171" s="144" t="n">
        <f aca="false">INDEX(PrnArray,MATCH($A171,PrnColumn,0),MATCH($AE$11,PrnRow,0))</f>
        <v>0</v>
      </c>
      <c r="I171" s="135" t="n">
        <f aca="false">INDEX(M1SHEET,MATCH($A171,M1COLUMN,0),MATCH($AF$20,M1ROW,0))</f>
        <v>0.005</v>
      </c>
      <c r="J171" s="136" t="n">
        <f aca="false">AVERAGE(I171:I182)</f>
        <v>0.015</v>
      </c>
      <c r="K171" s="144" t="e">
        <f aca="false">INDEX(PrnArray,MATCH($A171,PrnColumn,0),MATCH($AE$21,PrnRow,0))+FS171</f>
        <v>#VALUE!</v>
      </c>
      <c r="L171" s="135" t="n">
        <f aca="false">INDEX(M1SHEET,MATCH($A171,M1COLUMN,0),MATCH($AF$10,M1ROW,0))</f>
        <v>0</v>
      </c>
      <c r="M171" s="136" t="n">
        <f aca="false">AVERAGE(L171:L182)</f>
        <v>0</v>
      </c>
      <c r="N171" s="144" t="n">
        <f aca="false">INDEX(PrnArray,MATCH($A171,PrnColumn,0),MATCH($AE$40,PrnRow,0))+AJ171</f>
        <v>-39.97</v>
      </c>
      <c r="O171" s="135" t="n">
        <f aca="false">INDEX(M1SHEET,MATCH($A171,M1COLUMN,0),MATCH($AF$26,M1ROW,0))</f>
        <v>0.13</v>
      </c>
      <c r="P171" s="136" t="n">
        <f aca="false">AVERAGE(O171:O182)</f>
        <v>0.13</v>
      </c>
      <c r="Q171" s="144" t="n">
        <f aca="false">INDEX(PrnArray,MATCH($A171,PrnColumn,0),MATCH($AE$2,PrnRow,0))+$BE171+$DE171</f>
        <v>-39.97</v>
      </c>
      <c r="R171" s="135" t="n">
        <f aca="false">INDEX(M1SHEET,MATCH($A171,M1COLUMN,0),MATCH($AF$3,M1ROW,0))</f>
        <v>-0.57</v>
      </c>
      <c r="S171" s="136" t="n">
        <f aca="false">AVERAGE(R171:R182)</f>
        <v>-0.57</v>
      </c>
      <c r="T171" s="135" t="n">
        <f aca="false">INDEX(M1SHEET,MATCH($A171,M1COLUMN,0),MATCH($AF$28,M1ROW,0))</f>
        <v>5.85962946968476</v>
      </c>
      <c r="U171" s="136" t="n">
        <f aca="false">AVERAGE(T171:T182)</f>
        <v>5.9470818052599</v>
      </c>
      <c r="V171" s="144" t="e">
        <f aca="false">INDEX(PrnArray,MATCH($A171,PrnColumn,0),MATCH($AE$18,PrnRow,0))+INDEX(optsArray,MATCH($A171,optsColumn,0),MATCH($AE$18,optsRow,0))+$BE171+$CJ171+$CR171+$DP171</f>
        <v>#VALUE!</v>
      </c>
      <c r="W171" s="135" t="n">
        <f aca="false">INDEX(M1SHEET,MATCH($A171,M1COLUMN,0),MATCH($AF$2,M1ROW,0))</f>
        <v>4.7625</v>
      </c>
      <c r="X171" s="136" t="n">
        <f aca="false">AVERAGE(W171:W182)</f>
        <v>4.8597</v>
      </c>
      <c r="Z171" s="150" t="e">
        <f aca="false">H171+K171+Q171</f>
        <v>#VALUE!</v>
      </c>
      <c r="AA171" s="58"/>
      <c r="AB171" s="58"/>
      <c r="AH171" s="138" t="n">
        <v>41944</v>
      </c>
      <c r="AI171" s="96" t="n">
        <f aca="false">(BE171+BQ171+CJ171+DP171)*AL171</f>
        <v>0</v>
      </c>
      <c r="AJ171" s="97" t="n">
        <f aca="false">(AN171)*(AL171)</f>
        <v>0</v>
      </c>
      <c r="AK171" s="97" t="n">
        <f aca="false">(AM171+AN171)*(AL171)</f>
        <v>0</v>
      </c>
      <c r="AL171" s="139" t="n">
        <f aca="false">INDEX(M1SHEET,MATCH($AH171,M1COLUMN,0),MATCH($AF$38,M1ROW,0))</f>
        <v>0.429784819361464</v>
      </c>
      <c r="AM171" s="122" t="n">
        <f aca="false">BR171</f>
        <v>0</v>
      </c>
      <c r="AN171" s="97" t="n">
        <f aca="false">BQ171</f>
        <v>0</v>
      </c>
      <c r="AO171" s="125"/>
      <c r="AP171" s="108"/>
      <c r="AQ171" s="128"/>
      <c r="AR171" s="108"/>
      <c r="AS171" s="17"/>
      <c r="AT171" s="17"/>
      <c r="AU171" s="37" t="n">
        <v>41944</v>
      </c>
      <c r="AV171" s="17"/>
      <c r="AW171" s="128" t="n">
        <f aca="false">IF(AW$2&lt;=$A171,IF(AW$3&gt;=$A171,(AW$4/1.055056),0),0)*($AH172-$AH171)/10000</f>
        <v>0</v>
      </c>
      <c r="AX171" s="140" t="n">
        <f aca="false">IF(AX$2&lt;=$A171,IF(AX$3&gt;=$A171,(AX$4/1.055056),0),0)*($AH172-$AH171)/10000</f>
        <v>0</v>
      </c>
      <c r="AY171" s="140" t="n">
        <f aca="false">IF(AY$2&lt;=$A171,IF(AY$3&gt;=$A171,(AY$4/1.055056),0),0)*($AH172-$AH171)/10000</f>
        <v>0</v>
      </c>
      <c r="AZ171" s="140" t="n">
        <f aca="false">IF(AZ$2&lt;=$A171,IF(AZ$3&gt;=$A171,(AZ$4/1.055056),0),0)*($AH172-$AH171)/10000</f>
        <v>0</v>
      </c>
      <c r="BA171" s="140" t="n">
        <f aca="false">IF(BA$2&lt;=$A171,IF(BA$3&gt;=$A171,(BA$4/1.055056),0),0)*($AH172-$AH171)/10000</f>
        <v>0</v>
      </c>
      <c r="BB171" s="140" t="n">
        <f aca="false">IF(BB$2&lt;=$A171,IF(BB$3&gt;=$A171,(BB$4/1.055056),0),0)*($AH172-$AH171)/10000</f>
        <v>0</v>
      </c>
      <c r="BC171" s="140" t="n">
        <f aca="false">IF(BC$2&lt;=$A171,IF(BC$3&gt;=$A171,(BC$4/1.055056),0),0)*($AH172-$AH171)/10000</f>
        <v>0</v>
      </c>
      <c r="BD171" s="140"/>
      <c r="BE171" s="140" t="n">
        <f aca="false">SUM(AW171:BD171)*AL171</f>
        <v>0</v>
      </c>
      <c r="BF171" s="13"/>
      <c r="BG171" s="13"/>
      <c r="BH171" s="141" t="n">
        <f aca="false">IF(BH$2&lt;=$A171,IF(BH$3&gt;=$A171,(BH$4/1.055056),0),0)*($AH172-$AH171)/10000</f>
        <v>0</v>
      </c>
      <c r="BI171" s="141" t="n">
        <f aca="false">IF(BI$2&lt;=$A171,IF(BI$3&gt;=$A171,(BI$4/1.055056),0),0)*($AH172-$AH171)/10000</f>
        <v>0</v>
      </c>
      <c r="BJ171" s="141" t="n">
        <f aca="false">IF(BJ$2&lt;=$A171,IF(BJ$3&gt;=$A171,(BJ$4/1.055056),0),0)*($AH172-$AH171)/10000</f>
        <v>0</v>
      </c>
      <c r="BK171" s="141" t="n">
        <f aca="false">IF(BK$2&lt;=$A171,IF(BK$3&gt;=$A171,(BK$4/1.055056),0),0)*($AH172-$AH171)/10000</f>
        <v>0</v>
      </c>
      <c r="BL171" s="141" t="n">
        <f aca="false">IF(BL$2&lt;=$A171,IF(BL$3&gt;=$A171,(BL$4/1.055056),0),0)*($AH172-$AH171)/10000</f>
        <v>0</v>
      </c>
      <c r="BM171" s="141" t="n">
        <f aca="false">IF(BM$2&lt;=$A171,IF(BM$3&gt;=$A171,(BM$4/1.055056),0),0)*($AH172-$AH171)/10000</f>
        <v>0</v>
      </c>
      <c r="BN171" s="141" t="n">
        <f aca="false">IF(BN$2&lt;=$A171,IF(BN$3&gt;=$A171,(BN$4/1.055056),0),0)*($AH172-$AH171)/10000</f>
        <v>0</v>
      </c>
      <c r="BO171" s="141" t="n">
        <f aca="false">IF(BO$2&lt;=$A171,IF(BO$3&gt;=$A171,(BO$4/1.055056),0),0)*($AH172-$AH171)/10000</f>
        <v>0</v>
      </c>
      <c r="BP171" s="13"/>
      <c r="BQ171" s="14" t="n">
        <f aca="false">SUM(BH171:BO171)</f>
        <v>0</v>
      </c>
      <c r="BR171" s="14"/>
      <c r="BS171" s="14"/>
      <c r="BT171" s="17"/>
      <c r="BU171" s="17"/>
      <c r="BV171" s="142" t="n">
        <f aca="false">IF(BV$2&lt;=$A171,IF(BV$3&gt;=$A171,(BV$4),0),0)*($AH172-$AH171)/10000</f>
        <v>0</v>
      </c>
      <c r="BW171" s="142" t="n">
        <f aca="false">IF(BW$2&lt;=$A171,IF(BW$3&gt;=$A171,(BW$4),0),0)*($AH172-$AH171)/10000</f>
        <v>0</v>
      </c>
      <c r="BX171" s="142" t="n">
        <f aca="false">IF(BX$2&lt;=$A171,IF(BX$3&gt;=$A171,(BX$4),0),0)*($AH172-$AH171)/10000</f>
        <v>0</v>
      </c>
      <c r="BY171" s="142" t="n">
        <f aca="false">IF(BY$2&lt;=$A171,IF(BY$3&gt;=$A171,(BY$4),0),0)*($AH172-$AH171)/10000</f>
        <v>0</v>
      </c>
      <c r="BZ171" s="142" t="n">
        <f aca="false">IF(BZ$2&lt;=$A171,IF(BZ$3&gt;=$A171,(BZ$4),0),0)*($AH172-$AH171)/10000</f>
        <v>0</v>
      </c>
      <c r="CA171" s="140" t="n">
        <f aca="false">IF(CA$2&lt;=$A171,IF(CA$3&gt;=$A171,(CA$4),0),0)*($AH172-$AH171)/10000</f>
        <v>0</v>
      </c>
      <c r="CB171" s="140" t="n">
        <f aca="false">IF(CB$2&lt;=$A171,IF(CB$3&gt;=$A171,(CB$4),0),0)*($AH172-$AH171)/10000</f>
        <v>0</v>
      </c>
      <c r="CC171" s="140" t="n">
        <f aca="false">IF(CC$2&lt;=$A171,IF(CC$3&gt;=$A171,(CC$4),0),0)*($AH172-$AH171)/10000</f>
        <v>0</v>
      </c>
      <c r="CD171" s="140" t="n">
        <f aca="false">IF(CD$2&lt;=$A171,IF(CD$3&gt;=$A171,(CD$4),0),0)*($AH172-$AH171)/10000</f>
        <v>0</v>
      </c>
      <c r="CE171" s="140" t="n">
        <f aca="false">IF(CE$2&lt;=$A171,IF(CE$3&gt;=$A171,(CE$4),0),0)*($AH172-$AH171)/10000</f>
        <v>0</v>
      </c>
      <c r="CF171" s="140" t="n">
        <f aca="false">IF(CF$2&lt;=$A171,IF(CF$3&gt;=$A171,(CF$4),0),0)*($AH172-$AH171)/10000</f>
        <v>0</v>
      </c>
      <c r="CG171" s="140" t="n">
        <f aca="false">IF(CG$2&lt;=$A171,IF(CG$3&gt;=$A171,(CG$4),0),0)*($AH172-$AH171)/10000</f>
        <v>0</v>
      </c>
      <c r="CH171" s="140" t="n">
        <f aca="false">IF(CH$2&lt;=$A171,IF(CH$3&gt;=$A171,(CH$4),0),0)*($AH172-$AH171)/10000</f>
        <v>0</v>
      </c>
      <c r="CI171" s="17"/>
      <c r="CJ171" s="128" t="n">
        <f aca="false">SUM(BV171:CH171)*$AL171</f>
        <v>0</v>
      </c>
      <c r="CK171" s="128"/>
      <c r="CL171" s="128"/>
      <c r="CM171" s="142" t="n">
        <f aca="false">IF(CM$2&lt;=$A171,IF(CM$3&gt;=$A171,(CM$4),0),0)*($AH172-$AH171)/10000</f>
        <v>0</v>
      </c>
      <c r="CN171" s="142" t="n">
        <f aca="false">IF(CN$2&lt;=$A171,IF(CN$3&gt;=$A171,(CN$4),0),0)*($AH172-$AH171)/10000</f>
        <v>0</v>
      </c>
      <c r="CO171" s="142" t="n">
        <f aca="false">IF(CO$2&lt;=$A171,IF(CO$3&gt;=$A171,(CO$4),0),0)*($AH172-$AH171)/10000</f>
        <v>0</v>
      </c>
      <c r="CP171" s="142" t="n">
        <f aca="false">IF(CP$2&lt;=$A171,IF(CP$3&gt;=$A171,(CP$4),0),0)*($AH172-$AH171)/10000</f>
        <v>0</v>
      </c>
      <c r="CQ171" s="128"/>
      <c r="CR171" s="128" t="n">
        <f aca="false">SUM(CM171:CP171)*AL171</f>
        <v>0</v>
      </c>
      <c r="CS171" s="128"/>
      <c r="CT171" s="17"/>
      <c r="CU171" s="17"/>
      <c r="CV171" s="17"/>
      <c r="CW171" s="140" t="n">
        <f aca="false">IF(CW$2&lt;=$A171,IF(CW$3&gt;=$A171,(CW$4),0),0)*($AH172-$AH171)/10000</f>
        <v>0</v>
      </c>
      <c r="CX171" s="140" t="n">
        <f aca="false">IF(CX$2&lt;=$A171,IF(CX$3&gt;=$A171,(CX$4),0),0)*($AH172-$AH171)/10000</f>
        <v>0</v>
      </c>
      <c r="CY171" s="140" t="n">
        <f aca="false">IF(CY$2&lt;=$A171,IF(CY$3&gt;=$A171,(CY$4),0),0)*($AH172-$AH171)/10000</f>
        <v>0</v>
      </c>
      <c r="CZ171" s="140" t="n">
        <f aca="false">IF(CZ$2&lt;=$A171,IF(CZ$3&gt;=$A171,(CZ$4),0),0)*($AH172-$AH171)/10000</f>
        <v>0</v>
      </c>
      <c r="DA171" s="140" t="n">
        <f aca="false">IF(DA$2&lt;=$A171,IF(DA$3&gt;=$A171,(DA$4),0),0)*($AH172-$AH171)/10000</f>
        <v>0</v>
      </c>
      <c r="DB171" s="140" t="n">
        <f aca="false">IF(DB$2&lt;=$A171,IF(DB$3&gt;=$A171,(DB$4),0),0)*($AH172-$AH171)/10000</f>
        <v>0</v>
      </c>
      <c r="DC171" s="140" t="n">
        <f aca="false">IF(DC$2&lt;=$A171,IF(DC$3&gt;=$A171,(DC$4),0),0)*($AH172-$AH171)/10000</f>
        <v>0</v>
      </c>
      <c r="DD171" s="17"/>
      <c r="DE171" s="128" t="n">
        <f aca="false">SUM(CW171:DC171)*$AL171</f>
        <v>0</v>
      </c>
      <c r="DF171" s="17"/>
      <c r="DG171" s="17"/>
      <c r="DH171" s="17"/>
      <c r="DI171" s="17"/>
      <c r="DJ171" s="17"/>
      <c r="DK171" s="140" t="n">
        <f aca="false">IF(DK$2&lt;=$A171,IF(DK$3&gt;=$A171,(DK$4),0),0)*($AH172-$AH171)/10000</f>
        <v>0</v>
      </c>
      <c r="DL171" s="140" t="n">
        <f aca="false">IF(DL$2&lt;=$A171,IF(DL$3&gt;=$A171,(DL$4),0),0)*($AH172-$AH171)/10000</f>
        <v>0</v>
      </c>
      <c r="DM171" s="140" t="n">
        <f aca="false">IF(DM$2&lt;=$A171,IF(DM$3&gt;=$A171,(DM$4),0),0)*($AH172-$AH171)/10000</f>
        <v>0</v>
      </c>
      <c r="DN171" s="140" t="n">
        <f aca="false">IF(DN$2&lt;=$A171,IF(DN$3&gt;=$A171,(DN$4),0),0)*($AH172-$AH171)/10000</f>
        <v>0</v>
      </c>
      <c r="DO171" s="140"/>
      <c r="DP171" s="140" t="n">
        <f aca="false">SUM(DK171:DN171)*AL171</f>
        <v>0</v>
      </c>
      <c r="DQ171" s="140"/>
      <c r="DR171" s="140" t="n">
        <f aca="false">IF(DR$2&lt;=$A171,IF(DR$3&gt;=$A171,(DR$4),0),0)*($AH172-$AH171)/10000</f>
        <v>0</v>
      </c>
      <c r="DS171" s="140" t="n">
        <f aca="false">IF(DS$2&lt;=$A171,IF(DS$3&gt;=$A171,(DS$4),0),0)*($AH172-$AH171)/10000</f>
        <v>0</v>
      </c>
      <c r="DT171" s="140" t="n">
        <f aca="false">IF(DT$2&lt;=$A171,IF(DT$3&gt;=$A171,(DT$4),0),0)*($AH172-$AH171)/10000</f>
        <v>0</v>
      </c>
      <c r="DU171" s="140" t="n">
        <f aca="false">IF(DU$2&lt;=$A171,IF(DU$3&gt;=$A171,(DU$4),0),0)*($AH172-$AH171)/10000</f>
        <v>0</v>
      </c>
      <c r="DV171" s="140" t="n">
        <f aca="false">IF(DV$2&lt;=$A171,IF(DV$3&gt;=$A171,(DV$4),0),0)*($AH172-$AH171)/10000</f>
        <v>0</v>
      </c>
      <c r="DW171" s="140" t="n">
        <f aca="false">IF(DW$2&lt;=$A171,IF(DW$3&gt;=$A171,(DW$4),0),0)*($AH172-$AH171)/10000</f>
        <v>0</v>
      </c>
      <c r="DX171" s="140" t="n">
        <f aca="false">IF(DX$2&lt;=$A171,IF(DX$3&gt;=$A171,(DX$4),0),0)*($AH172-$AH171)/10000</f>
        <v>0</v>
      </c>
      <c r="DY171" s="140" t="n">
        <f aca="false">IF(DY$2&lt;=$A171,IF(DY$3&gt;=$A171,(DY$4),0),0)*($AH172-$AH171)/10000</f>
        <v>0</v>
      </c>
      <c r="DZ171" s="17"/>
      <c r="EA171" s="128" t="n">
        <f aca="false">DP171+((SUM(DR171:DY171)))</f>
        <v>0</v>
      </c>
      <c r="EB171" s="128" t="n">
        <f aca="false">EA171*AL171</f>
        <v>0</v>
      </c>
      <c r="EC171" s="17"/>
      <c r="ED171" s="17"/>
      <c r="EE171" s="17"/>
      <c r="EF171" s="17"/>
      <c r="EG171" s="17"/>
      <c r="EH171" s="140" t="n">
        <f aca="false">IF(EH$2&lt;=$A171,IF(EH$3&gt;=$A171,(EH$4),0),0)*($AH172-$AH171)/10000</f>
        <v>0</v>
      </c>
      <c r="EI171" s="140" t="n">
        <f aca="false">IF(EI$2&lt;=$A171,IF(EI$3&gt;=$A171,(EI$4),0),0)*($AH172-$AH171)/10000</f>
        <v>0</v>
      </c>
      <c r="EJ171" s="140" t="n">
        <f aca="false">IF(EJ$2&lt;=$A171,IF(EJ$3&gt;=$A171,(EJ$4),0),0)*($AH172-$AH171)/10000</f>
        <v>0</v>
      </c>
      <c r="EK171" s="140" t="n">
        <f aca="false">IF(EK$2&lt;=$A171,IF(EK$3&gt;=$A171,(EK$4),0),0)*($AH172-$AH171)/10000</f>
        <v>0</v>
      </c>
      <c r="EL171" s="140" t="n">
        <f aca="false">IF(EL$2&lt;=$A171,IF(EL$3&gt;=$A171,(EL$4),0),0)*($AH172-$AH171)/10000</f>
        <v>0</v>
      </c>
      <c r="EM171" s="140" t="n">
        <f aca="false">IF(EM$2&lt;=$A171,IF(EM$3&gt;=$A171,(EM$4),0),0)*($AH172-$AH171)/10000</f>
        <v>0</v>
      </c>
      <c r="EN171" s="17"/>
      <c r="EO171" s="128" t="n">
        <f aca="false">SUM(EH171:EM171)</f>
        <v>0</v>
      </c>
      <c r="EP171" s="128" t="n">
        <f aca="false">EO171*AL171</f>
        <v>0</v>
      </c>
      <c r="EQ171" s="17"/>
      <c r="ER171" s="17"/>
      <c r="ES171" s="17"/>
      <c r="ET171" s="17"/>
      <c r="EU171" s="17"/>
      <c r="EV171" s="140" t="n">
        <f aca="false">IF(EV$2&lt;=$A171,IF(EV$3&gt;=$A171,(EV$4),0),0)*($AH172-$AH171)/10000</f>
        <v>0</v>
      </c>
      <c r="EW171" s="140" t="n">
        <f aca="false">IF(EW$2&lt;=$A171,IF(EW$3&gt;=$A171,(EW$4),0),0)*($AH172-$AH171)/10000</f>
        <v>0</v>
      </c>
      <c r="EX171" s="140" t="n">
        <f aca="false">IF(EX$2&lt;=$A171,IF(EX$3&gt;=$A171,(EX$4),0),0)*($AH172-$AH171)/10000</f>
        <v>0</v>
      </c>
      <c r="EY171" s="140" t="n">
        <f aca="false">IF(EY$2&lt;=$A171,IF(EY$3&gt;=$A171,(EY$4),0),0)*($AH172-$AH171)/10000</f>
        <v>0</v>
      </c>
      <c r="EZ171" s="140" t="n">
        <f aca="false">IF(EZ$2&lt;=$A171,IF(EZ$3&gt;=$A171,(EZ$4),0),0)*($AH172-$AH171)/10000</f>
        <v>0</v>
      </c>
      <c r="FA171" s="140" t="n">
        <f aca="false">IF(FA$2&lt;=$A171,IF(FA$3&gt;=$A171,(FA$4),0),0)*($AH172-$AH171)/10000</f>
        <v>0</v>
      </c>
      <c r="FB171" s="17"/>
      <c r="FC171" s="128" t="n">
        <f aca="false">SUM(EV171:FA171)</f>
        <v>0</v>
      </c>
      <c r="FD171" s="128" t="n">
        <f aca="false">FC171*AL171</f>
        <v>0</v>
      </c>
      <c r="FE171" s="17"/>
      <c r="FF171" s="17"/>
      <c r="FG171" s="17"/>
      <c r="FH171" s="17"/>
      <c r="FI171" s="17"/>
      <c r="FJ171" s="17"/>
      <c r="FK171" s="140" t="n">
        <f aca="false">IF(FK$2&lt;=$A171,IF(FK$3&gt;=$A171,(FK$4),0),0)*($AH172-$AH171)/10000</f>
        <v>0</v>
      </c>
      <c r="FL171" s="140" t="n">
        <f aca="false">IF(FL$2&lt;=$A171,IF(FL$3&gt;=$A171,(FL$4),0),0)*($AH172-$AH171)/10000</f>
        <v>0</v>
      </c>
      <c r="FM171" s="140" t="n">
        <f aca="false">IF(FM$2&lt;=$A171,IF(FM$3&gt;=$A171,(FM$4),0),0)*($AH172-$AH171)/10000</f>
        <v>0</v>
      </c>
      <c r="FN171" s="140" t="n">
        <f aca="false">IF(FN$2&lt;=$A171,IF(FN$3&gt;=$A171,(FN$4),0),0)*($AH172-$AH171)/10000</f>
        <v>0</v>
      </c>
      <c r="FO171" s="140" t="n">
        <f aca="false">IF(FO$2&lt;=$A171,IF(FO$3&gt;=$A171,(FO$4),0),0)*($AH172-$AH171)/10000</f>
        <v>0</v>
      </c>
      <c r="FP171" s="140" t="n">
        <f aca="false">IF(FP$2&lt;=$A171,IF(FP$3&gt;=$A171,(FP$4),0),0)*($AH172-$AH171)/10000</f>
        <v>0</v>
      </c>
      <c r="FQ171" s="17"/>
      <c r="FR171" s="128" t="n">
        <f aca="false">SUM(FK171:FP171)</f>
        <v>0</v>
      </c>
      <c r="FS171" s="128" t="n">
        <f aca="false">FR171*AL171</f>
        <v>0</v>
      </c>
      <c r="FT171" s="17"/>
      <c r="FU171" s="17"/>
      <c r="FV171" s="17"/>
      <c r="FW171" s="17"/>
      <c r="FX171" s="17"/>
      <c r="FY171" s="17"/>
      <c r="FZ171" s="140" t="n">
        <f aca="false">IF(FZ$2&lt;=$A171,IF(FZ$3&gt;=$A171,(FZ$4),0),0)*($AH172-$AH171)/10000</f>
        <v>0</v>
      </c>
      <c r="GA171" s="140" t="n">
        <f aca="false">IF(GA$2&lt;=$A171,IF(GA$3&gt;=$A171,(GA$4),0),0)*($AH172-$AH171)/10000</f>
        <v>0</v>
      </c>
      <c r="GB171" s="140" t="n">
        <f aca="false">IF(GB$2&lt;=$A171,IF(GB$3&gt;=$A171,(GB$4),0),0)*($AH172-$AH171)/10000</f>
        <v>0</v>
      </c>
      <c r="GC171" s="140" t="n">
        <f aca="false">IF(GC$2&lt;=$A171,IF(GC$3&gt;=$A171,(GC$4),0),0)*($AH172-$AH171)/10000</f>
        <v>0</v>
      </c>
      <c r="GD171" s="140" t="n">
        <f aca="false">IF(GD$2&lt;=$A171,IF(GD$3&gt;=$A171,(GD$4),0),0)*($AH172-$AH171)/10000</f>
        <v>0</v>
      </c>
      <c r="GE171" s="140" t="n">
        <f aca="false">IF(GE$2&lt;=$A171,IF(GE$3&gt;=$A171,(GE$4),0),0)*($AH172-$AH171)/10000</f>
        <v>0</v>
      </c>
      <c r="GF171" s="17"/>
      <c r="GG171" s="128" t="n">
        <f aca="false">SUM(FZ171:GE171)</f>
        <v>0</v>
      </c>
      <c r="GH171" s="128" t="n">
        <f aca="false">GG171*AL171</f>
        <v>0</v>
      </c>
      <c r="GK171" s="17"/>
      <c r="GL171" s="17"/>
      <c r="GM171" s="17"/>
      <c r="GN171" s="17"/>
      <c r="GO171" s="140" t="n">
        <f aca="false">IF(GO$2&lt;=$A171,IF(GO$3&gt;=$A171,(GO$4),0),0)*($AH172-$AH171)/10000</f>
        <v>0</v>
      </c>
      <c r="GP171" s="140" t="n">
        <f aca="false">IF(GP$2&lt;=$A171,IF(GP$3&gt;=$A171,(GP$4),0),0)*($AH172-$AH171)/10000</f>
        <v>0</v>
      </c>
      <c r="GQ171" s="140" t="n">
        <f aca="false">IF(GQ$2&lt;=$A171,IF(GQ$3&gt;=$A171,(GQ$4),0),0)*($AH172-$AH171)/10000</f>
        <v>0</v>
      </c>
      <c r="GR171" s="140" t="n">
        <f aca="false">IF(GR$2&lt;=$A171,IF(GR$3&gt;=$A171,(GR$4),0),0)*($AH172-$AH171)/10000</f>
        <v>0</v>
      </c>
      <c r="GS171" s="140" t="n">
        <f aca="false">IF(GS$2&lt;=$A171,IF(GS$3&gt;=$A171,(GS$4),0),0)*($AH172-$AH171)/10000</f>
        <v>0</v>
      </c>
      <c r="GT171" s="140" t="n">
        <f aca="false">IF(GT$2&lt;=$A171,IF(GT$3&gt;=$A171,(GT$4),0),0)*($AH172-$AH171)/10000</f>
        <v>0</v>
      </c>
      <c r="GU171" s="17"/>
      <c r="GV171" s="128" t="n">
        <f aca="false">SUM(GO171:GT171)</f>
        <v>0</v>
      </c>
      <c r="GW171" s="128" t="n">
        <f aca="false">GV171*AL171</f>
        <v>0</v>
      </c>
      <c r="GZ171" s="17"/>
      <c r="HA171" s="17"/>
      <c r="HB171" s="17"/>
      <c r="HC171" s="17"/>
      <c r="HD171" s="140" t="n">
        <f aca="false">IF(HD$2&lt;=$A171,IF(HD$3&gt;=$A171,(HD$4),0),0)*($AH172-$AH171)/10000</f>
        <v>0</v>
      </c>
      <c r="HE171" s="140" t="n">
        <f aca="false">IF(HE$2&lt;=$A171,IF(HE$3&gt;=$A171,(HE$4),0),0)*($AH172-$AH171)/10000</f>
        <v>0</v>
      </c>
      <c r="HF171" s="140" t="n">
        <f aca="false">IF(HF$2&lt;=$A171,IF(HF$3&gt;=$A171,(HF$4),0),0)*($AH172-$AH171)/10000</f>
        <v>0</v>
      </c>
      <c r="HG171" s="140" t="n">
        <f aca="false">IF(HG$2&lt;=$A171,IF(HG$3&gt;=$A171,(HG$4),0),0)*($AH172-$AH171)/10000</f>
        <v>0</v>
      </c>
      <c r="HH171" s="140" t="n">
        <f aca="false">IF(HH$2&lt;=$A171,IF(HH$3&gt;=$A171,(HH$4),0),0)*($AH172-$AH171)/10000</f>
        <v>0</v>
      </c>
      <c r="HI171" s="140" t="n">
        <f aca="false">IF(HI$2&lt;=$A171,IF(HI$3&gt;=$A171,(HI$4),0),0)*($AH172-$AH171)/10000</f>
        <v>0</v>
      </c>
      <c r="HJ171" s="17"/>
      <c r="HK171" s="128" t="n">
        <f aca="false">SUM(HD171:HI171)</f>
        <v>0</v>
      </c>
      <c r="HL171" s="128" t="n">
        <f aca="false">HK171*AL171</f>
        <v>0</v>
      </c>
    </row>
    <row r="172" customFormat="false" ht="17.25" hidden="false" customHeight="false" outlineLevel="0" collapsed="false">
      <c r="A172" s="133" t="n">
        <v>41974</v>
      </c>
      <c r="B172" s="144" t="e">
        <f aca="false">INDEX(PrnArray,MATCH($A172,PrnColumn,0),MATCH($AE$19,PrnRow,0))+EP172</f>
        <v>#VALUE!</v>
      </c>
      <c r="C172" s="135" t="n">
        <f aca="false">INDEX(M1SHEET,MATCH($A172,M1COLUMN,0),MATCH($AF$14,M1ROW,0))</f>
        <v>0</v>
      </c>
      <c r="D172" s="152"/>
      <c r="E172" s="144" t="n">
        <f aca="false">INDEX(PrnArray,MATCH($A172,PrnColumn,0),MATCH($AF$47,PrnRow,0))+HL172</f>
        <v>0</v>
      </c>
      <c r="F172" s="135" t="n">
        <f aca="false">INDEX(M1SHEET,MATCH($A172,M1COLUMN,0),MATCH($AF$6,M1ROW,0))</f>
        <v>0</v>
      </c>
      <c r="G172" s="152"/>
      <c r="H172" s="144" t="n">
        <f aca="false">INDEX(PrnArray,MATCH($A172,PrnColumn,0),MATCH($AE$11,PrnRow,0))</f>
        <v>0</v>
      </c>
      <c r="I172" s="135" t="n">
        <f aca="false">INDEX(M1SHEET,MATCH($A172,M1COLUMN,0),MATCH($AF$20,M1ROW,0))</f>
        <v>0.025</v>
      </c>
      <c r="J172" s="152"/>
      <c r="K172" s="144" t="e">
        <f aca="false">INDEX(PrnArray,MATCH($A172,PrnColumn,0),MATCH($AE$21,PrnRow,0))+FS172</f>
        <v>#VALUE!</v>
      </c>
      <c r="L172" s="135" t="n">
        <f aca="false">INDEX(M1SHEET,MATCH($A172,M1COLUMN,0),MATCH($AF$10,M1ROW,0))</f>
        <v>0</v>
      </c>
      <c r="M172" s="152"/>
      <c r="N172" s="144" t="n">
        <f aca="false">INDEX(PrnArray,MATCH($A172,PrnColumn,0),MATCH($AE$40,PrnRow,0))+AJ172</f>
        <v>-41.07</v>
      </c>
      <c r="O172" s="135" t="n">
        <f aca="false">INDEX(M1SHEET,MATCH($A172,M1COLUMN,0),MATCH($AF$26,M1ROW,0))</f>
        <v>0.13</v>
      </c>
      <c r="P172" s="152"/>
      <c r="Q172" s="144" t="n">
        <f aca="false">INDEX(PrnArray,MATCH($A172,PrnColumn,0),MATCH($AE$2,PrnRow,0))+$BE172+$DE172</f>
        <v>-41.07</v>
      </c>
      <c r="R172" s="135" t="n">
        <f aca="false">INDEX(M1SHEET,MATCH($A172,M1COLUMN,0),MATCH($AF$3,M1ROW,0))</f>
        <v>-0.57</v>
      </c>
      <c r="S172" s="152"/>
      <c r="T172" s="135" t="n">
        <f aca="false">INDEX(M1SHEET,MATCH($A172,M1COLUMN,0),MATCH($AF$28,M1ROW,0))</f>
        <v>6.03453414083504</v>
      </c>
      <c r="U172" s="152"/>
      <c r="V172" s="144" t="e">
        <f aca="false">INDEX(PrnArray,MATCH($A172,PrnColumn,0),MATCH($AE$18,PrnRow,0))+INDEX(optsArray,MATCH($A172,optsColumn,0),MATCH($AE$18,optsRow,0))+$BE172+$CJ172+$CR172+$DP172</f>
        <v>#VALUE!</v>
      </c>
      <c r="W172" s="135" t="n">
        <f aca="false">INDEX(M1SHEET,MATCH($A172,M1COLUMN,0),MATCH($AF$2,M1ROW,0))</f>
        <v>4.8875</v>
      </c>
      <c r="X172" s="152"/>
      <c r="Z172" s="150" t="e">
        <f aca="false">H172+K172+Q172</f>
        <v>#VALUE!</v>
      </c>
      <c r="AA172" s="58"/>
      <c r="AB172" s="58"/>
      <c r="AH172" s="166" t="n">
        <v>41974</v>
      </c>
      <c r="AI172" s="167" t="n">
        <f aca="false">(BE172+BQ172+CJ172+DP172)*AL172</f>
        <v>0</v>
      </c>
      <c r="AJ172" s="168" t="n">
        <f aca="false">(AN172)*(AL172)</f>
        <v>0</v>
      </c>
      <c r="AK172" s="168" t="n">
        <f aca="false">(AM172+AN172)*(AL172)</f>
        <v>0</v>
      </c>
      <c r="AL172" s="169" t="n">
        <f aca="false">INDEX(M1SHEET,MATCH($AH172,M1COLUMN,0),MATCH($AF$38,M1ROW,0))</f>
        <v>0.427395999011852</v>
      </c>
      <c r="AM172" s="170" t="n">
        <f aca="false">BR172</f>
        <v>0</v>
      </c>
      <c r="AN172" s="168" t="n">
        <f aca="false">BQ172</f>
        <v>0</v>
      </c>
      <c r="AO172" s="171"/>
      <c r="AP172" s="108"/>
      <c r="AQ172" s="128"/>
      <c r="AR172" s="108"/>
      <c r="AS172" s="17"/>
      <c r="AT172" s="17"/>
      <c r="AU172" s="37" t="n">
        <v>41974</v>
      </c>
      <c r="AV172" s="17"/>
      <c r="AW172" s="140" t="n">
        <f aca="false">IF(AW$2&lt;=$A172,IF(AW$3&gt;=$A172,(AW$4/1.055056),0),0)*($AH173-$AH172)/10000</f>
        <v>-0</v>
      </c>
      <c r="AX172" s="140" t="n">
        <f aca="false">IF(AX$2&lt;=$A172,IF(AX$3&gt;=$A172,(AX$4/1.055056),0),0)*($AH173-$AH172)/10000</f>
        <v>-0</v>
      </c>
      <c r="AY172" s="140" t="n">
        <f aca="false">IF(AY$2&lt;=$A172,IF(AY$3&gt;=$A172,(AY$4/1.055056),0),0)*($AH173-$AH172)/10000</f>
        <v>-0</v>
      </c>
      <c r="AZ172" s="140" t="n">
        <f aca="false">IF(AZ$2&lt;=$A172,IF(AZ$3&gt;=$A172,(AZ$4/1.055056),0),0)*($AH173-$AH172)/10000</f>
        <v>-0</v>
      </c>
      <c r="BA172" s="140" t="n">
        <f aca="false">IF(BA$2&lt;=$A172,IF(BA$3&gt;=$A172,(BA$4/1.055056),0),0)*($AH173-$AH172)/10000</f>
        <v>-0</v>
      </c>
      <c r="BB172" s="140" t="n">
        <f aca="false">IF(BB$2&lt;=$A172,IF(BB$3&gt;=$A172,(BB$4/1.055056),0),0)*($AH173-$AH172)/10000</f>
        <v>-0</v>
      </c>
      <c r="BC172" s="140" t="n">
        <f aca="false">IF(BC$2&lt;=$A172,IF(BC$3&gt;=$A172,(BC$4/1.055056),0),0)*($AH173-$AH172)/10000</f>
        <v>-0</v>
      </c>
      <c r="BD172" s="140"/>
      <c r="BE172" s="140" t="n">
        <f aca="false">SUM(AW172:BD172)*AL172</f>
        <v>0</v>
      </c>
      <c r="BF172" s="13"/>
      <c r="BG172" s="13"/>
      <c r="BH172" s="141" t="n">
        <f aca="false">IF(BH$2&lt;=$A172,IF(BH$3&gt;=$A172,(BH$4/1.055056),0),0)*($AH173-$AH172)/10000</f>
        <v>-0</v>
      </c>
      <c r="BI172" s="141" t="n">
        <f aca="false">IF(BI$2&lt;=$A172,IF(BI$3&gt;=$A172,(BI$4/1.055056),0),0)*($AH173-$AH172)/10000</f>
        <v>-0</v>
      </c>
      <c r="BJ172" s="141" t="n">
        <f aca="false">IF(BJ$2&lt;=$A172,IF(BJ$3&gt;=$A172,(BJ$4/1.055056),0),0)*($AH173-$AH172)/10000</f>
        <v>-0</v>
      </c>
      <c r="BK172" s="141" t="n">
        <f aca="false">IF(BK$2&lt;=$A172,IF(BK$3&gt;=$A172,(BK$4/1.055056),0),0)*($AH173-$AH172)/10000</f>
        <v>-0</v>
      </c>
      <c r="BL172" s="141" t="n">
        <f aca="false">IF(BL$2&lt;=$A172,IF(BL$3&gt;=$A172,(BL$4/1.055056),0),0)*($AH173-$AH172)/10000</f>
        <v>-0</v>
      </c>
      <c r="BM172" s="141" t="n">
        <f aca="false">IF(BM$2&lt;=$A172,IF(BM$3&gt;=$A172,(BM$4/1.055056),0),0)*($AH173-$AH172)/10000</f>
        <v>-0</v>
      </c>
      <c r="BN172" s="141" t="n">
        <f aca="false">IF(BN$2&lt;=$A172,IF(BN$3&gt;=$A172,(BN$4/1.055056),0),0)*($AH173-$AH172)/10000</f>
        <v>-0</v>
      </c>
      <c r="BO172" s="141" t="n">
        <f aca="false">IF(BO$2&lt;=$A172,IF(BO$3&gt;=$A172,(BO$4/1.055056),0),0)*($AH173-$AH172)/10000</f>
        <v>-0</v>
      </c>
      <c r="BP172" s="13"/>
      <c r="BQ172" s="14" t="n">
        <f aca="false">SUM(BH172:BO172)</f>
        <v>0</v>
      </c>
      <c r="BR172" s="14"/>
      <c r="BS172" s="14"/>
      <c r="BT172" s="17"/>
      <c r="BU172" s="17"/>
      <c r="BV172" s="142" t="n">
        <f aca="false">IF(BV$2&lt;=$A172,IF(BV$3&gt;=$A172,(BV$4),0),0)*($AH173-$AH172)/10000</f>
        <v>-0</v>
      </c>
      <c r="BW172" s="142" t="n">
        <f aca="false">IF(BW$2&lt;=$A172,IF(BW$3&gt;=$A172,(BW$4),0),0)*($AH173-$AH172)/10000</f>
        <v>-0</v>
      </c>
      <c r="BX172" s="142" t="n">
        <f aca="false">IF(BX$2&lt;=$A172,IF(BX$3&gt;=$A172,(BX$4),0),0)*($AH173-$AH172)/10000</f>
        <v>-0</v>
      </c>
      <c r="BY172" s="142" t="n">
        <f aca="false">IF(BY$2&lt;=$A172,IF(BY$3&gt;=$A172,(BY$4),0),0)*($AH173-$AH172)/10000</f>
        <v>-0</v>
      </c>
      <c r="BZ172" s="142" t="n">
        <f aca="false">IF(BZ$2&lt;=$A172,IF(BZ$3&gt;=$A172,(BZ$4),0),0)*($AH173-$AH172)/10000</f>
        <v>-0</v>
      </c>
      <c r="CA172" s="140" t="n">
        <f aca="false">IF(CA$2&lt;=$A172,IF(CA$3&gt;=$A172,(CA$4),0),0)*($AH173-$AH172)/10000</f>
        <v>-0</v>
      </c>
      <c r="CB172" s="140" t="n">
        <f aca="false">IF(CB$2&lt;=$A172,IF(CB$3&gt;=$A172,(CB$4),0),0)*($AH173-$AH172)/10000</f>
        <v>-0</v>
      </c>
      <c r="CC172" s="140" t="n">
        <f aca="false">IF(CC$2&lt;=$A172,IF(CC$3&gt;=$A172,(CC$4),0),0)*($AH173-$AH172)/10000</f>
        <v>-0</v>
      </c>
      <c r="CD172" s="140" t="n">
        <f aca="false">IF(CD$2&lt;=$A172,IF(CD$3&gt;=$A172,(CD$4),0),0)*($AH173-$AH172)/10000</f>
        <v>-0</v>
      </c>
      <c r="CE172" s="140" t="n">
        <f aca="false">IF(CE$2&lt;=$A172,IF(CE$3&gt;=$A172,(CE$4),0),0)*($AH173-$AH172)/10000</f>
        <v>-0</v>
      </c>
      <c r="CF172" s="140" t="n">
        <f aca="false">IF(CF$2&lt;=$A172,IF(CF$3&gt;=$A172,(CF$4),0),0)*($AH173-$AH172)/10000</f>
        <v>-0</v>
      </c>
      <c r="CG172" s="140" t="n">
        <f aca="false">IF(CG$2&lt;=$A172,IF(CG$3&gt;=$A172,(CG$4),0),0)*($AH173-$AH172)/10000</f>
        <v>-0</v>
      </c>
      <c r="CH172" s="140" t="n">
        <f aca="false">IF(CH$2&lt;=$A172,IF(CH$3&gt;=$A172,(CH$4),0),0)*($AH173-$AH172)/10000</f>
        <v>-0</v>
      </c>
      <c r="CI172" s="17"/>
      <c r="CJ172" s="128" t="n">
        <f aca="false">SUM(BV172:CH172)*$AL172</f>
        <v>0</v>
      </c>
      <c r="CK172" s="128"/>
      <c r="CL172" s="128"/>
      <c r="CM172" s="142" t="n">
        <f aca="false">IF(CM$2&lt;=$A172,IF(CM$3&gt;=$A172,(CM$4),0),0)*($AH173-$AH172)/10000</f>
        <v>-0</v>
      </c>
      <c r="CN172" s="142" t="n">
        <f aca="false">IF(CN$2&lt;=$A172,IF(CN$3&gt;=$A172,(CN$4),0),0)*($AH173-$AH172)/10000</f>
        <v>-0</v>
      </c>
      <c r="CO172" s="142" t="n">
        <f aca="false">IF(CO$2&lt;=$A172,IF(CO$3&gt;=$A172,(CO$4),0),0)*($AH173-$AH172)/10000</f>
        <v>-0</v>
      </c>
      <c r="CP172" s="142" t="n">
        <f aca="false">IF(CP$2&lt;=$A172,IF(CP$3&gt;=$A172,(CP$4),0),0)*($AH173-$AH172)/10000</f>
        <v>-0</v>
      </c>
      <c r="CQ172" s="128"/>
      <c r="CR172" s="128" t="n">
        <f aca="false">SUM(CM172:CP172)*AL172</f>
        <v>0</v>
      </c>
      <c r="CS172" s="128"/>
      <c r="CT172" s="17"/>
      <c r="CU172" s="17"/>
      <c r="CV172" s="17"/>
      <c r="CW172" s="140" t="n">
        <f aca="false">IF(CW$2&lt;=$A172,IF(CW$3&gt;=$A172,(CW$4),0),0)*($AH173-$AH172)/10000</f>
        <v>-0</v>
      </c>
      <c r="CX172" s="140" t="n">
        <f aca="false">IF(CX$2&lt;=$A172,IF(CX$3&gt;=$A172,(CX$4),0),0)*($AH173-$AH172)/10000</f>
        <v>-0</v>
      </c>
      <c r="CY172" s="140" t="n">
        <f aca="false">IF(CY$2&lt;=$A172,IF(CY$3&gt;=$A172,(CY$4),0),0)*($AH173-$AH172)/10000</f>
        <v>-0</v>
      </c>
      <c r="CZ172" s="140" t="n">
        <f aca="false">IF(CZ$2&lt;=$A172,IF(CZ$3&gt;=$A172,(CZ$4),0),0)*($AH173-$AH172)/10000</f>
        <v>-0</v>
      </c>
      <c r="DA172" s="140" t="n">
        <f aca="false">IF(DA$2&lt;=$A172,IF(DA$3&gt;=$A172,(DA$4),0),0)*($AH173-$AH172)/10000</f>
        <v>-0</v>
      </c>
      <c r="DB172" s="140" t="n">
        <f aca="false">IF(DB$2&lt;=$A172,IF(DB$3&gt;=$A172,(DB$4),0),0)*($AH173-$AH172)/10000</f>
        <v>-0</v>
      </c>
      <c r="DC172" s="140" t="n">
        <f aca="false">IF(DC$2&lt;=$A172,IF(DC$3&gt;=$A172,(DC$4),0),0)*($AH173-$AH172)/10000</f>
        <v>-0</v>
      </c>
      <c r="DD172" s="17"/>
      <c r="DE172" s="128" t="n">
        <f aca="false">SUM(CW172:DC172)*$AL172</f>
        <v>0</v>
      </c>
      <c r="DF172" s="17"/>
      <c r="DG172" s="17"/>
      <c r="DH172" s="17"/>
      <c r="DI172" s="17"/>
      <c r="DJ172" s="17"/>
      <c r="DK172" s="140" t="n">
        <f aca="false">IF(DK$2&lt;=$A172,IF(DK$3&gt;=$A172,(DK$4),0),0)*($AH173-$AH172)/10000</f>
        <v>-0</v>
      </c>
      <c r="DL172" s="140" t="n">
        <f aca="false">IF(DL$2&lt;=$A172,IF(DL$3&gt;=$A172,(DL$4),0),0)*($AH173-$AH172)/10000</f>
        <v>-0</v>
      </c>
      <c r="DM172" s="140" t="n">
        <f aca="false">IF(DM$2&lt;=$A172,IF(DM$3&gt;=$A172,(DM$4),0),0)*($AH173-$AH172)/10000</f>
        <v>-0</v>
      </c>
      <c r="DN172" s="140" t="n">
        <f aca="false">IF(DN$2&lt;=$A172,IF(DN$3&gt;=$A172,(DN$4),0),0)*($AH173-$AH172)/10000</f>
        <v>-0</v>
      </c>
      <c r="DO172" s="140"/>
      <c r="DP172" s="140" t="n">
        <f aca="false">SUM(DK172:DN172)*AL172</f>
        <v>0</v>
      </c>
      <c r="DQ172" s="140"/>
      <c r="DR172" s="140" t="n">
        <f aca="false">IF(DR$2&lt;=$A172,IF(DR$3&gt;=$A172,(DR$4),0),0)*($AH173-$AH172)/10000</f>
        <v>-0</v>
      </c>
      <c r="DS172" s="140" t="n">
        <f aca="false">IF(DS$2&lt;=$A172,IF(DS$3&gt;=$A172,(DS$4),0),0)*($AH173-$AH172)/10000</f>
        <v>-0</v>
      </c>
      <c r="DT172" s="140" t="n">
        <f aca="false">IF(DT$2&lt;=$A172,IF(DT$3&gt;=$A172,(DT$4),0),0)*($AH173-$AH172)/10000</f>
        <v>-0</v>
      </c>
      <c r="DU172" s="140" t="n">
        <f aca="false">IF(DU$2&lt;=$A172,IF(DU$3&gt;=$A172,(DU$4),0),0)*($AH173-$AH172)/10000</f>
        <v>-0</v>
      </c>
      <c r="DV172" s="140" t="n">
        <f aca="false">IF(DV$2&lt;=$A172,IF(DV$3&gt;=$A172,(DV$4),0),0)*($AH173-$AH172)/10000</f>
        <v>-0</v>
      </c>
      <c r="DW172" s="140" t="n">
        <f aca="false">IF(DW$2&lt;=$A172,IF(DW$3&gt;=$A172,(DW$4),0),0)*($AH173-$AH172)/10000</f>
        <v>-0</v>
      </c>
      <c r="DX172" s="140" t="n">
        <f aca="false">IF(DX$2&lt;=$A172,IF(DX$3&gt;=$A172,(DX$4),0),0)*($AH173-$AH172)/10000</f>
        <v>-0</v>
      </c>
      <c r="DY172" s="140" t="n">
        <f aca="false">IF(DY$2&lt;=$A172,IF(DY$3&gt;=$A172,(DY$4),0),0)*($AH173-$AH172)/10000</f>
        <v>-0</v>
      </c>
      <c r="DZ172" s="17"/>
      <c r="EA172" s="128" t="n">
        <f aca="false">DP172+((SUM(DR172:DY172)))</f>
        <v>0</v>
      </c>
      <c r="EB172" s="128" t="n">
        <f aca="false">EA172*AL172</f>
        <v>0</v>
      </c>
      <c r="EC172" s="17"/>
      <c r="ED172" s="17"/>
      <c r="EE172" s="17"/>
      <c r="EF172" s="17"/>
      <c r="EG172" s="17"/>
      <c r="EH172" s="140" t="n">
        <f aca="false">IF(EH$2&lt;=$A172,IF(EH$3&gt;=$A172,(EH$4),0),0)*($AH173-$AH172)/10000</f>
        <v>-0</v>
      </c>
      <c r="EI172" s="140" t="n">
        <f aca="false">IF(EI$2&lt;=$A172,IF(EI$3&gt;=$A172,(EI$4),0),0)*($AH173-$AH172)/10000</f>
        <v>-0</v>
      </c>
      <c r="EJ172" s="140" t="n">
        <f aca="false">IF(EJ$2&lt;=$A172,IF(EJ$3&gt;=$A172,(EJ$4),0),0)*($AH173-$AH172)/10000</f>
        <v>-0</v>
      </c>
      <c r="EK172" s="140" t="n">
        <f aca="false">IF(EK$2&lt;=$A172,IF(EK$3&gt;=$A172,(EK$4),0),0)*($AH173-$AH172)/10000</f>
        <v>-0</v>
      </c>
      <c r="EL172" s="140" t="n">
        <f aca="false">IF(EL$2&lt;=$A172,IF(EL$3&gt;=$A172,(EL$4),0),0)*($AH173-$AH172)/10000</f>
        <v>-0</v>
      </c>
      <c r="EM172" s="140" t="n">
        <f aca="false">IF(EM$2&lt;=$A172,IF(EM$3&gt;=$A172,(EM$4),0),0)*($AH173-$AH172)/10000</f>
        <v>-0</v>
      </c>
      <c r="EN172" s="17"/>
      <c r="EO172" s="128" t="n">
        <f aca="false">SUM(EH172:EM172)</f>
        <v>0</v>
      </c>
      <c r="EP172" s="128" t="n">
        <f aca="false">EO172*AL172</f>
        <v>0</v>
      </c>
      <c r="EQ172" s="17"/>
      <c r="ER172" s="17"/>
      <c r="ES172" s="17"/>
      <c r="ET172" s="17"/>
      <c r="EU172" s="17"/>
      <c r="EV172" s="140" t="n">
        <f aca="false">IF(EV$2&lt;=$A172,IF(EV$3&gt;=$A172,(EV$4),0),0)*($AH173-$AH172)/10000</f>
        <v>-0</v>
      </c>
      <c r="EW172" s="140" t="n">
        <f aca="false">IF(EW$2&lt;=$A172,IF(EW$3&gt;=$A172,(EW$4),0),0)*($AH173-$AH172)/10000</f>
        <v>-0</v>
      </c>
      <c r="EX172" s="140" t="n">
        <f aca="false">IF(EX$2&lt;=$A172,IF(EX$3&gt;=$A172,(EX$4),0),0)*($AH173-$AH172)/10000</f>
        <v>-0</v>
      </c>
      <c r="EY172" s="140" t="n">
        <f aca="false">IF(EY$2&lt;=$A172,IF(EY$3&gt;=$A172,(EY$4),0),0)*($AH173-$AH172)/10000</f>
        <v>-0</v>
      </c>
      <c r="EZ172" s="140" t="n">
        <f aca="false">IF(EZ$2&lt;=$A172,IF(EZ$3&gt;=$A172,(EZ$4),0),0)*($AH173-$AH172)/10000</f>
        <v>-0</v>
      </c>
      <c r="FA172" s="140" t="n">
        <f aca="false">IF(FA$2&lt;=$A172,IF(FA$3&gt;=$A172,(FA$4),0),0)*($AH173-$AH172)/10000</f>
        <v>-0</v>
      </c>
      <c r="FB172" s="17"/>
      <c r="FC172" s="128" t="n">
        <f aca="false">SUM(EV172:FA172)</f>
        <v>0</v>
      </c>
      <c r="FD172" s="128" t="n">
        <f aca="false">FC172*AL172</f>
        <v>0</v>
      </c>
      <c r="FE172" s="17"/>
      <c r="FF172" s="17"/>
      <c r="FG172" s="17"/>
      <c r="FH172" s="17"/>
      <c r="FI172" s="17"/>
      <c r="FJ172" s="17"/>
      <c r="FK172" s="140" t="n">
        <f aca="false">IF(FK$2&lt;=$A172,IF(FK$3&gt;=$A172,(FK$4),0),0)*($AH173-$AH172)/10000</f>
        <v>-0</v>
      </c>
      <c r="FL172" s="140" t="n">
        <f aca="false">IF(FL$2&lt;=$A172,IF(FL$3&gt;=$A172,(FL$4),0),0)*($AH173-$AH172)/10000</f>
        <v>-0</v>
      </c>
      <c r="FM172" s="140" t="n">
        <f aca="false">IF(FM$2&lt;=$A172,IF(FM$3&gt;=$A172,(FM$4),0),0)*($AH173-$AH172)/10000</f>
        <v>-0</v>
      </c>
      <c r="FN172" s="140" t="n">
        <f aca="false">IF(FN$2&lt;=$A172,IF(FN$3&gt;=$A172,(FN$4),0),0)*($AH173-$AH172)/10000</f>
        <v>-0</v>
      </c>
      <c r="FO172" s="140" t="n">
        <f aca="false">IF(FO$2&lt;=$A172,IF(FO$3&gt;=$A172,(FO$4),0),0)*($AH173-$AH172)/10000</f>
        <v>-0</v>
      </c>
      <c r="FP172" s="140" t="n">
        <f aca="false">IF(FP$2&lt;=$A172,IF(FP$3&gt;=$A172,(FP$4),0),0)*($AH173-$AH172)/10000</f>
        <v>-0</v>
      </c>
      <c r="FQ172" s="17"/>
      <c r="FR172" s="128" t="n">
        <f aca="false">SUM(FK172:FP172)</f>
        <v>0</v>
      </c>
      <c r="FS172" s="128" t="n">
        <f aca="false">FR172*AL172</f>
        <v>0</v>
      </c>
      <c r="FT172" s="17"/>
      <c r="FU172" s="17"/>
      <c r="FV172" s="17"/>
      <c r="FW172" s="17"/>
      <c r="FX172" s="17"/>
      <c r="FY172" s="17"/>
      <c r="FZ172" s="140" t="n">
        <f aca="false">IF(FZ$2&lt;=$A172,IF(FZ$3&gt;=$A172,(FZ$4),0),0)*($AH173-$AH172)/10000</f>
        <v>-0</v>
      </c>
      <c r="GA172" s="140" t="n">
        <f aca="false">IF(GA$2&lt;=$A172,IF(GA$3&gt;=$A172,(GA$4),0),0)*($AH173-$AH172)/10000</f>
        <v>-0</v>
      </c>
      <c r="GB172" s="140" t="n">
        <f aca="false">IF(GB$2&lt;=$A172,IF(GB$3&gt;=$A172,(GB$4),0),0)*($AH173-$AH172)/10000</f>
        <v>-0</v>
      </c>
      <c r="GC172" s="140" t="n">
        <f aca="false">IF(GC$2&lt;=$A172,IF(GC$3&gt;=$A172,(GC$4),0),0)*($AH173-$AH172)/10000</f>
        <v>-0</v>
      </c>
      <c r="GD172" s="140" t="n">
        <f aca="false">IF(GD$2&lt;=$A172,IF(GD$3&gt;=$A172,(GD$4),0),0)*($AH173-$AH172)/10000</f>
        <v>-0</v>
      </c>
      <c r="GE172" s="140" t="n">
        <f aca="false">IF(GE$2&lt;=$A172,IF(GE$3&gt;=$A172,(GE$4),0),0)*($AH173-$AH172)/10000</f>
        <v>-0</v>
      </c>
      <c r="GF172" s="17"/>
      <c r="GG172" s="128" t="n">
        <f aca="false">SUM(FZ172:GE172)</f>
        <v>0</v>
      </c>
      <c r="GH172" s="128" t="n">
        <f aca="false">GG172*AL172</f>
        <v>0</v>
      </c>
      <c r="GK172" s="17"/>
      <c r="GL172" s="17"/>
      <c r="GM172" s="17"/>
      <c r="GN172" s="17"/>
      <c r="GO172" s="140" t="n">
        <f aca="false">IF(GO$2&lt;=$A172,IF(GO$3&gt;=$A172,(GO$4),0),0)*($AH173-$AH172)/10000</f>
        <v>-0</v>
      </c>
      <c r="GP172" s="140" t="n">
        <f aca="false">IF(GP$2&lt;=$A172,IF(GP$3&gt;=$A172,(GP$4),0),0)*($AH173-$AH172)/10000</f>
        <v>-0</v>
      </c>
      <c r="GQ172" s="140" t="n">
        <f aca="false">IF(GQ$2&lt;=$A172,IF(GQ$3&gt;=$A172,(GQ$4),0),0)*($AH173-$AH172)/10000</f>
        <v>-0</v>
      </c>
      <c r="GR172" s="140" t="n">
        <f aca="false">IF(GR$2&lt;=$A172,IF(GR$3&gt;=$A172,(GR$4),0),0)*($AH173-$AH172)/10000</f>
        <v>-0</v>
      </c>
      <c r="GS172" s="140" t="n">
        <f aca="false">IF(GS$2&lt;=$A172,IF(GS$3&gt;=$A172,(GS$4),0),0)*($AH173-$AH172)/10000</f>
        <v>-0</v>
      </c>
      <c r="GT172" s="140" t="n">
        <f aca="false">IF(GT$2&lt;=$A172,IF(GT$3&gt;=$A172,(GT$4),0),0)*($AH173-$AH172)/10000</f>
        <v>-0</v>
      </c>
      <c r="GU172" s="17"/>
      <c r="GV172" s="128" t="n">
        <f aca="false">SUM(GO172:GT172)</f>
        <v>0</v>
      </c>
      <c r="GW172" s="128" t="n">
        <f aca="false">GV172*AL172</f>
        <v>0</v>
      </c>
      <c r="GZ172" s="17"/>
      <c r="HA172" s="17"/>
      <c r="HB172" s="17"/>
      <c r="HC172" s="17"/>
      <c r="HD172" s="140" t="n">
        <f aca="false">IF(HD$2&lt;=$A172,IF(HD$3&gt;=$A172,(HD$4),0),0)*($AH173-$AH172)/10000</f>
        <v>-0</v>
      </c>
      <c r="HE172" s="140" t="n">
        <f aca="false">IF(HE$2&lt;=$A172,IF(HE$3&gt;=$A172,(HE$4),0),0)*($AH173-$AH172)/10000</f>
        <v>-0</v>
      </c>
      <c r="HF172" s="140" t="n">
        <f aca="false">IF(HF$2&lt;=$A172,IF(HF$3&gt;=$A172,(HF$4),0),0)*($AH173-$AH172)/10000</f>
        <v>-0</v>
      </c>
      <c r="HG172" s="140" t="n">
        <f aca="false">IF(HG$2&lt;=$A172,IF(HG$3&gt;=$A172,(HG$4),0),0)*($AH173-$AH172)/10000</f>
        <v>-0</v>
      </c>
      <c r="HH172" s="140" t="n">
        <f aca="false">IF(HH$2&lt;=$A172,IF(HH$3&gt;=$A172,(HH$4),0),0)*($AH173-$AH172)/10000</f>
        <v>-0</v>
      </c>
      <c r="HI172" s="140" t="n">
        <f aca="false">IF(HI$2&lt;=$A172,IF(HI$3&gt;=$A172,(HI$4),0),0)*($AH173-$AH172)/10000</f>
        <v>-0</v>
      </c>
      <c r="HJ172" s="17"/>
      <c r="HK172" s="128" t="n">
        <f aca="false">SUM(HD172:HI172)</f>
        <v>0</v>
      </c>
      <c r="HL172" s="128" t="n">
        <f aca="false">HK172*AL172</f>
        <v>0</v>
      </c>
    </row>
    <row r="173" customFormat="false" ht="16.5" hidden="false" customHeight="false" outlineLevel="0" collapsed="false">
      <c r="A173" s="133" t="n">
        <v>42005</v>
      </c>
      <c r="B173" s="144" t="n">
        <f aca="false">INDEX(PrnArray,MATCH($A173,PrnColumn,0),MATCH($AE$19,PrnRow,0))+EP173</f>
        <v>0</v>
      </c>
      <c r="C173" s="135" t="str">
        <f aca="false">INDEX(M1SHEET,MATCH($A173,M1COLUMN,0),MATCH($AF$14,M1ROW,0))</f>
        <v/>
      </c>
      <c r="D173" s="145" t="n">
        <f aca="false">AVERAGE(C171:C175)</f>
        <v>0</v>
      </c>
      <c r="E173" s="144" t="n">
        <f aca="false">INDEX(PrnArray,MATCH($A173,PrnColumn,0),MATCH($AF$47,PrnRow,0))+HL173</f>
        <v>0</v>
      </c>
      <c r="F173" s="135" t="str">
        <f aca="false">INDEX(M1SHEET,MATCH($A173,M1COLUMN,0),MATCH($AF$6,M1ROW,0))</f>
        <v/>
      </c>
      <c r="G173" s="145" t="n">
        <f aca="false">AVERAGE(F171:F175)</f>
        <v>0</v>
      </c>
      <c r="H173" s="144" t="n">
        <f aca="false">INDEX(PrnArray,MATCH($A173,PrnColumn,0),MATCH($AE$11,PrnRow,0))</f>
        <v>0</v>
      </c>
      <c r="I173" s="135" t="str">
        <f aca="false">INDEX(M1SHEET,MATCH($A173,M1COLUMN,0),MATCH($AF$20,M1ROW,0))</f>
        <v/>
      </c>
      <c r="J173" s="145" t="n">
        <f aca="false">AVERAGE(I171:I175)</f>
        <v>0.015</v>
      </c>
      <c r="K173" s="144" t="n">
        <f aca="false">INDEX(PrnArray,MATCH($A173,PrnColumn,0),MATCH($AE$21,PrnRow,0))+FS173</f>
        <v>0</v>
      </c>
      <c r="L173" s="135" t="str">
        <f aca="false">INDEX(M1SHEET,MATCH($A173,M1COLUMN,0),MATCH($AF$10,M1ROW,0))</f>
        <v/>
      </c>
      <c r="M173" s="145" t="n">
        <f aca="false">AVERAGE(L171:L175)</f>
        <v>0</v>
      </c>
      <c r="N173" s="144" t="e">
        <f aca="false">INDEX(PrnArray,MATCH($A173,PrnColumn,0),MATCH($AE$40,PrnRow,0))+AJ173</f>
        <v>#VALUE!</v>
      </c>
      <c r="O173" s="135" t="str">
        <f aca="false">INDEX(M1SHEET,MATCH($A173,M1COLUMN,0),MATCH($AF$26,M1ROW,0))</f>
        <v/>
      </c>
      <c r="P173" s="145" t="n">
        <f aca="false">AVERAGE(O171:O175)</f>
        <v>0.13</v>
      </c>
      <c r="Q173" s="144" t="n">
        <f aca="false">INDEX(PrnArray,MATCH($A173,PrnColumn,0),MATCH($AE$2,PrnRow,0))+$BE173+$DE173</f>
        <v>0</v>
      </c>
      <c r="R173" s="135" t="str">
        <f aca="false">INDEX(M1SHEET,MATCH($A173,M1COLUMN,0),MATCH($AF$3,M1ROW,0))</f>
        <v/>
      </c>
      <c r="S173" s="145" t="n">
        <f aca="false">AVERAGE(R171:R175)</f>
        <v>-0.57</v>
      </c>
      <c r="T173" s="135" t="str">
        <f aca="false">INDEX(M1SHEET,MATCH($A173,M1COLUMN,0),MATCH($AF$28,M1ROW,0))</f>
        <v/>
      </c>
      <c r="U173" s="145" t="n">
        <f aca="false">AVERAGE(T171:T175)</f>
        <v>5.9470818052599</v>
      </c>
      <c r="V173" s="144" t="e">
        <f aca="false">INDEX(PrnArray,MATCH($A173,PrnColumn,0),MATCH($AE$18,PrnRow,0))+INDEX(optsArray,MATCH($A173,optsColumn,0),MATCH($AE$18,optsRow,0))+$BE173+$CJ173+$CR173+$DP173</f>
        <v>#VALUE!</v>
      </c>
      <c r="W173" s="135" t="n">
        <f aca="false">INDEX(M1SHEET,MATCH($A173,M1COLUMN,0),MATCH($AF$2,M1ROW,0))</f>
        <v>5.0115</v>
      </c>
      <c r="X173" s="145" t="n">
        <f aca="false">AVERAGE(W171:W175)</f>
        <v>4.8597</v>
      </c>
      <c r="Z173" s="150" t="n">
        <f aca="false">H173+K173+Q173</f>
        <v>0</v>
      </c>
      <c r="AA173" s="58"/>
      <c r="AB173" s="58"/>
      <c r="AQ173" s="37" t="n">
        <v>42005</v>
      </c>
      <c r="AR173" s="17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4"/>
      <c r="BN173" s="14"/>
      <c r="BO173" s="14"/>
      <c r="BP173" s="17"/>
      <c r="BQ173" s="17"/>
      <c r="BR173" s="172"/>
      <c r="BS173" s="172"/>
      <c r="BT173" s="172"/>
      <c r="BU173" s="172"/>
      <c r="BV173" s="172"/>
      <c r="BW173" s="13"/>
      <c r="BX173" s="13"/>
      <c r="BY173" s="13"/>
      <c r="BZ173" s="13"/>
      <c r="CA173" s="13"/>
      <c r="CB173" s="13"/>
      <c r="CC173" s="13"/>
      <c r="CD173" s="13"/>
      <c r="CE173" s="17"/>
      <c r="CF173" s="13"/>
      <c r="CG173" s="13"/>
      <c r="CH173" s="13"/>
      <c r="CI173" s="13"/>
      <c r="CJ173" s="13"/>
      <c r="CK173" s="13"/>
      <c r="CL173" s="13"/>
      <c r="CM173" s="13"/>
      <c r="CN173" s="128" t="n">
        <f aca="false">IF(CN$2&lt;=$A173,IF(CN$3&gt;=$A173,(CN$4),0),0)*($AH174-$AH173)/10000</f>
        <v>0</v>
      </c>
      <c r="CO173" s="128" t="n">
        <f aca="false">IF(CO$2&lt;=$A173,IF(CO$3&gt;=$A173,(CO$4),0),0)*($AH174-$AH173)/10000</f>
        <v>0</v>
      </c>
      <c r="CP173" s="17" t="n">
        <f aca="false">IF(CP$2&lt;=$A173,IF(CP$3&gt;=$A173,(CP$4),0),0)*($AH174-$AH173)/10000</f>
        <v>0</v>
      </c>
      <c r="CQ173" s="17"/>
      <c r="CR173" s="17"/>
      <c r="CS173" s="13"/>
      <c r="CT173" s="13"/>
      <c r="CU173" s="13"/>
      <c r="CV173" s="13"/>
      <c r="CW173" s="13"/>
      <c r="CX173" s="13"/>
      <c r="CY173" s="13"/>
      <c r="CZ173" s="17"/>
      <c r="DA173" s="13"/>
      <c r="DB173" s="17"/>
      <c r="DC173" s="17"/>
      <c r="DD173" s="17"/>
      <c r="DE173" s="17"/>
      <c r="DF173" s="17"/>
      <c r="DG173" s="13"/>
      <c r="DH173" s="13"/>
      <c r="DI173" s="13"/>
      <c r="DJ173" s="13"/>
      <c r="DK173" s="13"/>
      <c r="DL173" s="140" t="n">
        <f aca="false">IF(DL$2&lt;=$A173,IF(DL$3&gt;=$A173,(DL$4),0),0)*($AH174-$AH173)/10000</f>
        <v>0</v>
      </c>
      <c r="DM173" s="13" t="n">
        <f aca="false">IF(DM$2&lt;=$A173,IF(DM$3&gt;=$A173,(DM$4),0),0)*($AH174-$AH173)/10000</f>
        <v>0</v>
      </c>
      <c r="DN173" s="13" t="n">
        <f aca="false">IF(DN$2&lt;=$A173,IF(DN$3&gt;=$A173,(DN$4),0),0)*($AH174-$AH173)/10000</f>
        <v>0</v>
      </c>
      <c r="DO173" s="13"/>
      <c r="DP173" s="13"/>
      <c r="DQ173" s="13"/>
      <c r="DR173" s="13"/>
      <c r="DS173" s="13"/>
      <c r="DT173" s="13"/>
      <c r="DU173" s="13"/>
      <c r="DV173" s="17"/>
      <c r="DW173" s="13"/>
      <c r="DX173" s="17"/>
      <c r="DY173" s="17"/>
      <c r="DZ173" s="17"/>
      <c r="EA173" s="17"/>
      <c r="EB173" s="17"/>
      <c r="EC173" s="17"/>
      <c r="ED173" s="13"/>
      <c r="EE173" s="13"/>
      <c r="EF173" s="13"/>
      <c r="EG173" s="13"/>
      <c r="EH173" s="13"/>
      <c r="EI173" s="13"/>
      <c r="EJ173" s="17"/>
      <c r="EK173" s="13"/>
      <c r="EL173" s="17"/>
      <c r="EM173" s="17"/>
      <c r="EN173" s="17"/>
      <c r="EO173" s="17"/>
      <c r="EP173" s="17"/>
      <c r="EQ173" s="17"/>
      <c r="ER173" s="13"/>
      <c r="ES173" s="13"/>
      <c r="ET173" s="13"/>
      <c r="EU173" s="13"/>
      <c r="EV173" s="13"/>
      <c r="EW173" s="13"/>
      <c r="EX173" s="17"/>
      <c r="EY173" s="13"/>
      <c r="EZ173" s="17"/>
      <c r="FA173" s="17"/>
      <c r="FB173" s="17"/>
      <c r="FC173" s="17"/>
      <c r="FD173" s="17"/>
      <c r="FE173" s="17"/>
      <c r="FF173" s="17"/>
      <c r="FG173" s="13"/>
      <c r="FH173" s="13"/>
      <c r="FI173" s="13"/>
      <c r="FJ173" s="13"/>
      <c r="FK173" s="13"/>
      <c r="FL173" s="13"/>
      <c r="FM173" s="17"/>
      <c r="FN173" s="13"/>
      <c r="FO173" s="17"/>
      <c r="FP173" s="17"/>
      <c r="FQ173" s="17"/>
      <c r="FR173" s="17"/>
      <c r="FS173" s="17"/>
      <c r="FT173" s="17"/>
      <c r="FU173" s="17"/>
      <c r="FV173" s="13"/>
      <c r="FW173" s="13"/>
      <c r="FX173" s="13"/>
      <c r="FY173" s="13"/>
      <c r="FZ173" s="13"/>
      <c r="GA173" s="13"/>
      <c r="GB173" s="17"/>
      <c r="GC173" s="13"/>
      <c r="GD173" s="17"/>
      <c r="GK173" s="13"/>
      <c r="GL173" s="13"/>
      <c r="GM173" s="13"/>
      <c r="GN173" s="13"/>
      <c r="GO173" s="13"/>
      <c r="GP173" s="13"/>
      <c r="GQ173" s="17"/>
      <c r="GR173" s="13"/>
      <c r="GS173" s="17"/>
      <c r="GZ173" s="13"/>
      <c r="HA173" s="13"/>
      <c r="HB173" s="13"/>
      <c r="HC173" s="13"/>
      <c r="HD173" s="13"/>
      <c r="HE173" s="13"/>
      <c r="HF173" s="17"/>
      <c r="HG173" s="13"/>
      <c r="HH173" s="17"/>
    </row>
    <row r="174" customFormat="false" ht="16.5" hidden="false" customHeight="false" outlineLevel="0" collapsed="false">
      <c r="A174" s="133" t="n">
        <v>42036</v>
      </c>
      <c r="B174" s="144" t="n">
        <f aca="false">INDEX(PrnArray,MATCH($A174,PrnColumn,0),MATCH($AE$19,PrnRow,0))+EP174</f>
        <v>0</v>
      </c>
      <c r="C174" s="135" t="str">
        <f aca="false">INDEX(M1SHEET,MATCH($A174,M1COLUMN,0),MATCH($AF$14,M1ROW,0))</f>
        <v/>
      </c>
      <c r="D174" s="152"/>
      <c r="E174" s="144" t="n">
        <f aca="false">INDEX(PrnArray,MATCH($A174,PrnColumn,0),MATCH($AF$47,PrnRow,0))+HL174</f>
        <v>0</v>
      </c>
      <c r="F174" s="135" t="str">
        <f aca="false">INDEX(M1SHEET,MATCH($A174,M1COLUMN,0),MATCH($AF$6,M1ROW,0))</f>
        <v/>
      </c>
      <c r="G174" s="152"/>
      <c r="H174" s="144" t="n">
        <f aca="false">INDEX(PrnArray,MATCH($A174,PrnColumn,0),MATCH($AE$11,PrnRow,0))</f>
        <v>0</v>
      </c>
      <c r="I174" s="135" t="str">
        <f aca="false">INDEX(M1SHEET,MATCH($A174,M1COLUMN,0),MATCH($AF$20,M1ROW,0))</f>
        <v/>
      </c>
      <c r="J174" s="152"/>
      <c r="K174" s="144" t="n">
        <f aca="false">INDEX(PrnArray,MATCH($A174,PrnColumn,0),MATCH($AE$21,PrnRow,0))+FS174</f>
        <v>0</v>
      </c>
      <c r="L174" s="135" t="str">
        <f aca="false">INDEX(M1SHEET,MATCH($A174,M1COLUMN,0),MATCH($AF$10,M1ROW,0))</f>
        <v/>
      </c>
      <c r="M174" s="152"/>
      <c r="N174" s="144" t="e">
        <f aca="false">INDEX(PrnArray,MATCH($A174,PrnColumn,0),MATCH($AE$40,PrnRow,0))+AJ174</f>
        <v>#VALUE!</v>
      </c>
      <c r="O174" s="135" t="str">
        <f aca="false">INDEX(M1SHEET,MATCH($A174,M1COLUMN,0),MATCH($AF$26,M1ROW,0))</f>
        <v/>
      </c>
      <c r="P174" s="152"/>
      <c r="Q174" s="144" t="n">
        <f aca="false">INDEX(PrnArray,MATCH($A174,PrnColumn,0),MATCH($AE$2,PrnRow,0))+$BE174+$DE174</f>
        <v>0</v>
      </c>
      <c r="R174" s="135" t="str">
        <f aca="false">INDEX(M1SHEET,MATCH($A174,M1COLUMN,0),MATCH($AF$3,M1ROW,0))</f>
        <v/>
      </c>
      <c r="S174" s="152"/>
      <c r="T174" s="135" t="str">
        <f aca="false">INDEX(M1SHEET,MATCH($A174,M1COLUMN,0),MATCH($AF$28,M1ROW,0))</f>
        <v/>
      </c>
      <c r="U174" s="152"/>
      <c r="V174" s="144" t="e">
        <f aca="false">INDEX(PrnArray,MATCH($A174,PrnColumn,0),MATCH($AE$18,PrnRow,0))+INDEX(optsArray,MATCH($A174,optsColumn,0),MATCH($AE$18,optsRow,0))+$BE174+$CJ174+$CR174+$DP174</f>
        <v>#VALUE!</v>
      </c>
      <c r="W174" s="135" t="n">
        <f aca="false">INDEX(M1SHEET,MATCH($A174,M1COLUMN,0),MATCH($AF$2,M1ROW,0))</f>
        <v>4.8835</v>
      </c>
      <c r="X174" s="152"/>
      <c r="Z174" s="150" t="n">
        <f aca="false">H174+K174+Q174</f>
        <v>0</v>
      </c>
      <c r="AA174" s="58"/>
      <c r="AB174" s="58"/>
    </row>
    <row r="175" customFormat="false" ht="16.5" hidden="false" customHeight="false" outlineLevel="0" collapsed="false">
      <c r="A175" s="143" t="n">
        <v>42064</v>
      </c>
      <c r="B175" s="153" t="e">
        <f aca="false">INDEX(PrnArray,MATCH($A175,PrnColumn,0),MATCH($AE$19,PrnRow,0))+EP175</f>
        <v>#VALUE!</v>
      </c>
      <c r="C175" s="154" t="str">
        <f aca="false">INDEX(M1SHEET,MATCH($A175,M1COLUMN,0),MATCH($AF$14,M1ROW,0))</f>
        <v/>
      </c>
      <c r="D175" s="155"/>
      <c r="E175" s="153" t="e">
        <f aca="false">INDEX(PrnArray,MATCH($A175,PrnColumn,0),MATCH($AF$47,PrnRow,0))+HL175</f>
        <v>#VALUE!</v>
      </c>
      <c r="F175" s="154" t="str">
        <f aca="false">INDEX(M1SHEET,MATCH($A175,M1COLUMN,0),MATCH($AF$6,M1ROW,0))</f>
        <v/>
      </c>
      <c r="G175" s="155"/>
      <c r="H175" s="153" t="str">
        <f aca="false">INDEX(PrnArray,MATCH($A175,PrnColumn,0),MATCH($AE$11,PrnRow,0))</f>
        <v/>
      </c>
      <c r="I175" s="154" t="str">
        <f aca="false">INDEX(M1SHEET,MATCH($A175,M1COLUMN,0),MATCH($AF$20,M1ROW,0))</f>
        <v/>
      </c>
      <c r="J175" s="155"/>
      <c r="K175" s="153" t="e">
        <f aca="false">INDEX(PrnArray,MATCH($A175,PrnColumn,0),MATCH($AE$21,PrnRow,0))+FS175</f>
        <v>#VALUE!</v>
      </c>
      <c r="L175" s="154" t="str">
        <f aca="false">INDEX(M1SHEET,MATCH($A175,M1COLUMN,0),MATCH($AF$10,M1ROW,0))</f>
        <v/>
      </c>
      <c r="M175" s="155"/>
      <c r="N175" s="153" t="e">
        <f aca="false">INDEX(PrnArray,MATCH($A175,PrnColumn,0),MATCH($AE$40,PrnRow,0))+AJ175</f>
        <v>#VALUE!</v>
      </c>
      <c r="O175" s="154" t="str">
        <f aca="false">INDEX(M1SHEET,MATCH($A175,M1COLUMN,0),MATCH($AF$26,M1ROW,0))</f>
        <v/>
      </c>
      <c r="P175" s="155"/>
      <c r="Q175" s="153" t="e">
        <f aca="false">INDEX(PrnArray,MATCH($A175,PrnColumn,0),MATCH($AE$2,PrnRow,0))+$BE175+$DE175</f>
        <v>#VALUE!</v>
      </c>
      <c r="R175" s="154" t="str">
        <f aca="false">INDEX(M1SHEET,MATCH($A175,M1COLUMN,0),MATCH($AF$3,M1ROW,0))</f>
        <v/>
      </c>
      <c r="S175" s="155"/>
      <c r="T175" s="154" t="str">
        <f aca="false">INDEX(M1SHEET,MATCH($A175,M1COLUMN,0),MATCH($AF$28,M1ROW,0))</f>
        <v/>
      </c>
      <c r="U175" s="155"/>
      <c r="V175" s="153" t="e">
        <f aca="false">INDEX(PrnArray,MATCH($A175,PrnColumn,0),MATCH($AE$18,PrnRow,0))+INDEX(optsArray,MATCH($A175,optsColumn,0),MATCH($AE$18,optsRow,0))+$BE175+$CJ175+$CR175+$DP175</f>
        <v>#VALUE!</v>
      </c>
      <c r="W175" s="154" t="n">
        <f aca="false">INDEX(M1SHEET,MATCH($A175,M1COLUMN,0),MATCH($AF$2,M1ROW,0))</f>
        <v>4.7535</v>
      </c>
      <c r="X175" s="155"/>
      <c r="Z175" s="146" t="e">
        <f aca="false">H175+K175+Q175</f>
        <v>#VALUE!</v>
      </c>
      <c r="AA175" s="58"/>
      <c r="AB175" s="58"/>
    </row>
  </sheetData>
  <mergeCells count="21">
    <mergeCell ref="AT1:AU1"/>
    <mergeCell ref="BE1:BF1"/>
    <mergeCell ref="BS1:BT1"/>
    <mergeCell ref="CT1:CU1"/>
    <mergeCell ref="DG1:DI1"/>
    <mergeCell ref="ED1:EF1"/>
    <mergeCell ref="ER1:ET1"/>
    <mergeCell ref="FG1:FI1"/>
    <mergeCell ref="FV1:FX1"/>
    <mergeCell ref="GK1:GM1"/>
    <mergeCell ref="GZ1:HB1"/>
    <mergeCell ref="BE2:BF2"/>
    <mergeCell ref="BS2:BT2"/>
    <mergeCell ref="CT2:CU2"/>
    <mergeCell ref="DG2:DI2"/>
    <mergeCell ref="ED2:EF2"/>
    <mergeCell ref="ER2:ET2"/>
    <mergeCell ref="FG2:FI2"/>
    <mergeCell ref="FV2:FX2"/>
    <mergeCell ref="GK2:GM2"/>
    <mergeCell ref="GZ2:HB2"/>
  </mergeCells>
  <printOptions headings="false" gridLines="false" gridLinesSet="true" horizontalCentered="false" verticalCentered="false"/>
  <pageMargins left="0.470138888888889" right="0.229861111111111" top="0.470138888888889" bottom="0.25" header="0.170138888888889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>&amp;CPage &amp;P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C2:BW68"/>
  <sheetViews>
    <sheetView showFormulas="false" showGridLines="true" showRowColHeaders="true" showZeros="true" rightToLeft="false" tabSelected="false" showOutlineSymbols="true" defaultGridColor="true" view="pageBreakPreview" topLeftCell="C1" colorId="64" zoomScale="100" zoomScaleNormal="100" zoomScalePageLayoutView="100" workbookViewId="0">
      <pane xSplit="1" ySplit="3" topLeftCell="D4" activePane="bottomRight" state="frozen"/>
      <selection pane="topLeft" activeCell="C1" activeCellId="0" sqref="C1"/>
      <selection pane="topRight" activeCell="D1" activeCellId="0" sqref="D1"/>
      <selection pane="bottomLeft" activeCell="C4" activeCellId="0" sqref="C4"/>
      <selection pane="bottomRight" activeCell="C3" activeCellId="0" sqref="C3"/>
    </sheetView>
  </sheetViews>
  <sheetFormatPr defaultColWidth="9.0546875" defaultRowHeight="12.75" customHeight="true" zeroHeight="false" outlineLevelRow="1" outlineLevelCol="1"/>
  <cols>
    <col collapsed="false" customWidth="true" hidden="false" outlineLevel="0" max="3" min="3" style="0" width="27.56"/>
    <col collapsed="false" customWidth="true" hidden="false" outlineLevel="0" max="4" min="4" style="0" width="1.7"/>
    <col collapsed="false" customWidth="true" hidden="false" outlineLevel="0" max="5" min="5" style="0" width="9.7"/>
    <col collapsed="false" customWidth="true" hidden="false" outlineLevel="0" max="6" min="6" style="58" width="1.7"/>
    <col collapsed="false" customWidth="true" hidden="false" outlineLevel="0" max="7" min="7" style="0" width="10.28"/>
    <col collapsed="false" customWidth="true" hidden="true" outlineLevel="1" max="8" min="8" style="58" width="1.7"/>
    <col collapsed="false" customWidth="true" hidden="true" outlineLevel="1" max="9" min="9" style="0" width="10.71"/>
    <col collapsed="false" customWidth="true" hidden="false" outlineLevel="0" max="10" min="10" style="58" width="1.7"/>
    <col collapsed="false" customWidth="true" hidden="false" outlineLevel="0" max="11" min="11" style="0" width="10.71"/>
    <col collapsed="false" customWidth="true" hidden="true" outlineLevel="1" max="12" min="12" style="58" width="1.7"/>
    <col collapsed="false" customWidth="true" hidden="true" outlineLevel="1" max="13" min="13" style="0" width="11.28"/>
    <col collapsed="false" customWidth="true" hidden="true" outlineLevel="1" max="14" min="14" style="0" width="1.7"/>
    <col collapsed="false" customWidth="true" hidden="true" outlineLevel="1" max="15" min="15" style="0" width="11.28"/>
    <col collapsed="false" customWidth="true" hidden="false" outlineLevel="0" max="16" min="16" style="58" width="1.7"/>
    <col collapsed="false" customWidth="true" hidden="false" outlineLevel="0" max="17" min="17" style="0" width="10.71"/>
    <col collapsed="false" customWidth="true" hidden="false" outlineLevel="0" max="18" min="18" style="0" width="1.7"/>
    <col collapsed="false" customWidth="true" hidden="false" outlineLevel="0" max="19" min="19" style="0" width="13.41"/>
    <col collapsed="false" customWidth="true" hidden="false" outlineLevel="0" max="20" min="20" style="0" width="1.7"/>
    <col collapsed="false" customWidth="true" hidden="false" outlineLevel="0" max="21" min="21" style="0" width="13.28"/>
    <col collapsed="false" customWidth="true" hidden="false" outlineLevel="0" max="22" min="22" style="0" width="1.7"/>
    <col collapsed="false" customWidth="true" hidden="false" outlineLevel="0" max="24" min="24" style="0" width="1.7"/>
    <col collapsed="false" customWidth="true" hidden="false" outlineLevel="0" max="25" min="25" style="0" width="10.71"/>
    <col collapsed="false" customWidth="true" hidden="false" outlineLevel="0" max="26" min="26" style="0" width="1.7"/>
    <col collapsed="false" customWidth="true" hidden="false" outlineLevel="0" max="27" min="27" style="0" width="10.28"/>
    <col collapsed="false" customWidth="true" hidden="false" outlineLevel="0" max="28" min="28" style="58" width="1.7"/>
    <col collapsed="false" customWidth="true" hidden="false" outlineLevel="0" max="29" min="29" style="0" width="10.28"/>
    <col collapsed="false" customWidth="true" hidden="true" outlineLevel="1" max="30" min="30" style="58" width="1.7"/>
    <col collapsed="false" customWidth="true" hidden="true" outlineLevel="1" max="31" min="31" style="0" width="10.28"/>
    <col collapsed="false" customWidth="true" hidden="false" outlineLevel="0" max="32" min="32" style="58" width="1.7"/>
    <col collapsed="false" customWidth="true" hidden="false" outlineLevel="0" max="33" min="33" style="0" width="10.71"/>
    <col collapsed="false" customWidth="true" hidden="true" outlineLevel="1" max="34" min="34" style="58" width="1.7"/>
    <col collapsed="false" customWidth="true" hidden="true" outlineLevel="1" max="35" min="35" style="0" width="10.28"/>
    <col collapsed="false" customWidth="true" hidden="true" outlineLevel="1" max="36" min="36" style="0" width="1.7"/>
    <col collapsed="false" customWidth="true" hidden="true" outlineLevel="1" max="37" min="37" style="0" width="10.28"/>
    <col collapsed="false" customWidth="true" hidden="false" outlineLevel="0" max="38" min="38" style="58" width="1.7"/>
    <col collapsed="false" customWidth="true" hidden="false" outlineLevel="0" max="39" min="39" style="0" width="10.71"/>
    <col collapsed="false" customWidth="true" hidden="false" outlineLevel="0" max="41" min="41" style="0" width="14.7"/>
    <col collapsed="false" customWidth="true" hidden="false" outlineLevel="0" max="42" min="42" style="0" width="10.28"/>
    <col collapsed="false" customWidth="true" hidden="false" outlineLevel="0" max="43" min="43" style="0" width="15.99"/>
    <col collapsed="false" customWidth="true" hidden="false" outlineLevel="0" max="44" min="44" style="0" width="10.28"/>
    <col collapsed="false" customWidth="true" hidden="false" outlineLevel="0" max="46" min="46" style="0" width="10.28"/>
    <col collapsed="false" customWidth="true" hidden="false" outlineLevel="0" max="52" min="52" style="0" width="10.28"/>
  </cols>
  <sheetData>
    <row r="2" customFormat="false" ht="18.75" hidden="false" customHeight="false" outlineLevel="0" collapsed="false">
      <c r="C2" s="192" t="s">
        <v>158</v>
      </c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193"/>
      <c r="AO2" s="58"/>
    </row>
    <row r="3" customFormat="false" ht="18.75" hidden="false" customHeight="false" outlineLevel="0" collapsed="false">
      <c r="C3" s="194" t="n">
        <v>36914</v>
      </c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3"/>
      <c r="AO3" s="58" t="n">
        <f aca="false">MONTH(C3)</f>
        <v>1</v>
      </c>
      <c r="AP3" s="195" t="n">
        <f aca="false">SUM(E44:AM44,E36:AM36)</f>
        <v>0</v>
      </c>
    </row>
    <row r="4" customFormat="false" ht="12.75" hidden="false" customHeight="false" outlineLevel="0" collapsed="false">
      <c r="C4" s="196"/>
      <c r="D4" s="196"/>
      <c r="E4" s="196"/>
      <c r="F4" s="197"/>
      <c r="G4" s="196"/>
      <c r="H4" s="197"/>
      <c r="I4" s="196"/>
      <c r="J4" s="197"/>
      <c r="K4" s="196"/>
      <c r="L4" s="197"/>
      <c r="M4" s="196"/>
      <c r="N4" s="196"/>
      <c r="O4" s="196"/>
      <c r="P4" s="197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7"/>
      <c r="AC4" s="196"/>
      <c r="AD4" s="197"/>
      <c r="AE4" s="196"/>
      <c r="AF4" s="197"/>
      <c r="AG4" s="196"/>
      <c r="AH4" s="197"/>
      <c r="AI4" s="196"/>
      <c r="AJ4" s="196"/>
      <c r="AK4" s="196"/>
      <c r="AL4" s="197"/>
      <c r="AM4" s="196"/>
      <c r="AN4" s="193"/>
      <c r="AO4" s="58"/>
    </row>
    <row r="5" customFormat="false" ht="15" hidden="false" customHeight="false" outlineLevel="0" collapsed="false">
      <c r="C5" s="198" t="s">
        <v>159</v>
      </c>
      <c r="D5" s="198"/>
      <c r="E5" s="198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3"/>
      <c r="AO5" s="58"/>
    </row>
    <row r="6" customFormat="false" ht="15" hidden="true" customHeight="false" outlineLevel="1" collapsed="false">
      <c r="C6" s="200"/>
      <c r="D6" s="200"/>
      <c r="E6" s="201" t="str">
        <f aca="false">"CDN"&amp;E8</f>
        <v>CDNDaily</v>
      </c>
      <c r="F6" s="201"/>
      <c r="G6" s="201" t="str">
        <f aca="false">"CDN"&amp;G8</f>
        <v>CDNQ1</v>
      </c>
      <c r="H6" s="201"/>
      <c r="I6" s="201" t="str">
        <f aca="false">"CDN"&amp;I8</f>
        <v>CDNQ2</v>
      </c>
      <c r="J6" s="201"/>
      <c r="K6" s="201" t="str">
        <f aca="false">"CDN"&amp;K8</f>
        <v>CDNMTD</v>
      </c>
      <c r="L6" s="201"/>
      <c r="M6" s="201" t="str">
        <f aca="false">"CDN"&amp;M8</f>
        <v>CDNQ3</v>
      </c>
      <c r="N6" s="201"/>
      <c r="O6" s="201"/>
      <c r="P6" s="201"/>
      <c r="Q6" s="201" t="str">
        <f aca="false">"CDN"&amp;Q8</f>
        <v>CDNYTD</v>
      </c>
      <c r="R6" s="201"/>
      <c r="S6" s="201"/>
      <c r="T6" s="201"/>
      <c r="U6" s="201"/>
      <c r="V6" s="201"/>
      <c r="W6" s="201"/>
      <c r="X6" s="201"/>
      <c r="Y6" s="201"/>
      <c r="Z6" s="201"/>
      <c r="AA6" s="201" t="str">
        <f aca="false">"US"&amp;AA8</f>
        <v>USDaily</v>
      </c>
      <c r="AB6" s="201"/>
      <c r="AC6" s="201" t="str">
        <f aca="false">"US"&amp;AC8</f>
        <v>USQ1</v>
      </c>
      <c r="AD6" s="201"/>
      <c r="AE6" s="201" t="str">
        <f aca="false">"US"&amp;AE8</f>
        <v>USQ2</v>
      </c>
      <c r="AF6" s="201"/>
      <c r="AG6" s="201" t="str">
        <f aca="false">"US"&amp;AG8</f>
        <v>USMTD</v>
      </c>
      <c r="AH6" s="201"/>
      <c r="AI6" s="201" t="str">
        <f aca="false">"US"&amp;AI8</f>
        <v>USQ3</v>
      </c>
      <c r="AJ6" s="201"/>
      <c r="AK6" s="201"/>
      <c r="AL6" s="201"/>
      <c r="AM6" s="201" t="str">
        <f aca="false">"US"&amp;AM8</f>
        <v>USYTD</v>
      </c>
      <c r="AN6" s="193"/>
      <c r="AO6" s="58"/>
    </row>
    <row r="7" customFormat="false" ht="15" hidden="false" customHeight="false" outlineLevel="0" collapsed="false">
      <c r="C7" s="200"/>
      <c r="D7" s="200"/>
      <c r="E7" s="202" t="s">
        <v>160</v>
      </c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3"/>
      <c r="S7" s="204" t="s">
        <v>161</v>
      </c>
      <c r="T7" s="204"/>
      <c r="U7" s="204" t="s">
        <v>162</v>
      </c>
      <c r="V7" s="204"/>
      <c r="W7" s="204" t="s">
        <v>163</v>
      </c>
      <c r="X7" s="205"/>
      <c r="Y7" s="206" t="s">
        <v>164</v>
      </c>
      <c r="Z7" s="207"/>
      <c r="AA7" s="202" t="s">
        <v>165</v>
      </c>
      <c r="AB7" s="202"/>
      <c r="AC7" s="202"/>
      <c r="AD7" s="202"/>
      <c r="AE7" s="202"/>
      <c r="AF7" s="202"/>
      <c r="AG7" s="202"/>
      <c r="AH7" s="202"/>
      <c r="AI7" s="202"/>
      <c r="AJ7" s="202"/>
      <c r="AK7" s="202"/>
      <c r="AL7" s="202"/>
      <c r="AM7" s="202"/>
      <c r="AN7" s="193"/>
      <c r="AO7" s="58" t="s">
        <v>166</v>
      </c>
      <c r="AQ7" s="58" t="s">
        <v>167</v>
      </c>
    </row>
    <row r="8" customFormat="false" ht="15" hidden="false" customHeight="false" outlineLevel="0" collapsed="false">
      <c r="C8" s="200"/>
      <c r="D8" s="200"/>
      <c r="E8" s="202" t="s">
        <v>168</v>
      </c>
      <c r="F8" s="197"/>
      <c r="G8" s="202" t="s">
        <v>169</v>
      </c>
      <c r="H8" s="204"/>
      <c r="I8" s="202" t="s">
        <v>170</v>
      </c>
      <c r="J8" s="204"/>
      <c r="K8" s="202" t="s">
        <v>171</v>
      </c>
      <c r="L8" s="204"/>
      <c r="M8" s="202" t="s">
        <v>172</v>
      </c>
      <c r="N8" s="204"/>
      <c r="O8" s="202" t="s">
        <v>173</v>
      </c>
      <c r="P8" s="208"/>
      <c r="Q8" s="202" t="s">
        <v>174</v>
      </c>
      <c r="R8" s="209"/>
      <c r="S8" s="202" t="s">
        <v>175</v>
      </c>
      <c r="T8" s="204"/>
      <c r="U8" s="202" t="s">
        <v>176</v>
      </c>
      <c r="V8" s="208"/>
      <c r="W8" s="210" t="s">
        <v>177</v>
      </c>
      <c r="X8" s="208"/>
      <c r="Y8" s="202" t="s">
        <v>177</v>
      </c>
      <c r="Z8" s="211"/>
      <c r="AA8" s="202" t="s">
        <v>168</v>
      </c>
      <c r="AB8" s="197"/>
      <c r="AC8" s="202" t="s">
        <v>169</v>
      </c>
      <c r="AD8" s="204"/>
      <c r="AE8" s="202" t="s">
        <v>170</v>
      </c>
      <c r="AF8" s="204"/>
      <c r="AG8" s="202" t="s">
        <v>171</v>
      </c>
      <c r="AH8" s="204"/>
      <c r="AI8" s="202" t="s">
        <v>172</v>
      </c>
      <c r="AJ8" s="204"/>
      <c r="AK8" s="212" t="s">
        <v>173</v>
      </c>
      <c r="AL8" s="208"/>
      <c r="AM8" s="202" t="s">
        <v>174</v>
      </c>
      <c r="AN8" s="193"/>
      <c r="AO8" s="202" t="s">
        <v>174</v>
      </c>
      <c r="AQ8" s="202" t="s">
        <v>174</v>
      </c>
      <c r="BV8" s="195"/>
    </row>
    <row r="9" customFormat="false" ht="12.75" hidden="false" customHeight="false" outlineLevel="1" collapsed="false">
      <c r="C9" s="213" t="s">
        <v>178</v>
      </c>
      <c r="D9" s="213"/>
      <c r="E9" s="214" t="n">
        <f aca="false">(W9-Y9)*S9</f>
        <v>0</v>
      </c>
      <c r="F9" s="204"/>
      <c r="G9" s="214" t="n">
        <f aca="false">[7]January!J8+[7]February!J8+[7]March!J8</f>
        <v>0</v>
      </c>
      <c r="H9" s="215"/>
      <c r="I9" s="214" t="n">
        <f aca="false">[7]April!J8+[7]May!J8+[7]June!J8</f>
        <v>0</v>
      </c>
      <c r="J9" s="215"/>
      <c r="K9" s="214" t="n">
        <f aca="false">[7]December!J8</f>
        <v>0</v>
      </c>
      <c r="L9" s="215"/>
      <c r="M9" s="214" t="n">
        <f aca="false">[7]July!J8+[7]August!J8+[7]September!J8</f>
        <v>0</v>
      </c>
      <c r="N9" s="214"/>
      <c r="O9" s="216" t="n">
        <f aca="false">[7]October!J8+[7]November!J8+[7]December!J8</f>
        <v>0</v>
      </c>
      <c r="P9" s="215"/>
      <c r="Q9" s="214" t="n">
        <f aca="false">M9+I9+G9+O9</f>
        <v>0</v>
      </c>
      <c r="R9" s="217"/>
      <c r="S9" s="218" t="n">
        <v>0</v>
      </c>
      <c r="T9" s="217"/>
      <c r="U9" s="219" t="n">
        <f aca="false">S9*W9</f>
        <v>0</v>
      </c>
      <c r="V9" s="217"/>
      <c r="W9" s="220" t="n">
        <v>2.15</v>
      </c>
      <c r="X9" s="217"/>
      <c r="Y9" s="221" t="n">
        <v>2.15</v>
      </c>
      <c r="Z9" s="217"/>
      <c r="AA9" s="214" t="n">
        <f aca="false">AM9-AQ9</f>
        <v>0</v>
      </c>
      <c r="AB9" s="215"/>
      <c r="AC9" s="214" t="n">
        <f aca="false">[7]January!I8+[7]February!I8+[7]March!I8</f>
        <v>0</v>
      </c>
      <c r="AD9" s="215"/>
      <c r="AE9" s="214" t="n">
        <f aca="false">[7]April!I8+[7]May!I8+[7]June!I8</f>
        <v>0</v>
      </c>
      <c r="AF9" s="215"/>
      <c r="AG9" s="214" t="n">
        <f aca="false">[7]December!I8</f>
        <v>0</v>
      </c>
      <c r="AH9" s="215"/>
      <c r="AI9" s="214" t="n">
        <f aca="false">[7]July!I8+[7]August!I8+[7]September!I8</f>
        <v>0</v>
      </c>
      <c r="AJ9" s="214"/>
      <c r="AK9" s="216" t="n">
        <f aca="false">[7]October!I8+[7]November!I8+[7]December!I8</f>
        <v>0</v>
      </c>
      <c r="AL9" s="215"/>
      <c r="AM9" s="214" t="n">
        <f aca="false">AI9+AE9+AC9+AK9</f>
        <v>0</v>
      </c>
      <c r="AN9" s="193"/>
      <c r="AO9" s="222" t="n">
        <v>0</v>
      </c>
      <c r="AP9" s="223"/>
      <c r="AQ9" s="222" t="n">
        <v>0</v>
      </c>
      <c r="BV9" s="195"/>
    </row>
    <row r="10" customFormat="false" ht="12.75" hidden="false" customHeight="false" outlineLevel="1" collapsed="false">
      <c r="C10" s="213" t="s">
        <v>179</v>
      </c>
      <c r="D10" s="213"/>
      <c r="E10" s="214" t="n">
        <f aca="false">(W10-Y10)*S10</f>
        <v>0</v>
      </c>
      <c r="F10" s="204"/>
      <c r="G10" s="214" t="n">
        <f aca="false">[7]January!J9+[7]February!J9+[7]March!J9</f>
        <v>0</v>
      </c>
      <c r="H10" s="215"/>
      <c r="I10" s="214" t="n">
        <f aca="false">[7]April!J9+[7]May!J9+[7]June!J9</f>
        <v>0</v>
      </c>
      <c r="J10" s="215"/>
      <c r="K10" s="214" t="n">
        <f aca="false">[7]December!J9</f>
        <v>0</v>
      </c>
      <c r="L10" s="215"/>
      <c r="M10" s="214" t="n">
        <f aca="false">[7]July!J9+[7]August!J9+[7]September!J9</f>
        <v>0</v>
      </c>
      <c r="N10" s="214"/>
      <c r="O10" s="216" t="n">
        <f aca="false">[7]October!J9+[7]November!J9+[7]December!J9</f>
        <v>0</v>
      </c>
      <c r="P10" s="215"/>
      <c r="Q10" s="214" t="n">
        <f aca="false">M10+I10+G10+O10</f>
        <v>0</v>
      </c>
      <c r="R10" s="217"/>
      <c r="S10" s="218" t="n">
        <v>0</v>
      </c>
      <c r="T10" s="217"/>
      <c r="U10" s="219" t="n">
        <f aca="false">S10*W10</f>
        <v>0</v>
      </c>
      <c r="V10" s="217"/>
      <c r="W10" s="220" t="n">
        <v>3</v>
      </c>
      <c r="X10" s="217"/>
      <c r="Y10" s="221" t="n">
        <v>3</v>
      </c>
      <c r="Z10" s="217"/>
      <c r="AA10" s="214" t="n">
        <f aca="false">AM10-AQ10</f>
        <v>0</v>
      </c>
      <c r="AB10" s="215"/>
      <c r="AC10" s="214" t="n">
        <f aca="false">[7]January!I9+[7]February!I9+[7]March!I9</f>
        <v>0</v>
      </c>
      <c r="AD10" s="215"/>
      <c r="AE10" s="214" t="n">
        <f aca="false">[7]April!I9+[7]May!I9+[7]June!I9</f>
        <v>0</v>
      </c>
      <c r="AF10" s="215"/>
      <c r="AG10" s="214" t="n">
        <f aca="false">[7]December!I9</f>
        <v>0</v>
      </c>
      <c r="AH10" s="215"/>
      <c r="AI10" s="214" t="n">
        <f aca="false">[7]July!I9+[7]August!I9+[7]September!I9</f>
        <v>0</v>
      </c>
      <c r="AJ10" s="214"/>
      <c r="AK10" s="216" t="n">
        <f aca="false">[7]October!I9+[7]November!I9+[7]December!I9</f>
        <v>0</v>
      </c>
      <c r="AL10" s="215"/>
      <c r="AM10" s="214" t="n">
        <f aca="false">AI10+AE10+AC10+AK10</f>
        <v>0</v>
      </c>
      <c r="AN10" s="193"/>
      <c r="AO10" s="222" t="n">
        <v>0</v>
      </c>
      <c r="AP10" s="223"/>
      <c r="AQ10" s="222" t="n">
        <v>0</v>
      </c>
      <c r="AS10" s="195"/>
      <c r="AU10" s="195"/>
      <c r="BV10" s="195"/>
    </row>
    <row r="11" customFormat="false" ht="12.75" hidden="false" customHeight="false" outlineLevel="1" collapsed="false">
      <c r="C11" s="213"/>
      <c r="D11" s="213"/>
      <c r="E11" s="214"/>
      <c r="F11" s="208"/>
      <c r="G11" s="214"/>
      <c r="H11" s="215"/>
      <c r="I11" s="214"/>
      <c r="J11" s="215"/>
      <c r="K11" s="214"/>
      <c r="L11" s="215"/>
      <c r="M11" s="214"/>
      <c r="N11" s="214"/>
      <c r="O11" s="216"/>
      <c r="P11" s="215"/>
      <c r="Q11" s="214"/>
      <c r="R11" s="217"/>
      <c r="S11" s="218"/>
      <c r="T11" s="217"/>
      <c r="U11" s="219"/>
      <c r="V11" s="217"/>
      <c r="W11" s="220"/>
      <c r="X11" s="217"/>
      <c r="Y11" s="221"/>
      <c r="Z11" s="217"/>
      <c r="AA11" s="214"/>
      <c r="AB11" s="215"/>
      <c r="AC11" s="214"/>
      <c r="AD11" s="215"/>
      <c r="AE11" s="214"/>
      <c r="AF11" s="215"/>
      <c r="AG11" s="214"/>
      <c r="AH11" s="215"/>
      <c r="AI11" s="214"/>
      <c r="AJ11" s="214"/>
      <c r="AK11" s="216"/>
      <c r="AL11" s="215"/>
      <c r="AM11" s="214"/>
      <c r="AN11" s="193"/>
      <c r="AO11" s="222"/>
      <c r="AP11" s="223"/>
      <c r="AQ11" s="222"/>
      <c r="AS11" s="195"/>
      <c r="AU11" s="195"/>
      <c r="BV11" s="195"/>
    </row>
    <row r="12" customFormat="false" ht="12.75" hidden="false" customHeight="false" outlineLevel="0" collapsed="false">
      <c r="C12" s="213" t="s">
        <v>180</v>
      </c>
      <c r="D12" s="213"/>
      <c r="E12" s="214" t="n">
        <f aca="false">Q12-AO12</f>
        <v>62499.9999999987</v>
      </c>
      <c r="F12" s="208"/>
      <c r="G12" s="214" t="n">
        <f aca="false">[7]January!J11+[7]February!J11+[7]March!J11</f>
        <v>62499.9999999987</v>
      </c>
      <c r="H12" s="215"/>
      <c r="I12" s="214" t="n">
        <f aca="false">[7]April!J11+[7]May!J11+[7]June!J11</f>
        <v>0</v>
      </c>
      <c r="J12" s="215"/>
      <c r="K12" s="214" t="n">
        <f aca="false">[7]January!J11</f>
        <v>62499.9999999987</v>
      </c>
      <c r="L12" s="215"/>
      <c r="M12" s="214" t="n">
        <f aca="false">[7]July!J11+[7]August!J11+[7]September!J11</f>
        <v>0</v>
      </c>
      <c r="N12" s="214"/>
      <c r="O12" s="216" t="n">
        <f aca="false">[7]October!J11+[7]November!J11+[7]December!J11</f>
        <v>0</v>
      </c>
      <c r="P12" s="215"/>
      <c r="Q12" s="214" t="n">
        <f aca="false">M12+I12+G12+O12</f>
        <v>62499.9999999987</v>
      </c>
      <c r="R12" s="217"/>
      <c r="S12" s="224" t="n">
        <f aca="false">[7]Q1!V18</f>
        <v>1250000</v>
      </c>
      <c r="T12" s="217"/>
      <c r="U12" s="219" t="n">
        <f aca="false">S12*W12</f>
        <v>13687500</v>
      </c>
      <c r="V12" s="217"/>
      <c r="W12" s="220" t="n">
        <v>10.95</v>
      </c>
      <c r="X12" s="217"/>
      <c r="Y12" s="221" t="n">
        <v>10.9</v>
      </c>
      <c r="Z12" s="217"/>
      <c r="AA12" s="214" t="n">
        <f aca="false">AM12-AQ12</f>
        <v>40010.962581519</v>
      </c>
      <c r="AB12" s="215"/>
      <c r="AC12" s="214" t="n">
        <f aca="false">[7]January!I11+[7]February!I11+[7]March!I11</f>
        <v>137364.237246852</v>
      </c>
      <c r="AD12" s="215"/>
      <c r="AE12" s="214" t="n">
        <f aca="false">[7]April!I11+[7]May!I11+[7]June!I11</f>
        <v>0</v>
      </c>
      <c r="AF12" s="215"/>
      <c r="AG12" s="214" t="n">
        <f aca="false">[7]January!I11</f>
        <v>137364.237246852</v>
      </c>
      <c r="AH12" s="215"/>
      <c r="AI12" s="214" t="n">
        <f aca="false">[7]July!I11+[7]August!I11+[7]September!I11</f>
        <v>0</v>
      </c>
      <c r="AJ12" s="214"/>
      <c r="AK12" s="216" t="n">
        <f aca="false">[7]October!I11+[7]November!I11+[7]December!I11</f>
        <v>0</v>
      </c>
      <c r="AL12" s="215"/>
      <c r="AM12" s="214" t="n">
        <f aca="false">AI12+AE12+AC12+AK12</f>
        <v>137364.237246852</v>
      </c>
      <c r="AN12" s="193"/>
      <c r="AO12" s="222" t="n">
        <v>0</v>
      </c>
      <c r="AP12" s="223"/>
      <c r="AQ12" s="222" t="n">
        <v>97353.2746653333</v>
      </c>
      <c r="AS12" s="195"/>
      <c r="AU12" s="195"/>
      <c r="BV12" s="195"/>
      <c r="BW12" s="195"/>
    </row>
    <row r="13" customFormat="false" ht="12.75" hidden="false" customHeight="false" outlineLevel="1" collapsed="false">
      <c r="C13" s="213"/>
      <c r="D13" s="213"/>
      <c r="E13" s="214"/>
      <c r="F13" s="215"/>
      <c r="G13" s="214"/>
      <c r="H13" s="215"/>
      <c r="I13" s="214"/>
      <c r="J13" s="215"/>
      <c r="K13" s="214"/>
      <c r="L13" s="215"/>
      <c r="M13" s="214"/>
      <c r="N13" s="214"/>
      <c r="O13" s="216"/>
      <c r="P13" s="215"/>
      <c r="Q13" s="214"/>
      <c r="R13" s="217"/>
      <c r="S13" s="218"/>
      <c r="T13" s="217"/>
      <c r="U13" s="219"/>
      <c r="V13" s="217"/>
      <c r="W13" s="220"/>
      <c r="X13" s="217"/>
      <c r="Y13" s="221"/>
      <c r="Z13" s="217"/>
      <c r="AA13" s="214"/>
      <c r="AB13" s="215"/>
      <c r="AC13" s="214"/>
      <c r="AD13" s="215"/>
      <c r="AE13" s="214"/>
      <c r="AF13" s="215"/>
      <c r="AG13" s="214"/>
      <c r="AH13" s="215"/>
      <c r="AI13" s="214"/>
      <c r="AJ13" s="214"/>
      <c r="AK13" s="216"/>
      <c r="AL13" s="215"/>
      <c r="AM13" s="214"/>
      <c r="AN13" s="193"/>
      <c r="AO13" s="222"/>
      <c r="AP13" s="223"/>
      <c r="AQ13" s="222"/>
      <c r="AS13" s="195"/>
      <c r="AU13" s="195"/>
      <c r="BW13" s="195"/>
    </row>
    <row r="14" customFormat="false" ht="12.75" hidden="false" customHeight="false" outlineLevel="1" collapsed="false">
      <c r="C14" s="213"/>
      <c r="D14" s="213"/>
      <c r="E14" s="214"/>
      <c r="F14" s="215"/>
      <c r="G14" s="225"/>
      <c r="H14" s="215"/>
      <c r="I14" s="225"/>
      <c r="J14" s="215"/>
      <c r="K14" s="214"/>
      <c r="L14" s="215"/>
      <c r="M14" s="214"/>
      <c r="N14" s="214"/>
      <c r="O14" s="216"/>
      <c r="P14" s="215"/>
      <c r="Q14" s="214"/>
      <c r="R14" s="217"/>
      <c r="S14" s="218"/>
      <c r="T14" s="217"/>
      <c r="U14" s="219"/>
      <c r="V14" s="217"/>
      <c r="W14" s="220"/>
      <c r="X14" s="217"/>
      <c r="Y14" s="221"/>
      <c r="Z14" s="217"/>
      <c r="AA14" s="214"/>
      <c r="AB14" s="215"/>
      <c r="AC14" s="225"/>
      <c r="AD14" s="215"/>
      <c r="AE14" s="225"/>
      <c r="AF14" s="215"/>
      <c r="AG14" s="214"/>
      <c r="AH14" s="215"/>
      <c r="AI14" s="214"/>
      <c r="AJ14" s="214"/>
      <c r="AK14" s="216"/>
      <c r="AL14" s="215"/>
      <c r="AM14" s="214"/>
      <c r="AN14" s="193"/>
      <c r="AO14" s="222"/>
      <c r="AP14" s="223"/>
      <c r="AQ14" s="222"/>
      <c r="AS14" s="195"/>
      <c r="AU14" s="195"/>
      <c r="BW14" s="195"/>
    </row>
    <row r="15" customFormat="false" ht="12.75" hidden="false" customHeight="false" outlineLevel="0" collapsed="false">
      <c r="C15" s="196"/>
      <c r="D15" s="196"/>
      <c r="E15" s="226"/>
      <c r="F15" s="215"/>
      <c r="G15" s="214"/>
      <c r="H15" s="227"/>
      <c r="I15" s="214"/>
      <c r="J15" s="227"/>
      <c r="K15" s="214"/>
      <c r="L15" s="227"/>
      <c r="M15" s="214"/>
      <c r="N15" s="214"/>
      <c r="O15" s="214"/>
      <c r="P15" s="227"/>
      <c r="Q15" s="214"/>
      <c r="R15" s="217"/>
      <c r="S15" s="217"/>
      <c r="T15" s="217"/>
      <c r="U15" s="217"/>
      <c r="V15" s="217"/>
      <c r="W15" s="217"/>
      <c r="X15" s="217"/>
      <c r="Y15" s="217"/>
      <c r="Z15" s="217"/>
      <c r="AA15" s="217"/>
      <c r="AB15" s="215"/>
      <c r="AC15" s="217"/>
      <c r="AD15" s="215"/>
      <c r="AE15" s="217"/>
      <c r="AF15" s="215"/>
      <c r="AG15" s="217"/>
      <c r="AH15" s="215"/>
      <c r="AI15" s="217"/>
      <c r="AJ15" s="217"/>
      <c r="AK15" s="217"/>
      <c r="AL15" s="215"/>
      <c r="AM15" s="217"/>
      <c r="AN15" s="193"/>
      <c r="AO15" s="58"/>
      <c r="AQ15" s="195"/>
      <c r="AS15" s="195"/>
      <c r="AU15" s="195"/>
      <c r="BW15" s="195"/>
    </row>
    <row r="16" customFormat="false" ht="12.75" hidden="false" customHeight="false" outlineLevel="0" collapsed="false">
      <c r="C16" s="228" t="s">
        <v>181</v>
      </c>
      <c r="D16" s="228"/>
      <c r="E16" s="229" t="n">
        <f aca="false">SUM(E9:E14)</f>
        <v>62499.9999999987</v>
      </c>
      <c r="F16" s="230"/>
      <c r="G16" s="229" t="n">
        <f aca="false">SUM(G9:G14)</f>
        <v>62499.9999999987</v>
      </c>
      <c r="H16" s="231"/>
      <c r="I16" s="229" t="n">
        <f aca="false">SUM(I9:I14)</f>
        <v>0</v>
      </c>
      <c r="J16" s="231"/>
      <c r="K16" s="229" t="n">
        <f aca="false">SUM(K9:K14)</f>
        <v>62499.9999999987</v>
      </c>
      <c r="L16" s="231"/>
      <c r="M16" s="229" t="n">
        <f aca="false">SUM(M9:M14)</f>
        <v>0</v>
      </c>
      <c r="N16" s="231"/>
      <c r="O16" s="229" t="n">
        <f aca="false">SUM(O9:O14)</f>
        <v>0</v>
      </c>
      <c r="P16" s="230"/>
      <c r="Q16" s="229" t="n">
        <f aca="false">SUM(Q9:Q14)</f>
        <v>62499.9999999987</v>
      </c>
      <c r="R16" s="217"/>
      <c r="S16" s="217"/>
      <c r="T16" s="217"/>
      <c r="U16" s="217"/>
      <c r="V16" s="217"/>
      <c r="W16" s="217"/>
      <c r="X16" s="217"/>
      <c r="Y16" s="217"/>
      <c r="Z16" s="217"/>
      <c r="AA16" s="229" t="n">
        <f aca="false">SUM(AA9:AA14)</f>
        <v>40010.962581519</v>
      </c>
      <c r="AB16" s="230"/>
      <c r="AC16" s="229" t="n">
        <f aca="false">SUM(AC9:AC14)</f>
        <v>137364.237246852</v>
      </c>
      <c r="AD16" s="231"/>
      <c r="AE16" s="229" t="n">
        <f aca="false">SUM(AE9:AE14)</f>
        <v>0</v>
      </c>
      <c r="AF16" s="231"/>
      <c r="AG16" s="229" t="n">
        <f aca="false">SUM(AG9:AG14)</f>
        <v>137364.237246852</v>
      </c>
      <c r="AH16" s="231"/>
      <c r="AI16" s="229" t="n">
        <f aca="false">SUM(AI9:AI14)</f>
        <v>0</v>
      </c>
      <c r="AJ16" s="231"/>
      <c r="AK16" s="229" t="n">
        <f aca="false">SUM(AK9:AK14)</f>
        <v>0</v>
      </c>
      <c r="AL16" s="230"/>
      <c r="AM16" s="229" t="n">
        <f aca="false">SUM(AM9:AM14)</f>
        <v>137364.237246852</v>
      </c>
      <c r="AN16" s="193"/>
      <c r="AO16" s="58"/>
      <c r="BW16" s="195"/>
    </row>
    <row r="17" customFormat="false" ht="12.75" hidden="false" customHeight="false" outlineLevel="0" collapsed="false">
      <c r="C17" s="196"/>
      <c r="D17" s="196"/>
      <c r="E17" s="226"/>
      <c r="F17" s="215"/>
      <c r="G17" s="217"/>
      <c r="H17" s="215"/>
      <c r="I17" s="217"/>
      <c r="J17" s="215"/>
      <c r="K17" s="217"/>
      <c r="L17" s="215"/>
      <c r="M17" s="217"/>
      <c r="N17" s="217"/>
      <c r="O17" s="217"/>
      <c r="P17" s="215"/>
      <c r="Q17" s="217"/>
      <c r="R17" s="217"/>
      <c r="S17" s="217"/>
      <c r="T17" s="217"/>
      <c r="U17" s="217"/>
      <c r="V17" s="217"/>
      <c r="W17" s="217"/>
      <c r="X17" s="217"/>
      <c r="Y17" s="217"/>
      <c r="Z17" s="217"/>
      <c r="AA17" s="217"/>
      <c r="AB17" s="215"/>
      <c r="AC17" s="217"/>
      <c r="AD17" s="215"/>
      <c r="AE17" s="217"/>
      <c r="AF17" s="215"/>
      <c r="AG17" s="217"/>
      <c r="AH17" s="215"/>
      <c r="AI17" s="217"/>
      <c r="AJ17" s="217"/>
      <c r="AK17" s="217"/>
      <c r="AL17" s="215"/>
      <c r="AM17" s="217"/>
      <c r="AN17" s="193"/>
      <c r="AO17" s="58"/>
      <c r="BW17" s="195"/>
    </row>
    <row r="18" customFormat="false" ht="12.75" hidden="false" customHeight="false" outlineLevel="0" collapsed="false">
      <c r="C18" s="232" t="s">
        <v>182</v>
      </c>
      <c r="D18" s="233"/>
      <c r="E18" s="202" t="s">
        <v>160</v>
      </c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17"/>
      <c r="S18" s="217"/>
      <c r="T18" s="217"/>
      <c r="U18" s="217"/>
      <c r="V18" s="217"/>
      <c r="W18" s="217"/>
      <c r="X18" s="217"/>
      <c r="Y18" s="217"/>
      <c r="Z18" s="217"/>
      <c r="AA18" s="202" t="s">
        <v>165</v>
      </c>
      <c r="AB18" s="202"/>
      <c r="AC18" s="202"/>
      <c r="AD18" s="202"/>
      <c r="AE18" s="202"/>
      <c r="AF18" s="202"/>
      <c r="AG18" s="202"/>
      <c r="AH18" s="202"/>
      <c r="AI18" s="202"/>
      <c r="AJ18" s="202"/>
      <c r="AK18" s="202"/>
      <c r="AL18" s="202"/>
      <c r="AM18" s="202"/>
      <c r="AN18" s="234"/>
      <c r="AO18" s="58" t="s">
        <v>166</v>
      </c>
      <c r="AQ18" s="58" t="s">
        <v>167</v>
      </c>
    </row>
    <row r="19" customFormat="false" ht="12.75" hidden="false" customHeight="false" outlineLevel="0" collapsed="false">
      <c r="C19" s="196"/>
      <c r="D19" s="196"/>
      <c r="E19" s="202" t="s">
        <v>168</v>
      </c>
      <c r="F19" s="208"/>
      <c r="G19" s="202" t="s">
        <v>169</v>
      </c>
      <c r="H19" s="204"/>
      <c r="I19" s="202" t="s">
        <v>170</v>
      </c>
      <c r="J19" s="204"/>
      <c r="K19" s="202" t="s">
        <v>171</v>
      </c>
      <c r="L19" s="204"/>
      <c r="M19" s="202" t="s">
        <v>172</v>
      </c>
      <c r="N19" s="204"/>
      <c r="O19" s="212" t="s">
        <v>173</v>
      </c>
      <c r="P19" s="208"/>
      <c r="Q19" s="202" t="s">
        <v>174</v>
      </c>
      <c r="R19" s="217"/>
      <c r="S19" s="217"/>
      <c r="T19" s="217"/>
      <c r="U19" s="217"/>
      <c r="V19" s="217"/>
      <c r="W19" s="217"/>
      <c r="X19" s="217"/>
      <c r="Y19" s="217"/>
      <c r="Z19" s="217"/>
      <c r="AA19" s="202" t="s">
        <v>168</v>
      </c>
      <c r="AB19" s="208"/>
      <c r="AC19" s="202" t="s">
        <v>169</v>
      </c>
      <c r="AD19" s="204"/>
      <c r="AE19" s="202" t="s">
        <v>170</v>
      </c>
      <c r="AF19" s="204"/>
      <c r="AG19" s="202" t="s">
        <v>171</v>
      </c>
      <c r="AH19" s="204"/>
      <c r="AI19" s="202" t="s">
        <v>172</v>
      </c>
      <c r="AJ19" s="204"/>
      <c r="AK19" s="212" t="s">
        <v>173</v>
      </c>
      <c r="AL19" s="208"/>
      <c r="AM19" s="202" t="s">
        <v>174</v>
      </c>
      <c r="AN19" s="234"/>
      <c r="AO19" s="202" t="s">
        <v>174</v>
      </c>
      <c r="AQ19" s="202" t="s">
        <v>174</v>
      </c>
      <c r="AS19" s="195"/>
      <c r="AU19" s="195"/>
      <c r="AW19" s="195"/>
    </row>
    <row r="20" customFormat="false" ht="12.75" hidden="false" customHeight="false" outlineLevel="0" collapsed="false">
      <c r="C20" s="213" t="str">
        <f aca="false">C9</f>
        <v>Arc Energy Trust Units</v>
      </c>
      <c r="D20" s="213"/>
      <c r="E20" s="235" t="n">
        <f aca="false">Q20-AO20</f>
        <v>0</v>
      </c>
      <c r="F20" s="215"/>
      <c r="G20" s="225" t="n">
        <v>0</v>
      </c>
      <c r="H20" s="215"/>
      <c r="I20" s="225" t="n">
        <v>0</v>
      </c>
      <c r="J20" s="215"/>
      <c r="K20" s="225" t="n">
        <v>0</v>
      </c>
      <c r="L20" s="215"/>
      <c r="M20" s="225" t="n">
        <v>0</v>
      </c>
      <c r="N20" s="225"/>
      <c r="O20" s="225" t="n">
        <v>0</v>
      </c>
      <c r="P20" s="215"/>
      <c r="Q20" s="214" t="n">
        <f aca="false">M20+I20+G20+O20</f>
        <v>0</v>
      </c>
      <c r="R20" s="217"/>
      <c r="S20" s="217"/>
      <c r="T20" s="217"/>
      <c r="U20" s="217"/>
      <c r="V20" s="217"/>
      <c r="W20" s="217"/>
      <c r="X20" s="217"/>
      <c r="Y20" s="217"/>
      <c r="Z20" s="217"/>
      <c r="AA20" s="214" t="n">
        <f aca="false">AM20-AQ20</f>
        <v>0</v>
      </c>
      <c r="AB20" s="215"/>
      <c r="AC20" s="225" t="n">
        <v>0</v>
      </c>
      <c r="AD20" s="215"/>
      <c r="AE20" s="225" t="n">
        <v>0</v>
      </c>
      <c r="AF20" s="215"/>
      <c r="AG20" s="225" t="n">
        <v>0</v>
      </c>
      <c r="AH20" s="215"/>
      <c r="AI20" s="225" t="n">
        <v>0</v>
      </c>
      <c r="AJ20" s="225"/>
      <c r="AK20" s="225" t="n">
        <v>0</v>
      </c>
      <c r="AL20" s="215"/>
      <c r="AM20" s="214" t="n">
        <f aca="false">AI20+AE20+AC20+AK20</f>
        <v>0</v>
      </c>
      <c r="AN20" s="193"/>
      <c r="AO20" s="222" t="n">
        <v>0</v>
      </c>
      <c r="AP20" s="223"/>
      <c r="AQ20" s="222" t="n">
        <v>0</v>
      </c>
      <c r="AS20" s="195"/>
      <c r="AU20" s="195"/>
      <c r="AW20" s="195"/>
    </row>
    <row r="21" customFormat="false" ht="12.75" hidden="false" customHeight="false" outlineLevel="0" collapsed="false">
      <c r="C21" s="213" t="str">
        <f aca="false">C10</f>
        <v>Impact Energy</v>
      </c>
      <c r="D21" s="213"/>
      <c r="E21" s="235" t="n">
        <f aca="false">Q21-AO21</f>
        <v>0</v>
      </c>
      <c r="F21" s="215"/>
      <c r="G21" s="225" t="n">
        <v>0</v>
      </c>
      <c r="H21" s="215"/>
      <c r="I21" s="225" t="n">
        <v>0</v>
      </c>
      <c r="J21" s="215"/>
      <c r="K21" s="225" t="n">
        <v>0</v>
      </c>
      <c r="L21" s="215"/>
      <c r="M21" s="225" t="n">
        <v>0</v>
      </c>
      <c r="N21" s="214"/>
      <c r="O21" s="225" t="n">
        <v>0</v>
      </c>
      <c r="P21" s="215"/>
      <c r="Q21" s="214" t="n">
        <f aca="false">M21+I21+G21+O21</f>
        <v>0</v>
      </c>
      <c r="R21" s="217"/>
      <c r="S21" s="217"/>
      <c r="T21" s="217"/>
      <c r="U21" s="217"/>
      <c r="V21" s="217"/>
      <c r="W21" s="217"/>
      <c r="X21" s="217"/>
      <c r="Y21" s="217"/>
      <c r="Z21" s="217"/>
      <c r="AA21" s="214" t="n">
        <f aca="false">AM21-AQ21</f>
        <v>0</v>
      </c>
      <c r="AB21" s="215"/>
      <c r="AC21" s="225" t="n">
        <v>0</v>
      </c>
      <c r="AD21" s="215"/>
      <c r="AE21" s="225" t="n">
        <v>0</v>
      </c>
      <c r="AF21" s="215"/>
      <c r="AG21" s="225" t="n">
        <v>0</v>
      </c>
      <c r="AH21" s="215"/>
      <c r="AI21" s="225" t="n">
        <v>0</v>
      </c>
      <c r="AJ21" s="214"/>
      <c r="AK21" s="225" t="n">
        <v>0</v>
      </c>
      <c r="AL21" s="215"/>
      <c r="AM21" s="214" t="n">
        <f aca="false">AI21+AE21+AC21+AK21</f>
        <v>0</v>
      </c>
      <c r="AN21" s="193"/>
      <c r="AO21" s="222" t="n">
        <v>0</v>
      </c>
      <c r="AP21" s="223"/>
      <c r="AQ21" s="222" t="n">
        <v>0</v>
      </c>
      <c r="AS21" s="195"/>
      <c r="AU21" s="195"/>
      <c r="AW21" s="195"/>
    </row>
    <row r="22" customFormat="false" ht="12.75" hidden="false" customHeight="false" outlineLevel="0" collapsed="false">
      <c r="C22" s="213"/>
      <c r="D22" s="213"/>
      <c r="E22" s="235"/>
      <c r="F22" s="215"/>
      <c r="G22" s="225"/>
      <c r="H22" s="215"/>
      <c r="I22" s="225"/>
      <c r="J22" s="215"/>
      <c r="K22" s="225"/>
      <c r="L22" s="215"/>
      <c r="M22" s="225"/>
      <c r="N22" s="225"/>
      <c r="O22" s="225"/>
      <c r="P22" s="215"/>
      <c r="Q22" s="214"/>
      <c r="R22" s="217"/>
      <c r="S22" s="217"/>
      <c r="T22" s="217"/>
      <c r="U22" s="217"/>
      <c r="V22" s="217"/>
      <c r="W22" s="217"/>
      <c r="X22" s="217"/>
      <c r="Y22" s="217"/>
      <c r="Z22" s="217"/>
      <c r="AA22" s="214"/>
      <c r="AB22" s="215"/>
      <c r="AC22" s="225"/>
      <c r="AD22" s="215"/>
      <c r="AE22" s="225"/>
      <c r="AF22" s="215"/>
      <c r="AG22" s="225"/>
      <c r="AH22" s="215"/>
      <c r="AI22" s="225"/>
      <c r="AJ22" s="225"/>
      <c r="AK22" s="225"/>
      <c r="AL22" s="215"/>
      <c r="AM22" s="214"/>
      <c r="AN22" s="193"/>
      <c r="AO22" s="222"/>
      <c r="AP22" s="223"/>
      <c r="AQ22" s="222"/>
      <c r="AS22" s="195"/>
      <c r="AU22" s="195"/>
      <c r="AW22" s="195"/>
    </row>
    <row r="23" customFormat="false" ht="12.75" hidden="false" customHeight="false" outlineLevel="0" collapsed="false">
      <c r="C23" s="213" t="s">
        <v>180</v>
      </c>
      <c r="D23" s="213"/>
      <c r="E23" s="235" t="n">
        <f aca="false">Q23-AO23</f>
        <v>0</v>
      </c>
      <c r="F23" s="236"/>
      <c r="G23" s="225" t="n">
        <v>0</v>
      </c>
      <c r="H23" s="215"/>
      <c r="I23" s="225" t="n">
        <v>0</v>
      </c>
      <c r="J23" s="215"/>
      <c r="K23" s="225" t="n">
        <v>0</v>
      </c>
      <c r="L23" s="215"/>
      <c r="M23" s="225" t="n">
        <v>0</v>
      </c>
      <c r="N23" s="214"/>
      <c r="O23" s="225" t="n">
        <v>0</v>
      </c>
      <c r="P23" s="215"/>
      <c r="Q23" s="214" t="n">
        <f aca="false">M23+I23+G23+O23</f>
        <v>0</v>
      </c>
      <c r="R23" s="217"/>
      <c r="S23" s="217"/>
      <c r="T23" s="217"/>
      <c r="U23" s="217"/>
      <c r="V23" s="217"/>
      <c r="W23" s="217"/>
      <c r="X23" s="217"/>
      <c r="Y23" s="217"/>
      <c r="Z23" s="217"/>
      <c r="AA23" s="214" t="n">
        <f aca="false">AM23-AQ23</f>
        <v>0</v>
      </c>
      <c r="AB23" s="215"/>
      <c r="AC23" s="225" t="n">
        <v>0</v>
      </c>
      <c r="AD23" s="215"/>
      <c r="AE23" s="225" t="n">
        <v>0</v>
      </c>
      <c r="AF23" s="215"/>
      <c r="AG23" s="225" t="n">
        <v>0</v>
      </c>
      <c r="AH23" s="215"/>
      <c r="AI23" s="225" t="n">
        <v>0</v>
      </c>
      <c r="AJ23" s="214"/>
      <c r="AK23" s="225" t="n">
        <v>0</v>
      </c>
      <c r="AL23" s="215"/>
      <c r="AM23" s="214" t="n">
        <f aca="false">AI23+AE23+AC23+AK23</f>
        <v>0</v>
      </c>
      <c r="AN23" s="193"/>
      <c r="AO23" s="222" t="n">
        <v>0</v>
      </c>
      <c r="AP23" s="223"/>
      <c r="AQ23" s="222" t="n">
        <v>0</v>
      </c>
      <c r="AS23" s="195"/>
      <c r="AU23" s="195"/>
      <c r="AW23" s="195"/>
    </row>
    <row r="24" customFormat="false" ht="12.75" hidden="false" customHeight="false" outlineLevel="0" collapsed="false">
      <c r="C24" s="213"/>
      <c r="D24" s="213"/>
      <c r="E24" s="235"/>
      <c r="F24" s="236"/>
      <c r="G24" s="225"/>
      <c r="H24" s="215"/>
      <c r="I24" s="225"/>
      <c r="J24" s="215"/>
      <c r="K24" s="225"/>
      <c r="L24" s="215"/>
      <c r="M24" s="225"/>
      <c r="N24" s="214"/>
      <c r="O24" s="225"/>
      <c r="P24" s="215"/>
      <c r="Q24" s="214"/>
      <c r="R24" s="217"/>
      <c r="S24" s="217"/>
      <c r="T24" s="217"/>
      <c r="U24" s="217"/>
      <c r="V24" s="217"/>
      <c r="W24" s="217"/>
      <c r="X24" s="217"/>
      <c r="Y24" s="217"/>
      <c r="Z24" s="217"/>
      <c r="AA24" s="214"/>
      <c r="AB24" s="215"/>
      <c r="AC24" s="225"/>
      <c r="AD24" s="215"/>
      <c r="AE24" s="225"/>
      <c r="AF24" s="215"/>
      <c r="AG24" s="225"/>
      <c r="AH24" s="215"/>
      <c r="AI24" s="225"/>
      <c r="AJ24" s="214"/>
      <c r="AK24" s="225"/>
      <c r="AL24" s="215"/>
      <c r="AM24" s="214"/>
      <c r="AN24" s="193"/>
      <c r="AO24" s="222"/>
      <c r="AP24" s="223"/>
      <c r="AQ24" s="222"/>
    </row>
    <row r="25" customFormat="false" ht="12.75" hidden="false" customHeight="false" outlineLevel="0" collapsed="false">
      <c r="C25" s="213"/>
      <c r="D25" s="213"/>
      <c r="E25" s="235"/>
      <c r="F25" s="236"/>
      <c r="G25" s="225"/>
      <c r="H25" s="237"/>
      <c r="I25" s="225"/>
      <c r="J25" s="215"/>
      <c r="K25" s="225"/>
      <c r="L25" s="215"/>
      <c r="M25" s="225"/>
      <c r="N25" s="214"/>
      <c r="O25" s="225"/>
      <c r="P25" s="215"/>
      <c r="Q25" s="214"/>
      <c r="R25" s="217"/>
      <c r="S25" s="217"/>
      <c r="T25" s="217"/>
      <c r="U25" s="217"/>
      <c r="V25" s="217"/>
      <c r="W25" s="217"/>
      <c r="X25" s="217"/>
      <c r="Y25" s="217"/>
      <c r="Z25" s="217"/>
      <c r="AA25" s="214"/>
      <c r="AB25" s="215"/>
      <c r="AC25" s="225"/>
      <c r="AD25" s="237"/>
      <c r="AE25" s="225"/>
      <c r="AF25" s="215"/>
      <c r="AG25" s="225"/>
      <c r="AH25" s="215"/>
      <c r="AI25" s="225"/>
      <c r="AJ25" s="214"/>
      <c r="AK25" s="225"/>
      <c r="AL25" s="215"/>
      <c r="AM25" s="214"/>
      <c r="AN25" s="193"/>
      <c r="AO25" s="222"/>
      <c r="AP25" s="223"/>
      <c r="AQ25" s="222"/>
    </row>
    <row r="26" customFormat="false" ht="12.75" hidden="false" customHeight="false" outlineLevel="0" collapsed="false">
      <c r="C26" s="238"/>
      <c r="D26" s="238"/>
      <c r="E26" s="226"/>
      <c r="F26" s="236"/>
      <c r="G26" s="214"/>
      <c r="H26" s="227"/>
      <c r="I26" s="214"/>
      <c r="J26" s="227"/>
      <c r="K26" s="214"/>
      <c r="L26" s="227"/>
      <c r="M26" s="214"/>
      <c r="N26" s="214"/>
      <c r="O26" s="214"/>
      <c r="P26" s="227"/>
      <c r="Q26" s="214"/>
      <c r="R26" s="217"/>
      <c r="S26" s="217"/>
      <c r="T26" s="217"/>
      <c r="U26" s="217"/>
      <c r="V26" s="217"/>
      <c r="W26" s="217"/>
      <c r="X26" s="217"/>
      <c r="Y26" s="217"/>
      <c r="Z26" s="217"/>
      <c r="AA26" s="217"/>
      <c r="AB26" s="215"/>
      <c r="AC26" s="217"/>
      <c r="AD26" s="215"/>
      <c r="AE26" s="217"/>
      <c r="AF26" s="215"/>
      <c r="AG26" s="217"/>
      <c r="AH26" s="215"/>
      <c r="AI26" s="217"/>
      <c r="AJ26" s="217"/>
      <c r="AK26" s="217"/>
      <c r="AL26" s="215"/>
      <c r="AM26" s="217"/>
      <c r="AN26" s="193"/>
      <c r="AO26" s="58"/>
    </row>
    <row r="27" customFormat="false" ht="12.75" hidden="false" customHeight="false" outlineLevel="0" collapsed="false">
      <c r="C27" s="228" t="s">
        <v>183</v>
      </c>
      <c r="D27" s="228"/>
      <c r="E27" s="229" t="n">
        <f aca="false">SUM(E20:E25)</f>
        <v>0</v>
      </c>
      <c r="F27" s="230"/>
      <c r="G27" s="229" t="n">
        <f aca="false">SUM(G20:G25)</f>
        <v>0</v>
      </c>
      <c r="H27" s="231"/>
      <c r="I27" s="229" t="n">
        <f aca="false">SUM(I20:I25)</f>
        <v>0</v>
      </c>
      <c r="J27" s="231"/>
      <c r="K27" s="229" t="n">
        <f aca="false">SUM(K20:K25)</f>
        <v>0</v>
      </c>
      <c r="L27" s="231"/>
      <c r="M27" s="229" t="n">
        <f aca="false">SUM(M20:M25)</f>
        <v>0</v>
      </c>
      <c r="N27" s="231"/>
      <c r="O27" s="229" t="n">
        <f aca="false">SUM(O20:O25)</f>
        <v>0</v>
      </c>
      <c r="P27" s="230"/>
      <c r="Q27" s="229" t="n">
        <f aca="false">SUM(Q20:Q25)</f>
        <v>0</v>
      </c>
      <c r="R27" s="217"/>
      <c r="S27" s="217"/>
      <c r="T27" s="217"/>
      <c r="U27" s="217"/>
      <c r="V27" s="217"/>
      <c r="W27" s="217"/>
      <c r="X27" s="217"/>
      <c r="Y27" s="217"/>
      <c r="Z27" s="217"/>
      <c r="AA27" s="229" t="n">
        <f aca="false">SUM(AA20:AA25)</f>
        <v>0</v>
      </c>
      <c r="AB27" s="230"/>
      <c r="AC27" s="229" t="n">
        <f aca="false">SUM(AC20:AC25)</f>
        <v>0</v>
      </c>
      <c r="AD27" s="231"/>
      <c r="AE27" s="229" t="n">
        <f aca="false">SUM(AE20:AE25)</f>
        <v>0</v>
      </c>
      <c r="AF27" s="231"/>
      <c r="AG27" s="229" t="n">
        <f aca="false">SUM(AG20:AG25)</f>
        <v>0</v>
      </c>
      <c r="AH27" s="231"/>
      <c r="AI27" s="229" t="n">
        <f aca="false">SUM(AI20:AI25)</f>
        <v>0</v>
      </c>
      <c r="AJ27" s="231"/>
      <c r="AK27" s="229" t="n">
        <f aca="false">SUM(AK20:AK25)</f>
        <v>0</v>
      </c>
      <c r="AL27" s="230"/>
      <c r="AM27" s="229" t="n">
        <f aca="false">SUM(AM20:AM25)</f>
        <v>0</v>
      </c>
      <c r="AN27" s="193"/>
      <c r="AO27" s="58"/>
    </row>
    <row r="28" customFormat="false" ht="12.75" hidden="false" customHeight="false" outlineLevel="0" collapsed="false">
      <c r="E28" s="226"/>
      <c r="F28" s="215"/>
      <c r="G28" s="217"/>
      <c r="H28" s="215"/>
      <c r="I28" s="217"/>
      <c r="J28" s="215"/>
      <c r="K28" s="217"/>
      <c r="L28" s="215"/>
      <c r="M28" s="217"/>
      <c r="N28" s="217"/>
      <c r="O28" s="217"/>
      <c r="P28" s="215"/>
      <c r="Q28" s="217"/>
      <c r="R28" s="217"/>
      <c r="S28" s="217"/>
      <c r="T28" s="217"/>
      <c r="U28" s="217"/>
      <c r="V28" s="217"/>
      <c r="W28" s="217"/>
      <c r="X28" s="217"/>
      <c r="Y28" s="217"/>
      <c r="Z28" s="217"/>
      <c r="AA28" s="217"/>
      <c r="AB28" s="215"/>
      <c r="AC28" s="217"/>
      <c r="AD28" s="215"/>
      <c r="AE28" s="217"/>
      <c r="AF28" s="215"/>
      <c r="AG28" s="217"/>
      <c r="AH28" s="215"/>
      <c r="AI28" s="217"/>
      <c r="AJ28" s="217"/>
      <c r="AK28" s="217"/>
      <c r="AL28" s="215"/>
      <c r="AM28" s="217"/>
      <c r="AN28" s="193"/>
      <c r="AO28" s="58"/>
    </row>
    <row r="29" customFormat="false" ht="15" hidden="true" customHeight="false" outlineLevel="1" collapsed="false">
      <c r="C29" s="239" t="s">
        <v>184</v>
      </c>
      <c r="D29" s="239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  <c r="R29" s="240"/>
      <c r="S29" s="240"/>
      <c r="T29" s="240"/>
      <c r="U29" s="240"/>
      <c r="V29" s="240"/>
      <c r="W29" s="240"/>
      <c r="X29" s="240"/>
      <c r="Y29" s="240"/>
      <c r="Z29" s="240"/>
      <c r="AA29" s="240"/>
      <c r="AB29" s="240"/>
      <c r="AC29" s="240"/>
      <c r="AD29" s="240"/>
      <c r="AE29" s="240"/>
      <c r="AF29" s="240"/>
      <c r="AG29" s="240"/>
      <c r="AH29" s="240"/>
      <c r="AI29" s="240"/>
      <c r="AJ29" s="240"/>
      <c r="AK29" s="240"/>
      <c r="AL29" s="240"/>
      <c r="AM29" s="240"/>
      <c r="AN29" s="193"/>
      <c r="AO29" s="58"/>
    </row>
    <row r="30" customFormat="false" ht="12.75" hidden="true" customHeight="false" outlineLevel="1" collapsed="false">
      <c r="E30" s="202" t="s">
        <v>160</v>
      </c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17"/>
      <c r="S30" s="217"/>
      <c r="T30" s="217"/>
      <c r="U30" s="217"/>
      <c r="V30" s="217"/>
      <c r="W30" s="217"/>
      <c r="X30" s="217"/>
      <c r="Y30" s="217"/>
      <c r="Z30" s="217"/>
      <c r="AA30" s="202" t="s">
        <v>165</v>
      </c>
      <c r="AB30" s="202"/>
      <c r="AC30" s="202"/>
      <c r="AD30" s="202"/>
      <c r="AE30" s="202"/>
      <c r="AF30" s="202"/>
      <c r="AG30" s="202"/>
      <c r="AH30" s="202"/>
      <c r="AI30" s="202"/>
      <c r="AJ30" s="202"/>
      <c r="AK30" s="202"/>
      <c r="AL30" s="202"/>
      <c r="AM30" s="202"/>
      <c r="AN30" s="234"/>
      <c r="AO30" s="58" t="s">
        <v>166</v>
      </c>
      <c r="AQ30" s="58" t="s">
        <v>167</v>
      </c>
    </row>
    <row r="31" customFormat="false" ht="12.75" hidden="true" customHeight="false" outlineLevel="1" collapsed="false">
      <c r="E31" s="202" t="s">
        <v>168</v>
      </c>
      <c r="F31" s="208"/>
      <c r="G31" s="202" t="s">
        <v>169</v>
      </c>
      <c r="H31" s="204"/>
      <c r="I31" s="202" t="s">
        <v>170</v>
      </c>
      <c r="J31" s="204"/>
      <c r="K31" s="202" t="s">
        <v>171</v>
      </c>
      <c r="L31" s="204"/>
      <c r="M31" s="202" t="s">
        <v>172</v>
      </c>
      <c r="N31" s="204"/>
      <c r="O31" s="212" t="s">
        <v>173</v>
      </c>
      <c r="P31" s="208"/>
      <c r="Q31" s="202" t="s">
        <v>174</v>
      </c>
      <c r="R31" s="217"/>
      <c r="S31" s="217"/>
      <c r="T31" s="217"/>
      <c r="U31" s="217"/>
      <c r="V31" s="217"/>
      <c r="W31" s="217"/>
      <c r="X31" s="217"/>
      <c r="Y31" s="217"/>
      <c r="Z31" s="217"/>
      <c r="AA31" s="202" t="s">
        <v>168</v>
      </c>
      <c r="AB31" s="208"/>
      <c r="AC31" s="202" t="s">
        <v>169</v>
      </c>
      <c r="AD31" s="204"/>
      <c r="AE31" s="202" t="s">
        <v>170</v>
      </c>
      <c r="AF31" s="204"/>
      <c r="AG31" s="202" t="s">
        <v>171</v>
      </c>
      <c r="AH31" s="204"/>
      <c r="AI31" s="202" t="s">
        <v>172</v>
      </c>
      <c r="AJ31" s="204"/>
      <c r="AK31" s="212" t="s">
        <v>173</v>
      </c>
      <c r="AL31" s="208"/>
      <c r="AM31" s="202" t="s">
        <v>174</v>
      </c>
      <c r="AN31" s="234"/>
      <c r="AO31" s="202" t="s">
        <v>174</v>
      </c>
      <c r="AQ31" s="202" t="s">
        <v>174</v>
      </c>
    </row>
    <row r="32" customFormat="false" ht="12.75" hidden="true" customHeight="false" outlineLevel="1" collapsed="false">
      <c r="C32" s="213" t="s">
        <v>185</v>
      </c>
      <c r="D32" s="213"/>
      <c r="E32" s="235" t="n">
        <f aca="false">Q32-AO32</f>
        <v>0</v>
      </c>
      <c r="F32" s="215"/>
      <c r="G32" s="214" t="n">
        <f aca="false">[7]January!J44+[7]February!J44+[7]March!J44</f>
        <v>0</v>
      </c>
      <c r="H32" s="215"/>
      <c r="I32" s="214" t="n">
        <f aca="false">[7]April!J44+[7]May!J46+[7]June!J36</f>
        <v>0</v>
      </c>
      <c r="J32" s="215"/>
      <c r="K32" s="241" t="n">
        <v>0</v>
      </c>
      <c r="L32" s="215"/>
      <c r="M32" s="214" t="n">
        <f aca="false">[7]July!J36+[7]August!J40</f>
        <v>0</v>
      </c>
      <c r="N32" s="214"/>
      <c r="O32" s="225" t="n">
        <v>0</v>
      </c>
      <c r="P32" s="215"/>
      <c r="Q32" s="214" t="n">
        <f aca="false">M32+I32+G32+O32</f>
        <v>0</v>
      </c>
      <c r="R32" s="217"/>
      <c r="S32" s="217"/>
      <c r="T32" s="217"/>
      <c r="U32" s="217"/>
      <c r="V32" s="217"/>
      <c r="W32" s="217"/>
      <c r="X32" s="217"/>
      <c r="Y32" s="217"/>
      <c r="Z32" s="217"/>
      <c r="AA32" s="214" t="n">
        <f aca="false">AM32-AQ32</f>
        <v>0</v>
      </c>
      <c r="AB32" s="215"/>
      <c r="AC32" s="214" t="n">
        <f aca="false">[7]January!I44+[7]February!I44+[7]March!I44</f>
        <v>0</v>
      </c>
      <c r="AD32" s="215"/>
      <c r="AE32" s="214" t="n">
        <f aca="false">[7]April!I44+[7]May!I46+[7]June!I36</f>
        <v>0</v>
      </c>
      <c r="AF32" s="215"/>
      <c r="AG32" s="241" t="n">
        <v>0</v>
      </c>
      <c r="AH32" s="215"/>
      <c r="AI32" s="214" t="n">
        <f aca="false">[7]July!I36+[7]August!I40</f>
        <v>0</v>
      </c>
      <c r="AJ32" s="214"/>
      <c r="AK32" s="225" t="n">
        <v>0</v>
      </c>
      <c r="AL32" s="215"/>
      <c r="AM32" s="214" t="n">
        <f aca="false">AI32+AE32+AC32+AK32</f>
        <v>0</v>
      </c>
      <c r="AN32" s="193"/>
      <c r="AO32" s="222" t="n">
        <v>0</v>
      </c>
      <c r="AP32" s="223"/>
      <c r="AQ32" s="222" t="n">
        <v>0</v>
      </c>
    </row>
    <row r="33" customFormat="false" ht="12.75" hidden="true" customHeight="false" outlineLevel="1" collapsed="false">
      <c r="C33" s="213" t="s">
        <v>186</v>
      </c>
      <c r="D33" s="213"/>
      <c r="E33" s="235" t="n">
        <f aca="false">Q33-AO33</f>
        <v>0</v>
      </c>
      <c r="F33" s="215"/>
      <c r="G33" s="214" t="n">
        <f aca="false">[7]January!J45+[7]February!J45+[7]March!J45</f>
        <v>0</v>
      </c>
      <c r="H33" s="215"/>
      <c r="I33" s="214" t="n">
        <f aca="false">[7]April!J45+[7]May!J47+[7]June!J37</f>
        <v>0</v>
      </c>
      <c r="J33" s="215"/>
      <c r="K33" s="241" t="n">
        <v>0</v>
      </c>
      <c r="L33" s="215"/>
      <c r="M33" s="214" t="n">
        <f aca="false">[7]July!J37+[7]August!J41</f>
        <v>0</v>
      </c>
      <c r="N33" s="214"/>
      <c r="O33" s="225" t="n">
        <v>0</v>
      </c>
      <c r="P33" s="215"/>
      <c r="Q33" s="214" t="n">
        <f aca="false">M33+I33+G33+O33</f>
        <v>0</v>
      </c>
      <c r="R33" s="217"/>
      <c r="S33" s="217"/>
      <c r="T33" s="217"/>
      <c r="U33" s="217"/>
      <c r="V33" s="217"/>
      <c r="W33" s="217"/>
      <c r="X33" s="217"/>
      <c r="Y33" s="217"/>
      <c r="Z33" s="217"/>
      <c r="AA33" s="214" t="n">
        <f aca="false">AM33-AQ33</f>
        <v>0</v>
      </c>
      <c r="AB33" s="215"/>
      <c r="AC33" s="214" t="n">
        <f aca="false">[7]January!I45+[7]February!I45+[7]March!I45</f>
        <v>0</v>
      </c>
      <c r="AD33" s="215"/>
      <c r="AE33" s="214" t="n">
        <f aca="false">[7]April!I45+[7]May!I47+[7]June!I37</f>
        <v>0</v>
      </c>
      <c r="AF33" s="215"/>
      <c r="AG33" s="241" t="n">
        <v>0</v>
      </c>
      <c r="AH33" s="215"/>
      <c r="AI33" s="214" t="n">
        <f aca="false">[7]July!I37+[7]August!I41</f>
        <v>0</v>
      </c>
      <c r="AJ33" s="214"/>
      <c r="AK33" s="225" t="n">
        <v>0</v>
      </c>
      <c r="AL33" s="215"/>
      <c r="AM33" s="214" t="n">
        <f aca="false">AI33+AE33+AC33+AK33</f>
        <v>0</v>
      </c>
      <c r="AN33" s="193"/>
      <c r="AO33" s="222" t="n">
        <v>0</v>
      </c>
      <c r="AP33" s="223"/>
      <c r="AQ33" s="222" t="n">
        <v>0</v>
      </c>
    </row>
    <row r="34" customFormat="false" ht="12.75" hidden="true" customHeight="false" outlineLevel="1" collapsed="false">
      <c r="C34" s="213" t="s">
        <v>187</v>
      </c>
      <c r="D34" s="213"/>
      <c r="E34" s="235" t="n">
        <f aca="false">Q34-AO34</f>
        <v>0</v>
      </c>
      <c r="F34" s="215"/>
      <c r="G34" s="214" t="n">
        <f aca="false">[7]January!J46+[7]February!J46+[7]March!J46</f>
        <v>0</v>
      </c>
      <c r="H34" s="215"/>
      <c r="I34" s="214" t="n">
        <f aca="false">[7]April!J46+[7]May!J48+[7]June!J38</f>
        <v>0</v>
      </c>
      <c r="J34" s="215"/>
      <c r="K34" s="241" t="n">
        <v>0</v>
      </c>
      <c r="L34" s="215"/>
      <c r="M34" s="214" t="n">
        <f aca="false">[7]July!J38+[7]August!J42</f>
        <v>0</v>
      </c>
      <c r="N34" s="214"/>
      <c r="O34" s="225" t="n">
        <v>0</v>
      </c>
      <c r="P34" s="215"/>
      <c r="Q34" s="214" t="n">
        <f aca="false">M34+I34+G34+O34</f>
        <v>0</v>
      </c>
      <c r="R34" s="217"/>
      <c r="S34" s="217"/>
      <c r="T34" s="217"/>
      <c r="U34" s="217"/>
      <c r="V34" s="217"/>
      <c r="W34" s="217"/>
      <c r="X34" s="217"/>
      <c r="Y34" s="217"/>
      <c r="Z34" s="217"/>
      <c r="AA34" s="214" t="n">
        <f aca="false">AM34-AQ34</f>
        <v>0</v>
      </c>
      <c r="AB34" s="215"/>
      <c r="AC34" s="214" t="n">
        <f aca="false">[7]January!I46+[7]February!I46+[7]March!I46</f>
        <v>0</v>
      </c>
      <c r="AD34" s="215"/>
      <c r="AE34" s="214" t="n">
        <f aca="false">[7]April!I46+[7]May!I48+[7]June!I38</f>
        <v>0</v>
      </c>
      <c r="AF34" s="215"/>
      <c r="AG34" s="241" t="n">
        <v>0</v>
      </c>
      <c r="AH34" s="215"/>
      <c r="AI34" s="214" t="n">
        <f aca="false">[7]July!I38+[7]August!I42</f>
        <v>0</v>
      </c>
      <c r="AJ34" s="214"/>
      <c r="AK34" s="225" t="n">
        <v>0</v>
      </c>
      <c r="AL34" s="215"/>
      <c r="AM34" s="214" t="n">
        <f aca="false">AI34+AE34+AC34+AK34</f>
        <v>0</v>
      </c>
      <c r="AN34" s="193"/>
      <c r="AO34" s="222" t="n">
        <v>0</v>
      </c>
      <c r="AP34" s="223"/>
      <c r="AQ34" s="222" t="n">
        <v>0</v>
      </c>
    </row>
    <row r="35" customFormat="false" ht="12.75" hidden="true" customHeight="false" outlineLevel="1" collapsed="false">
      <c r="C35" s="196"/>
      <c r="D35" s="196"/>
      <c r="E35" s="226"/>
      <c r="F35" s="215"/>
      <c r="G35" s="217"/>
      <c r="H35" s="215"/>
      <c r="I35" s="217"/>
      <c r="J35" s="215"/>
      <c r="K35" s="217"/>
      <c r="L35" s="215"/>
      <c r="M35" s="217"/>
      <c r="N35" s="217"/>
      <c r="O35" s="217"/>
      <c r="P35" s="215"/>
      <c r="Q35" s="217"/>
      <c r="R35" s="217"/>
      <c r="S35" s="217"/>
      <c r="T35" s="217"/>
      <c r="U35" s="217"/>
      <c r="V35" s="217"/>
      <c r="W35" s="217"/>
      <c r="X35" s="217"/>
      <c r="Y35" s="217"/>
      <c r="Z35" s="217"/>
      <c r="AA35" s="217"/>
      <c r="AB35" s="215"/>
      <c r="AC35" s="217"/>
      <c r="AD35" s="215"/>
      <c r="AE35" s="217"/>
      <c r="AF35" s="215"/>
      <c r="AG35" s="217"/>
      <c r="AH35" s="215"/>
      <c r="AI35" s="217"/>
      <c r="AJ35" s="217"/>
      <c r="AK35" s="217"/>
      <c r="AL35" s="215"/>
      <c r="AM35" s="217"/>
      <c r="AN35" s="193"/>
      <c r="AO35" s="222"/>
      <c r="AP35" s="223"/>
      <c r="AQ35" s="223"/>
    </row>
    <row r="36" customFormat="false" ht="12.75" hidden="true" customHeight="false" outlineLevel="1" collapsed="false">
      <c r="C36" s="228" t="s">
        <v>188</v>
      </c>
      <c r="D36" s="228"/>
      <c r="E36" s="229" t="n">
        <f aca="false">SUM(E32:E34)</f>
        <v>0</v>
      </c>
      <c r="F36" s="230"/>
      <c r="G36" s="229" t="n">
        <f aca="false">SUM(G32:G34)</f>
        <v>0</v>
      </c>
      <c r="H36" s="231"/>
      <c r="I36" s="229" t="n">
        <f aca="false">SUM(I32:I34)</f>
        <v>0</v>
      </c>
      <c r="J36" s="231"/>
      <c r="K36" s="229" t="n">
        <f aca="false">SUM(K32:K34)</f>
        <v>0</v>
      </c>
      <c r="L36" s="231"/>
      <c r="M36" s="229" t="n">
        <f aca="false">SUM(M32:M34)</f>
        <v>0</v>
      </c>
      <c r="N36" s="231"/>
      <c r="O36" s="229" t="n">
        <f aca="false">SUM(O32:O34)</f>
        <v>0</v>
      </c>
      <c r="P36" s="230"/>
      <c r="Q36" s="229" t="n">
        <f aca="false">SUM(Q32:Q34)</f>
        <v>0</v>
      </c>
      <c r="R36" s="217"/>
      <c r="S36" s="217"/>
      <c r="T36" s="217"/>
      <c r="U36" s="217"/>
      <c r="V36" s="217"/>
      <c r="W36" s="217"/>
      <c r="X36" s="217"/>
      <c r="Y36" s="217"/>
      <c r="Z36" s="217"/>
      <c r="AA36" s="229" t="n">
        <f aca="false">SUM(AA32:AA34)</f>
        <v>0</v>
      </c>
      <c r="AB36" s="230"/>
      <c r="AC36" s="229" t="n">
        <f aca="false">SUM(AC32:AC34)</f>
        <v>0</v>
      </c>
      <c r="AD36" s="231"/>
      <c r="AE36" s="229" t="n">
        <f aca="false">SUM(AE32:AE34)</f>
        <v>0</v>
      </c>
      <c r="AF36" s="231"/>
      <c r="AG36" s="229" t="n">
        <f aca="false">SUM(AG32:AG34)</f>
        <v>0</v>
      </c>
      <c r="AH36" s="231"/>
      <c r="AI36" s="229" t="n">
        <f aca="false">SUM(AI32:AI34)</f>
        <v>0</v>
      </c>
      <c r="AJ36" s="231"/>
      <c r="AK36" s="229" t="n">
        <f aca="false">SUM(AK32:AK34)</f>
        <v>0</v>
      </c>
      <c r="AL36" s="230"/>
      <c r="AM36" s="229" t="n">
        <f aca="false">SUM(AM32:AM34)</f>
        <v>0</v>
      </c>
      <c r="AN36" s="195"/>
      <c r="AO36" s="222"/>
      <c r="AP36" s="223"/>
      <c r="AQ36" s="223"/>
    </row>
    <row r="37" customFormat="false" ht="12.75" hidden="true" customHeight="false" outlineLevel="1" collapsed="false">
      <c r="E37" s="217"/>
      <c r="F37" s="215"/>
      <c r="G37" s="217"/>
      <c r="H37" s="215"/>
      <c r="I37" s="217"/>
      <c r="J37" s="215"/>
      <c r="K37" s="217"/>
      <c r="L37" s="215"/>
      <c r="M37" s="217"/>
      <c r="N37" s="217"/>
      <c r="O37" s="217"/>
      <c r="P37" s="215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5"/>
      <c r="AC37" s="217"/>
      <c r="AD37" s="215"/>
      <c r="AE37" s="217"/>
      <c r="AF37" s="215"/>
      <c r="AG37" s="217"/>
      <c r="AH37" s="215"/>
      <c r="AI37" s="217"/>
      <c r="AJ37" s="217"/>
      <c r="AK37" s="217"/>
      <c r="AL37" s="215"/>
      <c r="AM37" s="217"/>
      <c r="AN37" s="193"/>
      <c r="AO37" s="58"/>
    </row>
    <row r="38" customFormat="false" ht="12.75" hidden="true" customHeight="false" outlineLevel="1" collapsed="false">
      <c r="C38" s="232" t="s">
        <v>189</v>
      </c>
      <c r="D38" s="233"/>
      <c r="E38" s="202" t="s">
        <v>160</v>
      </c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17"/>
      <c r="S38" s="217"/>
      <c r="T38" s="217"/>
      <c r="U38" s="217"/>
      <c r="V38" s="217"/>
      <c r="W38" s="217"/>
      <c r="X38" s="217"/>
      <c r="Y38" s="217"/>
      <c r="Z38" s="217"/>
      <c r="AA38" s="202" t="s">
        <v>165</v>
      </c>
      <c r="AB38" s="202"/>
      <c r="AC38" s="202"/>
      <c r="AD38" s="202"/>
      <c r="AE38" s="202"/>
      <c r="AF38" s="202"/>
      <c r="AG38" s="202"/>
      <c r="AH38" s="202"/>
      <c r="AI38" s="202"/>
      <c r="AJ38" s="202"/>
      <c r="AK38" s="202"/>
      <c r="AL38" s="202"/>
      <c r="AM38" s="202"/>
      <c r="AN38" s="234"/>
      <c r="AO38" s="58" t="s">
        <v>166</v>
      </c>
      <c r="AQ38" s="58"/>
    </row>
    <row r="39" customFormat="false" ht="12.75" hidden="true" customHeight="false" outlineLevel="1" collapsed="false">
      <c r="C39" s="242"/>
      <c r="D39" s="242"/>
      <c r="E39" s="202" t="s">
        <v>168</v>
      </c>
      <c r="F39" s="208"/>
      <c r="G39" s="202" t="s">
        <v>169</v>
      </c>
      <c r="H39" s="204"/>
      <c r="I39" s="202" t="s">
        <v>170</v>
      </c>
      <c r="J39" s="204"/>
      <c r="K39" s="202" t="s">
        <v>171</v>
      </c>
      <c r="L39" s="204"/>
      <c r="M39" s="202" t="s">
        <v>172</v>
      </c>
      <c r="N39" s="204"/>
      <c r="O39" s="212" t="s">
        <v>173</v>
      </c>
      <c r="P39" s="208"/>
      <c r="Q39" s="202" t="s">
        <v>174</v>
      </c>
      <c r="R39" s="217"/>
      <c r="S39" s="217"/>
      <c r="T39" s="217"/>
      <c r="U39" s="217"/>
      <c r="V39" s="217"/>
      <c r="W39" s="217"/>
      <c r="X39" s="217"/>
      <c r="Y39" s="217"/>
      <c r="Z39" s="217"/>
      <c r="AA39" s="202" t="s">
        <v>168</v>
      </c>
      <c r="AB39" s="208"/>
      <c r="AC39" s="202" t="s">
        <v>169</v>
      </c>
      <c r="AD39" s="204"/>
      <c r="AE39" s="202" t="s">
        <v>170</v>
      </c>
      <c r="AF39" s="204"/>
      <c r="AG39" s="202" t="s">
        <v>171</v>
      </c>
      <c r="AH39" s="204"/>
      <c r="AI39" s="202" t="s">
        <v>172</v>
      </c>
      <c r="AJ39" s="204"/>
      <c r="AK39" s="212" t="s">
        <v>173</v>
      </c>
      <c r="AL39" s="208"/>
      <c r="AM39" s="202" t="s">
        <v>174</v>
      </c>
      <c r="AN39" s="234"/>
      <c r="AO39" s="202" t="s">
        <v>174</v>
      </c>
      <c r="AQ39" s="202"/>
    </row>
    <row r="40" customFormat="false" ht="12.75" hidden="true" customHeight="false" outlineLevel="1" collapsed="false">
      <c r="C40" s="196" t="s">
        <v>185</v>
      </c>
      <c r="D40" s="196"/>
      <c r="E40" s="214" t="n">
        <f aca="false">Q40-AO40</f>
        <v>0</v>
      </c>
      <c r="F40" s="215"/>
      <c r="G40" s="241" t="n">
        <v>0</v>
      </c>
      <c r="H40" s="215"/>
      <c r="I40" s="241" t="n">
        <v>0</v>
      </c>
      <c r="J40" s="215"/>
      <c r="K40" s="241" t="n">
        <v>0</v>
      </c>
      <c r="L40" s="215"/>
      <c r="M40" s="214" t="n">
        <f aca="false">[7]August!J49</f>
        <v>0</v>
      </c>
      <c r="N40" s="214"/>
      <c r="O40" s="225" t="n">
        <v>0</v>
      </c>
      <c r="P40" s="215"/>
      <c r="Q40" s="214" t="n">
        <f aca="false">M40+I40+G40+O40</f>
        <v>0</v>
      </c>
      <c r="R40" s="217"/>
      <c r="S40" s="217"/>
      <c r="T40" s="217"/>
      <c r="U40" s="217"/>
      <c r="V40" s="217"/>
      <c r="W40" s="217"/>
      <c r="X40" s="217"/>
      <c r="Y40" s="217"/>
      <c r="Z40" s="217"/>
      <c r="AA40" s="214" t="n">
        <f aca="false">AM40-AQ40</f>
        <v>0</v>
      </c>
      <c r="AB40" s="215"/>
      <c r="AC40" s="241" t="n">
        <v>0</v>
      </c>
      <c r="AD40" s="215"/>
      <c r="AE40" s="241" t="n">
        <v>0</v>
      </c>
      <c r="AF40" s="215"/>
      <c r="AG40" s="241" t="n">
        <v>0</v>
      </c>
      <c r="AH40" s="215"/>
      <c r="AI40" s="214" t="n">
        <f aca="false">[7]August!I49</f>
        <v>0</v>
      </c>
      <c r="AJ40" s="214"/>
      <c r="AK40" s="225" t="n">
        <v>0</v>
      </c>
      <c r="AL40" s="215"/>
      <c r="AM40" s="214" t="n">
        <f aca="false">AI40+AE40+AC40+AK40</f>
        <v>0</v>
      </c>
      <c r="AO40" s="222" t="n">
        <v>0</v>
      </c>
      <c r="AP40" s="223"/>
      <c r="AQ40" s="222" t="n">
        <v>0</v>
      </c>
    </row>
    <row r="41" customFormat="false" ht="12.75" hidden="true" customHeight="false" outlineLevel="1" collapsed="false">
      <c r="C41" s="196" t="s">
        <v>186</v>
      </c>
      <c r="D41" s="196"/>
      <c r="E41" s="214" t="n">
        <f aca="false">Q41-AO41</f>
        <v>0</v>
      </c>
      <c r="F41" s="215"/>
      <c r="G41" s="241" t="n">
        <v>0</v>
      </c>
      <c r="H41" s="215"/>
      <c r="I41" s="241" t="n">
        <v>0</v>
      </c>
      <c r="J41" s="215"/>
      <c r="K41" s="241" t="n">
        <v>0</v>
      </c>
      <c r="L41" s="215"/>
      <c r="M41" s="214" t="n">
        <f aca="false">SUM([7]August!J50:J51)</f>
        <v>0</v>
      </c>
      <c r="N41" s="214"/>
      <c r="O41" s="225" t="n">
        <v>0</v>
      </c>
      <c r="P41" s="215"/>
      <c r="Q41" s="214" t="n">
        <f aca="false">M41+I41+G41+O41</f>
        <v>0</v>
      </c>
      <c r="R41" s="217"/>
      <c r="S41" s="217"/>
      <c r="T41" s="217"/>
      <c r="U41" s="217"/>
      <c r="V41" s="217"/>
      <c r="W41" s="217"/>
      <c r="X41" s="217"/>
      <c r="Y41" s="217"/>
      <c r="Z41" s="217"/>
      <c r="AA41" s="214" t="n">
        <f aca="false">AM41-AQ41</f>
        <v>0</v>
      </c>
      <c r="AB41" s="215"/>
      <c r="AC41" s="241" t="n">
        <v>0</v>
      </c>
      <c r="AD41" s="215"/>
      <c r="AE41" s="241" t="n">
        <v>0</v>
      </c>
      <c r="AF41" s="215"/>
      <c r="AG41" s="241" t="n">
        <v>0</v>
      </c>
      <c r="AH41" s="215"/>
      <c r="AI41" s="214" t="n">
        <f aca="false">SUM([7]August!I50:I51)</f>
        <v>0</v>
      </c>
      <c r="AJ41" s="214"/>
      <c r="AK41" s="225" t="n">
        <v>0</v>
      </c>
      <c r="AL41" s="215"/>
      <c r="AM41" s="214" t="n">
        <f aca="false">AI41+AE41+AC41+AK41</f>
        <v>0</v>
      </c>
      <c r="AO41" s="222" t="n">
        <v>0</v>
      </c>
      <c r="AP41" s="223"/>
      <c r="AQ41" s="222" t="n">
        <v>0</v>
      </c>
    </row>
    <row r="42" customFormat="false" ht="12.75" hidden="true" customHeight="false" outlineLevel="1" collapsed="false">
      <c r="C42" s="196" t="s">
        <v>187</v>
      </c>
      <c r="D42" s="196"/>
      <c r="E42" s="214" t="n">
        <f aca="false">Q42-AO42</f>
        <v>0</v>
      </c>
      <c r="F42" s="215"/>
      <c r="G42" s="241" t="n">
        <v>0</v>
      </c>
      <c r="H42" s="215"/>
      <c r="I42" s="241" t="n">
        <v>0</v>
      </c>
      <c r="J42" s="215"/>
      <c r="K42" s="241" t="n">
        <v>0</v>
      </c>
      <c r="L42" s="215"/>
      <c r="M42" s="214" t="n">
        <f aca="false">SUM([7]August!J52:J53)</f>
        <v>0</v>
      </c>
      <c r="N42" s="214"/>
      <c r="O42" s="225" t="n">
        <v>0</v>
      </c>
      <c r="P42" s="215"/>
      <c r="Q42" s="214" t="n">
        <f aca="false">M42+I42+G42+O42</f>
        <v>0</v>
      </c>
      <c r="R42" s="217"/>
      <c r="S42" s="217"/>
      <c r="T42" s="217"/>
      <c r="U42" s="217"/>
      <c r="V42" s="217"/>
      <c r="W42" s="217"/>
      <c r="X42" s="217"/>
      <c r="Y42" s="217"/>
      <c r="Z42" s="217"/>
      <c r="AA42" s="214" t="n">
        <f aca="false">AM42-AQ42</f>
        <v>0</v>
      </c>
      <c r="AB42" s="215"/>
      <c r="AC42" s="241" t="n">
        <v>0</v>
      </c>
      <c r="AD42" s="215"/>
      <c r="AE42" s="241" t="n">
        <v>0</v>
      </c>
      <c r="AF42" s="215"/>
      <c r="AG42" s="241" t="n">
        <v>0</v>
      </c>
      <c r="AH42" s="215"/>
      <c r="AI42" s="214" t="n">
        <f aca="false">SUM([7]August!I52:I53)</f>
        <v>0</v>
      </c>
      <c r="AJ42" s="214"/>
      <c r="AK42" s="225" t="n">
        <v>0</v>
      </c>
      <c r="AL42" s="215"/>
      <c r="AM42" s="214" t="n">
        <f aca="false">AI42+AE42+AC42+AK42</f>
        <v>0</v>
      </c>
      <c r="AO42" s="222" t="n">
        <v>0</v>
      </c>
      <c r="AP42" s="223"/>
      <c r="AQ42" s="222" t="n">
        <v>0</v>
      </c>
    </row>
    <row r="43" customFormat="false" ht="12.75" hidden="true" customHeight="false" outlineLevel="1" collapsed="false">
      <c r="C43" s="196"/>
      <c r="D43" s="196"/>
      <c r="E43" s="217"/>
      <c r="F43" s="215"/>
      <c r="G43" s="241"/>
      <c r="H43" s="215"/>
      <c r="I43" s="241"/>
      <c r="J43" s="215"/>
      <c r="K43" s="241"/>
      <c r="L43" s="215"/>
      <c r="M43" s="217"/>
      <c r="N43" s="217"/>
      <c r="O43" s="217"/>
      <c r="P43" s="215"/>
      <c r="Q43" s="217"/>
      <c r="R43" s="217"/>
      <c r="S43" s="217"/>
      <c r="T43" s="217"/>
      <c r="U43" s="217"/>
      <c r="V43" s="217"/>
      <c r="W43" s="217"/>
      <c r="X43" s="217"/>
      <c r="Y43" s="217"/>
      <c r="Z43" s="217"/>
      <c r="AA43" s="217"/>
      <c r="AB43" s="215"/>
      <c r="AC43" s="217"/>
      <c r="AD43" s="215"/>
      <c r="AE43" s="217"/>
      <c r="AF43" s="215"/>
      <c r="AG43" s="217"/>
      <c r="AH43" s="215"/>
      <c r="AI43" s="217"/>
      <c r="AJ43" s="217"/>
      <c r="AK43" s="217"/>
      <c r="AL43" s="215"/>
      <c r="AM43" s="217"/>
      <c r="AO43" s="222"/>
      <c r="AP43" s="223"/>
      <c r="AQ43" s="223"/>
    </row>
    <row r="44" customFormat="false" ht="12.75" hidden="true" customHeight="false" outlineLevel="1" collapsed="false">
      <c r="C44" s="197" t="s">
        <v>190</v>
      </c>
      <c r="D44" s="197"/>
      <c r="E44" s="229" t="n">
        <f aca="false">SUM(E40:E42)</f>
        <v>0</v>
      </c>
      <c r="F44" s="230"/>
      <c r="G44" s="229" t="n">
        <v>0</v>
      </c>
      <c r="H44" s="231"/>
      <c r="I44" s="229" t="n">
        <v>0</v>
      </c>
      <c r="J44" s="231"/>
      <c r="K44" s="229" t="n">
        <v>0</v>
      </c>
      <c r="L44" s="231"/>
      <c r="M44" s="229" t="n">
        <f aca="false">SUM(M40:M42)</f>
        <v>0</v>
      </c>
      <c r="N44" s="231"/>
      <c r="O44" s="229" t="n">
        <f aca="false">SUM(O40:O42)</f>
        <v>0</v>
      </c>
      <c r="P44" s="230"/>
      <c r="Q44" s="229" t="n">
        <f aca="false">SUM(Q40:Q42)</f>
        <v>0</v>
      </c>
      <c r="R44" s="217"/>
      <c r="S44" s="217"/>
      <c r="T44" s="217"/>
      <c r="U44" s="217"/>
      <c r="V44" s="217"/>
      <c r="W44" s="217"/>
      <c r="X44" s="217"/>
      <c r="Y44" s="217"/>
      <c r="Z44" s="217"/>
      <c r="AA44" s="229" t="n">
        <f aca="false">SUM(AA40:AA42)</f>
        <v>0</v>
      </c>
      <c r="AB44" s="230"/>
      <c r="AC44" s="229" t="n">
        <f aca="false">SUM(AC40:AC42)</f>
        <v>0</v>
      </c>
      <c r="AD44" s="231"/>
      <c r="AE44" s="229" t="n">
        <f aca="false">SUM(AE40:AE42)</f>
        <v>0</v>
      </c>
      <c r="AF44" s="231"/>
      <c r="AG44" s="229" t="n">
        <f aca="false">SUM(AG40:AG42)</f>
        <v>0</v>
      </c>
      <c r="AH44" s="231"/>
      <c r="AI44" s="229" t="n">
        <f aca="false">SUM(AI40:AI42)</f>
        <v>0</v>
      </c>
      <c r="AJ44" s="231"/>
      <c r="AK44" s="229" t="n">
        <f aca="false">SUM(AK40:AK42)</f>
        <v>0</v>
      </c>
      <c r="AL44" s="230"/>
      <c r="AM44" s="229" t="n">
        <f aca="false">SUM(AM40:AM42)</f>
        <v>0</v>
      </c>
      <c r="AO44" s="222"/>
      <c r="AP44" s="223"/>
      <c r="AQ44" s="223"/>
    </row>
    <row r="45" customFormat="false" ht="12.75" hidden="false" customHeight="false" outlineLevel="0" collapsed="false">
      <c r="C45" s="197"/>
      <c r="D45" s="197"/>
      <c r="E45" s="231"/>
      <c r="F45" s="230"/>
      <c r="G45" s="231"/>
      <c r="H45" s="231"/>
      <c r="I45" s="231"/>
      <c r="J45" s="231"/>
      <c r="K45" s="231"/>
      <c r="L45" s="231"/>
      <c r="M45" s="231"/>
      <c r="N45" s="231"/>
      <c r="O45" s="231"/>
      <c r="P45" s="230"/>
      <c r="Q45" s="231"/>
      <c r="R45" s="217"/>
      <c r="S45" s="217"/>
      <c r="T45" s="217"/>
      <c r="U45" s="217"/>
      <c r="V45" s="217"/>
      <c r="W45" s="217"/>
      <c r="X45" s="217"/>
      <c r="Y45" s="217"/>
      <c r="Z45" s="217"/>
      <c r="AA45" s="231"/>
      <c r="AB45" s="230"/>
      <c r="AC45" s="231"/>
      <c r="AD45" s="231"/>
      <c r="AE45" s="231"/>
      <c r="AF45" s="231"/>
      <c r="AG45" s="231"/>
      <c r="AH45" s="231"/>
      <c r="AI45" s="231"/>
      <c r="AJ45" s="231"/>
      <c r="AK45" s="231"/>
      <c r="AL45" s="230"/>
      <c r="AM45" s="231"/>
      <c r="AO45" s="222"/>
      <c r="AP45" s="223"/>
      <c r="AQ45" s="223"/>
    </row>
    <row r="46" customFormat="false" ht="15" hidden="false" customHeight="false" outlineLevel="0" collapsed="false">
      <c r="C46" s="239" t="s">
        <v>191</v>
      </c>
      <c r="D46" s="243"/>
      <c r="E46" s="244"/>
      <c r="F46" s="244"/>
      <c r="G46" s="244"/>
      <c r="H46" s="244"/>
      <c r="I46" s="244"/>
      <c r="J46" s="244"/>
      <c r="K46" s="244"/>
      <c r="L46" s="244"/>
      <c r="M46" s="244"/>
      <c r="N46" s="244"/>
      <c r="O46" s="244"/>
      <c r="P46" s="244"/>
      <c r="Q46" s="244"/>
      <c r="R46" s="245"/>
      <c r="S46" s="245"/>
      <c r="T46" s="245"/>
      <c r="U46" s="245"/>
      <c r="V46" s="245"/>
      <c r="W46" s="245"/>
      <c r="X46" s="245"/>
      <c r="Y46" s="245"/>
      <c r="Z46" s="245"/>
      <c r="AA46" s="244"/>
      <c r="AB46" s="244"/>
      <c r="AC46" s="244"/>
      <c r="AD46" s="244"/>
      <c r="AE46" s="244"/>
      <c r="AF46" s="244"/>
      <c r="AG46" s="244"/>
      <c r="AH46" s="244"/>
      <c r="AI46" s="244"/>
      <c r="AJ46" s="244"/>
      <c r="AK46" s="244"/>
      <c r="AL46" s="244"/>
      <c r="AM46" s="244"/>
      <c r="AO46" s="222"/>
      <c r="AP46" s="223"/>
      <c r="AQ46" s="223"/>
    </row>
    <row r="47" customFormat="false" ht="12.75" hidden="false" customHeight="false" outlineLevel="0" collapsed="false">
      <c r="E47" s="202" t="s">
        <v>160</v>
      </c>
      <c r="F47" s="202"/>
      <c r="G47" s="202"/>
      <c r="H47" s="202"/>
      <c r="I47" s="202"/>
      <c r="J47" s="202"/>
      <c r="K47" s="202"/>
      <c r="L47" s="202"/>
      <c r="M47" s="202"/>
      <c r="N47" s="202"/>
      <c r="O47" s="202"/>
      <c r="P47" s="202"/>
      <c r="Q47" s="202"/>
      <c r="R47" s="217"/>
      <c r="S47" s="217"/>
      <c r="T47" s="217"/>
      <c r="U47" s="217"/>
      <c r="V47" s="217"/>
      <c r="W47" s="217"/>
      <c r="X47" s="217"/>
      <c r="Y47" s="217"/>
      <c r="Z47" s="217"/>
      <c r="AA47" s="202" t="s">
        <v>165</v>
      </c>
      <c r="AB47" s="202"/>
      <c r="AC47" s="202"/>
      <c r="AD47" s="202"/>
      <c r="AE47" s="202"/>
      <c r="AF47" s="202"/>
      <c r="AG47" s="202"/>
      <c r="AH47" s="202"/>
      <c r="AI47" s="202"/>
      <c r="AJ47" s="202"/>
      <c r="AK47" s="202"/>
      <c r="AL47" s="202"/>
      <c r="AM47" s="202"/>
    </row>
    <row r="48" customFormat="false" ht="12.75" hidden="false" customHeight="false" outlineLevel="0" collapsed="false">
      <c r="E48" s="202" t="s">
        <v>168</v>
      </c>
      <c r="F48" s="208"/>
      <c r="G48" s="202" t="s">
        <v>169</v>
      </c>
      <c r="H48" s="204"/>
      <c r="I48" s="202" t="s">
        <v>170</v>
      </c>
      <c r="J48" s="204"/>
      <c r="K48" s="202" t="s">
        <v>171</v>
      </c>
      <c r="L48" s="204"/>
      <c r="M48" s="202" t="s">
        <v>172</v>
      </c>
      <c r="N48" s="204"/>
      <c r="O48" s="212" t="s">
        <v>173</v>
      </c>
      <c r="P48" s="208"/>
      <c r="Q48" s="202" t="s">
        <v>174</v>
      </c>
      <c r="R48" s="217"/>
      <c r="S48" s="217"/>
      <c r="T48" s="217"/>
      <c r="U48" s="217"/>
      <c r="V48" s="217"/>
      <c r="W48" s="217"/>
      <c r="X48" s="217"/>
      <c r="Y48" s="217"/>
      <c r="Z48" s="217"/>
      <c r="AA48" s="202" t="s">
        <v>168</v>
      </c>
      <c r="AB48" s="208"/>
      <c r="AC48" s="202" t="s">
        <v>169</v>
      </c>
      <c r="AD48" s="204"/>
      <c r="AE48" s="202" t="s">
        <v>170</v>
      </c>
      <c r="AF48" s="204"/>
      <c r="AG48" s="202" t="s">
        <v>171</v>
      </c>
      <c r="AH48" s="204"/>
      <c r="AI48" s="202" t="s">
        <v>172</v>
      </c>
      <c r="AJ48" s="204"/>
      <c r="AK48" s="212" t="s">
        <v>173</v>
      </c>
      <c r="AL48" s="208"/>
      <c r="AM48" s="202" t="s">
        <v>174</v>
      </c>
    </row>
    <row r="49" customFormat="false" ht="12.75" hidden="false" customHeight="false" outlineLevel="0" collapsed="false">
      <c r="C49" s="201" t="s">
        <v>192</v>
      </c>
      <c r="D49" s="201"/>
      <c r="E49" s="214" t="n">
        <f aca="false">E16</f>
        <v>62499.9999999987</v>
      </c>
      <c r="F49" s="227"/>
      <c r="G49" s="214" t="n">
        <f aca="false">G16</f>
        <v>62499.9999999987</v>
      </c>
      <c r="H49" s="227"/>
      <c r="I49" s="214" t="n">
        <f aca="false">I16</f>
        <v>0</v>
      </c>
      <c r="J49" s="227"/>
      <c r="K49" s="214" t="n">
        <f aca="false">K16</f>
        <v>62499.9999999987</v>
      </c>
      <c r="L49" s="227"/>
      <c r="M49" s="214" t="n">
        <f aca="false">M16</f>
        <v>0</v>
      </c>
      <c r="N49" s="214"/>
      <c r="O49" s="214" t="n">
        <f aca="false">O16</f>
        <v>0</v>
      </c>
      <c r="P49" s="227"/>
      <c r="Q49" s="214" t="n">
        <f aca="false">Q16</f>
        <v>62499.9999999987</v>
      </c>
      <c r="R49" s="217"/>
      <c r="S49" s="217"/>
      <c r="T49" s="217"/>
      <c r="U49" s="217"/>
      <c r="V49" s="217"/>
      <c r="W49" s="217"/>
      <c r="X49" s="217"/>
      <c r="Y49" s="217"/>
      <c r="Z49" s="217"/>
      <c r="AA49" s="214" t="n">
        <f aca="false">AA16</f>
        <v>40010.962581519</v>
      </c>
      <c r="AB49" s="227"/>
      <c r="AC49" s="214" t="n">
        <f aca="false">AC16</f>
        <v>137364.237246852</v>
      </c>
      <c r="AD49" s="227"/>
      <c r="AE49" s="214" t="n">
        <f aca="false">AE16</f>
        <v>0</v>
      </c>
      <c r="AF49" s="227"/>
      <c r="AG49" s="214" t="n">
        <f aca="false">AG16</f>
        <v>137364.237246852</v>
      </c>
      <c r="AH49" s="227"/>
      <c r="AI49" s="214" t="n">
        <f aca="false">AI16</f>
        <v>0</v>
      </c>
      <c r="AJ49" s="214"/>
      <c r="AK49" s="214" t="n">
        <f aca="false">AK16</f>
        <v>0</v>
      </c>
      <c r="AL49" s="227"/>
      <c r="AM49" s="214" t="n">
        <f aca="false">AM16</f>
        <v>137364.237246852</v>
      </c>
      <c r="AO49" s="222" t="n">
        <v>0</v>
      </c>
      <c r="AP49" s="223"/>
      <c r="AQ49" s="222" t="n">
        <v>97353.2746653333</v>
      </c>
    </row>
    <row r="50" customFormat="false" ht="12.75" hidden="false" customHeight="false" outlineLevel="0" collapsed="false">
      <c r="C50" s="201" t="s">
        <v>193</v>
      </c>
      <c r="D50" s="201"/>
      <c r="E50" s="214" t="n">
        <f aca="false">E27</f>
        <v>0</v>
      </c>
      <c r="F50" s="227"/>
      <c r="G50" s="214" t="n">
        <f aca="false">G27</f>
        <v>0</v>
      </c>
      <c r="H50" s="227"/>
      <c r="I50" s="214" t="n">
        <f aca="false">I27</f>
        <v>0</v>
      </c>
      <c r="J50" s="227"/>
      <c r="K50" s="214" t="n">
        <f aca="false">K27</f>
        <v>0</v>
      </c>
      <c r="L50" s="227"/>
      <c r="M50" s="214" t="n">
        <f aca="false">M27</f>
        <v>0</v>
      </c>
      <c r="N50" s="214"/>
      <c r="O50" s="214" t="n">
        <f aca="false">O27</f>
        <v>0</v>
      </c>
      <c r="P50" s="227"/>
      <c r="Q50" s="214" t="n">
        <f aca="false">Q27</f>
        <v>0</v>
      </c>
      <c r="R50" s="217"/>
      <c r="S50" s="217"/>
      <c r="T50" s="217"/>
      <c r="U50" s="217"/>
      <c r="V50" s="217"/>
      <c r="W50" s="217"/>
      <c r="X50" s="217"/>
      <c r="Y50" s="217"/>
      <c r="Z50" s="217"/>
      <c r="AA50" s="214" t="n">
        <f aca="false">AA27</f>
        <v>0</v>
      </c>
      <c r="AB50" s="227"/>
      <c r="AC50" s="214" t="n">
        <f aca="false">AC27</f>
        <v>0</v>
      </c>
      <c r="AD50" s="227"/>
      <c r="AE50" s="214" t="n">
        <f aca="false">AE27</f>
        <v>0</v>
      </c>
      <c r="AF50" s="227"/>
      <c r="AG50" s="214" t="n">
        <f aca="false">AG27</f>
        <v>0</v>
      </c>
      <c r="AH50" s="227"/>
      <c r="AI50" s="214" t="n">
        <f aca="false">AI27</f>
        <v>0</v>
      </c>
      <c r="AJ50" s="214"/>
      <c r="AK50" s="214" t="n">
        <f aca="false">AK27</f>
        <v>0</v>
      </c>
      <c r="AL50" s="227"/>
      <c r="AM50" s="214" t="n">
        <f aca="false">AM27</f>
        <v>0</v>
      </c>
      <c r="AO50" s="222" t="n">
        <v>0</v>
      </c>
      <c r="AP50" s="223"/>
      <c r="AQ50" s="222" t="n">
        <v>0</v>
      </c>
    </row>
    <row r="51" customFormat="false" ht="12.75" hidden="false" customHeight="false" outlineLevel="0" collapsed="false">
      <c r="C51" s="201" t="s">
        <v>194</v>
      </c>
      <c r="D51" s="201"/>
      <c r="E51" s="214" t="n">
        <f aca="false">E36</f>
        <v>0</v>
      </c>
      <c r="F51" s="227"/>
      <c r="G51" s="214" t="n">
        <f aca="false">G36</f>
        <v>0</v>
      </c>
      <c r="H51" s="227"/>
      <c r="I51" s="214" t="n">
        <f aca="false">I36</f>
        <v>0</v>
      </c>
      <c r="J51" s="227"/>
      <c r="K51" s="214" t="n">
        <f aca="false">K36</f>
        <v>0</v>
      </c>
      <c r="L51" s="227"/>
      <c r="M51" s="214" t="n">
        <f aca="false">M36</f>
        <v>0</v>
      </c>
      <c r="N51" s="214"/>
      <c r="O51" s="214" t="n">
        <f aca="false">O36</f>
        <v>0</v>
      </c>
      <c r="P51" s="227"/>
      <c r="Q51" s="214" t="n">
        <f aca="false">Q36</f>
        <v>0</v>
      </c>
      <c r="R51" s="217"/>
      <c r="S51" s="217"/>
      <c r="T51" s="217"/>
      <c r="U51" s="217"/>
      <c r="V51" s="217"/>
      <c r="W51" s="217"/>
      <c r="X51" s="217"/>
      <c r="Y51" s="217"/>
      <c r="Z51" s="217"/>
      <c r="AA51" s="214" t="n">
        <f aca="false">AA36</f>
        <v>0</v>
      </c>
      <c r="AB51" s="227"/>
      <c r="AC51" s="214" t="n">
        <f aca="false">AC36</f>
        <v>0</v>
      </c>
      <c r="AD51" s="227"/>
      <c r="AE51" s="214" t="n">
        <f aca="false">AE36</f>
        <v>0</v>
      </c>
      <c r="AF51" s="227"/>
      <c r="AG51" s="214" t="n">
        <f aca="false">AG36</f>
        <v>0</v>
      </c>
      <c r="AH51" s="227"/>
      <c r="AI51" s="214" t="n">
        <f aca="false">AI36</f>
        <v>0</v>
      </c>
      <c r="AJ51" s="214"/>
      <c r="AK51" s="214" t="n">
        <f aca="false">AK36</f>
        <v>0</v>
      </c>
      <c r="AL51" s="227"/>
      <c r="AM51" s="214" t="n">
        <f aca="false">AM36</f>
        <v>0</v>
      </c>
      <c r="AO51" s="222" t="n">
        <v>0</v>
      </c>
      <c r="AP51" s="223"/>
      <c r="AQ51" s="222" t="n">
        <v>0</v>
      </c>
    </row>
    <row r="52" customFormat="false" ht="12.75" hidden="false" customHeight="false" outlineLevel="0" collapsed="false">
      <c r="C52" s="201" t="s">
        <v>195</v>
      </c>
      <c r="D52" s="201"/>
      <c r="E52" s="214" t="n">
        <f aca="false">E44</f>
        <v>0</v>
      </c>
      <c r="F52" s="227"/>
      <c r="G52" s="214" t="n">
        <f aca="false">G44</f>
        <v>0</v>
      </c>
      <c r="H52" s="227"/>
      <c r="I52" s="214" t="n">
        <f aca="false">I44</f>
        <v>0</v>
      </c>
      <c r="J52" s="227"/>
      <c r="K52" s="214" t="n">
        <f aca="false">K44</f>
        <v>0</v>
      </c>
      <c r="L52" s="227"/>
      <c r="M52" s="214" t="n">
        <f aca="false">M44</f>
        <v>0</v>
      </c>
      <c r="N52" s="214"/>
      <c r="O52" s="214" t="n">
        <f aca="false">O44</f>
        <v>0</v>
      </c>
      <c r="P52" s="227"/>
      <c r="Q52" s="214" t="n">
        <f aca="false">Q44</f>
        <v>0</v>
      </c>
      <c r="R52" s="217"/>
      <c r="S52" s="217"/>
      <c r="T52" s="217"/>
      <c r="U52" s="217"/>
      <c r="V52" s="217"/>
      <c r="W52" s="217"/>
      <c r="X52" s="217"/>
      <c r="Y52" s="217"/>
      <c r="Z52" s="217"/>
      <c r="AA52" s="218" t="n">
        <v>0</v>
      </c>
      <c r="AB52" s="227"/>
      <c r="AC52" s="214" t="n">
        <f aca="false">AC44</f>
        <v>0</v>
      </c>
      <c r="AD52" s="227"/>
      <c r="AE52" s="214" t="n">
        <f aca="false">AE44</f>
        <v>0</v>
      </c>
      <c r="AF52" s="227"/>
      <c r="AG52" s="214" t="n">
        <f aca="false">AG44</f>
        <v>0</v>
      </c>
      <c r="AH52" s="227"/>
      <c r="AI52" s="214" t="n">
        <f aca="false">AI44</f>
        <v>0</v>
      </c>
      <c r="AJ52" s="214"/>
      <c r="AK52" s="214" t="n">
        <f aca="false">AK44</f>
        <v>0</v>
      </c>
      <c r="AL52" s="227"/>
      <c r="AM52" s="214" t="n">
        <f aca="false">AM44</f>
        <v>0</v>
      </c>
      <c r="AO52" s="222" t="n">
        <v>0</v>
      </c>
      <c r="AP52" s="223"/>
      <c r="AQ52" s="222" t="n">
        <v>0</v>
      </c>
    </row>
    <row r="53" customFormat="false" ht="12.75" hidden="false" customHeight="false" outlineLevel="0" collapsed="false">
      <c r="C53" s="201" t="s">
        <v>196</v>
      </c>
      <c r="D53" s="201"/>
      <c r="E53" s="225" t="n">
        <v>0</v>
      </c>
      <c r="F53" s="227"/>
      <c r="G53" s="225" t="n">
        <v>0</v>
      </c>
      <c r="H53" s="227"/>
      <c r="I53" s="225" t="n">
        <v>0</v>
      </c>
      <c r="J53" s="227"/>
      <c r="K53" s="225" t="n">
        <v>0</v>
      </c>
      <c r="L53" s="227"/>
      <c r="M53" s="225" t="n">
        <v>0</v>
      </c>
      <c r="N53" s="225"/>
      <c r="O53" s="225" t="n">
        <v>0</v>
      </c>
      <c r="P53" s="227"/>
      <c r="Q53" s="214" t="n">
        <f aca="false">G53</f>
        <v>0</v>
      </c>
      <c r="R53" s="217"/>
      <c r="S53" s="217"/>
      <c r="T53" s="217"/>
      <c r="U53" s="217"/>
      <c r="V53" s="217"/>
      <c r="W53" s="217"/>
      <c r="X53" s="217"/>
      <c r="Y53" s="217"/>
      <c r="Z53" s="217"/>
      <c r="AA53" s="218" t="n">
        <v>0</v>
      </c>
      <c r="AB53" s="215"/>
      <c r="AC53" s="225" t="n">
        <f aca="false">G53/q1fx</f>
        <v>0</v>
      </c>
      <c r="AD53" s="215"/>
      <c r="AE53" s="225" t="n">
        <v>0</v>
      </c>
      <c r="AF53" s="215"/>
      <c r="AG53" s="225" t="n">
        <v>0</v>
      </c>
      <c r="AH53" s="215"/>
      <c r="AI53" s="225" t="n">
        <v>0</v>
      </c>
      <c r="AJ53" s="225"/>
      <c r="AK53" s="225" t="n">
        <v>0</v>
      </c>
      <c r="AL53" s="215"/>
      <c r="AM53" s="214" t="n">
        <f aca="false">AC53</f>
        <v>0</v>
      </c>
      <c r="AO53" s="222" t="n">
        <v>0</v>
      </c>
      <c r="AQ53" s="222" t="n">
        <v>0</v>
      </c>
    </row>
    <row r="54" customFormat="false" ht="12.75" hidden="false" customHeight="false" outlineLevel="0" collapsed="false">
      <c r="C54" s="234" t="s">
        <v>197</v>
      </c>
      <c r="D54" s="234"/>
      <c r="E54" s="214" t="n">
        <f aca="false">AA54*q1fx</f>
        <v>-1770.0386006875</v>
      </c>
      <c r="F54" s="227"/>
      <c r="G54" s="214" t="n">
        <f aca="false">AC54*q1fx</f>
        <v>-28320.617611</v>
      </c>
      <c r="H54" s="227"/>
      <c r="I54" s="214" t="n">
        <f aca="false">IF($C$3&gt;='[7]Facility Charge'!$B93,AE54/q2fx,0)</f>
        <v>0</v>
      </c>
      <c r="J54" s="227"/>
      <c r="K54" s="216" t="n">
        <f aca="false">AG54*q1fx</f>
        <v>-28320.617611</v>
      </c>
      <c r="L54" s="227"/>
      <c r="M54" s="214" t="n">
        <f aca="false">IF($C$3&gt;='[7]Facility Charge'!$B184,AI54/q2fx,0)</f>
        <v>0</v>
      </c>
      <c r="N54" s="214"/>
      <c r="O54" s="214" t="n">
        <f aca="false">IF($C$3&gt;='[7]Facility Charge'!$B276,AK54/q3fx,0)</f>
        <v>0</v>
      </c>
      <c r="P54" s="227"/>
      <c r="Q54" s="214" t="n">
        <f aca="false">M54+I54+G54+O54</f>
        <v>-28320.617611</v>
      </c>
      <c r="R54" s="217"/>
      <c r="S54" s="217"/>
      <c r="T54" s="217"/>
      <c r="U54" s="217"/>
      <c r="V54" s="217"/>
      <c r="W54" s="217"/>
      <c r="X54" s="217"/>
      <c r="Y54" s="217"/>
      <c r="Z54" s="217"/>
      <c r="AA54" s="214" t="n">
        <f aca="false">'[7]Facility Charge'!J7*-1</f>
        <v>-1177.93</v>
      </c>
      <c r="AB54" s="215"/>
      <c r="AC54" s="214" t="n">
        <f aca="false">-'[7]Facility Charge'!G5</f>
        <v>-18846.88</v>
      </c>
      <c r="AD54" s="215"/>
      <c r="AE54" s="214" t="n">
        <f aca="false">'[7]Facility Charge'!G26*-1</f>
        <v>-0</v>
      </c>
      <c r="AF54" s="215"/>
      <c r="AG54" s="214" t="n">
        <f aca="false">LOOKUP($AO$3,'[7]Facility Charge'!$M$9:$M$20,'[7]Facility Charge'!N9:N20)*-1</f>
        <v>-18846.88</v>
      </c>
      <c r="AH54" s="215"/>
      <c r="AI54" s="214" t="n">
        <f aca="false">'[7]Facility Charge'!G38*-1</f>
        <v>-0</v>
      </c>
      <c r="AJ54" s="215"/>
      <c r="AK54" s="214" t="n">
        <f aca="false">'[7]Facility Charge'!$G$50*-1</f>
        <v>-0</v>
      </c>
      <c r="AL54" s="215"/>
      <c r="AM54" s="214" t="n">
        <f aca="false">AI54+AE54+AC54+AK54</f>
        <v>-18846.88</v>
      </c>
      <c r="AO54" s="222" t="n">
        <v>-26545.948273</v>
      </c>
      <c r="AQ54" s="222" t="n">
        <v>-17668.95</v>
      </c>
    </row>
    <row r="55" customFormat="false" ht="13.5" hidden="false" customHeight="false" outlineLevel="0" collapsed="false">
      <c r="E55" s="246" t="n">
        <f aca="false">SUM(E49:E54)</f>
        <v>60729.9613993112</v>
      </c>
      <c r="F55" s="230"/>
      <c r="G55" s="246" t="n">
        <f aca="false">SUM(G49:G54)</f>
        <v>34179.3823889987</v>
      </c>
      <c r="H55" s="231"/>
      <c r="I55" s="246" t="n">
        <f aca="false">SUM(I49:I54)</f>
        <v>0</v>
      </c>
      <c r="J55" s="231"/>
      <c r="K55" s="246" t="n">
        <f aca="false">SUM(K49:K54)</f>
        <v>34179.3823889987</v>
      </c>
      <c r="L55" s="231"/>
      <c r="M55" s="246" t="n">
        <f aca="false">SUM(M49:M54)</f>
        <v>0</v>
      </c>
      <c r="N55" s="230"/>
      <c r="O55" s="246" t="n">
        <f aca="false">SUM(O49:O54)</f>
        <v>0</v>
      </c>
      <c r="P55" s="230"/>
      <c r="Q55" s="246" t="n">
        <f aca="false">SUM(Q49:Q54)</f>
        <v>34179.3823889987</v>
      </c>
      <c r="R55" s="214"/>
      <c r="S55" s="214"/>
      <c r="T55" s="214"/>
      <c r="U55" s="214"/>
      <c r="V55" s="214"/>
      <c r="W55" s="214"/>
      <c r="X55" s="214"/>
      <c r="Y55" s="214"/>
      <c r="Z55" s="214"/>
      <c r="AA55" s="246" t="n">
        <f aca="false">SUM(AA49:AA54)</f>
        <v>38833.032581519</v>
      </c>
      <c r="AB55" s="230"/>
      <c r="AC55" s="246" t="n">
        <f aca="false">SUM(AC49:AC54)</f>
        <v>118517.357246852</v>
      </c>
      <c r="AD55" s="231"/>
      <c r="AE55" s="246" t="n">
        <f aca="false">SUM(AE49:AE54)</f>
        <v>0</v>
      </c>
      <c r="AF55" s="231"/>
      <c r="AG55" s="246" t="n">
        <f aca="false">SUM(AG49:AG54)</f>
        <v>118517.357246852</v>
      </c>
      <c r="AH55" s="231"/>
      <c r="AI55" s="246" t="n">
        <f aca="false">SUM(AI49:AI54)</f>
        <v>0</v>
      </c>
      <c r="AJ55" s="230"/>
      <c r="AK55" s="246" t="n">
        <f aca="false">SUM(AK49:AK54)</f>
        <v>0</v>
      </c>
      <c r="AL55" s="230"/>
      <c r="AM55" s="246" t="n">
        <f aca="false">SUM(AM49:AM54)</f>
        <v>118517.357246852</v>
      </c>
      <c r="AO55" s="222" t="n">
        <v>-26545.948273</v>
      </c>
      <c r="AQ55" s="222" t="n">
        <v>79684.3246653333</v>
      </c>
    </row>
    <row r="56" customFormat="false" ht="13.5" hidden="false" customHeight="false" outlineLevel="0" collapsed="false">
      <c r="E56" s="195"/>
      <c r="F56" s="247"/>
      <c r="G56" s="195"/>
      <c r="H56" s="247"/>
      <c r="I56" s="195"/>
      <c r="J56" s="247"/>
      <c r="K56" s="195"/>
      <c r="L56" s="247"/>
      <c r="M56" s="195"/>
      <c r="N56" s="195"/>
      <c r="O56" s="195"/>
      <c r="P56" s="247"/>
      <c r="Q56" s="195"/>
    </row>
    <row r="58" customFormat="false" ht="12.75" hidden="false" customHeight="false" outlineLevel="0" collapsed="false">
      <c r="E58" s="195"/>
      <c r="F58" s="247"/>
      <c r="G58" s="195"/>
      <c r="H58" s="247"/>
      <c r="I58" s="195"/>
      <c r="J58" s="247"/>
      <c r="K58" s="195"/>
      <c r="L58" s="247"/>
      <c r="M58" s="195"/>
      <c r="N58" s="195"/>
      <c r="O58" s="195"/>
      <c r="P58" s="247"/>
      <c r="Q58" s="195"/>
    </row>
    <row r="59" customFormat="false" ht="12.75" hidden="false" customHeight="false" outlineLevel="0" collapsed="false">
      <c r="E59" s="195"/>
      <c r="F59" s="247"/>
      <c r="G59" s="195"/>
      <c r="H59" s="247"/>
      <c r="I59" s="195"/>
      <c r="J59" s="247"/>
      <c r="K59" s="195"/>
      <c r="L59" s="247"/>
      <c r="M59" s="195"/>
      <c r="N59" s="195"/>
      <c r="O59" s="195"/>
      <c r="P59" s="247"/>
      <c r="Q59" s="195"/>
    </row>
    <row r="60" customFormat="false" ht="12.75" hidden="false" customHeight="false" outlineLevel="0" collapsed="false">
      <c r="E60" s="195"/>
      <c r="F60" s="247"/>
      <c r="G60" s="195"/>
      <c r="H60" s="247"/>
      <c r="I60" s="195"/>
      <c r="J60" s="247"/>
      <c r="K60" s="195"/>
      <c r="L60" s="247"/>
      <c r="M60" s="195"/>
      <c r="N60" s="195"/>
      <c r="O60" s="195"/>
      <c r="P60" s="247"/>
      <c r="Q60" s="195"/>
    </row>
    <row r="61" customFormat="false" ht="12.75" hidden="false" customHeight="false" outlineLevel="0" collapsed="false">
      <c r="E61" s="195"/>
      <c r="F61" s="247"/>
      <c r="G61" s="195"/>
      <c r="H61" s="247"/>
      <c r="I61" s="195"/>
      <c r="J61" s="247"/>
      <c r="K61" s="195"/>
      <c r="L61" s="247"/>
      <c r="M61" s="195"/>
      <c r="N61" s="195"/>
      <c r="O61" s="195"/>
      <c r="P61" s="247"/>
      <c r="Q61" s="195"/>
    </row>
    <row r="62" customFormat="false" ht="12.75" hidden="false" customHeight="false" outlineLevel="0" collapsed="false">
      <c r="E62" s="195"/>
      <c r="F62" s="247"/>
      <c r="G62" s="195"/>
      <c r="H62" s="247"/>
      <c r="I62" s="195"/>
      <c r="J62" s="247"/>
      <c r="K62" s="195"/>
      <c r="L62" s="247"/>
      <c r="M62" s="195"/>
      <c r="N62" s="195"/>
      <c r="O62" s="195"/>
      <c r="P62" s="247"/>
      <c r="Q62" s="195"/>
    </row>
    <row r="63" customFormat="false" ht="12.75" hidden="false" customHeight="false" outlineLevel="0" collapsed="false">
      <c r="E63" s="195"/>
      <c r="F63" s="247"/>
      <c r="G63" s="195"/>
      <c r="H63" s="247"/>
      <c r="I63" s="195"/>
      <c r="J63" s="247"/>
      <c r="K63" s="195"/>
      <c r="L63" s="247"/>
      <c r="M63" s="195"/>
      <c r="N63" s="195"/>
      <c r="O63" s="195"/>
      <c r="P63" s="247"/>
      <c r="Q63" s="195"/>
    </row>
    <row r="64" customFormat="false" ht="12.75" hidden="false" customHeight="false" outlineLevel="0" collapsed="false">
      <c r="E64" s="195"/>
      <c r="F64" s="247"/>
      <c r="G64" s="195"/>
      <c r="H64" s="247"/>
      <c r="I64" s="195"/>
      <c r="J64" s="247"/>
      <c r="K64" s="195"/>
      <c r="L64" s="247"/>
      <c r="M64" s="195"/>
      <c r="N64" s="195"/>
      <c r="O64" s="195"/>
      <c r="P64" s="247"/>
      <c r="Q64" s="195"/>
    </row>
    <row r="65" customFormat="false" ht="12.75" hidden="false" customHeight="false" outlineLevel="0" collapsed="false">
      <c r="E65" s="195"/>
      <c r="F65" s="247"/>
      <c r="G65" s="195"/>
      <c r="H65" s="247"/>
      <c r="I65" s="195"/>
      <c r="J65" s="247"/>
      <c r="K65" s="195"/>
      <c r="L65" s="247"/>
      <c r="M65" s="195"/>
      <c r="N65" s="195"/>
      <c r="O65" s="195"/>
      <c r="P65" s="247"/>
      <c r="Q65" s="195"/>
    </row>
    <row r="66" customFormat="false" ht="12.75" hidden="false" customHeight="false" outlineLevel="0" collapsed="false">
      <c r="E66" s="195"/>
      <c r="F66" s="247"/>
      <c r="G66" s="195"/>
      <c r="H66" s="247"/>
      <c r="I66" s="195"/>
      <c r="J66" s="247"/>
      <c r="K66" s="195"/>
      <c r="L66" s="247"/>
      <c r="M66" s="195"/>
      <c r="N66" s="195"/>
      <c r="O66" s="195"/>
      <c r="P66" s="247"/>
      <c r="Q66" s="195"/>
    </row>
    <row r="67" customFormat="false" ht="12.75" hidden="false" customHeight="false" outlineLevel="0" collapsed="false">
      <c r="E67" s="195"/>
      <c r="F67" s="247"/>
      <c r="G67" s="195"/>
      <c r="H67" s="247"/>
      <c r="I67" s="195"/>
      <c r="J67" s="247"/>
      <c r="K67" s="195"/>
      <c r="L67" s="247"/>
      <c r="M67" s="195"/>
      <c r="N67" s="195"/>
      <c r="O67" s="195"/>
      <c r="P67" s="247"/>
      <c r="Q67" s="195"/>
    </row>
    <row r="68" customFormat="false" ht="12.75" hidden="false" customHeight="false" outlineLevel="0" collapsed="false">
      <c r="E68" s="195"/>
      <c r="F68" s="247"/>
      <c r="G68" s="195"/>
      <c r="H68" s="247"/>
      <c r="I68" s="195"/>
      <c r="J68" s="247"/>
      <c r="K68" s="195"/>
      <c r="L68" s="247"/>
      <c r="M68" s="195"/>
      <c r="N68" s="195"/>
      <c r="O68" s="195"/>
      <c r="P68" s="247"/>
      <c r="Q68" s="195"/>
    </row>
  </sheetData>
  <mergeCells count="12">
    <mergeCell ref="C2:AM2"/>
    <mergeCell ref="C3:AM3"/>
    <mergeCell ref="E7:Q7"/>
    <mergeCell ref="AA7:AM7"/>
    <mergeCell ref="E18:Q18"/>
    <mergeCell ref="AA18:AM18"/>
    <mergeCell ref="E30:Q30"/>
    <mergeCell ref="AA30:AM30"/>
    <mergeCell ref="E38:Q38"/>
    <mergeCell ref="AA38:AM38"/>
    <mergeCell ref="E47:Q47"/>
    <mergeCell ref="AA47:AM47"/>
  </mergeCells>
  <conditionalFormatting sqref="AP3">
    <cfRule type="cellIs" priority="2" operator="not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5">
              <controlPr defaultSize="0" print="false" autoFill="0" autoPict="0">
                <anchor moveWithCells="true" sizeWithCells="false">
                  <from>
                    <xdr:col>44</xdr:col>
                    <xdr:colOff>39960</xdr:colOff>
                    <xdr:row>4</xdr:row>
                    <xdr:rowOff>57240</xdr:rowOff>
                  </from>
                  <to>
                    <xdr:col>45</xdr:col>
                    <xdr:colOff>614880</xdr:colOff>
                    <xdr:row>7</xdr:row>
                    <xdr:rowOff>152640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E104" activeCellId="0" sqref="AE10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48" width="42.28"/>
    <col collapsed="false" customWidth="true" hidden="false" outlineLevel="0" max="2" min="2" style="249" width="13.56"/>
    <col collapsed="false" customWidth="true" hidden="false" outlineLevel="0" max="3" min="3" style="250" width="18.14"/>
    <col collapsed="false" customWidth="true" hidden="false" outlineLevel="0" max="4" min="4" style="249" width="2.84"/>
    <col collapsed="false" customWidth="true" hidden="false" outlineLevel="0" max="5" min="5" style="248" width="14.28"/>
    <col collapsed="false" customWidth="true" hidden="false" outlineLevel="0" max="6" min="6" style="249" width="6.13"/>
    <col collapsed="false" customWidth="true" hidden="false" outlineLevel="0" max="7" min="7" style="248" width="17.56"/>
    <col collapsed="false" customWidth="true" hidden="false" outlineLevel="0" max="8" min="8" style="248" width="6.56"/>
    <col collapsed="false" customWidth="true" hidden="false" outlineLevel="0" max="9" min="9" style="248" width="14.7"/>
    <col collapsed="false" customWidth="true" hidden="false" outlineLevel="0" max="10" min="10" style="249" width="3.56"/>
    <col collapsed="false" customWidth="true" hidden="false" outlineLevel="0" max="11" min="11" style="248" width="15.13"/>
    <col collapsed="false" customWidth="true" hidden="false" outlineLevel="0" max="12" min="12" style="249" width="2.84"/>
    <col collapsed="false" customWidth="true" hidden="false" outlineLevel="0" max="13" min="13" style="248" width="17.56"/>
    <col collapsed="false" customWidth="true" hidden="false" outlineLevel="0" max="14" min="14" style="251" width="3.99"/>
    <col collapsed="false" customWidth="true" hidden="false" outlineLevel="0" max="15" min="15" style="250" width="17.28"/>
    <col collapsed="false" customWidth="true" hidden="false" outlineLevel="0" max="16" min="16" style="251" width="4.85"/>
    <col collapsed="false" customWidth="true" hidden="false" outlineLevel="0" max="17" min="17" style="250" width="17.28"/>
    <col collapsed="false" customWidth="true" hidden="false" outlineLevel="0" max="18" min="18" style="251" width="4.85"/>
    <col collapsed="false" customWidth="true" hidden="false" outlineLevel="0" max="19" min="19" style="250" width="17.28"/>
    <col collapsed="false" customWidth="true" hidden="false" outlineLevel="0" max="20" min="20" style="251" width="6.99"/>
    <col collapsed="false" customWidth="true" hidden="false" outlineLevel="0" max="21" min="21" style="250" width="17.28"/>
    <col collapsed="false" customWidth="true" hidden="false" outlineLevel="0" max="22" min="22" style="249" width="3.56"/>
    <col collapsed="false" customWidth="true" hidden="false" outlineLevel="0" max="23" min="23" style="248" width="15.13"/>
    <col collapsed="false" customWidth="true" hidden="false" outlineLevel="0" max="24" min="24" style="248" width="7.42"/>
    <col collapsed="false" customWidth="true" hidden="false" outlineLevel="0" max="25" min="25" style="248" width="17.56"/>
    <col collapsed="false" customWidth="true" hidden="false" outlineLevel="0" max="26" min="26" style="249" width="2.84"/>
    <col collapsed="false" customWidth="true" hidden="false" outlineLevel="0" max="27" min="27" style="248" width="16.13"/>
    <col collapsed="false" customWidth="true" hidden="false" outlineLevel="0" max="28" min="28" style="249" width="8.7"/>
    <col collapsed="false" customWidth="true" hidden="false" outlineLevel="0" max="29" min="29" style="248" width="17.14"/>
    <col collapsed="false" customWidth="true" hidden="false" outlineLevel="0" max="30" min="30" style="249" width="10.99"/>
    <col collapsed="false" customWidth="true" hidden="false" outlineLevel="0" max="31" min="31" style="248" width="15.7"/>
    <col collapsed="false" customWidth="true" hidden="false" outlineLevel="0" max="32" min="32" style="249" width="3.56"/>
    <col collapsed="false" customWidth="true" hidden="false" outlineLevel="0" max="33" min="33" style="251" width="8.41"/>
    <col collapsed="false" customWidth="true" hidden="true" outlineLevel="0" max="35" min="34" style="249" width="9.06"/>
    <col collapsed="false" customWidth="true" hidden="true" outlineLevel="0" max="36" min="36" style="0" width="9.06"/>
    <col collapsed="false" customWidth="true" hidden="true" outlineLevel="0" max="37" min="37" style="249" width="9.06"/>
    <col collapsed="false" customWidth="true" hidden="true" outlineLevel="0" max="38" min="38" style="248" width="13.41"/>
    <col collapsed="false" customWidth="true" hidden="true" outlineLevel="0" max="39" min="39" style="248" width="1.41"/>
    <col collapsed="false" customWidth="true" hidden="true" outlineLevel="0" max="40" min="40" style="248" width="1.7"/>
    <col collapsed="false" customWidth="true" hidden="true" outlineLevel="0" max="41" min="41" style="0" width="18.41"/>
    <col collapsed="false" customWidth="true" hidden="true" outlineLevel="0" max="42" min="42" style="248" width="12.99"/>
    <col collapsed="false" customWidth="false" hidden="false" outlineLevel="0" max="44" min="43" style="248" width="9.14"/>
    <col collapsed="false" customWidth="true" hidden="false" outlineLevel="0" max="45" min="45" style="248" width="6.28"/>
    <col collapsed="false" customWidth="true" hidden="true" outlineLevel="0" max="46" min="46" style="248" width="0.13"/>
    <col collapsed="false" customWidth="true" hidden="false" outlineLevel="0" max="47" min="47" style="248" width="16.56"/>
    <col collapsed="false" customWidth="true" hidden="false" outlineLevel="0" max="48" min="48" style="252" width="14.28"/>
    <col collapsed="false" customWidth="true" hidden="false" outlineLevel="0" max="49" min="49" style="248" width="12.14"/>
    <col collapsed="false" customWidth="false" hidden="false" outlineLevel="0" max="257" min="50" style="248" width="9.14"/>
  </cols>
  <sheetData>
    <row r="1" customFormat="false" ht="12.75" hidden="false" customHeight="false" outlineLevel="0" collapsed="false">
      <c r="A1" s="253" t="s">
        <v>198</v>
      </c>
      <c r="B1" s="0"/>
      <c r="D1" s="0"/>
      <c r="AQ1" s="254"/>
    </row>
    <row r="2" customFormat="false" ht="13.5" hidden="false" customHeight="false" outlineLevel="0" collapsed="false">
      <c r="A2" s="253" t="s">
        <v>199</v>
      </c>
      <c r="B2" s="0"/>
      <c r="C2" s="255"/>
      <c r="D2" s="0"/>
      <c r="E2" s="256"/>
      <c r="G2" s="256"/>
      <c r="H2" s="256"/>
      <c r="I2" s="256"/>
      <c r="K2" s="256"/>
      <c r="M2" s="256"/>
      <c r="N2" s="256"/>
      <c r="O2" s="255" t="s">
        <v>200</v>
      </c>
      <c r="P2" s="256"/>
      <c r="Q2" s="255" t="s">
        <v>200</v>
      </c>
      <c r="R2" s="256"/>
      <c r="S2" s="255" t="s">
        <v>200</v>
      </c>
      <c r="T2" s="256"/>
      <c r="U2" s="255" t="s">
        <v>200</v>
      </c>
      <c r="W2" s="256"/>
      <c r="X2" s="256"/>
      <c r="Y2" s="256"/>
      <c r="AA2" s="256"/>
      <c r="AC2" s="256"/>
      <c r="AE2" s="256"/>
      <c r="AG2" s="256"/>
      <c r="AI2" s="257"/>
      <c r="AK2" s="258" t="s">
        <v>201</v>
      </c>
      <c r="AL2" s="259"/>
      <c r="AQ2" s="260"/>
    </row>
    <row r="3" customFormat="false" ht="12.75" hidden="false" customHeight="false" outlineLevel="0" collapsed="false">
      <c r="A3" s="253" t="s">
        <v>202</v>
      </c>
      <c r="B3" s="0"/>
      <c r="C3" s="261"/>
      <c r="D3" s="0"/>
      <c r="E3" s="0"/>
      <c r="G3" s="0"/>
      <c r="H3" s="0"/>
      <c r="M3" s="0"/>
      <c r="O3" s="261"/>
      <c r="Q3" s="261"/>
      <c r="S3" s="261"/>
      <c r="U3" s="261"/>
      <c r="X3" s="0"/>
      <c r="Y3" s="0"/>
      <c r="AC3" s="0"/>
      <c r="AN3" s="0"/>
    </row>
    <row r="4" customFormat="false" ht="13.5" hidden="false" customHeight="false" outlineLevel="0" collapsed="false">
      <c r="A4" s="262" t="n">
        <f aca="false">[16]PriceAlberta!B5</f>
        <v>36914</v>
      </c>
      <c r="C4" s="263"/>
      <c r="E4" s="264"/>
      <c r="G4" s="264"/>
      <c r="H4" s="265"/>
      <c r="I4" s="264"/>
      <c r="K4" s="264"/>
      <c r="M4" s="264"/>
      <c r="N4" s="265"/>
      <c r="O4" s="263"/>
      <c r="P4" s="265"/>
      <c r="Q4" s="263"/>
      <c r="R4" s="265"/>
      <c r="S4" s="263"/>
      <c r="T4" s="265"/>
      <c r="U4" s="263"/>
      <c r="W4" s="264"/>
      <c r="X4" s="265"/>
      <c r="Y4" s="264"/>
      <c r="AA4" s="264"/>
      <c r="AC4" s="264" t="s">
        <v>203</v>
      </c>
      <c r="AE4" s="264"/>
      <c r="AG4" s="265"/>
      <c r="AL4" s="264"/>
      <c r="AN4" s="0"/>
    </row>
    <row r="5" customFormat="false" ht="12.75" hidden="false" customHeight="false" outlineLevel="0" collapsed="false">
      <c r="C5" s="266" t="s">
        <v>204</v>
      </c>
      <c r="E5" s="267" t="str">
        <f aca="false">[16]AlbertaIndex!$B3</f>
        <v>Alberta Index</v>
      </c>
      <c r="G5" s="268" t="s">
        <v>205</v>
      </c>
      <c r="H5" s="267"/>
      <c r="I5" s="267" t="str">
        <f aca="false">[16]PriceBC!$B3</f>
        <v>Canadian Gas (C4) -BC</v>
      </c>
      <c r="K5" s="267" t="str">
        <f aca="false">[16]BCIndex!$B3</f>
        <v>BC Index</v>
      </c>
      <c r="M5" s="268" t="s">
        <v>206</v>
      </c>
      <c r="N5" s="267"/>
      <c r="O5" s="266" t="s">
        <v>207</v>
      </c>
      <c r="P5" s="267"/>
      <c r="Q5" s="266" t="s">
        <v>208</v>
      </c>
      <c r="R5" s="267"/>
      <c r="S5" s="269" t="s">
        <v>209</v>
      </c>
      <c r="T5" s="267"/>
      <c r="U5" s="266" t="s">
        <v>210</v>
      </c>
      <c r="W5" s="267" t="str">
        <f aca="false">[16]OptionsIndex!$B3</f>
        <v>Options Index</v>
      </c>
      <c r="X5" s="268"/>
      <c r="Y5" s="268" t="str">
        <f aca="false">[16]Straddle!$B3</f>
        <v>Exotics Book</v>
      </c>
      <c r="AA5" s="267" t="s">
        <v>211</v>
      </c>
      <c r="AC5" s="268" t="s">
        <v>28</v>
      </c>
      <c r="AE5" s="267" t="str">
        <f aca="false">'[16]US $'!$B3</f>
        <v>Canadian Gas</v>
      </c>
      <c r="AG5" s="267"/>
      <c r="AL5" s="267" t="s">
        <v>28</v>
      </c>
      <c r="AN5" s="0"/>
    </row>
    <row r="6" customFormat="false" ht="12.75" hidden="false" customHeight="false" outlineLevel="0" collapsed="false">
      <c r="A6" s="0"/>
      <c r="C6" s="270" t="str">
        <f aca="false">[16]PriceAlberta!$C3</f>
        <v>Canadian $</v>
      </c>
      <c r="E6" s="271" t="str">
        <f aca="false">[16]AlbertaIndex!$C3</f>
        <v>Canadian $</v>
      </c>
      <c r="G6" s="272"/>
      <c r="H6" s="273"/>
      <c r="I6" s="271" t="str">
        <f aca="false">[16]PriceBC!$C3</f>
        <v>Canadian $</v>
      </c>
      <c r="K6" s="271" t="str">
        <f aca="false">[16]BCIndex!$C3</f>
        <v>Canadian $</v>
      </c>
      <c r="M6" s="272"/>
      <c r="N6" s="267"/>
      <c r="O6" s="270" t="s">
        <v>212</v>
      </c>
      <c r="P6" s="267"/>
      <c r="Q6" s="270" t="s">
        <v>212</v>
      </c>
      <c r="R6" s="267"/>
      <c r="S6" s="270"/>
      <c r="T6" s="267"/>
      <c r="U6" s="270" t="str">
        <f aca="false">[16]PriceAlberta!$C3</f>
        <v>Canadian $</v>
      </c>
      <c r="W6" s="271" t="str">
        <f aca="false">[16]OptionsIndex!$C3</f>
        <v>Canadian $</v>
      </c>
      <c r="X6" s="273"/>
      <c r="Y6" s="271" t="str">
        <f aca="false">[16]Straddle!$C3</f>
        <v>Canadian $</v>
      </c>
      <c r="AA6" s="271"/>
      <c r="AC6" s="272" t="s">
        <v>213</v>
      </c>
      <c r="AE6" s="274" t="str">
        <f aca="false">'[16]US $'!$C3</f>
        <v>US$ Conversion</v>
      </c>
      <c r="AG6" s="267"/>
      <c r="AL6" s="271" t="str">
        <f aca="false">'[16]US $'!B3</f>
        <v>Canadian Gas</v>
      </c>
      <c r="AN6" s="0"/>
      <c r="AP6" s="0"/>
    </row>
    <row r="7" customFormat="false" ht="12.75" hidden="false" customHeight="false" outlineLevel="0" collapsed="false">
      <c r="A7" s="0"/>
      <c r="C7" s="275"/>
      <c r="E7" s="276"/>
      <c r="G7" s="276"/>
      <c r="H7" s="276"/>
      <c r="I7" s="276"/>
      <c r="K7" s="276"/>
      <c r="M7" s="276"/>
      <c r="N7" s="276"/>
      <c r="O7" s="275"/>
      <c r="P7" s="276"/>
      <c r="Q7" s="275"/>
      <c r="R7" s="276"/>
      <c r="S7" s="275"/>
      <c r="T7" s="276"/>
      <c r="U7" s="275"/>
      <c r="W7" s="276"/>
      <c r="X7" s="276"/>
      <c r="Y7" s="276"/>
      <c r="AA7" s="276"/>
      <c r="AC7" s="276"/>
      <c r="AE7" s="276"/>
      <c r="AG7" s="276"/>
      <c r="AL7" s="276"/>
      <c r="AN7" s="0"/>
      <c r="AP7" s="0"/>
    </row>
    <row r="8" customFormat="false" ht="12.75" hidden="false" customHeight="false" outlineLevel="0" collapsed="false">
      <c r="A8" s="0"/>
      <c r="B8" s="248" t="s">
        <v>214</v>
      </c>
      <c r="C8" s="277" t="n">
        <f aca="false">[16]PriceAlberta!B6</f>
        <v>1015493</v>
      </c>
      <c r="D8" s="248"/>
      <c r="E8" s="278" t="n">
        <f aca="false">[16]AlbertaIndex!B6</f>
        <v>1015496</v>
      </c>
      <c r="G8" s="278"/>
      <c r="H8" s="278"/>
      <c r="I8" s="278" t="n">
        <f aca="false">[16]PriceBC!$B6</f>
        <v>1015502</v>
      </c>
      <c r="K8" s="278" t="n">
        <f aca="false">[16]BCIndex!$B6</f>
        <v>1015504</v>
      </c>
      <c r="M8" s="278"/>
      <c r="N8" s="278"/>
      <c r="O8" s="277" t="n">
        <f aca="false">[17]PriceBC!B6</f>
        <v>906323</v>
      </c>
      <c r="P8" s="249"/>
      <c r="Q8" s="277" t="n">
        <f aca="false">[17]BCIndex!B6</f>
        <v>906539</v>
      </c>
      <c r="R8" s="249"/>
      <c r="S8" s="278"/>
      <c r="T8" s="278"/>
      <c r="U8" s="277" t="n">
        <f aca="false">[16]Options!B6</f>
        <v>1015500</v>
      </c>
      <c r="W8" s="278" t="n">
        <f aca="false">[16]OptionsIndex!$B6</f>
        <v>1015512</v>
      </c>
      <c r="X8" s="278"/>
      <c r="Y8" s="278" t="n">
        <f aca="false">[16]Straddle!$B6</f>
        <v>1015498</v>
      </c>
      <c r="AA8" s="278"/>
      <c r="AC8" s="279"/>
      <c r="AE8" s="278"/>
      <c r="AG8" s="278"/>
      <c r="AL8" s="278"/>
      <c r="AN8" s="0"/>
      <c r="AP8" s="0"/>
    </row>
    <row r="9" customFormat="false" ht="12.75" hidden="false" customHeight="false" outlineLevel="0" collapsed="false">
      <c r="A9" s="0"/>
      <c r="C9" s="275"/>
      <c r="E9" s="276"/>
      <c r="G9" s="276"/>
      <c r="H9" s="276"/>
      <c r="I9" s="276"/>
      <c r="K9" s="276"/>
      <c r="M9" s="276"/>
      <c r="N9" s="276"/>
      <c r="O9" s="275"/>
      <c r="P9" s="276"/>
      <c r="Q9" s="275"/>
      <c r="R9" s="276"/>
      <c r="S9" s="275"/>
      <c r="T9" s="276"/>
      <c r="U9" s="275"/>
      <c r="W9" s="276"/>
      <c r="X9" s="276"/>
      <c r="Y9" s="276"/>
      <c r="AA9" s="276"/>
      <c r="AC9" s="276"/>
      <c r="AE9" s="276"/>
      <c r="AG9" s="276"/>
      <c r="AL9" s="276"/>
    </row>
    <row r="10" customFormat="false" ht="12.75" hidden="true" customHeight="false" outlineLevel="0" collapsed="false">
      <c r="A10" s="280" t="s">
        <v>215</v>
      </c>
      <c r="AN10" s="0"/>
    </row>
    <row r="11" customFormat="false" ht="12" hidden="true" customHeight="true" outlineLevel="0" collapsed="false">
      <c r="A11" s="280"/>
      <c r="AN11" s="0"/>
      <c r="AP11" s="0"/>
    </row>
    <row r="12" customFormat="false" ht="13.5" hidden="true" customHeight="false" outlineLevel="0" collapsed="false">
      <c r="A12" s="281" t="n">
        <f aca="false">A4</f>
        <v>36914</v>
      </c>
      <c r="AN12" s="0"/>
    </row>
    <row r="13" customFormat="false" ht="12.75" hidden="true" customHeight="false" outlineLevel="0" collapsed="false">
      <c r="A13" s="282" t="s">
        <v>216</v>
      </c>
      <c r="C13" s="283" t="n">
        <f aca="false">[16]PriceAlberta!$R15</f>
        <v>0</v>
      </c>
      <c r="E13" s="283" t="n">
        <f aca="false">[16]AlbertaIndex!$R15</f>
        <v>0</v>
      </c>
      <c r="G13" s="283" t="n">
        <f aca="false">IF(G18=0,0,G14/G18)</f>
        <v>0</v>
      </c>
      <c r="H13" s="284"/>
      <c r="I13" s="283" t="n">
        <f aca="false">[16]PriceBC!$R15</f>
        <v>0</v>
      </c>
      <c r="K13" s="283" t="n">
        <f aca="false">[16]BCIndex!$R15</f>
        <v>0</v>
      </c>
      <c r="M13" s="283" t="n">
        <f aca="false">IF(M18=0,0,M14/M18)</f>
        <v>0</v>
      </c>
      <c r="N13" s="284"/>
      <c r="O13" s="283" t="n">
        <f aca="false">'[16]Price - East '!$R15</f>
        <v>0</v>
      </c>
      <c r="P13" s="284"/>
      <c r="Q13" s="283" t="n">
        <f aca="false">'[16]Price - East '!$R15</f>
        <v>0</v>
      </c>
      <c r="R13" s="284"/>
      <c r="S13" s="283" t="n">
        <f aca="false">'[16]Price - East '!$R15</f>
        <v>0</v>
      </c>
      <c r="T13" s="284"/>
      <c r="U13" s="283" t="n">
        <f aca="false">'[16]Price - East '!$R15</f>
        <v>0</v>
      </c>
      <c r="W13" s="283" t="n">
        <f aca="false">[16]OptionsIndex!$R15</f>
        <v>0</v>
      </c>
      <c r="X13" s="284"/>
      <c r="Y13" s="283" t="n">
        <f aca="false">[16]Straddle!$R15</f>
        <v>0</v>
      </c>
      <c r="AA13" s="283" t="e">
        <f aca="false">IF(AA18=0,0,AA14/AA18)</f>
        <v>#REF!</v>
      </c>
      <c r="AC13" s="283" t="e">
        <f aca="false">IF(AC18=0,0,AC14/AC18)</f>
        <v>#REF!</v>
      </c>
      <c r="AD13" s="0"/>
      <c r="AE13" s="283" t="n">
        <f aca="false">'[16]US $'!$R15</f>
        <v>0</v>
      </c>
      <c r="AG13" s="284"/>
      <c r="AL13" s="283" t="e">
        <f aca="false">IF(AL18=0,0,AL14/AL18)</f>
        <v>#REF!</v>
      </c>
      <c r="AN13" s="285"/>
    </row>
    <row r="14" customFormat="false" ht="12.75" hidden="true" customHeight="false" outlineLevel="0" collapsed="false">
      <c r="A14" s="282" t="s">
        <v>217</v>
      </c>
      <c r="C14" s="286" t="n">
        <f aca="false">[16]PriceAlberta!L16/100</f>
        <v>0</v>
      </c>
      <c r="E14" s="286" t="n">
        <f aca="false">[16]AlbertaIndex!L16/100</f>
        <v>0</v>
      </c>
      <c r="G14" s="286" t="n">
        <f aca="false">+E14+C14</f>
        <v>0</v>
      </c>
      <c r="H14" s="287"/>
      <c r="I14" s="286" t="n">
        <f aca="false">+[16]PriceBC!$R16</f>
        <v>0</v>
      </c>
      <c r="K14" s="286" t="n">
        <f aca="false">+[16]BCIndex!$R16</f>
        <v>0</v>
      </c>
      <c r="M14" s="286" t="n">
        <f aca="false">+K14+I14</f>
        <v>0</v>
      </c>
      <c r="N14" s="287"/>
      <c r="O14" s="286" t="n">
        <f aca="false">'[16]Price - East '!H16/100</f>
        <v>0</v>
      </c>
      <c r="P14" s="287"/>
      <c r="Q14" s="286" t="n">
        <f aca="false">'[16]Price - East '!J16/100</f>
        <v>0</v>
      </c>
      <c r="R14" s="287"/>
      <c r="S14" s="286" t="n">
        <f aca="false">'[16]Price - East '!L16/100</f>
        <v>0</v>
      </c>
      <c r="T14" s="287"/>
      <c r="U14" s="286" t="n">
        <f aca="false">'[16]Price - East '!N16/100</f>
        <v>0</v>
      </c>
      <c r="W14" s="286" t="n">
        <f aca="false">+[16]OptionsIndex!$R16</f>
        <v>0</v>
      </c>
      <c r="X14" s="287"/>
      <c r="Y14" s="286" t="n">
        <f aca="false">+[16]Straddle!$R16</f>
        <v>0</v>
      </c>
      <c r="AA14" s="286" t="e">
        <f aca="false">+Y14+#REF!</f>
        <v>#REF!</v>
      </c>
      <c r="AC14" s="286" t="e">
        <f aca="false">+G14+M14+#REF!</f>
        <v>#REF!</v>
      </c>
      <c r="AD14" s="0"/>
      <c r="AE14" s="286" t="n">
        <f aca="false">+'[16]US $'!$R16</f>
        <v>0</v>
      </c>
      <c r="AG14" s="287"/>
      <c r="AL14" s="286" t="e">
        <f aca="false">#REF!+E14+AE14+AG14+I14+K14+W14+Y14</f>
        <v>#REF!</v>
      </c>
      <c r="AN14" s="285"/>
    </row>
    <row r="15" customFormat="false" ht="12.75" hidden="true" customHeight="false" outlineLevel="0" collapsed="false">
      <c r="A15" s="282" t="s">
        <v>218</v>
      </c>
      <c r="C15" s="286" t="n">
        <f aca="false">[16]PriceAlberta!M16/100</f>
        <v>0</v>
      </c>
      <c r="E15" s="286" t="n">
        <f aca="false">[16]AlbertaIndex!M16/100</f>
        <v>0</v>
      </c>
      <c r="G15" s="286" t="n">
        <f aca="false">+E15+C15</f>
        <v>0</v>
      </c>
      <c r="H15" s="287"/>
      <c r="I15" s="286"/>
      <c r="K15" s="286"/>
      <c r="M15" s="286" t="n">
        <f aca="false">+K15+I15</f>
        <v>0</v>
      </c>
      <c r="N15" s="287"/>
      <c r="O15" s="286" t="n">
        <f aca="false">'[16]Price - East '!I16/100</f>
        <v>0</v>
      </c>
      <c r="P15" s="287"/>
      <c r="Q15" s="286" t="e">
        <f aca="false">'[16]Price - East '!K16/100</f>
        <v>#VALUE!</v>
      </c>
      <c r="R15" s="287"/>
      <c r="S15" s="286" t="n">
        <f aca="false">'[16]Price - East '!M16/100</f>
        <v>0</v>
      </c>
      <c r="T15" s="287"/>
      <c r="U15" s="286" t="n">
        <f aca="false">'[16]Price - East '!O16/100</f>
        <v>0</v>
      </c>
      <c r="W15" s="286"/>
      <c r="X15" s="287"/>
      <c r="Y15" s="286"/>
      <c r="AA15" s="286" t="e">
        <f aca="false">+Y15+#REF!</f>
        <v>#REF!</v>
      </c>
      <c r="AC15" s="286" t="e">
        <f aca="false">+G15+M15+#REF!</f>
        <v>#REF!</v>
      </c>
      <c r="AE15" s="286"/>
      <c r="AG15" s="287"/>
      <c r="AL15" s="286"/>
      <c r="AN15" s="285"/>
    </row>
    <row r="16" customFormat="false" ht="12.75" hidden="true" customHeight="false" outlineLevel="0" collapsed="false">
      <c r="A16" s="282" t="s">
        <v>219</v>
      </c>
      <c r="C16" s="286" t="n">
        <f aca="false">[16]PriceAlberta!N16/1000</f>
        <v>0</v>
      </c>
      <c r="E16" s="286" t="n">
        <f aca="false">[16]AlbertaIndex!N16/1000</f>
        <v>0</v>
      </c>
      <c r="G16" s="286" t="n">
        <f aca="false">+E16+C16</f>
        <v>0</v>
      </c>
      <c r="H16" s="287"/>
      <c r="I16" s="286"/>
      <c r="K16" s="286"/>
      <c r="M16" s="286" t="n">
        <f aca="false">+K16+I16</f>
        <v>0</v>
      </c>
      <c r="N16" s="287"/>
      <c r="O16" s="286" t="n">
        <f aca="false">'[16]Price - East '!J16/1000</f>
        <v>0</v>
      </c>
      <c r="P16" s="287"/>
      <c r="Q16" s="286" t="n">
        <f aca="false">'[16]Price - East '!L16/1000</f>
        <v>0</v>
      </c>
      <c r="R16" s="287"/>
      <c r="S16" s="286" t="n">
        <f aca="false">'[16]Price - East '!N16/1000</f>
        <v>0</v>
      </c>
      <c r="T16" s="287"/>
      <c r="U16" s="286" t="n">
        <f aca="false">'[16]Price - East '!P16/1000</f>
        <v>0</v>
      </c>
      <c r="W16" s="286"/>
      <c r="X16" s="287"/>
      <c r="Y16" s="286"/>
      <c r="AA16" s="286" t="e">
        <f aca="false">+Y16+#REF!</f>
        <v>#REF!</v>
      </c>
      <c r="AC16" s="286" t="e">
        <f aca="false">+G16+M16+#REF!</f>
        <v>#REF!</v>
      </c>
      <c r="AE16" s="286"/>
      <c r="AG16" s="287"/>
      <c r="AL16" s="286"/>
      <c r="AN16" s="285"/>
    </row>
    <row r="17" customFormat="false" ht="12.75" hidden="true" customHeight="false" outlineLevel="0" collapsed="false">
      <c r="A17" s="282" t="s">
        <v>220</v>
      </c>
      <c r="C17" s="286" t="n">
        <f aca="false">[16]PriceAlberta!O16/100</f>
        <v>0</v>
      </c>
      <c r="E17" s="286" t="n">
        <f aca="false">[16]AlbertaIndex!O16/100</f>
        <v>0</v>
      </c>
      <c r="G17" s="286" t="n">
        <f aca="false">+E17+C17</f>
        <v>0</v>
      </c>
      <c r="H17" s="287"/>
      <c r="I17" s="286"/>
      <c r="K17" s="286"/>
      <c r="M17" s="286" t="n">
        <f aca="false">+K17+I17</f>
        <v>0</v>
      </c>
      <c r="N17" s="287"/>
      <c r="O17" s="286" t="e">
        <f aca="false">'[16]Price - East '!K16/100</f>
        <v>#VALUE!</v>
      </c>
      <c r="P17" s="287"/>
      <c r="Q17" s="286" t="n">
        <f aca="false">'[16]Price - East '!M16/100</f>
        <v>0</v>
      </c>
      <c r="R17" s="287"/>
      <c r="S17" s="286" t="n">
        <f aca="false">'[16]Price - East '!O16/100</f>
        <v>0</v>
      </c>
      <c r="T17" s="287"/>
      <c r="U17" s="286" t="n">
        <f aca="false">'[16]Price - East '!Q16/100</f>
        <v>0</v>
      </c>
      <c r="W17" s="286"/>
      <c r="X17" s="287"/>
      <c r="Y17" s="286"/>
      <c r="AA17" s="286" t="e">
        <f aca="false">+Y17+#REF!</f>
        <v>#REF!</v>
      </c>
      <c r="AC17" s="286" t="e">
        <f aca="false">+G17+M17+#REF!</f>
        <v>#REF!</v>
      </c>
      <c r="AE17" s="286"/>
      <c r="AG17" s="287"/>
      <c r="AL17" s="286"/>
      <c r="AN17" s="285"/>
      <c r="AQ17" s="288"/>
    </row>
    <row r="18" customFormat="false" ht="12.75" hidden="true" customHeight="false" outlineLevel="0" collapsed="false">
      <c r="A18" s="289" t="s">
        <v>221</v>
      </c>
      <c r="B18" s="290"/>
      <c r="C18" s="291" t="n">
        <f aca="false">[16]PriceAlberta!$R17</f>
        <v>0</v>
      </c>
      <c r="D18" s="290"/>
      <c r="E18" s="292" t="n">
        <f aca="false">[16]AlbertaIndex!$R17</f>
        <v>0</v>
      </c>
      <c r="F18" s="290"/>
      <c r="G18" s="286" t="n">
        <f aca="false">+E18+C18</f>
        <v>0</v>
      </c>
      <c r="H18" s="293"/>
      <c r="I18" s="292" t="n">
        <f aca="false">[16]PriceBC!$R17</f>
        <v>0</v>
      </c>
      <c r="J18" s="290"/>
      <c r="K18" s="292" t="n">
        <f aca="false">[16]BCIndex!$R17</f>
        <v>0</v>
      </c>
      <c r="L18" s="290"/>
      <c r="M18" s="286" t="n">
        <f aca="false">+K18+I18</f>
        <v>0</v>
      </c>
      <c r="N18" s="293"/>
      <c r="O18" s="291" t="n">
        <f aca="false">'[16]Price - East '!$R17</f>
        <v>0</v>
      </c>
      <c r="P18" s="293"/>
      <c r="Q18" s="291" t="n">
        <f aca="false">'[16]Price - East '!$R17</f>
        <v>0</v>
      </c>
      <c r="R18" s="293"/>
      <c r="S18" s="291" t="n">
        <f aca="false">'[16]Price - East '!$R17</f>
        <v>0</v>
      </c>
      <c r="T18" s="293"/>
      <c r="U18" s="291" t="n">
        <f aca="false">'[16]Price - East '!$R17</f>
        <v>0</v>
      </c>
      <c r="V18" s="290"/>
      <c r="W18" s="292" t="n">
        <f aca="false">[16]OptionsIndex!$R17</f>
        <v>0</v>
      </c>
      <c r="X18" s="287"/>
      <c r="Y18" s="286" t="n">
        <f aca="false">[16]Straddle!$R17</f>
        <v>0</v>
      </c>
      <c r="Z18" s="290"/>
      <c r="AA18" s="292" t="e">
        <f aca="false">+Y18+#REF!</f>
        <v>#REF!</v>
      </c>
      <c r="AB18" s="290"/>
      <c r="AC18" s="286" t="e">
        <f aca="false">+G18+M18+#REF!</f>
        <v>#REF!</v>
      </c>
      <c r="AD18" s="290"/>
      <c r="AE18" s="292" t="n">
        <f aca="false">'[16]US $'!$R17</f>
        <v>0</v>
      </c>
      <c r="AF18" s="290"/>
      <c r="AG18" s="293"/>
      <c r="AH18" s="290"/>
      <c r="AI18" s="290"/>
      <c r="AK18" s="290"/>
      <c r="AL18" s="294" t="e">
        <f aca="false">#REF!+E18+AE18+AG18+I18+K18+W18+Y18</f>
        <v>#REF!</v>
      </c>
      <c r="AN18" s="285"/>
      <c r="AQ18" s="288"/>
    </row>
    <row r="19" customFormat="false" ht="12.75" hidden="true" customHeight="true" outlineLevel="0" collapsed="false">
      <c r="A19" s="285"/>
      <c r="C19" s="295"/>
      <c r="E19" s="296"/>
      <c r="G19" s="296"/>
      <c r="H19" s="296"/>
      <c r="I19" s="296"/>
      <c r="K19" s="296"/>
      <c r="M19" s="296"/>
      <c r="N19" s="297"/>
      <c r="O19" s="295"/>
      <c r="P19" s="297"/>
      <c r="Q19" s="295"/>
      <c r="R19" s="297"/>
      <c r="S19" s="295"/>
      <c r="T19" s="297"/>
      <c r="U19" s="295"/>
      <c r="W19" s="296"/>
      <c r="X19" s="296"/>
      <c r="Y19" s="296"/>
      <c r="AA19" s="296"/>
      <c r="AC19" s="296"/>
      <c r="AE19" s="296"/>
      <c r="AG19" s="297"/>
      <c r="AL19" s="296"/>
    </row>
    <row r="20" customFormat="false" ht="12.75" hidden="true" customHeight="false" outlineLevel="0" collapsed="false">
      <c r="A20" s="285" t="s">
        <v>222</v>
      </c>
      <c r="C20" s="286" t="n">
        <f aca="false">[16]PriceAlberta!$S14+[16]PriceAlberta!$Y16</f>
        <v>0</v>
      </c>
      <c r="E20" s="298" t="n">
        <f aca="false">[16]AlbertaIndex!$S14+[16]AlbertaIndex!$Y16</f>
        <v>0</v>
      </c>
      <c r="G20" s="298" t="n">
        <f aca="false">+E20+C20</f>
        <v>0</v>
      </c>
      <c r="H20" s="297"/>
      <c r="I20" s="298" t="n">
        <f aca="false">[16]PriceBC!$S14+[16]PriceBC!$Y16</f>
        <v>0</v>
      </c>
      <c r="K20" s="298" t="n">
        <f aca="false">[16]BCIndex!$S14+[16]BCIndex!$Y16</f>
        <v>0</v>
      </c>
      <c r="M20" s="298" t="n">
        <f aca="false">+K20+I20</f>
        <v>0</v>
      </c>
      <c r="N20" s="297"/>
      <c r="O20" s="286" t="n">
        <f aca="false">'[16]Price - East '!$S14+'[16]Price - East '!$Y16</f>
        <v>0</v>
      </c>
      <c r="P20" s="297"/>
      <c r="Q20" s="286" t="n">
        <f aca="false">'[16]Price - East '!$S14+'[16]Price - East '!$Y16</f>
        <v>0</v>
      </c>
      <c r="R20" s="297"/>
      <c r="S20" s="286" t="n">
        <f aca="false">'[16]Price - East '!$S14+'[16]Price - East '!$Y16</f>
        <v>0</v>
      </c>
      <c r="T20" s="297"/>
      <c r="U20" s="286" t="n">
        <f aca="false">'[16]Price - East '!$S14+'[16]Price - East '!$Y16</f>
        <v>0</v>
      </c>
      <c r="W20" s="298" t="n">
        <f aca="false">[16]OptionsIndex!$S14+[16]OptionsIndex!$Y16</f>
        <v>0</v>
      </c>
      <c r="X20" s="297"/>
      <c r="Y20" s="298" t="n">
        <f aca="false">[16]Straddle!$S14+[16]Straddle!$Y16</f>
        <v>0</v>
      </c>
      <c r="AA20" s="298" t="e">
        <f aca="false">+Y20+#REF!</f>
        <v>#REF!</v>
      </c>
      <c r="AC20" s="286" t="e">
        <f aca="false">+G20+M20+#REF!</f>
        <v>#REF!</v>
      </c>
      <c r="AE20" s="298" t="n">
        <f aca="false">'[16]US $'!$S14+'[16]US $'!$Y16</f>
        <v>0</v>
      </c>
      <c r="AG20" s="297"/>
      <c r="AL20" s="286" t="e">
        <f aca="false">#REF!+E20+AE20+AG20+I20+K20+W20+Y20</f>
        <v>#REF!</v>
      </c>
      <c r="AQ20" s="288"/>
    </row>
    <row r="21" customFormat="false" ht="12.75" hidden="true" customHeight="false" outlineLevel="0" collapsed="false">
      <c r="A21" s="285" t="s">
        <v>223</v>
      </c>
      <c r="C21" s="286" t="n">
        <f aca="false">[16]PriceAlberta!$T14+[16]PriceAlberta!$Y17</f>
        <v>0</v>
      </c>
      <c r="E21" s="298" t="n">
        <f aca="false">[16]AlbertaIndex!$T14+[16]AlbertaIndex!$Y17</f>
        <v>0</v>
      </c>
      <c r="G21" s="298" t="n">
        <f aca="false">+E21+C21</f>
        <v>0</v>
      </c>
      <c r="H21" s="297"/>
      <c r="I21" s="298" t="n">
        <f aca="false">[16]PriceBC!$T14+[16]PriceBC!$Y17</f>
        <v>0</v>
      </c>
      <c r="K21" s="298" t="n">
        <f aca="false">[16]BCIndex!$T14+[16]BCIndex!$Y17</f>
        <v>0</v>
      </c>
      <c r="M21" s="298" t="n">
        <f aca="false">+K21+I21</f>
        <v>0</v>
      </c>
      <c r="N21" s="297"/>
      <c r="O21" s="286" t="n">
        <f aca="false">'[16]Price - East '!$T14+'[16]Price - East '!$Y17</f>
        <v>0</v>
      </c>
      <c r="P21" s="297"/>
      <c r="Q21" s="286" t="n">
        <f aca="false">'[16]Price - East '!$T14+'[16]Price - East '!$Y17</f>
        <v>0</v>
      </c>
      <c r="R21" s="297"/>
      <c r="S21" s="286" t="n">
        <f aca="false">'[16]Price - East '!$T14+'[16]Price - East '!$Y17</f>
        <v>0</v>
      </c>
      <c r="T21" s="297"/>
      <c r="U21" s="286" t="n">
        <f aca="false">'[16]Price - East '!$T14+'[16]Price - East '!$Y17</f>
        <v>0</v>
      </c>
      <c r="W21" s="298" t="n">
        <f aca="false">[16]OptionsIndex!$T14+[16]OptionsIndex!$Y17</f>
        <v>0</v>
      </c>
      <c r="X21" s="297"/>
      <c r="Y21" s="298" t="n">
        <f aca="false">[16]Straddle!$T14+[16]Straddle!$Y17</f>
        <v>0</v>
      </c>
      <c r="AA21" s="298" t="e">
        <f aca="false">+Y21+#REF!</f>
        <v>#REF!</v>
      </c>
      <c r="AC21" s="286" t="e">
        <f aca="false">+G21+M21+#REF!</f>
        <v>#REF!</v>
      </c>
      <c r="AE21" s="298" t="n">
        <f aca="false">'[16]US $'!$T14+'[16]US $'!$Y17</f>
        <v>0</v>
      </c>
      <c r="AG21" s="297"/>
      <c r="AL21" s="286" t="e">
        <f aca="false">#REF!+E21+AE21+AG21+I21+K21+W21+Y21</f>
        <v>#REF!</v>
      </c>
    </row>
    <row r="22" customFormat="false" ht="12.75" hidden="true" customHeight="false" outlineLevel="0" collapsed="false">
      <c r="A22" s="285" t="s">
        <v>224</v>
      </c>
      <c r="C22" s="286" t="n">
        <f aca="false">SUM(C20:C21)</f>
        <v>0</v>
      </c>
      <c r="E22" s="298" t="n">
        <f aca="false">SUM(E20:E21)</f>
        <v>0</v>
      </c>
      <c r="G22" s="298" t="n">
        <f aca="false">+E22+C22</f>
        <v>0</v>
      </c>
      <c r="H22" s="297"/>
      <c r="I22" s="298" t="n">
        <f aca="false">SUM(I20:I21)</f>
        <v>0</v>
      </c>
      <c r="K22" s="298" t="n">
        <f aca="false">SUM(K20:K21)</f>
        <v>0</v>
      </c>
      <c r="M22" s="298" t="n">
        <f aca="false">+K22+I22</f>
        <v>0</v>
      </c>
      <c r="N22" s="297"/>
      <c r="O22" s="286" t="n">
        <f aca="false">SUM(O20:O21)</f>
        <v>0</v>
      </c>
      <c r="P22" s="297"/>
      <c r="Q22" s="286" t="n">
        <f aca="false">SUM(Q20:Q21)</f>
        <v>0</v>
      </c>
      <c r="R22" s="297"/>
      <c r="S22" s="286" t="n">
        <f aca="false">SUM(S20:S21)</f>
        <v>0</v>
      </c>
      <c r="T22" s="297"/>
      <c r="U22" s="286" t="n">
        <f aca="false">SUM(U20:U21)</f>
        <v>0</v>
      </c>
      <c r="W22" s="298" t="n">
        <f aca="false">SUM(W20:W21)</f>
        <v>0</v>
      </c>
      <c r="X22" s="297"/>
      <c r="Y22" s="298" t="n">
        <f aca="false">SUM(Y20:Y21)</f>
        <v>0</v>
      </c>
      <c r="AA22" s="298" t="e">
        <f aca="false">+Y22+#REF!</f>
        <v>#REF!</v>
      </c>
      <c r="AC22" s="286" t="e">
        <f aca="false">+G22+M22+#REF!</f>
        <v>#REF!</v>
      </c>
      <c r="AE22" s="298" t="n">
        <f aca="false">SUM(AE20:AE21)</f>
        <v>0</v>
      </c>
      <c r="AG22" s="297"/>
      <c r="AL22" s="286" t="e">
        <f aca="false">#REF!+E22+AE22+AG22+I22+K22+W22+Y22</f>
        <v>#REF!</v>
      </c>
      <c r="AQ22" s="288"/>
    </row>
    <row r="23" customFormat="false" ht="6.75" hidden="true" customHeight="true" outlineLevel="0" collapsed="false">
      <c r="C23" s="295"/>
      <c r="E23" s="296"/>
      <c r="G23" s="296"/>
      <c r="H23" s="296"/>
      <c r="I23" s="296"/>
      <c r="K23" s="296"/>
      <c r="M23" s="296"/>
      <c r="N23" s="297"/>
      <c r="O23" s="295"/>
      <c r="P23" s="297"/>
      <c r="Q23" s="295"/>
      <c r="R23" s="297"/>
      <c r="S23" s="295"/>
      <c r="T23" s="297"/>
      <c r="U23" s="295"/>
      <c r="W23" s="296"/>
      <c r="X23" s="296"/>
      <c r="Y23" s="296"/>
      <c r="AA23" s="296"/>
      <c r="AC23" s="296"/>
      <c r="AE23" s="296"/>
      <c r="AG23" s="297"/>
      <c r="AL23" s="296"/>
    </row>
    <row r="24" customFormat="false" ht="13.5" hidden="true" customHeight="false" outlineLevel="0" collapsed="false">
      <c r="A24" s="281"/>
    </row>
    <row r="25" customFormat="false" ht="12.75" hidden="true" customHeight="false" outlineLevel="0" collapsed="false">
      <c r="A25" s="285" t="s">
        <v>222</v>
      </c>
      <c r="C25" s="286" t="n">
        <f aca="false">[16]PriceAlberta!$S24+[16]PriceAlberta!$Y16</f>
        <v>0</v>
      </c>
      <c r="E25" s="298" t="n">
        <f aca="false">[16]AlbertaIndex!$S24+[16]AlbertaIndex!$Y16</f>
        <v>0</v>
      </c>
      <c r="G25" s="298" t="n">
        <f aca="false">+E25+C25</f>
        <v>0</v>
      </c>
      <c r="H25" s="297"/>
      <c r="I25" s="298" t="n">
        <f aca="false">[16]PriceBC!$S24+[16]PriceBC!$Y16</f>
        <v>0</v>
      </c>
      <c r="K25" s="298" t="n">
        <f aca="false">[16]BCIndex!$S24+[16]BCIndex!$Y16</f>
        <v>0</v>
      </c>
      <c r="M25" s="298" t="n">
        <f aca="false">+K25+I25</f>
        <v>0</v>
      </c>
      <c r="N25" s="297"/>
      <c r="O25" s="286" t="n">
        <f aca="false">'[16]Price - East '!$S24+'[16]Price - East '!$Y16</f>
        <v>0</v>
      </c>
      <c r="P25" s="297"/>
      <c r="Q25" s="286" t="n">
        <f aca="false">'[16]Price - East '!$S24+'[16]Price - East '!$Y16</f>
        <v>0</v>
      </c>
      <c r="R25" s="297"/>
      <c r="S25" s="286" t="n">
        <f aca="false">'[16]Price - East '!$S24+'[16]Price - East '!$Y16</f>
        <v>0</v>
      </c>
      <c r="T25" s="297"/>
      <c r="U25" s="286" t="n">
        <f aca="false">'[16]Price - East '!$S24+'[16]Price - East '!$Y16</f>
        <v>0</v>
      </c>
      <c r="W25" s="298" t="n">
        <f aca="false">[16]OptionsIndex!$S24+[16]OptionsIndex!$Y16</f>
        <v>0</v>
      </c>
      <c r="X25" s="297"/>
      <c r="Y25" s="298" t="n">
        <f aca="false">[16]Straddle!$S24+[16]Straddle!$Y16</f>
        <v>0</v>
      </c>
      <c r="AA25" s="298" t="e">
        <f aca="false">+Y25+#REF!</f>
        <v>#REF!</v>
      </c>
      <c r="AC25" s="286" t="e">
        <f aca="false">+G25+M25+#REF!</f>
        <v>#REF!</v>
      </c>
      <c r="AD25" s="249" t="s">
        <v>203</v>
      </c>
      <c r="AE25" s="298" t="n">
        <f aca="false">'[16]US $'!$S24+'[16]US $'!$Y16</f>
        <v>0</v>
      </c>
      <c r="AG25" s="297"/>
      <c r="AL25" s="286" t="e">
        <f aca="false">#REF!+E25+AE25+AG25+I25+K25+W25+Y25</f>
        <v>#REF!</v>
      </c>
    </row>
    <row r="26" customFormat="false" ht="12.75" hidden="true" customHeight="false" outlineLevel="0" collapsed="false">
      <c r="A26" s="285" t="s">
        <v>223</v>
      </c>
      <c r="C26" s="286" t="n">
        <f aca="false">[16]PriceAlberta!$T24+[16]PriceAlberta!$Y17</f>
        <v>0</v>
      </c>
      <c r="E26" s="298" t="n">
        <f aca="false">[16]AlbertaIndex!$T24+[16]AlbertaIndex!$Y17</f>
        <v>0</v>
      </c>
      <c r="G26" s="298" t="n">
        <f aca="false">+E26+C26</f>
        <v>0</v>
      </c>
      <c r="H26" s="297"/>
      <c r="I26" s="298" t="n">
        <f aca="false">[16]PriceBC!$T24+[16]PriceBC!$Y17</f>
        <v>0</v>
      </c>
      <c r="K26" s="298" t="n">
        <f aca="false">[16]BCIndex!$T24+[16]BCIndex!$Y17</f>
        <v>0</v>
      </c>
      <c r="M26" s="298" t="n">
        <f aca="false">+K26+I26</f>
        <v>0</v>
      </c>
      <c r="N26" s="297"/>
      <c r="O26" s="286" t="n">
        <f aca="false">'[16]Price - East '!$T24+'[16]Price - East '!$Y17</f>
        <v>0</v>
      </c>
      <c r="P26" s="297"/>
      <c r="Q26" s="286" t="n">
        <f aca="false">'[16]Price - East '!$T24+'[16]Price - East '!$Y17</f>
        <v>0</v>
      </c>
      <c r="R26" s="297"/>
      <c r="S26" s="286" t="n">
        <f aca="false">'[16]Price - East '!$T24+'[16]Price - East '!$Y17</f>
        <v>0</v>
      </c>
      <c r="T26" s="297"/>
      <c r="U26" s="286" t="n">
        <f aca="false">'[16]Price - East '!$T24+'[16]Price - East '!$Y17</f>
        <v>0</v>
      </c>
      <c r="W26" s="298" t="n">
        <f aca="false">[16]OptionsIndex!$T24+[16]OptionsIndex!$Y17</f>
        <v>0</v>
      </c>
      <c r="X26" s="297"/>
      <c r="Y26" s="298" t="n">
        <f aca="false">[16]Straddle!$T24+[16]Straddle!$Y17</f>
        <v>0</v>
      </c>
      <c r="AA26" s="298" t="e">
        <f aca="false">+Y26+#REF!</f>
        <v>#REF!</v>
      </c>
      <c r="AC26" s="286" t="e">
        <f aca="false">+G26+M26+#REF!</f>
        <v>#REF!</v>
      </c>
      <c r="AE26" s="298" t="n">
        <f aca="false">'[16]US $'!$T24+'[16]US $'!$Y17</f>
        <v>0</v>
      </c>
      <c r="AG26" s="297"/>
      <c r="AL26" s="286" t="e">
        <f aca="false">#REF!+E26+AE26+AG26+I26+K26+W26+Y26</f>
        <v>#REF!</v>
      </c>
    </row>
    <row r="27" customFormat="false" ht="12.75" hidden="true" customHeight="false" outlineLevel="0" collapsed="false">
      <c r="A27" s="285" t="s">
        <v>224</v>
      </c>
      <c r="C27" s="286" t="n">
        <f aca="false">SUM(C25:C26)</f>
        <v>0</v>
      </c>
      <c r="E27" s="298" t="n">
        <f aca="false">SUM(E25:E26)</f>
        <v>0</v>
      </c>
      <c r="G27" s="298" t="n">
        <f aca="false">+E27+C27</f>
        <v>0</v>
      </c>
      <c r="H27" s="297"/>
      <c r="I27" s="298" t="n">
        <f aca="false">SUM(I25:I26)</f>
        <v>0</v>
      </c>
      <c r="K27" s="298" t="n">
        <f aca="false">SUM(K25:K26)</f>
        <v>0</v>
      </c>
      <c r="M27" s="298" t="n">
        <f aca="false">+K27+I27</f>
        <v>0</v>
      </c>
      <c r="N27" s="297"/>
      <c r="O27" s="286" t="n">
        <f aca="false">SUM(O25:O26)</f>
        <v>0</v>
      </c>
      <c r="P27" s="297"/>
      <c r="Q27" s="286" t="n">
        <f aca="false">SUM(Q25:Q26)</f>
        <v>0</v>
      </c>
      <c r="R27" s="297"/>
      <c r="S27" s="286" t="n">
        <f aca="false">SUM(S25:S26)</f>
        <v>0</v>
      </c>
      <c r="T27" s="297"/>
      <c r="U27" s="286" t="n">
        <f aca="false">SUM(U25:U26)</f>
        <v>0</v>
      </c>
      <c r="W27" s="298" t="n">
        <f aca="false">SUM(W25:W26)</f>
        <v>0</v>
      </c>
      <c r="X27" s="297"/>
      <c r="Y27" s="298" t="n">
        <f aca="false">SUM(Y25:Y26)</f>
        <v>0</v>
      </c>
      <c r="AA27" s="298" t="e">
        <f aca="false">+Y27+#REF!</f>
        <v>#REF!</v>
      </c>
      <c r="AC27" s="286" t="e">
        <f aca="false">+G27+M27+#REF!</f>
        <v>#REF!</v>
      </c>
      <c r="AE27" s="298" t="n">
        <f aca="false">SUM(AE25:AE26)</f>
        <v>0</v>
      </c>
      <c r="AG27" s="297"/>
      <c r="AL27" s="286" t="e">
        <f aca="false">#REF!+E27+AE27+AG27+I27+K27+W27+Y27</f>
        <v>#REF!</v>
      </c>
    </row>
    <row r="28" customFormat="false" ht="7.5" hidden="true" customHeight="true" outlineLevel="0" collapsed="false"/>
    <row r="29" customFormat="false" ht="12.75" hidden="true" customHeight="false" outlineLevel="0" collapsed="false">
      <c r="A29" s="299"/>
      <c r="C29" s="286" t="n">
        <f aca="false">-C27+C22</f>
        <v>0</v>
      </c>
      <c r="E29" s="298" t="n">
        <f aca="false">-E27+E22</f>
        <v>0</v>
      </c>
      <c r="G29" s="298" t="n">
        <f aca="false">E29+A29</f>
        <v>0</v>
      </c>
      <c r="H29" s="297"/>
      <c r="I29" s="298" t="n">
        <f aca="false">-I27+I22</f>
        <v>0</v>
      </c>
      <c r="K29" s="298" t="n">
        <f aca="false">-K27+K22</f>
        <v>0</v>
      </c>
      <c r="M29" s="298" t="n">
        <f aca="false">K29+G29</f>
        <v>0</v>
      </c>
      <c r="N29" s="297"/>
      <c r="O29" s="286" t="n">
        <f aca="false">-O27+O22</f>
        <v>0</v>
      </c>
      <c r="P29" s="297"/>
      <c r="Q29" s="286" t="n">
        <f aca="false">-Q27+Q22</f>
        <v>0</v>
      </c>
      <c r="R29" s="297"/>
      <c r="S29" s="286" t="n">
        <f aca="false">-S27+S22</f>
        <v>0</v>
      </c>
      <c r="T29" s="297"/>
      <c r="U29" s="286" t="n">
        <f aca="false">-U27+U22</f>
        <v>0</v>
      </c>
      <c r="W29" s="298" t="n">
        <f aca="false">-W27+W22</f>
        <v>0</v>
      </c>
      <c r="X29" s="297"/>
      <c r="Y29" s="298" t="n">
        <f aca="false">-Y27+Y22</f>
        <v>0</v>
      </c>
      <c r="AA29" s="298" t="e">
        <f aca="false">Y29+#REF!</f>
        <v>#REF!</v>
      </c>
      <c r="AC29" s="286" t="e">
        <f aca="false">+G29+M29+#REF!</f>
        <v>#REF!</v>
      </c>
      <c r="AE29" s="298" t="n">
        <f aca="false">-AE27+AE22</f>
        <v>0</v>
      </c>
      <c r="AG29" s="297"/>
      <c r="AL29" s="286" t="e">
        <f aca="false">#REF!+E29+AE29+AG29+I29+K29+W29+Y29</f>
        <v>#REF!</v>
      </c>
    </row>
    <row r="30" customFormat="false" ht="7.5" hidden="true" customHeight="true" outlineLevel="0" collapsed="false"/>
    <row r="31" customFormat="false" ht="12.75" hidden="true" customHeight="false" outlineLevel="0" collapsed="false">
      <c r="A31" s="300" t="s">
        <v>225</v>
      </c>
    </row>
    <row r="33" customFormat="false" ht="13.5" hidden="false" customHeight="false" outlineLevel="0" collapsed="false">
      <c r="A33" s="301" t="s">
        <v>226</v>
      </c>
      <c r="C33" s="295"/>
      <c r="E33" s="296"/>
      <c r="G33" s="296"/>
      <c r="H33" s="296"/>
      <c r="I33" s="296"/>
      <c r="K33" s="296"/>
      <c r="M33" s="296"/>
      <c r="N33" s="297"/>
      <c r="O33" s="295"/>
      <c r="P33" s="297"/>
      <c r="Q33" s="295"/>
      <c r="R33" s="297"/>
      <c r="S33" s="295"/>
      <c r="T33" s="297"/>
      <c r="U33" s="295"/>
      <c r="W33" s="296"/>
      <c r="X33" s="296"/>
      <c r="Y33" s="296"/>
      <c r="AA33" s="296"/>
      <c r="AC33" s="296"/>
      <c r="AE33" s="296"/>
      <c r="AG33" s="297"/>
      <c r="AL33" s="296"/>
    </row>
    <row r="34" customFormat="false" ht="12.75" hidden="false" customHeight="false" outlineLevel="0" collapsed="false">
      <c r="A34" s="285" t="s">
        <v>227</v>
      </c>
      <c r="C34" s="302" t="n">
        <f aca="false">[16]PriceAlberta!$M30/1</f>
        <v>149060654.406</v>
      </c>
      <c r="E34" s="303" t="n">
        <f aca="false">[16]AlbertaIndex!$M30/1</f>
        <v>22087518</v>
      </c>
      <c r="G34" s="303" t="n">
        <f aca="false">(+E34+C34)</f>
        <v>171148172.406</v>
      </c>
      <c r="H34" s="304"/>
      <c r="I34" s="303" t="n">
        <f aca="false">[16]PriceBC!$M30/1</f>
        <v>1292610</v>
      </c>
      <c r="K34" s="303" t="n">
        <f aca="false">[16]BCIndex!$M30/1</f>
        <v>851187</v>
      </c>
      <c r="M34" s="303" t="n">
        <f aca="false">(+K34+I34)</f>
        <v>2143797</v>
      </c>
      <c r="N34" s="305"/>
      <c r="O34" s="302" t="n">
        <f aca="false">[16]PipeBook!$M30/1</f>
        <v>-6885234</v>
      </c>
      <c r="P34" s="305"/>
      <c r="Q34" s="302" t="n">
        <f aca="false">[16]PipeBookIndex!$M30/1</f>
        <v>1307361</v>
      </c>
      <c r="R34" s="305"/>
      <c r="S34" s="302" t="n">
        <f aca="false">(+Q34+O34)</f>
        <v>-5577873</v>
      </c>
      <c r="T34" s="305"/>
      <c r="U34" s="302" t="n">
        <f aca="false">[16]Options!$M30/1+[16]OptionsProp!M30</f>
        <v>94698666</v>
      </c>
      <c r="W34" s="303" t="n">
        <f aca="false">[16]OptionsIndex!$M30/1</f>
        <v>-1807733</v>
      </c>
      <c r="X34" s="304"/>
      <c r="Y34" s="303" t="n">
        <f aca="false">[16]Straddle!$M30/1</f>
        <v>-7671729</v>
      </c>
      <c r="AA34" s="303" t="n">
        <f aca="false">(+U34+W34+Y34)</f>
        <v>85219204</v>
      </c>
      <c r="AC34" s="303" t="n">
        <f aca="false">M34+G34+AA34+S34</f>
        <v>252933300.406</v>
      </c>
      <c r="AE34" s="306" t="n">
        <f aca="false">'[16]US $'!$M30/1</f>
        <v>165996028.617912</v>
      </c>
      <c r="AG34" s="307"/>
      <c r="AL34" s="306" t="e">
        <f aca="false">#REF!+E34+AE34+AG34+I34+K34+W34+Y34</f>
        <v>#REF!</v>
      </c>
      <c r="AM34" s="308"/>
    </row>
    <row r="35" customFormat="false" ht="12.75" hidden="false" customHeight="false" outlineLevel="0" collapsed="false">
      <c r="A35" s="285" t="s">
        <v>228</v>
      </c>
      <c r="C35" s="302" t="n">
        <f aca="false">[16]PriceAlberta!$M31/1</f>
        <v>0.673913167789578</v>
      </c>
      <c r="E35" s="303" t="n">
        <f aca="false">[16]AlbertaIndex!$M31/1</f>
        <v>0</v>
      </c>
      <c r="G35" s="303" t="n">
        <f aca="false">(+E35+C35)</f>
        <v>0.673913167789578</v>
      </c>
      <c r="H35" s="304"/>
      <c r="I35" s="303" t="n">
        <f aca="false">[16]PriceBC!$M31/1</f>
        <v>0</v>
      </c>
      <c r="K35" s="303" t="n">
        <f aca="false">[16]BCIndex!$M31/1</f>
        <v>0</v>
      </c>
      <c r="M35" s="303" t="n">
        <f aca="false">(+K35+I35)</f>
        <v>0</v>
      </c>
      <c r="N35" s="305"/>
      <c r="O35" s="302" t="n">
        <f aca="false">[16]PipeBook!$M31/1</f>
        <v>0</v>
      </c>
      <c r="P35" s="305"/>
      <c r="Q35" s="302" t="n">
        <f aca="false">[16]PipeBookIndex!$M31/1</f>
        <v>0</v>
      </c>
      <c r="R35" s="305"/>
      <c r="S35" s="302" t="n">
        <f aca="false">(+Q35+O35)</f>
        <v>0</v>
      </c>
      <c r="T35" s="305"/>
      <c r="U35" s="302" t="n">
        <f aca="false">[16]Options!$M31/1+[16]OptionsProp!$M31/1</f>
        <v>0</v>
      </c>
      <c r="W35" s="303" t="n">
        <f aca="false">[16]OptionsIndex!$M31/1</f>
        <v>0</v>
      </c>
      <c r="X35" s="304"/>
      <c r="Y35" s="303" t="n">
        <f aca="false">[16]Straddle!$M31/1</f>
        <v>0</v>
      </c>
      <c r="AA35" s="303" t="n">
        <f aca="false">(+U35+W35+Y35)</f>
        <v>0</v>
      </c>
      <c r="AC35" s="303" t="n">
        <f aca="false">M35+G35+AA35+S35</f>
        <v>0.673913167789578</v>
      </c>
      <c r="AE35" s="306" t="n">
        <f aca="false">'[16]US $'!$M31/1</f>
        <v>-593557.865862259</v>
      </c>
      <c r="AG35" s="305"/>
      <c r="AL35" s="306" t="e">
        <f aca="false">#REF!+E35+AE35+AG35+I35+K35+W35+Y35</f>
        <v>#REF!</v>
      </c>
      <c r="AM35" s="308"/>
    </row>
    <row r="36" customFormat="false" ht="12.75" hidden="false" customHeight="false" outlineLevel="0" collapsed="false">
      <c r="A36" s="285" t="s">
        <v>229</v>
      </c>
      <c r="C36" s="302" t="n">
        <f aca="false">[16]PriceAlberta!$M32/1</f>
        <v>95626021.395</v>
      </c>
      <c r="E36" s="303" t="n">
        <f aca="false">[16]AlbertaIndex!$M32/1</f>
        <v>12997965</v>
      </c>
      <c r="G36" s="303" t="n">
        <f aca="false">(+E36+C36)</f>
        <v>108623986.395</v>
      </c>
      <c r="H36" s="304"/>
      <c r="I36" s="303" t="n">
        <f aca="false">[16]PriceBC!$M32/1</f>
        <v>1152852</v>
      </c>
      <c r="K36" s="303" t="n">
        <f aca="false">[16]BCIndex!$M32/1</f>
        <v>1023630</v>
      </c>
      <c r="M36" s="303" t="n">
        <f aca="false">(+K36+I36)</f>
        <v>2176482</v>
      </c>
      <c r="N36" s="305"/>
      <c r="O36" s="302" t="n">
        <f aca="false">[16]PipeBook!$M32/1</f>
        <v>-10929152</v>
      </c>
      <c r="P36" s="305"/>
      <c r="Q36" s="302" t="n">
        <f aca="false">[16]PipeBookIndex!$M32/1</f>
        <v>962630</v>
      </c>
      <c r="R36" s="305"/>
      <c r="S36" s="302" t="n">
        <f aca="false">(+Q36+O36)</f>
        <v>-9966522</v>
      </c>
      <c r="T36" s="305"/>
      <c r="U36" s="302" t="n">
        <f aca="false">[16]Options!$M32/1+[16]OptionsProp!$M32/1</f>
        <v>-98158785.54</v>
      </c>
      <c r="W36" s="303" t="n">
        <f aca="false">[16]OptionsIndex!$M32/1</f>
        <v>-468705</v>
      </c>
      <c r="X36" s="304"/>
      <c r="Y36" s="303" t="n">
        <f aca="false">[16]Straddle!$M32/1</f>
        <v>4809345</v>
      </c>
      <c r="AA36" s="303" t="n">
        <f aca="false">(+U36+W36+Y36)</f>
        <v>-93818145.54</v>
      </c>
      <c r="AC36" s="303" t="n">
        <f aca="false">M36+G36+AA36+S36</f>
        <v>7015800.85500002</v>
      </c>
      <c r="AE36" s="306" t="n">
        <f aca="false">'[16]US $'!$M32/1</f>
        <v>3372243.3452655</v>
      </c>
      <c r="AG36" s="305"/>
      <c r="AL36" s="306" t="e">
        <f aca="false">#REF!+E36+AE36+AG36+I36+K36+W36+Y36</f>
        <v>#REF!</v>
      </c>
      <c r="AM36" s="308"/>
    </row>
    <row r="37" customFormat="false" ht="12.75" hidden="false" customHeight="false" outlineLevel="0" collapsed="false">
      <c r="A37" s="253" t="s">
        <v>230</v>
      </c>
      <c r="C37" s="303" t="n">
        <f aca="false">SUM(C34:C36)</f>
        <v>244686676.474913</v>
      </c>
      <c r="E37" s="303" t="n">
        <f aca="false">SUM(E34:E36)</f>
        <v>35085483</v>
      </c>
      <c r="G37" s="303" t="n">
        <f aca="false">SUM(G34:G36)</f>
        <v>279772159.474913</v>
      </c>
      <c r="H37" s="304"/>
      <c r="I37" s="303" t="n">
        <f aca="false">SUM(I34:I36)</f>
        <v>2445462</v>
      </c>
      <c r="K37" s="303" t="n">
        <f aca="false">SUM(K34:K36)</f>
        <v>1874817</v>
      </c>
      <c r="M37" s="303" t="n">
        <f aca="false">SUM(M34:M36)</f>
        <v>4320279</v>
      </c>
      <c r="N37" s="305"/>
      <c r="O37" s="302" t="n">
        <f aca="false">SUM(O34:O36)</f>
        <v>-17814386</v>
      </c>
      <c r="P37" s="305"/>
      <c r="Q37" s="302" t="n">
        <f aca="false">SUM(Q34:Q36)</f>
        <v>2269991</v>
      </c>
      <c r="R37" s="305"/>
      <c r="S37" s="302" t="n">
        <f aca="false">SUM(S34:S36)</f>
        <v>-15544395</v>
      </c>
      <c r="T37" s="305"/>
      <c r="U37" s="302" t="n">
        <f aca="false">SUM(U34:U36)</f>
        <v>-3460119.53999999</v>
      </c>
      <c r="W37" s="303" t="n">
        <f aca="false">SUM(W34:W36)</f>
        <v>-2276438</v>
      </c>
      <c r="X37" s="304"/>
      <c r="Y37" s="303" t="n">
        <f aca="false">SUM(Y34:Y36)</f>
        <v>-2862384</v>
      </c>
      <c r="AA37" s="303" t="n">
        <f aca="false">(+U37+W37+Y37)</f>
        <v>-8598941.53999999</v>
      </c>
      <c r="AC37" s="303" t="n">
        <f aca="false">M37+G37+AA37+S37</f>
        <v>259949101.934913</v>
      </c>
      <c r="AE37" s="306" t="n">
        <f aca="false">SUM(AE34:AE36)</f>
        <v>168774714.097315</v>
      </c>
      <c r="AG37" s="305"/>
      <c r="AL37" s="306" t="e">
        <f aca="false">SUM(AL34:AL36)</f>
        <v>#REF!</v>
      </c>
      <c r="AM37" s="308"/>
    </row>
    <row r="38" customFormat="false" ht="9.75" hidden="false" customHeight="true" outlineLevel="0" collapsed="false">
      <c r="C38" s="309"/>
      <c r="E38" s="310"/>
      <c r="G38" s="310"/>
      <c r="H38" s="310"/>
      <c r="I38" s="310"/>
      <c r="K38" s="310"/>
      <c r="M38" s="310"/>
      <c r="N38" s="305"/>
      <c r="O38" s="309"/>
      <c r="P38" s="305"/>
      <c r="Q38" s="309"/>
      <c r="R38" s="305"/>
      <c r="S38" s="309"/>
      <c r="T38" s="305"/>
      <c r="U38" s="309"/>
      <c r="W38" s="310"/>
      <c r="X38" s="310"/>
      <c r="Y38" s="310"/>
      <c r="AA38" s="310"/>
      <c r="AC38" s="310"/>
      <c r="AE38" s="310"/>
      <c r="AG38" s="305"/>
      <c r="AL38" s="310"/>
      <c r="AM38" s="308"/>
    </row>
    <row r="39" customFormat="false" ht="13.5" hidden="false" customHeight="false" outlineLevel="0" collapsed="false">
      <c r="A39" s="311" t="n">
        <f aca="false">A4</f>
        <v>36914</v>
      </c>
      <c r="AM39" s="308"/>
    </row>
    <row r="40" customFormat="false" ht="12.75" hidden="false" customHeight="false" outlineLevel="0" collapsed="false">
      <c r="A40" s="285" t="s">
        <v>231</v>
      </c>
      <c r="B40" s="312" t="n">
        <f aca="false">(AC40-('[16]Orig Sched'!Q181*1000))+4</f>
        <v>0.374404999427497</v>
      </c>
      <c r="C40" s="302" t="n">
        <f aca="false">+[16]PriceAlberta!$B60/1</f>
        <v>5307552</v>
      </c>
      <c r="D40" s="313"/>
      <c r="E40" s="303" t="n">
        <f aca="false">+[16]AlbertaIndex!$B60/1</f>
        <v>0</v>
      </c>
      <c r="F40" s="314"/>
      <c r="G40" s="302" t="n">
        <f aca="false">(+E40+C40)</f>
        <v>5307552</v>
      </c>
      <c r="H40" s="304"/>
      <c r="I40" s="306" t="n">
        <f aca="false">+[16]PriceBC!$B60/1</f>
        <v>0</v>
      </c>
      <c r="J40" s="314"/>
      <c r="K40" s="306" t="n">
        <f aca="false">+[16]BCIndex!$B60/1</f>
        <v>0</v>
      </c>
      <c r="L40" s="314"/>
      <c r="M40" s="302" t="n">
        <f aca="false">(+K40+I40)</f>
        <v>0</v>
      </c>
      <c r="N40" s="305"/>
      <c r="O40" s="302" t="n">
        <f aca="false">+[16]PipeBook!$B60/1</f>
        <v>0</v>
      </c>
      <c r="P40" s="305"/>
      <c r="Q40" s="302" t="n">
        <f aca="false">+[16]PipeBookIndex!$B60/1</f>
        <v>0</v>
      </c>
      <c r="R40" s="305"/>
      <c r="S40" s="302" t="n">
        <f aca="false">(+Q40+O40)</f>
        <v>0</v>
      </c>
      <c r="T40" s="305"/>
      <c r="U40" s="302" t="n">
        <f aca="false">+[16]Options!$B60/1+[16]OptionsProp!$B60/1</f>
        <v>116184</v>
      </c>
      <c r="V40" s="314"/>
      <c r="W40" s="306" t="n">
        <f aca="false">+[16]OptionsIndex!$B60/1</f>
        <v>0</v>
      </c>
      <c r="X40" s="304"/>
      <c r="Y40" s="303" t="n">
        <f aca="false">+[16]Straddle!$B60/1</f>
        <v>0</v>
      </c>
      <c r="Z40" s="314"/>
      <c r="AA40" s="303" t="n">
        <f aca="false">(+U40+W40+Y40)</f>
        <v>116184</v>
      </c>
      <c r="AB40" s="314"/>
      <c r="AC40" s="302" t="n">
        <f aca="false">M40+G40+AA40+S40</f>
        <v>5423736</v>
      </c>
      <c r="AD40" s="314"/>
      <c r="AE40" s="306" t="n">
        <f aca="false">+'[16]US $'!$B60/1</f>
        <v>3608718.37760731</v>
      </c>
      <c r="AF40" s="314"/>
      <c r="AG40" s="305"/>
      <c r="AH40" s="314"/>
      <c r="AI40" s="314"/>
      <c r="AK40" s="314" t="e">
        <f aca="false">(AL40-'[16]Orig Sched'!O185)*0</f>
        <v>#REF!</v>
      </c>
      <c r="AL40" s="306" t="e">
        <f aca="false">#REF!+E40+AE40+AG40+I40+K40+W40+Y40</f>
        <v>#REF!</v>
      </c>
      <c r="AM40" s="308"/>
      <c r="AO40" s="314" t="s">
        <v>232</v>
      </c>
    </row>
    <row r="41" customFormat="false" ht="12.75" hidden="false" customHeight="false" outlineLevel="0" collapsed="false">
      <c r="A41" s="285" t="s">
        <v>233</v>
      </c>
      <c r="I41" s="310"/>
      <c r="K41" s="310"/>
      <c r="N41" s="305"/>
      <c r="P41" s="305"/>
      <c r="R41" s="305"/>
      <c r="T41" s="305"/>
      <c r="W41" s="310"/>
      <c r="AA41" s="310"/>
      <c r="AE41" s="310"/>
      <c r="AG41" s="305"/>
      <c r="AL41" s="310"/>
      <c r="AM41" s="308"/>
      <c r="AO41" s="249" t="s">
        <v>234</v>
      </c>
      <c r="AP41" s="315" t="n">
        <f aca="false">+'[16]Orig Sched'!Q16</f>
        <v>0</v>
      </c>
    </row>
    <row r="42" customFormat="false" ht="12.75" hidden="false" customHeight="false" outlineLevel="0" collapsed="false">
      <c r="A42" s="282" t="s">
        <v>235</v>
      </c>
      <c r="C42" s="316" t="n">
        <f aca="false">[16]PriceAlberta!B53</f>
        <v>1307443</v>
      </c>
      <c r="E42" s="316" t="n">
        <f aca="false">[16]AlbertaIndex!B53</f>
        <v>2993</v>
      </c>
      <c r="G42" s="316" t="n">
        <f aca="false">(+E42+C42)</f>
        <v>1310436</v>
      </c>
      <c r="H42" s="316"/>
      <c r="I42" s="316" t="n">
        <f aca="false">+[16]PriceBC!B53</f>
        <v>3151458</v>
      </c>
      <c r="K42" s="316" t="n">
        <f aca="false">+[16]BCIndex!B53</f>
        <v>714</v>
      </c>
      <c r="M42" s="316" t="n">
        <f aca="false">(+K42+I42)</f>
        <v>3152172</v>
      </c>
      <c r="N42" s="317"/>
      <c r="O42" s="316" t="n">
        <f aca="false">[16]PipeBook!B53</f>
        <v>-14773</v>
      </c>
      <c r="P42" s="317"/>
      <c r="Q42" s="316" t="n">
        <f aca="false">[16]PipeBookIndex!B53</f>
        <v>0</v>
      </c>
      <c r="R42" s="317"/>
      <c r="S42" s="316" t="n">
        <f aca="false">(+Q42+O42)</f>
        <v>-14773</v>
      </c>
      <c r="T42" s="317"/>
      <c r="U42" s="316" t="n">
        <f aca="false">[16]Options!B53+[16]OptionsProp!B53</f>
        <v>628661</v>
      </c>
      <c r="W42" s="316" t="n">
        <f aca="false">+[16]OptionsIndex!B53</f>
        <v>443729</v>
      </c>
      <c r="X42" s="316"/>
      <c r="Y42" s="316" t="n">
        <f aca="false">+[16]Straddle!B53</f>
        <v>-398130</v>
      </c>
      <c r="AA42" s="316" t="n">
        <f aca="false">(+U42+W42+Y42)</f>
        <v>674260</v>
      </c>
      <c r="AC42" s="316" t="n">
        <f aca="false">M42+G42+AA42+S42</f>
        <v>5122095</v>
      </c>
      <c r="AE42" s="309" t="n">
        <f aca="false">'[16]US $'!B53</f>
        <v>3408019.55669496</v>
      </c>
      <c r="AG42" s="317"/>
      <c r="AJ42" s="250"/>
      <c r="AL42" s="309"/>
      <c r="AM42" s="308"/>
      <c r="AN42" s="250"/>
      <c r="AO42" s="249"/>
      <c r="AP42" s="318" t="n">
        <f aca="false">+'[16]Orig Sched'!Q12*1000</f>
        <v>175</v>
      </c>
      <c r="AR42" s="250"/>
      <c r="AS42" s="250"/>
      <c r="AT42" s="250"/>
      <c r="AU42" s="250"/>
      <c r="AV42" s="319"/>
      <c r="AW42" s="250"/>
      <c r="AX42" s="250"/>
      <c r="AY42" s="250"/>
      <c r="AZ42" s="250"/>
      <c r="BA42" s="250"/>
      <c r="BB42" s="250"/>
      <c r="BC42" s="250"/>
      <c r="BD42" s="250"/>
      <c r="BE42" s="250"/>
      <c r="BF42" s="250"/>
      <c r="BG42" s="250"/>
      <c r="BH42" s="250"/>
      <c r="BI42" s="250"/>
      <c r="BJ42" s="250"/>
      <c r="BK42" s="250"/>
      <c r="BL42" s="250"/>
      <c r="BM42" s="250"/>
      <c r="BN42" s="250"/>
      <c r="BO42" s="250"/>
      <c r="BP42" s="250"/>
      <c r="BQ42" s="250"/>
      <c r="BR42" s="250"/>
      <c r="BS42" s="250"/>
      <c r="BT42" s="250"/>
      <c r="BU42" s="250"/>
      <c r="BV42" s="250"/>
      <c r="BW42" s="250"/>
      <c r="BX42" s="250"/>
      <c r="BY42" s="250"/>
      <c r="BZ42" s="250"/>
      <c r="CA42" s="250"/>
      <c r="CB42" s="250"/>
      <c r="CC42" s="250"/>
      <c r="CD42" s="250"/>
      <c r="CE42" s="250"/>
      <c r="CF42" s="250"/>
      <c r="CG42" s="250"/>
      <c r="CH42" s="250"/>
      <c r="CI42" s="250"/>
      <c r="CJ42" s="250"/>
      <c r="CK42" s="250"/>
      <c r="CL42" s="250"/>
      <c r="CM42" s="250"/>
      <c r="CN42" s="250"/>
      <c r="CO42" s="250"/>
      <c r="CP42" s="250"/>
      <c r="CQ42" s="250"/>
      <c r="CR42" s="250"/>
      <c r="CS42" s="250"/>
      <c r="CT42" s="250"/>
      <c r="CU42" s="250"/>
      <c r="CV42" s="250"/>
      <c r="CW42" s="250"/>
      <c r="CX42" s="250"/>
      <c r="CY42" s="250"/>
      <c r="CZ42" s="250"/>
      <c r="DA42" s="250"/>
      <c r="DB42" s="250"/>
      <c r="DC42" s="250"/>
      <c r="DD42" s="250"/>
      <c r="DE42" s="250"/>
      <c r="DF42" s="250"/>
      <c r="DG42" s="250"/>
      <c r="DH42" s="250"/>
      <c r="DI42" s="250"/>
      <c r="DJ42" s="250"/>
      <c r="DK42" s="250"/>
      <c r="DL42" s="250"/>
      <c r="DM42" s="250"/>
      <c r="DN42" s="250"/>
      <c r="DO42" s="250"/>
      <c r="DP42" s="250"/>
      <c r="DQ42" s="250"/>
      <c r="DR42" s="250"/>
      <c r="DS42" s="250"/>
      <c r="DT42" s="250"/>
      <c r="DU42" s="250"/>
      <c r="DV42" s="250"/>
      <c r="DW42" s="250"/>
      <c r="DX42" s="250"/>
      <c r="DY42" s="250"/>
      <c r="DZ42" s="250"/>
      <c r="EA42" s="250"/>
      <c r="EB42" s="250"/>
      <c r="EC42" s="250"/>
      <c r="ED42" s="250"/>
      <c r="EE42" s="250"/>
      <c r="EF42" s="250"/>
      <c r="EG42" s="250"/>
      <c r="EH42" s="250"/>
      <c r="EI42" s="250"/>
      <c r="EJ42" s="250"/>
      <c r="EK42" s="250"/>
      <c r="EL42" s="250"/>
      <c r="EM42" s="250"/>
      <c r="EN42" s="250"/>
      <c r="EO42" s="250"/>
      <c r="EP42" s="250"/>
      <c r="EQ42" s="250"/>
      <c r="ER42" s="250"/>
      <c r="ES42" s="250"/>
      <c r="ET42" s="250"/>
      <c r="EU42" s="250"/>
      <c r="EV42" s="250"/>
      <c r="EW42" s="250"/>
      <c r="EX42" s="250"/>
      <c r="EY42" s="250"/>
      <c r="EZ42" s="250"/>
      <c r="FA42" s="250"/>
      <c r="FB42" s="250"/>
      <c r="FC42" s="250"/>
      <c r="FD42" s="250"/>
      <c r="FE42" s="250"/>
      <c r="FF42" s="250"/>
      <c r="FG42" s="250"/>
      <c r="FH42" s="250"/>
      <c r="FI42" s="250"/>
      <c r="FJ42" s="250"/>
      <c r="FK42" s="250"/>
      <c r="FL42" s="250"/>
      <c r="FM42" s="250"/>
      <c r="FN42" s="250"/>
      <c r="FO42" s="250"/>
      <c r="FP42" s="250"/>
      <c r="FQ42" s="250"/>
      <c r="FR42" s="250"/>
      <c r="FS42" s="250"/>
      <c r="FT42" s="250"/>
      <c r="FU42" s="250"/>
      <c r="FV42" s="250"/>
      <c r="FW42" s="250"/>
      <c r="FX42" s="250"/>
      <c r="FY42" s="250"/>
      <c r="FZ42" s="250"/>
      <c r="GA42" s="250"/>
      <c r="GB42" s="250"/>
      <c r="GC42" s="250"/>
      <c r="GD42" s="250"/>
      <c r="GE42" s="250"/>
      <c r="GF42" s="250"/>
      <c r="GG42" s="250"/>
      <c r="GH42" s="250"/>
      <c r="GI42" s="250"/>
      <c r="GJ42" s="250"/>
      <c r="GK42" s="250"/>
      <c r="GL42" s="250"/>
      <c r="GM42" s="250"/>
      <c r="GN42" s="250"/>
      <c r="GO42" s="250"/>
      <c r="GP42" s="250"/>
      <c r="GQ42" s="250"/>
      <c r="GR42" s="250"/>
      <c r="GS42" s="250"/>
      <c r="GT42" s="250"/>
      <c r="GU42" s="250"/>
      <c r="GV42" s="250"/>
      <c r="GW42" s="250"/>
      <c r="GX42" s="250"/>
      <c r="GY42" s="250"/>
      <c r="GZ42" s="250"/>
      <c r="HA42" s="250"/>
      <c r="HB42" s="250"/>
      <c r="HC42" s="250"/>
      <c r="HD42" s="250"/>
      <c r="HE42" s="250"/>
      <c r="HF42" s="250"/>
      <c r="HG42" s="250"/>
      <c r="HH42" s="250"/>
      <c r="HI42" s="250"/>
      <c r="HJ42" s="250"/>
      <c r="HK42" s="250"/>
      <c r="HL42" s="250"/>
      <c r="HM42" s="250"/>
      <c r="HN42" s="250"/>
      <c r="HO42" s="250"/>
      <c r="HP42" s="250"/>
      <c r="HQ42" s="250"/>
      <c r="HR42" s="250"/>
      <c r="HS42" s="250"/>
      <c r="HT42" s="250"/>
      <c r="HU42" s="250"/>
      <c r="HV42" s="250"/>
      <c r="HW42" s="250"/>
      <c r="HX42" s="250"/>
      <c r="HY42" s="250"/>
      <c r="HZ42" s="250"/>
      <c r="IA42" s="250"/>
      <c r="IB42" s="250"/>
      <c r="IC42" s="250"/>
      <c r="ID42" s="250"/>
      <c r="IE42" s="250"/>
      <c r="IF42" s="250"/>
      <c r="IG42" s="250"/>
      <c r="IH42" s="250"/>
      <c r="II42" s="250"/>
      <c r="IJ42" s="250"/>
      <c r="IK42" s="250"/>
      <c r="IL42" s="250"/>
      <c r="IM42" s="250"/>
      <c r="IN42" s="250"/>
      <c r="IO42" s="250"/>
      <c r="IP42" s="250"/>
      <c r="IQ42" s="250"/>
      <c r="IR42" s="250"/>
      <c r="IS42" s="250"/>
      <c r="IT42" s="250"/>
      <c r="IU42" s="250"/>
      <c r="IV42" s="250"/>
      <c r="IW42" s="250"/>
    </row>
    <row r="43" customFormat="false" ht="12.75" hidden="false" customHeight="false" outlineLevel="0" collapsed="false">
      <c r="A43" s="285" t="s">
        <v>236</v>
      </c>
      <c r="C43" s="316" t="n">
        <f aca="false">[16]PriceAlberta!$B47</f>
        <v>2532997</v>
      </c>
      <c r="E43" s="304" t="n">
        <f aca="false">[16]AlbertaIndex!$B47</f>
        <v>0</v>
      </c>
      <c r="G43" s="304" t="n">
        <f aca="false">(+E43+C43)</f>
        <v>2532997</v>
      </c>
      <c r="H43" s="304"/>
      <c r="I43" s="304" t="n">
        <f aca="false">+[16]PriceBC!B47</f>
        <v>-2705987</v>
      </c>
      <c r="K43" s="304" t="n">
        <f aca="false">[16]BCIndex!$B47</f>
        <v>0</v>
      </c>
      <c r="M43" s="304" t="n">
        <f aca="false">(+K43+I43)</f>
        <v>-2705987</v>
      </c>
      <c r="N43" s="305"/>
      <c r="O43" s="316" t="n">
        <f aca="false">[16]PipeBook!$B47</f>
        <v>5370077</v>
      </c>
      <c r="P43" s="305"/>
      <c r="Q43" s="316" t="n">
        <f aca="false">[16]PipeBookIndex!$B47</f>
        <v>0</v>
      </c>
      <c r="R43" s="305"/>
      <c r="S43" s="316" t="n">
        <f aca="false">(+Q43+O43)</f>
        <v>5370077</v>
      </c>
      <c r="T43" s="305"/>
      <c r="U43" s="316" t="n">
        <f aca="false">[16]Options!$B47+[16]OptionsProp!$B47</f>
        <v>24761209</v>
      </c>
      <c r="W43" s="304" t="n">
        <f aca="false">[16]OptionsIndex!$B47</f>
        <v>0</v>
      </c>
      <c r="X43" s="304"/>
      <c r="Y43" s="304" t="n">
        <f aca="false">([16]Straddle!$B47)</f>
        <v>-2832488</v>
      </c>
      <c r="AA43" s="316" t="n">
        <f aca="false">(+U43+W43+Y43)</f>
        <v>21928721</v>
      </c>
      <c r="AC43" s="304" t="n">
        <f aca="false">M43+G43+AA43+S43</f>
        <v>27125808</v>
      </c>
      <c r="AE43" s="305" t="n">
        <f aca="false">'[16]US $'!$B47</f>
        <v>18048334.5496623</v>
      </c>
      <c r="AG43" s="305"/>
      <c r="AL43" s="305" t="e">
        <f aca="false">#REF!+E43+AE43+AG43+I43+K43+W43+Y43</f>
        <v>#REF!</v>
      </c>
      <c r="AM43" s="308"/>
      <c r="AO43" s="315"/>
      <c r="AP43" s="315" t="n">
        <f aca="false">SUM(AP41:AP42)</f>
        <v>175</v>
      </c>
    </row>
    <row r="44" customFormat="false" ht="12.75" hidden="false" customHeight="false" outlineLevel="0" collapsed="false">
      <c r="A44" s="285" t="s">
        <v>237</v>
      </c>
      <c r="C44" s="316" t="n">
        <f aca="false">[16]PriceAlberta!$B48</f>
        <v>896046</v>
      </c>
      <c r="E44" s="304" t="n">
        <f aca="false">[16]AlbertaIndex!$B48</f>
        <v>0</v>
      </c>
      <c r="G44" s="304" t="n">
        <f aca="false">(+E44+C44)</f>
        <v>896046</v>
      </c>
      <c r="H44" s="304"/>
      <c r="I44" s="304" t="n">
        <f aca="false">+[16]PriceBC!B48</f>
        <v>177539</v>
      </c>
      <c r="K44" s="304" t="n">
        <f aca="false">([16]BCIndex!$B48)/1</f>
        <v>0</v>
      </c>
      <c r="M44" s="304" t="n">
        <f aca="false">(+K44+I44)</f>
        <v>177539</v>
      </c>
      <c r="N44" s="305"/>
      <c r="O44" s="316" t="n">
        <f aca="false">[16]PipeBook!$B48</f>
        <v>653481</v>
      </c>
      <c r="P44" s="305"/>
      <c r="Q44" s="316" t="n">
        <f aca="false">[16]PipeBookIndex!$B48</f>
        <v>0</v>
      </c>
      <c r="R44" s="305"/>
      <c r="S44" s="316" t="n">
        <f aca="false">(+Q44+O44)</f>
        <v>653481</v>
      </c>
      <c r="T44" s="305"/>
      <c r="U44" s="316" t="n">
        <f aca="false">[16]Options!$B48+[16]OptionsProp!$B48</f>
        <v>-24646377</v>
      </c>
      <c r="W44" s="304" t="n">
        <f aca="false">[16]OptionsIndex!$B48</f>
        <v>0</v>
      </c>
      <c r="X44" s="304"/>
      <c r="Y44" s="304" t="n">
        <f aca="false">([16]Straddle!$B48)</f>
        <v>4438477</v>
      </c>
      <c r="AA44" s="316" t="n">
        <f aca="false">(+U44+W44+Y44)</f>
        <v>-20207900</v>
      </c>
      <c r="AC44" s="304" t="n">
        <f aca="false">M44+G44+AA44+S44</f>
        <v>-18480834</v>
      </c>
      <c r="AE44" s="305" t="n">
        <f aca="false">'[16]US $'!$B48</f>
        <v>-12296344.3075603</v>
      </c>
      <c r="AG44" s="305"/>
      <c r="AL44" s="305" t="e">
        <f aca="false">#REF!+E44+AE44+AG44+I44+K44+W44+Y44</f>
        <v>#REF!</v>
      </c>
      <c r="AM44" s="308"/>
    </row>
    <row r="45" customFormat="false" ht="12.75" hidden="false" customHeight="false" outlineLevel="0" collapsed="false">
      <c r="A45" s="285" t="s">
        <v>238</v>
      </c>
      <c r="C45" s="316" t="n">
        <f aca="false">[16]PriceAlberta!$B49</f>
        <v>0</v>
      </c>
      <c r="E45" s="304" t="n">
        <f aca="false">[16]AlbertaIndex!$B49</f>
        <v>-229</v>
      </c>
      <c r="G45" s="304" t="n">
        <f aca="false">(+E45+C45)</f>
        <v>-229</v>
      </c>
      <c r="H45" s="304"/>
      <c r="I45" s="304" t="n">
        <f aca="false">+[16]PriceBC!B49</f>
        <v>0</v>
      </c>
      <c r="K45" s="304" t="n">
        <f aca="false">[16]BCIndex!$B49/1</f>
        <v>0</v>
      </c>
      <c r="M45" s="304" t="n">
        <f aca="false">(+K45+I45)</f>
        <v>0</v>
      </c>
      <c r="N45" s="305"/>
      <c r="O45" s="316" t="n">
        <f aca="false">[16]PipeBook!$B49</f>
        <v>0</v>
      </c>
      <c r="P45" s="305"/>
      <c r="Q45" s="316" t="n">
        <f aca="false">[16]PipeBookIndex!$B49</f>
        <v>0</v>
      </c>
      <c r="R45" s="305"/>
      <c r="S45" s="316" t="n">
        <f aca="false">(+Q45+O45)</f>
        <v>0</v>
      </c>
      <c r="T45" s="305"/>
      <c r="U45" s="316" t="n">
        <f aca="false">[16]Options!$B49+[16]OptionsProp!$B49</f>
        <v>0</v>
      </c>
      <c r="W45" s="304" t="n">
        <f aca="false">[16]OptionsIndex!$B49/1</f>
        <v>0</v>
      </c>
      <c r="X45" s="304"/>
      <c r="Y45" s="304" t="n">
        <f aca="false">[16]Straddle!$B49/1</f>
        <v>0</v>
      </c>
      <c r="AA45" s="316" t="n">
        <f aca="false">(+U45+W45+Y45)</f>
        <v>0</v>
      </c>
      <c r="AC45" s="304" t="n">
        <f aca="false">M45+G45+AA45+S45</f>
        <v>-229</v>
      </c>
      <c r="AE45" s="305" t="n">
        <f aca="false">'[16]US $'!$B49</f>
        <v>-152.366654363722</v>
      </c>
      <c r="AG45" s="305"/>
      <c r="AL45" s="305" t="e">
        <f aca="false">#REF!+E45+AE45+AG45+I45+K45+W45+Y45</f>
        <v>#REF!</v>
      </c>
      <c r="AM45" s="308"/>
    </row>
    <row r="46" customFormat="false" ht="12.75" hidden="false" customHeight="false" outlineLevel="0" collapsed="false">
      <c r="A46" s="285" t="s">
        <v>239</v>
      </c>
      <c r="C46" s="316" t="n">
        <f aca="false">[16]PriceAlberta!$B51+[16]PriceAlberta!$B54</f>
        <v>-180124</v>
      </c>
      <c r="E46" s="304" t="n">
        <f aca="false">[16]AlbertaIndex!$B51+[16]AlbertaIndex!$B54</f>
        <v>221622</v>
      </c>
      <c r="G46" s="304" t="n">
        <f aca="false">(+E46+C46)</f>
        <v>41498</v>
      </c>
      <c r="H46" s="304"/>
      <c r="I46" s="304" t="n">
        <f aca="false">+[16]PriceBC!B51+[16]PriceBC!B54</f>
        <v>-52281</v>
      </c>
      <c r="K46" s="304" t="n">
        <f aca="false">[16]BCIndex!$B51+[16]BCIndex!$B54</f>
        <v>-20</v>
      </c>
      <c r="M46" s="304" t="n">
        <f aca="false">(+K46+I46)</f>
        <v>-52301</v>
      </c>
      <c r="N46" s="305"/>
      <c r="O46" s="316" t="n">
        <f aca="false">[16]PipeBook!$B51+[16]PipeBook!$B54</f>
        <v>-17683</v>
      </c>
      <c r="P46" s="305"/>
      <c r="Q46" s="316" t="n">
        <f aca="false">[16]PipeBookIndex!$B51+[16]PipeBookIndex!$B54</f>
        <v>8946</v>
      </c>
      <c r="R46" s="305"/>
      <c r="S46" s="316" t="n">
        <f aca="false">(+Q46+O46)</f>
        <v>-8737</v>
      </c>
      <c r="T46" s="305"/>
      <c r="U46" s="316" t="n">
        <f aca="false">[16]Options!$B51+[16]Options!$B54+[16]OptionsProp!$B51+[16]OptionsProp!$B54</f>
        <v>-2030557</v>
      </c>
      <c r="W46" s="304" t="n">
        <f aca="false">[16]OptionsIndex!$B51+[16]OptionsIndex!$B54</f>
        <v>-1923</v>
      </c>
      <c r="X46" s="304"/>
      <c r="Y46" s="304" t="n">
        <f aca="false">+[16]Straddle!B51+[16]Straddle!B54</f>
        <v>-57132</v>
      </c>
      <c r="AA46" s="316" t="n">
        <f aca="false">(+U46+W46+Y46)</f>
        <v>-2089612</v>
      </c>
      <c r="AC46" s="304" t="n">
        <f aca="false">M46+G46+AA46+S46</f>
        <v>-2109152</v>
      </c>
      <c r="AE46" s="305" t="n">
        <f aca="false">'[16]US $'!$B51+'[16]US $'!$B54</f>
        <v>-1403338.13879717</v>
      </c>
      <c r="AG46" s="305"/>
      <c r="AL46" s="305"/>
      <c r="AM46" s="308"/>
    </row>
    <row r="47" customFormat="false" ht="12.75" hidden="false" customHeight="false" outlineLevel="0" collapsed="false">
      <c r="A47" s="285" t="s">
        <v>240</v>
      </c>
      <c r="C47" s="316" t="n">
        <f aca="false">+[16]PriceAlberta!$B55/1</f>
        <v>13578</v>
      </c>
      <c r="E47" s="304" t="n">
        <f aca="false">+[16]AlbertaIndex!$B55/1</f>
        <v>0</v>
      </c>
      <c r="G47" s="304" t="n">
        <f aca="false">(+E47+C47)</f>
        <v>13578</v>
      </c>
      <c r="H47" s="304"/>
      <c r="I47" s="304" t="n">
        <f aca="false">+[16]PriceBC!$B55/1</f>
        <v>0</v>
      </c>
      <c r="K47" s="304" t="n">
        <f aca="false">+[16]BCIndex!$B55/1</f>
        <v>0</v>
      </c>
      <c r="M47" s="304" t="n">
        <f aca="false">(+K47+I47)</f>
        <v>0</v>
      </c>
      <c r="N47" s="305"/>
      <c r="O47" s="316" t="n">
        <f aca="false">+[16]PipeBook!$B55/1</f>
        <v>0</v>
      </c>
      <c r="P47" s="305"/>
      <c r="Q47" s="316" t="n">
        <f aca="false">+[16]PipeBookIndex!$B55/1</f>
        <v>0</v>
      </c>
      <c r="R47" s="305"/>
      <c r="S47" s="316" t="n">
        <f aca="false">(+Q47+O47)</f>
        <v>0</v>
      </c>
      <c r="T47" s="305"/>
      <c r="U47" s="316" t="n">
        <f aca="false">+[16]Options!$B55/1+[16]OptionsProp!$B55/1</f>
        <v>-1560946</v>
      </c>
      <c r="W47" s="304" t="n">
        <f aca="false">+[16]OptionsIndex!$B55/1</f>
        <v>0</v>
      </c>
      <c r="X47" s="304"/>
      <c r="Y47" s="304" t="n">
        <f aca="false">+[16]Straddle!$B55/1</f>
        <v>1160467</v>
      </c>
      <c r="AA47" s="316" t="n">
        <f aca="false">(+U47+W47+Y47)</f>
        <v>-400479</v>
      </c>
      <c r="AC47" s="304" t="n">
        <f aca="false">M47+G47+AA47+S47</f>
        <v>-386901</v>
      </c>
      <c r="AE47" s="305" t="n">
        <f aca="false">+'[16]US $'!$B55/1</f>
        <v>-257427.122008639</v>
      </c>
      <c r="AG47" s="305"/>
      <c r="AL47" s="305" t="e">
        <f aca="false">#REF!+E47+AE47+AG47+I47+K47+W47+Y47</f>
        <v>#REF!</v>
      </c>
      <c r="AM47" s="308"/>
    </row>
    <row r="48" customFormat="false" ht="12.75" hidden="false" customHeight="false" outlineLevel="0" collapsed="false">
      <c r="A48" s="285" t="s">
        <v>241</v>
      </c>
      <c r="C48" s="316" t="n">
        <f aca="false">+[16]PriceAlberta!$B56/1</f>
        <v>5871</v>
      </c>
      <c r="E48" s="304" t="n">
        <f aca="false">+[16]AlbertaIndex!$B56/1</f>
        <v>0</v>
      </c>
      <c r="G48" s="304" t="n">
        <f aca="false">(+E48+C48)</f>
        <v>5871</v>
      </c>
      <c r="H48" s="304"/>
      <c r="I48" s="304" t="n">
        <f aca="false">+[16]PriceBC!$B56/1</f>
        <v>0</v>
      </c>
      <c r="K48" s="304" t="n">
        <f aca="false">+[16]BCIndex!$B56/1</f>
        <v>0</v>
      </c>
      <c r="M48" s="304" t="n">
        <f aca="false">(+K48+I48)</f>
        <v>0</v>
      </c>
      <c r="N48" s="305"/>
      <c r="O48" s="316" t="n">
        <f aca="false">+[16]PipeBook!$B56/1</f>
        <v>0</v>
      </c>
      <c r="P48" s="305"/>
      <c r="Q48" s="316" t="n">
        <f aca="false">+[16]PipeBookIndex!$B56/1</f>
        <v>0</v>
      </c>
      <c r="R48" s="305"/>
      <c r="S48" s="316" t="n">
        <f aca="false">(+Q48+O48)</f>
        <v>0</v>
      </c>
      <c r="T48" s="305"/>
      <c r="U48" s="316" t="n">
        <f aca="false">+[16]Options!$B56/1+[16]OptionsProp!$B56/1</f>
        <v>-611469</v>
      </c>
      <c r="W48" s="304" t="n">
        <f aca="false">+[16]OptionsIndex!$B56/1</f>
        <v>0</v>
      </c>
      <c r="X48" s="304"/>
      <c r="Y48" s="304" t="n">
        <f aca="false">+[16]Straddle!$B56/1</f>
        <v>-608959</v>
      </c>
      <c r="AA48" s="316" t="n">
        <f aca="false">(+U48+W48+Y48)</f>
        <v>-1220428</v>
      </c>
      <c r="AC48" s="304" t="n">
        <f aca="false">M48+G48+AA48+S48</f>
        <v>-1214557</v>
      </c>
      <c r="AE48" s="305" t="n">
        <f aca="false">+'[16]US $'!$B56/1</f>
        <v>-808113.478707592</v>
      </c>
      <c r="AG48" s="305"/>
      <c r="AL48" s="305" t="e">
        <f aca="false">#REF!+E48+AE48+AG48+I48+K48+W48+Y48</f>
        <v>#REF!</v>
      </c>
      <c r="AM48" s="308"/>
    </row>
    <row r="49" customFormat="false" ht="12.75" hidden="false" customHeight="false" outlineLevel="0" collapsed="false">
      <c r="A49" s="285" t="s">
        <v>242</v>
      </c>
      <c r="C49" s="316" t="n">
        <f aca="false">+[16]PriceAlberta!$B57/1</f>
        <v>-5798</v>
      </c>
      <c r="E49" s="304" t="n">
        <f aca="false">+[16]AlbertaIndex!$B57/1</f>
        <v>0</v>
      </c>
      <c r="G49" s="304" t="n">
        <f aca="false">(+E49+C49)</f>
        <v>-5798</v>
      </c>
      <c r="H49" s="304"/>
      <c r="I49" s="304" t="n">
        <f aca="false">+[16]PriceBC!$B57/1</f>
        <v>0</v>
      </c>
      <c r="K49" s="304" t="n">
        <f aca="false">+[16]BCIndex!$B57/1</f>
        <v>0</v>
      </c>
      <c r="M49" s="304" t="n">
        <f aca="false">(+K49+I49)</f>
        <v>0</v>
      </c>
      <c r="N49" s="305"/>
      <c r="O49" s="316" t="n">
        <f aca="false">+[16]PipeBook!$B57/1</f>
        <v>0</v>
      </c>
      <c r="P49" s="305"/>
      <c r="Q49" s="316" t="n">
        <f aca="false">+[16]PipeBookIndex!$B57/1</f>
        <v>0</v>
      </c>
      <c r="R49" s="305"/>
      <c r="S49" s="316" t="n">
        <f aca="false">(+Q49+O49)</f>
        <v>0</v>
      </c>
      <c r="T49" s="305"/>
      <c r="U49" s="316" t="n">
        <f aca="false">+[16]Options!$B57/1+[16]OptionsProp!$B57/1</f>
        <v>53947</v>
      </c>
      <c r="W49" s="304" t="n">
        <f aca="false">+[16]OptionsIndex!$B57/1</f>
        <v>0</v>
      </c>
      <c r="X49" s="304"/>
      <c r="Y49" s="304" t="n">
        <f aca="false">+[16]Straddle!$B57/1</f>
        <v>-975895</v>
      </c>
      <c r="AA49" s="316" t="n">
        <f aca="false">(+U49+W49+Y49)</f>
        <v>-921948</v>
      </c>
      <c r="AC49" s="304" t="n">
        <f aca="false">M49+G49+AA49+S49</f>
        <v>-927746</v>
      </c>
      <c r="AE49" s="305" t="n">
        <f aca="false">+'[16]US $'!$B57/1</f>
        <v>-617281.895717578</v>
      </c>
      <c r="AG49" s="305"/>
      <c r="AL49" s="305" t="e">
        <f aca="false">#REF!+E49+AE49+AG49+I49+K49+W49+Y49</f>
        <v>#REF!</v>
      </c>
      <c r="AM49" s="308"/>
    </row>
    <row r="50" customFormat="false" ht="12.75" hidden="false" customHeight="false" outlineLevel="0" collapsed="false">
      <c r="A50" s="285" t="s">
        <v>243</v>
      </c>
      <c r="C50" s="316" t="n">
        <v>0</v>
      </c>
      <c r="E50" s="304" t="n">
        <v>0</v>
      </c>
      <c r="G50" s="304" t="n">
        <f aca="false">(+E50+C50)</f>
        <v>0</v>
      </c>
      <c r="H50" s="304"/>
      <c r="I50" s="304" t="n">
        <v>0</v>
      </c>
      <c r="K50" s="304" t="n">
        <v>0</v>
      </c>
      <c r="M50" s="304" t="n">
        <f aca="false">(+K50+I50)</f>
        <v>0</v>
      </c>
      <c r="N50" s="305"/>
      <c r="O50" s="316" t="n">
        <v>0</v>
      </c>
      <c r="P50" s="305"/>
      <c r="Q50" s="316" t="n">
        <v>0</v>
      </c>
      <c r="R50" s="305"/>
      <c r="S50" s="316" t="n">
        <f aca="false">(+Q50+O50)</f>
        <v>0</v>
      </c>
      <c r="T50" s="305"/>
      <c r="U50" s="316" t="n">
        <v>0</v>
      </c>
      <c r="W50" s="304" t="n">
        <v>0</v>
      </c>
      <c r="X50" s="304"/>
      <c r="Y50" s="304" t="n">
        <v>0</v>
      </c>
      <c r="AA50" s="316" t="n">
        <f aca="false">(+U50+W50+Y50)</f>
        <v>0</v>
      </c>
      <c r="AC50" s="304" t="n">
        <f aca="false">M50+G50+AA50+S50</f>
        <v>0</v>
      </c>
      <c r="AE50" s="305" t="n">
        <v>0</v>
      </c>
      <c r="AG50" s="305"/>
      <c r="AL50" s="305" t="e">
        <f aca="false">#REF!+E50+AE50+AG50+I50+K50+W50+Y50</f>
        <v>#REF!</v>
      </c>
      <c r="AM50" s="308"/>
    </row>
    <row r="51" customFormat="false" ht="12.75" hidden="false" customHeight="false" outlineLevel="0" collapsed="false">
      <c r="A51" s="285" t="s">
        <v>244</v>
      </c>
      <c r="B51" s="320"/>
      <c r="C51" s="316" t="n">
        <f aca="false">[16]PriceAlberta!$B67/1</f>
        <v>-70000</v>
      </c>
      <c r="D51" s="320"/>
      <c r="E51" s="304" t="n">
        <f aca="false">[16]AlbertaIndex!$B67/1</f>
        <v>0</v>
      </c>
      <c r="G51" s="304" t="n">
        <f aca="false">(+E51+C51)</f>
        <v>-70000</v>
      </c>
      <c r="H51" s="304"/>
      <c r="I51" s="304" t="n">
        <f aca="false">[16]PriceBC!$B67/1</f>
        <v>0</v>
      </c>
      <c r="K51" s="304" t="n">
        <f aca="false">[16]BCIndex!$B67/1</f>
        <v>0</v>
      </c>
      <c r="M51" s="304" t="n">
        <f aca="false">(+K51+I51)</f>
        <v>0</v>
      </c>
      <c r="N51" s="305"/>
      <c r="O51" s="316" t="n">
        <f aca="false">[16]PipeBook!$B67/1</f>
        <v>0</v>
      </c>
      <c r="P51" s="305"/>
      <c r="Q51" s="316" t="n">
        <f aca="false">[16]PipeBookIndex!$B67/1</f>
        <v>0</v>
      </c>
      <c r="R51" s="305"/>
      <c r="S51" s="316" t="n">
        <f aca="false">(+Q51+O51)</f>
        <v>0</v>
      </c>
      <c r="T51" s="305"/>
      <c r="U51" s="316" t="n">
        <f aca="false">[16]Options!$B67/1+[16]OptionsProp!$B67/1</f>
        <v>0</v>
      </c>
      <c r="W51" s="304" t="n">
        <f aca="false">[16]OptionsIndex!$B67/1</f>
        <v>0</v>
      </c>
      <c r="X51" s="304"/>
      <c r="Y51" s="304" t="n">
        <f aca="false">[16]Straddle!$B67/1</f>
        <v>0</v>
      </c>
      <c r="AA51" s="316" t="n">
        <f aca="false">(+U51+W51+Y51)</f>
        <v>0</v>
      </c>
      <c r="AC51" s="304" t="n">
        <f aca="false">M51+G51+AA51+S51</f>
        <v>-70000</v>
      </c>
      <c r="AE51" s="305" t="n">
        <f aca="false">'[16]US $'!$B67/1</f>
        <v>-46574.9598491725</v>
      </c>
      <c r="AG51" s="305"/>
      <c r="AL51" s="305" t="e">
        <f aca="false">#REF!+E51+AE51+AG51+I51+K51+W51+Y51</f>
        <v>#REF!</v>
      </c>
      <c r="AM51" s="308"/>
    </row>
    <row r="52" customFormat="false" ht="12.75" hidden="false" customHeight="false" outlineLevel="0" collapsed="false">
      <c r="A52" s="289" t="s">
        <v>245</v>
      </c>
      <c r="B52" s="290"/>
      <c r="C52" s="302" t="n">
        <f aca="false">SUM(C42:C51)</f>
        <v>4500013</v>
      </c>
      <c r="D52" s="290"/>
      <c r="E52" s="303" t="n">
        <f aca="false">SUM(E42:E51)</f>
        <v>224386</v>
      </c>
      <c r="F52" s="290"/>
      <c r="G52" s="303" t="n">
        <f aca="false">SUM(G42:G51)</f>
        <v>4724399</v>
      </c>
      <c r="H52" s="304"/>
      <c r="I52" s="303" t="n">
        <f aca="false">SUM(I42:I51)</f>
        <v>570729</v>
      </c>
      <c r="J52" s="290"/>
      <c r="K52" s="303" t="n">
        <f aca="false">SUM(K42:K51)</f>
        <v>694</v>
      </c>
      <c r="L52" s="290"/>
      <c r="M52" s="303" t="n">
        <f aca="false">SUM(M42:M51)</f>
        <v>571423</v>
      </c>
      <c r="N52" s="321"/>
      <c r="O52" s="302" t="n">
        <f aca="false">SUM(O42:O51)</f>
        <v>5991102</v>
      </c>
      <c r="P52" s="321"/>
      <c r="Q52" s="302" t="n">
        <f aca="false">SUM(Q42:Q51)</f>
        <v>8946</v>
      </c>
      <c r="R52" s="321"/>
      <c r="S52" s="302" t="n">
        <f aca="false">SUM(S42:S51)</f>
        <v>6000048</v>
      </c>
      <c r="T52" s="321"/>
      <c r="U52" s="302" t="n">
        <f aca="false">SUM(U42:U51)</f>
        <v>-3405532</v>
      </c>
      <c r="V52" s="290"/>
      <c r="W52" s="303" t="n">
        <f aca="false">SUM(W42:W51)</f>
        <v>441806</v>
      </c>
      <c r="X52" s="304"/>
      <c r="Y52" s="303" t="n">
        <f aca="false">SUM(Y42:Y51)</f>
        <v>726340</v>
      </c>
      <c r="Z52" s="290"/>
      <c r="AA52" s="303" t="n">
        <f aca="false">SUM(AA42:AA51)</f>
        <v>-2237386</v>
      </c>
      <c r="AB52" s="290"/>
      <c r="AC52" s="303" t="n">
        <f aca="false">SUM(AC42:AC51)</f>
        <v>9058484</v>
      </c>
      <c r="AD52" s="290"/>
      <c r="AE52" s="322" t="n">
        <f aca="false">SUM(AE42:AE51)</f>
        <v>6027121.83706246</v>
      </c>
      <c r="AF52" s="290"/>
      <c r="AG52" s="321"/>
      <c r="AH52" s="290"/>
      <c r="AI52" s="290"/>
      <c r="AK52" s="290"/>
      <c r="AL52" s="323" t="e">
        <f aca="false">SUM(AL43:AL51)</f>
        <v>#REF!</v>
      </c>
      <c r="AM52" s="308"/>
    </row>
    <row r="53" customFormat="false" ht="12.75" hidden="false" customHeight="false" outlineLevel="0" collapsed="false">
      <c r="A53" s="285" t="s">
        <v>246</v>
      </c>
      <c r="C53" s="302" t="n">
        <f aca="false">+[16]PriceAlberta!$B63/1</f>
        <v>0</v>
      </c>
      <c r="E53" s="303" t="n">
        <f aca="false">+[16]AlbertaIndex!$B63/1</f>
        <v>0</v>
      </c>
      <c r="G53" s="303" t="n">
        <f aca="false">(+E53+C53)</f>
        <v>0</v>
      </c>
      <c r="H53" s="304"/>
      <c r="I53" s="303" t="n">
        <f aca="false">+[16]PriceBC!$B63/1</f>
        <v>0</v>
      </c>
      <c r="K53" s="303" t="n">
        <f aca="false">+[16]BCIndex!$B63/1</f>
        <v>0</v>
      </c>
      <c r="M53" s="303" t="n">
        <f aca="false">(+K53+I53)</f>
        <v>0</v>
      </c>
      <c r="N53" s="305"/>
      <c r="O53" s="302" t="n">
        <f aca="false">+[16]PipeBook!$B63/1</f>
        <v>0</v>
      </c>
      <c r="P53" s="305"/>
      <c r="Q53" s="302" t="n">
        <f aca="false">+[16]PipeBookIndex!$B63/1</f>
        <v>0</v>
      </c>
      <c r="R53" s="305"/>
      <c r="S53" s="302" t="n">
        <f aca="false">(+Q53+O53)</f>
        <v>0</v>
      </c>
      <c r="T53" s="305"/>
      <c r="U53" s="302" t="n">
        <f aca="false">+[16]Options!$B63/1+[16]OptionsProp!$B63/1</f>
        <v>0</v>
      </c>
      <c r="W53" s="303" t="n">
        <f aca="false">+[16]OptionsIndex!$B63/1</f>
        <v>0</v>
      </c>
      <c r="X53" s="304"/>
      <c r="Y53" s="303" t="n">
        <f aca="false">+[16]Straddle!$B63/1</f>
        <v>0</v>
      </c>
      <c r="AA53" s="303" t="n">
        <f aca="false">(+U53+W53+Y53)</f>
        <v>0</v>
      </c>
      <c r="AC53" s="303" t="n">
        <f aca="false">M53+G53+AA53+S53</f>
        <v>0</v>
      </c>
      <c r="AE53" s="306" t="n">
        <f aca="false">+'[16]US $'!$B63/1</f>
        <v>0</v>
      </c>
      <c r="AG53" s="305"/>
      <c r="AL53" s="306" t="e">
        <f aca="false">#REF!+E53+AE53+AG53+I53+K53+W53+Y53</f>
        <v>#REF!</v>
      </c>
      <c r="AM53" s="308"/>
      <c r="AO53" s="324" t="e">
        <f aca="false">+AC53/AE53</f>
        <v>#DIV/0!</v>
      </c>
    </row>
    <row r="54" customFormat="false" ht="12.75" hidden="false" customHeight="false" outlineLevel="0" collapsed="false">
      <c r="A54" s="285" t="s">
        <v>247</v>
      </c>
      <c r="C54" s="302" t="n">
        <f aca="false">(+[16]PriceAlberta!$B62+[16]PriceAlberta!$B70+[16]PriceAlberta!$B66)/1</f>
        <v>-3217361</v>
      </c>
      <c r="E54" s="303" t="n">
        <f aca="false">(+[16]AlbertaIndex!$B62+[16]AlbertaIndex!$B70+[16]AlbertaIndex!$B66)/1</f>
        <v>453590</v>
      </c>
      <c r="G54" s="303" t="n">
        <f aca="false">(+E54+C54)</f>
        <v>-2763771</v>
      </c>
      <c r="H54" s="304"/>
      <c r="I54" s="303" t="n">
        <f aca="false">(+[16]PriceBC!$B62+[16]PriceBC!$B70+[16]PriceBC!$B66)/1</f>
        <v>3068268</v>
      </c>
      <c r="K54" s="303" t="n">
        <f aca="false">(+[16]BCIndex!$B62+[16]BCIndex!$B70+[16]BCIndex!$B66)/1</f>
        <v>-7</v>
      </c>
      <c r="M54" s="303" t="n">
        <f aca="false">(+K54+I54)</f>
        <v>3068261</v>
      </c>
      <c r="N54" s="305"/>
      <c r="O54" s="302" t="n">
        <f aca="false">[16]PipeBook!$B62+[16]PipeBook!$B70+[16]PipeBook!$B66/1</f>
        <v>26606</v>
      </c>
      <c r="P54" s="305"/>
      <c r="Q54" s="302" t="n">
        <f aca="false">[16]PipeBookIndex!$B62+[16]PipeBookIndex!$B70+[16]PipeBookIndex!$B66/1</f>
        <v>-10</v>
      </c>
      <c r="R54" s="305"/>
      <c r="S54" s="302" t="n">
        <f aca="false">(+Q54+O54)</f>
        <v>26596</v>
      </c>
      <c r="T54" s="305"/>
      <c r="U54" s="302" t="n">
        <f aca="false">(+[16]Options!$B62+[16]Options!$B70+[16]Options!$B66)/1+(+[16]OptionsProp!$B62+[16]OptionsProp!$B70+[16]OptionsProp!$B66)/1</f>
        <v>723512</v>
      </c>
      <c r="W54" s="303" t="n">
        <f aca="false">(+[16]OptionsIndex!$B62+[16]OptionsIndex!$B70+[16]OptionsIndex!$B66)/1</f>
        <v>14</v>
      </c>
      <c r="X54" s="304"/>
      <c r="Y54" s="303" t="n">
        <f aca="false">(+[16]Straddle!$B62+[16]Straddle!$B70+[16]Straddle!$B66)/1</f>
        <v>-4512</v>
      </c>
      <c r="AA54" s="303" t="n">
        <f aca="false">(+U54+W54+Y54)</f>
        <v>719014</v>
      </c>
      <c r="AC54" s="303" t="n">
        <f aca="false">M54+G54+AA54+S54</f>
        <v>1050100</v>
      </c>
      <c r="AE54" s="306" t="n">
        <f aca="false">(+'[16]US $'!$B62+'[16]US $'!$B70+'[16]US $'!$B66)/1</f>
        <v>698690.933394516</v>
      </c>
      <c r="AG54" s="305"/>
      <c r="AL54" s="306" t="e">
        <f aca="false">#REF!+E54+AE54+AG54+I54+K54+W54+Y54</f>
        <v>#REF!</v>
      </c>
      <c r="AM54" s="308"/>
    </row>
    <row r="55" customFormat="false" ht="12.75" hidden="false" customHeight="false" outlineLevel="0" collapsed="false">
      <c r="A55" s="289" t="s">
        <v>248</v>
      </c>
      <c r="B55" s="290"/>
      <c r="C55" s="302" t="n">
        <f aca="false">C40+C52+C53+C54</f>
        <v>6590204</v>
      </c>
      <c r="D55" s="290"/>
      <c r="E55" s="303" t="n">
        <f aca="false">E40+E52+E53+E54</f>
        <v>677976</v>
      </c>
      <c r="F55" s="290"/>
      <c r="G55" s="303" t="n">
        <f aca="false">G40+G52+G53+G54</f>
        <v>7268180</v>
      </c>
      <c r="H55" s="304"/>
      <c r="I55" s="303" t="n">
        <f aca="false">I40+I52+I53+I54</f>
        <v>3638997</v>
      </c>
      <c r="J55" s="290"/>
      <c r="K55" s="303" t="n">
        <f aca="false">K40+K52+K53+K54</f>
        <v>687</v>
      </c>
      <c r="L55" s="290"/>
      <c r="M55" s="303" t="n">
        <f aca="false">M40+M52+M53+M54</f>
        <v>3639684</v>
      </c>
      <c r="N55" s="321"/>
      <c r="O55" s="302" t="n">
        <f aca="false">O40+O52+O53+O54</f>
        <v>6017708</v>
      </c>
      <c r="P55" s="321"/>
      <c r="Q55" s="302" t="n">
        <f aca="false">Q40+Q52+Q53+Q54</f>
        <v>8936</v>
      </c>
      <c r="R55" s="321"/>
      <c r="S55" s="302" t="n">
        <f aca="false">S40+S52+S53+S54</f>
        <v>6026644</v>
      </c>
      <c r="T55" s="321"/>
      <c r="U55" s="302" t="n">
        <f aca="false">U40+U52+U53+U54</f>
        <v>-2565836</v>
      </c>
      <c r="V55" s="290"/>
      <c r="W55" s="303" t="n">
        <f aca="false">W40+W52+W53+W54</f>
        <v>441820</v>
      </c>
      <c r="X55" s="304"/>
      <c r="Y55" s="303" t="n">
        <f aca="false">Y40+Y52+Y53+Y54</f>
        <v>721828</v>
      </c>
      <c r="Z55" s="290"/>
      <c r="AA55" s="303" t="n">
        <f aca="false">AA40+AA52+AA53+AA54</f>
        <v>-1402188</v>
      </c>
      <c r="AB55" s="290"/>
      <c r="AC55" s="303" t="n">
        <f aca="false">M55+G55+AA55+S55</f>
        <v>15532320</v>
      </c>
      <c r="AD55" s="290"/>
      <c r="AE55" s="322" t="n">
        <f aca="false">AE40+AE52+AE53+AE54</f>
        <v>10334531.1480643</v>
      </c>
      <c r="AF55" s="325"/>
      <c r="AG55" s="321"/>
      <c r="AH55" s="290"/>
      <c r="AI55" s="290"/>
      <c r="AK55" s="290"/>
      <c r="AL55" s="323" t="e">
        <f aca="false">AL40+AL52+AL53+AL54</f>
        <v>#REF!</v>
      </c>
      <c r="AM55" s="308"/>
    </row>
    <row r="56" customFormat="false" ht="12.75" hidden="false" customHeight="false" outlineLevel="0" collapsed="false">
      <c r="A56" s="289" t="s">
        <v>249</v>
      </c>
      <c r="B56" s="290"/>
      <c r="C56" s="317"/>
      <c r="D56" s="290"/>
      <c r="E56" s="305"/>
      <c r="F56" s="290"/>
      <c r="G56" s="326" t="n">
        <f aca="false">+G55-G40</f>
        <v>1960628</v>
      </c>
      <c r="H56" s="305"/>
      <c r="I56" s="321"/>
      <c r="J56" s="290"/>
      <c r="K56" s="321"/>
      <c r="L56" s="290"/>
      <c r="M56" s="326" t="n">
        <f aca="false">+M55-M40</f>
        <v>3639684</v>
      </c>
      <c r="N56" s="321"/>
      <c r="O56" s="317"/>
      <c r="P56" s="321"/>
      <c r="Q56" s="317"/>
      <c r="R56" s="321"/>
      <c r="S56" s="317" t="n">
        <f aca="false">+S55-S40</f>
        <v>6026644</v>
      </c>
      <c r="T56" s="321"/>
      <c r="U56" s="317"/>
      <c r="V56" s="290"/>
      <c r="W56" s="321"/>
      <c r="X56" s="0"/>
      <c r="Y56" s="326" t="n">
        <f aca="false">+Y55-Y40</f>
        <v>721828</v>
      </c>
      <c r="Z56" s="290"/>
      <c r="AA56" s="326" t="n">
        <f aca="false">+AA55-AA40</f>
        <v>-1518372</v>
      </c>
      <c r="AB56" s="290"/>
      <c r="AC56" s="326" t="n">
        <f aca="false">AC55-AC40</f>
        <v>10108584</v>
      </c>
      <c r="AD56" s="290"/>
      <c r="AE56" s="327" t="n">
        <f aca="false">+AE55-AE40</f>
        <v>6725812.77045697</v>
      </c>
      <c r="AF56" s="290"/>
      <c r="AG56" s="321"/>
      <c r="AH56" s="290"/>
      <c r="AI56" s="290"/>
      <c r="AK56" s="290"/>
      <c r="AL56" s="328"/>
      <c r="AM56" s="308"/>
    </row>
    <row r="57" customFormat="false" ht="12.75" hidden="false" customHeight="false" outlineLevel="0" collapsed="false">
      <c r="A57" s="289" t="s">
        <v>250</v>
      </c>
      <c r="B57" s="290"/>
      <c r="C57" s="317"/>
      <c r="D57" s="290"/>
      <c r="E57" s="305"/>
      <c r="F57" s="290"/>
      <c r="G57" s="0"/>
      <c r="H57" s="305"/>
      <c r="I57" s="321"/>
      <c r="J57" s="290"/>
      <c r="K57" s="321"/>
      <c r="L57" s="290"/>
      <c r="M57" s="0"/>
      <c r="N57" s="321"/>
      <c r="O57" s="317"/>
      <c r="P57" s="321"/>
      <c r="Q57" s="317"/>
      <c r="R57" s="321"/>
      <c r="S57" s="317"/>
      <c r="T57" s="321"/>
      <c r="U57" s="317"/>
      <c r="V57" s="290"/>
      <c r="W57" s="321"/>
      <c r="X57" s="0"/>
      <c r="Y57" s="0"/>
      <c r="Z57" s="290"/>
      <c r="AA57" s="321"/>
      <c r="AB57" s="290"/>
      <c r="AC57" s="0"/>
      <c r="AD57" s="290"/>
      <c r="AE57" s="329" t="n">
        <f aca="false">([16]PipeBook!M30/[16]SpotRates!D36)-([16]PipeBook!M30/[16]SpotRates!J2)+([16]PipeBookIndex!M30/[16]SpotRates!D36)-([16]PipeBookIndex!M30/[16]SpotRates!J2)+([16]PriceAlberta!M30/[16]SpotRates!D36)-([16]PriceAlberta!M30/[16]SpotRates!J2)+([16]AlbertaIndex!M30/[16]SpotRates!D36-[16]AlbertaIndex!M30/[16]SpotRates!J2)+([16]PriceBC!M30/[16]SpotRates!D36)-([16]PriceBC!M30/[16]SpotRates!J2)+([16]Options!M30/[16]SpotRates!D36)-([16]Options!M30/[16]SpotRates!J2)+([16]BCIndex!M30/[16]SpotRates!D36)-([16]BCIndex!M30/[16]SpotRates!J2)+([16]OptionsIndex!M30/[16]SpotRates!D36)-([16]OptionsIndex!M30/[16]SpotRates!J2)+(AC55/[16]SpotRates!D36-DPR!AC55/[16]SpotRates!F36)-1752087+904550+193368+249329-368553+3744+142167+842254-24732-1013391+590229+881518-2176+568557+5+45241-19228-1274147+755265</f>
        <v>2287776.60593054</v>
      </c>
      <c r="AF57" s="290"/>
      <c r="AG57" s="321"/>
      <c r="AH57" s="290"/>
      <c r="AI57" s="290"/>
      <c r="AK57" s="290"/>
      <c r="AL57" s="328"/>
      <c r="AM57" s="308"/>
    </row>
    <row r="58" customFormat="false" ht="12.75" hidden="false" customHeight="false" outlineLevel="0" collapsed="false">
      <c r="A58" s="289" t="s">
        <v>251</v>
      </c>
      <c r="B58" s="290"/>
      <c r="C58" s="317"/>
      <c r="D58" s="290"/>
      <c r="E58" s="305"/>
      <c r="F58" s="290"/>
      <c r="G58" s="0"/>
      <c r="H58" s="305"/>
      <c r="I58" s="321"/>
      <c r="J58" s="290"/>
      <c r="K58" s="321"/>
      <c r="L58" s="290"/>
      <c r="M58" s="0"/>
      <c r="N58" s="321"/>
      <c r="O58" s="317"/>
      <c r="P58" s="321"/>
      <c r="Q58" s="317"/>
      <c r="R58" s="321"/>
      <c r="S58" s="317"/>
      <c r="T58" s="321"/>
      <c r="U58" s="317"/>
      <c r="V58" s="290"/>
      <c r="W58" s="321"/>
      <c r="X58" s="0"/>
      <c r="Y58" s="0"/>
      <c r="Z58" s="290"/>
      <c r="AA58" s="321"/>
      <c r="AB58" s="290"/>
      <c r="AC58" s="0"/>
      <c r="AD58" s="290"/>
      <c r="AE58" s="322" t="n">
        <f aca="false">AE55+AE57</f>
        <v>12622307.7539948</v>
      </c>
      <c r="AF58" s="290"/>
      <c r="AG58" s="321"/>
      <c r="AH58" s="290"/>
      <c r="AI58" s="290"/>
      <c r="AK58" s="290"/>
      <c r="AL58" s="328"/>
      <c r="AM58" s="308"/>
    </row>
    <row r="59" customFormat="false" ht="9" hidden="false" customHeight="true" outlineLevel="0" collapsed="false">
      <c r="C59" s="330"/>
      <c r="E59" s="331"/>
      <c r="G59" s="0"/>
      <c r="H59" s="331"/>
      <c r="I59" s="310"/>
      <c r="K59" s="310"/>
      <c r="M59" s="0"/>
      <c r="N59" s="305"/>
      <c r="O59" s="330"/>
      <c r="P59" s="305"/>
      <c r="Q59" s="330"/>
      <c r="R59" s="305"/>
      <c r="S59" s="330"/>
      <c r="T59" s="305"/>
      <c r="U59" s="330"/>
      <c r="W59" s="310"/>
      <c r="X59" s="0"/>
      <c r="Y59" s="0"/>
      <c r="AA59" s="310"/>
      <c r="AC59" s="0"/>
      <c r="AE59" s="310"/>
      <c r="AG59" s="305"/>
      <c r="AL59" s="310"/>
      <c r="AM59" s="308"/>
      <c r="AN59" s="0"/>
      <c r="AP59" s="251"/>
    </row>
    <row r="60" customFormat="false" ht="13.5" hidden="false" customHeight="false" outlineLevel="0" collapsed="false">
      <c r="A60" s="301" t="n">
        <f aca="false">A4</f>
        <v>36914</v>
      </c>
      <c r="C60" s="330"/>
      <c r="E60" s="331"/>
      <c r="G60" s="331"/>
      <c r="H60" s="331"/>
      <c r="M60" s="331"/>
      <c r="O60" s="330"/>
      <c r="Q60" s="330"/>
      <c r="S60" s="330"/>
      <c r="U60" s="330"/>
      <c r="X60" s="331"/>
      <c r="Y60" s="331"/>
      <c r="AC60" s="331"/>
      <c r="AM60" s="308"/>
    </row>
    <row r="61" customFormat="false" ht="12.75" hidden="false" customHeight="false" outlineLevel="0" collapsed="false">
      <c r="A61" s="285" t="s">
        <v>252</v>
      </c>
      <c r="C61" s="302" t="n">
        <f aca="false">+([16]PriceAlberta!$E19/1)</f>
        <v>154453970.406</v>
      </c>
      <c r="E61" s="303" t="n">
        <f aca="false">+([16]AlbertaIndex!$E19/1)</f>
        <v>22950800</v>
      </c>
      <c r="G61" s="303" t="n">
        <f aca="false">(+E61+C61)</f>
        <v>177404770.406</v>
      </c>
      <c r="H61" s="304"/>
      <c r="I61" s="303" t="n">
        <f aca="false">+([16]PriceBC!$E19/1)</f>
        <v>1065885</v>
      </c>
      <c r="K61" s="303" t="n">
        <f aca="false">+([16]BCIndex!$E19/1)</f>
        <v>854708</v>
      </c>
      <c r="M61" s="303" t="n">
        <f aca="false">(+K61+I61)</f>
        <v>1920593</v>
      </c>
      <c r="N61" s="305"/>
      <c r="O61" s="302" t="n">
        <f aca="false">+[16]PipeBook!$E19/1</f>
        <v>-905145</v>
      </c>
      <c r="P61" s="305"/>
      <c r="Q61" s="302" t="n">
        <f aca="false">+[16]PipeBookIndex!$E19/1</f>
        <v>1320055</v>
      </c>
      <c r="R61" s="305"/>
      <c r="S61" s="302" t="n">
        <f aca="false">(+Q61+O61)</f>
        <v>414910</v>
      </c>
      <c r="T61" s="305"/>
      <c r="U61" s="302" t="n">
        <f aca="false">+([16]Options!$E19/1)+([16]OptionsProp!$E19/1)</f>
        <v>92333770</v>
      </c>
      <c r="W61" s="303" t="n">
        <f aca="false">+([16]OptionsIndex!$E19/1)</f>
        <v>-1370421</v>
      </c>
      <c r="X61" s="304"/>
      <c r="Y61" s="303" t="n">
        <f aca="false">+([16]Straddle!$E19/1)</f>
        <v>-6983903</v>
      </c>
      <c r="AA61" s="303" t="n">
        <f aca="false">(+U61+W61+Y61)</f>
        <v>83979446</v>
      </c>
      <c r="AC61" s="303" t="n">
        <f aca="false">M61+G61+AA61+S61</f>
        <v>263719719.406</v>
      </c>
      <c r="AE61" s="332" t="n">
        <f aca="false">+('[16]US $'!$E19/1)</f>
        <v>175467647.75385</v>
      </c>
      <c r="AG61" s="305"/>
      <c r="AL61" s="306" t="e">
        <f aca="false">#REF!+E61+AE61+AG61+I61+K61+W61+Y61</f>
        <v>#REF!</v>
      </c>
      <c r="AM61" s="308"/>
    </row>
    <row r="62" customFormat="false" ht="12.75" hidden="false" customHeight="false" outlineLevel="0" collapsed="false">
      <c r="A62" s="285" t="s">
        <v>253</v>
      </c>
      <c r="C62" s="302" t="n">
        <f aca="false">([16]PriceAlberta!$B58+[16]PriceAlberta!$B64)/1</f>
        <v>-192043</v>
      </c>
      <c r="E62" s="303" t="n">
        <f aca="false">([16]AlbertaIndex!$B58+[16]AlbertaIndex!$B64)/1</f>
        <v>83449</v>
      </c>
      <c r="G62" s="303" t="n">
        <f aca="false">(+E62+C62)</f>
        <v>-108594</v>
      </c>
      <c r="H62" s="304"/>
      <c r="I62" s="303" t="n">
        <f aca="false">([16]PriceBC!$B58+[16]PriceBC!B64)/1</f>
        <v>-1233</v>
      </c>
      <c r="K62" s="303" t="n">
        <f aca="false">([16]BCIndex!$B58)/1+[16]BCIndex!B64</f>
        <v>190</v>
      </c>
      <c r="M62" s="303" t="n">
        <f aca="false">(+K62+I62)</f>
        <v>-1043</v>
      </c>
      <c r="N62" s="305"/>
      <c r="O62" s="302" t="n">
        <f aca="false">([16]PipeBook!$B58+[16]PipeBook!$B64)/1</f>
        <v>-2380</v>
      </c>
      <c r="P62" s="305"/>
      <c r="Q62" s="302" t="n">
        <f aca="false">[16]PipeBookIndex!$B58+[16]PipeBookIndex!$B64/1</f>
        <v>204</v>
      </c>
      <c r="R62" s="305"/>
      <c r="S62" s="302" t="n">
        <f aca="false">(+Q62+O62)</f>
        <v>-2176</v>
      </c>
      <c r="T62" s="305"/>
      <c r="U62" s="302" t="n">
        <f aca="false">([16]Options!$B58+[16]Options!$B64)/1+([16]OptionsProp!$B58+[16]OptionsProp!$B64)/1</f>
        <v>77749</v>
      </c>
      <c r="W62" s="303" t="n">
        <f aca="false">([16]OptionsIndex!$B58)/1+[16]OptionsIndex!B64</f>
        <v>-441</v>
      </c>
      <c r="X62" s="304"/>
      <c r="Y62" s="303" t="n">
        <f aca="false">([16]Straddle!$B58)/1+[16]Straddle!B64</f>
        <v>-19309</v>
      </c>
      <c r="AA62" s="303" t="n">
        <f aca="false">(+U62+W62+Y62)</f>
        <v>57999</v>
      </c>
      <c r="AC62" s="303" t="n">
        <f aca="false">M62+G62+AA62+S62</f>
        <v>-53814</v>
      </c>
      <c r="AE62" s="332" t="n">
        <f aca="false">('[16]US $'!$B58+'[16]US $'!$B64)/1</f>
        <v>-35805.4984189053</v>
      </c>
      <c r="AG62" s="305"/>
      <c r="AL62" s="306" t="e">
        <f aca="false">#REF!+E62+AE62+AG62+I62+K62+W62+Y62</f>
        <v>#REF!</v>
      </c>
      <c r="AM62" s="308"/>
    </row>
    <row r="63" customFormat="false" ht="12.75" hidden="false" customHeight="false" outlineLevel="0" collapsed="false">
      <c r="A63" s="285" t="s">
        <v>254</v>
      </c>
      <c r="C63" s="302" t="n">
        <f aca="false">([16]PriceAlberta!$B59+[16]PriceAlberta!$B65)/1</f>
        <v>848474</v>
      </c>
      <c r="E63" s="303" t="n">
        <f aca="false">([16]AlbertaIndex!$B59+[16]AlbertaIndex!$B65)/1</f>
        <v>101857</v>
      </c>
      <c r="G63" s="303" t="n">
        <f aca="false">(+E63+C63)</f>
        <v>950331</v>
      </c>
      <c r="H63" s="304"/>
      <c r="I63" s="303" t="n">
        <f aca="false">([16]PriceBC!$B59+[16]PriceBC!B65)/1</f>
        <v>-26659</v>
      </c>
      <c r="K63" s="303" t="n">
        <f aca="false">([16]BCIndex!$B59)/1+[16]BCIndex!B65</f>
        <v>2644</v>
      </c>
      <c r="M63" s="303" t="n">
        <f aca="false">(+K63+I63)</f>
        <v>-24015</v>
      </c>
      <c r="N63" s="305"/>
      <c r="O63" s="302" t="n">
        <f aca="false">[16]PipeBook!$B59+[16]PipeBook!$B65/1</f>
        <v>-35239</v>
      </c>
      <c r="P63" s="305"/>
      <c r="Q63" s="302" t="n">
        <f aca="false">[16]PipeBookIndex!$B59+[16]PipeBookIndex!$B65/1</f>
        <v>3554</v>
      </c>
      <c r="R63" s="305"/>
      <c r="S63" s="302" t="n">
        <f aca="false">(+Q63+O63)</f>
        <v>-31685</v>
      </c>
      <c r="T63" s="305"/>
      <c r="U63" s="302" t="n">
        <f aca="false">([16]Options!$B59+[16]Options!$B65)/1+([16]OptionsProp!$B59+[16]OptionsProp!$B65)/1</f>
        <v>292096</v>
      </c>
      <c r="W63" s="303" t="n">
        <f aca="false">([16]OptionsIndex!$B59)/1+[16]OptionsIndex!B65</f>
        <v>-4067</v>
      </c>
      <c r="X63" s="304"/>
      <c r="Y63" s="303" t="n">
        <f aca="false">([16]Straddle!$B59)/1+[16]Straddle!B65</f>
        <v>-14693</v>
      </c>
      <c r="AA63" s="303" t="n">
        <f aca="false">(+U63+W63+Y63)</f>
        <v>273336</v>
      </c>
      <c r="AC63" s="303" t="n">
        <f aca="false">M63+G63+AA63+S63</f>
        <v>1167967</v>
      </c>
      <c r="AE63" s="332" t="n">
        <f aca="false">('[16]US $'!$B59+'[16]US $'!$B65)/1</f>
        <v>777114.516145122</v>
      </c>
      <c r="AG63" s="305"/>
      <c r="AL63" s="306" t="e">
        <f aca="false">#REF!+E63+AE63+AG63+I63+K63+W63+Y63</f>
        <v>#REF!</v>
      </c>
      <c r="AM63" s="308"/>
    </row>
    <row r="64" customFormat="false" ht="9.75" hidden="false" customHeight="true" outlineLevel="0" collapsed="false">
      <c r="A64" s="285"/>
      <c r="C64" s="330"/>
      <c r="E64" s="331"/>
      <c r="G64" s="331"/>
      <c r="H64" s="331"/>
      <c r="I64" s="331"/>
      <c r="K64" s="331"/>
      <c r="M64" s="331"/>
      <c r="N64" s="305"/>
      <c r="O64" s="330"/>
      <c r="P64" s="305"/>
      <c r="Q64" s="330"/>
      <c r="R64" s="305"/>
      <c r="S64" s="330"/>
      <c r="T64" s="305"/>
      <c r="U64" s="330"/>
      <c r="W64" s="331"/>
      <c r="X64" s="331"/>
      <c r="Y64" s="331"/>
      <c r="AA64" s="331"/>
      <c r="AC64" s="331"/>
      <c r="AE64" s="317"/>
      <c r="AG64" s="305"/>
      <c r="AL64" s="305"/>
      <c r="AM64" s="308"/>
    </row>
    <row r="65" customFormat="false" ht="12.75" hidden="false" customHeight="false" outlineLevel="0" collapsed="false">
      <c r="A65" s="285" t="s">
        <v>255</v>
      </c>
      <c r="C65" s="302" t="n">
        <f aca="false">C61-SUM(C62:C63)</f>
        <v>153797539.406</v>
      </c>
      <c r="E65" s="303" t="n">
        <f aca="false">E61-SUM(E62:E63)</f>
        <v>22765494</v>
      </c>
      <c r="G65" s="303" t="n">
        <f aca="false">(+E65+C65)</f>
        <v>176563033.406</v>
      </c>
      <c r="H65" s="304"/>
      <c r="I65" s="303" t="n">
        <f aca="false">I61-SUM(I62:I63)</f>
        <v>1093777</v>
      </c>
      <c r="K65" s="303" t="n">
        <f aca="false">K61-SUM(K62:K63)</f>
        <v>851874</v>
      </c>
      <c r="M65" s="303" t="n">
        <f aca="false">(+K65+I65)</f>
        <v>1945651</v>
      </c>
      <c r="N65" s="305"/>
      <c r="O65" s="302" t="n">
        <f aca="false">O61-SUM(O62:O63)</f>
        <v>-867526</v>
      </c>
      <c r="P65" s="305"/>
      <c r="Q65" s="302" t="n">
        <f aca="false">Q61-SUM(Q62:Q63)</f>
        <v>1316297</v>
      </c>
      <c r="R65" s="305"/>
      <c r="S65" s="302" t="n">
        <f aca="false">(+Q65+O65)</f>
        <v>448771</v>
      </c>
      <c r="T65" s="305"/>
      <c r="U65" s="302" t="n">
        <f aca="false">U61-SUM(U62:U63)</f>
        <v>91963925</v>
      </c>
      <c r="W65" s="303" t="n">
        <f aca="false">W61-SUM(W62:W63)</f>
        <v>-1365913</v>
      </c>
      <c r="X65" s="304"/>
      <c r="Y65" s="303" t="n">
        <f aca="false">Y61-SUM(Y62:Y63)</f>
        <v>-6949901</v>
      </c>
      <c r="AA65" s="303" t="n">
        <f aca="false">(+U65+W65+Y65)</f>
        <v>83648111</v>
      </c>
      <c r="AC65" s="303" t="n">
        <f aca="false">M65+G65+AA65+S65</f>
        <v>262605566.406</v>
      </c>
      <c r="AE65" s="332" t="n">
        <f aca="false">AE61-SUM(AE62:AE63)</f>
        <v>174726338.736124</v>
      </c>
      <c r="AG65" s="305"/>
      <c r="AL65" s="306" t="e">
        <f aca="false">#REF!+E65+AE65+AG65+I65+K65+W65+Y65</f>
        <v>#REF!</v>
      </c>
      <c r="AM65" s="308"/>
    </row>
    <row r="66" customFormat="false" ht="12.75" hidden="false" customHeight="false" outlineLevel="0" collapsed="false">
      <c r="A66" s="285" t="s">
        <v>256</v>
      </c>
      <c r="B66" s="320" t="n">
        <f aca="false">C35+C53-C66</f>
        <v>0</v>
      </c>
      <c r="C66" s="302" t="n">
        <f aca="false">+[16]PriceAlberta!$E26/1</f>
        <v>0.673913167789578</v>
      </c>
      <c r="D66" s="320"/>
      <c r="E66" s="303" t="n">
        <f aca="false">+[16]AlbertaIndex!$E26/1</f>
        <v>0</v>
      </c>
      <c r="F66" s="320" t="n">
        <f aca="false">G35+G53-G66</f>
        <v>0</v>
      </c>
      <c r="G66" s="303" t="n">
        <f aca="false">(+E66+C66)</f>
        <v>0.673913167789578</v>
      </c>
      <c r="H66" s="320" t="n">
        <f aca="false">I35+I53-I66</f>
        <v>0</v>
      </c>
      <c r="I66" s="303" t="n">
        <f aca="false">+[16]PriceBC!$E26/1</f>
        <v>0</v>
      </c>
      <c r="J66" s="320" t="n">
        <f aca="false">K35+K53-K66</f>
        <v>0</v>
      </c>
      <c r="K66" s="303" t="n">
        <f aca="false">+[16]BCIndex!$E26/1</f>
        <v>0</v>
      </c>
      <c r="L66" s="320" t="n">
        <f aca="false">M35+M53-M66</f>
        <v>0</v>
      </c>
      <c r="M66" s="303" t="n">
        <f aca="false">(+K66+I66)</f>
        <v>0</v>
      </c>
      <c r="N66" s="249" t="n">
        <f aca="false">O35+O53-O66</f>
        <v>0</v>
      </c>
      <c r="O66" s="302" t="n">
        <f aca="false">+[17]PriceBC!$E26/1</f>
        <v>0</v>
      </c>
      <c r="P66" s="249"/>
      <c r="Q66" s="302" t="n">
        <f aca="false">+[16]PipeBookIndex!$E26/1</f>
        <v>0</v>
      </c>
      <c r="R66" s="320" t="n">
        <f aca="false">S35+S53-S66</f>
        <v>0</v>
      </c>
      <c r="S66" s="302" t="n">
        <f aca="false">(+Q66+O66)</f>
        <v>0</v>
      </c>
      <c r="T66" s="320" t="n">
        <f aca="false">U35+U53-U66</f>
        <v>0</v>
      </c>
      <c r="U66" s="302" t="n">
        <f aca="false">+[16]Options!$E26/1+[16]OptionsProp!$E26/1</f>
        <v>0</v>
      </c>
      <c r="V66" s="320" t="n">
        <f aca="false">W35+W53-W66</f>
        <v>0</v>
      </c>
      <c r="W66" s="303" t="n">
        <f aca="false">+[16]OptionsIndex!$E26/1</f>
        <v>0</v>
      </c>
      <c r="X66" s="320" t="n">
        <f aca="false">Y35+Y53-Y66</f>
        <v>0</v>
      </c>
      <c r="Y66" s="303" t="n">
        <f aca="false">+[16]Straddle!$E26/1</f>
        <v>0</v>
      </c>
      <c r="Z66" s="320" t="n">
        <f aca="false">AA35+AA53-AA66</f>
        <v>0</v>
      </c>
      <c r="AA66" s="303" t="n">
        <f aca="false">(+U66+W66+Y66)</f>
        <v>0</v>
      </c>
      <c r="AB66" s="249" t="n">
        <f aca="false">AA35+AA53-AA66</f>
        <v>0</v>
      </c>
      <c r="AC66" s="303" t="n">
        <f aca="false">M66+G66+AA66+S66</f>
        <v>0.673913167789578</v>
      </c>
      <c r="AD66" s="249" t="n">
        <f aca="false">AE35+AE53-AE66</f>
        <v>0</v>
      </c>
      <c r="AE66" s="332" t="n">
        <f aca="false">+'[16]US $'!$E26/1</f>
        <v>-593557.865862259</v>
      </c>
      <c r="AF66" s="249" t="n">
        <f aca="false">AG35+AG53-AG66</f>
        <v>0</v>
      </c>
      <c r="AG66" s="305"/>
      <c r="AI66" s="249" t="n">
        <f aca="false">Y35+Y53-Y66</f>
        <v>0</v>
      </c>
      <c r="AK66" s="249" t="e">
        <f aca="false">AL35+AL53-AL66</f>
        <v>#REF!</v>
      </c>
      <c r="AL66" s="306" t="e">
        <f aca="false">#REF!+E66+AE66+AG66+I66+K66+W66+Y66</f>
        <v>#REF!</v>
      </c>
      <c r="AM66" s="308"/>
      <c r="AO66" s="333" t="n">
        <f aca="false">+AC66/AE66</f>
        <v>-1.13537905324629E-006</v>
      </c>
    </row>
    <row r="67" customFormat="false" ht="12.75" hidden="false" customHeight="false" outlineLevel="0" collapsed="false">
      <c r="A67" s="285" t="s">
        <v>257</v>
      </c>
      <c r="C67" s="302" t="n">
        <f aca="false">+[16]PriceAlberta!$E36/1</f>
        <v>97479340.395</v>
      </c>
      <c r="E67" s="303" t="n">
        <f aca="false">+[16]AlbertaIndex!$E36/1</f>
        <v>12997965</v>
      </c>
      <c r="G67" s="303" t="n">
        <f aca="false">(+E67+C67)</f>
        <v>110477305.395</v>
      </c>
      <c r="H67" s="249"/>
      <c r="I67" s="303" t="n">
        <f aca="false">+[16]PriceBC!$E36/1</f>
        <v>4990682</v>
      </c>
      <c r="K67" s="303" t="n">
        <f aca="false">+[16]BCIndex!$E36/1</f>
        <v>1023630</v>
      </c>
      <c r="M67" s="303" t="n">
        <f aca="false">(+K67+I67)</f>
        <v>6014312</v>
      </c>
      <c r="N67" s="249"/>
      <c r="O67" s="302" t="n">
        <f aca="false">+[16]PipeBook!$E36/1</f>
        <v>-10929152</v>
      </c>
      <c r="P67" s="249"/>
      <c r="Q67" s="302" t="n">
        <f aca="false">+[16]PipeBookIndex!$E36/1</f>
        <v>962630</v>
      </c>
      <c r="R67" s="249"/>
      <c r="S67" s="302" t="n">
        <f aca="false">(+Q67+O67)</f>
        <v>-9966522</v>
      </c>
      <c r="T67" s="249"/>
      <c r="U67" s="302" t="n">
        <f aca="false">+[16]Options!$E36/1+[16]OptionsProp!$E36/1</f>
        <v>-97989880.54</v>
      </c>
      <c r="W67" s="303" t="n">
        <f aca="false">+[16]OptionsIndex!$E36/1</f>
        <v>-468705</v>
      </c>
      <c r="X67" s="249"/>
      <c r="Y67" s="303" t="n">
        <f aca="false">+[16]Straddle!$E36/1</f>
        <v>4809345</v>
      </c>
      <c r="AA67" s="302" t="n">
        <f aca="false">(+U67+W67+Y67)</f>
        <v>-93649240.54</v>
      </c>
      <c r="AC67" s="302" t="n">
        <f aca="false">M67+G67+AA67+S67</f>
        <v>12875854.855</v>
      </c>
      <c r="AE67" s="332" t="n">
        <f aca="false">+'[16]US $'!$E36/1</f>
        <v>7264241.27438058</v>
      </c>
      <c r="AG67" s="305"/>
      <c r="AL67" s="306" t="e">
        <f aca="false">#REF!+E67+AE67+AG67+I67+K67+W67+Y67</f>
        <v>#REF!</v>
      </c>
      <c r="AM67" s="308"/>
      <c r="AT67" s="248" t="n">
        <f aca="false">60000-41867.65</f>
        <v>18132.35</v>
      </c>
    </row>
    <row r="68" customFormat="false" ht="12.75" hidden="false" customHeight="false" outlineLevel="0" collapsed="false">
      <c r="A68" s="253" t="s">
        <v>230</v>
      </c>
      <c r="B68" s="249" t="n">
        <f aca="false">C68-SUM(C65:C67)+([16]PriceAlberta!B67/1)*0</f>
        <v>0</v>
      </c>
      <c r="C68" s="302" t="n">
        <f aca="false">C37+C55</f>
        <v>251276880.474913</v>
      </c>
      <c r="D68" s="249" t="n">
        <f aca="false">E68-SUM(E65:E67)+([16]AlbertaIndex!B67/1)*0</f>
        <v>0</v>
      </c>
      <c r="E68" s="303" t="n">
        <f aca="false">E37+E55</f>
        <v>35763459</v>
      </c>
      <c r="F68" s="0"/>
      <c r="G68" s="303" t="n">
        <f aca="false">(+E68+C68)</f>
        <v>287040339.474913</v>
      </c>
      <c r="H68" s="249" t="n">
        <f aca="false">I68-SUM(I65:I67)+([16]PriceAlberta!H67/1)*0</f>
        <v>0</v>
      </c>
      <c r="I68" s="303" t="n">
        <f aca="false">I37+I55</f>
        <v>6084459</v>
      </c>
      <c r="J68" s="249" t="n">
        <f aca="false">K68-SUM(K65:K67)+([16]PriceAlberta!L67/1000)*0</f>
        <v>0</v>
      </c>
      <c r="K68" s="303" t="n">
        <f aca="false">K37+K55</f>
        <v>1875504</v>
      </c>
      <c r="L68" s="0"/>
      <c r="M68" s="303" t="n">
        <f aca="false">(+K68+I68)</f>
        <v>7959963</v>
      </c>
      <c r="N68" s="249" t="n">
        <f aca="false">O68-SUM(O65:O67)+([16]PipeBook!F67/1000)*0</f>
        <v>0</v>
      </c>
      <c r="O68" s="302" t="n">
        <f aca="false">O37+O55</f>
        <v>-11796678</v>
      </c>
      <c r="P68" s="249" t="n">
        <f aca="false">Q68-SUM(Q65:Q67)+([16]PipeBookIndex!L67/1000)*0</f>
        <v>0</v>
      </c>
      <c r="Q68" s="302" t="n">
        <f aca="false">Q37+Q55</f>
        <v>2278927</v>
      </c>
      <c r="R68" s="249" t="n">
        <f aca="false">U68-SUM(U65:U67)+([17]PriceAlberta!L67/1000)*0</f>
        <v>0</v>
      </c>
      <c r="S68" s="302" t="n">
        <f aca="false">(+Q68+O68)</f>
        <v>-9517751</v>
      </c>
      <c r="T68" s="249" t="n">
        <f aca="false">U68-SUM(U65:U67)+([16]PriceAlberta!L67/1000)*0</f>
        <v>0</v>
      </c>
      <c r="U68" s="302" t="n">
        <f aca="false">U37+U55</f>
        <v>-6025955.53999999</v>
      </c>
      <c r="V68" s="249" t="n">
        <f aca="false">W68-SUM(W65:W67)+([16]PriceAlberta!N67/1000)*0</f>
        <v>0</v>
      </c>
      <c r="W68" s="303" t="n">
        <f aca="false">W37+W55</f>
        <v>-1834618</v>
      </c>
      <c r="X68" s="249" t="n">
        <f aca="false">Y68-SUM(Y65:Y67)+([16]PriceAlberta!T67/1)*0</f>
        <v>0</v>
      </c>
      <c r="Y68" s="303" t="n">
        <f aca="false">Y37+Y55</f>
        <v>-2140556</v>
      </c>
      <c r="Z68" s="0"/>
      <c r="AA68" s="303" t="n">
        <f aca="false">(+U68+W68+Y68)</f>
        <v>-10001129.54</v>
      </c>
      <c r="AB68" s="249" t="n">
        <f aca="false">AC68-SUM(AC65:AC67)+([16]PriceAlberta!D67/1000)*0</f>
        <v>0</v>
      </c>
      <c r="AC68" s="303" t="n">
        <f aca="false">M68+G68+AA68+S68</f>
        <v>275481421.934913</v>
      </c>
      <c r="AD68" s="249" t="n">
        <f aca="false">AE68-SUM(AE65:AE67)+([16]PriceAlberta!B67/1000)*0</f>
        <v>-0.293332517147064</v>
      </c>
      <c r="AE68" s="332" t="n">
        <f aca="false">AE37+AE55+AE57</f>
        <v>181397021.85131</v>
      </c>
      <c r="AF68" s="249" t="n">
        <f aca="false">AG68-SUM(AG65:AG67)+([16]PriceAlberta!H67/1)*0</f>
        <v>0</v>
      </c>
      <c r="AG68" s="305"/>
      <c r="AI68" s="249" t="n">
        <f aca="false">Y68-SUM(Y65:Y67)+([16]PriceAlberta!P67/1000)*0</f>
        <v>0</v>
      </c>
      <c r="AK68" s="249" t="e">
        <f aca="false">AL68-SUM(AL65:AL67)+([16]PriceAlberta!R67/1000)*0</f>
        <v>#REF!</v>
      </c>
      <c r="AL68" s="306" t="e">
        <f aca="false">#REF!+E68+AE68+AG68+I68+K68+W68+Y68</f>
        <v>#REF!</v>
      </c>
      <c r="AM68" s="308"/>
    </row>
    <row r="69" customFormat="false" ht="9" hidden="false" customHeight="true" outlineLevel="0" collapsed="false">
      <c r="C69" s="330"/>
      <c r="E69" s="331"/>
      <c r="G69" s="331"/>
      <c r="H69" s="249"/>
      <c r="I69" s="331"/>
      <c r="K69" s="331"/>
      <c r="M69" s="331"/>
      <c r="N69" s="249"/>
      <c r="O69" s="330"/>
      <c r="P69" s="249"/>
      <c r="Q69" s="330"/>
      <c r="R69" s="249"/>
      <c r="S69" s="330"/>
      <c r="T69" s="249"/>
      <c r="U69" s="330"/>
      <c r="W69" s="331"/>
      <c r="X69" s="249"/>
      <c r="Y69" s="331"/>
      <c r="AA69" s="331"/>
      <c r="AC69" s="331"/>
      <c r="AE69" s="250"/>
      <c r="AM69" s="308"/>
    </row>
    <row r="70" customFormat="false" ht="14.25" hidden="false" customHeight="false" outlineLevel="0" collapsed="false">
      <c r="A70" s="334" t="s">
        <v>258</v>
      </c>
      <c r="C70" s="330"/>
      <c r="E70" s="331"/>
      <c r="G70" s="331"/>
      <c r="H70" s="249"/>
      <c r="I70" s="331"/>
      <c r="K70" s="331"/>
      <c r="M70" s="331"/>
      <c r="N70" s="249"/>
      <c r="O70" s="330"/>
      <c r="P70" s="249"/>
      <c r="Q70" s="330"/>
      <c r="R70" s="249"/>
      <c r="S70" s="330"/>
      <c r="T70" s="249"/>
      <c r="U70" s="330"/>
      <c r="W70" s="331"/>
      <c r="X70" s="249"/>
      <c r="Y70" s="331"/>
      <c r="AA70" s="331"/>
      <c r="AC70" s="331"/>
      <c r="AE70" s="250"/>
      <c r="AM70" s="308"/>
      <c r="AR70" s="335"/>
    </row>
    <row r="71" customFormat="false" ht="12.75" hidden="false" customHeight="false" outlineLevel="0" collapsed="false">
      <c r="A71" s="253" t="s">
        <v>230</v>
      </c>
      <c r="C71" s="302" t="n">
        <f aca="false">168514520+8661616+43676513+1288188-314638+22860477</f>
        <v>244686676</v>
      </c>
      <c r="E71" s="303" t="n">
        <f aca="false">41118431+73148-6106096</f>
        <v>35085483</v>
      </c>
      <c r="G71" s="303" t="n">
        <f aca="false">(+E71+C71)</f>
        <v>279772159</v>
      </c>
      <c r="H71" s="249"/>
      <c r="I71" s="303" t="n">
        <f aca="false">2445462</f>
        <v>2445462</v>
      </c>
      <c r="K71" s="303" t="n">
        <f aca="false">1874817</f>
        <v>1874817</v>
      </c>
      <c r="M71" s="303" t="n">
        <f aca="false">(+K71+I71)</f>
        <v>4320279</v>
      </c>
      <c r="N71" s="249"/>
      <c r="O71" s="302" t="n">
        <f aca="false">-17814386</f>
        <v>-17814386</v>
      </c>
      <c r="P71" s="249"/>
      <c r="Q71" s="302" t="n">
        <f aca="false">2269991</f>
        <v>2269991</v>
      </c>
      <c r="R71" s="249"/>
      <c r="S71" s="302" t="n">
        <f aca="false">(+Q71+O71)</f>
        <v>-15544395</v>
      </c>
      <c r="T71" s="249"/>
      <c r="U71" s="302" t="n">
        <f aca="false">-258361-3201759</f>
        <v>-3460120</v>
      </c>
      <c r="W71" s="303" t="n">
        <f aca="false">283109-2559547</f>
        <v>-2276438</v>
      </c>
      <c r="X71" s="249"/>
      <c r="Y71" s="303" t="n">
        <f aca="false">-2862384</f>
        <v>-2862384</v>
      </c>
      <c r="AA71" s="303" t="n">
        <f aca="false">(+U71+W71+Y71)</f>
        <v>-8598942</v>
      </c>
      <c r="AC71" s="303" t="n">
        <f aca="false">M71+G71+AA71+S71</f>
        <v>259949101</v>
      </c>
      <c r="AE71" s="306" t="n">
        <v>168774714</v>
      </c>
      <c r="AG71" s="305"/>
      <c r="AL71" s="306" t="e">
        <f aca="false">#REF!+E71+AE71+AG71+I71+K71+W71+Y71</f>
        <v>#REF!</v>
      </c>
      <c r="AM71" s="308"/>
      <c r="AS71" s="336" t="s">
        <v>259</v>
      </c>
      <c r="AT71" s="337"/>
      <c r="AU71" s="337"/>
      <c r="AV71" s="338"/>
      <c r="AW71" s="337"/>
      <c r="AX71" s="337"/>
      <c r="AY71" s="339"/>
    </row>
    <row r="72" customFormat="false" ht="12" hidden="false" customHeight="true" outlineLevel="0" collapsed="false">
      <c r="B72" s="320" t="n">
        <f aca="false">SUM(C74:C76)-C68+C71</f>
        <v>0</v>
      </c>
      <c r="C72" s="330"/>
      <c r="D72" s="249" t="n">
        <f aca="false">SUM(E74:E76)-E68+E71</f>
        <v>0</v>
      </c>
      <c r="E72" s="331"/>
      <c r="F72" s="0"/>
      <c r="G72" s="331"/>
      <c r="H72" s="320" t="n">
        <f aca="false">SUM(I74:I76)-I68+I71</f>
        <v>0</v>
      </c>
      <c r="I72" s="331"/>
      <c r="J72" s="249" t="n">
        <f aca="false">SUM(K74:K76)-K68+K71</f>
        <v>0</v>
      </c>
      <c r="K72" s="331"/>
      <c r="L72" s="0"/>
      <c r="M72" s="331"/>
      <c r="N72" s="249" t="n">
        <f aca="false">SUM(O74:O76)-O68+O71</f>
        <v>0</v>
      </c>
      <c r="O72" s="330"/>
      <c r="P72" s="249" t="n">
        <f aca="false">SUM(Q74:Q76)-Q68+Q71</f>
        <v>0</v>
      </c>
      <c r="Q72" s="330"/>
      <c r="R72" s="249" t="n">
        <f aca="false">SUM(U74:U76)-U68+U71</f>
        <v>0</v>
      </c>
      <c r="S72" s="330"/>
      <c r="T72" s="249" t="n">
        <f aca="false">SUM(U74:U76)-U68+U71</f>
        <v>0</v>
      </c>
      <c r="U72" s="330"/>
      <c r="V72" s="249" t="n">
        <f aca="false">SUM(W74:W76)-W68+W71</f>
        <v>0</v>
      </c>
      <c r="W72" s="331"/>
      <c r="X72" s="320" t="n">
        <f aca="false">SUM(Y74:Y76)-Y68+Y71</f>
        <v>0</v>
      </c>
      <c r="Y72" s="331"/>
      <c r="Z72" s="0"/>
      <c r="AA72" s="331"/>
      <c r="AB72" s="249" t="n">
        <f aca="false">SUM(AC74:AC76)-AC68+AC71</f>
        <v>0</v>
      </c>
      <c r="AC72" s="331"/>
      <c r="AD72" s="249" t="n">
        <f aca="false">SUM(AE74:AE76)-AE68+AE71</f>
        <v>0.293332487344742</v>
      </c>
      <c r="AE72" s="340"/>
      <c r="AF72" s="249" t="n">
        <f aca="false">SUM(AG74:AG76)-AG68+AG71</f>
        <v>0</v>
      </c>
      <c r="AG72" s="341"/>
      <c r="AI72" s="249" t="n">
        <f aca="false">SUM(Y74:Y76)-Y68+Y71</f>
        <v>0</v>
      </c>
      <c r="AK72" s="249" t="e">
        <f aca="false">SUM(AL74:AL76)-AL68+AL71</f>
        <v>#REF!</v>
      </c>
      <c r="AL72" s="340"/>
      <c r="AM72" s="308"/>
      <c r="AS72" s="158"/>
      <c r="AT72" s="342"/>
      <c r="AU72" s="342"/>
      <c r="AV72" s="343"/>
      <c r="AW72" s="342"/>
      <c r="AX72" s="342"/>
      <c r="AY72" s="344"/>
    </row>
    <row r="73" customFormat="false" ht="15" hidden="false" customHeight="false" outlineLevel="0" collapsed="false">
      <c r="A73" s="345" t="n">
        <f aca="false">A4</f>
        <v>36914</v>
      </c>
      <c r="C73" s="330"/>
      <c r="E73" s="331"/>
      <c r="G73" s="331"/>
      <c r="H73" s="331"/>
      <c r="I73" s="331"/>
      <c r="K73" s="331"/>
      <c r="M73" s="331"/>
      <c r="O73" s="330"/>
      <c r="Q73" s="330"/>
      <c r="S73" s="330"/>
      <c r="U73" s="330"/>
      <c r="W73" s="331"/>
      <c r="X73" s="331"/>
      <c r="Y73" s="331"/>
      <c r="AA73" s="331"/>
      <c r="AC73" s="331"/>
      <c r="AM73" s="308"/>
      <c r="AS73" s="158"/>
      <c r="AT73" s="342"/>
      <c r="AU73" s="342"/>
      <c r="AV73" s="346" t="s">
        <v>260</v>
      </c>
      <c r="AW73" s="346" t="s">
        <v>261</v>
      </c>
      <c r="AX73" s="346" t="s">
        <v>262</v>
      </c>
      <c r="AY73" s="344"/>
    </row>
    <row r="74" customFormat="false" ht="12.75" hidden="false" customHeight="false" outlineLevel="0" collapsed="false">
      <c r="A74" s="285" t="s">
        <v>227</v>
      </c>
      <c r="C74" s="302" t="n">
        <f aca="false">C65-216885420+6242588-8855818+70437996</f>
        <v>4736885.40599999</v>
      </c>
      <c r="E74" s="303" t="n">
        <f aca="false">E65-32238676-67774+10218932</f>
        <v>677976</v>
      </c>
      <c r="G74" s="303" t="n">
        <f aca="false">(+E74+C74)</f>
        <v>5414861.40599999</v>
      </c>
      <c r="H74" s="304"/>
      <c r="I74" s="303" t="n">
        <f aca="false">I65-1292610</f>
        <v>-198833</v>
      </c>
      <c r="K74" s="303" t="n">
        <f aca="false">K65-851187</f>
        <v>687</v>
      </c>
      <c r="M74" s="303" t="n">
        <f aca="false">(+K74+I74)</f>
        <v>-198146</v>
      </c>
      <c r="N74" s="305"/>
      <c r="O74" s="302" t="n">
        <f aca="false">O65+6885234</f>
        <v>6017708</v>
      </c>
      <c r="P74" s="305"/>
      <c r="Q74" s="302" t="n">
        <f aca="false">Q65-1307361</f>
        <v>8936</v>
      </c>
      <c r="R74" s="305"/>
      <c r="S74" s="302" t="n">
        <f aca="false">(+Q74+O74)</f>
        <v>6026644</v>
      </c>
      <c r="T74" s="305"/>
      <c r="U74" s="302" t="n">
        <f aca="false">U65-15432666-79266000</f>
        <v>-2734741</v>
      </c>
      <c r="W74" s="303" t="n">
        <f aca="false">W65-292010+2099743</f>
        <v>441820</v>
      </c>
      <c r="X74" s="304"/>
      <c r="Y74" s="303" t="n">
        <f aca="false">Y65+7671729</f>
        <v>721828</v>
      </c>
      <c r="AA74" s="303" t="n">
        <f aca="false">(+U74+W74+Y74)</f>
        <v>-1571093</v>
      </c>
      <c r="AC74" s="303" t="n">
        <f aca="false">M74+G74+AA74+S74</f>
        <v>9672266.40599999</v>
      </c>
      <c r="AE74" s="306" t="n">
        <f aca="false">AE65-165996029</f>
        <v>8730309.73612377</v>
      </c>
      <c r="AG74" s="305"/>
      <c r="AL74" s="306" t="e">
        <f aca="false">#REF!+E74+AE74+AG74+I74+K74+W74+Y74</f>
        <v>#REF!</v>
      </c>
      <c r="AM74" s="308"/>
      <c r="AS74" s="158" t="s">
        <v>263</v>
      </c>
      <c r="AT74" s="342"/>
      <c r="AU74" s="342"/>
      <c r="AV74" s="343" t="n">
        <v>-165996029</v>
      </c>
      <c r="AW74" s="343" t="n">
        <v>-252933300</v>
      </c>
      <c r="AX74" s="347" t="n">
        <f aca="false">+AW74/AV74</f>
        <v>1.5237310285296</v>
      </c>
      <c r="AY74" s="344"/>
    </row>
    <row r="75" customFormat="false" ht="12.75" hidden="false" customHeight="false" outlineLevel="0" collapsed="false">
      <c r="A75" s="285" t="s">
        <v>264</v>
      </c>
      <c r="C75" s="302" t="n">
        <f aca="false">+C66--9399999-9400000</f>
        <v>-0.326086832210422</v>
      </c>
      <c r="E75" s="303" t="n">
        <f aca="false">+E66</f>
        <v>0</v>
      </c>
      <c r="G75" s="303" t="n">
        <f aca="false">(+E75+C75)</f>
        <v>-0.326086832210422</v>
      </c>
      <c r="H75" s="304"/>
      <c r="I75" s="303" t="n">
        <f aca="false">I66+0</f>
        <v>0</v>
      </c>
      <c r="K75" s="303" t="n">
        <f aca="false">K66+0</f>
        <v>0</v>
      </c>
      <c r="M75" s="303" t="n">
        <f aca="false">(+K75+I75)</f>
        <v>0</v>
      </c>
      <c r="N75" s="305"/>
      <c r="O75" s="302" t="n">
        <f aca="false">+O66</f>
        <v>0</v>
      </c>
      <c r="P75" s="305"/>
      <c r="Q75" s="302" t="n">
        <f aca="false">+Q66</f>
        <v>0</v>
      </c>
      <c r="R75" s="305"/>
      <c r="S75" s="302" t="n">
        <f aca="false">(+Q75+O75)</f>
        <v>0</v>
      </c>
      <c r="T75" s="305"/>
      <c r="U75" s="302" t="n">
        <f aca="false">+U66</f>
        <v>0</v>
      </c>
      <c r="W75" s="303" t="n">
        <f aca="false">W66+0</f>
        <v>0</v>
      </c>
      <c r="X75" s="304"/>
      <c r="Y75" s="303" t="n">
        <f aca="false">Y66+0</f>
        <v>0</v>
      </c>
      <c r="AA75" s="303" t="n">
        <f aca="false">(+U75+W75+Y75)</f>
        <v>0</v>
      </c>
      <c r="AC75" s="303" t="n">
        <f aca="false">M75+G75+AA75+S75</f>
        <v>-0.326086832210422</v>
      </c>
      <c r="AE75" s="306" t="n">
        <f aca="false">AE66--7066522-6472964</f>
        <v>0.134137741290033</v>
      </c>
      <c r="AG75" s="305"/>
      <c r="AL75" s="306" t="e">
        <f aca="false">#REF!+E75+AE75+AG75+I75+K75+W75+Y75</f>
        <v>#REF!</v>
      </c>
      <c r="AM75" s="308"/>
      <c r="AS75" s="158" t="s">
        <v>265</v>
      </c>
      <c r="AT75" s="342"/>
      <c r="AU75" s="342" t="s">
        <v>266</v>
      </c>
      <c r="AV75" s="343" t="n">
        <f aca="false">+'[16]US $'!E19</f>
        <v>175467647.75385</v>
      </c>
      <c r="AW75" s="343" t="n">
        <f aca="false">+'[16]US $'!I28</f>
        <v>263719719.406</v>
      </c>
      <c r="AX75" s="347" t="n">
        <f aca="false">+AW75/AV75</f>
        <v>1.50295352323838</v>
      </c>
      <c r="AY75" s="344"/>
    </row>
    <row r="76" customFormat="false" ht="12.75" hidden="false" customHeight="false" outlineLevel="0" collapsed="false">
      <c r="A76" s="285" t="s">
        <v>257</v>
      </c>
      <c r="C76" s="302" t="n">
        <f aca="false">C67-13367228-7530776+9170456-83898473</f>
        <v>1853319.39500001</v>
      </c>
      <c r="E76" s="303" t="n">
        <f aca="false">E67-8879755-5374-4112836</f>
        <v>0</v>
      </c>
      <c r="G76" s="303" t="n">
        <f aca="false">(+E76+C76)</f>
        <v>1853319.39500001</v>
      </c>
      <c r="H76" s="304"/>
      <c r="I76" s="303" t="n">
        <f aca="false">I67-1152852</f>
        <v>3837830</v>
      </c>
      <c r="K76" s="303" t="n">
        <f aca="false">K67-1023630</f>
        <v>0</v>
      </c>
      <c r="M76" s="303" t="n">
        <f aca="false">(+K76+I76)</f>
        <v>3837830</v>
      </c>
      <c r="N76" s="305"/>
      <c r="O76" s="302" t="n">
        <f aca="false">O67+10929152</f>
        <v>0</v>
      </c>
      <c r="P76" s="305"/>
      <c r="Q76" s="302" t="n">
        <f aca="false">Q67-962630</f>
        <v>0</v>
      </c>
      <c r="R76" s="305"/>
      <c r="S76" s="302" t="n">
        <f aca="false">(+Q76+O76)</f>
        <v>0</v>
      </c>
      <c r="T76" s="305"/>
      <c r="U76" s="302" t="n">
        <f aca="false">U67--15691027+82467759</f>
        <v>168905.460000008</v>
      </c>
      <c r="W76" s="303" t="n">
        <f aca="false">W67--8901+459804</f>
        <v>0</v>
      </c>
      <c r="X76" s="304"/>
      <c r="Y76" s="303" t="n">
        <f aca="false">Y67-4809345</f>
        <v>0</v>
      </c>
      <c r="AA76" s="303" t="n">
        <f aca="false">(+U76+W76+Y76)</f>
        <v>168905.460000008</v>
      </c>
      <c r="AC76" s="302" t="n">
        <f aca="false">M76+G76+AA76+S76</f>
        <v>5860054.85500002</v>
      </c>
      <c r="AE76" s="306" t="n">
        <f aca="false">AE67-1216320-2155923</f>
        <v>3891998.27438058</v>
      </c>
      <c r="AG76" s="305"/>
      <c r="AL76" s="306" t="e">
        <f aca="false">#REF!+E76+AE76+AG76+I76+K76+W76+Y76</f>
        <v>#REF!</v>
      </c>
      <c r="AM76" s="308"/>
      <c r="AS76" s="158" t="s">
        <v>267</v>
      </c>
      <c r="AT76" s="342"/>
      <c r="AU76" s="342" t="s">
        <v>268</v>
      </c>
      <c r="AV76" s="343" t="n">
        <f aca="false">-'[16]US $'!B58</f>
        <v>111365.386495356</v>
      </c>
      <c r="AW76" s="343" t="n">
        <f aca="false">-[16]PriceAlberta!B58-[16]AlbertaIndex!B58-[16]PipeBook!B58-[16]PipeBookIndex!B58-[16]PriceBC!B58-[16]BCIndex!B58-[16]Options!B58-[16]OptionsIndex!B58-[16]Straddle!B58-[16]OptionsProp!B58</f>
        <v>167377</v>
      </c>
      <c r="AX76" s="347" t="n">
        <f aca="false">+AW76/AV76</f>
        <v>1.50295352323838</v>
      </c>
      <c r="AY76" s="344"/>
    </row>
    <row r="77" customFormat="false" ht="12.75" hidden="false" customHeight="false" outlineLevel="0" collapsed="false">
      <c r="A77" s="289" t="s">
        <v>269</v>
      </c>
      <c r="B77" s="290"/>
      <c r="C77" s="302" t="n">
        <f aca="false">SUM(C74:C76)</f>
        <v>6590204.47491317</v>
      </c>
      <c r="D77" s="290"/>
      <c r="E77" s="303" t="n">
        <f aca="false">SUM(E74:E76)</f>
        <v>677976</v>
      </c>
      <c r="F77" s="290"/>
      <c r="G77" s="303" t="n">
        <f aca="false">(+E77+C77)</f>
        <v>7268180.47491317</v>
      </c>
      <c r="H77" s="304"/>
      <c r="I77" s="303" t="n">
        <f aca="false">SUM(I74:I76)</f>
        <v>3638997</v>
      </c>
      <c r="J77" s="290"/>
      <c r="K77" s="303" t="n">
        <f aca="false">SUM(K74:K76)</f>
        <v>687</v>
      </c>
      <c r="L77" s="290"/>
      <c r="M77" s="303" t="n">
        <f aca="false">(+K77+I77)</f>
        <v>3639684</v>
      </c>
      <c r="N77" s="321"/>
      <c r="O77" s="302" t="n">
        <f aca="false">SUM(O74:O76)</f>
        <v>6017708</v>
      </c>
      <c r="P77" s="321"/>
      <c r="Q77" s="302" t="n">
        <f aca="false">SUM(Q74:Q76)</f>
        <v>8936</v>
      </c>
      <c r="R77" s="321"/>
      <c r="S77" s="302" t="n">
        <f aca="false">(+Q77+O77)</f>
        <v>6026644</v>
      </c>
      <c r="T77" s="321"/>
      <c r="U77" s="302" t="n">
        <f aca="false">SUM(U74:U76)</f>
        <v>-2565835.53999999</v>
      </c>
      <c r="V77" s="290"/>
      <c r="W77" s="303" t="n">
        <f aca="false">SUM(W74:W76)</f>
        <v>441820</v>
      </c>
      <c r="X77" s="304"/>
      <c r="Y77" s="303" t="n">
        <f aca="false">SUM(Y74:Y76)</f>
        <v>721828</v>
      </c>
      <c r="Z77" s="290"/>
      <c r="AA77" s="303" t="n">
        <f aca="false">(+U77+W77+Y77)</f>
        <v>-1402187.53999999</v>
      </c>
      <c r="AB77" s="290"/>
      <c r="AC77" s="303" t="n">
        <f aca="false">M77+G77+AA77+S77</f>
        <v>15532320.9349132</v>
      </c>
      <c r="AD77" s="290"/>
      <c r="AE77" s="306" t="n">
        <f aca="false">SUM(AE74:AE76)</f>
        <v>12622308.1446421</v>
      </c>
      <c r="AF77" s="290"/>
      <c r="AG77" s="321"/>
      <c r="AH77" s="290"/>
      <c r="AI77" s="290"/>
      <c r="AK77" s="290"/>
      <c r="AL77" s="323" t="e">
        <f aca="false">#REF!+E77+AE77+AG77+I77+K77+W77+Y77</f>
        <v>#REF!</v>
      </c>
      <c r="AM77" s="308"/>
      <c r="AN77" s="251"/>
      <c r="AP77" s="251"/>
      <c r="AS77" s="158" t="s">
        <v>270</v>
      </c>
      <c r="AT77" s="342"/>
      <c r="AU77" s="342" t="s">
        <v>268</v>
      </c>
      <c r="AV77" s="343" t="n">
        <f aca="false">-'[16]US $'!B64</f>
        <v>-75559.8880764512</v>
      </c>
      <c r="AW77" s="343" t="n">
        <f aca="false">-[16]PriceAlberta!B64-[16]PriceBC!B64-[16]Options!B64</f>
        <v>-113563</v>
      </c>
      <c r="AX77" s="347" t="n">
        <f aca="false">+AW77/AV77</f>
        <v>1.50295352323838</v>
      </c>
      <c r="AY77" s="344"/>
    </row>
    <row r="78" customFormat="false" ht="12.75" hidden="true" customHeight="false" outlineLevel="0" collapsed="false">
      <c r="A78" s="289" t="s">
        <v>271</v>
      </c>
      <c r="B78" s="290"/>
      <c r="C78" s="317"/>
      <c r="D78" s="290"/>
      <c r="E78" s="305"/>
      <c r="F78" s="290"/>
      <c r="G78" s="306" t="n">
        <f aca="false">(G77/[16]SpotRates!J1)*0</f>
        <v>0</v>
      </c>
      <c r="H78" s="305"/>
      <c r="I78" s="348"/>
      <c r="J78" s="290"/>
      <c r="K78" s="321"/>
      <c r="L78" s="290"/>
      <c r="M78" s="306" t="n">
        <f aca="false">(M77/[16]SpotRates!J1)*0</f>
        <v>0</v>
      </c>
      <c r="N78" s="321"/>
      <c r="O78" s="317"/>
      <c r="P78" s="321"/>
      <c r="Q78" s="317"/>
      <c r="R78" s="321"/>
      <c r="S78" s="317" t="e">
        <f aca="false">IF(S77=0,0,(S77/[17]SpotRates!P1)*0)</f>
        <v>#DIV/0!</v>
      </c>
      <c r="T78" s="321"/>
      <c r="U78" s="317"/>
      <c r="V78" s="290"/>
      <c r="W78" s="321"/>
      <c r="X78" s="305"/>
      <c r="Y78" s="306"/>
      <c r="Z78" s="290"/>
      <c r="AA78" s="321" t="e">
        <f aca="false">(AA77/[16]SpotRates!P1)*0</f>
        <v>#DIV/0!</v>
      </c>
      <c r="AB78" s="290"/>
      <c r="AC78" s="306" t="n">
        <f aca="false">(AC77/[17]SpotRates!J1)*0</f>
        <v>0</v>
      </c>
      <c r="AD78" s="290"/>
      <c r="AE78" s="321"/>
      <c r="AF78" s="290"/>
      <c r="AG78" s="321"/>
      <c r="AH78" s="290"/>
      <c r="AI78" s="290"/>
      <c r="AK78" s="290"/>
      <c r="AL78" s="328"/>
      <c r="AM78" s="308"/>
      <c r="AN78" s="251"/>
      <c r="AP78" s="251"/>
      <c r="AS78" s="158"/>
      <c r="AT78" s="342"/>
      <c r="AU78" s="342"/>
      <c r="AV78" s="343"/>
      <c r="AW78" s="343"/>
      <c r="AX78" s="347" t="e">
        <f aca="false">+AW78/AV78</f>
        <v>#DIV/0!</v>
      </c>
      <c r="AY78" s="344"/>
    </row>
    <row r="79" customFormat="false" ht="12.75" hidden="true" customHeight="false" outlineLevel="0" collapsed="false">
      <c r="A79" s="289" t="s">
        <v>250</v>
      </c>
      <c r="B79" s="290"/>
      <c r="C79" s="317"/>
      <c r="D79" s="290"/>
      <c r="E79" s="305"/>
      <c r="F79" s="290"/>
      <c r="G79" s="306" t="n">
        <f aca="false">(G80-G78)*0</f>
        <v>0</v>
      </c>
      <c r="H79" s="305"/>
      <c r="I79" s="348"/>
      <c r="J79" s="290"/>
      <c r="K79" s="321"/>
      <c r="L79" s="290"/>
      <c r="M79" s="306" t="n">
        <f aca="false">(M80-M78)*0</f>
        <v>0</v>
      </c>
      <c r="N79" s="321"/>
      <c r="O79" s="317"/>
      <c r="P79" s="321"/>
      <c r="Q79" s="317"/>
      <c r="R79" s="321"/>
      <c r="S79" s="317" t="e">
        <f aca="false">(S80-S78)*0</f>
        <v>#DIV/0!</v>
      </c>
      <c r="T79" s="321"/>
      <c r="U79" s="317"/>
      <c r="V79" s="290"/>
      <c r="W79" s="321"/>
      <c r="X79" s="305"/>
      <c r="Y79" s="306"/>
      <c r="Z79" s="290"/>
      <c r="AA79" s="321" t="e">
        <f aca="false">(AA80-AA78)*0</f>
        <v>#DIV/0!</v>
      </c>
      <c r="AB79" s="290"/>
      <c r="AC79" s="306" t="n">
        <f aca="false">(AC80-AC78)*0</f>
        <v>0</v>
      </c>
      <c r="AD79" s="290"/>
      <c r="AE79" s="321"/>
      <c r="AF79" s="290"/>
      <c r="AG79" s="321"/>
      <c r="AH79" s="290"/>
      <c r="AI79" s="290"/>
      <c r="AK79" s="290"/>
      <c r="AL79" s="328"/>
      <c r="AM79" s="308"/>
      <c r="AN79" s="251"/>
      <c r="AP79" s="251"/>
      <c r="AS79" s="158"/>
      <c r="AT79" s="342"/>
      <c r="AU79" s="342"/>
      <c r="AV79" s="343"/>
      <c r="AW79" s="343"/>
      <c r="AX79" s="347" t="e">
        <f aca="false">+AW79/AV79</f>
        <v>#DIV/0!</v>
      </c>
      <c r="AY79" s="344"/>
    </row>
    <row r="80" customFormat="false" ht="12.75" hidden="false" customHeight="false" outlineLevel="0" collapsed="false">
      <c r="A80" s="289" t="s">
        <v>272</v>
      </c>
      <c r="B80" s="290"/>
      <c r="C80" s="317"/>
      <c r="D80" s="290"/>
      <c r="E80" s="305"/>
      <c r="F80" s="290"/>
      <c r="G80" s="306" t="n">
        <f aca="false">G77/[16]SpotRates!D36</f>
        <v>4814958.91017765</v>
      </c>
      <c r="H80" s="305"/>
      <c r="I80" s="348"/>
      <c r="J80" s="290"/>
      <c r="K80" s="321"/>
      <c r="L80" s="290"/>
      <c r="M80" s="306" t="n">
        <f aca="false">M77/[16]SpotRates!D36</f>
        <v>2411185.16064922</v>
      </c>
      <c r="N80" s="321"/>
      <c r="O80" s="317"/>
      <c r="P80" s="321"/>
      <c r="Q80" s="317"/>
      <c r="R80" s="321"/>
      <c r="S80" s="349" t="n">
        <f aca="false">S77/[16]SpotRates!D36</f>
        <v>3992476.97913216</v>
      </c>
      <c r="T80" s="321"/>
      <c r="U80" s="317"/>
      <c r="V80" s="290"/>
      <c r="W80" s="321"/>
      <c r="X80" s="305"/>
      <c r="Y80" s="306" t="n">
        <f aca="false">Y77/[16]SpotRates!D36</f>
        <v>478190.129181848</v>
      </c>
      <c r="Z80" s="290"/>
      <c r="AA80" s="327" t="n">
        <f aca="false">AA77/[16]SpotRates!D36</f>
        <v>-928908.605498504</v>
      </c>
      <c r="AB80" s="290"/>
      <c r="AC80" s="306" t="n">
        <f aca="false">AC77/[16]SpotRates!D36</f>
        <v>10289712.4444605</v>
      </c>
      <c r="AD80" s="290"/>
      <c r="AE80" s="321"/>
      <c r="AF80" s="290"/>
      <c r="AG80" s="321"/>
      <c r="AH80" s="290"/>
      <c r="AI80" s="290"/>
      <c r="AK80" s="290"/>
      <c r="AL80" s="328"/>
      <c r="AM80" s="308"/>
      <c r="AN80" s="251"/>
      <c r="AP80" s="251"/>
      <c r="AS80" s="158" t="s">
        <v>273</v>
      </c>
      <c r="AT80" s="342"/>
      <c r="AU80" s="342" t="s">
        <v>274</v>
      </c>
      <c r="AV80" s="343" t="n">
        <f aca="false">-'[16]US $'!B59</f>
        <v>-720973.059542929</v>
      </c>
      <c r="AW80" s="343" t="n">
        <f aca="false">-[16]PriceAlberta!B59-[16]AlbertaIndex!B59-[16]PipeBook!B59-[16]PipeBookIndex!B59-[16]PriceBC!B59-[16]BCIndex!B59-[16]Options!B59-[16]OptionsIndex!B59-[16]Straddle!B59-[16]OptionsProp!B59</f>
        <v>-1083589</v>
      </c>
      <c r="AX80" s="347" t="n">
        <f aca="false">+AW80/AV80</f>
        <v>1.50295352323838</v>
      </c>
      <c r="AY80" s="344"/>
    </row>
    <row r="81" customFormat="false" ht="12.75" hidden="false" customHeight="true" outlineLevel="0" collapsed="false">
      <c r="A81" s="282"/>
      <c r="C81" s="330"/>
      <c r="E81" s="331"/>
      <c r="G81" s="331"/>
      <c r="H81" s="331"/>
      <c r="M81" s="331"/>
      <c r="O81" s="330"/>
      <c r="Q81" s="330"/>
      <c r="S81" s="330"/>
      <c r="U81" s="330"/>
      <c r="X81" s="331"/>
      <c r="Y81" s="331"/>
      <c r="AC81" s="331"/>
      <c r="AM81" s="308"/>
      <c r="AN81" s="251"/>
      <c r="AP81" s="251"/>
      <c r="AS81" s="158" t="s">
        <v>275</v>
      </c>
      <c r="AT81" s="342"/>
      <c r="AU81" s="342" t="s">
        <v>274</v>
      </c>
      <c r="AV81" s="343" t="n">
        <f aca="false">-'[16]US $'!B65</f>
        <v>-56141.4566021926</v>
      </c>
      <c r="AW81" s="343" t="n">
        <f aca="false">-[16]PriceAlberta!B65-[16]PriceBC!B65-[16]Options!B65</f>
        <v>-84378</v>
      </c>
      <c r="AX81" s="347" t="n">
        <f aca="false">+AW81/AV81</f>
        <v>1.50295352323838</v>
      </c>
      <c r="AY81" s="344"/>
    </row>
    <row r="82" customFormat="false" ht="13.5" hidden="false" customHeight="false" outlineLevel="0" collapsed="false">
      <c r="A82" s="350" t="s">
        <v>276</v>
      </c>
      <c r="C82" s="330"/>
      <c r="E82" s="331"/>
      <c r="G82" s="331"/>
      <c r="H82" s="331"/>
      <c r="M82" s="331"/>
      <c r="O82" s="330"/>
      <c r="Q82" s="330"/>
      <c r="S82" s="330"/>
      <c r="U82" s="330"/>
      <c r="X82" s="331"/>
      <c r="Y82" s="331"/>
      <c r="AC82" s="331"/>
      <c r="AM82" s="308"/>
      <c r="AN82" s="251"/>
      <c r="AP82" s="251"/>
      <c r="AQ82" s="251"/>
      <c r="AS82" s="158"/>
      <c r="AT82" s="342"/>
      <c r="AU82" s="342"/>
      <c r="AV82" s="351" t="n">
        <f aca="false">SUM(AV74:AV81)</f>
        <v>8730309.73612377</v>
      </c>
      <c r="AW82" s="351" t="n">
        <f aca="false">SUM(AW74:AW81)</f>
        <v>9672266.40600002</v>
      </c>
      <c r="AX82" s="352" t="n">
        <f aca="false">+AW82/AV82</f>
        <v>1.10789498864842</v>
      </c>
      <c r="AY82" s="344"/>
    </row>
    <row r="83" customFormat="false" ht="13.5" hidden="false" customHeight="false" outlineLevel="0" collapsed="false">
      <c r="A83" s="285" t="s">
        <v>277</v>
      </c>
      <c r="C83" s="302" t="n">
        <f aca="false">C40-C105</f>
        <v>2944499</v>
      </c>
      <c r="E83" s="303" t="n">
        <f aca="false">E40-E105</f>
        <v>0</v>
      </c>
      <c r="G83" s="303" t="n">
        <f aca="false">(+E83+C83)</f>
        <v>2944499</v>
      </c>
      <c r="H83" s="304"/>
      <c r="I83" s="353" t="n">
        <f aca="false">I40-I105</f>
        <v>0</v>
      </c>
      <c r="K83" s="353" t="n">
        <f aca="false">K40-K105</f>
        <v>0</v>
      </c>
      <c r="M83" s="303" t="n">
        <f aca="false">(+K83+I83)</f>
        <v>0</v>
      </c>
      <c r="N83" s="354"/>
      <c r="O83" s="302" t="n">
        <f aca="false">O40-O105</f>
        <v>0</v>
      </c>
      <c r="P83" s="354"/>
      <c r="Q83" s="302" t="n">
        <f aca="false">Q40-Q105</f>
        <v>0</v>
      </c>
      <c r="R83" s="354"/>
      <c r="S83" s="302" t="n">
        <f aca="false">(+Q83+O83)</f>
        <v>0</v>
      </c>
      <c r="T83" s="354"/>
      <c r="U83" s="302" t="n">
        <f aca="false">U40-U105</f>
        <v>0</v>
      </c>
      <c r="W83" s="353" t="n">
        <f aca="false">W40-W105</f>
        <v>0</v>
      </c>
      <c r="X83" s="304"/>
      <c r="Y83" s="303" t="n">
        <f aca="false">Y40-Y105</f>
        <v>0</v>
      </c>
      <c r="AA83" s="303" t="n">
        <f aca="false">(+U83+W83+Y83)</f>
        <v>0</v>
      </c>
      <c r="AC83" s="303" t="n">
        <f aca="false">M83+G83+AA83+S83</f>
        <v>2944499</v>
      </c>
      <c r="AE83" s="306" t="n">
        <f aca="false">AE40-AE105</f>
        <v>1958815.09141969</v>
      </c>
      <c r="AG83" s="354"/>
      <c r="AL83" s="306" t="e">
        <f aca="false">#REF!+E83+AE83+AG83+I83+K83+W83+Y83</f>
        <v>#REF!</v>
      </c>
      <c r="AM83" s="308"/>
      <c r="AN83" s="251"/>
      <c r="AP83" s="251"/>
      <c r="AQ83" s="355"/>
      <c r="AS83" s="356"/>
      <c r="AT83" s="357"/>
      <c r="AU83" s="357"/>
      <c r="AV83" s="358"/>
      <c r="AW83" s="357"/>
      <c r="AX83" s="357"/>
      <c r="AY83" s="359"/>
    </row>
    <row r="84" customFormat="false" ht="12.75" hidden="false" customHeight="false" outlineLevel="0" collapsed="false">
      <c r="A84" s="285" t="s">
        <v>233</v>
      </c>
      <c r="C84" s="330"/>
      <c r="E84" s="331"/>
      <c r="G84" s="331"/>
      <c r="H84" s="331"/>
      <c r="M84" s="331"/>
      <c r="O84" s="330"/>
      <c r="Q84" s="330"/>
      <c r="S84" s="330"/>
      <c r="U84" s="330"/>
      <c r="X84" s="331"/>
      <c r="Y84" s="331"/>
      <c r="AC84" s="331"/>
      <c r="AL84" s="310"/>
      <c r="AM84" s="308"/>
      <c r="AN84" s="251"/>
      <c r="AP84" s="251"/>
      <c r="AQ84" s="360"/>
    </row>
    <row r="85" customFormat="false" ht="12.75" hidden="false" customHeight="false" outlineLevel="0" collapsed="false">
      <c r="A85" s="282" t="s">
        <v>235</v>
      </c>
      <c r="C85" s="316" t="n">
        <f aca="false">C42-C107</f>
        <v>123475</v>
      </c>
      <c r="E85" s="316" t="n">
        <f aca="false">E42-E107</f>
        <v>1734</v>
      </c>
      <c r="G85" s="316" t="n">
        <f aca="false">(+E85+C85)</f>
        <v>125209</v>
      </c>
      <c r="H85" s="316"/>
      <c r="I85" s="316" t="n">
        <f aca="false">I42-I107</f>
        <v>192370</v>
      </c>
      <c r="K85" s="316" t="n">
        <f aca="false">K42-K107</f>
        <v>0</v>
      </c>
      <c r="M85" s="316" t="n">
        <f aca="false">(+K85+I85)</f>
        <v>192370</v>
      </c>
      <c r="N85" s="361"/>
      <c r="O85" s="316" t="n">
        <f aca="false">O42-O107</f>
        <v>4220</v>
      </c>
      <c r="P85" s="361"/>
      <c r="Q85" s="316" t="n">
        <f aca="false">Q42-Q107</f>
        <v>0</v>
      </c>
      <c r="R85" s="361"/>
      <c r="S85" s="316" t="n">
        <f aca="false">(+Q85+O85)</f>
        <v>4220</v>
      </c>
      <c r="T85" s="361"/>
      <c r="U85" s="316" t="n">
        <f aca="false">U42-U107</f>
        <v>86872</v>
      </c>
      <c r="W85" s="316" t="n">
        <f aca="false">W42-W107</f>
        <v>0</v>
      </c>
      <c r="X85" s="316"/>
      <c r="Y85" s="316" t="n">
        <f aca="false">Y42-Y107</f>
        <v>0</v>
      </c>
      <c r="AA85" s="316" t="n">
        <f aca="false">(+U85+W85+Y85)</f>
        <v>86872</v>
      </c>
      <c r="AC85" s="316" t="n">
        <f aca="false">M85+G85+AA85+S85</f>
        <v>408671</v>
      </c>
      <c r="AE85" s="362" t="n">
        <f aca="false">AE42-AE107</f>
        <v>271290.89912991</v>
      </c>
      <c r="AG85" s="361"/>
      <c r="AJ85" s="250"/>
      <c r="AL85" s="309"/>
      <c r="AM85" s="308"/>
      <c r="AN85" s="361"/>
      <c r="AO85" s="261"/>
      <c r="AP85" s="361"/>
      <c r="AQ85" s="360"/>
      <c r="AR85" s="250"/>
      <c r="AS85" s="250"/>
      <c r="AT85" s="250"/>
      <c r="AU85" s="250"/>
      <c r="AV85" s="319"/>
      <c r="AW85" s="250"/>
      <c r="AX85" s="250"/>
      <c r="AY85" s="250"/>
      <c r="AZ85" s="250"/>
      <c r="BA85" s="250"/>
      <c r="BB85" s="250"/>
      <c r="BC85" s="250"/>
      <c r="BD85" s="250"/>
      <c r="BE85" s="250"/>
      <c r="BF85" s="250"/>
      <c r="BG85" s="250"/>
      <c r="BH85" s="250"/>
      <c r="BI85" s="250"/>
      <c r="BJ85" s="250"/>
      <c r="BK85" s="250"/>
      <c r="BL85" s="250"/>
      <c r="BM85" s="250"/>
      <c r="BN85" s="250"/>
      <c r="BO85" s="250"/>
      <c r="BP85" s="250"/>
      <c r="BQ85" s="250"/>
      <c r="BR85" s="250"/>
      <c r="BS85" s="250"/>
      <c r="BT85" s="250"/>
      <c r="BU85" s="250"/>
      <c r="BV85" s="250"/>
      <c r="BW85" s="250"/>
      <c r="BX85" s="250"/>
      <c r="BY85" s="250"/>
      <c r="BZ85" s="250"/>
      <c r="CA85" s="250"/>
      <c r="CB85" s="250"/>
      <c r="CC85" s="250"/>
      <c r="CD85" s="250"/>
      <c r="CE85" s="250"/>
      <c r="CF85" s="250"/>
      <c r="CG85" s="250"/>
      <c r="CH85" s="250"/>
      <c r="CI85" s="250"/>
      <c r="CJ85" s="250"/>
      <c r="CK85" s="250"/>
      <c r="CL85" s="250"/>
      <c r="CM85" s="250"/>
      <c r="CN85" s="250"/>
      <c r="CO85" s="250"/>
      <c r="CP85" s="250"/>
      <c r="CQ85" s="250"/>
      <c r="CR85" s="250"/>
      <c r="CS85" s="250"/>
      <c r="CT85" s="250"/>
      <c r="CU85" s="250"/>
      <c r="CV85" s="250"/>
      <c r="CW85" s="250"/>
      <c r="CX85" s="250"/>
      <c r="CY85" s="250"/>
      <c r="CZ85" s="250"/>
      <c r="DA85" s="250"/>
      <c r="DB85" s="250"/>
      <c r="DC85" s="250"/>
      <c r="DD85" s="250"/>
      <c r="DE85" s="250"/>
      <c r="DF85" s="250"/>
      <c r="DG85" s="250"/>
      <c r="DH85" s="250"/>
      <c r="DI85" s="250"/>
      <c r="DJ85" s="250"/>
      <c r="DK85" s="250"/>
      <c r="DL85" s="250"/>
      <c r="DM85" s="250"/>
      <c r="DN85" s="250"/>
      <c r="DO85" s="250"/>
      <c r="DP85" s="250"/>
      <c r="DQ85" s="250"/>
      <c r="DR85" s="250"/>
      <c r="DS85" s="250"/>
      <c r="DT85" s="250"/>
      <c r="DU85" s="250"/>
      <c r="DV85" s="250"/>
      <c r="DW85" s="250"/>
      <c r="DX85" s="250"/>
      <c r="DY85" s="250"/>
      <c r="DZ85" s="250"/>
      <c r="EA85" s="250"/>
      <c r="EB85" s="250"/>
      <c r="EC85" s="250"/>
      <c r="ED85" s="250"/>
      <c r="EE85" s="250"/>
      <c r="EF85" s="250"/>
      <c r="EG85" s="250"/>
      <c r="EH85" s="250"/>
      <c r="EI85" s="250"/>
      <c r="EJ85" s="250"/>
      <c r="EK85" s="250"/>
      <c r="EL85" s="250"/>
      <c r="EM85" s="250"/>
      <c r="EN85" s="250"/>
      <c r="EO85" s="250"/>
      <c r="EP85" s="250"/>
      <c r="EQ85" s="250"/>
      <c r="ER85" s="250"/>
      <c r="ES85" s="250"/>
      <c r="ET85" s="250"/>
      <c r="EU85" s="250"/>
      <c r="EV85" s="250"/>
      <c r="EW85" s="250"/>
      <c r="EX85" s="250"/>
      <c r="EY85" s="250"/>
      <c r="EZ85" s="250"/>
      <c r="FA85" s="250"/>
      <c r="FB85" s="250"/>
      <c r="FC85" s="250"/>
      <c r="FD85" s="250"/>
      <c r="FE85" s="250"/>
      <c r="FF85" s="250"/>
      <c r="FG85" s="250"/>
      <c r="FH85" s="250"/>
      <c r="FI85" s="250"/>
      <c r="FJ85" s="250"/>
      <c r="FK85" s="250"/>
      <c r="FL85" s="250"/>
      <c r="FM85" s="250"/>
      <c r="FN85" s="250"/>
      <c r="FO85" s="250"/>
      <c r="FP85" s="250"/>
      <c r="FQ85" s="250"/>
      <c r="FR85" s="250"/>
      <c r="FS85" s="250"/>
      <c r="FT85" s="250"/>
      <c r="FU85" s="250"/>
      <c r="FV85" s="250"/>
      <c r="FW85" s="250"/>
      <c r="FX85" s="250"/>
      <c r="FY85" s="250"/>
      <c r="FZ85" s="250"/>
      <c r="GA85" s="250"/>
      <c r="GB85" s="250"/>
      <c r="GC85" s="250"/>
      <c r="GD85" s="250"/>
      <c r="GE85" s="250"/>
      <c r="GF85" s="250"/>
      <c r="GG85" s="250"/>
      <c r="GH85" s="250"/>
      <c r="GI85" s="250"/>
      <c r="GJ85" s="250"/>
      <c r="GK85" s="250"/>
      <c r="GL85" s="250"/>
      <c r="GM85" s="250"/>
      <c r="GN85" s="250"/>
      <c r="GO85" s="250"/>
      <c r="GP85" s="250"/>
      <c r="GQ85" s="250"/>
      <c r="GR85" s="250"/>
      <c r="GS85" s="250"/>
      <c r="GT85" s="250"/>
      <c r="GU85" s="250"/>
      <c r="GV85" s="250"/>
      <c r="GW85" s="250"/>
      <c r="GX85" s="250"/>
      <c r="GY85" s="250"/>
      <c r="GZ85" s="250"/>
      <c r="HA85" s="250"/>
      <c r="HB85" s="250"/>
      <c r="HC85" s="250"/>
      <c r="HD85" s="250"/>
      <c r="HE85" s="250"/>
      <c r="HF85" s="250"/>
      <c r="HG85" s="250"/>
      <c r="HH85" s="250"/>
      <c r="HI85" s="250"/>
      <c r="HJ85" s="250"/>
      <c r="HK85" s="250"/>
      <c r="HL85" s="250"/>
      <c r="HM85" s="250"/>
      <c r="HN85" s="250"/>
      <c r="HO85" s="250"/>
      <c r="HP85" s="250"/>
      <c r="HQ85" s="250"/>
      <c r="HR85" s="250"/>
      <c r="HS85" s="250"/>
      <c r="HT85" s="250"/>
      <c r="HU85" s="250"/>
      <c r="HV85" s="250"/>
      <c r="HW85" s="250"/>
      <c r="HX85" s="250"/>
      <c r="HY85" s="250"/>
      <c r="HZ85" s="250"/>
      <c r="IA85" s="250"/>
      <c r="IB85" s="250"/>
      <c r="IC85" s="250"/>
      <c r="ID85" s="250"/>
      <c r="IE85" s="250"/>
      <c r="IF85" s="250"/>
      <c r="IG85" s="250"/>
      <c r="IH85" s="250"/>
      <c r="II85" s="250"/>
      <c r="IJ85" s="250"/>
      <c r="IK85" s="250"/>
      <c r="IL85" s="250"/>
      <c r="IM85" s="250"/>
      <c r="IN85" s="250"/>
      <c r="IO85" s="250"/>
      <c r="IP85" s="250"/>
      <c r="IQ85" s="250"/>
      <c r="IR85" s="250"/>
      <c r="IS85" s="250"/>
      <c r="IT85" s="250"/>
      <c r="IU85" s="250"/>
      <c r="IV85" s="250"/>
      <c r="IW85" s="250"/>
    </row>
    <row r="86" customFormat="false" ht="12.75" hidden="false" customHeight="false" outlineLevel="0" collapsed="false">
      <c r="A86" s="285" t="s">
        <v>236</v>
      </c>
      <c r="C86" s="316" t="n">
        <f aca="false">C43-C108</f>
        <v>-148936</v>
      </c>
      <c r="E86" s="304" t="n">
        <f aca="false">E43-E108</f>
        <v>0</v>
      </c>
      <c r="G86" s="316" t="n">
        <f aca="false">(+E86+C86)</f>
        <v>-148936</v>
      </c>
      <c r="H86" s="304"/>
      <c r="I86" s="304" t="n">
        <f aca="false">I43-I108</f>
        <v>-435212</v>
      </c>
      <c r="K86" s="304" t="n">
        <f aca="false">K43-K108</f>
        <v>0</v>
      </c>
      <c r="M86" s="316" t="n">
        <f aca="false">(+K86+I86)</f>
        <v>-435212</v>
      </c>
      <c r="N86" s="363"/>
      <c r="O86" s="316" t="n">
        <f aca="false">O43-O108</f>
        <v>223338</v>
      </c>
      <c r="P86" s="363"/>
      <c r="Q86" s="316" t="n">
        <f aca="false">Q43-Q108</f>
        <v>0</v>
      </c>
      <c r="R86" s="363"/>
      <c r="S86" s="316" t="n">
        <f aca="false">(+Q86+O86)</f>
        <v>223338</v>
      </c>
      <c r="T86" s="363"/>
      <c r="U86" s="316" t="n">
        <f aca="false">U43-U108</f>
        <v>6561447</v>
      </c>
      <c r="W86" s="316" t="n">
        <f aca="false">W43-W108</f>
        <v>0</v>
      </c>
      <c r="X86" s="316"/>
      <c r="Y86" s="316" t="n">
        <f aca="false">Y43-Y108</f>
        <v>-881595</v>
      </c>
      <c r="AA86" s="316" t="n">
        <f aca="false">(+U86+W86+Y86)</f>
        <v>5679852</v>
      </c>
      <c r="AC86" s="316" t="n">
        <f aca="false">M86+G86+AA86+S86</f>
        <v>5319042</v>
      </c>
      <c r="AE86" s="363" t="n">
        <f aca="false">AE43-AE108</f>
        <v>3536186.30222793</v>
      </c>
      <c r="AG86" s="363"/>
      <c r="AL86" s="305" t="e">
        <f aca="false">#REF!+E86+AE86+AG86+I86+K86+W86+Y86</f>
        <v>#REF!</v>
      </c>
      <c r="AM86" s="308"/>
      <c r="AN86" s="251"/>
      <c r="AP86" s="251"/>
      <c r="AQ86" s="360"/>
    </row>
    <row r="87" customFormat="false" ht="12.75" hidden="false" customHeight="false" outlineLevel="0" collapsed="false">
      <c r="A87" s="285" t="s">
        <v>237</v>
      </c>
      <c r="C87" s="316" t="n">
        <f aca="false">C44-C109</f>
        <v>-670713</v>
      </c>
      <c r="E87" s="304" t="n">
        <f aca="false">E44-E109</f>
        <v>0</v>
      </c>
      <c r="G87" s="316" t="n">
        <f aca="false">(+E87+C87)</f>
        <v>-670713</v>
      </c>
      <c r="H87" s="304"/>
      <c r="I87" s="304" t="n">
        <f aca="false">I44-I109</f>
        <v>877437</v>
      </c>
      <c r="K87" s="304" t="n">
        <f aca="false">K44-K109</f>
        <v>0</v>
      </c>
      <c r="M87" s="316" t="n">
        <f aca="false">(+K87+I87)</f>
        <v>877437</v>
      </c>
      <c r="N87" s="363"/>
      <c r="O87" s="316" t="n">
        <f aca="false">O44-O109</f>
        <v>65992</v>
      </c>
      <c r="P87" s="363"/>
      <c r="Q87" s="316" t="n">
        <f aca="false">Q44-Q109</f>
        <v>0</v>
      </c>
      <c r="R87" s="363"/>
      <c r="S87" s="316" t="n">
        <f aca="false">(+Q87+O87)</f>
        <v>65992</v>
      </c>
      <c r="T87" s="363"/>
      <c r="U87" s="316" t="n">
        <f aca="false">U44-U109</f>
        <v>-6417514</v>
      </c>
      <c r="W87" s="316" t="n">
        <f aca="false">W44-W109</f>
        <v>0</v>
      </c>
      <c r="X87" s="316"/>
      <c r="Y87" s="316" t="n">
        <f aca="false">Y44-Y109</f>
        <v>1117992</v>
      </c>
      <c r="AA87" s="316" t="n">
        <f aca="false">(+U87+W87+Y87)</f>
        <v>-5299522</v>
      </c>
      <c r="AC87" s="316" t="n">
        <f aca="false">M87+G87+AA87+S87</f>
        <v>-5026806</v>
      </c>
      <c r="AE87" s="363" t="n">
        <f aca="false">AE44-AE109</f>
        <v>-3342845.70711983</v>
      </c>
      <c r="AG87" s="363"/>
      <c r="AL87" s="305" t="e">
        <f aca="false">#REF!+E87+AE87+AG87+I87+K87+W87+Y87</f>
        <v>#REF!</v>
      </c>
      <c r="AM87" s="308"/>
      <c r="AN87" s="251"/>
      <c r="AP87" s="251"/>
      <c r="AQ87" s="360"/>
    </row>
    <row r="88" customFormat="false" ht="12.75" hidden="false" customHeight="false" outlineLevel="0" collapsed="false">
      <c r="A88" s="285" t="s">
        <v>238</v>
      </c>
      <c r="C88" s="316" t="n">
        <f aca="false">C45-C110</f>
        <v>0</v>
      </c>
      <c r="E88" s="304" t="n">
        <f aca="false">E45-E110</f>
        <v>0</v>
      </c>
      <c r="G88" s="316" t="n">
        <f aca="false">(+E88+C88)</f>
        <v>0</v>
      </c>
      <c r="H88" s="304"/>
      <c r="I88" s="304" t="n">
        <f aca="false">I45-I110</f>
        <v>0</v>
      </c>
      <c r="K88" s="304" t="n">
        <f aca="false">K45-K110</f>
        <v>0</v>
      </c>
      <c r="M88" s="316" t="n">
        <f aca="false">(+K88+I88)</f>
        <v>0</v>
      </c>
      <c r="N88" s="363"/>
      <c r="O88" s="316" t="n">
        <f aca="false">O45-O110</f>
        <v>0</v>
      </c>
      <c r="P88" s="363"/>
      <c r="Q88" s="316" t="n">
        <f aca="false">Q45-Q110</f>
        <v>0</v>
      </c>
      <c r="R88" s="363"/>
      <c r="S88" s="316" t="n">
        <f aca="false">(+Q88+O88)</f>
        <v>0</v>
      </c>
      <c r="T88" s="363"/>
      <c r="U88" s="316" t="n">
        <f aca="false">U45-U110</f>
        <v>0</v>
      </c>
      <c r="W88" s="316" t="n">
        <f aca="false">W45-W110</f>
        <v>0</v>
      </c>
      <c r="X88" s="316"/>
      <c r="Y88" s="316" t="n">
        <f aca="false">Y45-Y110</f>
        <v>0</v>
      </c>
      <c r="AA88" s="316" t="n">
        <f aca="false">(+U88+W88+Y88)</f>
        <v>0</v>
      </c>
      <c r="AC88" s="316" t="n">
        <f aca="false">M88+G88+AA88+S88</f>
        <v>0</v>
      </c>
      <c r="AE88" s="363" t="n">
        <f aca="false">AE45-AE110</f>
        <v>0.0301727798574802</v>
      </c>
      <c r="AG88" s="363"/>
      <c r="AL88" s="305" t="e">
        <f aca="false">#REF!+E88+AE88+AG88+I88+K88+W88+Y88</f>
        <v>#REF!</v>
      </c>
      <c r="AM88" s="308"/>
      <c r="AN88" s="251"/>
      <c r="AP88" s="251"/>
      <c r="AQ88" s="360"/>
    </row>
    <row r="89" customFormat="false" ht="12.75" hidden="false" customHeight="false" outlineLevel="0" collapsed="false">
      <c r="A89" s="285" t="s">
        <v>239</v>
      </c>
      <c r="C89" s="316" t="n">
        <f aca="false">C46-C111</f>
        <v>158128</v>
      </c>
      <c r="E89" s="304" t="n">
        <f aca="false">E46-E111</f>
        <v>82386</v>
      </c>
      <c r="G89" s="316" t="n">
        <f aca="false">(+E89+C89)</f>
        <v>240514</v>
      </c>
      <c r="H89" s="304"/>
      <c r="I89" s="304" t="n">
        <f aca="false">I46-I111</f>
        <v>17289</v>
      </c>
      <c r="K89" s="304" t="n">
        <f aca="false">K46-K111</f>
        <v>-15</v>
      </c>
      <c r="M89" s="316" t="n">
        <f aca="false">(+K89+I89)</f>
        <v>17274</v>
      </c>
      <c r="N89" s="363"/>
      <c r="O89" s="316" t="n">
        <f aca="false">O46-O111</f>
        <v>-3880</v>
      </c>
      <c r="P89" s="363"/>
      <c r="Q89" s="316" t="n">
        <f aca="false">Q46-Q111</f>
        <v>6113</v>
      </c>
      <c r="R89" s="363"/>
      <c r="S89" s="316" t="n">
        <f aca="false">(+Q89+O89)</f>
        <v>2233</v>
      </c>
      <c r="T89" s="363"/>
      <c r="U89" s="316" t="n">
        <f aca="false">U46-U111</f>
        <v>-1850594</v>
      </c>
      <c r="W89" s="316" t="n">
        <f aca="false">W46-W111</f>
        <v>-1314</v>
      </c>
      <c r="X89" s="316"/>
      <c r="Y89" s="316" t="n">
        <f aca="false">Y46-Y111</f>
        <v>-1058</v>
      </c>
      <c r="AA89" s="316" t="n">
        <f aca="false">(+U89+W89+Y89)</f>
        <v>-1852966</v>
      </c>
      <c r="AC89" s="316" t="n">
        <f aca="false">M89+G89+AA89+S89</f>
        <v>-1592945</v>
      </c>
      <c r="AE89" s="362" t="n">
        <f aca="false">AE46-AE111</f>
        <v>-1059808.40539409</v>
      </c>
      <c r="AG89" s="363"/>
      <c r="AL89" s="305"/>
      <c r="AM89" s="308"/>
      <c r="AN89" s="251"/>
      <c r="AP89" s="251"/>
      <c r="AQ89" s="360"/>
    </row>
    <row r="90" customFormat="false" ht="12.75" hidden="false" customHeight="false" outlineLevel="0" collapsed="false">
      <c r="A90" s="285" t="s">
        <v>240</v>
      </c>
      <c r="C90" s="316" t="n">
        <f aca="false">C47-C112</f>
        <v>14683</v>
      </c>
      <c r="E90" s="304" t="n">
        <f aca="false">E47-E112</f>
        <v>0</v>
      </c>
      <c r="G90" s="316" t="n">
        <f aca="false">(+E90+C90)</f>
        <v>14683</v>
      </c>
      <c r="H90" s="304"/>
      <c r="I90" s="304" t="n">
        <f aca="false">I47-I112</f>
        <v>0</v>
      </c>
      <c r="K90" s="304" t="n">
        <f aca="false">K47-K112</f>
        <v>0</v>
      </c>
      <c r="M90" s="316" t="n">
        <f aca="false">(+K90+I90)</f>
        <v>0</v>
      </c>
      <c r="N90" s="363"/>
      <c r="O90" s="316" t="n">
        <f aca="false">O47-O112</f>
        <v>0</v>
      </c>
      <c r="P90" s="363"/>
      <c r="Q90" s="316" t="n">
        <f aca="false">Q47-Q112</f>
        <v>0</v>
      </c>
      <c r="R90" s="363"/>
      <c r="S90" s="316" t="n">
        <f aca="false">(+Q90+O90)</f>
        <v>0</v>
      </c>
      <c r="T90" s="363"/>
      <c r="U90" s="316" t="n">
        <f aca="false">U47-U112</f>
        <v>298391</v>
      </c>
      <c r="W90" s="316" t="n">
        <f aca="false">W47-W112</f>
        <v>0</v>
      </c>
      <c r="X90" s="316"/>
      <c r="Y90" s="316" t="n">
        <f aca="false">Y47-Y112</f>
        <v>99949</v>
      </c>
      <c r="AA90" s="316" t="n">
        <f aca="false">(+U90+W90+Y90)</f>
        <v>398340</v>
      </c>
      <c r="AC90" s="316" t="n">
        <f aca="false">M90+G90+AA90+S90</f>
        <v>413023</v>
      </c>
      <c r="AE90" s="363" t="n">
        <f aca="false">AE47-AE112</f>
        <v>274912.963388743</v>
      </c>
      <c r="AG90" s="363"/>
      <c r="AL90" s="305" t="e">
        <f aca="false">#REF!+E90+AE90+AG90+I90+K90+W90+Y90</f>
        <v>#REF!</v>
      </c>
      <c r="AM90" s="308"/>
      <c r="AN90" s="251"/>
      <c r="AP90" s="251"/>
      <c r="AQ90" s="360"/>
    </row>
    <row r="91" customFormat="false" ht="12.75" hidden="false" customHeight="false" outlineLevel="0" collapsed="false">
      <c r="A91" s="285" t="s">
        <v>241</v>
      </c>
      <c r="C91" s="316" t="n">
        <f aca="false">C48-C113</f>
        <v>5175</v>
      </c>
      <c r="E91" s="304" t="n">
        <f aca="false">E48-E113</f>
        <v>0</v>
      </c>
      <c r="G91" s="316" t="n">
        <f aca="false">(+E91+C91)</f>
        <v>5175</v>
      </c>
      <c r="H91" s="304"/>
      <c r="I91" s="304" t="n">
        <f aca="false">I48-I113</f>
        <v>0</v>
      </c>
      <c r="K91" s="304" t="n">
        <f aca="false">K48-K113</f>
        <v>0</v>
      </c>
      <c r="M91" s="316" t="n">
        <f aca="false">(+K91+I91)</f>
        <v>0</v>
      </c>
      <c r="N91" s="363"/>
      <c r="O91" s="316" t="n">
        <f aca="false">O48-O113</f>
        <v>0</v>
      </c>
      <c r="P91" s="363"/>
      <c r="Q91" s="316" t="n">
        <f aca="false">Q48-Q113</f>
        <v>0</v>
      </c>
      <c r="R91" s="363"/>
      <c r="S91" s="316" t="n">
        <f aca="false">(+Q91+O91)</f>
        <v>0</v>
      </c>
      <c r="T91" s="363"/>
      <c r="U91" s="316" t="n">
        <f aca="false">U48-U113</f>
        <v>-634026</v>
      </c>
      <c r="W91" s="316" t="n">
        <f aca="false">W48-W113</f>
        <v>0</v>
      </c>
      <c r="X91" s="316"/>
      <c r="Y91" s="316" t="n">
        <f aca="false">Y48-Y113</f>
        <v>230984</v>
      </c>
      <c r="AA91" s="316" t="n">
        <f aca="false">(+U91+W91+Y91)</f>
        <v>-403042</v>
      </c>
      <c r="AC91" s="316" t="n">
        <f aca="false">M91+G91+AA91+S91</f>
        <v>-397867</v>
      </c>
      <c r="AE91" s="363" t="n">
        <f aca="false">AE48-AE113</f>
        <v>-264615.816000651</v>
      </c>
      <c r="AG91" s="363"/>
      <c r="AL91" s="305" t="e">
        <f aca="false">#REF!+E91+AE91+AG91+I91+K91+W91+Y91</f>
        <v>#REF!</v>
      </c>
      <c r="AM91" s="308"/>
      <c r="AN91" s="251"/>
      <c r="AP91" s="251"/>
      <c r="AQ91" s="360"/>
    </row>
    <row r="92" customFormat="false" ht="12.75" hidden="false" customHeight="false" outlineLevel="0" collapsed="false">
      <c r="A92" s="285" t="s">
        <v>242</v>
      </c>
      <c r="C92" s="316" t="n">
        <f aca="false">C49-C114</f>
        <v>-6589</v>
      </c>
      <c r="E92" s="304" t="n">
        <f aca="false">E49-E114</f>
        <v>0</v>
      </c>
      <c r="G92" s="316" t="n">
        <f aca="false">(+E92+C92)</f>
        <v>-6589</v>
      </c>
      <c r="H92" s="304"/>
      <c r="I92" s="304" t="n">
        <f aca="false">I49-I114</f>
        <v>0</v>
      </c>
      <c r="K92" s="304" t="n">
        <f aca="false">K49-K114</f>
        <v>0</v>
      </c>
      <c r="M92" s="316" t="n">
        <f aca="false">(+K92+I92)</f>
        <v>0</v>
      </c>
      <c r="N92" s="363"/>
      <c r="O92" s="316" t="n">
        <f aca="false">O49-O114</f>
        <v>0</v>
      </c>
      <c r="P92" s="363"/>
      <c r="Q92" s="316" t="n">
        <f aca="false">Q49-Q114</f>
        <v>0</v>
      </c>
      <c r="R92" s="363"/>
      <c r="S92" s="316" t="n">
        <f aca="false">(+Q92+O92)</f>
        <v>0</v>
      </c>
      <c r="T92" s="363"/>
      <c r="U92" s="316" t="n">
        <f aca="false">U49-U114</f>
        <v>-178531</v>
      </c>
      <c r="W92" s="316" t="n">
        <f aca="false">W49-W114</f>
        <v>0</v>
      </c>
      <c r="X92" s="316"/>
      <c r="Y92" s="316" t="n">
        <f aca="false">Y49-Y114</f>
        <v>-44615</v>
      </c>
      <c r="AA92" s="316" t="n">
        <f aca="false">(+U92+W92+Y92)</f>
        <v>-223146</v>
      </c>
      <c r="AC92" s="316" t="n">
        <f aca="false">M92+G92+AA92+S92</f>
        <v>-229735</v>
      </c>
      <c r="AE92" s="363" t="n">
        <f aca="false">AE49-AE114</f>
        <v>-152763.722305714</v>
      </c>
      <c r="AG92" s="363"/>
      <c r="AL92" s="305" t="e">
        <f aca="false">#REF!+E92+AE92+AG92+I92+K92+W92+Y92</f>
        <v>#REF!</v>
      </c>
      <c r="AM92" s="308"/>
      <c r="AN92" s="251"/>
      <c r="AP92" s="251"/>
      <c r="AQ92" s="360"/>
    </row>
    <row r="93" customFormat="false" ht="12.75" hidden="false" customHeight="false" outlineLevel="0" collapsed="false">
      <c r="A93" s="285" t="s">
        <v>243</v>
      </c>
      <c r="C93" s="316" t="n">
        <f aca="false">C50-C115</f>
        <v>0</v>
      </c>
      <c r="E93" s="304" t="n">
        <f aca="false">E50-E115</f>
        <v>0</v>
      </c>
      <c r="G93" s="316" t="n">
        <f aca="false">(+E93+C93)</f>
        <v>0</v>
      </c>
      <c r="H93" s="304"/>
      <c r="I93" s="304" t="n">
        <f aca="false">I50-I115</f>
        <v>0</v>
      </c>
      <c r="K93" s="304" t="n">
        <f aca="false">K50-K115</f>
        <v>0</v>
      </c>
      <c r="M93" s="316" t="n">
        <f aca="false">(+K93+I93)</f>
        <v>0</v>
      </c>
      <c r="N93" s="363"/>
      <c r="O93" s="316" t="n">
        <f aca="false">O50-O115</f>
        <v>0</v>
      </c>
      <c r="P93" s="363"/>
      <c r="Q93" s="316" t="n">
        <f aca="false">Q50-Q115</f>
        <v>0</v>
      </c>
      <c r="R93" s="363"/>
      <c r="S93" s="316" t="n">
        <f aca="false">(+Q93+O93)</f>
        <v>0</v>
      </c>
      <c r="T93" s="363"/>
      <c r="U93" s="316" t="n">
        <f aca="false">U50-U115</f>
        <v>0</v>
      </c>
      <c r="W93" s="316" t="n">
        <f aca="false">W50-W115</f>
        <v>0</v>
      </c>
      <c r="X93" s="316"/>
      <c r="Y93" s="316" t="n">
        <f aca="false">Y50-Y115</f>
        <v>0</v>
      </c>
      <c r="AA93" s="316" t="n">
        <f aca="false">(+U93+W93+Y93)</f>
        <v>0</v>
      </c>
      <c r="AC93" s="316" t="n">
        <f aca="false">M93+G93+AA93+S93</f>
        <v>0</v>
      </c>
      <c r="AE93" s="363" t="n">
        <f aca="false">AE50-AE115</f>
        <v>0</v>
      </c>
      <c r="AG93" s="363"/>
      <c r="AL93" s="305" t="e">
        <f aca="false">#REF!+E93+AE93+AG93+I93+K93+W93+Y93</f>
        <v>#REF!</v>
      </c>
      <c r="AM93" s="308"/>
      <c r="AN93" s="251"/>
      <c r="AP93" s="251"/>
      <c r="AQ93" s="360"/>
    </row>
    <row r="94" customFormat="false" ht="12.75" hidden="false" customHeight="false" outlineLevel="0" collapsed="false">
      <c r="A94" s="285" t="s">
        <v>244</v>
      </c>
      <c r="C94" s="316" t="n">
        <f aca="false">C51-C116</f>
        <v>0</v>
      </c>
      <c r="E94" s="304" t="n">
        <f aca="false">E51-E116</f>
        <v>0</v>
      </c>
      <c r="G94" s="316" t="n">
        <f aca="false">(+E94+C94)</f>
        <v>0</v>
      </c>
      <c r="H94" s="304"/>
      <c r="I94" s="304" t="n">
        <f aca="false">I51-I116</f>
        <v>0</v>
      </c>
      <c r="K94" s="304" t="n">
        <f aca="false">K51-K116</f>
        <v>0</v>
      </c>
      <c r="M94" s="316" t="n">
        <f aca="false">(+K94+I94)</f>
        <v>0</v>
      </c>
      <c r="N94" s="363"/>
      <c r="O94" s="316" t="n">
        <f aca="false">O51-O116</f>
        <v>0</v>
      </c>
      <c r="P94" s="363"/>
      <c r="Q94" s="316" t="n">
        <f aca="false">Q51-Q116</f>
        <v>0</v>
      </c>
      <c r="R94" s="363"/>
      <c r="S94" s="316" t="n">
        <f aca="false">(+Q94+O94)</f>
        <v>0</v>
      </c>
      <c r="T94" s="363"/>
      <c r="U94" s="316" t="n">
        <f aca="false">U51-U116</f>
        <v>0</v>
      </c>
      <c r="W94" s="316" t="n">
        <f aca="false">W51-W116</f>
        <v>0</v>
      </c>
      <c r="X94" s="316"/>
      <c r="Y94" s="316" t="n">
        <f aca="false">Y51-Y116</f>
        <v>0</v>
      </c>
      <c r="AA94" s="316" t="n">
        <f aca="false">(+U94+W94+Y94)</f>
        <v>0</v>
      </c>
      <c r="AC94" s="316" t="n">
        <f aca="false">M94+G94+AA94+S94</f>
        <v>0</v>
      </c>
      <c r="AE94" s="363" t="n">
        <f aca="false">AE51-AE116</f>
        <v>9.22312048045569</v>
      </c>
      <c r="AG94" s="363"/>
      <c r="AL94" s="305" t="e">
        <f aca="false">#REF!+E94+AE94+AG94+I94+K94+W94+Y94</f>
        <v>#REF!</v>
      </c>
      <c r="AM94" s="308"/>
      <c r="AN94" s="251"/>
      <c r="AP94" s="251"/>
      <c r="AQ94" s="360"/>
    </row>
    <row r="95" customFormat="false" ht="12.75" hidden="false" customHeight="false" outlineLevel="0" collapsed="false">
      <c r="A95" s="289" t="s">
        <v>245</v>
      </c>
      <c r="B95" s="290"/>
      <c r="C95" s="302" t="n">
        <f aca="false">SUM(C85:C94)</f>
        <v>-524777</v>
      </c>
      <c r="D95" s="290"/>
      <c r="E95" s="303" t="n">
        <f aca="false">SUM(E85:E94)</f>
        <v>84120</v>
      </c>
      <c r="F95" s="290"/>
      <c r="G95" s="302" t="n">
        <f aca="false">SUM(G85:G94)</f>
        <v>-440657</v>
      </c>
      <c r="H95" s="304"/>
      <c r="I95" s="364" t="n">
        <f aca="false">SUM(I85:I94)</f>
        <v>651884</v>
      </c>
      <c r="J95" s="290"/>
      <c r="K95" s="364" t="n">
        <f aca="false">SUM(K85:K94)</f>
        <v>-15</v>
      </c>
      <c r="L95" s="290"/>
      <c r="M95" s="303" t="n">
        <f aca="false">SUM(M85:M94)</f>
        <v>651869</v>
      </c>
      <c r="N95" s="321"/>
      <c r="O95" s="302" t="n">
        <f aca="false">SUM(O85:O94)</f>
        <v>289670</v>
      </c>
      <c r="P95" s="321"/>
      <c r="Q95" s="302" t="n">
        <f aca="false">SUM(Q85:Q94)</f>
        <v>6113</v>
      </c>
      <c r="R95" s="321"/>
      <c r="S95" s="302" t="n">
        <f aca="false">SUM(S85:S94)</f>
        <v>295783</v>
      </c>
      <c r="T95" s="321"/>
      <c r="U95" s="302" t="n">
        <f aca="false">SUM(U85:U94)</f>
        <v>-2133955</v>
      </c>
      <c r="V95" s="290"/>
      <c r="W95" s="302" t="n">
        <f aca="false">SUM(W85:W94)</f>
        <v>-1314</v>
      </c>
      <c r="X95" s="304"/>
      <c r="Y95" s="303" t="n">
        <f aca="false">SUM(Y85:Y94)</f>
        <v>521657</v>
      </c>
      <c r="Z95" s="290"/>
      <c r="AA95" s="303" t="n">
        <f aca="false">SUM(AA85:AA94)</f>
        <v>-1613612</v>
      </c>
      <c r="AB95" s="290"/>
      <c r="AC95" s="303" t="n">
        <f aca="false">SUM(AC85:AC94)</f>
        <v>-1106617</v>
      </c>
      <c r="AD95" s="290"/>
      <c r="AE95" s="306" t="n">
        <f aca="false">SUM(AE85:AE94)</f>
        <v>-737634.23278044</v>
      </c>
      <c r="AF95" s="290"/>
      <c r="AG95" s="321"/>
      <c r="AH95" s="290"/>
      <c r="AI95" s="290"/>
      <c r="AK95" s="290"/>
      <c r="AL95" s="323" t="e">
        <f aca="false">SUM(AL86:AL94)</f>
        <v>#REF!</v>
      </c>
      <c r="AM95" s="308"/>
      <c r="AN95" s="251"/>
      <c r="AP95" s="251"/>
      <c r="AQ95" s="360"/>
    </row>
    <row r="96" customFormat="false" ht="12.75" hidden="false" customHeight="false" outlineLevel="0" collapsed="false">
      <c r="A96" s="289" t="s">
        <v>246</v>
      </c>
      <c r="B96" s="290"/>
      <c r="C96" s="302" t="n">
        <f aca="false">C53-C118</f>
        <v>0</v>
      </c>
      <c r="D96" s="290"/>
      <c r="E96" s="303" t="n">
        <f aca="false">E53-E118</f>
        <v>0</v>
      </c>
      <c r="F96" s="290"/>
      <c r="G96" s="303" t="n">
        <f aca="false">(+E96+C96)</f>
        <v>0</v>
      </c>
      <c r="H96" s="304"/>
      <c r="I96" s="302" t="n">
        <f aca="false">I53-I118</f>
        <v>0</v>
      </c>
      <c r="J96" s="290"/>
      <c r="K96" s="302" t="n">
        <f aca="false">K53-K118</f>
        <v>0</v>
      </c>
      <c r="L96" s="290"/>
      <c r="M96" s="303" t="n">
        <f aca="false">(+K96+I96)</f>
        <v>0</v>
      </c>
      <c r="N96" s="321"/>
      <c r="O96" s="302" t="n">
        <f aca="false">O53-O118</f>
        <v>0</v>
      </c>
      <c r="P96" s="321"/>
      <c r="Q96" s="302" t="n">
        <f aca="false">Q53-Q118</f>
        <v>0</v>
      </c>
      <c r="R96" s="321"/>
      <c r="S96" s="302" t="n">
        <f aca="false">(+Q96+O96)</f>
        <v>0</v>
      </c>
      <c r="T96" s="321"/>
      <c r="U96" s="302" t="n">
        <f aca="false">U53-U118</f>
        <v>0</v>
      </c>
      <c r="V96" s="290"/>
      <c r="W96" s="302" t="n">
        <f aca="false">W53-W118</f>
        <v>0</v>
      </c>
      <c r="X96" s="304"/>
      <c r="Y96" s="303" t="n">
        <f aca="false">Y53-Y118</f>
        <v>0</v>
      </c>
      <c r="Z96" s="290"/>
      <c r="AA96" s="303" t="n">
        <f aca="false">(+U96+W96+Y96)</f>
        <v>0</v>
      </c>
      <c r="AB96" s="290"/>
      <c r="AC96" s="303" t="n">
        <f aca="false">M96+G96+AA96+S96</f>
        <v>0</v>
      </c>
      <c r="AD96" s="290"/>
      <c r="AE96" s="306" t="n">
        <f aca="false">AE53-AE118</f>
        <v>0</v>
      </c>
      <c r="AF96" s="290"/>
      <c r="AG96" s="321"/>
      <c r="AH96" s="290"/>
      <c r="AI96" s="290"/>
      <c r="AK96" s="290"/>
      <c r="AL96" s="306" t="e">
        <f aca="false">#REF!+E96+AE96+AG96+I96+K96+W96+Y96</f>
        <v>#REF!</v>
      </c>
      <c r="AM96" s="308"/>
    </row>
    <row r="97" customFormat="false" ht="12.75" hidden="false" customHeight="false" outlineLevel="0" collapsed="false">
      <c r="A97" s="289" t="s">
        <v>247</v>
      </c>
      <c r="B97" s="290"/>
      <c r="C97" s="302" t="n">
        <f aca="false">C54-C119</f>
        <v>15041</v>
      </c>
      <c r="D97" s="290"/>
      <c r="E97" s="303" t="n">
        <f aca="false">E54-E119</f>
        <v>-12</v>
      </c>
      <c r="F97" s="290"/>
      <c r="G97" s="303" t="n">
        <f aca="false">(+E97+C97)</f>
        <v>15029</v>
      </c>
      <c r="H97" s="304"/>
      <c r="I97" s="302" t="n">
        <f aca="false">I54-I119</f>
        <v>-238</v>
      </c>
      <c r="J97" s="290"/>
      <c r="K97" s="302" t="n">
        <f aca="false">K54-K119</f>
        <v>-1</v>
      </c>
      <c r="L97" s="290"/>
      <c r="M97" s="303" t="n">
        <f aca="false">(+K97+I97)</f>
        <v>-239</v>
      </c>
      <c r="N97" s="321"/>
      <c r="O97" s="302" t="n">
        <f aca="false">O54-O119</f>
        <v>1546</v>
      </c>
      <c r="P97" s="321"/>
      <c r="Q97" s="302" t="n">
        <f aca="false">Q54-Q119</f>
        <v>0</v>
      </c>
      <c r="R97" s="321"/>
      <c r="S97" s="302" t="n">
        <f aca="false">(+Q97+O97)</f>
        <v>1546</v>
      </c>
      <c r="T97" s="321"/>
      <c r="U97" s="302" t="n">
        <f aca="false">U54-U119</f>
        <v>197407</v>
      </c>
      <c r="V97" s="290"/>
      <c r="W97" s="302" t="n">
        <f aca="false">W54-W119</f>
        <v>0</v>
      </c>
      <c r="X97" s="304"/>
      <c r="Y97" s="303" t="n">
        <f aca="false">Y54-Y119</f>
        <v>5653</v>
      </c>
      <c r="Z97" s="290"/>
      <c r="AA97" s="303" t="n">
        <f aca="false">(+U97+W97+Y97)</f>
        <v>203060</v>
      </c>
      <c r="AB97" s="290"/>
      <c r="AC97" s="303" t="n">
        <f aca="false">M97+G97+AA97+S97</f>
        <v>219396</v>
      </c>
      <c r="AD97" s="290"/>
      <c r="AE97" s="306" t="n">
        <f aca="false">AE54-AE119</f>
        <v>145867.117257049</v>
      </c>
      <c r="AF97" s="290"/>
      <c r="AG97" s="321"/>
      <c r="AH97" s="290"/>
      <c r="AI97" s="290"/>
      <c r="AK97" s="290"/>
      <c r="AL97" s="306" t="e">
        <f aca="false">#REF!+E97+AE97+AG97+I97+K97+W97+Y97</f>
        <v>#REF!</v>
      </c>
      <c r="AM97" s="308"/>
    </row>
    <row r="98" customFormat="false" ht="12.75" hidden="false" customHeight="false" outlineLevel="0" collapsed="false">
      <c r="A98" s="289" t="s">
        <v>278</v>
      </c>
      <c r="B98" s="365" t="n">
        <f aca="false">SUM(C95:C97)+C83-C98</f>
        <v>0</v>
      </c>
      <c r="C98" s="302" t="n">
        <f aca="false">C68-C103</f>
        <v>2434763</v>
      </c>
      <c r="D98" s="365"/>
      <c r="E98" s="303" t="n">
        <f aca="false">E68-E103</f>
        <v>84108</v>
      </c>
      <c r="F98" s="290"/>
      <c r="G98" s="303" t="n">
        <f aca="false">G83+G95+G96+G97</f>
        <v>2518871</v>
      </c>
      <c r="H98" s="304"/>
      <c r="I98" s="302" t="n">
        <f aca="false">I68-I103</f>
        <v>651646</v>
      </c>
      <c r="J98" s="290" t="n">
        <f aca="false">SUM(K95:K97)+K83-K98</f>
        <v>0</v>
      </c>
      <c r="K98" s="302" t="n">
        <f aca="false">K68-K103</f>
        <v>-16</v>
      </c>
      <c r="L98" s="290"/>
      <c r="M98" s="303" t="n">
        <f aca="false">M83+M95+M96+M97</f>
        <v>651630</v>
      </c>
      <c r="N98" s="321"/>
      <c r="O98" s="302" t="n">
        <f aca="false">O68-O103</f>
        <v>291216</v>
      </c>
      <c r="P98" s="321" t="n">
        <f aca="false">SUM(U95:U97)+U83-U98</f>
        <v>0</v>
      </c>
      <c r="Q98" s="302" t="n">
        <f aca="false">Q68-Q103</f>
        <v>6113</v>
      </c>
      <c r="R98" s="321" t="n">
        <f aca="false">SUM(U95:U97)+U83-U98</f>
        <v>0</v>
      </c>
      <c r="S98" s="302" t="n">
        <f aca="false">S83+S95+S96+S97</f>
        <v>297329</v>
      </c>
      <c r="T98" s="321"/>
      <c r="U98" s="302" t="n">
        <f aca="false">U68-U103</f>
        <v>-1936548</v>
      </c>
      <c r="V98" s="290" t="n">
        <f aca="false">SUM(W95:W97)+W83-W98</f>
        <v>0</v>
      </c>
      <c r="W98" s="302" t="n">
        <f aca="false">W68-W103</f>
        <v>-1314</v>
      </c>
      <c r="X98" s="365" t="n">
        <f aca="false">SUM(Y95:Y97)+Y83-Y98</f>
        <v>0</v>
      </c>
      <c r="Y98" s="303" t="n">
        <f aca="false">Y68-Y103</f>
        <v>527310</v>
      </c>
      <c r="Z98" s="290"/>
      <c r="AA98" s="303" t="n">
        <f aca="false">AA83+AA95+AA96+AA97</f>
        <v>-1410552</v>
      </c>
      <c r="AB98" s="290" t="n">
        <f aca="false">SUM(AC95:AC97)+AC83-AC98</f>
        <v>0</v>
      </c>
      <c r="AC98" s="303" t="n">
        <f aca="false">M98+G98+AA98+S98</f>
        <v>2057278</v>
      </c>
      <c r="AD98" s="314" t="n">
        <f aca="false">(SUM(AE95:AE97)+AE83-AE98)</f>
        <v>-3.6158598959446E-007</v>
      </c>
      <c r="AE98" s="306" t="n">
        <f aca="false">AE68-AE103-AE57</f>
        <v>1367047.97589666</v>
      </c>
      <c r="AF98" s="290" t="n">
        <f aca="false">SUM(AG95:AG97)+AG83-AG98</f>
        <v>0</v>
      </c>
      <c r="AG98" s="321"/>
      <c r="AH98" s="290" t="n">
        <f aca="false">SUM(I95:I97)+I83-I98</f>
        <v>0</v>
      </c>
      <c r="AI98" s="290" t="n">
        <f aca="false">SUM(Y95:Y97)+Y83-Y98</f>
        <v>0</v>
      </c>
      <c r="AK98" s="290" t="e">
        <f aca="false">SUM(AL95:AL97)+AL83-AL98</f>
        <v>#REF!</v>
      </c>
      <c r="AL98" s="323" t="e">
        <f aca="false">AL83+AL95+AL96+AL97</f>
        <v>#REF!</v>
      </c>
      <c r="AM98" s="308"/>
      <c r="AN98" s="335"/>
      <c r="AO98" s="290"/>
    </row>
    <row r="99" customFormat="false" ht="12.75" hidden="true" customHeight="false" outlineLevel="0" collapsed="false">
      <c r="A99" s="289" t="s">
        <v>279</v>
      </c>
      <c r="B99" s="290"/>
      <c r="C99" s="317"/>
      <c r="D99" s="290"/>
      <c r="E99" s="305"/>
      <c r="F99" s="290"/>
      <c r="G99" s="306" t="e">
        <f aca="false">G98/[16]SpotRates!B36</f>
        <v>#DIV/0!</v>
      </c>
      <c r="H99" s="305"/>
      <c r="I99" s="348"/>
      <c r="J99" s="290"/>
      <c r="K99" s="321"/>
      <c r="L99" s="290"/>
      <c r="M99" s="306" t="e">
        <f aca="false">M98/[16]SpotRates!H36</f>
        <v>#DIV/0!</v>
      </c>
      <c r="N99" s="321"/>
      <c r="O99" s="317"/>
      <c r="P99" s="321"/>
      <c r="Q99" s="317"/>
      <c r="R99" s="321"/>
      <c r="S99" s="317" t="e">
        <f aca="false">S98/[17]SpotRates!N36</f>
        <v>#DIV/0!</v>
      </c>
      <c r="T99" s="321"/>
      <c r="U99" s="317"/>
      <c r="V99" s="290"/>
      <c r="W99" s="321"/>
      <c r="X99" s="305"/>
      <c r="Y99" s="306"/>
      <c r="Z99" s="290"/>
      <c r="AA99" s="321" t="e">
        <f aca="false">AA98/[16]SpotRates!T36</f>
        <v>#DIV/0!</v>
      </c>
      <c r="AB99" s="290"/>
      <c r="AC99" s="306" t="n">
        <f aca="false">AC98/[17]SpotRates!F36</f>
        <v>1370988.39356961</v>
      </c>
      <c r="AD99" s="290"/>
      <c r="AE99" s="321"/>
      <c r="AF99" s="290"/>
      <c r="AG99" s="321"/>
      <c r="AH99" s="290"/>
      <c r="AI99" s="290"/>
      <c r="AK99" s="290"/>
      <c r="AL99" s="328"/>
      <c r="AM99" s="308"/>
      <c r="AN99" s="335"/>
    </row>
    <row r="100" customFormat="false" ht="12.75" hidden="true" customHeight="false" outlineLevel="0" collapsed="false">
      <c r="A100" s="289" t="s">
        <v>250</v>
      </c>
      <c r="B100" s="290"/>
      <c r="C100" s="317"/>
      <c r="D100" s="290"/>
      <c r="E100" s="305"/>
      <c r="F100" s="290"/>
      <c r="G100" s="306" t="e">
        <f aca="false">G101-G99</f>
        <v>#DIV/0!</v>
      </c>
      <c r="H100" s="305"/>
      <c r="I100" s="321"/>
      <c r="J100" s="290"/>
      <c r="K100" s="321"/>
      <c r="L100" s="290"/>
      <c r="M100" s="306" t="e">
        <f aca="false">M101-M99</f>
        <v>#DIV/0!</v>
      </c>
      <c r="N100" s="321"/>
      <c r="O100" s="317"/>
      <c r="P100" s="321"/>
      <c r="Q100" s="317"/>
      <c r="R100" s="321"/>
      <c r="S100" s="317" t="e">
        <f aca="false">S101-S99</f>
        <v>#DIV/0!</v>
      </c>
      <c r="T100" s="321"/>
      <c r="U100" s="317"/>
      <c r="V100" s="290"/>
      <c r="W100" s="321"/>
      <c r="X100" s="305"/>
      <c r="Y100" s="306"/>
      <c r="Z100" s="290"/>
      <c r="AA100" s="321" t="e">
        <f aca="false">AA101-AA99</f>
        <v>#DIV/0!</v>
      </c>
      <c r="AB100" s="290"/>
      <c r="AC100" s="306" t="n">
        <f aca="false">AC101-AC99</f>
        <v>-3940.41767295543</v>
      </c>
      <c r="AD100" s="290"/>
      <c r="AE100" s="321"/>
      <c r="AF100" s="290"/>
      <c r="AG100" s="321"/>
      <c r="AH100" s="290"/>
      <c r="AI100" s="290"/>
      <c r="AK100" s="290"/>
      <c r="AL100" s="328"/>
      <c r="AM100" s="308"/>
      <c r="AN100" s="335"/>
    </row>
    <row r="101" customFormat="false" ht="12.75" hidden="true" customHeight="false" outlineLevel="0" collapsed="false">
      <c r="A101" s="289" t="s">
        <v>280</v>
      </c>
      <c r="B101" s="290"/>
      <c r="C101" s="317"/>
      <c r="D101" s="290"/>
      <c r="E101" s="305"/>
      <c r="F101" s="290"/>
      <c r="G101" s="306" t="e">
        <f aca="false">#REF!</f>
        <v>#REF!</v>
      </c>
      <c r="H101" s="305"/>
      <c r="I101" s="321"/>
      <c r="J101" s="290"/>
      <c r="K101" s="321"/>
      <c r="L101" s="290"/>
      <c r="M101" s="306" t="e">
        <f aca="false">#REF!</f>
        <v>#REF!</v>
      </c>
      <c r="N101" s="321"/>
      <c r="O101" s="317"/>
      <c r="P101" s="321"/>
      <c r="Q101" s="317"/>
      <c r="R101" s="321"/>
      <c r="S101" s="317" t="e">
        <f aca="false">#REF!</f>
        <v>#REF!</v>
      </c>
      <c r="T101" s="321"/>
      <c r="U101" s="317"/>
      <c r="V101" s="290"/>
      <c r="W101" s="321"/>
      <c r="X101" s="305"/>
      <c r="Y101" s="306"/>
      <c r="Z101" s="290"/>
      <c r="AA101" s="321" t="e">
        <f aca="false">#REF!</f>
        <v>#REF!</v>
      </c>
      <c r="AB101" s="290"/>
      <c r="AC101" s="306" t="n">
        <f aca="false">AE98</f>
        <v>1367047.97589666</v>
      </c>
      <c r="AD101" s="290"/>
      <c r="AE101" s="321"/>
      <c r="AF101" s="290"/>
      <c r="AG101" s="321"/>
      <c r="AH101" s="290"/>
      <c r="AI101" s="290"/>
      <c r="AK101" s="290"/>
      <c r="AL101" s="328"/>
      <c r="AM101" s="308"/>
      <c r="AN101" s="335"/>
    </row>
    <row r="102" customFormat="false" ht="12.75" hidden="false" customHeight="false" outlineLevel="0" collapsed="false">
      <c r="A102" s="289" t="s">
        <v>281</v>
      </c>
      <c r="C102" s="330"/>
      <c r="E102" s="331"/>
      <c r="G102" s="331"/>
      <c r="H102" s="331"/>
      <c r="M102" s="326" t="n">
        <f aca="false">+M98+G98</f>
        <v>3170501</v>
      </c>
      <c r="O102" s="330"/>
      <c r="Q102" s="330"/>
      <c r="S102" s="326" t="n">
        <f aca="false">+S98+M98+G98</f>
        <v>3467830</v>
      </c>
      <c r="U102" s="330"/>
      <c r="X102" s="331"/>
      <c r="Y102" s="331"/>
      <c r="AB102" s="249" t="s">
        <v>282</v>
      </c>
      <c r="AC102" s="331"/>
    </row>
    <row r="103" customFormat="false" ht="12.75" hidden="false" customHeight="false" outlineLevel="0" collapsed="false">
      <c r="A103" s="285" t="s">
        <v>283</v>
      </c>
      <c r="C103" s="366" t="n">
        <v>248842117.474913</v>
      </c>
      <c r="D103" s="249" t="n">
        <v>0</v>
      </c>
      <c r="E103" s="366" t="n">
        <v>35679351</v>
      </c>
      <c r="G103" s="366" t="n">
        <v>284521468.474913</v>
      </c>
      <c r="H103" s="367" t="n">
        <v>0</v>
      </c>
      <c r="I103" s="366" t="n">
        <v>5432813</v>
      </c>
      <c r="J103" s="249" t="n">
        <v>0</v>
      </c>
      <c r="K103" s="368" t="n">
        <v>1875520</v>
      </c>
      <c r="M103" s="366" t="n">
        <v>7308333</v>
      </c>
      <c r="N103" s="369" t="n">
        <v>0</v>
      </c>
      <c r="O103" s="366" t="n">
        <v>-12087894</v>
      </c>
      <c r="P103" s="369" t="n">
        <v>0</v>
      </c>
      <c r="Q103" s="366" t="n">
        <v>2272814</v>
      </c>
      <c r="R103" s="369" t="n">
        <v>0</v>
      </c>
      <c r="S103" s="366" t="n">
        <v>-9815080</v>
      </c>
      <c r="T103" s="369" t="n">
        <v>0</v>
      </c>
      <c r="U103" s="366" t="n">
        <v>-4089407.53999999</v>
      </c>
      <c r="V103" s="249" t="n">
        <v>0</v>
      </c>
      <c r="W103" s="368" t="n">
        <v>-1833304</v>
      </c>
      <c r="X103" s="366" t="n">
        <v>0</v>
      </c>
      <c r="Y103" s="366" t="n">
        <v>-2667866</v>
      </c>
      <c r="AA103" s="368" t="n">
        <v>-8590577.53999999</v>
      </c>
      <c r="AB103" s="249" t="n">
        <v>0</v>
      </c>
      <c r="AC103" s="366" t="n">
        <v>273424143.934913</v>
      </c>
      <c r="AD103" s="370" t="n">
        <v>0.378818720579147</v>
      </c>
      <c r="AE103" s="371" t="n">
        <f aca="false">180063299.360258-AE122</f>
        <v>177742197.269482</v>
      </c>
      <c r="AF103" s="249" t="n">
        <v>0</v>
      </c>
      <c r="AG103" s="369"/>
      <c r="AI103" s="249" t="n">
        <v>0</v>
      </c>
      <c r="AK103" s="249" t="n">
        <v>0.0325787365436554</v>
      </c>
      <c r="AL103" s="368" t="n">
        <v>158315437.807048</v>
      </c>
      <c r="AM103" s="335"/>
      <c r="AP103" s="248" t="s">
        <v>284</v>
      </c>
    </row>
    <row r="104" customFormat="false" ht="12.75" hidden="false" customHeight="false" outlineLevel="0" collapsed="false">
      <c r="A104" s="285"/>
      <c r="C104" s="372"/>
      <c r="E104" s="373"/>
      <c r="G104" s="373"/>
      <c r="H104" s="372"/>
      <c r="I104" s="373"/>
      <c r="K104" s="374"/>
      <c r="M104" s="373"/>
      <c r="N104" s="375"/>
      <c r="O104" s="373"/>
      <c r="P104" s="375"/>
      <c r="Q104" s="373"/>
      <c r="R104" s="375"/>
      <c r="S104" s="373"/>
      <c r="T104" s="375"/>
      <c r="U104" s="373"/>
      <c r="W104" s="374"/>
      <c r="X104" s="373"/>
      <c r="Y104" s="373"/>
      <c r="AA104" s="374"/>
      <c r="AC104" s="373"/>
      <c r="AD104" s="370"/>
      <c r="AE104" s="376"/>
      <c r="AG104" s="375"/>
      <c r="AL104" s="374"/>
    </row>
    <row r="105" customFormat="false" ht="12.75" hidden="false" customHeight="false" outlineLevel="0" collapsed="false">
      <c r="A105" s="285" t="s">
        <v>285</v>
      </c>
      <c r="C105" s="377" t="n">
        <v>2363053</v>
      </c>
      <c r="E105" s="378" t="n">
        <v>0</v>
      </c>
      <c r="G105" s="378" t="n">
        <v>2363053</v>
      </c>
      <c r="H105" s="330"/>
      <c r="I105" s="378" t="n">
        <v>0</v>
      </c>
      <c r="K105" s="379" t="n">
        <v>0</v>
      </c>
      <c r="M105" s="378" t="n">
        <v>0</v>
      </c>
      <c r="N105" s="369"/>
      <c r="O105" s="378" t="n">
        <v>0</v>
      </c>
      <c r="P105" s="369"/>
      <c r="Q105" s="378" t="n">
        <v>0</v>
      </c>
      <c r="R105" s="369"/>
      <c r="S105" s="378" t="n">
        <v>0</v>
      </c>
      <c r="T105" s="369"/>
      <c r="U105" s="378" t="n">
        <v>116184</v>
      </c>
      <c r="W105" s="379" t="n">
        <v>0</v>
      </c>
      <c r="X105" s="380"/>
      <c r="Y105" s="378" t="n">
        <v>0</v>
      </c>
      <c r="AA105" s="379" t="n">
        <v>116184</v>
      </c>
      <c r="AC105" s="378" t="n">
        <v>2479237</v>
      </c>
      <c r="AD105" s="370"/>
      <c r="AE105" s="371" t="n">
        <v>1649903.28618762</v>
      </c>
      <c r="AG105" s="369"/>
      <c r="AK105" s="249" t="n">
        <v>0</v>
      </c>
      <c r="AL105" s="379" t="n">
        <v>7940848.84791112</v>
      </c>
    </row>
    <row r="106" customFormat="false" ht="12.75" hidden="false" customHeight="false" outlineLevel="0" collapsed="false">
      <c r="A106" s="285" t="s">
        <v>286</v>
      </c>
      <c r="C106" s="367"/>
      <c r="E106" s="366"/>
      <c r="G106" s="366"/>
      <c r="H106" s="367"/>
      <c r="I106" s="366"/>
      <c r="K106" s="368"/>
      <c r="M106" s="366"/>
      <c r="N106" s="369"/>
      <c r="O106" s="366"/>
      <c r="P106" s="369"/>
      <c r="Q106" s="366"/>
      <c r="R106" s="369"/>
      <c r="S106" s="366"/>
      <c r="T106" s="369"/>
      <c r="U106" s="366"/>
      <c r="W106" s="368"/>
      <c r="X106" s="366"/>
      <c r="Y106" s="366"/>
      <c r="AA106" s="368"/>
      <c r="AC106" s="366"/>
      <c r="AD106" s="370"/>
      <c r="AE106" s="381"/>
      <c r="AG106" s="369"/>
      <c r="AL106" s="368"/>
    </row>
    <row r="107" customFormat="false" ht="12.75" hidden="false" customHeight="false" outlineLevel="0" collapsed="false">
      <c r="A107" s="285" t="s">
        <v>287</v>
      </c>
      <c r="C107" s="330" t="n">
        <v>1183968</v>
      </c>
      <c r="E107" s="380" t="n">
        <v>1259</v>
      </c>
      <c r="G107" s="380" t="n">
        <v>1185227</v>
      </c>
      <c r="H107" s="330"/>
      <c r="I107" s="380" t="n">
        <v>2959088</v>
      </c>
      <c r="K107" s="368" t="n">
        <v>714</v>
      </c>
      <c r="M107" s="380" t="n">
        <v>2959802</v>
      </c>
      <c r="N107" s="369"/>
      <c r="O107" s="380" t="n">
        <v>-18993</v>
      </c>
      <c r="P107" s="369"/>
      <c r="Q107" s="380" t="n">
        <v>0</v>
      </c>
      <c r="R107" s="369"/>
      <c r="S107" s="380" t="n">
        <v>-18993</v>
      </c>
      <c r="T107" s="369"/>
      <c r="U107" s="380" t="n">
        <v>541789</v>
      </c>
      <c r="V107" s="382"/>
      <c r="W107" s="368" t="n">
        <v>443729</v>
      </c>
      <c r="X107" s="380"/>
      <c r="Y107" s="368" t="n">
        <v>-398130</v>
      </c>
      <c r="AA107" s="368" t="n">
        <v>587388</v>
      </c>
      <c r="AC107" s="368" t="n">
        <v>4713424</v>
      </c>
      <c r="AD107" s="370"/>
      <c r="AE107" s="383" t="n">
        <v>3136728.65756505</v>
      </c>
      <c r="AG107" s="369"/>
      <c r="AI107" s="382"/>
      <c r="AJ107" s="384"/>
      <c r="AK107" s="382"/>
      <c r="AL107" s="385"/>
      <c r="AM107" s="384"/>
      <c r="AN107" s="384"/>
      <c r="AO107" s="386"/>
      <c r="AP107" s="384"/>
      <c r="AQ107" s="384"/>
      <c r="AR107" s="384"/>
      <c r="AS107" s="384"/>
      <c r="AT107" s="384"/>
      <c r="AU107" s="384"/>
      <c r="AV107" s="387"/>
      <c r="AW107" s="384"/>
      <c r="AX107" s="384"/>
      <c r="AY107" s="384"/>
      <c r="AZ107" s="384"/>
      <c r="BA107" s="384"/>
      <c r="BB107" s="384"/>
      <c r="BC107" s="384"/>
      <c r="BD107" s="384"/>
      <c r="BE107" s="384"/>
      <c r="BF107" s="384"/>
      <c r="BG107" s="384"/>
      <c r="BH107" s="384"/>
      <c r="BI107" s="384"/>
      <c r="BJ107" s="384"/>
      <c r="BK107" s="384"/>
      <c r="BL107" s="384"/>
      <c r="BM107" s="384"/>
      <c r="BN107" s="384"/>
      <c r="BO107" s="384"/>
      <c r="BP107" s="384"/>
      <c r="BQ107" s="384"/>
      <c r="BR107" s="384"/>
      <c r="BS107" s="384"/>
      <c r="BT107" s="384"/>
      <c r="BU107" s="384"/>
      <c r="BV107" s="384"/>
      <c r="BW107" s="384"/>
      <c r="BX107" s="384"/>
      <c r="BY107" s="384"/>
      <c r="BZ107" s="384"/>
      <c r="CA107" s="384"/>
      <c r="CB107" s="384"/>
      <c r="CC107" s="384"/>
      <c r="CD107" s="384"/>
      <c r="CE107" s="384"/>
      <c r="CF107" s="384"/>
      <c r="CG107" s="384"/>
      <c r="CH107" s="384"/>
      <c r="CI107" s="384"/>
      <c r="CJ107" s="384"/>
      <c r="CK107" s="384"/>
      <c r="CL107" s="384"/>
      <c r="CM107" s="384"/>
      <c r="CN107" s="384"/>
      <c r="CO107" s="384"/>
      <c r="CP107" s="384"/>
      <c r="CQ107" s="384"/>
      <c r="CR107" s="384"/>
      <c r="CS107" s="384"/>
      <c r="CT107" s="384"/>
      <c r="CU107" s="384"/>
      <c r="CV107" s="384"/>
      <c r="CW107" s="384"/>
      <c r="CX107" s="384"/>
      <c r="CY107" s="384"/>
      <c r="CZ107" s="384"/>
      <c r="DA107" s="384"/>
      <c r="DB107" s="384"/>
      <c r="DC107" s="384"/>
      <c r="DD107" s="384"/>
      <c r="DE107" s="384"/>
      <c r="DF107" s="384"/>
      <c r="DG107" s="384"/>
      <c r="DH107" s="384"/>
      <c r="DI107" s="384"/>
      <c r="DJ107" s="384"/>
      <c r="DK107" s="384"/>
      <c r="DL107" s="384"/>
      <c r="DM107" s="384"/>
      <c r="DN107" s="384"/>
      <c r="DO107" s="384"/>
      <c r="DP107" s="384"/>
      <c r="DQ107" s="384"/>
      <c r="DR107" s="384"/>
      <c r="DS107" s="384"/>
      <c r="DT107" s="384"/>
      <c r="DU107" s="384"/>
      <c r="DV107" s="384"/>
      <c r="DW107" s="384"/>
      <c r="DX107" s="384"/>
      <c r="DY107" s="384"/>
      <c r="DZ107" s="384"/>
      <c r="EA107" s="384"/>
      <c r="EB107" s="384"/>
      <c r="EC107" s="384"/>
      <c r="ED107" s="384"/>
      <c r="EE107" s="384"/>
      <c r="EF107" s="384"/>
      <c r="EG107" s="384"/>
      <c r="EH107" s="384"/>
      <c r="EI107" s="384"/>
      <c r="EJ107" s="384"/>
      <c r="EK107" s="384"/>
      <c r="EL107" s="384"/>
      <c r="EM107" s="384"/>
      <c r="EN107" s="384"/>
      <c r="EO107" s="384"/>
      <c r="EP107" s="384"/>
      <c r="EQ107" s="384"/>
      <c r="ER107" s="384"/>
      <c r="ES107" s="384"/>
      <c r="ET107" s="384"/>
      <c r="EU107" s="384"/>
      <c r="EV107" s="384"/>
      <c r="EW107" s="384"/>
      <c r="EX107" s="384"/>
      <c r="EY107" s="384"/>
      <c r="EZ107" s="384"/>
      <c r="FA107" s="384"/>
      <c r="FB107" s="384"/>
      <c r="FC107" s="384"/>
      <c r="FD107" s="384"/>
      <c r="FE107" s="384"/>
      <c r="FF107" s="384"/>
      <c r="FG107" s="384"/>
      <c r="FH107" s="384"/>
      <c r="FI107" s="384"/>
      <c r="FJ107" s="384"/>
      <c r="FK107" s="384"/>
      <c r="FL107" s="384"/>
      <c r="FM107" s="384"/>
      <c r="FN107" s="384"/>
      <c r="FO107" s="384"/>
      <c r="FP107" s="384"/>
      <c r="FQ107" s="384"/>
      <c r="FR107" s="384"/>
      <c r="FS107" s="384"/>
      <c r="FT107" s="384"/>
      <c r="FU107" s="384"/>
      <c r="FV107" s="384"/>
      <c r="FW107" s="384"/>
      <c r="FX107" s="384"/>
      <c r="FY107" s="384"/>
      <c r="FZ107" s="384"/>
      <c r="GA107" s="384"/>
      <c r="GB107" s="384"/>
      <c r="GC107" s="384"/>
      <c r="GD107" s="384"/>
      <c r="GE107" s="384"/>
      <c r="GF107" s="384"/>
      <c r="GG107" s="384"/>
      <c r="GH107" s="384"/>
      <c r="GI107" s="384"/>
      <c r="GJ107" s="384"/>
      <c r="GK107" s="384"/>
      <c r="GL107" s="384"/>
      <c r="GM107" s="384"/>
      <c r="GN107" s="384"/>
      <c r="GO107" s="384"/>
      <c r="GP107" s="384"/>
      <c r="GQ107" s="384"/>
      <c r="GR107" s="384"/>
      <c r="GS107" s="384"/>
      <c r="GT107" s="384"/>
      <c r="GU107" s="384"/>
      <c r="GV107" s="384"/>
      <c r="GW107" s="384"/>
      <c r="GX107" s="384"/>
      <c r="GY107" s="384"/>
      <c r="GZ107" s="384"/>
      <c r="HA107" s="384"/>
      <c r="HB107" s="384"/>
      <c r="HC107" s="384"/>
      <c r="HD107" s="384"/>
      <c r="HE107" s="384"/>
      <c r="HF107" s="384"/>
      <c r="HG107" s="384"/>
      <c r="HH107" s="384"/>
      <c r="HI107" s="384"/>
      <c r="HJ107" s="384"/>
      <c r="HK107" s="384"/>
      <c r="HL107" s="384"/>
      <c r="HM107" s="384"/>
      <c r="HN107" s="384"/>
      <c r="HO107" s="384"/>
      <c r="HP107" s="384"/>
      <c r="HQ107" s="384"/>
      <c r="HR107" s="384"/>
      <c r="HS107" s="384"/>
      <c r="HT107" s="384"/>
      <c r="HU107" s="384"/>
      <c r="HV107" s="384"/>
      <c r="HW107" s="384"/>
      <c r="HX107" s="384"/>
      <c r="HY107" s="384"/>
      <c r="HZ107" s="384"/>
      <c r="IA107" s="384"/>
      <c r="IB107" s="384"/>
      <c r="IC107" s="384"/>
      <c r="ID107" s="384"/>
      <c r="IE107" s="384"/>
      <c r="IF107" s="384"/>
      <c r="IG107" s="384"/>
      <c r="IH107" s="384"/>
      <c r="II107" s="384"/>
      <c r="IJ107" s="384"/>
      <c r="IK107" s="384"/>
      <c r="IL107" s="384"/>
      <c r="IM107" s="384"/>
      <c r="IN107" s="384"/>
      <c r="IO107" s="384"/>
      <c r="IP107" s="384"/>
      <c r="IQ107" s="384"/>
      <c r="IR107" s="384"/>
      <c r="IS107" s="384"/>
      <c r="IT107" s="384"/>
      <c r="IU107" s="384"/>
      <c r="IV107" s="384"/>
      <c r="IW107" s="384"/>
    </row>
    <row r="108" customFormat="false" ht="12.75" hidden="false" customHeight="false" outlineLevel="0" collapsed="false">
      <c r="A108" s="285" t="s">
        <v>288</v>
      </c>
      <c r="C108" s="330" t="n">
        <v>2681933</v>
      </c>
      <c r="E108" s="380" t="n">
        <v>0</v>
      </c>
      <c r="G108" s="380" t="n">
        <v>2681933</v>
      </c>
      <c r="H108" s="330"/>
      <c r="I108" s="380" t="n">
        <v>-2270775</v>
      </c>
      <c r="K108" s="369" t="n">
        <v>0</v>
      </c>
      <c r="M108" s="380" t="n">
        <v>-2270775</v>
      </c>
      <c r="N108" s="369"/>
      <c r="O108" s="380" t="n">
        <v>5146739</v>
      </c>
      <c r="P108" s="369"/>
      <c r="Q108" s="380" t="n">
        <v>0</v>
      </c>
      <c r="R108" s="369"/>
      <c r="S108" s="380" t="n">
        <v>5146739</v>
      </c>
      <c r="T108" s="369"/>
      <c r="U108" s="380" t="n">
        <v>18199762</v>
      </c>
      <c r="W108" s="369" t="n">
        <v>0</v>
      </c>
      <c r="X108" s="380"/>
      <c r="Y108" s="368" t="n">
        <v>-1950893</v>
      </c>
      <c r="AA108" s="369" t="n">
        <v>16248869</v>
      </c>
      <c r="AC108" s="368" t="n">
        <v>21806766</v>
      </c>
      <c r="AD108" s="370"/>
      <c r="AE108" s="383" t="n">
        <v>14512148.2474344</v>
      </c>
      <c r="AG108" s="369"/>
      <c r="AL108" s="369" t="n">
        <v>2052745.86733201</v>
      </c>
    </row>
    <row r="109" customFormat="false" ht="12.75" hidden="false" customHeight="false" outlineLevel="0" collapsed="false">
      <c r="A109" s="285" t="s">
        <v>289</v>
      </c>
      <c r="C109" s="330" t="n">
        <v>1566759</v>
      </c>
      <c r="E109" s="380" t="n">
        <v>0</v>
      </c>
      <c r="G109" s="380" t="n">
        <v>1566759</v>
      </c>
      <c r="H109" s="330"/>
      <c r="I109" s="380" t="n">
        <v>-699898</v>
      </c>
      <c r="K109" s="369" t="n">
        <v>0</v>
      </c>
      <c r="M109" s="380" t="n">
        <v>-699898</v>
      </c>
      <c r="N109" s="369"/>
      <c r="O109" s="380" t="n">
        <v>587489</v>
      </c>
      <c r="P109" s="369"/>
      <c r="Q109" s="380" t="n">
        <v>0</v>
      </c>
      <c r="R109" s="369"/>
      <c r="S109" s="380" t="n">
        <v>587489</v>
      </c>
      <c r="T109" s="369"/>
      <c r="U109" s="380" t="n">
        <v>-18228863</v>
      </c>
      <c r="W109" s="369" t="n">
        <v>0</v>
      </c>
      <c r="X109" s="380"/>
      <c r="Y109" s="368" t="n">
        <v>3320485</v>
      </c>
      <c r="AA109" s="369" t="n">
        <v>-14908378</v>
      </c>
      <c r="AC109" s="368" t="n">
        <v>-13454028</v>
      </c>
      <c r="AD109" s="370"/>
      <c r="AE109" s="383" t="n">
        <v>-8953498.6004405</v>
      </c>
      <c r="AG109" s="369"/>
      <c r="AL109" s="369" t="n">
        <v>-540658.433695008</v>
      </c>
    </row>
    <row r="110" customFormat="false" ht="12.75" hidden="false" customHeight="false" outlineLevel="0" collapsed="false">
      <c r="A110" s="285" t="s">
        <v>290</v>
      </c>
      <c r="C110" s="330" t="n">
        <v>0</v>
      </c>
      <c r="E110" s="380" t="n">
        <v>-229</v>
      </c>
      <c r="G110" s="380" t="n">
        <v>-229</v>
      </c>
      <c r="H110" s="330"/>
      <c r="I110" s="380" t="n">
        <v>0</v>
      </c>
      <c r="K110" s="369" t="n">
        <v>0</v>
      </c>
      <c r="M110" s="380" t="n">
        <v>0</v>
      </c>
      <c r="N110" s="369"/>
      <c r="O110" s="380" t="n">
        <v>0</v>
      </c>
      <c r="P110" s="369"/>
      <c r="Q110" s="380" t="n">
        <v>0</v>
      </c>
      <c r="R110" s="369"/>
      <c r="S110" s="380" t="n">
        <v>0</v>
      </c>
      <c r="T110" s="369"/>
      <c r="U110" s="380" t="n">
        <v>0</v>
      </c>
      <c r="W110" s="369" t="n">
        <v>0</v>
      </c>
      <c r="X110" s="380"/>
      <c r="Y110" s="368" t="n">
        <v>0</v>
      </c>
      <c r="AA110" s="369" t="n">
        <v>0</v>
      </c>
      <c r="AC110" s="368" t="n">
        <v>-229</v>
      </c>
      <c r="AD110" s="370"/>
      <c r="AE110" s="383" t="n">
        <v>-152.396827143579</v>
      </c>
      <c r="AG110" s="369"/>
      <c r="AL110" s="369" t="n">
        <v>0</v>
      </c>
    </row>
    <row r="111" customFormat="false" ht="12.75" hidden="false" customHeight="false" outlineLevel="0" collapsed="false">
      <c r="A111" s="285" t="s">
        <v>291</v>
      </c>
      <c r="C111" s="330" t="n">
        <v>-338252</v>
      </c>
      <c r="E111" s="380" t="n">
        <v>139236</v>
      </c>
      <c r="G111" s="380" t="n">
        <v>-199016</v>
      </c>
      <c r="H111" s="330"/>
      <c r="I111" s="380" t="n">
        <v>-69570</v>
      </c>
      <c r="K111" s="369" t="n">
        <v>-5</v>
      </c>
      <c r="M111" s="380" t="n">
        <v>-69575</v>
      </c>
      <c r="N111" s="369"/>
      <c r="O111" s="380" t="n">
        <v>-13803</v>
      </c>
      <c r="P111" s="369"/>
      <c r="Q111" s="380" t="n">
        <v>2833</v>
      </c>
      <c r="R111" s="369"/>
      <c r="S111" s="380" t="n">
        <v>-10970</v>
      </c>
      <c r="T111" s="369"/>
      <c r="U111" s="380" t="n">
        <v>-179963</v>
      </c>
      <c r="W111" s="369" t="n">
        <v>-609</v>
      </c>
      <c r="X111" s="380"/>
      <c r="Y111" s="368" t="n">
        <v>-56074</v>
      </c>
      <c r="AA111" s="369" t="n">
        <v>-236646</v>
      </c>
      <c r="AC111" s="368" t="n">
        <v>-516207</v>
      </c>
      <c r="AD111" s="370"/>
      <c r="AE111" s="383" t="n">
        <v>-343529.733403081</v>
      </c>
      <c r="AG111" s="369"/>
      <c r="AL111" s="369"/>
    </row>
    <row r="112" customFormat="false" ht="12.75" hidden="false" customHeight="false" outlineLevel="0" collapsed="false">
      <c r="A112" s="285" t="s">
        <v>292</v>
      </c>
      <c r="C112" s="330" t="n">
        <v>-1105</v>
      </c>
      <c r="E112" s="380" t="n">
        <v>0</v>
      </c>
      <c r="G112" s="380" t="n">
        <v>-1105</v>
      </c>
      <c r="H112" s="330"/>
      <c r="I112" s="380" t="n">
        <v>0</v>
      </c>
      <c r="K112" s="369" t="n">
        <v>0</v>
      </c>
      <c r="M112" s="380" t="n">
        <v>0</v>
      </c>
      <c r="N112" s="369"/>
      <c r="O112" s="380" t="n">
        <v>0</v>
      </c>
      <c r="P112" s="369"/>
      <c r="Q112" s="380" t="n">
        <v>0</v>
      </c>
      <c r="R112" s="369"/>
      <c r="S112" s="380" t="n">
        <v>0</v>
      </c>
      <c r="T112" s="369"/>
      <c r="U112" s="380" t="n">
        <v>-1859337</v>
      </c>
      <c r="W112" s="369" t="n">
        <v>0</v>
      </c>
      <c r="X112" s="380"/>
      <c r="Y112" s="368" t="n">
        <v>1060518</v>
      </c>
      <c r="AA112" s="369" t="n">
        <v>-798819</v>
      </c>
      <c r="AC112" s="368" t="n">
        <v>-799924</v>
      </c>
      <c r="AD112" s="370"/>
      <c r="AE112" s="383" t="n">
        <v>-532340.085397382</v>
      </c>
      <c r="AG112" s="369"/>
      <c r="AL112" s="369" t="n">
        <v>53363.9221525976</v>
      </c>
    </row>
    <row r="113" customFormat="false" ht="12.75" hidden="false" customHeight="false" outlineLevel="0" collapsed="false">
      <c r="A113" s="285" t="s">
        <v>293</v>
      </c>
      <c r="C113" s="330" t="n">
        <v>696</v>
      </c>
      <c r="E113" s="380" t="n">
        <v>0</v>
      </c>
      <c r="G113" s="380" t="n">
        <v>696</v>
      </c>
      <c r="H113" s="330"/>
      <c r="I113" s="380" t="n">
        <v>0</v>
      </c>
      <c r="K113" s="369" t="n">
        <v>0</v>
      </c>
      <c r="M113" s="380" t="n">
        <v>0</v>
      </c>
      <c r="N113" s="369"/>
      <c r="O113" s="380" t="n">
        <v>0</v>
      </c>
      <c r="P113" s="369"/>
      <c r="Q113" s="380" t="n">
        <v>0</v>
      </c>
      <c r="R113" s="369"/>
      <c r="S113" s="380" t="n">
        <v>0</v>
      </c>
      <c r="T113" s="369"/>
      <c r="U113" s="380" t="n">
        <v>22557</v>
      </c>
      <c r="W113" s="369" t="n">
        <v>0</v>
      </c>
      <c r="X113" s="380"/>
      <c r="Y113" s="368" t="n">
        <v>-839943</v>
      </c>
      <c r="AA113" s="369" t="n">
        <v>-817386</v>
      </c>
      <c r="AC113" s="368" t="n">
        <v>-816690</v>
      </c>
      <c r="AD113" s="370"/>
      <c r="AE113" s="383" t="n">
        <v>-543497.662706942</v>
      </c>
      <c r="AG113" s="369"/>
      <c r="AL113" s="369" t="n">
        <v>-10470.2674160253</v>
      </c>
    </row>
    <row r="114" customFormat="false" ht="12.75" hidden="false" customHeight="false" outlineLevel="0" collapsed="false">
      <c r="A114" s="285" t="s">
        <v>294</v>
      </c>
      <c r="C114" s="330" t="n">
        <v>791</v>
      </c>
      <c r="E114" s="380" t="n">
        <v>0</v>
      </c>
      <c r="G114" s="380" t="n">
        <v>791</v>
      </c>
      <c r="H114" s="330"/>
      <c r="I114" s="380" t="n">
        <v>0</v>
      </c>
      <c r="K114" s="369" t="n">
        <v>0</v>
      </c>
      <c r="M114" s="380" t="n">
        <v>0</v>
      </c>
      <c r="N114" s="369"/>
      <c r="O114" s="380" t="n">
        <v>0</v>
      </c>
      <c r="P114" s="369"/>
      <c r="Q114" s="380" t="n">
        <v>0</v>
      </c>
      <c r="R114" s="369"/>
      <c r="S114" s="380" t="n">
        <v>0</v>
      </c>
      <c r="T114" s="369"/>
      <c r="U114" s="380" t="n">
        <v>232478</v>
      </c>
      <c r="W114" s="369" t="n">
        <v>0</v>
      </c>
      <c r="X114" s="380"/>
      <c r="Y114" s="368" t="n">
        <v>-931280</v>
      </c>
      <c r="AA114" s="369" t="n">
        <v>-698802</v>
      </c>
      <c r="AC114" s="368" t="n">
        <v>-698011</v>
      </c>
      <c r="AD114" s="370"/>
      <c r="AE114" s="383" t="n">
        <v>-464518.173411864</v>
      </c>
      <c r="AG114" s="369"/>
      <c r="AL114" s="369" t="n">
        <v>-43546.3243666172</v>
      </c>
    </row>
    <row r="115" customFormat="false" ht="12.75" hidden="false" customHeight="false" outlineLevel="0" collapsed="false">
      <c r="A115" s="285" t="s">
        <v>295</v>
      </c>
      <c r="C115" s="330" t="n">
        <v>0</v>
      </c>
      <c r="E115" s="380" t="n">
        <v>0</v>
      </c>
      <c r="G115" s="380" t="n">
        <v>0</v>
      </c>
      <c r="H115" s="330"/>
      <c r="I115" s="380" t="n">
        <v>0</v>
      </c>
      <c r="K115" s="369" t="n">
        <v>0</v>
      </c>
      <c r="M115" s="380" t="n">
        <v>0</v>
      </c>
      <c r="N115" s="369"/>
      <c r="O115" s="380" t="n">
        <v>0</v>
      </c>
      <c r="P115" s="369"/>
      <c r="Q115" s="380" t="n">
        <v>0</v>
      </c>
      <c r="R115" s="369"/>
      <c r="S115" s="380" t="n">
        <v>0</v>
      </c>
      <c r="T115" s="369"/>
      <c r="U115" s="380" t="n">
        <v>0</v>
      </c>
      <c r="W115" s="369" t="n">
        <v>0</v>
      </c>
      <c r="X115" s="380"/>
      <c r="Y115" s="380" t="n">
        <v>0</v>
      </c>
      <c r="AA115" s="369" t="n">
        <v>0</v>
      </c>
      <c r="AC115" s="369" t="n">
        <v>0</v>
      </c>
      <c r="AD115" s="370"/>
      <c r="AE115" s="383" t="n">
        <v>0</v>
      </c>
      <c r="AG115" s="369"/>
      <c r="AL115" s="369" t="n">
        <v>0</v>
      </c>
    </row>
    <row r="116" customFormat="false" ht="12.75" hidden="false" customHeight="false" outlineLevel="0" collapsed="false">
      <c r="A116" s="285" t="s">
        <v>296</v>
      </c>
      <c r="C116" s="330" t="n">
        <v>-70000</v>
      </c>
      <c r="E116" s="380" t="n">
        <v>0</v>
      </c>
      <c r="G116" s="380" t="n">
        <v>-70000</v>
      </c>
      <c r="H116" s="330"/>
      <c r="I116" s="380" t="n">
        <v>0</v>
      </c>
      <c r="K116" s="388" t="n">
        <v>0</v>
      </c>
      <c r="M116" s="380" t="n">
        <v>0</v>
      </c>
      <c r="N116" s="389"/>
      <c r="O116" s="380" t="n">
        <v>0</v>
      </c>
      <c r="P116" s="389"/>
      <c r="Q116" s="380" t="n">
        <v>0</v>
      </c>
      <c r="R116" s="389"/>
      <c r="S116" s="380" t="n">
        <v>0</v>
      </c>
      <c r="T116" s="389"/>
      <c r="U116" s="380" t="n">
        <v>0</v>
      </c>
      <c r="W116" s="388" t="n">
        <v>0</v>
      </c>
      <c r="X116" s="380"/>
      <c r="Y116" s="380" t="n">
        <v>0</v>
      </c>
      <c r="AA116" s="388" t="n">
        <v>0</v>
      </c>
      <c r="AC116" s="380" t="n">
        <v>-70000</v>
      </c>
      <c r="AD116" s="370"/>
      <c r="AE116" s="383" t="n">
        <v>-46584.182969653</v>
      </c>
      <c r="AG116" s="389"/>
      <c r="AL116" s="388" t="n">
        <v>0</v>
      </c>
    </row>
    <row r="117" customFormat="false" ht="12.75" hidden="false" customHeight="false" outlineLevel="0" collapsed="false">
      <c r="A117" s="285" t="s">
        <v>297</v>
      </c>
      <c r="C117" s="377" t="n">
        <v>5024790</v>
      </c>
      <c r="E117" s="378" t="n">
        <v>140266</v>
      </c>
      <c r="G117" s="378" t="n">
        <v>5165056</v>
      </c>
      <c r="H117" s="330"/>
      <c r="I117" s="378" t="n">
        <v>-81155</v>
      </c>
      <c r="K117" s="379" t="n">
        <v>709</v>
      </c>
      <c r="M117" s="378" t="n">
        <v>-80446</v>
      </c>
      <c r="N117" s="369"/>
      <c r="O117" s="378" t="n">
        <v>5701432</v>
      </c>
      <c r="P117" s="369"/>
      <c r="Q117" s="378" t="n">
        <v>2833</v>
      </c>
      <c r="R117" s="369"/>
      <c r="S117" s="378" t="n">
        <v>5704265</v>
      </c>
      <c r="T117" s="369"/>
      <c r="U117" s="378" t="n">
        <v>-1271577</v>
      </c>
      <c r="W117" s="379" t="n">
        <v>443120</v>
      </c>
      <c r="X117" s="380"/>
      <c r="Y117" s="388" t="n">
        <v>204683</v>
      </c>
      <c r="AA117" s="379" t="n">
        <v>-623774</v>
      </c>
      <c r="AC117" s="378" t="n">
        <v>10165101</v>
      </c>
      <c r="AD117" s="370"/>
      <c r="AE117" s="390" t="n">
        <v>6764756.0698429</v>
      </c>
      <c r="AG117" s="369"/>
      <c r="AL117" s="379" t="n">
        <v>1511434.76400696</v>
      </c>
    </row>
    <row r="118" customFormat="false" ht="12.75" hidden="false" customHeight="false" outlineLevel="0" collapsed="false">
      <c r="A118" s="285" t="s">
        <v>298</v>
      </c>
      <c r="C118" s="377" t="n">
        <v>0</v>
      </c>
      <c r="E118" s="378" t="n">
        <v>0</v>
      </c>
      <c r="G118" s="378" t="n">
        <v>0</v>
      </c>
      <c r="H118" s="330"/>
      <c r="I118" s="378" t="n">
        <v>0</v>
      </c>
      <c r="K118" s="379" t="n">
        <v>0</v>
      </c>
      <c r="M118" s="378" t="n">
        <v>0</v>
      </c>
      <c r="N118" s="369"/>
      <c r="O118" s="378" t="n">
        <v>0</v>
      </c>
      <c r="P118" s="369"/>
      <c r="Q118" s="378" t="n">
        <v>0</v>
      </c>
      <c r="R118" s="369"/>
      <c r="S118" s="378" t="n">
        <v>0</v>
      </c>
      <c r="T118" s="369"/>
      <c r="U118" s="378" t="n">
        <v>0</v>
      </c>
      <c r="W118" s="379" t="n">
        <v>0</v>
      </c>
      <c r="X118" s="380"/>
      <c r="Y118" s="379" t="n">
        <v>0</v>
      </c>
      <c r="AA118" s="379" t="n">
        <v>0</v>
      </c>
      <c r="AC118" s="378" t="n">
        <v>0</v>
      </c>
      <c r="AD118" s="370"/>
      <c r="AE118" s="371" t="n">
        <v>0</v>
      </c>
      <c r="AG118" s="369"/>
      <c r="AL118" s="379" t="n">
        <v>-1568824.33028974</v>
      </c>
    </row>
    <row r="119" customFormat="false" ht="12.75" hidden="false" customHeight="false" outlineLevel="0" collapsed="false">
      <c r="A119" s="285" t="s">
        <v>299</v>
      </c>
      <c r="C119" s="377" t="n">
        <v>-3232402</v>
      </c>
      <c r="E119" s="378" t="n">
        <v>453602</v>
      </c>
      <c r="G119" s="378" t="n">
        <v>-2778800</v>
      </c>
      <c r="H119" s="330"/>
      <c r="I119" s="378" t="n">
        <v>3068506</v>
      </c>
      <c r="K119" s="248" t="n">
        <v>-6</v>
      </c>
      <c r="M119" s="378" t="n">
        <v>3068500</v>
      </c>
      <c r="O119" s="378" t="n">
        <v>25060</v>
      </c>
      <c r="Q119" s="378" t="n">
        <v>-10</v>
      </c>
      <c r="S119" s="378" t="n">
        <v>25050</v>
      </c>
      <c r="U119" s="378" t="n">
        <v>526105</v>
      </c>
      <c r="W119" s="248" t="n">
        <v>14</v>
      </c>
      <c r="X119" s="380"/>
      <c r="Y119" s="379" t="n">
        <v>-10165</v>
      </c>
      <c r="AA119" s="248" t="n">
        <v>515954</v>
      </c>
      <c r="AC119" s="378" t="n">
        <v>830704</v>
      </c>
      <c r="AD119" s="370"/>
      <c r="AE119" s="371" t="n">
        <v>552823.816137466</v>
      </c>
      <c r="AL119" s="248" t="n">
        <v>5362.56788379982</v>
      </c>
    </row>
    <row r="120" customFormat="false" ht="12.75" hidden="false" customHeight="false" outlineLevel="0" collapsed="false">
      <c r="A120" s="285"/>
      <c r="C120" s="250" t="n">
        <v>4155441</v>
      </c>
      <c r="E120" s="248" t="n">
        <v>593868</v>
      </c>
      <c r="F120" s="0"/>
      <c r="G120" s="248" t="n">
        <v>4749309</v>
      </c>
      <c r="H120" s="250"/>
      <c r="I120" s="391" t="n">
        <v>2987351</v>
      </c>
      <c r="K120" s="328" t="n">
        <v>703</v>
      </c>
      <c r="L120" s="0"/>
      <c r="M120" s="248" t="n">
        <v>2988054</v>
      </c>
      <c r="N120" s="328"/>
      <c r="O120" s="250" t="n">
        <v>5726492</v>
      </c>
      <c r="P120" s="328"/>
      <c r="Q120" s="250" t="n">
        <v>2823</v>
      </c>
      <c r="R120" s="328"/>
      <c r="S120" s="250" t="n">
        <v>5729315</v>
      </c>
      <c r="T120" s="328"/>
      <c r="U120" s="250" t="n">
        <v>-629288</v>
      </c>
      <c r="W120" s="328" t="n">
        <v>443134</v>
      </c>
      <c r="Y120" s="248" t="n">
        <v>194518</v>
      </c>
      <c r="Z120" s="0"/>
      <c r="AA120" s="328" t="n">
        <v>8364</v>
      </c>
      <c r="AC120" s="248" t="n">
        <v>13475042</v>
      </c>
      <c r="AD120" s="370"/>
      <c r="AE120" s="371" t="n">
        <v>8967483.17216799</v>
      </c>
      <c r="AG120" s="328"/>
      <c r="AL120" s="328" t="n">
        <v>7888821.84951214</v>
      </c>
    </row>
    <row r="121" customFormat="false" ht="12.75" hidden="false" customHeight="false" outlineLevel="0" collapsed="false">
      <c r="A121" s="392"/>
      <c r="G121" s="248" t="n">
        <v>2386256</v>
      </c>
      <c r="M121" s="248" t="n">
        <v>2988054</v>
      </c>
      <c r="S121" s="250" t="n">
        <v>5729315</v>
      </c>
      <c r="Y121" s="248" t="n">
        <v>194518</v>
      </c>
      <c r="AA121" s="248" t="n">
        <v>-107820</v>
      </c>
      <c r="AC121" s="248" t="n">
        <v>10995805</v>
      </c>
      <c r="AD121" s="370"/>
      <c r="AE121" s="393" t="n">
        <v>7317579.88598036</v>
      </c>
    </row>
    <row r="122" customFormat="false" ht="12.75" hidden="false" customHeight="false" outlineLevel="0" collapsed="false">
      <c r="AD122" s="370"/>
      <c r="AE122" s="371" t="n">
        <v>2321102.0907756</v>
      </c>
    </row>
    <row r="123" customFormat="false" ht="12.75" hidden="false" customHeight="false" outlineLevel="0" collapsed="false">
      <c r="AD123" s="370"/>
      <c r="AE123" s="371" t="n">
        <v>11288585.2629436</v>
      </c>
    </row>
    <row r="124" customFormat="false" ht="12.75" hidden="false" customHeight="false" outlineLevel="0" collapsed="false">
      <c r="AE124" s="249"/>
    </row>
    <row r="135" customFormat="false" ht="12.75" hidden="false" customHeight="false" outlineLevel="0" collapsed="false">
      <c r="A135" s="394" t="s">
        <v>300</v>
      </c>
      <c r="B135" s="314" t="s">
        <v>301</v>
      </c>
      <c r="C135" s="377" t="n">
        <v>0</v>
      </c>
      <c r="D135" s="314"/>
      <c r="E135" s="378" t="n">
        <v>0</v>
      </c>
      <c r="G135" s="378" t="n">
        <v>0</v>
      </c>
      <c r="H135" s="330"/>
      <c r="I135" s="395" t="n">
        <v>0</v>
      </c>
      <c r="K135" s="379" t="n">
        <v>0</v>
      </c>
      <c r="M135" s="378" t="n">
        <v>0</v>
      </c>
      <c r="N135" s="369"/>
      <c r="O135" s="396" t="n">
        <v>0</v>
      </c>
      <c r="P135" s="369"/>
      <c r="Q135" s="396" t="n">
        <v>0</v>
      </c>
      <c r="R135" s="369"/>
      <c r="S135" s="396" t="n">
        <v>0</v>
      </c>
      <c r="T135" s="369"/>
      <c r="U135" s="397" t="n">
        <v>0</v>
      </c>
      <c r="W135" s="379" t="n">
        <v>0</v>
      </c>
      <c r="X135" s="380"/>
      <c r="Y135" s="378" t="n">
        <v>0</v>
      </c>
      <c r="AA135" s="379" t="n">
        <v>0</v>
      </c>
      <c r="AB135" s="249" t="n">
        <v>0</v>
      </c>
      <c r="AC135" s="378" t="n">
        <v>0</v>
      </c>
      <c r="AE135" s="379" t="n">
        <v>0</v>
      </c>
      <c r="AG135" s="369"/>
      <c r="AK135" s="249" t="n">
        <v>0</v>
      </c>
      <c r="AL135" s="379" t="n">
        <v>0</v>
      </c>
    </row>
    <row r="136" customFormat="false" ht="12.75" hidden="false" customHeight="false" outlineLevel="0" collapsed="false">
      <c r="C136" s="367"/>
      <c r="E136" s="366"/>
      <c r="G136" s="366"/>
      <c r="H136" s="367"/>
      <c r="I136" s="368"/>
      <c r="K136" s="368"/>
      <c r="M136" s="366"/>
      <c r="N136" s="369"/>
      <c r="O136" s="366"/>
      <c r="P136" s="369"/>
      <c r="Q136" s="366"/>
      <c r="R136" s="369"/>
      <c r="S136" s="366"/>
      <c r="T136" s="369"/>
      <c r="U136" s="367"/>
      <c r="W136" s="368"/>
      <c r="X136" s="366"/>
      <c r="Y136" s="366"/>
      <c r="AA136" s="368"/>
      <c r="AC136" s="366"/>
      <c r="AE136" s="368" t="n">
        <v>0</v>
      </c>
      <c r="AG136" s="369"/>
      <c r="AL136" s="368" t="n">
        <v>0</v>
      </c>
    </row>
    <row r="137" customFormat="false" ht="12.75" hidden="false" customHeight="false" outlineLevel="0" collapsed="false">
      <c r="C137" s="330" t="n">
        <v>0</v>
      </c>
      <c r="E137" s="380" t="n">
        <v>0</v>
      </c>
      <c r="G137" s="380" t="n">
        <v>0</v>
      </c>
      <c r="H137" s="330"/>
      <c r="I137" s="369" t="n">
        <v>0</v>
      </c>
      <c r="K137" s="369" t="n">
        <v>0</v>
      </c>
      <c r="M137" s="380" t="n">
        <v>0</v>
      </c>
      <c r="N137" s="369"/>
      <c r="O137" s="380" t="n">
        <v>0</v>
      </c>
      <c r="P137" s="369"/>
      <c r="Q137" s="380" t="n">
        <v>0</v>
      </c>
      <c r="R137" s="369"/>
      <c r="S137" s="380" t="n">
        <v>0</v>
      </c>
      <c r="T137" s="369"/>
      <c r="U137" s="330" t="n">
        <v>0</v>
      </c>
      <c r="W137" s="369" t="n">
        <v>0</v>
      </c>
      <c r="X137" s="380"/>
      <c r="Y137" s="380" t="n">
        <v>0</v>
      </c>
      <c r="AA137" s="369" t="n">
        <v>0</v>
      </c>
      <c r="AC137" s="380" t="n">
        <v>0</v>
      </c>
      <c r="AE137" s="368" t="n">
        <v>0</v>
      </c>
      <c r="AG137" s="369"/>
      <c r="AL137" s="369" t="n">
        <v>0</v>
      </c>
    </row>
    <row r="138" customFormat="false" ht="12.75" hidden="false" customHeight="false" outlineLevel="0" collapsed="false">
      <c r="C138" s="330" t="n">
        <v>0</v>
      </c>
      <c r="E138" s="380" t="n">
        <v>0</v>
      </c>
      <c r="G138" s="380" t="n">
        <v>0</v>
      </c>
      <c r="H138" s="330"/>
      <c r="I138" s="369" t="n">
        <v>0</v>
      </c>
      <c r="K138" s="369" t="n">
        <v>0</v>
      </c>
      <c r="M138" s="380" t="n">
        <v>0</v>
      </c>
      <c r="N138" s="369"/>
      <c r="O138" s="380" t="n">
        <v>0</v>
      </c>
      <c r="P138" s="369"/>
      <c r="Q138" s="380" t="n">
        <v>0</v>
      </c>
      <c r="R138" s="369"/>
      <c r="S138" s="380" t="n">
        <v>0</v>
      </c>
      <c r="T138" s="369"/>
      <c r="U138" s="330" t="n">
        <v>0</v>
      </c>
      <c r="W138" s="369" t="n">
        <v>0</v>
      </c>
      <c r="X138" s="380"/>
      <c r="Y138" s="380" t="n">
        <v>0</v>
      </c>
      <c r="AA138" s="369" t="n">
        <v>0</v>
      </c>
      <c r="AC138" s="380" t="n">
        <v>0</v>
      </c>
      <c r="AE138" s="369" t="n">
        <v>0</v>
      </c>
      <c r="AG138" s="369"/>
      <c r="AL138" s="369" t="n">
        <v>0</v>
      </c>
    </row>
    <row r="139" customFormat="false" ht="12.75" hidden="false" customHeight="false" outlineLevel="0" collapsed="false">
      <c r="C139" s="330" t="n">
        <v>0</v>
      </c>
      <c r="E139" s="380" t="n">
        <v>0</v>
      </c>
      <c r="G139" s="380" t="n">
        <v>0</v>
      </c>
      <c r="H139" s="330"/>
      <c r="I139" s="369" t="n">
        <v>0</v>
      </c>
      <c r="K139" s="369" t="n">
        <v>0</v>
      </c>
      <c r="M139" s="380" t="n">
        <v>0</v>
      </c>
      <c r="N139" s="369"/>
      <c r="O139" s="380" t="n">
        <v>0</v>
      </c>
      <c r="P139" s="369"/>
      <c r="Q139" s="380" t="n">
        <v>0</v>
      </c>
      <c r="R139" s="369"/>
      <c r="S139" s="380" t="n">
        <v>0</v>
      </c>
      <c r="T139" s="369"/>
      <c r="U139" s="330" t="n">
        <v>0</v>
      </c>
      <c r="W139" s="369" t="n">
        <v>0</v>
      </c>
      <c r="X139" s="380"/>
      <c r="Y139" s="380" t="n">
        <v>0</v>
      </c>
      <c r="AA139" s="369" t="n">
        <v>0</v>
      </c>
      <c r="AC139" s="380" t="n">
        <v>0</v>
      </c>
      <c r="AE139" s="369" t="n">
        <v>0</v>
      </c>
      <c r="AG139" s="369"/>
      <c r="AL139" s="369" t="n">
        <v>0</v>
      </c>
    </row>
    <row r="140" customFormat="false" ht="12.75" hidden="false" customHeight="false" outlineLevel="0" collapsed="false">
      <c r="C140" s="330" t="n">
        <v>0</v>
      </c>
      <c r="E140" s="380" t="n">
        <v>0</v>
      </c>
      <c r="G140" s="380" t="n">
        <v>0</v>
      </c>
      <c r="H140" s="330"/>
      <c r="I140" s="369" t="n">
        <v>0</v>
      </c>
      <c r="K140" s="369" t="n">
        <v>0</v>
      </c>
      <c r="M140" s="380" t="n">
        <v>0</v>
      </c>
      <c r="N140" s="369"/>
      <c r="O140" s="380" t="n">
        <v>0</v>
      </c>
      <c r="P140" s="369"/>
      <c r="Q140" s="380" t="n">
        <v>0</v>
      </c>
      <c r="R140" s="369"/>
      <c r="S140" s="380" t="n">
        <v>0</v>
      </c>
      <c r="T140" s="369"/>
      <c r="U140" s="330" t="n">
        <v>0</v>
      </c>
      <c r="W140" s="369" t="n">
        <v>0</v>
      </c>
      <c r="X140" s="380"/>
      <c r="Y140" s="380" t="n">
        <v>0</v>
      </c>
      <c r="AA140" s="369" t="n">
        <v>0</v>
      </c>
      <c r="AC140" s="380" t="n">
        <v>0</v>
      </c>
      <c r="AE140" s="369" t="n">
        <v>0</v>
      </c>
      <c r="AG140" s="369"/>
      <c r="AL140" s="369" t="n">
        <v>0</v>
      </c>
    </row>
    <row r="141" customFormat="false" ht="12.75" hidden="false" customHeight="false" outlineLevel="0" collapsed="false">
      <c r="C141" s="330" t="n">
        <v>0</v>
      </c>
      <c r="E141" s="380" t="n">
        <v>0</v>
      </c>
      <c r="G141" s="380" t="n">
        <v>0</v>
      </c>
      <c r="H141" s="330"/>
      <c r="I141" s="369" t="n">
        <v>0</v>
      </c>
      <c r="K141" s="369" t="n">
        <v>0</v>
      </c>
      <c r="M141" s="380" t="n">
        <v>0</v>
      </c>
      <c r="N141" s="369"/>
      <c r="O141" s="380" t="n">
        <v>0</v>
      </c>
      <c r="P141" s="369"/>
      <c r="Q141" s="380" t="n">
        <v>0</v>
      </c>
      <c r="R141" s="369"/>
      <c r="S141" s="380" t="n">
        <v>0</v>
      </c>
      <c r="T141" s="369"/>
      <c r="U141" s="330" t="n">
        <v>0</v>
      </c>
      <c r="W141" s="369" t="n">
        <v>0</v>
      </c>
      <c r="X141" s="380"/>
      <c r="Y141" s="380" t="n">
        <v>0</v>
      </c>
      <c r="AA141" s="369" t="n">
        <v>0</v>
      </c>
      <c r="AC141" s="380" t="n">
        <v>0</v>
      </c>
      <c r="AE141" s="369" t="n">
        <v>0</v>
      </c>
      <c r="AG141" s="369"/>
      <c r="AL141" s="369" t="n">
        <v>0</v>
      </c>
    </row>
    <row r="142" customFormat="false" ht="12.75" hidden="false" customHeight="false" outlineLevel="0" collapsed="false">
      <c r="C142" s="330" t="n">
        <v>0</v>
      </c>
      <c r="E142" s="380" t="n">
        <v>0</v>
      </c>
      <c r="G142" s="380" t="n">
        <v>0</v>
      </c>
      <c r="H142" s="330"/>
      <c r="I142" s="369" t="n">
        <v>0</v>
      </c>
      <c r="K142" s="369" t="n">
        <v>0</v>
      </c>
      <c r="M142" s="380" t="n">
        <v>0</v>
      </c>
      <c r="N142" s="369"/>
      <c r="O142" s="380" t="n">
        <v>0</v>
      </c>
      <c r="P142" s="369"/>
      <c r="Q142" s="380" t="n">
        <v>0</v>
      </c>
      <c r="R142" s="369"/>
      <c r="S142" s="380" t="n">
        <v>0</v>
      </c>
      <c r="T142" s="369"/>
      <c r="U142" s="330" t="n">
        <v>0</v>
      </c>
      <c r="W142" s="369" t="n">
        <v>0</v>
      </c>
      <c r="X142" s="380"/>
      <c r="Y142" s="380" t="n">
        <v>0</v>
      </c>
      <c r="AA142" s="369" t="n">
        <v>0</v>
      </c>
      <c r="AC142" s="380" t="n">
        <v>0</v>
      </c>
      <c r="AE142" s="369" t="n">
        <v>0</v>
      </c>
      <c r="AG142" s="369"/>
      <c r="AL142" s="369" t="n">
        <v>0</v>
      </c>
    </row>
    <row r="143" customFormat="false" ht="12.75" hidden="false" customHeight="false" outlineLevel="0" collapsed="false">
      <c r="C143" s="330"/>
      <c r="E143" s="380" t="n">
        <v>0</v>
      </c>
      <c r="G143" s="380" t="n">
        <v>0</v>
      </c>
      <c r="H143" s="330"/>
      <c r="I143" s="369" t="n">
        <v>0</v>
      </c>
      <c r="K143" s="369" t="n">
        <v>0</v>
      </c>
      <c r="M143" s="380" t="n">
        <v>0</v>
      </c>
      <c r="N143" s="369"/>
      <c r="O143" s="380" t="n">
        <v>0</v>
      </c>
      <c r="P143" s="369"/>
      <c r="Q143" s="380" t="n">
        <v>0</v>
      </c>
      <c r="R143" s="369"/>
      <c r="S143" s="380" t="n">
        <v>0</v>
      </c>
      <c r="T143" s="369"/>
      <c r="U143" s="330" t="n">
        <v>0</v>
      </c>
      <c r="W143" s="369" t="n">
        <v>0</v>
      </c>
      <c r="X143" s="380"/>
      <c r="Y143" s="380" t="n">
        <v>0</v>
      </c>
      <c r="AA143" s="369" t="n">
        <v>0</v>
      </c>
      <c r="AC143" s="380" t="n">
        <v>0</v>
      </c>
      <c r="AE143" s="369" t="n">
        <v>0</v>
      </c>
      <c r="AG143" s="369"/>
      <c r="AL143" s="369" t="n">
        <v>0</v>
      </c>
    </row>
    <row r="144" customFormat="false" ht="12.75" hidden="false" customHeight="false" outlineLevel="0" collapsed="false">
      <c r="C144" s="330" t="n">
        <v>0</v>
      </c>
      <c r="E144" s="380" t="n">
        <v>0</v>
      </c>
      <c r="G144" s="380" t="n">
        <v>0</v>
      </c>
      <c r="H144" s="330"/>
      <c r="I144" s="369" t="n">
        <v>0</v>
      </c>
      <c r="K144" s="369" t="n">
        <v>0</v>
      </c>
      <c r="M144" s="380" t="n">
        <v>0</v>
      </c>
      <c r="N144" s="369"/>
      <c r="O144" s="380" t="n">
        <v>0</v>
      </c>
      <c r="P144" s="369"/>
      <c r="Q144" s="380" t="n">
        <v>0</v>
      </c>
      <c r="R144" s="369"/>
      <c r="S144" s="380" t="n">
        <v>0</v>
      </c>
      <c r="T144" s="369"/>
      <c r="U144" s="330" t="n">
        <v>0</v>
      </c>
      <c r="W144" s="369" t="n">
        <v>0</v>
      </c>
      <c r="X144" s="380"/>
      <c r="Y144" s="380" t="n">
        <v>0</v>
      </c>
      <c r="AA144" s="369" t="n">
        <v>0</v>
      </c>
      <c r="AC144" s="380" t="n">
        <v>0</v>
      </c>
      <c r="AE144" s="369" t="n">
        <v>0</v>
      </c>
      <c r="AG144" s="369"/>
      <c r="AL144" s="369" t="n">
        <v>0</v>
      </c>
    </row>
    <row r="145" customFormat="false" ht="12.75" hidden="false" customHeight="false" outlineLevel="0" collapsed="false">
      <c r="C145" s="330" t="n">
        <v>0</v>
      </c>
      <c r="E145" s="380" t="n">
        <v>0</v>
      </c>
      <c r="G145" s="380" t="n">
        <v>0</v>
      </c>
      <c r="H145" s="330"/>
      <c r="I145" s="398" t="n">
        <v>0</v>
      </c>
      <c r="K145" s="388" t="n">
        <v>0</v>
      </c>
      <c r="M145" s="380" t="n">
        <v>0</v>
      </c>
      <c r="N145" s="389"/>
      <c r="O145" s="380" t="n">
        <v>0</v>
      </c>
      <c r="P145" s="389"/>
      <c r="Q145" s="380" t="n">
        <v>0</v>
      </c>
      <c r="R145" s="389"/>
      <c r="S145" s="380" t="n">
        <v>0</v>
      </c>
      <c r="T145" s="389"/>
      <c r="U145" s="330" t="n">
        <v>0</v>
      </c>
      <c r="W145" s="388" t="n">
        <v>0</v>
      </c>
      <c r="X145" s="380"/>
      <c r="Y145" s="380" t="n">
        <v>0</v>
      </c>
      <c r="AA145" s="388" t="n">
        <v>0</v>
      </c>
      <c r="AC145" s="380" t="n">
        <v>0</v>
      </c>
      <c r="AE145" s="369" t="n">
        <v>0</v>
      </c>
      <c r="AG145" s="389"/>
      <c r="AL145" s="388" t="n">
        <v>0</v>
      </c>
    </row>
    <row r="146" customFormat="false" ht="12.75" hidden="false" customHeight="false" outlineLevel="0" collapsed="false">
      <c r="C146" s="377" t="n">
        <v>0</v>
      </c>
      <c r="E146" s="378" t="n">
        <v>0</v>
      </c>
      <c r="G146" s="378" t="n">
        <v>0</v>
      </c>
      <c r="H146" s="330"/>
      <c r="I146" s="395" t="n">
        <v>0</v>
      </c>
      <c r="K146" s="379" t="n">
        <v>0</v>
      </c>
      <c r="M146" s="378" t="n">
        <v>0</v>
      </c>
      <c r="N146" s="369"/>
      <c r="O146" s="396" t="n">
        <v>0</v>
      </c>
      <c r="P146" s="369"/>
      <c r="Q146" s="396" t="n">
        <v>0</v>
      </c>
      <c r="R146" s="369"/>
      <c r="S146" s="396" t="n">
        <v>0</v>
      </c>
      <c r="T146" s="369"/>
      <c r="U146" s="397" t="n">
        <v>0</v>
      </c>
      <c r="W146" s="379" t="n">
        <v>0</v>
      </c>
      <c r="X146" s="380"/>
      <c r="Y146" s="378" t="n">
        <v>0</v>
      </c>
      <c r="AA146" s="379" t="n">
        <v>0</v>
      </c>
      <c r="AC146" s="378" t="n">
        <v>0</v>
      </c>
      <c r="AE146" s="388" t="n">
        <v>0</v>
      </c>
      <c r="AG146" s="369"/>
      <c r="AL146" s="379" t="n">
        <v>0</v>
      </c>
    </row>
    <row r="147" customFormat="false" ht="12.75" hidden="false" customHeight="false" outlineLevel="0" collapsed="false">
      <c r="C147" s="377" t="n">
        <v>0</v>
      </c>
      <c r="E147" s="378" t="n">
        <v>0</v>
      </c>
      <c r="G147" s="378" t="n">
        <v>0</v>
      </c>
      <c r="H147" s="330"/>
      <c r="I147" s="395" t="n">
        <v>0</v>
      </c>
      <c r="K147" s="379" t="n">
        <v>0</v>
      </c>
      <c r="M147" s="378" t="n">
        <v>0</v>
      </c>
      <c r="N147" s="369"/>
      <c r="O147" s="396" t="n">
        <v>0</v>
      </c>
      <c r="P147" s="369"/>
      <c r="Q147" s="396" t="n">
        <v>0</v>
      </c>
      <c r="R147" s="369"/>
      <c r="S147" s="396" t="n">
        <v>0</v>
      </c>
      <c r="T147" s="369"/>
      <c r="U147" s="397" t="n">
        <v>0</v>
      </c>
      <c r="W147" s="379" t="n">
        <v>0</v>
      </c>
      <c r="X147" s="380"/>
      <c r="Y147" s="378" t="n">
        <v>0</v>
      </c>
      <c r="AA147" s="379" t="n">
        <v>0</v>
      </c>
      <c r="AC147" s="378" t="n">
        <v>0</v>
      </c>
      <c r="AE147" s="379" t="n">
        <v>0</v>
      </c>
      <c r="AG147" s="369"/>
      <c r="AL147" s="379" t="n">
        <v>0</v>
      </c>
    </row>
    <row r="148" customFormat="false" ht="12.75" hidden="false" customHeight="false" outlineLevel="0" collapsed="false">
      <c r="C148" s="377" t="n">
        <v>0</v>
      </c>
      <c r="E148" s="378" t="n">
        <v>0</v>
      </c>
      <c r="G148" s="378"/>
      <c r="H148" s="330"/>
      <c r="M148" s="378"/>
      <c r="O148" s="396" t="n">
        <v>0</v>
      </c>
      <c r="Q148" s="396" t="n">
        <v>0</v>
      </c>
      <c r="S148" s="396" t="n">
        <v>0</v>
      </c>
      <c r="U148" s="397" t="n">
        <v>0</v>
      </c>
      <c r="X148" s="380"/>
      <c r="Y148" s="378"/>
      <c r="AC148" s="378"/>
      <c r="AE148" s="379" t="n">
        <v>0</v>
      </c>
    </row>
    <row r="149" customFormat="false" ht="12.75" hidden="false" customHeight="false" outlineLevel="0" collapsed="false">
      <c r="H149" s="250"/>
      <c r="AE149" s="388" t="n">
        <v>0</v>
      </c>
    </row>
    <row r="150" customFormat="false" ht="12.75" hidden="false" customHeight="false" outlineLevel="0" collapsed="false">
      <c r="AE150" s="0"/>
    </row>
    <row r="151" customFormat="false" ht="12.75" hidden="false" customHeight="false" outlineLevel="0" collapsed="false">
      <c r="AE151" s="379" t="n">
        <v>0</v>
      </c>
    </row>
    <row r="152" customFormat="false" ht="12.75" hidden="false" customHeight="false" outlineLevel="0" collapsed="false">
      <c r="AE152" s="379" t="n">
        <v>0</v>
      </c>
    </row>
  </sheetData>
  <printOptions headings="false" gridLines="false" gridLinesSet="true" horizontalCentered="false" verticalCentered="true"/>
  <pageMargins left="0.279861111111111" right="0.25" top="0.25" bottom="0.4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Roman,Italic"&amp;F/&amp;A Prepared By: R. Watt (403-974-6905)&amp;R&amp;"Times New Roman,Italic"&amp;D &amp;T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>
                <anchor moveWithCells="true" sizeWithCells="false">
                  <from>
                    <xdr:col>118</xdr:col>
                    <xdr:colOff>281880</xdr:colOff>
                    <xdr:row>1</xdr:row>
                    <xdr:rowOff>47520</xdr:rowOff>
                  </from>
                  <to>
                    <xdr:col>119</xdr:col>
                    <xdr:colOff>91080</xdr:colOff>
                    <xdr:row>2</xdr:row>
                    <xdr:rowOff>66600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5" name="Button 4">
              <controlPr defaultSize="0" print="false" autoFill="0" autoPict="0">
                <anchor moveWithCells="true" sizeWithCells="false">
                  <from>
                    <xdr:col>8</xdr:col>
                    <xdr:colOff>1005840</xdr:colOff>
                    <xdr:row>0</xdr:row>
                    <xdr:rowOff>0</xdr:rowOff>
                  </from>
                  <to>
                    <xdr:col>9</xdr:col>
                    <xdr:colOff>250920</xdr:colOff>
                    <xdr:row>1</xdr:row>
                    <xdr:rowOff>66960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6" name="Button 5">
              <controlPr defaultSize="0" print="false" autoFill="0" autoPict="0">
                <anchor moveWithCells="true" sizeWithCells="false">
                  <from>
                    <xdr:col>3</xdr:col>
                    <xdr:colOff>160560</xdr:colOff>
                    <xdr:row>0</xdr:row>
                    <xdr:rowOff>75960</xdr:rowOff>
                  </from>
                  <to>
                    <xdr:col>5</xdr:col>
                    <xdr:colOff>30600</xdr:colOff>
                    <xdr:row>3</xdr:row>
                    <xdr:rowOff>38160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7" name="Button 13">
              <controlPr defaultSize="0" print="false" autoFill="0" autoPict="0">
                <anchor moveWithCells="true" sizeWithCells="false">
                  <from>
                    <xdr:col>5</xdr:col>
                    <xdr:colOff>150840</xdr:colOff>
                    <xdr:row>0</xdr:row>
                    <xdr:rowOff>105120</xdr:rowOff>
                  </from>
                  <to>
                    <xdr:col>6</xdr:col>
                    <xdr:colOff>1027080</xdr:colOff>
                    <xdr:row>3</xdr:row>
                    <xdr:rowOff>66960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7"/>
  <sheetViews>
    <sheetView showFormulas="false" showGridLines="false" showRowColHeaders="true" showZeros="true" rightToLeft="false" tabSelected="false" showOutlineSymbols="true" defaultGridColor="true" view="normal" topLeftCell="B1" colorId="64" zoomScale="65" zoomScaleNormal="65" zoomScalePageLayoutView="100" workbookViewId="0">
      <selection pane="topLeft" activeCell="L39" activeCellId="0" sqref="L39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399" width="13.7"/>
    <col collapsed="false" customWidth="true" hidden="false" outlineLevel="0" max="3" min="2" style="400" width="11.85"/>
    <col collapsed="false" customWidth="true" hidden="false" outlineLevel="0" max="4" min="4" style="400" width="6.56"/>
    <col collapsed="false" customWidth="true" hidden="false" outlineLevel="0" max="5" min="5" style="400" width="9.85"/>
    <col collapsed="false" customWidth="true" hidden="false" outlineLevel="0" max="6" min="6" style="400" width="0.41"/>
    <col collapsed="false" customWidth="true" hidden="false" outlineLevel="0" max="7" min="7" style="400" width="41.28"/>
    <col collapsed="false" customWidth="true" hidden="false" outlineLevel="0" max="8" min="8" style="400" width="21.84"/>
    <col collapsed="false" customWidth="true" hidden="false" outlineLevel="0" max="9" min="9" style="400" width="20.56"/>
    <col collapsed="false" customWidth="true" hidden="false" outlineLevel="0" max="10" min="10" style="401" width="20.56"/>
    <col collapsed="false" customWidth="true" hidden="false" outlineLevel="0" max="11" min="11" style="400" width="10.85"/>
    <col collapsed="false" customWidth="true" hidden="false" outlineLevel="0" max="12" min="12" style="400" width="11.28"/>
    <col collapsed="false" customWidth="true" hidden="false" outlineLevel="0" max="13" min="13" style="400" width="9.28"/>
    <col collapsed="false" customWidth="true" hidden="false" outlineLevel="0" max="14" min="14" style="400" width="5.56"/>
    <col collapsed="false" customWidth="true" hidden="false" outlineLevel="0" max="15" min="15" style="400" width="15.28"/>
    <col collapsed="false" customWidth="true" hidden="false" outlineLevel="0" max="16" min="16" style="400" width="13.56"/>
    <col collapsed="false" customWidth="true" hidden="false" outlineLevel="0" max="18" min="17" style="400" width="9.28"/>
    <col collapsed="false" customWidth="false" hidden="false" outlineLevel="0" max="19" min="19" style="400" width="7.99"/>
    <col collapsed="false" customWidth="true" hidden="false" outlineLevel="0" max="20" min="20" style="400" width="43.7"/>
    <col collapsed="false" customWidth="true" hidden="false" outlineLevel="0" max="21" min="21" style="400" width="14.41"/>
    <col collapsed="false" customWidth="true" hidden="false" outlineLevel="0" max="22" min="22" style="400" width="16.13"/>
    <col collapsed="false" customWidth="true" hidden="false" outlineLevel="0" max="23" min="23" style="400" width="16.56"/>
    <col collapsed="false" customWidth="true" hidden="false" outlineLevel="0" max="24" min="24" style="400" width="17.85"/>
    <col collapsed="false" customWidth="true" hidden="false" outlineLevel="0" max="25" min="25" style="400" width="14.41"/>
    <col collapsed="false" customWidth="true" hidden="false" outlineLevel="0" max="26" min="26" style="400" width="15.7"/>
    <col collapsed="false" customWidth="true" hidden="false" outlineLevel="0" max="27" min="27" style="400" width="14.41"/>
    <col collapsed="false" customWidth="true" hidden="false" outlineLevel="0" max="28" min="28" style="400" width="15.7"/>
    <col collapsed="false" customWidth="true" hidden="false" outlineLevel="0" max="29" min="29" style="400" width="14.85"/>
    <col collapsed="false" customWidth="true" hidden="false" outlineLevel="0" max="30" min="30" style="400" width="15.7"/>
    <col collapsed="false" customWidth="true" hidden="false" outlineLevel="0" max="32" min="31" style="400" width="15.28"/>
    <col collapsed="false" customWidth="true" hidden="false" outlineLevel="0" max="34" min="33" style="400" width="14.85"/>
    <col collapsed="false" customWidth="true" hidden="false" outlineLevel="0" max="35" min="35" style="400" width="15.7"/>
    <col collapsed="false" customWidth="true" hidden="false" outlineLevel="0" max="39" min="36" style="400" width="14.85"/>
    <col collapsed="false" customWidth="true" hidden="false" outlineLevel="0" max="41" min="40" style="400" width="15.7"/>
    <col collapsed="false" customWidth="true" hidden="false" outlineLevel="0" max="42" min="42" style="400" width="14.85"/>
    <col collapsed="false" customWidth="true" hidden="false" outlineLevel="0" max="43" min="43" style="400" width="14.41"/>
    <col collapsed="false" customWidth="true" hidden="false" outlineLevel="0" max="44" min="44" style="400" width="15.7"/>
    <col collapsed="false" customWidth="true" hidden="false" outlineLevel="0" max="45" min="45" style="400" width="15.28"/>
    <col collapsed="false" customWidth="true" hidden="false" outlineLevel="0" max="48" min="46" style="400" width="15.7"/>
    <col collapsed="false" customWidth="true" hidden="false" outlineLevel="0" max="49" min="49" style="400" width="14.85"/>
    <col collapsed="false" customWidth="true" hidden="false" outlineLevel="0" max="50" min="50" style="400" width="16.56"/>
    <col collapsed="false" customWidth="true" hidden="false" outlineLevel="0" max="52" min="51" style="400" width="14.28"/>
    <col collapsed="false" customWidth="false" hidden="false" outlineLevel="0" max="257" min="53" style="400" width="7.99"/>
  </cols>
  <sheetData>
    <row r="1" customFormat="false" ht="20.25" hidden="false" customHeight="false" outlineLevel="0" collapsed="false">
      <c r="A1" s="402" t="s">
        <v>302</v>
      </c>
      <c r="B1" s="403"/>
      <c r="C1" s="403"/>
      <c r="D1" s="403"/>
      <c r="E1" s="403"/>
      <c r="F1" s="403"/>
      <c r="G1" s="404" t="n">
        <f aca="false">[18]Input!K44</f>
        <v>36913</v>
      </c>
      <c r="H1" s="405"/>
      <c r="I1" s="406" t="s">
        <v>303</v>
      </c>
      <c r="J1" s="407" t="n">
        <f aca="false">+[18]Input!$K$44</f>
        <v>36913</v>
      </c>
      <c r="K1" s="408"/>
      <c r="S1" s="399"/>
    </row>
    <row r="2" customFormat="false" ht="15" hidden="false" customHeight="false" outlineLevel="0" collapsed="false">
      <c r="A2" s="408"/>
      <c r="B2" s="408"/>
      <c r="C2" s="408"/>
      <c r="D2" s="408"/>
      <c r="E2" s="408"/>
      <c r="F2" s="408"/>
      <c r="G2" s="408"/>
      <c r="H2" s="408"/>
      <c r="I2" s="409" t="s">
        <v>304</v>
      </c>
      <c r="J2" s="410" t="n">
        <f aca="true">NOW()</f>
        <v>45926.9379273899</v>
      </c>
      <c r="K2" s="408"/>
      <c r="L2" s="411"/>
      <c r="M2" s="411"/>
      <c r="N2" s="412"/>
      <c r="S2" s="399"/>
    </row>
    <row r="3" customFormat="false" ht="42" hidden="false" customHeight="true" outlineLevel="0" collapsed="false">
      <c r="A3" s="408"/>
      <c r="B3" s="408"/>
      <c r="C3" s="408"/>
      <c r="D3" s="408"/>
      <c r="E3" s="408"/>
      <c r="F3" s="408"/>
      <c r="G3" s="408"/>
      <c r="H3" s="413" t="s">
        <v>305</v>
      </c>
      <c r="I3" s="414" t="s">
        <v>305</v>
      </c>
      <c r="J3" s="413" t="s">
        <v>306</v>
      </c>
      <c r="K3" s="408"/>
      <c r="L3" s="412"/>
      <c r="M3" s="412"/>
      <c r="N3" s="415"/>
      <c r="O3" s="415"/>
      <c r="S3" s="416" t="s">
        <v>307</v>
      </c>
      <c r="T3" s="408"/>
      <c r="U3" s="412"/>
      <c r="V3" s="412"/>
      <c r="W3" s="412"/>
      <c r="X3" s="412"/>
      <c r="Y3" s="412"/>
      <c r="Z3" s="412"/>
      <c r="AA3" s="412"/>
      <c r="AB3" s="412"/>
      <c r="AC3" s="412"/>
      <c r="AD3" s="412"/>
      <c r="AE3" s="412"/>
      <c r="AF3" s="412"/>
      <c r="AG3" s="412"/>
      <c r="AH3" s="412"/>
      <c r="AI3" s="412"/>
      <c r="AJ3" s="412"/>
      <c r="AK3" s="412"/>
      <c r="AL3" s="412"/>
      <c r="AM3" s="417"/>
      <c r="AN3" s="412"/>
      <c r="AO3" s="412"/>
      <c r="AP3" s="412"/>
      <c r="AQ3" s="412"/>
      <c r="AR3" s="412"/>
      <c r="AS3" s="412"/>
      <c r="AT3" s="412"/>
      <c r="AU3" s="412"/>
      <c r="AV3" s="412"/>
      <c r="AW3" s="412"/>
      <c r="AX3" s="412"/>
      <c r="AY3" s="412"/>
      <c r="AZ3" s="412"/>
      <c r="BB3" s="400" t="s">
        <v>308</v>
      </c>
    </row>
    <row r="4" customFormat="false" ht="18.75" hidden="false" customHeight="false" outlineLevel="0" collapsed="false">
      <c r="A4" s="408"/>
      <c r="B4" s="408"/>
      <c r="C4" s="408"/>
      <c r="D4" s="408"/>
      <c r="E4" s="408"/>
      <c r="F4" s="408"/>
      <c r="G4" s="408"/>
      <c r="H4" s="418" t="n">
        <f aca="false">+[18]Input!$K$45</f>
        <v>36910</v>
      </c>
      <c r="I4" s="419" t="n">
        <f aca="false">+[18]Input!$K$44</f>
        <v>36913</v>
      </c>
      <c r="J4" s="408"/>
      <c r="K4" s="408"/>
      <c r="L4" s="415"/>
      <c r="M4" s="415"/>
      <c r="S4" s="399"/>
      <c r="T4" s="408"/>
      <c r="U4" s="420" t="n">
        <v>36892</v>
      </c>
      <c r="V4" s="420" t="n">
        <v>36893</v>
      </c>
      <c r="W4" s="420" t="n">
        <v>36894</v>
      </c>
      <c r="X4" s="420" t="n">
        <v>36895</v>
      </c>
      <c r="Y4" s="420" t="n">
        <v>36896</v>
      </c>
      <c r="Z4" s="420" t="n">
        <v>36897</v>
      </c>
      <c r="AA4" s="420" t="n">
        <v>36898</v>
      </c>
      <c r="AB4" s="420" t="n">
        <v>36899</v>
      </c>
      <c r="AC4" s="420" t="n">
        <v>36900</v>
      </c>
      <c r="AD4" s="420" t="n">
        <v>36901</v>
      </c>
      <c r="AE4" s="420" t="n">
        <v>36902</v>
      </c>
      <c r="AF4" s="420" t="n">
        <v>36903</v>
      </c>
      <c r="AG4" s="420" t="n">
        <v>36904</v>
      </c>
      <c r="AH4" s="420" t="n">
        <v>36905</v>
      </c>
      <c r="AI4" s="420" t="n">
        <v>36906</v>
      </c>
      <c r="AJ4" s="420" t="n">
        <v>36907</v>
      </c>
      <c r="AK4" s="420" t="n">
        <v>36908</v>
      </c>
      <c r="AL4" s="420" t="n">
        <v>36909</v>
      </c>
      <c r="AM4" s="420" t="n">
        <v>36910</v>
      </c>
      <c r="AN4" s="420" t="n">
        <v>36911</v>
      </c>
      <c r="AO4" s="420" t="n">
        <v>36912</v>
      </c>
      <c r="AP4" s="420" t="n">
        <v>36913</v>
      </c>
      <c r="AQ4" s="420" t="n">
        <v>36914</v>
      </c>
      <c r="AR4" s="420" t="n">
        <v>36915</v>
      </c>
      <c r="AS4" s="420" t="n">
        <v>36916</v>
      </c>
      <c r="AT4" s="420" t="n">
        <v>36917</v>
      </c>
      <c r="AU4" s="420" t="n">
        <v>36918</v>
      </c>
      <c r="AV4" s="420" t="n">
        <v>36919</v>
      </c>
      <c r="AW4" s="420" t="n">
        <v>36920</v>
      </c>
      <c r="AX4" s="420" t="n">
        <v>36921</v>
      </c>
      <c r="AY4" s="420" t="n">
        <v>36922</v>
      </c>
      <c r="AZ4" s="420"/>
      <c r="BB4" s="400" t="s">
        <v>309</v>
      </c>
    </row>
    <row r="5" customFormat="false" ht="19.5" hidden="false" customHeight="false" outlineLevel="0" collapsed="false">
      <c r="A5" s="421" t="s">
        <v>310</v>
      </c>
      <c r="B5" s="408"/>
      <c r="C5" s="408"/>
      <c r="D5" s="408"/>
      <c r="E5" s="408"/>
      <c r="F5" s="408"/>
      <c r="G5" s="408"/>
      <c r="H5" s="422"/>
      <c r="I5" s="423"/>
      <c r="J5" s="422"/>
      <c r="K5" s="403"/>
      <c r="L5" s="412"/>
      <c r="M5" s="424"/>
      <c r="N5" s="415"/>
      <c r="O5" s="415"/>
      <c r="S5" s="399"/>
      <c r="T5" s="408" t="s">
        <v>311</v>
      </c>
      <c r="U5" s="425" t="str">
        <f aca="false">IF(U$4=[18]Input!$K$44,[18]West!$L$71-[18]West!$L$59,"")</f>
        <v/>
      </c>
      <c r="V5" s="425" t="n">
        <v>0</v>
      </c>
      <c r="W5" s="425" t="n">
        <v>125897.265029269</v>
      </c>
      <c r="X5" s="425" t="n">
        <v>-79073.0177536849</v>
      </c>
      <c r="Y5" s="425" t="n">
        <v>-35133.5577093039</v>
      </c>
      <c r="Z5" s="425" t="str">
        <f aca="false">IF(Z$4=[18]Input!$K$44,[18]West!$L$71-[18]West!$L$59,"")</f>
        <v/>
      </c>
      <c r="AA5" s="425" t="str">
        <f aca="false">IF(AA$4=[18]Input!$K$44,[18]West!$L$71-[18]West!$L$59,"")</f>
        <v/>
      </c>
      <c r="AB5" s="425" t="n">
        <v>-255646.562426564</v>
      </c>
      <c r="AC5" s="425" t="n">
        <v>-108217.224682428</v>
      </c>
      <c r="AD5" s="425" t="n">
        <v>-21141.0059004603</v>
      </c>
      <c r="AE5" s="425" t="n">
        <v>267786.519465714</v>
      </c>
      <c r="AF5" s="425" t="n">
        <v>517470.179755207</v>
      </c>
      <c r="AG5" s="425" t="str">
        <f aca="false">IF(AG$4=[18]Input!$K$44,[18]West!$L$71-[18]West!$L$59,"")</f>
        <v/>
      </c>
      <c r="AH5" s="425" t="str">
        <f aca="false">IF(AH$4=[18]Input!$K$44,[18]West!$L$71-[18]West!$L$59,"")</f>
        <v/>
      </c>
      <c r="AI5" s="425" t="str">
        <f aca="false">IF(AI$4=[18]Input!$K$44,[18]West!$L$71-[18]West!$L$59,"")</f>
        <v/>
      </c>
      <c r="AJ5" s="425" t="n">
        <v>700440.629672654</v>
      </c>
      <c r="AK5" s="425" t="n">
        <v>1264154.91197164</v>
      </c>
      <c r="AL5" s="425" t="n">
        <v>1675628.6460715</v>
      </c>
      <c r="AM5" s="425" t="n">
        <v>1933695.73768095</v>
      </c>
      <c r="AN5" s="425" t="str">
        <f aca="false">IF(AN$4=[18]Input!$K$44,[18]West!$L$71-[18]West!$L$59,"")</f>
        <v/>
      </c>
      <c r="AO5" s="425" t="str">
        <f aca="false">IF(AO$4=[18]Input!$K$44,[18]West!$L$71-[18]West!$L$59,"")</f>
        <v/>
      </c>
      <c r="AP5" s="425" t="n">
        <f aca="false">IF(AP$4=[18]Input!$K$44,[18]West!$L$71-[18]West!$L$59,"")</f>
        <v>1741846.97896751</v>
      </c>
      <c r="AQ5" s="425" t="str">
        <f aca="false">IF(AQ$4=[18]Input!$K$44,[18]West!$L$71-[18]West!$L$59,"")</f>
        <v/>
      </c>
      <c r="AR5" s="425" t="str">
        <f aca="false">IF(AR$4=[18]Input!$K$44,[18]West!$L$71-[18]West!$L$59,"")</f>
        <v/>
      </c>
      <c r="AS5" s="425" t="str">
        <f aca="false">IF(AS$4=[18]Input!$K$44,[18]West!$L$71-[18]West!$L$59,"")</f>
        <v/>
      </c>
      <c r="AT5" s="425" t="str">
        <f aca="false">IF(AT$4=[18]Input!$K$44,[18]West!$L$71-[18]West!$L$59,"")</f>
        <v/>
      </c>
      <c r="AU5" s="425" t="str">
        <f aca="false">IF(AU$4=[18]Input!$K$44,[18]West!$L$71-[18]West!$L$59,"")</f>
        <v/>
      </c>
      <c r="AV5" s="425" t="str">
        <f aca="false">IF(AV$4=[18]Input!$K$44,[18]West!$L$71-[18]West!$L$59,"")</f>
        <v/>
      </c>
      <c r="AW5" s="425" t="str">
        <f aca="false">IF(AW$4=[18]Input!$K$44,[18]West!$L$71-[18]West!$L$59,"")</f>
        <v/>
      </c>
      <c r="AX5" s="425" t="str">
        <f aca="false">IF(AX$4=[18]Input!$K$44,[18]West!$L$71-[18]West!$L$59,"")</f>
        <v/>
      </c>
      <c r="AY5" s="425" t="str">
        <f aca="false">IF(AY$4=[18]Input!$K$44,[18]West!$L$71-[18]West!$L$59,"")</f>
        <v/>
      </c>
      <c r="AZ5" s="425" t="n">
        <v>0</v>
      </c>
      <c r="BB5" s="426" t="str">
        <f aca="false">IF(BB$4=[18]Input!$K$44,[18]West!$L$71-[18]West!$L$59,"")</f>
        <v/>
      </c>
    </row>
    <row r="6" customFormat="false" ht="17.25" hidden="false" customHeight="false" outlineLevel="0" collapsed="false">
      <c r="A6" s="408"/>
      <c r="B6" s="427" t="s">
        <v>312</v>
      </c>
      <c r="C6" s="427"/>
      <c r="D6" s="427"/>
      <c r="E6" s="427"/>
      <c r="F6" s="427"/>
      <c r="G6" s="427"/>
      <c r="H6" s="428" t="n">
        <f aca="false">SUM(U6:AY6)-HLOOKUP([18]Input!$K$44,$U$4:$AY$63,3,FALSE())</f>
        <v>4018455.55841951</v>
      </c>
      <c r="I6" s="429" t="n">
        <f aca="false">SUM(U6:AY6)</f>
        <v>4171979.68688733</v>
      </c>
      <c r="J6" s="430" t="n">
        <f aca="false">+I6-H6</f>
        <v>153524.128467814</v>
      </c>
      <c r="K6" s="422"/>
      <c r="L6" s="431" t="s">
        <v>313</v>
      </c>
      <c r="M6" s="432"/>
      <c r="N6" s="432"/>
      <c r="O6" s="433"/>
      <c r="S6" s="399"/>
      <c r="T6" s="408" t="s">
        <v>312</v>
      </c>
      <c r="U6" s="434" t="str">
        <f aca="false">IF(U$4=[18]Input!$K$44,[18]Explanation!$G$11+[18]Explanation!$G$19+[18]Explanation!$G$8+[18]Explanation!$G$13,"")</f>
        <v/>
      </c>
      <c r="V6" s="434" t="n">
        <v>-1408621.20590171</v>
      </c>
      <c r="W6" s="434" t="n">
        <v>317275.727665033</v>
      </c>
      <c r="X6" s="434" t="n">
        <v>-440956.185195621</v>
      </c>
      <c r="Y6" s="434" t="n">
        <v>-377525.32891726</v>
      </c>
      <c r="Z6" s="434" t="str">
        <f aca="false">IF(Z$4=[18]Input!$K$44,[18]Explanation!$G$11+[18]Explanation!$G$19+[18]Explanation!$G$8+[18]Explanation!$G$13,"")</f>
        <v/>
      </c>
      <c r="AA6" s="434" t="str">
        <f aca="false">IF(AA$4=[18]Input!$K$44,[18]Explanation!$G$11+[18]Explanation!$G$19+[18]Explanation!$G$8+[18]Explanation!$G$13,"")</f>
        <v/>
      </c>
      <c r="AB6" s="434" t="n">
        <v>-92757.6622558641</v>
      </c>
      <c r="AC6" s="434" t="n">
        <v>-527431.781218032</v>
      </c>
      <c r="AD6" s="434" t="n">
        <v>1042116.52536617</v>
      </c>
      <c r="AE6" s="434" t="n">
        <v>1736352.66028949</v>
      </c>
      <c r="AF6" s="434" t="n">
        <v>1049652.99513543</v>
      </c>
      <c r="AG6" s="434" t="str">
        <f aca="false">IF(AG$4=[18]Input!$K$44,[18]Explanation!$G$11+[18]Explanation!$G$19+[18]Explanation!$G$8+[18]Explanation!$G$13,"")</f>
        <v/>
      </c>
      <c r="AH6" s="434" t="str">
        <f aca="false">IF(AH$4=[18]Input!$K$44,[18]Explanation!$G$11+[18]Explanation!$G$19+[18]Explanation!$G$8+[18]Explanation!$G$13,"")</f>
        <v/>
      </c>
      <c r="AI6" s="434" t="str">
        <f aca="false">IF(AI$4=[18]Input!$K$44,[18]Explanation!$G$11+[18]Explanation!$G$19+[18]Explanation!$G$8+[18]Explanation!$G$13,"")</f>
        <v/>
      </c>
      <c r="AJ6" s="434" t="n">
        <v>1238459.68855901</v>
      </c>
      <c r="AK6" s="434" t="n">
        <v>2501278.58455185</v>
      </c>
      <c r="AL6" s="434" t="n">
        <v>-294279.23600053</v>
      </c>
      <c r="AM6" s="434" t="n">
        <v>-725109.223658454</v>
      </c>
      <c r="AN6" s="434" t="str">
        <f aca="false">IF(AN$4=[18]Input!$K$44,[18]Explanation!$G$11+[18]Explanation!$G$19+[18]Explanation!$G$8+[18]Explanation!$G$13,"")</f>
        <v/>
      </c>
      <c r="AO6" s="434" t="str">
        <f aca="false">IF(AO$4=[18]Input!$K$44,[18]Explanation!$G$11+[18]Explanation!$G$19+[18]Explanation!$G$8+[18]Explanation!$G$13,"")</f>
        <v/>
      </c>
      <c r="AP6" s="434" t="n">
        <f aca="false">IF(AP$4=[18]Input!$K$44,[18]Explanation!$G$11+[18]Explanation!$G$19+[18]Explanation!$G$8+[18]Explanation!$G$13,"")</f>
        <v>153524.128467814</v>
      </c>
      <c r="AQ6" s="434" t="str">
        <f aca="false">IF(AQ$4=[18]Input!$K$44,[18]Explanation!$G$11+[18]Explanation!$G$19+[18]Explanation!$G$8+[18]Explanation!$G$13,"")</f>
        <v/>
      </c>
      <c r="AR6" s="434" t="str">
        <f aca="false">IF(AR$4=[18]Input!$K$44,[18]Explanation!$G$11+[18]Explanation!$G$19+[18]Explanation!$G$8+[18]Explanation!$G$13,"")</f>
        <v/>
      </c>
      <c r="AS6" s="434" t="str">
        <f aca="false">IF(AS$4=[18]Input!$K$44,[18]Explanation!$G$11+[18]Explanation!$G$19+[18]Explanation!$G$8+[18]Explanation!$G$13,"")</f>
        <v/>
      </c>
      <c r="AT6" s="434" t="str">
        <f aca="false">IF(AT$4=[18]Input!$K$44,[18]Explanation!$G$11+[18]Explanation!$G$19+[18]Explanation!$G$8+[18]Explanation!$G$13,"")</f>
        <v/>
      </c>
      <c r="AU6" s="434" t="str">
        <f aca="false">IF(AU$4=[18]Input!$K$44,[18]Explanation!$G$11+[18]Explanation!$G$19+[18]Explanation!$G$8+[18]Explanation!$G$13,"")</f>
        <v/>
      </c>
      <c r="AV6" s="434" t="str">
        <f aca="false">IF(AV$4=[18]Input!$K$44,[18]Explanation!$G$11+[18]Explanation!$G$19+[18]Explanation!$G$8+[18]Explanation!$G$13,"")</f>
        <v/>
      </c>
      <c r="AW6" s="434" t="str">
        <f aca="false">IF(AW$4=[18]Input!$K$44,[18]Explanation!$G$11+[18]Explanation!$G$19+[18]Explanation!$G$8+[18]Explanation!$G$13,"")</f>
        <v/>
      </c>
      <c r="AX6" s="434" t="str">
        <f aca="false">IF(AX$4=[18]Input!$K$44,[18]Explanation!$G$11+[18]Explanation!$G$19+[18]Explanation!$G$8+[18]Explanation!$G$13,"")</f>
        <v/>
      </c>
      <c r="AY6" s="434" t="str">
        <f aca="false">IF(AY$4=[18]Input!$K$44,[18]Explanation!$G$11+[18]Explanation!$G$19+[18]Explanation!$G$8+[18]Explanation!$G$13,"")</f>
        <v/>
      </c>
      <c r="AZ6" s="434" t="n">
        <v>0</v>
      </c>
      <c r="BB6" s="435" t="str">
        <f aca="false">IF(BB$4=[18]Input!$K$44,[18]Explanation!$G$11+[18]Explanation!$G$19+[18]Explanation!$G$8+[18]Explanation!$G$13,"")</f>
        <v/>
      </c>
    </row>
    <row r="7" customFormat="false" ht="15.75" hidden="false" customHeight="false" outlineLevel="0" collapsed="false">
      <c r="A7" s="408"/>
      <c r="B7" s="427" t="s">
        <v>314</v>
      </c>
      <c r="C7" s="427"/>
      <c r="D7" s="427"/>
      <c r="E7" s="427"/>
      <c r="F7" s="427"/>
      <c r="G7" s="427"/>
      <c r="H7" s="436" t="n">
        <f aca="false">SUM(U7:AY7)-HLOOKUP([18]Input!$K$44,$U$4:$AY$63,4,FALSE())-H20</f>
        <v>0</v>
      </c>
      <c r="I7" s="437" t="n">
        <f aca="false">SUM(U7:AY7)-I20</f>
        <v>0</v>
      </c>
      <c r="J7" s="438" t="n">
        <f aca="false">+I7-H7</f>
        <v>0</v>
      </c>
      <c r="K7" s="422"/>
      <c r="L7" s="439" t="s">
        <v>315</v>
      </c>
      <c r="M7" s="440"/>
      <c r="N7" s="440"/>
      <c r="O7" s="441" t="n">
        <f aca="false">+'[18]Cand P&amp;L'!I68</f>
        <v>7079427.06501033</v>
      </c>
      <c r="S7" s="399"/>
      <c r="T7" s="408" t="s">
        <v>314</v>
      </c>
      <c r="U7" s="434" t="str">
        <f aca="false">IF(U$4=[18]Input!$K$44,[18]Explanation!$G$7+[18]Explanation!$G$12,"")</f>
        <v/>
      </c>
      <c r="V7" s="434" t="n">
        <v>0</v>
      </c>
      <c r="W7" s="434" t="n">
        <v>0</v>
      </c>
      <c r="X7" s="434" t="n">
        <v>0</v>
      </c>
      <c r="Y7" s="434" t="n">
        <v>0</v>
      </c>
      <c r="Z7" s="434" t="str">
        <f aca="false">IF(Z$4=[18]Input!$K$44,[18]Explanation!$G$7+[18]Explanation!$G$12,"")</f>
        <v/>
      </c>
      <c r="AA7" s="434" t="str">
        <f aca="false">IF(AA$4=[18]Input!$K$44,[18]Explanation!$G$7+[18]Explanation!$G$12,"")</f>
        <v/>
      </c>
      <c r="AB7" s="434" t="n">
        <v>0</v>
      </c>
      <c r="AC7" s="434" t="n">
        <v>0</v>
      </c>
      <c r="AD7" s="434" t="n">
        <v>0</v>
      </c>
      <c r="AE7" s="434" t="n">
        <v>0</v>
      </c>
      <c r="AF7" s="434" t="n">
        <v>0</v>
      </c>
      <c r="AG7" s="434" t="str">
        <f aca="false">IF(AG$4=[18]Input!$K$44,[18]Explanation!$G$7+[18]Explanation!$G$12,"")</f>
        <v/>
      </c>
      <c r="AH7" s="434" t="str">
        <f aca="false">IF(AH$4=[18]Input!$K$44,[18]Explanation!$G$7+[18]Explanation!$G$12,"")</f>
        <v/>
      </c>
      <c r="AI7" s="434" t="str">
        <f aca="false">IF(AI$4=[18]Input!$K$44,[18]Explanation!$G$7+[18]Explanation!$G$12,"")</f>
        <v/>
      </c>
      <c r="AJ7" s="434" t="n">
        <v>0</v>
      </c>
      <c r="AK7" s="434" t="n">
        <v>0</v>
      </c>
      <c r="AL7" s="434" t="n">
        <v>0</v>
      </c>
      <c r="AM7" s="434" t="n">
        <v>0</v>
      </c>
      <c r="AN7" s="434" t="str">
        <f aca="false">IF(AN$4=[18]Input!$K$44,[18]Explanation!$G$7+[18]Explanation!$G$12,"")</f>
        <v/>
      </c>
      <c r="AO7" s="434" t="str">
        <f aca="false">IF(AO$4=[18]Input!$K$44,[18]Explanation!$G$7+[18]Explanation!$G$12,"")</f>
        <v/>
      </c>
      <c r="AP7" s="434" t="n">
        <f aca="false">IF(AP$4=[18]Input!$K$44,[18]Explanation!$G$7+[18]Explanation!$G$12,"")</f>
        <v>0</v>
      </c>
      <c r="AQ7" s="434" t="str">
        <f aca="false">IF(AQ$4=[18]Input!$K$44,[18]Explanation!$G$7+[18]Explanation!$G$12,"")</f>
        <v/>
      </c>
      <c r="AR7" s="434" t="str">
        <f aca="false">IF(AR$4=[18]Input!$K$44,[18]Explanation!$G$7+[18]Explanation!$G$12,"")</f>
        <v/>
      </c>
      <c r="AS7" s="434" t="str">
        <f aca="false">IF(AS$4=[18]Input!$K$44,[18]Explanation!$G$7+[18]Explanation!$G$12,"")</f>
        <v/>
      </c>
      <c r="AT7" s="434" t="str">
        <f aca="false">IF(AT$4=[18]Input!$K$44,[18]Explanation!$G$7+[18]Explanation!$G$12,"")</f>
        <v/>
      </c>
      <c r="AU7" s="434" t="str">
        <f aca="false">IF(AU$4=[18]Input!$K$44,[18]Explanation!$G$7+[18]Explanation!$G$12,"")</f>
        <v/>
      </c>
      <c r="AV7" s="434" t="str">
        <f aca="false">IF(AV$4=[18]Input!$K$44,[18]Explanation!$G$7+[18]Explanation!$G$12,"")</f>
        <v/>
      </c>
      <c r="AW7" s="434" t="str">
        <f aca="false">IF(AW$4=[18]Input!$K$44,[18]Explanation!$G$7+[18]Explanation!$G$12,"")</f>
        <v/>
      </c>
      <c r="AX7" s="434" t="str">
        <f aca="false">IF(AX$4=[18]Input!$K$44,[18]Explanation!$G$7+[18]Explanation!$G$12,"")</f>
        <v/>
      </c>
      <c r="AY7" s="434" t="str">
        <f aca="false">IF(AY$4=[18]Input!$K$44,[18]Explanation!$G$7+[18]Explanation!$G$12,"")</f>
        <v/>
      </c>
      <c r="AZ7" s="434" t="n">
        <v>0</v>
      </c>
      <c r="BB7" s="435" t="str">
        <f aca="false">IF(BB$4=[18]Input!$K$44,[18]Explanation!$G$7+[18]Explanation!$G$12,"")</f>
        <v/>
      </c>
    </row>
    <row r="8" customFormat="false" ht="15.75" hidden="false" customHeight="false" outlineLevel="0" collapsed="false">
      <c r="A8" s="408"/>
      <c r="B8" s="427" t="s">
        <v>316</v>
      </c>
      <c r="C8" s="427"/>
      <c r="D8" s="427"/>
      <c r="E8" s="427"/>
      <c r="F8" s="427"/>
      <c r="G8" s="427"/>
      <c r="H8" s="436" t="n">
        <f aca="false">SUM(U8:AY8)-HLOOKUP([18]Input!$K$44,$U$4:$AY$63,5,FALSE())</f>
        <v>0</v>
      </c>
      <c r="I8" s="437" t="n">
        <f aca="false">SUM(U8:AY8)</f>
        <v>0</v>
      </c>
      <c r="J8" s="438" t="n">
        <f aca="false">+I8-H8</f>
        <v>0</v>
      </c>
      <c r="K8" s="408"/>
      <c r="L8" s="442" t="s">
        <v>317</v>
      </c>
      <c r="M8" s="440"/>
      <c r="N8" s="440"/>
      <c r="O8" s="443" t="n">
        <f aca="false">+I63</f>
        <v>7079427.06501033</v>
      </c>
      <c r="S8" s="399"/>
      <c r="T8" s="408" t="s">
        <v>316</v>
      </c>
      <c r="U8" s="434" t="str">
        <f aca="false">IF(U$4=[18]Input!$K$44,[18]Explanation!$G$6+[18]Explanation!$G$15+[18]Explanation!$G$18,"")</f>
        <v/>
      </c>
      <c r="V8" s="434" t="n">
        <v>0</v>
      </c>
      <c r="W8" s="434" t="n">
        <v>0</v>
      </c>
      <c r="X8" s="434" t="n">
        <v>0</v>
      </c>
      <c r="Y8" s="434" t="n">
        <v>0</v>
      </c>
      <c r="Z8" s="434" t="str">
        <f aca="false">IF(Z$4=[18]Input!$K$44,[18]Explanation!$G$6+[18]Explanation!$G$15+[18]Explanation!$G$18,"")</f>
        <v/>
      </c>
      <c r="AA8" s="434" t="str">
        <f aca="false">IF(AA$4=[18]Input!$K$44,[18]Explanation!$G$6+[18]Explanation!$G$15+[18]Explanation!$G$18,"")</f>
        <v/>
      </c>
      <c r="AB8" s="434" t="n">
        <v>0</v>
      </c>
      <c r="AC8" s="434" t="n">
        <v>0</v>
      </c>
      <c r="AD8" s="434" t="n">
        <v>0</v>
      </c>
      <c r="AE8" s="434" t="n">
        <v>0</v>
      </c>
      <c r="AF8" s="434" t="n">
        <v>0</v>
      </c>
      <c r="AG8" s="434" t="str">
        <f aca="false">IF(AG$4=[18]Input!$K$44,[18]Explanation!$G$6+[18]Explanation!$G$15+[18]Explanation!$G$18,"")</f>
        <v/>
      </c>
      <c r="AH8" s="434" t="str">
        <f aca="false">IF(AH$4=[18]Input!$K$44,[18]Explanation!$G$6+[18]Explanation!$G$15+[18]Explanation!$G$18,"")</f>
        <v/>
      </c>
      <c r="AI8" s="434" t="str">
        <f aca="false">IF(AI$4=[18]Input!$K$44,[18]Explanation!$G$6+[18]Explanation!$G$15+[18]Explanation!$G$18,"")</f>
        <v/>
      </c>
      <c r="AJ8" s="434" t="n">
        <v>0</v>
      </c>
      <c r="AK8" s="434" t="n">
        <v>0</v>
      </c>
      <c r="AL8" s="434" t="n">
        <v>0</v>
      </c>
      <c r="AM8" s="434" t="n">
        <v>0</v>
      </c>
      <c r="AN8" s="434" t="str">
        <f aca="false">IF(AN$4=[18]Input!$K$44,[18]Explanation!$G$6+[18]Explanation!$G$15+[18]Explanation!$G$18,"")</f>
        <v/>
      </c>
      <c r="AO8" s="434" t="str">
        <f aca="false">IF(AO$4=[18]Input!$K$44,[18]Explanation!$G$6+[18]Explanation!$G$15+[18]Explanation!$G$18,"")</f>
        <v/>
      </c>
      <c r="AP8" s="434" t="n">
        <f aca="false">IF(AP$4=[18]Input!$K$44,[18]Explanation!$G$6+[18]Explanation!$G$15+[18]Explanation!$G$18,"")</f>
        <v>0</v>
      </c>
      <c r="AQ8" s="434" t="str">
        <f aca="false">IF(AQ$4=[18]Input!$K$44,[18]Explanation!$G$6+[18]Explanation!$G$15+[18]Explanation!$G$18,"")</f>
        <v/>
      </c>
      <c r="AR8" s="434" t="str">
        <f aca="false">IF(AR$4=[18]Input!$K$44,[18]Explanation!$G$6+[18]Explanation!$G$15+[18]Explanation!$G$18,"")</f>
        <v/>
      </c>
      <c r="AS8" s="434" t="str">
        <f aca="false">IF(AS$4=[18]Input!$K$44,[18]Explanation!$G$6+[18]Explanation!$G$15+[18]Explanation!$G$18,"")</f>
        <v/>
      </c>
      <c r="AT8" s="434" t="str">
        <f aca="false">IF(AT$4=[18]Input!$K$44,[18]Explanation!$G$6+[18]Explanation!$G$15+[18]Explanation!$G$18,"")</f>
        <v/>
      </c>
      <c r="AU8" s="434" t="str">
        <f aca="false">IF(AU$4=[18]Input!$K$44,[18]Explanation!$G$6+[18]Explanation!$G$15+[18]Explanation!$G$18,"")</f>
        <v/>
      </c>
      <c r="AV8" s="434" t="str">
        <f aca="false">IF(AV$4=[18]Input!$K$44,[18]Explanation!$G$6+[18]Explanation!$G$15+[18]Explanation!$G$18,"")</f>
        <v/>
      </c>
      <c r="AW8" s="434" t="str">
        <f aca="false">IF(AW$4=[18]Input!$K$44,[18]Explanation!$G$6+[18]Explanation!$G$15+[18]Explanation!$G$18,"")</f>
        <v/>
      </c>
      <c r="AX8" s="434" t="str">
        <f aca="false">IF(AX$4=[18]Input!$K$44,[18]Explanation!$G$6+[18]Explanation!$G$15+[18]Explanation!$G$18,"")</f>
        <v/>
      </c>
      <c r="AY8" s="434" t="str">
        <f aca="false">IF(AY$4=[18]Input!$K$44,[18]Explanation!$G$6+[18]Explanation!$G$15+[18]Explanation!$G$18,"")</f>
        <v/>
      </c>
      <c r="AZ8" s="434" t="n">
        <v>0</v>
      </c>
      <c r="BB8" s="435" t="str">
        <f aca="false">IF(BB$4=[18]Input!$K$44,[18]Explanation!$G$6+[18]Explanation!$G$15+[18]Explanation!$G$18,"")</f>
        <v/>
      </c>
    </row>
    <row r="9" customFormat="false" ht="16.5" hidden="false" customHeight="false" outlineLevel="0" collapsed="false">
      <c r="A9" s="408"/>
      <c r="B9" s="427" t="s">
        <v>318</v>
      </c>
      <c r="C9" s="427"/>
      <c r="D9" s="427"/>
      <c r="E9" s="427"/>
      <c r="F9" s="427"/>
      <c r="G9" s="427"/>
      <c r="H9" s="436" t="n">
        <f aca="false">SUM(U9:AY9)-HLOOKUP([18]Input!$K$44,$U$4:$AY$63,6,FALSE())</f>
        <v>-2817184</v>
      </c>
      <c r="I9" s="437" t="n">
        <f aca="false">SUM(U9:AY9)</f>
        <v>-2425208</v>
      </c>
      <c r="J9" s="438" t="n">
        <f aca="false">+I9-H9</f>
        <v>391976</v>
      </c>
      <c r="K9" s="408"/>
      <c r="L9" s="444" t="s">
        <v>319</v>
      </c>
      <c r="M9" s="445"/>
      <c r="N9" s="445"/>
      <c r="O9" s="446" t="n">
        <f aca="false">+O7-O8</f>
        <v>0</v>
      </c>
      <c r="S9" s="399"/>
      <c r="T9" s="408" t="s">
        <v>318</v>
      </c>
      <c r="U9" s="434" t="str">
        <f aca="false">IF(U$4=[18]Input!$K$44,U18-SUM(U5:U8)-SUM(U10:U17),"")</f>
        <v/>
      </c>
      <c r="V9" s="434" t="n">
        <v>1675240.30719999</v>
      </c>
      <c r="W9" s="434" t="n">
        <v>-639272.307199986</v>
      </c>
      <c r="X9" s="434" t="n">
        <v>471886</v>
      </c>
      <c r="Y9" s="434" t="n">
        <v>144467</v>
      </c>
      <c r="Z9" s="434" t="str">
        <f aca="false">IF(Z$4=[18]Input!$K$44,Z18-SUM(Z5:Z8)-SUM(Z10:Z17),"")</f>
        <v/>
      </c>
      <c r="AA9" s="434" t="str">
        <f aca="false">IF(AA$4=[18]Input!$K$44,AA18-SUM(AA5:AA8)-SUM(AA10:AA17),"")</f>
        <v/>
      </c>
      <c r="AB9" s="434" t="n">
        <v>396521</v>
      </c>
      <c r="AC9" s="434" t="n">
        <v>599802</v>
      </c>
      <c r="AD9" s="434" t="n">
        <v>-1045475</v>
      </c>
      <c r="AE9" s="434" t="n">
        <v>-1069176</v>
      </c>
      <c r="AF9" s="434" t="n">
        <v>-1083028</v>
      </c>
      <c r="AG9" s="434" t="str">
        <f aca="false">IF(AG$4=[18]Input!$K$44,AG18-SUM(AG5:AG8)-SUM(AG10:AG17),"")</f>
        <v/>
      </c>
      <c r="AH9" s="434" t="str">
        <f aca="false">IF(AH$4=[18]Input!$K$44,AH18-SUM(AH5:AH8)-SUM(AH10:AH17),"")</f>
        <v/>
      </c>
      <c r="AI9" s="434" t="str">
        <f aca="false">IF(AI$4=[18]Input!$K$44,AI18-SUM(AI5:AI8)-SUM(AI10:AI17),"")</f>
        <v/>
      </c>
      <c r="AJ9" s="434" t="n">
        <v>-981949</v>
      </c>
      <c r="AK9" s="434" t="n">
        <v>-2310797</v>
      </c>
      <c r="AL9" s="434" t="n">
        <v>507225</v>
      </c>
      <c r="AM9" s="434" t="n">
        <v>517372</v>
      </c>
      <c r="AN9" s="434" t="str">
        <f aca="false">IF(AN$4=[18]Input!$K$44,AN18-SUM(AN5:AN8)-SUM(AN10:AN17),"")</f>
        <v/>
      </c>
      <c r="AO9" s="434" t="str">
        <f aca="false">IF(AO$4=[18]Input!$K$44,AO18-SUM(AO5:AO8)-SUM(AO10:AO17),"")</f>
        <v/>
      </c>
      <c r="AP9" s="434" t="n">
        <f aca="false">IF(AP$4=[18]Input!$K$44,AP18-SUM(AP5:AP8)-SUM(AP10:AP17),"")</f>
        <v>391976</v>
      </c>
      <c r="AQ9" s="434" t="str">
        <f aca="false">IF(AQ$4=[18]Input!$K$44,AQ18-SUM(AQ5:AQ8)-SUM(AQ10:AQ17),"")</f>
        <v/>
      </c>
      <c r="AR9" s="434" t="str">
        <f aca="false">IF(AR$4=[18]Input!$K$44,AR18-SUM(AR5:AR8)-SUM(AR10:AR17),"")</f>
        <v/>
      </c>
      <c r="AS9" s="434" t="str">
        <f aca="false">IF(AS$4=[18]Input!$K$44,AS18-SUM(AS5:AS8)-SUM(AS10:AS17),"")</f>
        <v/>
      </c>
      <c r="AT9" s="434" t="str">
        <f aca="false">IF(AT$4=[18]Input!$K$44,AT18-SUM(AT5:AT8)-SUM(AT10:AT17),"")</f>
        <v/>
      </c>
      <c r="AU9" s="434" t="str">
        <f aca="false">IF(AU$4=[18]Input!$K$44,AU18-SUM(AU5:AU8)-SUM(AU10:AU17),"")</f>
        <v/>
      </c>
      <c r="AV9" s="434" t="str">
        <f aca="false">IF(AV$4=[18]Input!$K$44,AV18-SUM(AV5:AV8)-SUM(AV10:AV17),"")</f>
        <v/>
      </c>
      <c r="AW9" s="434" t="str">
        <f aca="false">IF(AW$4=[18]Input!$K$44,AW18-SUM(AW5:AW8)-SUM(AW10:AW17),"")</f>
        <v/>
      </c>
      <c r="AX9" s="434" t="str">
        <f aca="false">IF(AX$4=[18]Input!$K$44,AX18-SUM(AX5:AX8)-SUM(AX10:AX17),"")</f>
        <v/>
      </c>
      <c r="AY9" s="434" t="str">
        <f aca="false">IF(AY$4=[18]Input!$K$44,AY18-SUM(AY5:AY8)-SUM(AY10:AY17),"")</f>
        <v/>
      </c>
      <c r="AZ9" s="434" t="n">
        <v>0</v>
      </c>
      <c r="BB9" s="435" t="str">
        <f aca="false">IF(BB$4=[18]Input!$K$44,BB18-SUM(BB5:BB8)-SUM(BB10:BB17),"")</f>
        <v/>
      </c>
    </row>
    <row r="10" customFormat="false" ht="16.5" hidden="false" customHeight="false" outlineLevel="0" collapsed="false">
      <c r="A10" s="408"/>
      <c r="B10" s="427" t="s">
        <v>320</v>
      </c>
      <c r="C10" s="427"/>
      <c r="D10" s="427"/>
      <c r="E10" s="427"/>
      <c r="F10" s="427"/>
      <c r="G10" s="427"/>
      <c r="H10" s="436" t="n">
        <f aca="false">SUM(U10:AY10)-HLOOKUP([18]Input!$K$44,$U$4:$AY$63,7,FALSE())</f>
        <v>0</v>
      </c>
      <c r="I10" s="437" t="n">
        <f aca="false">[18]West!$E$50</f>
        <v>0</v>
      </c>
      <c r="J10" s="438" t="n">
        <f aca="false">+I10-H10</f>
        <v>0</v>
      </c>
      <c r="K10" s="447"/>
      <c r="L10" s="448"/>
      <c r="M10" s="424"/>
      <c r="N10" s="424"/>
      <c r="S10" s="399"/>
      <c r="T10" s="408" t="s">
        <v>321</v>
      </c>
      <c r="U10" s="434" t="str">
        <f aca="false">IF(U$4=[18]Input!$K$44,[18]West!$C$50,"")</f>
        <v/>
      </c>
      <c r="V10" s="434" t="n">
        <v>0</v>
      </c>
      <c r="W10" s="434" t="n">
        <v>0</v>
      </c>
      <c r="X10" s="434" t="n">
        <v>0</v>
      </c>
      <c r="Y10" s="434" t="n">
        <v>0</v>
      </c>
      <c r="Z10" s="434" t="str">
        <f aca="false">IF(Z$4=[18]Input!$K$44,[18]West!$C$50,"")</f>
        <v/>
      </c>
      <c r="AA10" s="434" t="str">
        <f aca="false">IF(AA$4=[18]Input!$K$44,[18]West!$C$50,"")</f>
        <v/>
      </c>
      <c r="AB10" s="434" t="n">
        <v>0</v>
      </c>
      <c r="AC10" s="434" t="n">
        <v>0</v>
      </c>
      <c r="AD10" s="434" t="n">
        <v>0</v>
      </c>
      <c r="AE10" s="434" t="n">
        <v>0</v>
      </c>
      <c r="AF10" s="434" t="n">
        <v>0</v>
      </c>
      <c r="AG10" s="434" t="str">
        <f aca="false">IF(AG$4=[18]Input!$K$44,[18]West!$C$50,"")</f>
        <v/>
      </c>
      <c r="AH10" s="434" t="str">
        <f aca="false">IF(AH$4=[18]Input!$K$44,[18]West!$C$50,"")</f>
        <v/>
      </c>
      <c r="AI10" s="434" t="str">
        <f aca="false">IF(AI$4=[18]Input!$K$44,[18]West!$C$50,"")</f>
        <v/>
      </c>
      <c r="AJ10" s="434" t="n">
        <v>0</v>
      </c>
      <c r="AK10" s="434" t="n">
        <v>0</v>
      </c>
      <c r="AL10" s="434" t="n">
        <v>0</v>
      </c>
      <c r="AM10" s="434" t="n">
        <v>0</v>
      </c>
      <c r="AN10" s="434" t="str">
        <f aca="false">IF(AN$4=[18]Input!$K$44,[18]West!$C$50,"")</f>
        <v/>
      </c>
      <c r="AO10" s="434" t="str">
        <f aca="false">IF(AO$4=[18]Input!$K$44,[18]West!$C$50,"")</f>
        <v/>
      </c>
      <c r="AP10" s="434" t="n">
        <f aca="false">IF(AP$4=[18]Input!$K$44,[18]West!$C$50,"")</f>
        <v>0</v>
      </c>
      <c r="AQ10" s="434" t="str">
        <f aca="false">IF(AQ$4=[18]Input!$K$44,[18]West!$C$50,"")</f>
        <v/>
      </c>
      <c r="AR10" s="434" t="str">
        <f aca="false">IF(AR$4=[18]Input!$K$44,[18]West!$C$50,"")</f>
        <v/>
      </c>
      <c r="AS10" s="434" t="str">
        <f aca="false">IF(AS$4=[18]Input!$K$44,[18]West!$C$50,"")</f>
        <v/>
      </c>
      <c r="AT10" s="434" t="str">
        <f aca="false">IF(AT$4=[18]Input!$K$44,[18]West!$C$50,"")</f>
        <v/>
      </c>
      <c r="AU10" s="434" t="str">
        <f aca="false">IF(AU$4=[18]Input!$K$44,[18]West!$C$50,"")</f>
        <v/>
      </c>
      <c r="AV10" s="434" t="str">
        <f aca="false">IF(AV$4=[18]Input!$K$44,[18]West!$C$50,"")</f>
        <v/>
      </c>
      <c r="AW10" s="434" t="str">
        <f aca="false">IF(AW$4=[18]Input!$K$44,[18]West!$C$50,"")</f>
        <v/>
      </c>
      <c r="AX10" s="434" t="str">
        <f aca="false">IF(AX$4=[18]Input!$K$44,[18]West!$C$50,"")</f>
        <v/>
      </c>
      <c r="AY10" s="434" t="str">
        <f aca="false">IF(AY$4=[18]Input!$K$44,[18]West!$C$50,"")</f>
        <v/>
      </c>
      <c r="AZ10" s="434" t="n">
        <v>0</v>
      </c>
      <c r="BB10" s="435" t="str">
        <f aca="false">IF(BB$4=[18]Input!$K$44,[18]West!$C$50,"")</f>
        <v/>
      </c>
    </row>
    <row r="11" customFormat="false" ht="17.25" hidden="false" customHeight="false" outlineLevel="0" collapsed="false">
      <c r="A11" s="408"/>
      <c r="B11" s="427" t="s">
        <v>322</v>
      </c>
      <c r="C11" s="427"/>
      <c r="D11" s="427"/>
      <c r="E11" s="427"/>
      <c r="F11" s="427"/>
      <c r="G11" s="427"/>
      <c r="H11" s="436" t="n">
        <f aca="false">SUM(U11:AY11)-HLOOKUP([18]Input!$K$44,$U$4:$AY$63,8,FALSE())</f>
        <v>0</v>
      </c>
      <c r="I11" s="437" t="n">
        <f aca="false">SUM(U11:AY11)</f>
        <v>0</v>
      </c>
      <c r="J11" s="438" t="n">
        <f aca="false">+I11-H11</f>
        <v>0</v>
      </c>
      <c r="L11" s="449" t="s">
        <v>313</v>
      </c>
      <c r="M11" s="450"/>
      <c r="N11" s="450"/>
      <c r="O11" s="450"/>
      <c r="P11" s="450"/>
      <c r="Q11" s="451" t="s">
        <v>323</v>
      </c>
      <c r="S11" s="399"/>
      <c r="T11" s="452" t="s">
        <v>324</v>
      </c>
      <c r="U11" s="434" t="str">
        <f aca="false">IF(U$4=[18]Input!$K$44,[18]West!$E$64-[18]West!$L$64,"")</f>
        <v/>
      </c>
      <c r="V11" s="434" t="n">
        <v>0</v>
      </c>
      <c r="W11" s="434" t="n">
        <v>0</v>
      </c>
      <c r="X11" s="434" t="n">
        <v>0</v>
      </c>
      <c r="Y11" s="434" t="n">
        <v>0</v>
      </c>
      <c r="Z11" s="434" t="str">
        <f aca="false">IF(Z$4=[18]Input!$K$44,[18]West!$E$64-[18]West!$L$64,"")</f>
        <v/>
      </c>
      <c r="AA11" s="434" t="str">
        <f aca="false">IF(AA$4=[18]Input!$K$44,[18]West!$E$64-[18]West!$L$64,"")</f>
        <v/>
      </c>
      <c r="AB11" s="434" t="n">
        <v>0</v>
      </c>
      <c r="AC11" s="434" t="n">
        <v>0</v>
      </c>
      <c r="AD11" s="434" t="n">
        <v>0</v>
      </c>
      <c r="AE11" s="434" t="n">
        <v>0</v>
      </c>
      <c r="AF11" s="434" t="n">
        <v>0</v>
      </c>
      <c r="AG11" s="434" t="str">
        <f aca="false">IF(AG$4=[18]Input!$K$44,[18]West!$E$64-[18]West!$L$64,"")</f>
        <v/>
      </c>
      <c r="AH11" s="434" t="str">
        <f aca="false">IF(AH$4=[18]Input!$K$44,[18]West!$E$64-[18]West!$L$64,"")</f>
        <v/>
      </c>
      <c r="AI11" s="434" t="str">
        <f aca="false">IF(AI$4=[18]Input!$K$44,[18]West!$E$64-[18]West!$L$64,"")</f>
        <v/>
      </c>
      <c r="AJ11" s="434" t="n">
        <v>0</v>
      </c>
      <c r="AK11" s="434" t="n">
        <v>0</v>
      </c>
      <c r="AL11" s="434" t="n">
        <v>0</v>
      </c>
      <c r="AM11" s="434" t="n">
        <v>0</v>
      </c>
      <c r="AN11" s="434" t="str">
        <f aca="false">IF(AN$4=[18]Input!$K$44,[18]West!$E$64-[18]West!$L$64,"")</f>
        <v/>
      </c>
      <c r="AO11" s="434" t="str">
        <f aca="false">IF(AO$4=[18]Input!$K$44,[18]West!$E$64-[18]West!$L$64,"")</f>
        <v/>
      </c>
      <c r="AP11" s="434" t="n">
        <f aca="false">IF(AP$4=[18]Input!$K$44,[18]West!$E$64-[18]West!$L$64,"")</f>
        <v>0</v>
      </c>
      <c r="AQ11" s="434" t="str">
        <f aca="false">IF(AQ$4=[18]Input!$K$44,[18]West!$E$64-[18]West!$L$64,"")</f>
        <v/>
      </c>
      <c r="AR11" s="434" t="str">
        <f aca="false">IF(AR$4=[18]Input!$K$44,[18]West!$E$64-[18]West!$L$64,"")</f>
        <v/>
      </c>
      <c r="AS11" s="434" t="str">
        <f aca="false">IF(AS$4=[18]Input!$K$44,[18]West!$E$64-[18]West!$L$64,"")</f>
        <v/>
      </c>
      <c r="AT11" s="434" t="str">
        <f aca="false">IF(AT$4=[18]Input!$K$44,[18]West!$E$64-[18]West!$L$64,"")</f>
        <v/>
      </c>
      <c r="AU11" s="434" t="str">
        <f aca="false">IF(AU$4=[18]Input!$K$44,[18]West!$E$64-[18]West!$L$64,"")</f>
        <v/>
      </c>
      <c r="AV11" s="434" t="str">
        <f aca="false">IF(AV$4=[18]Input!$K$44,[18]West!$E$64-[18]West!$L$64,"")</f>
        <v/>
      </c>
      <c r="AW11" s="434" t="str">
        <f aca="false">IF(AW$4=[18]Input!$K$44,[18]West!$E$64-[18]West!$L$64,"")</f>
        <v/>
      </c>
      <c r="AX11" s="434" t="str">
        <f aca="false">IF(AX$4=[18]Input!$K$44,[18]West!$E$64-[18]West!$L$64,"")</f>
        <v/>
      </c>
      <c r="AY11" s="434" t="str">
        <f aca="false">IF(AY$4=[18]Input!$K$44,[18]West!$E$64-[18]West!$L$64,"")</f>
        <v/>
      </c>
      <c r="AZ11" s="434" t="n">
        <v>0</v>
      </c>
      <c r="BB11" s="435" t="str">
        <f aca="false">IF(BB$4=[18]Input!$K$44,[18]West!$E$64-[18]West!$L$64,"")</f>
        <v/>
      </c>
    </row>
    <row r="12" customFormat="false" ht="15" hidden="false" customHeight="true" outlineLevel="0" collapsed="false">
      <c r="A12" s="408"/>
      <c r="B12" s="427" t="s">
        <v>325</v>
      </c>
      <c r="C12" s="427"/>
      <c r="D12" s="427"/>
      <c r="E12" s="427"/>
      <c r="F12" s="427"/>
      <c r="G12" s="427"/>
      <c r="H12" s="436" t="n">
        <f aca="false">SUM(U12:AY12)-HLOOKUP([18]Input!$K$44,$U$4:$AY$63,9,FALSE())</f>
        <v>0</v>
      </c>
      <c r="I12" s="437" t="n">
        <f aca="false">SUM(U12:AY12)</f>
        <v>0</v>
      </c>
      <c r="J12" s="438" t="n">
        <f aca="false">+I12-H12</f>
        <v>0</v>
      </c>
      <c r="L12" s="453" t="s">
        <v>315</v>
      </c>
      <c r="M12" s="454"/>
      <c r="N12" s="454"/>
      <c r="O12" s="455" t="s">
        <v>261</v>
      </c>
      <c r="P12" s="455" t="s">
        <v>326</v>
      </c>
      <c r="Q12" s="456" t="s">
        <v>125</v>
      </c>
      <c r="S12" s="399"/>
      <c r="T12" s="427" t="s">
        <v>325</v>
      </c>
      <c r="U12" s="434" t="str">
        <f aca="false">IF(U$4=[18]Input!$K$44,[18]West!$E$65-[18]West!$L$65,"")</f>
        <v/>
      </c>
      <c r="V12" s="434" t="n">
        <v>0</v>
      </c>
      <c r="W12" s="434" t="n">
        <v>0</v>
      </c>
      <c r="X12" s="434" t="n">
        <v>0</v>
      </c>
      <c r="Y12" s="434" t="n">
        <v>0</v>
      </c>
      <c r="Z12" s="434" t="str">
        <f aca="false">IF(Z$4=[18]Input!$K$44,[18]West!$E$65-[18]West!$L$65,"")</f>
        <v/>
      </c>
      <c r="AA12" s="434" t="str">
        <f aca="false">IF(AA$4=[18]Input!$K$44,[18]West!$E$65-[18]West!$L$65,"")</f>
        <v/>
      </c>
      <c r="AB12" s="434" t="n">
        <v>0</v>
      </c>
      <c r="AC12" s="434" t="n">
        <v>0</v>
      </c>
      <c r="AD12" s="434" t="n">
        <v>0</v>
      </c>
      <c r="AE12" s="434" t="n">
        <v>0</v>
      </c>
      <c r="AF12" s="434" t="n">
        <v>0</v>
      </c>
      <c r="AG12" s="434" t="str">
        <f aca="false">IF(AG$4=[18]Input!$K$44,[18]West!$E$65-[18]West!$L$65,"")</f>
        <v/>
      </c>
      <c r="AH12" s="434" t="str">
        <f aca="false">IF(AH$4=[18]Input!$K$44,[18]West!$E$65-[18]West!$L$65,"")</f>
        <v/>
      </c>
      <c r="AI12" s="434" t="str">
        <f aca="false">IF(AI$4=[18]Input!$K$44,[18]West!$E$65-[18]West!$L$65,"")</f>
        <v/>
      </c>
      <c r="AJ12" s="434" t="n">
        <v>0</v>
      </c>
      <c r="AK12" s="434" t="n">
        <v>0</v>
      </c>
      <c r="AL12" s="434" t="n">
        <v>0</v>
      </c>
      <c r="AM12" s="434" t="n">
        <v>0</v>
      </c>
      <c r="AN12" s="434" t="str">
        <f aca="false">IF(AN$4=[18]Input!$K$44,[18]West!$E$65-[18]West!$L$65,"")</f>
        <v/>
      </c>
      <c r="AO12" s="434" t="str">
        <f aca="false">IF(AO$4=[18]Input!$K$44,[18]West!$E$65-[18]West!$L$65,"")</f>
        <v/>
      </c>
      <c r="AP12" s="434" t="n">
        <f aca="false">IF(AP$4=[18]Input!$K$44,[18]West!$E$65-[18]West!$L$65,"")</f>
        <v>0</v>
      </c>
      <c r="AQ12" s="434" t="str">
        <f aca="false">IF(AQ$4=[18]Input!$K$44,[18]West!$E$65-[18]West!$L$65,"")</f>
        <v/>
      </c>
      <c r="AR12" s="434" t="str">
        <f aca="false">IF(AR$4=[18]Input!$K$44,[18]West!$E$65-[18]West!$L$65,"")</f>
        <v/>
      </c>
      <c r="AS12" s="434" t="str">
        <f aca="false">IF(AS$4=[18]Input!$K$44,[18]West!$E$65-[18]West!$L$65,"")</f>
        <v/>
      </c>
      <c r="AT12" s="434" t="str">
        <f aca="false">IF(AT$4=[18]Input!$K$44,[18]West!$E$65-[18]West!$L$65,"")</f>
        <v/>
      </c>
      <c r="AU12" s="434" t="str">
        <f aca="false">IF(AU$4=[18]Input!$K$44,[18]West!$E$65-[18]West!$L$65,"")</f>
        <v/>
      </c>
      <c r="AV12" s="434" t="str">
        <f aca="false">IF(AV$4=[18]Input!$K$44,[18]West!$E$65-[18]West!$L$65,"")</f>
        <v/>
      </c>
      <c r="AW12" s="434" t="str">
        <f aca="false">IF(AW$4=[18]Input!$K$44,[18]West!$E$65-[18]West!$L$65,"")</f>
        <v/>
      </c>
      <c r="AX12" s="434" t="str">
        <f aca="false">IF(AX$4=[18]Input!$K$44,[18]West!$E$65-[18]West!$L$65,"")</f>
        <v/>
      </c>
      <c r="AY12" s="434" t="str">
        <f aca="false">IF(AY$4=[18]Input!$K$44,[18]West!$E$65-[18]West!$L$65,"")</f>
        <v/>
      </c>
      <c r="AZ12" s="434" t="n">
        <v>0</v>
      </c>
      <c r="BB12" s="435" t="str">
        <f aca="false">IF(BB$4=[18]Input!$K$44,[18]West!$E$65-[18]West!$L$65,"")</f>
        <v/>
      </c>
    </row>
    <row r="13" customFormat="false" ht="12.75" hidden="true" customHeight="false" outlineLevel="0" collapsed="false">
      <c r="A13" s="408"/>
      <c r="B13" s="457" t="s">
        <v>327</v>
      </c>
      <c r="C13" s="408"/>
      <c r="D13" s="408"/>
      <c r="E13" s="408"/>
      <c r="F13" s="408"/>
      <c r="G13" s="408"/>
      <c r="H13" s="458" t="n">
        <f aca="false">SUM(U13:AY13)-HLOOKUP([18]Input!$K$44,$U$4:$AY$63,8,FALSE())</f>
        <v>0</v>
      </c>
      <c r="I13" s="423" t="n">
        <f aca="false">SUM(U13:AY13)</f>
        <v>0</v>
      </c>
      <c r="J13" s="447" t="n">
        <f aca="false">+I13-H13</f>
        <v>0</v>
      </c>
      <c r="L13" s="459"/>
      <c r="M13" s="454"/>
      <c r="N13" s="454"/>
      <c r="O13" s="454"/>
      <c r="P13" s="454"/>
      <c r="Q13" s="460"/>
      <c r="S13" s="399"/>
      <c r="T13" s="452" t="s">
        <v>328</v>
      </c>
      <c r="U13" s="434" t="str">
        <f aca="false">IF(U$4=[18]Input!$K$44,[18]West!$E$66-[18]West!$L$66,"")</f>
        <v/>
      </c>
      <c r="V13" s="434" t="n">
        <v>0</v>
      </c>
      <c r="W13" s="434" t="n">
        <v>0</v>
      </c>
      <c r="X13" s="434" t="n">
        <v>0</v>
      </c>
      <c r="Y13" s="434" t="n">
        <v>0</v>
      </c>
      <c r="Z13" s="434" t="str">
        <f aca="false">IF(Z$4=[18]Input!$K$44,[18]West!$E$66-[18]West!$L$66,"")</f>
        <v/>
      </c>
      <c r="AA13" s="434" t="str">
        <f aca="false">IF(AA$4=[18]Input!$K$44,[18]West!$E$66-[18]West!$L$66,"")</f>
        <v/>
      </c>
      <c r="AB13" s="434" t="n">
        <v>0</v>
      </c>
      <c r="AC13" s="434" t="n">
        <v>0</v>
      </c>
      <c r="AD13" s="434" t="n">
        <v>0</v>
      </c>
      <c r="AE13" s="434" t="n">
        <v>0</v>
      </c>
      <c r="AF13" s="434" t="n">
        <v>0</v>
      </c>
      <c r="AG13" s="434" t="str">
        <f aca="false">IF(AG$4=[18]Input!$K$44,[18]West!$E$66-[18]West!$L$66,"")</f>
        <v/>
      </c>
      <c r="AH13" s="434" t="str">
        <f aca="false">IF(AH$4=[18]Input!$K$44,[18]West!$E$66-[18]West!$L$66,"")</f>
        <v/>
      </c>
      <c r="AI13" s="434" t="str">
        <f aca="false">IF(AI$4=[18]Input!$K$44,[18]West!$E$66-[18]West!$L$66,"")</f>
        <v/>
      </c>
      <c r="AJ13" s="434" t="n">
        <v>0</v>
      </c>
      <c r="AK13" s="434" t="n">
        <v>0</v>
      </c>
      <c r="AL13" s="434" t="n">
        <v>0</v>
      </c>
      <c r="AM13" s="434" t="n">
        <v>0</v>
      </c>
      <c r="AN13" s="434" t="str">
        <f aca="false">IF(AN$4=[18]Input!$K$44,[18]West!$E$66-[18]West!$L$66,"")</f>
        <v/>
      </c>
      <c r="AO13" s="434" t="str">
        <f aca="false">IF(AO$4=[18]Input!$K$44,[18]West!$E$66-[18]West!$L$66,"")</f>
        <v/>
      </c>
      <c r="AP13" s="434" t="n">
        <f aca="false">IF(AP$4=[18]Input!$K$44,[18]West!$E$66-[18]West!$L$66,"")</f>
        <v>0</v>
      </c>
      <c r="AQ13" s="434" t="str">
        <f aca="false">IF(AQ$4=[18]Input!$K$44,[18]West!$E$66-[18]West!$L$66,"")</f>
        <v/>
      </c>
      <c r="AR13" s="434" t="str">
        <f aca="false">IF(AR$4=[18]Input!$K$44,[18]West!$E$66-[18]West!$L$66,"")</f>
        <v/>
      </c>
      <c r="AS13" s="434" t="str">
        <f aca="false">IF(AS$4=[18]Input!$K$44,[18]West!$E$66-[18]West!$L$66,"")</f>
        <v/>
      </c>
      <c r="AT13" s="434" t="str">
        <f aca="false">IF(AT$4=[18]Input!$K$44,[18]West!$E$66-[18]West!$L$66,"")</f>
        <v/>
      </c>
      <c r="AU13" s="434" t="str">
        <f aca="false">IF(AU$4=[18]Input!$K$44,[18]West!$E$66-[18]West!$L$66,"")</f>
        <v/>
      </c>
      <c r="AV13" s="434" t="str">
        <f aca="false">IF(AV$4=[18]Input!$K$44,[18]West!$E$66-[18]West!$L$66,"")</f>
        <v/>
      </c>
      <c r="AW13" s="434" t="str">
        <f aca="false">IF(AW$4=[18]Input!$K$44,[18]West!$E$66-[18]West!$L$66,"")</f>
        <v/>
      </c>
      <c r="AX13" s="434" t="str">
        <f aca="false">IF(AX$4=[18]Input!$K$44,[18]West!$E$66-[18]West!$L$66,"")</f>
        <v/>
      </c>
      <c r="AY13" s="434" t="str">
        <f aca="false">IF(AY$4=[18]Input!$K$44,[18]West!$E$66-[18]West!$L$66,"")</f>
        <v/>
      </c>
      <c r="AZ13" s="434" t="n">
        <v>0</v>
      </c>
      <c r="BB13" s="435" t="str">
        <f aca="false">IF(BB$4=[18]Input!$K$44,[18]West!$E$66-[18]West!$L$66,"")</f>
        <v/>
      </c>
    </row>
    <row r="14" customFormat="false" ht="12.75" hidden="false" customHeight="false" outlineLevel="0" collapsed="false">
      <c r="A14" s="408"/>
      <c r="B14" s="457"/>
      <c r="C14" s="408"/>
      <c r="D14" s="408"/>
      <c r="E14" s="408"/>
      <c r="F14" s="408"/>
      <c r="G14" s="408"/>
      <c r="H14" s="458"/>
      <c r="I14" s="423"/>
      <c r="J14" s="447"/>
      <c r="L14" s="459" t="s">
        <v>148</v>
      </c>
      <c r="M14" s="454"/>
      <c r="N14" s="454"/>
      <c r="O14" s="461" t="n">
        <f aca="false">+[18]West!$E$71</f>
        <v>2041826.11681033</v>
      </c>
      <c r="P14" s="461" t="n">
        <f aca="false">+[18]West!E73</f>
        <v>1358421.07941332</v>
      </c>
      <c r="Q14" s="462" t="n">
        <f aca="false">+O14/P14</f>
        <v>1.50308777429467</v>
      </c>
      <c r="S14" s="399"/>
      <c r="T14" s="452"/>
      <c r="U14" s="434"/>
      <c r="V14" s="434"/>
      <c r="W14" s="434"/>
      <c r="X14" s="434"/>
      <c r="Y14" s="434"/>
      <c r="Z14" s="434"/>
      <c r="AA14" s="434"/>
      <c r="AB14" s="434"/>
      <c r="AC14" s="434"/>
      <c r="AD14" s="434"/>
      <c r="AE14" s="434"/>
      <c r="AF14" s="434"/>
      <c r="AG14" s="434"/>
      <c r="AH14" s="434"/>
      <c r="AI14" s="434"/>
      <c r="AJ14" s="434"/>
      <c r="AK14" s="434"/>
      <c r="AL14" s="434"/>
      <c r="AM14" s="434"/>
      <c r="AN14" s="434"/>
      <c r="AO14" s="434"/>
      <c r="AP14" s="434"/>
      <c r="AQ14" s="434"/>
      <c r="AR14" s="434"/>
      <c r="AS14" s="434"/>
      <c r="AT14" s="434"/>
      <c r="AU14" s="434"/>
      <c r="AV14" s="434"/>
      <c r="AW14" s="434"/>
      <c r="AX14" s="434"/>
      <c r="AY14" s="434"/>
      <c r="AZ14" s="434" t="n">
        <v>0</v>
      </c>
      <c r="BB14" s="435"/>
    </row>
    <row r="15" customFormat="false" ht="16.5" hidden="false" customHeight="true" outlineLevel="0" collapsed="false">
      <c r="A15" s="408"/>
      <c r="B15" s="463" t="s">
        <v>329</v>
      </c>
      <c r="C15" s="464"/>
      <c r="D15" s="464"/>
      <c r="E15" s="464"/>
      <c r="F15" s="464"/>
      <c r="G15" s="464"/>
      <c r="H15" s="465" t="n">
        <f aca="false">SUM(U15:AY15)-HLOOKUP([18]Input!$K$44,$U$4:$AY$63,12,FALSE())</f>
        <v>540575.420547993</v>
      </c>
      <c r="I15" s="466" t="n">
        <f aca="false">SUM(U15:AY15)</f>
        <v>295054.429922997</v>
      </c>
      <c r="J15" s="467" t="n">
        <f aca="false">+I15-H15</f>
        <v>-245520.990624995</v>
      </c>
      <c r="L15" s="459" t="s">
        <v>330</v>
      </c>
      <c r="M15" s="454"/>
      <c r="N15" s="454"/>
      <c r="O15" s="461" t="n">
        <f aca="false">+[18]BC!$E$32</f>
        <v>4955989.9482</v>
      </c>
      <c r="P15" s="461" t="n">
        <f aca="false">+[18]BC!E34</f>
        <v>3297205.94695517</v>
      </c>
      <c r="Q15" s="462" t="n">
        <f aca="false">+O15/P15</f>
        <v>1.50308777429467</v>
      </c>
      <c r="S15" s="399"/>
      <c r="T15" s="452" t="s">
        <v>331</v>
      </c>
      <c r="U15" s="434" t="str">
        <f aca="false">IF(U$4=[18]Input!$K$44,[18]West!$E$67-[18]West!$L$67,"")</f>
        <v/>
      </c>
      <c r="V15" s="434" t="n">
        <v>-140721.836269004</v>
      </c>
      <c r="W15" s="434" t="n">
        <v>117026.296751999</v>
      </c>
      <c r="X15" s="434" t="n">
        <v>13009.6452400023</v>
      </c>
      <c r="Y15" s="434" t="n">
        <v>12545.3241999997</v>
      </c>
      <c r="Z15" s="434" t="str">
        <f aca="false">IF(Z$4=[18]Input!$K$44,[18]West!$E$67-[18]West!$L$67,"")</f>
        <v/>
      </c>
      <c r="AA15" s="434" t="str">
        <f aca="false">IF(AA$4=[18]Input!$K$44,[18]West!$E$67-[18]West!$L$67,"")</f>
        <v/>
      </c>
      <c r="AB15" s="434" t="n">
        <v>-156334</v>
      </c>
      <c r="AC15" s="434" t="n">
        <v>14706</v>
      </c>
      <c r="AD15" s="434" t="n">
        <v>292286</v>
      </c>
      <c r="AE15" s="434" t="n">
        <v>-417493</v>
      </c>
      <c r="AF15" s="434" t="n">
        <v>216345.454782019</v>
      </c>
      <c r="AG15" s="434" t="str">
        <f aca="false">IF(AG$4=[18]Input!$K$44,[18]West!$E$67-[18]West!$L$67,"")</f>
        <v/>
      </c>
      <c r="AH15" s="434" t="str">
        <f aca="false">IF(AH$4=[18]Input!$K$44,[18]West!$E$67-[18]West!$L$67,"")</f>
        <v/>
      </c>
      <c r="AI15" s="434" t="str">
        <f aca="false">IF(AI$4=[18]Input!$K$44,[18]West!$E$67-[18]West!$L$67,"")</f>
        <v/>
      </c>
      <c r="AJ15" s="434" t="n">
        <v>307203.593739981</v>
      </c>
      <c r="AK15" s="434" t="n">
        <v>220992.149547999</v>
      </c>
      <c r="AL15" s="434" t="n">
        <v>45121.3276099893</v>
      </c>
      <c r="AM15" s="434" t="n">
        <v>15888.4649450067</v>
      </c>
      <c r="AN15" s="434" t="str">
        <f aca="false">IF(AN$4=[18]Input!$K$44,[18]West!$E$67-[18]West!$L$67,"")</f>
        <v/>
      </c>
      <c r="AO15" s="434" t="str">
        <f aca="false">IF(AO$4=[18]Input!$K$44,[18]West!$E$67-[18]West!$L$67,"")</f>
        <v/>
      </c>
      <c r="AP15" s="434" t="n">
        <f aca="false">IF(AP$4=[18]Input!$K$44,[18]West!$E$67-[18]West!$L$67,"")</f>
        <v>-245520.990624995</v>
      </c>
      <c r="AQ15" s="434" t="str">
        <f aca="false">IF(AQ$4=[18]Input!$K$44,[18]West!$E$67-[18]West!$L$67,"")</f>
        <v/>
      </c>
      <c r="AR15" s="434" t="str">
        <f aca="false">IF(AR$4=[18]Input!$K$44,[18]West!$E$67-[18]West!$L$67,"")</f>
        <v/>
      </c>
      <c r="AS15" s="434" t="str">
        <f aca="false">IF(AS$4=[18]Input!$K$44,[18]West!$E$67-[18]West!$L$67,"")</f>
        <v/>
      </c>
      <c r="AT15" s="434" t="str">
        <f aca="false">IF(AT$4=[18]Input!$K$44,[18]West!$E$67-[18]West!$L$67,"")</f>
        <v/>
      </c>
      <c r="AU15" s="434" t="str">
        <f aca="false">IF(AU$4=[18]Input!$K$44,[18]West!$E$67-[18]West!$L$67,"")</f>
        <v/>
      </c>
      <c r="AV15" s="434" t="str">
        <f aca="false">IF(AV$4=[18]Input!$K$44,[18]West!$E$67-[18]West!$L$67,"")</f>
        <v/>
      </c>
      <c r="AW15" s="434" t="str">
        <f aca="false">IF(AW$4=[18]Input!$K$44,[18]West!$E$67-[18]West!$L$67,"")</f>
        <v/>
      </c>
      <c r="AX15" s="434" t="str">
        <f aca="false">IF(AX$4=[18]Input!$K$44,[18]West!$E$67-[18]West!$L$67,"")</f>
        <v/>
      </c>
      <c r="AY15" s="434" t="str">
        <f aca="false">IF(AY$4=[18]Input!$K$44,[18]West!$E$67-[18]West!$L$67,"")</f>
        <v/>
      </c>
      <c r="AZ15" s="434" t="n">
        <v>0</v>
      </c>
      <c r="BB15" s="435" t="str">
        <f aca="false">IF(BB$4=[18]Input!$K$44,[18]West!$E$67-[18]West!$L$67,"")</f>
        <v/>
      </c>
    </row>
    <row r="16" customFormat="false" ht="15.75" hidden="true" customHeight="false" outlineLevel="0" collapsed="false">
      <c r="A16" s="457"/>
      <c r="B16" s="457" t="s">
        <v>325</v>
      </c>
      <c r="C16" s="457"/>
      <c r="D16" s="457"/>
      <c r="E16" s="457"/>
      <c r="F16" s="457"/>
      <c r="G16" s="457"/>
      <c r="H16" s="458" t="n">
        <v>0</v>
      </c>
      <c r="I16" s="423" t="n">
        <f aca="false">SUM(U16:AY16)</f>
        <v>0</v>
      </c>
      <c r="J16" s="447" t="n">
        <f aca="false">+I16-H16</f>
        <v>0</v>
      </c>
      <c r="K16" s="468"/>
      <c r="L16" s="469"/>
      <c r="M16" s="470"/>
      <c r="N16" s="470"/>
      <c r="O16" s="471"/>
      <c r="P16" s="471"/>
      <c r="Q16" s="462" t="e">
        <f aca="false">+O16/P16</f>
        <v>#DIV/0!</v>
      </c>
      <c r="R16" s="472"/>
      <c r="S16" s="473"/>
      <c r="T16" s="427"/>
      <c r="U16" s="434"/>
      <c r="V16" s="434"/>
      <c r="W16" s="434"/>
      <c r="X16" s="434"/>
      <c r="Y16" s="434"/>
      <c r="Z16" s="434"/>
      <c r="AA16" s="434"/>
      <c r="AB16" s="434"/>
      <c r="AC16" s="434"/>
      <c r="AD16" s="434"/>
      <c r="AE16" s="434"/>
      <c r="AF16" s="434"/>
      <c r="AG16" s="434"/>
      <c r="AH16" s="434"/>
      <c r="AI16" s="434"/>
      <c r="AJ16" s="434"/>
      <c r="AK16" s="434"/>
      <c r="AL16" s="434"/>
      <c r="AM16" s="434"/>
      <c r="AN16" s="434"/>
      <c r="AO16" s="434"/>
      <c r="AP16" s="434"/>
      <c r="AQ16" s="434"/>
      <c r="AR16" s="434"/>
      <c r="AS16" s="434"/>
      <c r="AT16" s="434"/>
      <c r="AU16" s="434"/>
      <c r="AV16" s="434"/>
      <c r="AW16" s="434"/>
      <c r="AX16" s="434"/>
      <c r="AY16" s="434"/>
      <c r="AZ16" s="434" t="n">
        <v>0</v>
      </c>
      <c r="BA16" s="472"/>
      <c r="BB16" s="474"/>
      <c r="BC16" s="472"/>
      <c r="BD16" s="472"/>
      <c r="BE16" s="472"/>
      <c r="BF16" s="472"/>
      <c r="BG16" s="472"/>
      <c r="BH16" s="472"/>
      <c r="BI16" s="472"/>
      <c r="BJ16" s="472"/>
      <c r="BK16" s="472"/>
      <c r="BL16" s="472"/>
      <c r="BM16" s="472"/>
      <c r="BN16" s="472"/>
      <c r="BO16" s="472"/>
      <c r="BP16" s="472"/>
      <c r="BQ16" s="472"/>
      <c r="BR16" s="472"/>
      <c r="BS16" s="472"/>
      <c r="BT16" s="472"/>
      <c r="BU16" s="472"/>
      <c r="BV16" s="472"/>
      <c r="BW16" s="472"/>
      <c r="BX16" s="472"/>
      <c r="BY16" s="472"/>
      <c r="BZ16" s="472"/>
      <c r="CA16" s="472"/>
      <c r="CB16" s="472"/>
      <c r="CC16" s="472"/>
      <c r="CD16" s="472"/>
      <c r="CE16" s="472"/>
      <c r="CF16" s="472"/>
      <c r="CG16" s="472"/>
      <c r="CH16" s="472"/>
      <c r="CI16" s="472"/>
      <c r="CJ16" s="472"/>
      <c r="CK16" s="472"/>
      <c r="CL16" s="472"/>
      <c r="CM16" s="472"/>
      <c r="CN16" s="472"/>
      <c r="CO16" s="472"/>
      <c r="CP16" s="472"/>
      <c r="CQ16" s="472"/>
      <c r="CR16" s="472"/>
      <c r="CS16" s="472"/>
      <c r="CT16" s="472"/>
      <c r="CU16" s="472"/>
      <c r="CV16" s="472"/>
      <c r="CW16" s="472"/>
      <c r="CX16" s="472"/>
      <c r="CY16" s="472"/>
      <c r="CZ16" s="472"/>
      <c r="DA16" s="472"/>
      <c r="DB16" s="472"/>
      <c r="DC16" s="472"/>
      <c r="DD16" s="472"/>
      <c r="DE16" s="472"/>
      <c r="DF16" s="472"/>
      <c r="DG16" s="472"/>
      <c r="DH16" s="472"/>
      <c r="DI16" s="472"/>
      <c r="DJ16" s="472"/>
      <c r="DK16" s="472"/>
      <c r="DL16" s="472"/>
      <c r="DM16" s="472"/>
      <c r="DN16" s="472"/>
      <c r="DO16" s="472"/>
      <c r="DP16" s="472"/>
      <c r="DQ16" s="472"/>
      <c r="DR16" s="472"/>
      <c r="DS16" s="472"/>
      <c r="DT16" s="472"/>
      <c r="DU16" s="472"/>
      <c r="DV16" s="472"/>
      <c r="DW16" s="472"/>
      <c r="DX16" s="472"/>
      <c r="DY16" s="472"/>
      <c r="DZ16" s="472"/>
      <c r="EA16" s="472"/>
      <c r="EB16" s="472"/>
      <c r="EC16" s="472"/>
      <c r="ED16" s="472"/>
      <c r="EE16" s="472"/>
      <c r="EF16" s="472"/>
      <c r="EG16" s="472"/>
      <c r="EH16" s="472"/>
      <c r="EI16" s="472"/>
      <c r="EJ16" s="472"/>
      <c r="EK16" s="472"/>
      <c r="EL16" s="472"/>
      <c r="EM16" s="472"/>
      <c r="EN16" s="472"/>
      <c r="EO16" s="472"/>
      <c r="EP16" s="472"/>
      <c r="EQ16" s="472"/>
      <c r="ER16" s="472"/>
      <c r="ES16" s="472"/>
      <c r="ET16" s="472"/>
      <c r="EU16" s="472"/>
      <c r="EV16" s="472"/>
      <c r="EW16" s="472"/>
      <c r="EX16" s="472"/>
      <c r="EY16" s="472"/>
      <c r="EZ16" s="472"/>
      <c r="FA16" s="472"/>
      <c r="FB16" s="472"/>
      <c r="FC16" s="472"/>
      <c r="FD16" s="472"/>
      <c r="FE16" s="472"/>
      <c r="FF16" s="472"/>
      <c r="FG16" s="472"/>
      <c r="FH16" s="472"/>
      <c r="FI16" s="472"/>
      <c r="FJ16" s="472"/>
      <c r="FK16" s="472"/>
      <c r="FL16" s="472"/>
      <c r="FM16" s="472"/>
      <c r="FN16" s="472"/>
      <c r="FO16" s="472"/>
      <c r="FP16" s="472"/>
      <c r="FQ16" s="472"/>
      <c r="FR16" s="472"/>
      <c r="FS16" s="472"/>
      <c r="FT16" s="472"/>
      <c r="FU16" s="472"/>
      <c r="FV16" s="472"/>
      <c r="FW16" s="472"/>
      <c r="FX16" s="472"/>
      <c r="FY16" s="472"/>
      <c r="FZ16" s="472"/>
      <c r="GA16" s="472"/>
      <c r="GB16" s="472"/>
      <c r="GC16" s="472"/>
      <c r="GD16" s="472"/>
      <c r="GE16" s="472"/>
      <c r="GF16" s="472"/>
      <c r="GG16" s="472"/>
      <c r="GH16" s="472"/>
      <c r="GI16" s="472"/>
      <c r="GJ16" s="472"/>
      <c r="GK16" s="472"/>
      <c r="GL16" s="472"/>
      <c r="GM16" s="472"/>
      <c r="GN16" s="472"/>
      <c r="GO16" s="472"/>
      <c r="GP16" s="472"/>
      <c r="GQ16" s="472"/>
      <c r="GR16" s="472"/>
      <c r="GS16" s="472"/>
      <c r="GT16" s="472"/>
      <c r="GU16" s="472"/>
      <c r="GV16" s="472"/>
      <c r="GW16" s="472"/>
      <c r="GX16" s="472"/>
      <c r="GY16" s="472"/>
      <c r="GZ16" s="472"/>
      <c r="HA16" s="472"/>
      <c r="HB16" s="472"/>
      <c r="HC16" s="472"/>
      <c r="HD16" s="472"/>
      <c r="HE16" s="472"/>
      <c r="HF16" s="472"/>
      <c r="HG16" s="472"/>
      <c r="HH16" s="472"/>
      <c r="HI16" s="472"/>
      <c r="HJ16" s="472"/>
      <c r="HK16" s="472"/>
      <c r="HL16" s="472"/>
      <c r="HM16" s="472"/>
      <c r="HN16" s="472"/>
      <c r="HO16" s="472"/>
      <c r="HP16" s="472"/>
      <c r="HQ16" s="472"/>
      <c r="HR16" s="472"/>
      <c r="HS16" s="472"/>
      <c r="HT16" s="472"/>
      <c r="HU16" s="472"/>
      <c r="HV16" s="472"/>
      <c r="HW16" s="472"/>
      <c r="HX16" s="472"/>
      <c r="HY16" s="472"/>
      <c r="HZ16" s="472"/>
      <c r="IA16" s="472"/>
      <c r="IB16" s="472"/>
      <c r="IC16" s="472"/>
      <c r="ID16" s="472"/>
      <c r="IE16" s="472"/>
      <c r="IF16" s="472"/>
      <c r="IG16" s="472"/>
      <c r="IH16" s="472"/>
      <c r="II16" s="472"/>
      <c r="IJ16" s="472"/>
      <c r="IK16" s="472"/>
      <c r="IL16" s="472"/>
      <c r="IM16" s="472"/>
      <c r="IN16" s="472"/>
      <c r="IO16" s="472"/>
      <c r="IP16" s="472"/>
      <c r="IQ16" s="472"/>
      <c r="IR16" s="472"/>
      <c r="IS16" s="472"/>
      <c r="IT16" s="472"/>
      <c r="IU16" s="472"/>
      <c r="IV16" s="472"/>
      <c r="IW16" s="472"/>
    </row>
    <row r="17" customFormat="false" ht="17.25" hidden="false" customHeight="true" outlineLevel="0" collapsed="false">
      <c r="A17" s="408"/>
      <c r="B17" s="408"/>
      <c r="C17" s="475"/>
      <c r="D17" s="476"/>
      <c r="E17" s="408"/>
      <c r="F17" s="408"/>
      <c r="G17" s="408"/>
      <c r="H17" s="477"/>
      <c r="I17" s="478"/>
      <c r="J17" s="422"/>
      <c r="K17" s="479"/>
      <c r="L17" s="480" t="s">
        <v>332</v>
      </c>
      <c r="M17" s="481"/>
      <c r="N17" s="481"/>
      <c r="O17" s="461" t="n">
        <f aca="false">+'[18]BC-TRANS'!$E$32</f>
        <v>-1027483</v>
      </c>
      <c r="P17" s="461" t="n">
        <f aca="false">+'[18]BC-TRANS'!E34</f>
        <v>-683581.503071003</v>
      </c>
      <c r="Q17" s="462" t="n">
        <f aca="false">+O17/P17</f>
        <v>1.50308777429467</v>
      </c>
      <c r="S17" s="399"/>
      <c r="T17" s="408" t="s">
        <v>333</v>
      </c>
      <c r="U17" s="434" t="n">
        <f aca="false">$I$17</f>
        <v>0</v>
      </c>
      <c r="V17" s="434" t="n">
        <v>0</v>
      </c>
      <c r="W17" s="434" t="n">
        <v>0</v>
      </c>
      <c r="X17" s="434" t="n">
        <v>0</v>
      </c>
      <c r="Y17" s="434" t="n">
        <v>0</v>
      </c>
      <c r="Z17" s="434" t="n">
        <f aca="false">$I$17</f>
        <v>0</v>
      </c>
      <c r="AA17" s="434" t="n">
        <f aca="false">$I$17</f>
        <v>0</v>
      </c>
      <c r="AB17" s="434" t="n">
        <v>0</v>
      </c>
      <c r="AC17" s="434" t="n">
        <v>0</v>
      </c>
      <c r="AD17" s="434" t="n">
        <v>0</v>
      </c>
      <c r="AE17" s="434" t="n">
        <v>0</v>
      </c>
      <c r="AF17" s="434" t="n">
        <v>0</v>
      </c>
      <c r="AG17" s="434" t="n">
        <f aca="false">$I$17</f>
        <v>0</v>
      </c>
      <c r="AH17" s="434" t="n">
        <f aca="false">$I$17</f>
        <v>0</v>
      </c>
      <c r="AI17" s="434" t="n">
        <f aca="false">$I$17</f>
        <v>0</v>
      </c>
      <c r="AJ17" s="434" t="n">
        <v>0</v>
      </c>
      <c r="AK17" s="434" t="n">
        <v>0</v>
      </c>
      <c r="AL17" s="434" t="n">
        <v>0</v>
      </c>
      <c r="AM17" s="434" t="n">
        <v>0</v>
      </c>
      <c r="AN17" s="434" t="n">
        <f aca="false">$I$17</f>
        <v>0</v>
      </c>
      <c r="AO17" s="434" t="n">
        <f aca="false">$I$17</f>
        <v>0</v>
      </c>
      <c r="AP17" s="434" t="n">
        <f aca="false">$I$17</f>
        <v>0</v>
      </c>
      <c r="AQ17" s="434" t="n">
        <f aca="false">$I$17</f>
        <v>0</v>
      </c>
      <c r="AR17" s="434" t="n">
        <f aca="false">$I$17</f>
        <v>0</v>
      </c>
      <c r="AS17" s="434" t="n">
        <f aca="false">$I$17</f>
        <v>0</v>
      </c>
      <c r="AT17" s="434" t="n">
        <f aca="false">$I$17</f>
        <v>0</v>
      </c>
      <c r="AU17" s="434" t="n">
        <f aca="false">$I$17</f>
        <v>0</v>
      </c>
      <c r="AV17" s="434" t="n">
        <f aca="false">$I$17</f>
        <v>0</v>
      </c>
      <c r="AW17" s="434" t="n">
        <f aca="false">$I$17</f>
        <v>0</v>
      </c>
      <c r="AX17" s="434" t="n">
        <f aca="false">$I$17</f>
        <v>0</v>
      </c>
      <c r="AY17" s="434" t="n">
        <f aca="false">$I$17</f>
        <v>0</v>
      </c>
      <c r="AZ17" s="434" t="n">
        <v>0</v>
      </c>
      <c r="BB17" s="435" t="n">
        <f aca="false">$I$17</f>
        <v>0</v>
      </c>
    </row>
    <row r="18" customFormat="false" ht="19.5" hidden="false" customHeight="false" outlineLevel="0" collapsed="false">
      <c r="A18" s="408"/>
      <c r="B18" s="408"/>
      <c r="C18" s="408"/>
      <c r="D18" s="408"/>
      <c r="E18" s="408"/>
      <c r="F18" s="408"/>
      <c r="G18" s="482" t="s">
        <v>334</v>
      </c>
      <c r="H18" s="483" t="n">
        <f aca="false">+[18]West!$L$71-[18]West!L59-H20</f>
        <v>1741846.97896751</v>
      </c>
      <c r="I18" s="484" t="n">
        <f aca="false">+[18]West!$E$71-[18]West!E59-I20</f>
        <v>2041826.11681033</v>
      </c>
      <c r="J18" s="485" t="n">
        <f aca="false">+I18-H18</f>
        <v>299979.137842819</v>
      </c>
      <c r="K18" s="422"/>
      <c r="L18" s="480" t="s">
        <v>335</v>
      </c>
      <c r="M18" s="481"/>
      <c r="N18" s="481"/>
      <c r="O18" s="461" t="n">
        <f aca="false">+[18]Term_GD!$E$32</f>
        <v>-1303</v>
      </c>
      <c r="P18" s="461" t="n">
        <f aca="false">+[18]Term_GD!E34</f>
        <v>-866.882175667643</v>
      </c>
      <c r="Q18" s="462" t="n">
        <f aca="false">+O18/P18</f>
        <v>1.50308777429467</v>
      </c>
      <c r="S18" s="399"/>
      <c r="T18" s="486" t="s">
        <v>336</v>
      </c>
      <c r="U18" s="487" t="str">
        <f aca="false">IF(U4=[18]Input!$K$44,[18]West!$E$71-[18]West!$E$59+$I$17,"")</f>
        <v/>
      </c>
      <c r="V18" s="487" t="n">
        <v>125897.265029269</v>
      </c>
      <c r="W18" s="487" t="n">
        <v>-79073.0177536849</v>
      </c>
      <c r="X18" s="487" t="n">
        <v>-35133.5577093039</v>
      </c>
      <c r="Y18" s="487" t="n">
        <v>-255646.562426564</v>
      </c>
      <c r="Z18" s="487" t="str">
        <f aca="false">IF(Z4=[18]Input!$K$44,[18]West!$E$71-[18]West!$E$59+$I$17,"")</f>
        <v/>
      </c>
      <c r="AA18" s="487" t="str">
        <f aca="false">IF(AA4=[18]Input!$K$44,[18]West!$E$71-[18]West!$E$59+$I$17,"")</f>
        <v/>
      </c>
      <c r="AB18" s="487" t="n">
        <v>-108217.224682428</v>
      </c>
      <c r="AC18" s="487" t="n">
        <v>-21141.0059004603</v>
      </c>
      <c r="AD18" s="487" t="n">
        <v>267786.519465714</v>
      </c>
      <c r="AE18" s="487" t="n">
        <v>517470.179755207</v>
      </c>
      <c r="AF18" s="487" t="n">
        <v>700440.629672654</v>
      </c>
      <c r="AG18" s="487" t="str">
        <f aca="false">IF(AG4=[18]Input!$K$44,[18]West!$E$71-[18]West!$E$59+$I$17,"")</f>
        <v/>
      </c>
      <c r="AH18" s="487" t="str">
        <f aca="false">IF(AH4=[18]Input!$K$44,[18]West!$E$71-[18]West!$E$59+$I$17,"")</f>
        <v/>
      </c>
      <c r="AI18" s="487" t="str">
        <f aca="false">IF(AI4=[18]Input!$K$44,[18]West!$E$71-[18]West!$E$59+$I$17,"")</f>
        <v/>
      </c>
      <c r="AJ18" s="487" t="n">
        <v>1264154.91197164</v>
      </c>
      <c r="AK18" s="487" t="n">
        <v>1675628.6460715</v>
      </c>
      <c r="AL18" s="487" t="n">
        <v>1933695.73768095</v>
      </c>
      <c r="AM18" s="487" t="n">
        <v>1741846.97896751</v>
      </c>
      <c r="AN18" s="487" t="str">
        <f aca="false">IF(AN4=[18]Input!$K$44,[18]West!$E$71-[18]West!$E$59+$I$17,"")</f>
        <v/>
      </c>
      <c r="AO18" s="487" t="str">
        <f aca="false">IF(AO4=[18]Input!$K$44,[18]West!$E$71-[18]West!$E$59+$I$17,"")</f>
        <v/>
      </c>
      <c r="AP18" s="487" t="n">
        <f aca="false">IF(AP4=[18]Input!$K$44,[18]West!$E$71-[18]West!$E$59+$I$17,"")</f>
        <v>2041826.11681033</v>
      </c>
      <c r="AQ18" s="487" t="str">
        <f aca="false">IF(AQ4=[18]Input!$K$44,[18]West!$E$71-[18]West!$E$59+$I$17,"")</f>
        <v/>
      </c>
      <c r="AR18" s="487" t="str">
        <f aca="false">IF(AR4=[18]Input!$K$44,[18]West!$E$71-[18]West!$E$59+$I$17,"")</f>
        <v/>
      </c>
      <c r="AS18" s="487" t="str">
        <f aca="false">IF(AS4=[18]Input!$K$44,[18]West!$E$71-[18]West!$E$59+$I$17,"")</f>
        <v/>
      </c>
      <c r="AT18" s="487" t="str">
        <f aca="false">IF(AT4=[18]Input!$K$44,[18]West!$E$71-[18]West!$E$59+$I$17,"")</f>
        <v/>
      </c>
      <c r="AU18" s="487" t="str">
        <f aca="false">IF(AU4=[18]Input!$K$44,[18]West!$E$71-[18]West!$E$59+$I$17,"")</f>
        <v/>
      </c>
      <c r="AV18" s="487" t="str">
        <f aca="false">IF(AV4=[18]Input!$K$44,[18]West!$E$71-[18]West!$E$59+$I$17,"")</f>
        <v/>
      </c>
      <c r="AW18" s="487" t="str">
        <f aca="false">IF(AW4=[18]Input!$K$44,[18]West!$E$71-[18]West!$E$59+$I$17,"")</f>
        <v/>
      </c>
      <c r="AX18" s="487" t="str">
        <f aca="false">IF(AX4=[18]Input!$K$44,[18]West!$E$71-[18]West!$E$59+$I$17,"")</f>
        <v/>
      </c>
      <c r="AY18" s="487" t="str">
        <f aca="false">IF(AY4=[18]Input!$K$44,[18]West!$E$71-[18]West!$E$59+$I$17,"")</f>
        <v/>
      </c>
      <c r="AZ18" s="434" t="n">
        <v>0</v>
      </c>
      <c r="BB18" s="488" t="str">
        <f aca="false">IF(BB4=[18]Input!$K$44,[18]West!$E$71-[18]West!$E$59+$I$17,"")</f>
        <v/>
      </c>
    </row>
    <row r="19" customFormat="false" ht="16.5" hidden="false" customHeight="false" outlineLevel="0" collapsed="false">
      <c r="A19" s="408"/>
      <c r="B19" s="486"/>
      <c r="C19" s="408"/>
      <c r="D19" s="408"/>
      <c r="E19" s="408"/>
      <c r="F19" s="408"/>
      <c r="G19" s="408"/>
      <c r="H19" s="458"/>
      <c r="I19" s="423"/>
      <c r="J19" s="422"/>
      <c r="K19" s="422"/>
      <c r="L19" s="480" t="s">
        <v>337</v>
      </c>
      <c r="M19" s="481"/>
      <c r="N19" s="481"/>
      <c r="O19" s="461" t="n">
        <f aca="false">+[18]Options_GD!$E$32</f>
        <v>1110397</v>
      </c>
      <c r="P19" s="461" t="n">
        <f aca="false">+[18]Options_GD!E34</f>
        <v>738743.950279988</v>
      </c>
      <c r="Q19" s="462" t="n">
        <f aca="false">+O19/P19</f>
        <v>1.50308777429467</v>
      </c>
      <c r="S19" s="399"/>
      <c r="T19" s="486"/>
      <c r="U19" s="487"/>
      <c r="V19" s="487"/>
      <c r="W19" s="487"/>
      <c r="X19" s="487"/>
      <c r="Y19" s="487"/>
      <c r="Z19" s="487"/>
      <c r="AA19" s="487"/>
      <c r="AB19" s="487"/>
      <c r="AC19" s="487"/>
      <c r="AD19" s="487"/>
      <c r="AE19" s="487"/>
      <c r="AF19" s="487"/>
      <c r="AG19" s="487"/>
      <c r="AH19" s="487"/>
      <c r="AI19" s="487"/>
      <c r="AJ19" s="487"/>
      <c r="AK19" s="487"/>
      <c r="AL19" s="487"/>
      <c r="AM19" s="487"/>
      <c r="AN19" s="487"/>
      <c r="AO19" s="487"/>
      <c r="AP19" s="487"/>
      <c r="AQ19" s="487"/>
      <c r="AR19" s="487"/>
      <c r="AS19" s="487"/>
      <c r="AT19" s="487"/>
      <c r="AU19" s="487"/>
      <c r="AV19" s="487"/>
      <c r="AW19" s="487"/>
      <c r="AX19" s="487"/>
      <c r="AY19" s="487"/>
      <c r="AZ19" s="434" t="n">
        <v>0</v>
      </c>
      <c r="BB19" s="488"/>
    </row>
    <row r="20" customFormat="false" ht="15.75" hidden="true" customHeight="false" outlineLevel="0" collapsed="false">
      <c r="A20" s="408"/>
      <c r="B20" s="486" t="s">
        <v>338</v>
      </c>
      <c r="C20" s="408"/>
      <c r="D20" s="408"/>
      <c r="E20" s="408"/>
      <c r="F20" s="408"/>
      <c r="G20" s="408"/>
      <c r="H20" s="489" t="n">
        <v>0</v>
      </c>
      <c r="I20" s="478" t="n">
        <v>0</v>
      </c>
      <c r="J20" s="422" t="n">
        <f aca="false">I20-H20</f>
        <v>0</v>
      </c>
      <c r="K20" s="408"/>
      <c r="L20" s="490"/>
      <c r="M20" s="481"/>
      <c r="N20" s="481"/>
      <c r="O20" s="491"/>
      <c r="P20" s="491"/>
      <c r="Q20" s="462" t="e">
        <f aca="false">+O20/P20</f>
        <v>#DIV/0!</v>
      </c>
      <c r="S20" s="399"/>
      <c r="T20" s="486" t="s">
        <v>339</v>
      </c>
      <c r="U20" s="434" t="str">
        <f aca="false">IF(U$4=[18]Input!$K$44,[18]Input!$K$23+[18]Input!$K$24-U17,"")</f>
        <v/>
      </c>
      <c r="V20" s="434" t="n">
        <v>0</v>
      </c>
      <c r="W20" s="434" t="n">
        <v>0</v>
      </c>
      <c r="X20" s="434" t="n">
        <v>0</v>
      </c>
      <c r="Y20" s="434" t="n">
        <v>0</v>
      </c>
      <c r="Z20" s="434" t="str">
        <f aca="false">IF(Z$4=[18]Input!$K$44,[18]Input!$K$23+[18]Input!$K$24-Z17,"")</f>
        <v/>
      </c>
      <c r="AA20" s="434" t="str">
        <f aca="false">IF(AA$4=[18]Input!$K$44,[18]Input!$K$23+[18]Input!$K$24-AA17,"")</f>
        <v/>
      </c>
      <c r="AB20" s="434" t="n">
        <v>0</v>
      </c>
      <c r="AC20" s="434" t="n">
        <v>0</v>
      </c>
      <c r="AD20" s="434" t="n">
        <v>0</v>
      </c>
      <c r="AE20" s="434" t="n">
        <v>0</v>
      </c>
      <c r="AF20" s="434" t="n">
        <v>0</v>
      </c>
      <c r="AG20" s="434" t="str">
        <f aca="false">IF(AG$4=[18]Input!$K$44,[18]Input!$K$23+[18]Input!$K$24-AG17,"")</f>
        <v/>
      </c>
      <c r="AH20" s="434" t="str">
        <f aca="false">IF(AH$4=[18]Input!$K$44,[18]Input!$K$23+[18]Input!$K$24-AH17,"")</f>
        <v/>
      </c>
      <c r="AI20" s="434" t="str">
        <f aca="false">IF(AI$4=[18]Input!$K$44,[18]Input!$K$23+[18]Input!$K$24-AI17,"")</f>
        <v/>
      </c>
      <c r="AJ20" s="434" t="n">
        <v>0</v>
      </c>
      <c r="AK20" s="434" t="n">
        <v>0</v>
      </c>
      <c r="AL20" s="434" t="n">
        <v>0</v>
      </c>
      <c r="AM20" s="434" t="n">
        <v>0</v>
      </c>
      <c r="AN20" s="434" t="str">
        <f aca="false">IF(AN$4=[18]Input!$K$44,[18]Input!$K$23+[18]Input!$K$24-AN17,"")</f>
        <v/>
      </c>
      <c r="AO20" s="434" t="str">
        <f aca="false">IF(AO$4=[18]Input!$K$44,[18]Input!$K$23+[18]Input!$K$24-AO17,"")</f>
        <v/>
      </c>
      <c r="AP20" s="434" t="n">
        <f aca="false">IF(AP$4=[18]Input!$K$44,[18]Input!$K$23+[18]Input!$K$24-AP17,"")</f>
        <v>0</v>
      </c>
      <c r="AQ20" s="434" t="str">
        <f aca="false">IF(AQ$4=[18]Input!$K$44,[18]Input!$K$23+[18]Input!$K$24-AQ17,"")</f>
        <v/>
      </c>
      <c r="AR20" s="434" t="str">
        <f aca="false">IF(AR$4=[18]Input!$K$44,[18]Input!$K$23+[18]Input!$K$24-AR17,"")</f>
        <v/>
      </c>
      <c r="AS20" s="434" t="str">
        <f aca="false">IF(AS$4=[18]Input!$K$44,[18]Input!$K$23+[18]Input!$K$24-AS17,"")</f>
        <v/>
      </c>
      <c r="AT20" s="434" t="str">
        <f aca="false">IF(AT$4=[18]Input!$K$44,[18]Input!$K$23+[18]Input!$K$24-AT17,"")</f>
        <v/>
      </c>
      <c r="AU20" s="434" t="str">
        <f aca="false">IF(AU$4=[18]Input!$K$44,[18]Input!$K$23+[18]Input!$K$24-AU17,"")</f>
        <v/>
      </c>
      <c r="AV20" s="434" t="str">
        <f aca="false">IF(AV$4=[18]Input!$K$44,[18]Input!$K$23+[18]Input!$K$24-AV17,"")</f>
        <v/>
      </c>
      <c r="AW20" s="434" t="str">
        <f aca="false">IF(AW$4=[18]Input!$K$44,[18]Input!$K$23+[18]Input!$K$24-AW17,"")</f>
        <v/>
      </c>
      <c r="AX20" s="434" t="str">
        <f aca="false">IF(AX$4=[18]Input!$K$44,[18]Input!$K$23+[18]Input!$K$24-AX17,"")</f>
        <v/>
      </c>
      <c r="AY20" s="434" t="str">
        <f aca="false">IF(AY$4=[18]Input!$K$44,[18]Input!$K$23+[18]Input!$K$24-AY17,"")</f>
        <v/>
      </c>
      <c r="AZ20" s="434" t="n">
        <v>0</v>
      </c>
      <c r="BB20" s="435" t="str">
        <f aca="false">IF(BB$4=[18]Input!$K$44,[18]Input!$K$23+[18]Input!$K$24-BB17,"")</f>
        <v/>
      </c>
    </row>
    <row r="21" customFormat="false" ht="8.25" hidden="false" customHeight="true" outlineLevel="0" collapsed="false">
      <c r="A21" s="492"/>
      <c r="B21" s="464"/>
      <c r="C21" s="464"/>
      <c r="D21" s="464"/>
      <c r="E21" s="464"/>
      <c r="F21" s="464"/>
      <c r="G21" s="464"/>
      <c r="H21" s="465"/>
      <c r="I21" s="493"/>
      <c r="J21" s="494"/>
      <c r="L21" s="459"/>
      <c r="M21" s="454"/>
      <c r="N21" s="454"/>
      <c r="O21" s="454"/>
      <c r="P21" s="454"/>
      <c r="Q21" s="462"/>
      <c r="S21" s="416"/>
      <c r="T21" s="408"/>
      <c r="U21" s="487"/>
      <c r="V21" s="487"/>
      <c r="W21" s="487"/>
      <c r="X21" s="487"/>
      <c r="Y21" s="487"/>
      <c r="Z21" s="487"/>
      <c r="AA21" s="487"/>
      <c r="AB21" s="487"/>
      <c r="AC21" s="487"/>
      <c r="AD21" s="487"/>
      <c r="AE21" s="487"/>
      <c r="AF21" s="487"/>
      <c r="AG21" s="487"/>
      <c r="AH21" s="487"/>
      <c r="AI21" s="487"/>
      <c r="AJ21" s="487"/>
      <c r="AK21" s="487"/>
      <c r="AL21" s="487"/>
      <c r="AM21" s="487"/>
      <c r="AN21" s="487"/>
      <c r="AO21" s="487"/>
      <c r="AP21" s="487"/>
      <c r="AQ21" s="487"/>
      <c r="AR21" s="487"/>
      <c r="AS21" s="487"/>
      <c r="AT21" s="487"/>
      <c r="AU21" s="487"/>
      <c r="AV21" s="487"/>
      <c r="AW21" s="487"/>
      <c r="AX21" s="487"/>
      <c r="AY21" s="487"/>
      <c r="AZ21" s="434" t="n">
        <v>0</v>
      </c>
      <c r="BB21" s="488"/>
    </row>
    <row r="22" customFormat="false" ht="15.75" hidden="true" customHeight="false" outlineLevel="0" collapsed="false">
      <c r="A22" s="486" t="s">
        <v>340</v>
      </c>
      <c r="B22" s="408"/>
      <c r="C22" s="408"/>
      <c r="D22" s="408"/>
      <c r="E22" s="408"/>
      <c r="F22" s="408"/>
      <c r="G22" s="408"/>
      <c r="H22" s="458"/>
      <c r="I22" s="423"/>
      <c r="J22" s="422"/>
      <c r="K22" s="408"/>
      <c r="L22" s="480"/>
      <c r="M22" s="481"/>
      <c r="N22" s="481"/>
      <c r="O22" s="495"/>
      <c r="P22" s="495"/>
      <c r="Q22" s="462" t="e">
        <f aca="false">+O22/P22</f>
        <v>#DIV/0!</v>
      </c>
      <c r="R22" s="496"/>
      <c r="S22" s="416" t="s">
        <v>340</v>
      </c>
      <c r="T22" s="408"/>
      <c r="U22" s="434"/>
      <c r="V22" s="434"/>
      <c r="W22" s="434"/>
      <c r="X22" s="434"/>
      <c r="Y22" s="434"/>
      <c r="Z22" s="434"/>
      <c r="AA22" s="434"/>
      <c r="AB22" s="434"/>
      <c r="AC22" s="434"/>
      <c r="AD22" s="434"/>
      <c r="AE22" s="434"/>
      <c r="AF22" s="434"/>
      <c r="AG22" s="434"/>
      <c r="AH22" s="434"/>
      <c r="AI22" s="434"/>
      <c r="AJ22" s="434"/>
      <c r="AK22" s="434"/>
      <c r="AL22" s="434"/>
      <c r="AM22" s="434"/>
      <c r="AN22" s="434"/>
      <c r="AO22" s="434"/>
      <c r="AP22" s="434"/>
      <c r="AQ22" s="434"/>
      <c r="AR22" s="434"/>
      <c r="AS22" s="434"/>
      <c r="AT22" s="434"/>
      <c r="AU22" s="434"/>
      <c r="AV22" s="434"/>
      <c r="AW22" s="434"/>
      <c r="AX22" s="434"/>
      <c r="AY22" s="434"/>
      <c r="AZ22" s="434" t="n">
        <v>0</v>
      </c>
      <c r="BB22" s="435"/>
    </row>
    <row r="23" customFormat="false" ht="12.75" hidden="true" customHeight="false" outlineLevel="0" collapsed="false">
      <c r="A23" s="408"/>
      <c r="B23" s="408"/>
      <c r="C23" s="408"/>
      <c r="D23" s="408"/>
      <c r="E23" s="408"/>
      <c r="F23" s="408"/>
      <c r="G23" s="408" t="s">
        <v>341</v>
      </c>
      <c r="H23" s="458"/>
      <c r="I23" s="423"/>
      <c r="J23" s="422"/>
      <c r="K23" s="408"/>
      <c r="L23" s="480"/>
      <c r="M23" s="454"/>
      <c r="N23" s="481"/>
      <c r="O23" s="497"/>
      <c r="P23" s="497"/>
      <c r="Q23" s="462" t="e">
        <f aca="false">+O23/P23</f>
        <v>#DIV/0!</v>
      </c>
      <c r="R23" s="496"/>
      <c r="S23" s="399"/>
      <c r="T23" s="408" t="s">
        <v>311</v>
      </c>
      <c r="U23" s="434" t="str">
        <f aca="false">IF(U$4=[18]Input!$K$44,[18]East!$S$72,"")</f>
        <v/>
      </c>
      <c r="V23" s="434" t="n">
        <v>0</v>
      </c>
      <c r="W23" s="434" t="n">
        <v>0</v>
      </c>
      <c r="X23" s="434" t="n">
        <v>0</v>
      </c>
      <c r="Y23" s="434" t="n">
        <v>0</v>
      </c>
      <c r="Z23" s="434" t="str">
        <f aca="false">IF(Z$4=[18]Input!$K$44,[18]East!$S$72,"")</f>
        <v/>
      </c>
      <c r="AA23" s="434" t="str">
        <f aca="false">IF(AA$4=[18]Input!$K$44,[18]East!$S$72,"")</f>
        <v/>
      </c>
      <c r="AB23" s="434" t="n">
        <v>0</v>
      </c>
      <c r="AC23" s="434" t="n">
        <v>0</v>
      </c>
      <c r="AD23" s="434" t="n">
        <v>0</v>
      </c>
      <c r="AE23" s="434" t="n">
        <v>0</v>
      </c>
      <c r="AF23" s="434" t="n">
        <v>0</v>
      </c>
      <c r="AG23" s="434" t="str">
        <f aca="false">IF(AG$4=[18]Input!$K$44,[18]East!$S$72,"")</f>
        <v/>
      </c>
      <c r="AH23" s="434" t="str">
        <f aca="false">IF(AH$4=[18]Input!$K$44,[18]East!$S$72,"")</f>
        <v/>
      </c>
      <c r="AI23" s="434" t="str">
        <f aca="false">IF(AI$4=[18]Input!$K$44,[18]East!$S$72,"")</f>
        <v/>
      </c>
      <c r="AJ23" s="434" t="n">
        <v>0</v>
      </c>
      <c r="AK23" s="434" t="n">
        <v>0</v>
      </c>
      <c r="AL23" s="434" t="n">
        <v>0</v>
      </c>
      <c r="AM23" s="434" t="n">
        <v>0</v>
      </c>
      <c r="AN23" s="434" t="str">
        <f aca="false">IF(AN$4=[18]Input!$K$44,[18]East!$S$72,"")</f>
        <v/>
      </c>
      <c r="AO23" s="434" t="str">
        <f aca="false">IF(AO$4=[18]Input!$K$44,[18]East!$S$72,"")</f>
        <v/>
      </c>
      <c r="AP23" s="434" t="n">
        <f aca="false">IF(AP$4=[18]Input!$K$44,[18]East!$S$72,"")</f>
        <v>0</v>
      </c>
      <c r="AQ23" s="434" t="str">
        <f aca="false">IF(AQ$4=[18]Input!$K$44,[18]East!$S$72,"")</f>
        <v/>
      </c>
      <c r="AR23" s="434" t="str">
        <f aca="false">IF(AR$4=[18]Input!$K$44,[18]East!$S$72,"")</f>
        <v/>
      </c>
      <c r="AS23" s="434" t="str">
        <f aca="false">IF(AS$4=[18]Input!$K$44,[18]East!$S$72,"")</f>
        <v/>
      </c>
      <c r="AT23" s="434" t="str">
        <f aca="false">IF(AT$4=[18]Input!$K$44,[18]East!$S$72,"")</f>
        <v/>
      </c>
      <c r="AU23" s="434" t="str">
        <f aca="false">IF(AU$4=[18]Input!$K$44,[18]East!$S$72,"")</f>
        <v/>
      </c>
      <c r="AV23" s="434" t="str">
        <f aca="false">IF(AV$4=[18]Input!$K$44,[18]East!$S$72,"")</f>
        <v/>
      </c>
      <c r="AW23" s="434" t="str">
        <f aca="false">IF(AW$4=[18]Input!$K$44,[18]East!$S$72,"")</f>
        <v/>
      </c>
      <c r="AX23" s="434" t="str">
        <f aca="false">IF(AX$4=[18]Input!$K$44,[18]East!$S$72,"")</f>
        <v/>
      </c>
      <c r="AY23" s="434" t="str">
        <f aca="false">IF(AY$4=[18]Input!$K$44,[18]East!$S$72,"")</f>
        <v/>
      </c>
      <c r="AZ23" s="434" t="n">
        <v>0</v>
      </c>
      <c r="BB23" s="435" t="str">
        <f aca="false">IF(BB$4=[18]Input!$K$44,[18]East!$S$72,"")</f>
        <v/>
      </c>
    </row>
    <row r="24" customFormat="false" ht="12.75" hidden="true" customHeight="false" outlineLevel="0" collapsed="false">
      <c r="A24" s="408"/>
      <c r="B24" s="408" t="s">
        <v>342</v>
      </c>
      <c r="C24" s="408"/>
      <c r="D24" s="408"/>
      <c r="E24" s="408"/>
      <c r="F24" s="408"/>
      <c r="G24" s="408"/>
      <c r="H24" s="458" t="n">
        <f aca="false">SUM(U24:AY24)-HLOOKUP([18]Input!$K$44,$U$4:$AY$63,21,FALSE())</f>
        <v>0</v>
      </c>
      <c r="I24" s="423" t="n">
        <f aca="false">SUM(U24:AY24)</f>
        <v>0</v>
      </c>
      <c r="J24" s="422" t="n">
        <f aca="false">+I24-H24</f>
        <v>0</v>
      </c>
      <c r="K24" s="408"/>
      <c r="L24" s="480"/>
      <c r="M24" s="481"/>
      <c r="N24" s="481"/>
      <c r="O24" s="497"/>
      <c r="P24" s="497"/>
      <c r="Q24" s="462" t="e">
        <f aca="false">+O24/P24</f>
        <v>#DIV/0!</v>
      </c>
      <c r="R24" s="496"/>
      <c r="S24" s="399"/>
      <c r="T24" s="408" t="s">
        <v>342</v>
      </c>
      <c r="U24" s="434" t="str">
        <f aca="false">IF(U$4=[18]Input!$K$44,U29-U23-U25-U27,"")</f>
        <v/>
      </c>
      <c r="V24" s="434" t="n">
        <v>0</v>
      </c>
      <c r="W24" s="434" t="n">
        <v>0</v>
      </c>
      <c r="X24" s="434" t="n">
        <v>0</v>
      </c>
      <c r="Y24" s="434" t="n">
        <v>0</v>
      </c>
      <c r="Z24" s="434" t="str">
        <f aca="false">IF(Z$4=[18]Input!$K$44,Z29-Z23-Z25-Z27,"")</f>
        <v/>
      </c>
      <c r="AA24" s="434" t="str">
        <f aca="false">IF(AA$4=[18]Input!$K$44,AA29-AA23-AA25-AA27,"")</f>
        <v/>
      </c>
      <c r="AB24" s="434" t="n">
        <v>0</v>
      </c>
      <c r="AC24" s="434" t="n">
        <v>0</v>
      </c>
      <c r="AD24" s="434" t="n">
        <v>0</v>
      </c>
      <c r="AE24" s="434" t="n">
        <v>0</v>
      </c>
      <c r="AF24" s="434" t="n">
        <v>0</v>
      </c>
      <c r="AG24" s="434" t="str">
        <f aca="false">IF(AG$4=[18]Input!$K$44,AG29-AG23-AG25-AG27,"")</f>
        <v/>
      </c>
      <c r="AH24" s="434" t="str">
        <f aca="false">IF(AH$4=[18]Input!$K$44,AH29-AH23-AH25-AH27,"")</f>
        <v/>
      </c>
      <c r="AI24" s="434" t="str">
        <f aca="false">IF(AI$4=[18]Input!$K$44,AI29-AI23-AI25-AI27,"")</f>
        <v/>
      </c>
      <c r="AJ24" s="434" t="n">
        <v>0</v>
      </c>
      <c r="AK24" s="434" t="n">
        <v>0</v>
      </c>
      <c r="AL24" s="434" t="n">
        <v>0</v>
      </c>
      <c r="AM24" s="434" t="n">
        <v>0</v>
      </c>
      <c r="AN24" s="434" t="str">
        <f aca="false">IF(AN$4=[18]Input!$K$44,AN29-AN23-AN25-AN27,"")</f>
        <v/>
      </c>
      <c r="AO24" s="434" t="str">
        <f aca="false">IF(AO$4=[18]Input!$K$44,AO29-AO23-AO25-AO27,"")</f>
        <v/>
      </c>
      <c r="AP24" s="434" t="n">
        <f aca="false">IF(AP$4=[18]Input!$K$44,AP29-AP23-AP25-AP27,"")</f>
        <v>0</v>
      </c>
      <c r="AQ24" s="434" t="str">
        <f aca="false">IF(AQ$4=[18]Input!$K$44,AQ29-AQ23-AQ25-AQ27,"")</f>
        <v/>
      </c>
      <c r="AR24" s="434" t="str">
        <f aca="false">IF(AR$4=[18]Input!$K$44,AR29-AR23-AR25-AR27,"")</f>
        <v/>
      </c>
      <c r="AS24" s="434" t="str">
        <f aca="false">IF(AS$4=[18]Input!$K$44,AS29-AS23-AS25-AS27,"")</f>
        <v/>
      </c>
      <c r="AT24" s="434" t="str">
        <f aca="false">IF(AT$4=[18]Input!$K$44,AT29-AT23-AT25-AT27,"")</f>
        <v/>
      </c>
      <c r="AU24" s="434" t="str">
        <f aca="false">IF(AU$4=[18]Input!$K$44,AU29-AU23-AU25-AU27,"")</f>
        <v/>
      </c>
      <c r="AV24" s="434" t="str">
        <f aca="false">IF(AV$4=[18]Input!$K$44,AV29-AV23-AV25-AV27,"")</f>
        <v/>
      </c>
      <c r="AW24" s="434" t="str">
        <f aca="false">IF(AW$4=[18]Input!$K$44,AW29-AW23-AW25-AW27,"")</f>
        <v/>
      </c>
      <c r="AX24" s="434" t="str">
        <f aca="false">IF(AX$4=[18]Input!$K$44,AX29-AX23-AX25-AX27,"")</f>
        <v/>
      </c>
      <c r="AY24" s="434" t="str">
        <f aca="false">IF(AY$4=[18]Input!$K$44,AY29-AY23-AY25-AY27,"")</f>
        <v/>
      </c>
      <c r="AZ24" s="434" t="n">
        <v>0</v>
      </c>
      <c r="BB24" s="435" t="str">
        <f aca="false">IF(BB$4=[18]Input!$K$44,BB29-BB23-BB25-BB27,"")</f>
        <v/>
      </c>
    </row>
    <row r="25" customFormat="false" ht="12.75" hidden="true" customHeight="false" outlineLevel="0" collapsed="false">
      <c r="A25" s="408"/>
      <c r="B25" s="408" t="s">
        <v>316</v>
      </c>
      <c r="C25" s="408"/>
      <c r="D25" s="408"/>
      <c r="E25" s="408"/>
      <c r="F25" s="408"/>
      <c r="G25" s="408"/>
      <c r="H25" s="458" t="n">
        <f aca="false">SUM(U25:AY25)-HLOOKUP([18]Input!$K$44,$U$4:$AY$63,22,FALSE())</f>
        <v>0</v>
      </c>
      <c r="I25" s="423" t="n">
        <f aca="false">SUM(U25:AY25)</f>
        <v>0</v>
      </c>
      <c r="J25" s="422" t="n">
        <f aca="false">+I25-H25</f>
        <v>0</v>
      </c>
      <c r="K25" s="408"/>
      <c r="L25" s="480"/>
      <c r="M25" s="454"/>
      <c r="N25" s="454"/>
      <c r="O25" s="497"/>
      <c r="P25" s="497"/>
      <c r="Q25" s="462" t="e">
        <f aca="false">+O25/P25</f>
        <v>#DIV/0!</v>
      </c>
      <c r="R25" s="496"/>
      <c r="S25" s="399"/>
      <c r="T25" s="408" t="s">
        <v>316</v>
      </c>
      <c r="U25" s="434" t="str">
        <f aca="false">IF(U$4=[18]Input!$K$44,[18]Explanation!$A$6+[18]Explanation!$A$13+[18]Explanation!$A$16,"")</f>
        <v/>
      </c>
      <c r="V25" s="434" t="n">
        <v>0</v>
      </c>
      <c r="W25" s="434" t="n">
        <v>0</v>
      </c>
      <c r="X25" s="434" t="n">
        <v>0</v>
      </c>
      <c r="Y25" s="434" t="n">
        <v>0</v>
      </c>
      <c r="Z25" s="434" t="str">
        <f aca="false">IF(Z$4=[18]Input!$K$44,[18]Explanation!$A$6+[18]Explanation!$A$13+[18]Explanation!$A$16,"")</f>
        <v/>
      </c>
      <c r="AA25" s="434" t="str">
        <f aca="false">IF(AA$4=[18]Input!$K$44,[18]Explanation!$A$6+[18]Explanation!$A$13+[18]Explanation!$A$16,"")</f>
        <v/>
      </c>
      <c r="AB25" s="434" t="n">
        <v>0</v>
      </c>
      <c r="AC25" s="434" t="n">
        <v>0</v>
      </c>
      <c r="AD25" s="434" t="n">
        <v>0</v>
      </c>
      <c r="AE25" s="434" t="n">
        <v>0</v>
      </c>
      <c r="AF25" s="434" t="n">
        <v>0</v>
      </c>
      <c r="AG25" s="434" t="str">
        <f aca="false">IF(AG$4=[18]Input!$K$44,[18]Explanation!$A$6+[18]Explanation!$A$13+[18]Explanation!$A$16,"")</f>
        <v/>
      </c>
      <c r="AH25" s="434" t="str">
        <f aca="false">IF(AH$4=[18]Input!$K$44,[18]Explanation!$A$6+[18]Explanation!$A$13+[18]Explanation!$A$16,"")</f>
        <v/>
      </c>
      <c r="AI25" s="434" t="str">
        <f aca="false">IF(AI$4=[18]Input!$K$44,[18]Explanation!$A$6+[18]Explanation!$A$13+[18]Explanation!$A$16,"")</f>
        <v/>
      </c>
      <c r="AJ25" s="434" t="n">
        <v>0</v>
      </c>
      <c r="AK25" s="434" t="n">
        <v>0</v>
      </c>
      <c r="AL25" s="434" t="n">
        <v>0</v>
      </c>
      <c r="AM25" s="434" t="n">
        <v>0</v>
      </c>
      <c r="AN25" s="434" t="str">
        <f aca="false">IF(AN$4=[18]Input!$K$44,[18]Explanation!$A$6+[18]Explanation!$A$13+[18]Explanation!$A$16,"")</f>
        <v/>
      </c>
      <c r="AO25" s="434" t="str">
        <f aca="false">IF(AO$4=[18]Input!$K$44,[18]Explanation!$A$6+[18]Explanation!$A$13+[18]Explanation!$A$16,"")</f>
        <v/>
      </c>
      <c r="AP25" s="434" t="n">
        <f aca="false">IF(AP$4=[18]Input!$K$44,[18]Explanation!$A$6+[18]Explanation!$A$13+[18]Explanation!$A$16,"")</f>
        <v>0</v>
      </c>
      <c r="AQ25" s="434" t="str">
        <f aca="false">IF(AQ$4=[18]Input!$K$44,[18]Explanation!$A$6+[18]Explanation!$A$13+[18]Explanation!$A$16,"")</f>
        <v/>
      </c>
      <c r="AR25" s="434" t="str">
        <f aca="false">IF(AR$4=[18]Input!$K$44,[18]Explanation!$A$6+[18]Explanation!$A$13+[18]Explanation!$A$16,"")</f>
        <v/>
      </c>
      <c r="AS25" s="434" t="str">
        <f aca="false">IF(AS$4=[18]Input!$K$44,[18]Explanation!$A$6+[18]Explanation!$A$13+[18]Explanation!$A$16,"")</f>
        <v/>
      </c>
      <c r="AT25" s="434" t="str">
        <f aca="false">IF(AT$4=[18]Input!$K$44,[18]Explanation!$A$6+[18]Explanation!$A$13+[18]Explanation!$A$16,"")</f>
        <v/>
      </c>
      <c r="AU25" s="434" t="str">
        <f aca="false">IF(AU$4=[18]Input!$K$44,[18]Explanation!$A$6+[18]Explanation!$A$13+[18]Explanation!$A$16,"")</f>
        <v/>
      </c>
      <c r="AV25" s="434" t="str">
        <f aca="false">IF(AV$4=[18]Input!$K$44,[18]Explanation!$A$6+[18]Explanation!$A$13+[18]Explanation!$A$16,"")</f>
        <v/>
      </c>
      <c r="AW25" s="434" t="str">
        <f aca="false">IF(AW$4=[18]Input!$K$44,[18]Explanation!$A$6+[18]Explanation!$A$13+[18]Explanation!$A$16,"")</f>
        <v/>
      </c>
      <c r="AX25" s="434" t="str">
        <f aca="false">IF(AX$4=[18]Input!$K$44,[18]Explanation!$A$6+[18]Explanation!$A$13+[18]Explanation!$A$16,"")</f>
        <v/>
      </c>
      <c r="AY25" s="434" t="str">
        <f aca="false">IF(AY$4=[18]Input!$K$44,[18]Explanation!$A$6+[18]Explanation!$A$13+[18]Explanation!$A$16,"")</f>
        <v/>
      </c>
      <c r="AZ25" s="434" t="n">
        <v>0</v>
      </c>
      <c r="BB25" s="435" t="str">
        <f aca="false">IF(BB$4=[18]Input!$K$44,[18]Explanation!$A$6+[18]Explanation!$A$13+[18]Explanation!$A$16,"")</f>
        <v/>
      </c>
    </row>
    <row r="26" customFormat="false" ht="12.75" hidden="true" customHeight="false" outlineLevel="0" collapsed="false">
      <c r="A26" s="408"/>
      <c r="B26" s="408" t="s">
        <v>343</v>
      </c>
      <c r="C26" s="408"/>
      <c r="D26" s="408"/>
      <c r="E26" s="408"/>
      <c r="F26" s="408"/>
      <c r="G26" s="408"/>
      <c r="H26" s="458" t="n">
        <f aca="false">SUM(U26:AY26)-HLOOKUP([18]Input!$K$44,$U$4:$AY$63,23,FALSE())</f>
        <v>264</v>
      </c>
      <c r="I26" s="423" t="n">
        <f aca="false">SUM(U26:AY26)</f>
        <v>279</v>
      </c>
      <c r="J26" s="422" t="n">
        <f aca="false">+I26-H26</f>
        <v>15</v>
      </c>
      <c r="K26" s="408"/>
      <c r="L26" s="480"/>
      <c r="M26" s="454"/>
      <c r="N26" s="454"/>
      <c r="O26" s="497"/>
      <c r="P26" s="497"/>
      <c r="Q26" s="462" t="e">
        <f aca="false">+O26/P26</f>
        <v>#DIV/0!</v>
      </c>
      <c r="R26" s="496"/>
      <c r="S26" s="399"/>
      <c r="T26" s="408" t="s">
        <v>344</v>
      </c>
      <c r="U26" s="434" t="n">
        <v>-6</v>
      </c>
      <c r="V26" s="434" t="n">
        <v>-5</v>
      </c>
      <c r="W26" s="434" t="n">
        <v>-4</v>
      </c>
      <c r="X26" s="434" t="n">
        <v>-3</v>
      </c>
      <c r="Y26" s="434" t="n">
        <v>-2</v>
      </c>
      <c r="Z26" s="434" t="n">
        <v>-1</v>
      </c>
      <c r="AA26" s="434" t="n">
        <v>0</v>
      </c>
      <c r="AB26" s="434" t="n">
        <v>1</v>
      </c>
      <c r="AC26" s="434" t="n">
        <v>2</v>
      </c>
      <c r="AD26" s="434" t="n">
        <v>3</v>
      </c>
      <c r="AE26" s="434" t="n">
        <v>4</v>
      </c>
      <c r="AF26" s="434" t="n">
        <v>5</v>
      </c>
      <c r="AG26" s="434" t="n">
        <v>6</v>
      </c>
      <c r="AH26" s="434" t="n">
        <v>7</v>
      </c>
      <c r="AI26" s="434" t="n">
        <v>8</v>
      </c>
      <c r="AJ26" s="434" t="n">
        <v>9</v>
      </c>
      <c r="AK26" s="434" t="n">
        <v>10</v>
      </c>
      <c r="AL26" s="434" t="n">
        <v>11</v>
      </c>
      <c r="AM26" s="434" t="n">
        <v>12</v>
      </c>
      <c r="AN26" s="434" t="n">
        <v>13</v>
      </c>
      <c r="AO26" s="434" t="n">
        <v>14</v>
      </c>
      <c r="AP26" s="434" t="n">
        <v>15</v>
      </c>
      <c r="AQ26" s="434" t="n">
        <v>16</v>
      </c>
      <c r="AR26" s="434" t="n">
        <v>17</v>
      </c>
      <c r="AS26" s="434" t="n">
        <v>18</v>
      </c>
      <c r="AT26" s="434" t="n">
        <v>19</v>
      </c>
      <c r="AU26" s="434" t="n">
        <v>20</v>
      </c>
      <c r="AV26" s="434" t="n">
        <v>21</v>
      </c>
      <c r="AW26" s="434" t="n">
        <v>22</v>
      </c>
      <c r="AX26" s="434" t="n">
        <v>23</v>
      </c>
      <c r="AY26" s="434" t="n">
        <v>24</v>
      </c>
      <c r="AZ26" s="434" t="n">
        <v>0</v>
      </c>
      <c r="BB26" s="435" t="n">
        <v>0</v>
      </c>
    </row>
    <row r="27" customFormat="false" ht="12.75" hidden="true" customHeight="false" outlineLevel="0" collapsed="false">
      <c r="A27" s="408"/>
      <c r="B27" s="408" t="s">
        <v>345</v>
      </c>
      <c r="C27" s="408"/>
      <c r="D27" s="408"/>
      <c r="E27" s="408"/>
      <c r="F27" s="408"/>
      <c r="G27" s="408"/>
      <c r="H27" s="458" t="n">
        <f aca="false">SUM(U27:AY27)-HLOOKUP([18]Input!$K$44,$U$4:$AY$63,24,FALSE())</f>
        <v>0</v>
      </c>
      <c r="I27" s="423" t="n">
        <f aca="false">SUM(U27:AY27)</f>
        <v>0</v>
      </c>
      <c r="J27" s="422" t="n">
        <f aca="false">+I27-H27</f>
        <v>0</v>
      </c>
      <c r="K27" s="408"/>
      <c r="L27" s="480"/>
      <c r="M27" s="498"/>
      <c r="N27" s="481"/>
      <c r="O27" s="497"/>
      <c r="P27" s="497"/>
      <c r="Q27" s="462" t="e">
        <f aca="false">+O27/P27</f>
        <v>#DIV/0!</v>
      </c>
      <c r="R27" s="496"/>
      <c r="S27" s="399"/>
      <c r="T27" s="408" t="s">
        <v>321</v>
      </c>
      <c r="U27" s="434" t="str">
        <f aca="false">IF(U$4=[18]Input!$K$44,[18]East!$F$45+[18]East!$F$49,"")</f>
        <v/>
      </c>
      <c r="V27" s="434" t="n">
        <v>0</v>
      </c>
      <c r="W27" s="434" t="n">
        <v>0</v>
      </c>
      <c r="X27" s="434" t="n">
        <v>0</v>
      </c>
      <c r="Y27" s="434" t="n">
        <v>0</v>
      </c>
      <c r="Z27" s="434" t="str">
        <f aca="false">IF(Z$4=[18]Input!$K$44,[18]East!$F$45+[18]East!$F$49,"")</f>
        <v/>
      </c>
      <c r="AA27" s="434" t="str">
        <f aca="false">IF(AA$4=[18]Input!$K$44,[18]East!$F$45+[18]East!$F$49,"")</f>
        <v/>
      </c>
      <c r="AB27" s="434" t="n">
        <v>0</v>
      </c>
      <c r="AC27" s="434" t="n">
        <v>0</v>
      </c>
      <c r="AD27" s="434" t="n">
        <v>0</v>
      </c>
      <c r="AE27" s="434" t="n">
        <v>0</v>
      </c>
      <c r="AF27" s="434" t="n">
        <v>0</v>
      </c>
      <c r="AG27" s="434" t="str">
        <f aca="false">IF(AG$4=[18]Input!$K$44,[18]East!$F$45+[18]East!$F$49,"")</f>
        <v/>
      </c>
      <c r="AH27" s="434" t="str">
        <f aca="false">IF(AH$4=[18]Input!$K$44,[18]East!$F$45+[18]East!$F$49,"")</f>
        <v/>
      </c>
      <c r="AI27" s="434" t="str">
        <f aca="false">IF(AI$4=[18]Input!$K$44,[18]East!$F$45+[18]East!$F$49,"")</f>
        <v/>
      </c>
      <c r="AJ27" s="434" t="n">
        <v>0</v>
      </c>
      <c r="AK27" s="434" t="n">
        <v>0</v>
      </c>
      <c r="AL27" s="434" t="n">
        <v>0</v>
      </c>
      <c r="AM27" s="434" t="n">
        <v>0</v>
      </c>
      <c r="AN27" s="434" t="str">
        <f aca="false">IF(AN$4=[18]Input!$K$44,[18]East!$F$45+[18]East!$F$49,"")</f>
        <v/>
      </c>
      <c r="AO27" s="434" t="str">
        <f aca="false">IF(AO$4=[18]Input!$K$44,[18]East!$F$45+[18]East!$F$49,"")</f>
        <v/>
      </c>
      <c r="AP27" s="434" t="n">
        <f aca="false">IF(AP$4=[18]Input!$K$44,[18]East!$F$45+[18]East!$F$49,"")</f>
        <v>0</v>
      </c>
      <c r="AQ27" s="434" t="str">
        <f aca="false">IF(AQ$4=[18]Input!$K$44,[18]East!$F$45+[18]East!$F$49,"")</f>
        <v/>
      </c>
      <c r="AR27" s="434" t="str">
        <f aca="false">IF(AR$4=[18]Input!$K$44,[18]East!$F$45+[18]East!$F$49,"")</f>
        <v/>
      </c>
      <c r="AS27" s="434" t="str">
        <f aca="false">IF(AS$4=[18]Input!$K$44,[18]East!$F$45+[18]East!$F$49,"")</f>
        <v/>
      </c>
      <c r="AT27" s="434" t="str">
        <f aca="false">IF(AT$4=[18]Input!$K$44,[18]East!$F$45+[18]East!$F$49,"")</f>
        <v/>
      </c>
      <c r="AU27" s="434" t="str">
        <f aca="false">IF(AU$4=[18]Input!$K$44,[18]East!$F$45+[18]East!$F$49,"")</f>
        <v/>
      </c>
      <c r="AV27" s="434" t="str">
        <f aca="false">IF(AV$4=[18]Input!$K$44,[18]East!$F$45+[18]East!$F$49,"")</f>
        <v/>
      </c>
      <c r="AW27" s="434" t="str">
        <f aca="false">IF(AW$4=[18]Input!$K$44,[18]East!$F$45+[18]East!$F$49,"")</f>
        <v/>
      </c>
      <c r="AX27" s="434" t="str">
        <f aca="false">IF(AX$4=[18]Input!$K$44,[18]East!$F$45+[18]East!$F$49,"")</f>
        <v/>
      </c>
      <c r="AY27" s="434" t="str">
        <f aca="false">IF(AY$4=[18]Input!$K$44,[18]East!$F$45+[18]East!$F$49,"")</f>
        <v/>
      </c>
      <c r="AZ27" s="434" t="n">
        <v>0</v>
      </c>
      <c r="BB27" s="435" t="str">
        <f aca="false">IF(BB$4=[18]Input!$K$44,[18]East!$F$45+[18]East!$F$49,"")</f>
        <v/>
      </c>
    </row>
    <row r="28" customFormat="false" ht="12.75" hidden="true" customHeight="false" outlineLevel="0" collapsed="false">
      <c r="A28" s="408"/>
      <c r="B28" s="408"/>
      <c r="C28" s="408"/>
      <c r="D28" s="408"/>
      <c r="E28" s="408"/>
      <c r="F28" s="408"/>
      <c r="G28" s="408"/>
      <c r="H28" s="458"/>
      <c r="I28" s="423"/>
      <c r="J28" s="422"/>
      <c r="K28" s="408"/>
      <c r="L28" s="453"/>
      <c r="M28" s="481"/>
      <c r="N28" s="481"/>
      <c r="O28" s="497"/>
      <c r="P28" s="497"/>
      <c r="Q28" s="462" t="e">
        <f aca="false">+O28/P28</f>
        <v>#DIV/0!</v>
      </c>
      <c r="R28" s="496"/>
      <c r="S28" s="399"/>
      <c r="T28" s="408"/>
      <c r="U28" s="434"/>
      <c r="V28" s="434"/>
      <c r="W28" s="434"/>
      <c r="X28" s="434"/>
      <c r="Y28" s="434"/>
      <c r="Z28" s="434"/>
      <c r="AA28" s="434"/>
      <c r="AB28" s="434"/>
      <c r="AC28" s="434"/>
      <c r="AD28" s="434"/>
      <c r="AE28" s="434"/>
      <c r="AF28" s="434"/>
      <c r="AG28" s="434"/>
      <c r="AH28" s="434"/>
      <c r="AI28" s="434"/>
      <c r="AJ28" s="434"/>
      <c r="AK28" s="434"/>
      <c r="AL28" s="434"/>
      <c r="AM28" s="434"/>
      <c r="AN28" s="434"/>
      <c r="AO28" s="434"/>
      <c r="AP28" s="434"/>
      <c r="AQ28" s="434"/>
      <c r="AR28" s="434"/>
      <c r="AS28" s="434"/>
      <c r="AT28" s="434"/>
      <c r="AU28" s="434"/>
      <c r="AV28" s="434"/>
      <c r="AW28" s="434"/>
      <c r="AX28" s="434"/>
      <c r="AY28" s="434"/>
      <c r="AZ28" s="434" t="n">
        <v>0</v>
      </c>
      <c r="BB28" s="435"/>
    </row>
    <row r="29" customFormat="false" ht="15.75" hidden="true" customHeight="false" outlineLevel="0" collapsed="false">
      <c r="A29" s="408"/>
      <c r="B29" s="486" t="s">
        <v>346</v>
      </c>
      <c r="C29" s="408"/>
      <c r="D29" s="408"/>
      <c r="E29" s="408"/>
      <c r="F29" s="408"/>
      <c r="G29" s="408"/>
      <c r="H29" s="458" t="n">
        <f aca="false">SUM(H23:H27)</f>
        <v>264</v>
      </c>
      <c r="I29" s="423" t="n">
        <f aca="false">+[18]East!$J$72</f>
        <v>0</v>
      </c>
      <c r="J29" s="422" t="n">
        <f aca="false">+I29-H29</f>
        <v>-264</v>
      </c>
      <c r="K29" s="408"/>
      <c r="L29" s="499"/>
      <c r="M29" s="500"/>
      <c r="N29" s="500"/>
      <c r="O29" s="497"/>
      <c r="P29" s="497"/>
      <c r="Q29" s="462" t="e">
        <f aca="false">+O29/P29</f>
        <v>#DIV/0!</v>
      </c>
      <c r="R29" s="496"/>
      <c r="S29" s="399"/>
      <c r="T29" s="486" t="s">
        <v>346</v>
      </c>
      <c r="U29" s="487" t="str">
        <f aca="false">IF(U4=[18]Input!$K$44,[18]East!$J$72,"")</f>
        <v/>
      </c>
      <c r="V29" s="487" t="n">
        <v>0</v>
      </c>
      <c r="W29" s="487" t="n">
        <v>0</v>
      </c>
      <c r="X29" s="487" t="n">
        <v>0</v>
      </c>
      <c r="Y29" s="487" t="n">
        <v>0</v>
      </c>
      <c r="Z29" s="487" t="str">
        <f aca="false">IF(Z4=[18]Input!$K$44,[18]East!$J$72,"")</f>
        <v/>
      </c>
      <c r="AA29" s="487" t="str">
        <f aca="false">IF(AA4=[18]Input!$K$44,[18]East!$J$72,"")</f>
        <v/>
      </c>
      <c r="AB29" s="487" t="n">
        <v>0</v>
      </c>
      <c r="AC29" s="487" t="n">
        <v>0</v>
      </c>
      <c r="AD29" s="487" t="n">
        <v>0</v>
      </c>
      <c r="AE29" s="487" t="n">
        <v>0</v>
      </c>
      <c r="AF29" s="487" t="n">
        <v>0</v>
      </c>
      <c r="AG29" s="487" t="str">
        <f aca="false">IF(AG4=[18]Input!$K$44,[18]East!$J$72,"")</f>
        <v/>
      </c>
      <c r="AH29" s="487" t="str">
        <f aca="false">IF(AH4=[18]Input!$K$44,[18]East!$J$72,"")</f>
        <v/>
      </c>
      <c r="AI29" s="487" t="str">
        <f aca="false">IF(AI4=[18]Input!$K$44,[18]East!$J$72,"")</f>
        <v/>
      </c>
      <c r="AJ29" s="487" t="n">
        <v>0</v>
      </c>
      <c r="AK29" s="487" t="n">
        <v>0</v>
      </c>
      <c r="AL29" s="487" t="n">
        <v>0</v>
      </c>
      <c r="AM29" s="487" t="n">
        <v>0</v>
      </c>
      <c r="AN29" s="487" t="str">
        <f aca="false">IF(AN4=[18]Input!$K$44,[18]East!$J$72,"")</f>
        <v/>
      </c>
      <c r="AO29" s="487" t="str">
        <f aca="false">IF(AO4=[18]Input!$K$44,[18]East!$J$72,"")</f>
        <v/>
      </c>
      <c r="AP29" s="487" t="n">
        <f aca="false">IF(AP4=[18]Input!$K$44,[18]East!$J$72,"")</f>
        <v>0</v>
      </c>
      <c r="AQ29" s="487" t="str">
        <f aca="false">IF(AQ4=[18]Input!$K$44,[18]East!$J$72,"")</f>
        <v/>
      </c>
      <c r="AR29" s="487" t="str">
        <f aca="false">IF(AR4=[18]Input!$K$44,[18]East!$J$72,"")</f>
        <v/>
      </c>
      <c r="AS29" s="487" t="str">
        <f aca="false">IF(AS4=[18]Input!$K$44,[18]East!$J$72,"")</f>
        <v/>
      </c>
      <c r="AT29" s="487" t="str">
        <f aca="false">IF(AT4=[18]Input!$K$44,[18]East!$J$72,"")</f>
        <v/>
      </c>
      <c r="AU29" s="487" t="str">
        <f aca="false">IF(AU4=[18]Input!$K$44,[18]East!$J$72,"")</f>
        <v/>
      </c>
      <c r="AV29" s="487" t="str">
        <f aca="false">IF(AV4=[18]Input!$K$44,[18]East!$J$72,"")</f>
        <v/>
      </c>
      <c r="AW29" s="487" t="str">
        <f aca="false">IF(AW4=[18]Input!$K$44,[18]East!$J$72,"")</f>
        <v/>
      </c>
      <c r="AX29" s="487" t="str">
        <f aca="false">IF(AX4=[18]Input!$K$44,[18]East!$J$72,"")</f>
        <v/>
      </c>
      <c r="AY29" s="487" t="str">
        <f aca="false">IF(AY4=[18]Input!$K$44,[18]East!$J$72,"")</f>
        <v/>
      </c>
      <c r="AZ29" s="434" t="n">
        <v>0</v>
      </c>
      <c r="BB29" s="488" t="str">
        <f aca="false">IF(BB4=[18]Input!$K$44,[18]East!$J$72,"")</f>
        <v/>
      </c>
    </row>
    <row r="30" customFormat="false" ht="12.75" hidden="false" customHeight="false" outlineLevel="0" collapsed="false">
      <c r="A30" s="408"/>
      <c r="B30" s="408"/>
      <c r="C30" s="408"/>
      <c r="D30" s="408"/>
      <c r="E30" s="408"/>
      <c r="F30" s="408"/>
      <c r="G30" s="408"/>
      <c r="H30" s="458"/>
      <c r="I30" s="423"/>
      <c r="J30" s="422"/>
      <c r="K30" s="408"/>
      <c r="L30" s="501" t="s">
        <v>347</v>
      </c>
      <c r="M30" s="481"/>
      <c r="N30" s="502"/>
      <c r="O30" s="503" t="n">
        <f aca="false">+[18]Power!$E$32</f>
        <v>0</v>
      </c>
      <c r="P30" s="503" t="n">
        <f aca="false">+[18]Power!E34</f>
        <v>0</v>
      </c>
      <c r="Q30" s="462" t="e">
        <f aca="false">+O30/P30</f>
        <v>#DIV/0!</v>
      </c>
      <c r="R30" s="496"/>
      <c r="S30" s="399"/>
      <c r="T30" s="408"/>
      <c r="U30" s="434"/>
      <c r="V30" s="434"/>
      <c r="W30" s="434"/>
      <c r="X30" s="434"/>
      <c r="Y30" s="434"/>
      <c r="Z30" s="434"/>
      <c r="AA30" s="434"/>
      <c r="AB30" s="434"/>
      <c r="AC30" s="434"/>
      <c r="AD30" s="434"/>
      <c r="AE30" s="434"/>
      <c r="AF30" s="434"/>
      <c r="AG30" s="434"/>
      <c r="AH30" s="434"/>
      <c r="AI30" s="434"/>
      <c r="AJ30" s="434"/>
      <c r="AK30" s="434"/>
      <c r="AL30" s="434"/>
      <c r="AM30" s="434"/>
      <c r="AN30" s="434"/>
      <c r="AO30" s="434"/>
      <c r="AP30" s="434"/>
      <c r="AQ30" s="434"/>
      <c r="AR30" s="434"/>
      <c r="AS30" s="434"/>
      <c r="AT30" s="434"/>
      <c r="AU30" s="434"/>
      <c r="AV30" s="434"/>
      <c r="AW30" s="434"/>
      <c r="AX30" s="434"/>
      <c r="AY30" s="434"/>
      <c r="AZ30" s="434" t="n">
        <v>0</v>
      </c>
      <c r="BB30" s="435"/>
    </row>
    <row r="31" customFormat="false" ht="13.5" hidden="false" customHeight="true" outlineLevel="0" collapsed="false">
      <c r="A31" s="408"/>
      <c r="B31" s="408"/>
      <c r="C31" s="408"/>
      <c r="D31" s="408"/>
      <c r="E31" s="408"/>
      <c r="F31" s="408"/>
      <c r="G31" s="408"/>
      <c r="H31" s="504"/>
      <c r="I31" s="423"/>
      <c r="J31" s="422"/>
      <c r="K31" s="408"/>
      <c r="L31" s="501" t="s">
        <v>348</v>
      </c>
      <c r="M31" s="481"/>
      <c r="N31" s="454"/>
      <c r="O31" s="505" t="n">
        <f aca="false">SUM(O14:O30)</f>
        <v>7079427.06501033</v>
      </c>
      <c r="P31" s="505" t="n">
        <f aca="false">SUM(P14:P30)</f>
        <v>4709922.5914018</v>
      </c>
      <c r="Q31" s="506"/>
      <c r="R31" s="507"/>
      <c r="S31" s="416" t="s">
        <v>349</v>
      </c>
      <c r="T31" s="408"/>
      <c r="U31" s="434"/>
      <c r="V31" s="434"/>
      <c r="W31" s="434"/>
      <c r="X31" s="434"/>
      <c r="Y31" s="434"/>
      <c r="Z31" s="434"/>
      <c r="AA31" s="434"/>
      <c r="AB31" s="434"/>
      <c r="AC31" s="434"/>
      <c r="AD31" s="434"/>
      <c r="AE31" s="434"/>
      <c r="AF31" s="434"/>
      <c r="AG31" s="434"/>
      <c r="AH31" s="434"/>
      <c r="AI31" s="434"/>
      <c r="AJ31" s="434"/>
      <c r="AK31" s="434"/>
      <c r="AL31" s="434"/>
      <c r="AM31" s="434"/>
      <c r="AN31" s="434"/>
      <c r="AO31" s="434"/>
      <c r="AP31" s="434"/>
      <c r="AQ31" s="434"/>
      <c r="AR31" s="434"/>
      <c r="AS31" s="434"/>
      <c r="AT31" s="434"/>
      <c r="AU31" s="434"/>
      <c r="AV31" s="434"/>
      <c r="AW31" s="434"/>
      <c r="AX31" s="434"/>
      <c r="AY31" s="434"/>
      <c r="AZ31" s="434" t="n">
        <v>0</v>
      </c>
      <c r="BB31" s="435"/>
    </row>
    <row r="32" customFormat="false" ht="18.75" hidden="false" customHeight="false" outlineLevel="0" collapsed="false">
      <c r="A32" s="421" t="s">
        <v>350</v>
      </c>
      <c r="B32" s="408"/>
      <c r="C32" s="408"/>
      <c r="D32" s="408"/>
      <c r="E32" s="408"/>
      <c r="F32" s="408"/>
      <c r="G32" s="408"/>
      <c r="H32" s="458"/>
      <c r="I32" s="423"/>
      <c r="J32" s="422"/>
      <c r="K32" s="408"/>
      <c r="L32" s="501" t="s">
        <v>317</v>
      </c>
      <c r="M32" s="481"/>
      <c r="N32" s="454"/>
      <c r="O32" s="508" t="n">
        <f aca="false">+I63</f>
        <v>7079427.06501033</v>
      </c>
      <c r="P32" s="508"/>
      <c r="Q32" s="460"/>
      <c r="S32" s="416"/>
      <c r="T32" s="408"/>
      <c r="U32" s="434"/>
      <c r="V32" s="434"/>
      <c r="W32" s="434"/>
      <c r="X32" s="434"/>
      <c r="Y32" s="434"/>
      <c r="Z32" s="434"/>
      <c r="AA32" s="434"/>
      <c r="AB32" s="434"/>
      <c r="AC32" s="434"/>
      <c r="AD32" s="434"/>
      <c r="AE32" s="434"/>
      <c r="AF32" s="434"/>
      <c r="AG32" s="434"/>
      <c r="AH32" s="434"/>
      <c r="AI32" s="434"/>
      <c r="AJ32" s="434"/>
      <c r="AK32" s="434"/>
      <c r="AL32" s="434"/>
      <c r="AM32" s="434"/>
      <c r="AN32" s="434"/>
      <c r="AO32" s="434"/>
      <c r="AP32" s="434"/>
      <c r="AQ32" s="434"/>
      <c r="AR32" s="434"/>
      <c r="AS32" s="434"/>
      <c r="AT32" s="434"/>
      <c r="AU32" s="434"/>
      <c r="AV32" s="434"/>
      <c r="AW32" s="434"/>
      <c r="AX32" s="434"/>
      <c r="AY32" s="434"/>
      <c r="AZ32" s="434" t="n">
        <v>0</v>
      </c>
      <c r="BB32" s="435"/>
    </row>
    <row r="33" customFormat="false" ht="17.25" hidden="true" customHeight="true" outlineLevel="0" collapsed="false">
      <c r="A33" s="421"/>
      <c r="B33" s="408"/>
      <c r="C33" s="408"/>
      <c r="D33" s="408"/>
      <c r="E33" s="408"/>
      <c r="F33" s="408" t="s">
        <v>284</v>
      </c>
      <c r="G33" s="408"/>
      <c r="H33" s="509"/>
      <c r="I33" s="423"/>
      <c r="J33" s="422"/>
      <c r="K33" s="408"/>
      <c r="L33" s="501"/>
      <c r="M33" s="481"/>
      <c r="N33" s="481"/>
      <c r="O33" s="497"/>
      <c r="P33" s="497"/>
      <c r="Q33" s="510"/>
      <c r="R33" s="496"/>
      <c r="S33" s="399"/>
      <c r="T33" s="408" t="s">
        <v>311</v>
      </c>
      <c r="U33" s="434" t="str">
        <f aca="false">IF(U$4=[18]Input!$K$44,[18]BC!$L$32-U34,"")</f>
        <v/>
      </c>
      <c r="V33" s="434" t="n">
        <v>0</v>
      </c>
      <c r="W33" s="434" t="n">
        <v>893333</v>
      </c>
      <c r="X33" s="434" t="n">
        <v>1223945</v>
      </c>
      <c r="Y33" s="434" t="n">
        <v>1274522.59395</v>
      </c>
      <c r="Z33" s="434" t="str">
        <f aca="false">IF(Z$4=[18]Input!$K$44,[18]BC!$L$32-Z34,"")</f>
        <v/>
      </c>
      <c r="AA33" s="434" t="str">
        <f aca="false">IF(AA$4=[18]Input!$K$44,[18]BC!$L$32-AA34,"")</f>
        <v/>
      </c>
      <c r="AB33" s="434" t="n">
        <v>1584637</v>
      </c>
      <c r="AC33" s="434" t="n">
        <v>1374207</v>
      </c>
      <c r="AD33" s="434" t="n">
        <v>1477858</v>
      </c>
      <c r="AE33" s="434" t="n">
        <v>2499080</v>
      </c>
      <c r="AF33" s="434" t="n">
        <v>3183860</v>
      </c>
      <c r="AG33" s="434" t="str">
        <f aca="false">IF(AG$4=[18]Input!$K$44,[18]BC!$L$32-AG34,"")</f>
        <v/>
      </c>
      <c r="AH33" s="434" t="str">
        <f aca="false">IF(AH$4=[18]Input!$K$44,[18]BC!$L$32-AH34,"")</f>
        <v/>
      </c>
      <c r="AI33" s="434" t="str">
        <f aca="false">IF(AI$4=[18]Input!$K$44,[18]BC!$L$32-AI34,"")</f>
        <v/>
      </c>
      <c r="AJ33" s="434" t="n">
        <v>3315771.770589</v>
      </c>
      <c r="AK33" s="434" t="n">
        <v>3867834.352262</v>
      </c>
      <c r="AL33" s="434" t="n">
        <v>4532743.13346</v>
      </c>
      <c r="AM33" s="434" t="n">
        <v>4782654.875</v>
      </c>
      <c r="AN33" s="434" t="str">
        <f aca="false">IF(AN$4=[18]Input!$K$44,[18]BC!$L$32-AN34,"")</f>
        <v/>
      </c>
      <c r="AO33" s="434" t="str">
        <f aca="false">IF(AO$4=[18]Input!$K$44,[18]BC!$L$32-AO34,"")</f>
        <v/>
      </c>
      <c r="AP33" s="434" t="n">
        <f aca="false">IF(AP$4=[18]Input!$K$44,[18]BC!$L$32-AP34,"")</f>
        <v>4838374.47745</v>
      </c>
      <c r="AQ33" s="434" t="str">
        <f aca="false">IF(AQ$4=[18]Input!$K$44,[18]BC!$L$32-AQ34,"")</f>
        <v/>
      </c>
      <c r="AR33" s="434" t="str">
        <f aca="false">IF(AR$4=[18]Input!$K$44,[18]BC!$L$32-AR34,"")</f>
        <v/>
      </c>
      <c r="AS33" s="434" t="str">
        <f aca="false">IF(AS$4=[18]Input!$K$44,[18]BC!$L$32-AS34,"")</f>
        <v/>
      </c>
      <c r="AT33" s="434" t="str">
        <f aca="false">IF(AT$4=[18]Input!$K$44,[18]BC!$L$32-AT34,"")</f>
        <v/>
      </c>
      <c r="AU33" s="434" t="str">
        <f aca="false">IF(AU$4=[18]Input!$K$44,[18]BC!$L$32-AU34,"")</f>
        <v/>
      </c>
      <c r="AV33" s="434" t="str">
        <f aca="false">IF(AV$4=[18]Input!$K$44,[18]BC!$L$32-AV34,"")</f>
        <v/>
      </c>
      <c r="AW33" s="434" t="str">
        <f aca="false">IF(AW$4=[18]Input!$K$44,[18]BC!$L$32-AW34,"")</f>
        <v/>
      </c>
      <c r="AX33" s="434" t="str">
        <f aca="false">IF(AX$4=[18]Input!$K$44,[18]BC!$L$32-AX34,"")</f>
        <v/>
      </c>
      <c r="AY33" s="434" t="str">
        <f aca="false">IF(AY$4=[18]Input!$K$44,[18]BC!$L$32-AY34,"")</f>
        <v/>
      </c>
      <c r="AZ33" s="434" t="n">
        <v>0</v>
      </c>
      <c r="BB33" s="435" t="str">
        <f aca="false">IF(BB$4=[18]Input!$K$44,[18]BC!$L$32-BB34,"")</f>
        <v/>
      </c>
    </row>
    <row r="34" customFormat="false" ht="16.5" hidden="false" customHeight="false" outlineLevel="0" collapsed="false">
      <c r="A34" s="408"/>
      <c r="B34" s="427" t="s">
        <v>351</v>
      </c>
      <c r="C34" s="427"/>
      <c r="D34" s="427"/>
      <c r="E34" s="427"/>
      <c r="F34" s="427"/>
      <c r="G34" s="427"/>
      <c r="H34" s="428" t="n">
        <f aca="false">[18]BC!L29</f>
        <v>0</v>
      </c>
      <c r="I34" s="429" t="n">
        <f aca="false">[18]BC!E29</f>
        <v>0</v>
      </c>
      <c r="J34" s="430" t="n">
        <f aca="false">+I34-H34</f>
        <v>0</v>
      </c>
      <c r="K34" s="408"/>
      <c r="L34" s="511" t="s">
        <v>352</v>
      </c>
      <c r="M34" s="512"/>
      <c r="N34" s="512"/>
      <c r="O34" s="513" t="n">
        <f aca="false">+O31-O32</f>
        <v>0</v>
      </c>
      <c r="P34" s="513"/>
      <c r="Q34" s="514"/>
      <c r="R34" s="496"/>
      <c r="S34" s="399"/>
      <c r="T34" s="408" t="s">
        <v>351</v>
      </c>
      <c r="U34" s="434" t="str">
        <f aca="false">IF(U$4=[18]Input!$K$44,[18]BC!$L$29,"")</f>
        <v/>
      </c>
      <c r="V34" s="434" t="n">
        <v>0</v>
      </c>
      <c r="W34" s="434" t="n">
        <v>0</v>
      </c>
      <c r="X34" s="434" t="n">
        <v>0</v>
      </c>
      <c r="Y34" s="434" t="n">
        <v>0</v>
      </c>
      <c r="Z34" s="434" t="str">
        <f aca="false">IF(Z$4=[18]Input!$K$44,[18]BC!$L$29,"")</f>
        <v/>
      </c>
      <c r="AA34" s="434" t="str">
        <f aca="false">IF(AA$4=[18]Input!$K$44,[18]BC!$L$29,"")</f>
        <v/>
      </c>
      <c r="AB34" s="434" t="n">
        <v>0</v>
      </c>
      <c r="AC34" s="434" t="n">
        <v>0</v>
      </c>
      <c r="AD34" s="434" t="n">
        <v>0</v>
      </c>
      <c r="AE34" s="434" t="n">
        <v>0</v>
      </c>
      <c r="AF34" s="434" t="n">
        <v>0</v>
      </c>
      <c r="AG34" s="434" t="str">
        <f aca="false">IF(AG$4=[18]Input!$K$44,[18]BC!$L$29,"")</f>
        <v/>
      </c>
      <c r="AH34" s="434" t="str">
        <f aca="false">IF(AH$4=[18]Input!$K$44,[18]BC!$L$29,"")</f>
        <v/>
      </c>
      <c r="AI34" s="434" t="str">
        <f aca="false">IF(AI$4=[18]Input!$K$44,[18]BC!$L$29,"")</f>
        <v/>
      </c>
      <c r="AJ34" s="434" t="n">
        <v>0</v>
      </c>
      <c r="AK34" s="434" t="n">
        <v>0</v>
      </c>
      <c r="AL34" s="434" t="n">
        <v>0</v>
      </c>
      <c r="AM34" s="434" t="n">
        <v>0</v>
      </c>
      <c r="AN34" s="434" t="str">
        <f aca="false">IF(AN$4=[18]Input!$K$44,[18]BC!$L$29,"")</f>
        <v/>
      </c>
      <c r="AO34" s="434" t="str">
        <f aca="false">IF(AO$4=[18]Input!$K$44,[18]BC!$L$29,"")</f>
        <v/>
      </c>
      <c r="AP34" s="434" t="n">
        <f aca="false">IF(AP$4=[18]Input!$K$44,[18]BC!$L$29,"")</f>
        <v>0</v>
      </c>
      <c r="AQ34" s="434" t="str">
        <f aca="false">IF(AQ$4=[18]Input!$K$44,[18]BC!$L$29,"")</f>
        <v/>
      </c>
      <c r="AR34" s="434" t="str">
        <f aca="false">IF(AR$4=[18]Input!$K$44,[18]BC!$L$29,"")</f>
        <v/>
      </c>
      <c r="AS34" s="434" t="str">
        <f aca="false">IF(AS$4=[18]Input!$K$44,[18]BC!$L$29,"")</f>
        <v/>
      </c>
      <c r="AT34" s="434" t="str">
        <f aca="false">IF(AT$4=[18]Input!$K$44,[18]BC!$L$29,"")</f>
        <v/>
      </c>
      <c r="AU34" s="434" t="str">
        <f aca="false">IF(AU$4=[18]Input!$K$44,[18]BC!$L$29,"")</f>
        <v/>
      </c>
      <c r="AV34" s="434" t="str">
        <f aca="false">IF(AV$4=[18]Input!$K$44,[18]BC!$L$29,"")</f>
        <v/>
      </c>
      <c r="AW34" s="434" t="str">
        <f aca="false">IF(AW$4=[18]Input!$K$44,[18]BC!$L$29,"")</f>
        <v/>
      </c>
      <c r="AX34" s="434" t="str">
        <f aca="false">IF(AX$4=[18]Input!$K$44,[18]BC!$L$29,"")</f>
        <v/>
      </c>
      <c r="AY34" s="434" t="str">
        <f aca="false">IF(AY$4=[18]Input!$K$44,[18]BC!$L$29,"")</f>
        <v/>
      </c>
      <c r="AZ34" s="434" t="n">
        <v>0</v>
      </c>
      <c r="BB34" s="435" t="str">
        <f aca="false">IF(BB$4=[18]Input!$K$44,[18]BC!$L$29,"")</f>
        <v/>
      </c>
    </row>
    <row r="35" customFormat="false" ht="15.75" hidden="false" customHeight="false" outlineLevel="0" collapsed="false">
      <c r="A35" s="408"/>
      <c r="B35" s="427" t="s">
        <v>353</v>
      </c>
      <c r="C35" s="427"/>
      <c r="D35" s="427"/>
      <c r="E35" s="427"/>
      <c r="F35" s="427"/>
      <c r="G35" s="427"/>
      <c r="H35" s="436" t="n">
        <f aca="false">SUM(U35:AY35)-HLOOKUP([18]Input!$K$44,$U$4:$AY$63,32,FALSE())-H34</f>
        <v>4838374.47745</v>
      </c>
      <c r="I35" s="437" t="n">
        <f aca="false">SUM(U35:AY35)-I34</f>
        <v>4955989.9482</v>
      </c>
      <c r="J35" s="515" t="n">
        <f aca="false">+I35-H35</f>
        <v>117615.470750001</v>
      </c>
      <c r="K35" s="408"/>
      <c r="L35" s="424"/>
      <c r="M35" s="424"/>
      <c r="P35" s="496"/>
      <c r="Q35" s="516"/>
      <c r="R35" s="496"/>
      <c r="S35" s="399"/>
      <c r="T35" s="408" t="s">
        <v>354</v>
      </c>
      <c r="U35" s="434" t="str">
        <f aca="false">IF(U$4=[18]Input!$K$44,U38-U33-U36-U34,"")</f>
        <v/>
      </c>
      <c r="V35" s="434" t="n">
        <v>893333</v>
      </c>
      <c r="W35" s="434" t="n">
        <v>330612</v>
      </c>
      <c r="X35" s="434" t="n">
        <v>50577.5939500006</v>
      </c>
      <c r="Y35" s="434" t="n">
        <v>310114.406049999</v>
      </c>
      <c r="Z35" s="434" t="str">
        <f aca="false">IF(Z$4=[18]Input!$K$44,Z38-Z33-Z36-Z34,"")</f>
        <v/>
      </c>
      <c r="AA35" s="434" t="str">
        <f aca="false">IF(AA$4=[18]Input!$K$44,AA38-AA33-AA36-AA34,"")</f>
        <v/>
      </c>
      <c r="AB35" s="434" t="n">
        <v>-210430</v>
      </c>
      <c r="AC35" s="434" t="n">
        <v>103651</v>
      </c>
      <c r="AD35" s="434" t="n">
        <v>1021222</v>
      </c>
      <c r="AE35" s="434" t="n">
        <v>684780</v>
      </c>
      <c r="AF35" s="434" t="n">
        <v>131911.770589001</v>
      </c>
      <c r="AG35" s="434" t="str">
        <f aca="false">IF(AG$4=[18]Input!$K$44,AG38-AG33-AG36-AG34,"")</f>
        <v/>
      </c>
      <c r="AH35" s="434" t="str">
        <f aca="false">IF(AH$4=[18]Input!$K$44,AH38-AH33-AH36-AH34,"")</f>
        <v/>
      </c>
      <c r="AI35" s="434" t="str">
        <f aca="false">IF(AI$4=[18]Input!$K$44,AI38-AI33-AI36-AI34,"")</f>
        <v/>
      </c>
      <c r="AJ35" s="434" t="n">
        <v>552062.581672999</v>
      </c>
      <c r="AK35" s="434" t="n">
        <v>664908.781198</v>
      </c>
      <c r="AL35" s="434" t="n">
        <v>249911.741539998</v>
      </c>
      <c r="AM35" s="434" t="n">
        <v>55719.6024500029</v>
      </c>
      <c r="AN35" s="434" t="str">
        <f aca="false">IF(AN$4=[18]Input!$K$44,AN38-AN33-AN36-AN34,"")</f>
        <v/>
      </c>
      <c r="AO35" s="434" t="str">
        <f aca="false">IF(AO$4=[18]Input!$K$44,AO38-AO33-AO36-AO34,"")</f>
        <v/>
      </c>
      <c r="AP35" s="434" t="n">
        <f aca="false">IF(AP$4=[18]Input!$K$44,AP38-AP33-AP36-AP34,"")</f>
        <v>117615.470750001</v>
      </c>
      <c r="AQ35" s="434" t="str">
        <f aca="false">IF(AQ$4=[18]Input!$K$44,AQ38-AQ33-AQ36-AQ34,"")</f>
        <v/>
      </c>
      <c r="AR35" s="434" t="str">
        <f aca="false">IF(AR$4=[18]Input!$K$44,AR38-AR33-AR36-AR34,"")</f>
        <v/>
      </c>
      <c r="AS35" s="434" t="str">
        <f aca="false">IF(AS$4=[18]Input!$K$44,AS38-AS33-AS36-AS34,"")</f>
        <v/>
      </c>
      <c r="AT35" s="434" t="str">
        <f aca="false">IF(AT$4=[18]Input!$K$44,AT38-AT33-AT36-AT34,"")</f>
        <v/>
      </c>
      <c r="AU35" s="434" t="str">
        <f aca="false">IF(AU$4=[18]Input!$K$44,AU38-AU33-AU36-AU34,"")</f>
        <v/>
      </c>
      <c r="AV35" s="434" t="str">
        <f aca="false">IF(AV$4=[18]Input!$K$44,AV38-AV33-AV36-AV34,"")</f>
        <v/>
      </c>
      <c r="AW35" s="434" t="str">
        <f aca="false">IF(AW$4=[18]Input!$K$44,AW38-AW33-AW36-AW34,"")</f>
        <v/>
      </c>
      <c r="AX35" s="434" t="str">
        <f aca="false">IF(AX$4=[18]Input!$K$44,AX38-AX33-AX36-AX34,"")</f>
        <v/>
      </c>
      <c r="AY35" s="434" t="str">
        <f aca="false">IF(AY$4=[18]Input!$K$44,AY38-AY33-AY36-AY34,"")</f>
        <v/>
      </c>
      <c r="AZ35" s="434" t="n">
        <v>0</v>
      </c>
      <c r="BB35" s="435" t="str">
        <f aca="false">IF(BB$4=[18]Input!$K$44,BB38-BB33-BB36-BB34,"")</f>
        <v/>
      </c>
    </row>
    <row r="36" customFormat="false" ht="15.75" hidden="false" customHeight="false" outlineLevel="0" collapsed="false">
      <c r="A36" s="408"/>
      <c r="B36" s="427" t="s">
        <v>316</v>
      </c>
      <c r="C36" s="427"/>
      <c r="D36" s="427"/>
      <c r="E36" s="427"/>
      <c r="F36" s="427"/>
      <c r="G36" s="427"/>
      <c r="H36" s="436" t="n">
        <f aca="false">SUM(U36:AY36)-HLOOKUP([18]Input!$K$44,$U$4:$AY$63,33,FALSE())</f>
        <v>0</v>
      </c>
      <c r="I36" s="437" t="n">
        <f aca="false">SUM(U36:AY36)</f>
        <v>0</v>
      </c>
      <c r="J36" s="515" t="n">
        <f aca="false">+I36-H36</f>
        <v>0</v>
      </c>
      <c r="K36" s="408"/>
      <c r="L36" s="424"/>
      <c r="M36" s="424"/>
      <c r="N36" s="424"/>
      <c r="P36" s="496"/>
      <c r="Q36" s="496"/>
      <c r="R36" s="496"/>
      <c r="S36" s="399"/>
      <c r="T36" s="408" t="s">
        <v>316</v>
      </c>
      <c r="U36" s="434"/>
      <c r="V36" s="434"/>
      <c r="W36" s="434"/>
      <c r="X36" s="434"/>
      <c r="Y36" s="434"/>
      <c r="Z36" s="434"/>
      <c r="AA36" s="434"/>
      <c r="AB36" s="434"/>
      <c r="AC36" s="434"/>
      <c r="AD36" s="434"/>
      <c r="AE36" s="434"/>
      <c r="AF36" s="434"/>
      <c r="AG36" s="434"/>
      <c r="AH36" s="434"/>
      <c r="AI36" s="434"/>
      <c r="AJ36" s="434"/>
      <c r="AK36" s="434"/>
      <c r="AL36" s="434"/>
      <c r="AM36" s="434"/>
      <c r="AN36" s="434"/>
      <c r="AO36" s="434"/>
      <c r="AP36" s="434"/>
      <c r="AQ36" s="434"/>
      <c r="AR36" s="434"/>
      <c r="AS36" s="434"/>
      <c r="AT36" s="434"/>
      <c r="AU36" s="434"/>
      <c r="AV36" s="434"/>
      <c r="AW36" s="434"/>
      <c r="AX36" s="434"/>
      <c r="AY36" s="434"/>
      <c r="AZ36" s="434" t="n">
        <v>0</v>
      </c>
      <c r="BB36" s="435" t="n">
        <v>0</v>
      </c>
    </row>
    <row r="37" customFormat="false" ht="12.75" hidden="false" customHeight="false" outlineLevel="0" collapsed="false">
      <c r="A37" s="408"/>
      <c r="B37" s="408"/>
      <c r="C37" s="408"/>
      <c r="D37" s="408"/>
      <c r="E37" s="408"/>
      <c r="F37" s="408"/>
      <c r="G37" s="408"/>
      <c r="H37" s="458"/>
      <c r="I37" s="423"/>
      <c r="J37" s="422"/>
      <c r="K37" s="408"/>
      <c r="L37" s="424"/>
      <c r="M37" s="424"/>
      <c r="N37" s="424"/>
      <c r="O37" s="507"/>
      <c r="P37" s="496"/>
      <c r="Q37" s="496"/>
      <c r="R37" s="496"/>
      <c r="S37" s="399"/>
      <c r="T37" s="408"/>
      <c r="U37" s="434"/>
      <c r="V37" s="434"/>
      <c r="W37" s="434"/>
      <c r="X37" s="434"/>
      <c r="Y37" s="434"/>
      <c r="Z37" s="434"/>
      <c r="AA37" s="434"/>
      <c r="AB37" s="434"/>
      <c r="AC37" s="434"/>
      <c r="AD37" s="434"/>
      <c r="AE37" s="434"/>
      <c r="AF37" s="434"/>
      <c r="AG37" s="434"/>
      <c r="AH37" s="434"/>
      <c r="AI37" s="434"/>
      <c r="AJ37" s="434"/>
      <c r="AK37" s="434"/>
      <c r="AL37" s="434"/>
      <c r="AM37" s="434"/>
      <c r="AN37" s="434"/>
      <c r="AO37" s="434"/>
      <c r="AP37" s="434"/>
      <c r="AQ37" s="434"/>
      <c r="AR37" s="434"/>
      <c r="AS37" s="434"/>
      <c r="AT37" s="434"/>
      <c r="AU37" s="434"/>
      <c r="AV37" s="434"/>
      <c r="AW37" s="434"/>
      <c r="AX37" s="434"/>
      <c r="AY37" s="434"/>
      <c r="AZ37" s="434" t="n">
        <v>0</v>
      </c>
      <c r="BB37" s="435"/>
    </row>
    <row r="38" customFormat="false" ht="19.5" hidden="false" customHeight="false" outlineLevel="0" collapsed="false">
      <c r="A38" s="408"/>
      <c r="B38" s="408"/>
      <c r="C38" s="408"/>
      <c r="D38" s="408"/>
      <c r="E38" s="408"/>
      <c r="F38" s="408"/>
      <c r="G38" s="482" t="s">
        <v>355</v>
      </c>
      <c r="H38" s="483" t="n">
        <f aca="false">SUM(H34:H36)</f>
        <v>4838374.47745</v>
      </c>
      <c r="I38" s="484" t="n">
        <f aca="false">+[18]BC!$E$32</f>
        <v>4955989.9482</v>
      </c>
      <c r="J38" s="485" t="n">
        <f aca="false">+I38-H38</f>
        <v>117615.470750001</v>
      </c>
      <c r="K38" s="408"/>
      <c r="L38" s="424"/>
      <c r="M38" s="424" t="s">
        <v>203</v>
      </c>
      <c r="N38" s="424"/>
      <c r="O38" s="496"/>
      <c r="P38" s="517"/>
      <c r="Q38" s="496"/>
      <c r="R38" s="517"/>
      <c r="S38" s="399"/>
      <c r="T38" s="486" t="s">
        <v>356</v>
      </c>
      <c r="U38" s="487" t="str">
        <f aca="false">IF(U4=[18]Input!$K$44,[18]BC!$E$32,"")</f>
        <v/>
      </c>
      <c r="V38" s="487" t="n">
        <v>893333</v>
      </c>
      <c r="W38" s="487" t="n">
        <v>1223945</v>
      </c>
      <c r="X38" s="487" t="n">
        <v>1274522.59395</v>
      </c>
      <c r="Y38" s="487" t="n">
        <v>1584637</v>
      </c>
      <c r="Z38" s="487" t="str">
        <f aca="false">IF(Z4=[18]Input!$K$44,[18]BC!$E$32,"")</f>
        <v/>
      </c>
      <c r="AA38" s="487" t="str">
        <f aca="false">IF(AA4=[18]Input!$K$44,[18]BC!$E$32,"")</f>
        <v/>
      </c>
      <c r="AB38" s="487" t="n">
        <v>1374207</v>
      </c>
      <c r="AC38" s="487" t="n">
        <v>1477858</v>
      </c>
      <c r="AD38" s="487" t="n">
        <v>2499080</v>
      </c>
      <c r="AE38" s="487" t="n">
        <v>3183860</v>
      </c>
      <c r="AF38" s="487" t="n">
        <v>3315771.770589</v>
      </c>
      <c r="AG38" s="487" t="str">
        <f aca="false">IF(AG4=[18]Input!$K$44,[18]BC!$E$32,"")</f>
        <v/>
      </c>
      <c r="AH38" s="487" t="str">
        <f aca="false">IF(AH4=[18]Input!$K$44,[18]BC!$E$32,"")</f>
        <v/>
      </c>
      <c r="AI38" s="487" t="str">
        <f aca="false">IF(AI4=[18]Input!$K$44,[18]BC!$E$32,"")</f>
        <v/>
      </c>
      <c r="AJ38" s="487" t="n">
        <v>3867834.352262</v>
      </c>
      <c r="AK38" s="487" t="n">
        <v>4532743.13346</v>
      </c>
      <c r="AL38" s="487" t="n">
        <v>4782654.875</v>
      </c>
      <c r="AM38" s="487" t="n">
        <v>4838374.47745</v>
      </c>
      <c r="AN38" s="487" t="str">
        <f aca="false">IF(AN4=[18]Input!$K$44,[18]BC!$E$32,"")</f>
        <v/>
      </c>
      <c r="AO38" s="487" t="str">
        <f aca="false">IF(AO4=[18]Input!$K$44,[18]BC!$E$32,"")</f>
        <v/>
      </c>
      <c r="AP38" s="487" t="n">
        <f aca="false">IF(AP4=[18]Input!$K$44,[18]BC!$E$32,"")</f>
        <v>4955989.9482</v>
      </c>
      <c r="AQ38" s="487" t="str">
        <f aca="false">IF(AQ4=[18]Input!$K$44,[18]BC!$E$32,"")</f>
        <v/>
      </c>
      <c r="AR38" s="487" t="str">
        <f aca="false">IF(AR4=[18]Input!$K$44,[18]BC!$E$32,"")</f>
        <v/>
      </c>
      <c r="AS38" s="487" t="str">
        <f aca="false">IF(AS4=[18]Input!$K$44,[18]BC!$E$32,"")</f>
        <v/>
      </c>
      <c r="AT38" s="487" t="str">
        <f aca="false">IF(AT4=[18]Input!$K$44,[18]BC!$E$32,"")</f>
        <v/>
      </c>
      <c r="AU38" s="487" t="str">
        <f aca="false">IF(AU4=[18]Input!$K$44,[18]BC!$E$32,"")</f>
        <v/>
      </c>
      <c r="AV38" s="487" t="str">
        <f aca="false">IF(AV4=[18]Input!$K$44,[18]BC!$E$32,"")</f>
        <v/>
      </c>
      <c r="AW38" s="487" t="str">
        <f aca="false">IF(AW4=[18]Input!$K$44,[18]BC!$E$32,"")</f>
        <v/>
      </c>
      <c r="AX38" s="487" t="str">
        <f aca="false">IF(AX4=[18]Input!$K$44,[18]BC!$E$32,"")</f>
        <v/>
      </c>
      <c r="AY38" s="487" t="str">
        <f aca="false">IF(AY4=[18]Input!$K$44,[18]BC!$E$32,"")</f>
        <v/>
      </c>
      <c r="AZ38" s="434" t="n">
        <v>0</v>
      </c>
      <c r="BB38" s="488" t="str">
        <f aca="false">IF(BB4=[18]Input!$K$44,[18]BC!$E$32,"")</f>
        <v/>
      </c>
    </row>
    <row r="39" customFormat="false" ht="13.5" hidden="false" customHeight="false" outlineLevel="0" collapsed="false">
      <c r="A39" s="408"/>
      <c r="B39" s="408"/>
      <c r="C39" s="408"/>
      <c r="D39" s="408"/>
      <c r="E39" s="408"/>
      <c r="F39" s="408"/>
      <c r="G39" s="408"/>
      <c r="H39" s="458"/>
      <c r="I39" s="423"/>
      <c r="J39" s="422"/>
      <c r="S39" s="399"/>
      <c r="T39" s="408"/>
      <c r="U39" s="487"/>
      <c r="V39" s="487"/>
      <c r="W39" s="487"/>
      <c r="X39" s="487"/>
      <c r="Y39" s="487"/>
      <c r="Z39" s="487"/>
      <c r="AA39" s="487"/>
      <c r="AB39" s="487"/>
      <c r="AC39" s="487"/>
      <c r="AD39" s="487"/>
      <c r="AE39" s="487"/>
      <c r="AF39" s="487"/>
      <c r="AG39" s="487"/>
      <c r="AH39" s="487"/>
      <c r="AI39" s="487"/>
      <c r="AJ39" s="487"/>
      <c r="AK39" s="487"/>
      <c r="AL39" s="487"/>
      <c r="AM39" s="487"/>
      <c r="AN39" s="487"/>
      <c r="AO39" s="487"/>
      <c r="AP39" s="487"/>
      <c r="AQ39" s="487"/>
      <c r="AR39" s="487"/>
      <c r="AS39" s="487"/>
      <c r="AT39" s="487"/>
      <c r="AU39" s="487"/>
      <c r="AV39" s="487"/>
      <c r="AW39" s="487"/>
      <c r="AX39" s="487"/>
      <c r="AY39" s="487"/>
      <c r="AZ39" s="434" t="n">
        <v>0</v>
      </c>
      <c r="BB39" s="488"/>
    </row>
    <row r="40" customFormat="false" ht="16.5" hidden="false" customHeight="true" outlineLevel="0" collapsed="false">
      <c r="A40" s="492"/>
      <c r="B40" s="464"/>
      <c r="C40" s="464"/>
      <c r="D40" s="464"/>
      <c r="E40" s="464"/>
      <c r="F40" s="464"/>
      <c r="G40" s="464"/>
      <c r="H40" s="465"/>
      <c r="I40" s="493"/>
      <c r="J40" s="494"/>
      <c r="S40" s="416"/>
      <c r="T40" s="408"/>
      <c r="U40" s="487"/>
      <c r="V40" s="487"/>
      <c r="W40" s="487"/>
      <c r="X40" s="487"/>
      <c r="Y40" s="487"/>
      <c r="Z40" s="487"/>
      <c r="AA40" s="487"/>
      <c r="AB40" s="487"/>
      <c r="AC40" s="487"/>
      <c r="AD40" s="487"/>
      <c r="AE40" s="487"/>
      <c r="AF40" s="487"/>
      <c r="AG40" s="487"/>
      <c r="AH40" s="487"/>
      <c r="AI40" s="487"/>
      <c r="AJ40" s="487"/>
      <c r="AK40" s="487"/>
      <c r="AL40" s="487"/>
      <c r="AM40" s="487"/>
      <c r="AN40" s="487"/>
      <c r="AO40" s="487"/>
      <c r="AP40" s="487"/>
      <c r="AQ40" s="487"/>
      <c r="AR40" s="487"/>
      <c r="AS40" s="487"/>
      <c r="AT40" s="487"/>
      <c r="AU40" s="487"/>
      <c r="AV40" s="487"/>
      <c r="AW40" s="487"/>
      <c r="AX40" s="487"/>
      <c r="AY40" s="487"/>
      <c r="AZ40" s="434" t="n">
        <v>0</v>
      </c>
      <c r="BB40" s="488"/>
    </row>
    <row r="41" customFormat="false" ht="12.75" hidden="false" customHeight="false" outlineLevel="0" collapsed="false">
      <c r="A41" s="408"/>
      <c r="B41" s="408"/>
      <c r="C41" s="408"/>
      <c r="D41" s="408"/>
      <c r="E41" s="408"/>
      <c r="F41" s="408"/>
      <c r="G41" s="408"/>
      <c r="H41" s="458"/>
      <c r="I41" s="423"/>
      <c r="J41" s="422"/>
      <c r="K41" s="408"/>
      <c r="L41" s="496"/>
      <c r="M41" s="424"/>
      <c r="N41" s="518"/>
      <c r="O41" s="519"/>
      <c r="P41" s="496"/>
      <c r="Q41" s="496"/>
      <c r="R41" s="496"/>
      <c r="S41" s="399"/>
      <c r="T41" s="408"/>
      <c r="U41" s="434"/>
      <c r="V41" s="434"/>
      <c r="W41" s="434"/>
      <c r="X41" s="434"/>
      <c r="Y41" s="434"/>
      <c r="Z41" s="434"/>
      <c r="AA41" s="434"/>
      <c r="AB41" s="434"/>
      <c r="AC41" s="434"/>
      <c r="AD41" s="434"/>
      <c r="AE41" s="434"/>
      <c r="AF41" s="434"/>
      <c r="AG41" s="434"/>
      <c r="AH41" s="434"/>
      <c r="AI41" s="434"/>
      <c r="AJ41" s="434"/>
      <c r="AK41" s="434"/>
      <c r="AL41" s="434"/>
      <c r="AM41" s="434"/>
      <c r="AN41" s="434"/>
      <c r="AO41" s="434"/>
      <c r="AP41" s="434"/>
      <c r="AQ41" s="434"/>
      <c r="AR41" s="434"/>
      <c r="AS41" s="434"/>
      <c r="AT41" s="434"/>
      <c r="AU41" s="434"/>
      <c r="AV41" s="434"/>
      <c r="AW41" s="434"/>
      <c r="AX41" s="434"/>
      <c r="AY41" s="434"/>
      <c r="AZ41" s="434" t="n">
        <v>0</v>
      </c>
      <c r="BB41" s="435"/>
    </row>
    <row r="42" customFormat="false" ht="13.5" hidden="false" customHeight="true" outlineLevel="0" collapsed="false">
      <c r="A42" s="408"/>
      <c r="B42" s="408"/>
      <c r="C42" s="408"/>
      <c r="D42" s="408"/>
      <c r="E42" s="408"/>
      <c r="F42" s="408"/>
      <c r="G42" s="408"/>
      <c r="H42" s="458"/>
      <c r="I42" s="423"/>
      <c r="J42" s="422"/>
      <c r="K42" s="408"/>
      <c r="L42" s="496"/>
      <c r="M42" s="424"/>
      <c r="N42" s="408"/>
      <c r="O42" s="520"/>
      <c r="P42" s="507"/>
      <c r="Q42" s="507"/>
      <c r="R42" s="507"/>
      <c r="S42" s="416" t="s">
        <v>349</v>
      </c>
      <c r="T42" s="408"/>
      <c r="U42" s="434"/>
      <c r="V42" s="434"/>
      <c r="W42" s="434"/>
      <c r="X42" s="434"/>
      <c r="Y42" s="434"/>
      <c r="Z42" s="434"/>
      <c r="AA42" s="434"/>
      <c r="AB42" s="434"/>
      <c r="AC42" s="434"/>
      <c r="AD42" s="434"/>
      <c r="AE42" s="434"/>
      <c r="AF42" s="434"/>
      <c r="AG42" s="434"/>
      <c r="AH42" s="434"/>
      <c r="AI42" s="434"/>
      <c r="AJ42" s="434"/>
      <c r="AK42" s="434"/>
      <c r="AL42" s="434"/>
      <c r="AM42" s="434"/>
      <c r="AN42" s="434"/>
      <c r="AO42" s="434"/>
      <c r="AP42" s="434"/>
      <c r="AQ42" s="434"/>
      <c r="AR42" s="434"/>
      <c r="AS42" s="434"/>
      <c r="AT42" s="434"/>
      <c r="AU42" s="434"/>
      <c r="AV42" s="434"/>
      <c r="AW42" s="434"/>
      <c r="AX42" s="434"/>
      <c r="AY42" s="434"/>
      <c r="AZ42" s="434" t="n">
        <v>0</v>
      </c>
      <c r="BB42" s="435"/>
    </row>
    <row r="43" customFormat="false" ht="18.75" hidden="false" customHeight="false" outlineLevel="0" collapsed="false">
      <c r="A43" s="421" t="s">
        <v>357</v>
      </c>
      <c r="B43" s="408"/>
      <c r="C43" s="408"/>
      <c r="D43" s="408"/>
      <c r="E43" s="408"/>
      <c r="F43" s="408"/>
      <c r="G43" s="408"/>
      <c r="H43" s="458"/>
      <c r="I43" s="423"/>
      <c r="J43" s="422"/>
      <c r="K43" s="408"/>
      <c r="L43" s="496"/>
      <c r="M43" s="521"/>
      <c r="N43" s="408"/>
      <c r="O43" s="519"/>
      <c r="S43" s="416"/>
      <c r="T43" s="408"/>
      <c r="U43" s="434"/>
      <c r="V43" s="434"/>
      <c r="W43" s="434"/>
      <c r="X43" s="434"/>
      <c r="Y43" s="434"/>
      <c r="Z43" s="434"/>
      <c r="AA43" s="434"/>
      <c r="AB43" s="434"/>
      <c r="AC43" s="434"/>
      <c r="AD43" s="434"/>
      <c r="AE43" s="434"/>
      <c r="AF43" s="434"/>
      <c r="AG43" s="434"/>
      <c r="AH43" s="434"/>
      <c r="AI43" s="434"/>
      <c r="AJ43" s="434"/>
      <c r="AK43" s="434"/>
      <c r="AL43" s="434"/>
      <c r="AM43" s="434"/>
      <c r="AN43" s="434"/>
      <c r="AO43" s="434"/>
      <c r="AP43" s="434"/>
      <c r="AQ43" s="434"/>
      <c r="AR43" s="434"/>
      <c r="AS43" s="434"/>
      <c r="AT43" s="434"/>
      <c r="AU43" s="434"/>
      <c r="AV43" s="434"/>
      <c r="AW43" s="434"/>
      <c r="AX43" s="434"/>
      <c r="AY43" s="434"/>
      <c r="AZ43" s="434" t="n">
        <v>0</v>
      </c>
      <c r="BB43" s="435"/>
    </row>
    <row r="44" customFormat="false" ht="16.5" hidden="false" customHeight="true" outlineLevel="0" collapsed="false">
      <c r="A44" s="421"/>
      <c r="B44" s="408"/>
      <c r="C44" s="408"/>
      <c r="D44" s="408"/>
      <c r="E44" s="408"/>
      <c r="F44" s="408" t="s">
        <v>284</v>
      </c>
      <c r="G44" s="408"/>
      <c r="H44" s="458"/>
      <c r="I44" s="423"/>
      <c r="J44" s="422"/>
      <c r="K44" s="408"/>
      <c r="L44" s="496"/>
      <c r="M44" s="424"/>
      <c r="N44" s="424"/>
      <c r="O44" s="496"/>
      <c r="P44" s="496"/>
      <c r="Q44" s="496"/>
      <c r="R44" s="496"/>
      <c r="S44" s="399"/>
      <c r="T44" s="408" t="s">
        <v>311</v>
      </c>
      <c r="U44" s="522"/>
      <c r="V44" s="522"/>
      <c r="W44" s="522"/>
      <c r="X44" s="522"/>
      <c r="Y44" s="522"/>
      <c r="Z44" s="522"/>
      <c r="AA44" s="522"/>
      <c r="AB44" s="522"/>
      <c r="AC44" s="522"/>
      <c r="AD44" s="522"/>
      <c r="AE44" s="522"/>
      <c r="AF44" s="522"/>
      <c r="AG44" s="522"/>
      <c r="AH44" s="522"/>
      <c r="AI44" s="522"/>
      <c r="AJ44" s="522"/>
      <c r="AK44" s="522"/>
      <c r="AL44" s="522"/>
      <c r="AM44" s="522"/>
      <c r="AN44" s="522"/>
      <c r="AO44" s="522"/>
      <c r="AP44" s="522"/>
      <c r="AQ44" s="522"/>
      <c r="AR44" s="522"/>
      <c r="AS44" s="522"/>
      <c r="AT44" s="522"/>
      <c r="AU44" s="522"/>
      <c r="AV44" s="522"/>
      <c r="AW44" s="522"/>
      <c r="AX44" s="522"/>
      <c r="AY44" s="522"/>
      <c r="AZ44" s="434" t="n">
        <v>0</v>
      </c>
      <c r="BB44" s="435" t="str">
        <f aca="false">IF(BB$4=[18]Input!$K$44,[18]BC!$L$32-BB45,"")</f>
        <v/>
      </c>
    </row>
    <row r="45" customFormat="false" ht="15.75" hidden="false" customHeight="false" outlineLevel="0" collapsed="false">
      <c r="A45" s="408"/>
      <c r="B45" s="427" t="s">
        <v>358</v>
      </c>
      <c r="C45" s="427"/>
      <c r="D45" s="427"/>
      <c r="E45" s="427"/>
      <c r="F45" s="427"/>
      <c r="G45" s="427"/>
      <c r="H45" s="436" t="n">
        <f aca="false">HLOOKUP([18]Input!$K$45,$U$4:$AY$63,42,FALSE())</f>
        <v>5591430</v>
      </c>
      <c r="I45" s="437" t="n">
        <f aca="false">HLOOKUP([18]Input!$K$44,$U$4:$AY$63,42,FALSE())</f>
        <v>5719798</v>
      </c>
      <c r="J45" s="515" t="n">
        <f aca="false">+I45-H45</f>
        <v>128368</v>
      </c>
      <c r="K45" s="408"/>
      <c r="P45" s="496"/>
      <c r="Q45" s="496"/>
      <c r="R45" s="496"/>
      <c r="S45" s="399"/>
      <c r="T45" s="408" t="str">
        <f aca="false">+B45</f>
        <v>Physical</v>
      </c>
      <c r="U45" s="522" t="str">
        <f aca="false">IF(U$4=[18]Input!$K$44,[18]Input!$C$43+[18]Input!$C$44,"")</f>
        <v/>
      </c>
      <c r="V45" s="522" t="n">
        <v>-5837036</v>
      </c>
      <c r="W45" s="522" t="n">
        <v>4997755</v>
      </c>
      <c r="X45" s="522" t="n">
        <v>2006781</v>
      </c>
      <c r="Y45" s="522" t="n">
        <v>2840528</v>
      </c>
      <c r="Z45" s="522" t="str">
        <f aca="false">IF(Z$4=[18]Input!$K$44,[18]Input!$C$43+[18]Input!$C$44,"")</f>
        <v/>
      </c>
      <c r="AA45" s="522" t="str">
        <f aca="false">IF(AA$4=[18]Input!$K$44,[18]Input!$C$43+[18]Input!$C$44,"")</f>
        <v/>
      </c>
      <c r="AB45" s="522" t="n">
        <v>2836024</v>
      </c>
      <c r="AC45" s="522" t="n">
        <v>2736731</v>
      </c>
      <c r="AD45" s="522" t="n">
        <v>3052065</v>
      </c>
      <c r="AE45" s="522" t="n">
        <v>3949308</v>
      </c>
      <c r="AF45" s="522" t="n">
        <v>4672419</v>
      </c>
      <c r="AG45" s="522" t="str">
        <f aca="false">IF(AG$4=[18]Input!$K$44,[18]Input!$C$43+[18]Input!$C$44,"")</f>
        <v/>
      </c>
      <c r="AH45" s="522" t="str">
        <f aca="false">IF(AH$4=[18]Input!$K$44,[18]Input!$C$43+[18]Input!$C$44,"")</f>
        <v/>
      </c>
      <c r="AI45" s="522" t="str">
        <f aca="false">IF(AI$4=[18]Input!$K$44,[18]Input!$C$43+[18]Input!$C$44,"")</f>
        <v/>
      </c>
      <c r="AJ45" s="522" t="n">
        <v>4642395</v>
      </c>
      <c r="AK45" s="522" t="n">
        <v>6198786</v>
      </c>
      <c r="AL45" s="522" t="n">
        <v>5961335</v>
      </c>
      <c r="AM45" s="522" t="n">
        <v>5591430</v>
      </c>
      <c r="AN45" s="522" t="str">
        <f aca="false">IF(AN$4=[18]Input!$K$44,[18]Input!$C$43+[18]Input!$C$44,"")</f>
        <v/>
      </c>
      <c r="AO45" s="522" t="str">
        <f aca="false">IF(AO$4=[18]Input!$K$44,[18]Input!$C$43+[18]Input!$C$44,"")</f>
        <v/>
      </c>
      <c r="AP45" s="522" t="n">
        <f aca="false">IF(AP$4=[18]Input!$K$44,[18]Input!$C$43+[18]Input!$C$44,"")</f>
        <v>5719798</v>
      </c>
      <c r="AQ45" s="522" t="str">
        <f aca="false">IF(AQ$4=[18]Input!$K$44,[18]Input!$C$43+[18]Input!$C$44,"")</f>
        <v/>
      </c>
      <c r="AR45" s="522" t="str">
        <f aca="false">IF(AR$4=[18]Input!$K$44,[18]Input!$C$43+[18]Input!$C$44,"")</f>
        <v/>
      </c>
      <c r="AS45" s="522" t="str">
        <f aca="false">IF(AS$4=[18]Input!$K$44,[18]Input!$C$43+[18]Input!$C$44,"")</f>
        <v/>
      </c>
      <c r="AT45" s="522" t="str">
        <f aca="false">IF(AT$4=[18]Input!$K$44,[18]Input!$C$43+[18]Input!$C$44,"")</f>
        <v/>
      </c>
      <c r="AU45" s="522" t="str">
        <f aca="false">IF(AU$4=[18]Input!$K$44,[18]Input!$C$43+[18]Input!$C$44,"")</f>
        <v/>
      </c>
      <c r="AV45" s="522" t="str">
        <f aca="false">IF(AV$4=[18]Input!$K$44,[18]Input!$C$43+[18]Input!$C$44,"")</f>
        <v/>
      </c>
      <c r="AW45" s="522" t="str">
        <f aca="false">IF(AW$4=[18]Input!$K$44,[18]Input!$C$43+[18]Input!$C$44,"")</f>
        <v/>
      </c>
      <c r="AX45" s="522" t="str">
        <f aca="false">IF(AX$4=[18]Input!$K$44,[18]Input!$C$43+[18]Input!$C$44,"")</f>
        <v/>
      </c>
      <c r="AY45" s="522" t="str">
        <f aca="false">IF(AY$4=[18]Input!$K$44,[18]Input!$C$43+[18]Input!$C$44,"")</f>
        <v/>
      </c>
      <c r="AZ45" s="434" t="n">
        <v>0</v>
      </c>
      <c r="BB45" s="435" t="str">
        <f aca="false">IF(BB$4=[18]Input!$K$44,[18]BC!$L$29,"")</f>
        <v/>
      </c>
    </row>
    <row r="46" customFormat="false" ht="15.75" hidden="false" customHeight="false" outlineLevel="0" collapsed="false">
      <c r="A46" s="408"/>
      <c r="B46" s="427" t="s">
        <v>359</v>
      </c>
      <c r="C46" s="427"/>
      <c r="D46" s="427"/>
      <c r="E46" s="427"/>
      <c r="F46" s="427"/>
      <c r="G46" s="427"/>
      <c r="H46" s="436" t="n">
        <f aca="false">HLOOKUP([18]Input!$K$45,$U$4:$AY$63,43,FALSE())</f>
        <v>-106112</v>
      </c>
      <c r="I46" s="437" t="n">
        <f aca="false">HLOOKUP([18]Input!$K$44,$U$4:$AY$63,43,FALSE())</f>
        <v>-92792</v>
      </c>
      <c r="J46" s="515" t="n">
        <f aca="false">+I46-H46</f>
        <v>13320</v>
      </c>
      <c r="K46" s="408"/>
      <c r="L46" s="424"/>
      <c r="M46" s="424"/>
      <c r="P46" s="496"/>
      <c r="Q46" s="516"/>
      <c r="R46" s="496"/>
      <c r="S46" s="399"/>
      <c r="T46" s="408" t="str">
        <f aca="false">+B46</f>
        <v>Financial</v>
      </c>
      <c r="U46" s="522" t="str">
        <f aca="false">IF(U$4=[18]Input!$K$44,[18]Input!$C$46+[18]Input!$C$47,"")</f>
        <v/>
      </c>
      <c r="V46" s="522" t="n">
        <v>-72360</v>
      </c>
      <c r="W46" s="522" t="n">
        <v>-79755</v>
      </c>
      <c r="X46" s="522" t="n">
        <v>-80906</v>
      </c>
      <c r="Y46" s="522" t="n">
        <v>-83621</v>
      </c>
      <c r="Z46" s="522" t="str">
        <f aca="false">IF(Z$4=[18]Input!$K$44,[18]Input!$C$46+[18]Input!$C$47,"")</f>
        <v/>
      </c>
      <c r="AA46" s="522" t="str">
        <f aca="false">IF(AA$4=[18]Input!$K$44,[18]Input!$C$46+[18]Input!$C$47,"")</f>
        <v/>
      </c>
      <c r="AB46" s="522" t="n">
        <v>-76299</v>
      </c>
      <c r="AC46" s="522" t="n">
        <v>-77611</v>
      </c>
      <c r="AD46" s="522" t="n">
        <v>-89198</v>
      </c>
      <c r="AE46" s="522" t="n">
        <v>-75553</v>
      </c>
      <c r="AF46" s="522" t="n">
        <v>-82961</v>
      </c>
      <c r="AG46" s="522" t="str">
        <f aca="false">IF(AG$4=[18]Input!$K$44,[18]Input!$C$46+[18]Input!$C$47,"")</f>
        <v/>
      </c>
      <c r="AH46" s="522" t="str">
        <f aca="false">IF(AH$4=[18]Input!$K$44,[18]Input!$C$46+[18]Input!$C$47,"")</f>
        <v/>
      </c>
      <c r="AI46" s="522" t="str">
        <f aca="false">IF(AI$4=[18]Input!$K$44,[18]Input!$C$46+[18]Input!$C$47,"")</f>
        <v/>
      </c>
      <c r="AJ46" s="522" t="n">
        <v>-95062</v>
      </c>
      <c r="AK46" s="522" t="n">
        <v>-103243</v>
      </c>
      <c r="AL46" s="522" t="n">
        <v>-105057</v>
      </c>
      <c r="AM46" s="522" t="n">
        <v>-106112</v>
      </c>
      <c r="AN46" s="522" t="str">
        <f aca="false">IF(AN$4=[18]Input!$K$44,[18]Input!$C$46+[18]Input!$C$47,"")</f>
        <v/>
      </c>
      <c r="AO46" s="522" t="str">
        <f aca="false">IF(AO$4=[18]Input!$K$44,[18]Input!$C$46+[18]Input!$C$47,"")</f>
        <v/>
      </c>
      <c r="AP46" s="522" t="n">
        <f aca="false">IF(AP$4=[18]Input!$K$44,[18]Input!$C$46+[18]Input!$C$47,"")</f>
        <v>-92792</v>
      </c>
      <c r="AQ46" s="522" t="str">
        <f aca="false">IF(AQ$4=[18]Input!$K$44,[18]Input!$C$46+[18]Input!$C$47,"")</f>
        <v/>
      </c>
      <c r="AR46" s="522" t="str">
        <f aca="false">IF(AR$4=[18]Input!$K$44,[18]Input!$C$46+[18]Input!$C$47,"")</f>
        <v/>
      </c>
      <c r="AS46" s="522" t="str">
        <f aca="false">IF(AS$4=[18]Input!$K$44,[18]Input!$C$46+[18]Input!$C$47,"")</f>
        <v/>
      </c>
      <c r="AT46" s="522" t="str">
        <f aca="false">IF(AT$4=[18]Input!$K$44,[18]Input!$C$46+[18]Input!$C$47,"")</f>
        <v/>
      </c>
      <c r="AU46" s="522" t="str">
        <f aca="false">IF(AU$4=[18]Input!$K$44,[18]Input!$C$46+[18]Input!$C$47,"")</f>
        <v/>
      </c>
      <c r="AV46" s="522" t="str">
        <f aca="false">IF(AV$4=[18]Input!$K$44,[18]Input!$C$46+[18]Input!$C$47,"")</f>
        <v/>
      </c>
      <c r="AW46" s="522" t="str">
        <f aca="false">IF(AW$4=[18]Input!$K$44,[18]Input!$C$46+[18]Input!$C$47,"")</f>
        <v/>
      </c>
      <c r="AX46" s="522" t="str">
        <f aca="false">IF(AX$4=[18]Input!$K$44,[18]Input!$C$46+[18]Input!$C$47,"")</f>
        <v/>
      </c>
      <c r="AY46" s="522" t="str">
        <f aca="false">IF(AY$4=[18]Input!$K$44,[18]Input!$C$46+[18]Input!$C$47,"")</f>
        <v/>
      </c>
      <c r="AZ46" s="434" t="n">
        <v>0</v>
      </c>
      <c r="BB46" s="435" t="str">
        <f aca="false">IF(BB$4=[18]Input!$K$44,BB50-BB44-BB47-BB45,"")</f>
        <v/>
      </c>
    </row>
    <row r="47" customFormat="false" ht="15.75" hidden="false" customHeight="false" outlineLevel="0" collapsed="false">
      <c r="A47" s="408"/>
      <c r="B47" s="427" t="s">
        <v>360</v>
      </c>
      <c r="C47" s="427"/>
      <c r="D47" s="427"/>
      <c r="E47" s="427"/>
      <c r="F47" s="427"/>
      <c r="G47" s="427"/>
      <c r="H47" s="436" t="n">
        <f aca="false">HLOOKUP([18]Input!$K$45,$U$4:$AY$63,44,FALSE())</f>
        <v>-6693091</v>
      </c>
      <c r="I47" s="437" t="n">
        <f aca="false">HLOOKUP([18]Input!$K$44,$U$4:$AY$63,44,FALSE())</f>
        <v>-6654489</v>
      </c>
      <c r="J47" s="515" t="n">
        <f aca="false">+I47-H47</f>
        <v>38602</v>
      </c>
      <c r="K47" s="408"/>
      <c r="L47" s="424"/>
      <c r="M47" s="424"/>
      <c r="N47" s="424"/>
      <c r="P47" s="496"/>
      <c r="Q47" s="496"/>
      <c r="R47" s="496"/>
      <c r="S47" s="399"/>
      <c r="T47" s="408" t="str">
        <f aca="false">+B47</f>
        <v>Gas Daily</v>
      </c>
      <c r="U47" s="522" t="str">
        <f aca="false">IF(U$4=[18]Input!$K$44,[18]Input!$C$49+[18]Input!$C$50,"")</f>
        <v/>
      </c>
      <c r="V47" s="522" t="n">
        <v>-3859794</v>
      </c>
      <c r="W47" s="522" t="n">
        <v>-5623999</v>
      </c>
      <c r="X47" s="522" t="n">
        <v>-3095180</v>
      </c>
      <c r="Y47" s="522" t="n">
        <v>-2282457</v>
      </c>
      <c r="Z47" s="522" t="str">
        <f aca="false">IF(Z$4=[18]Input!$K$44,[18]Input!$C$49+[18]Input!$C$50,"")</f>
        <v/>
      </c>
      <c r="AA47" s="522" t="str">
        <f aca="false">IF(AA$4=[18]Input!$K$44,[18]Input!$C$49+[18]Input!$C$50,"")</f>
        <v/>
      </c>
      <c r="AB47" s="522" t="n">
        <v>-1717551</v>
      </c>
      <c r="AC47" s="522" t="n">
        <v>-1744261</v>
      </c>
      <c r="AD47" s="522" t="n">
        <v>-3199364</v>
      </c>
      <c r="AE47" s="522" t="n">
        <v>-4160943</v>
      </c>
      <c r="AF47" s="522" t="n">
        <v>-4746875</v>
      </c>
      <c r="AG47" s="522" t="str">
        <f aca="false">IF(AG$4=[18]Input!$K$44,[18]Input!$C$49+[18]Input!$C$50,"")</f>
        <v/>
      </c>
      <c r="AH47" s="522" t="str">
        <f aca="false">IF(AH$4=[18]Input!$K$44,[18]Input!$C$49+[18]Input!$C$50,"")</f>
        <v/>
      </c>
      <c r="AI47" s="522" t="str">
        <f aca="false">IF(AI$4=[18]Input!$K$44,[18]Input!$C$49+[18]Input!$C$50,"")</f>
        <v/>
      </c>
      <c r="AJ47" s="522" t="n">
        <v>-5255547</v>
      </c>
      <c r="AK47" s="522" t="n">
        <v>-7036077</v>
      </c>
      <c r="AL47" s="522" t="n">
        <v>-6802577</v>
      </c>
      <c r="AM47" s="522" t="n">
        <v>-6693091</v>
      </c>
      <c r="AN47" s="522" t="str">
        <f aca="false">IF(AN$4=[18]Input!$K$44,[18]Input!$C$49+[18]Input!$C$50,"")</f>
        <v/>
      </c>
      <c r="AO47" s="522" t="str">
        <f aca="false">IF(AO$4=[18]Input!$K$44,[18]Input!$C$49+[18]Input!$C$50,"")</f>
        <v/>
      </c>
      <c r="AP47" s="522" t="n">
        <f aca="false">IF(AP$4=[18]Input!$K$44,[18]Input!$C$49+[18]Input!$C$50,"")</f>
        <v>-6654489</v>
      </c>
      <c r="AQ47" s="522" t="str">
        <f aca="false">IF(AQ$4=[18]Input!$K$44,[18]Input!$C$49+[18]Input!$C$50,"")</f>
        <v/>
      </c>
      <c r="AR47" s="522" t="str">
        <f aca="false">IF(AR$4=[18]Input!$K$44,[18]Input!$C$49+[18]Input!$C$50,"")</f>
        <v/>
      </c>
      <c r="AS47" s="522" t="str">
        <f aca="false">IF(AS$4=[18]Input!$K$44,[18]Input!$C$49+[18]Input!$C$50,"")</f>
        <v/>
      </c>
      <c r="AT47" s="522" t="str">
        <f aca="false">IF(AT$4=[18]Input!$K$44,[18]Input!$C$49+[18]Input!$C$50,"")</f>
        <v/>
      </c>
      <c r="AU47" s="522" t="str">
        <f aca="false">IF(AU$4=[18]Input!$K$44,[18]Input!$C$49+[18]Input!$C$50,"")</f>
        <v/>
      </c>
      <c r="AV47" s="522" t="str">
        <f aca="false">IF(AV$4=[18]Input!$K$44,[18]Input!$C$49+[18]Input!$C$50,"")</f>
        <v/>
      </c>
      <c r="AW47" s="522" t="str">
        <f aca="false">IF(AW$4=[18]Input!$K$44,[18]Input!$C$49+[18]Input!$C$50,"")</f>
        <v/>
      </c>
      <c r="AX47" s="522" t="str">
        <f aca="false">IF(AX$4=[18]Input!$K$44,[18]Input!$C$49+[18]Input!$C$50,"")</f>
        <v/>
      </c>
      <c r="AY47" s="522" t="str">
        <f aca="false">IF(AY$4=[18]Input!$K$44,[18]Input!$C$49+[18]Input!$C$50,"")</f>
        <v/>
      </c>
      <c r="AZ47" s="434" t="n">
        <v>0</v>
      </c>
      <c r="BB47" s="435" t="n">
        <v>0</v>
      </c>
    </row>
    <row r="48" customFormat="false" ht="15.75" hidden="false" customHeight="false" outlineLevel="0" collapsed="false">
      <c r="A48" s="408"/>
      <c r="B48" s="427" t="s">
        <v>361</v>
      </c>
      <c r="C48" s="427"/>
      <c r="D48" s="427"/>
      <c r="E48" s="427"/>
      <c r="F48" s="427"/>
      <c r="G48" s="427"/>
      <c r="H48" s="436" t="n">
        <f aca="false">HLOOKUP([18]Input!$K$45,$U$4:$AY$63,45,FALSE())</f>
        <v>0</v>
      </c>
      <c r="I48" s="437" t="n">
        <f aca="false">HLOOKUP([18]Input!$K$44,$U$4:$AY$63,45,FALSE())</f>
        <v>0</v>
      </c>
      <c r="J48" s="515" t="n">
        <f aca="false">+I48-H48</f>
        <v>0</v>
      </c>
      <c r="K48" s="408"/>
      <c r="L48" s="424"/>
      <c r="M48" s="424"/>
      <c r="N48" s="424"/>
      <c r="P48" s="496"/>
      <c r="Q48" s="496"/>
      <c r="R48" s="496"/>
      <c r="S48" s="399"/>
      <c r="T48" s="408" t="str">
        <f aca="false">+B48</f>
        <v>Currency</v>
      </c>
      <c r="U48" s="522" t="str">
        <f aca="false">IF(U$4=[18]Input!$K$44,[18]Input!$C$52+[18]Input!$C$53+[18]Input!$C$54,"")</f>
        <v/>
      </c>
      <c r="V48" s="522" t="n">
        <v>0</v>
      </c>
      <c r="W48" s="522" t="n">
        <v>0</v>
      </c>
      <c r="X48" s="522" t="n">
        <v>0</v>
      </c>
      <c r="Y48" s="522" t="n">
        <v>0</v>
      </c>
      <c r="Z48" s="522" t="str">
        <f aca="false">IF(Z$4=[18]Input!$K$44,[18]Input!$C$52+[18]Input!$C$53+[18]Input!$C$54,"")</f>
        <v/>
      </c>
      <c r="AA48" s="522" t="str">
        <f aca="false">IF(AA$4=[18]Input!$K$44,[18]Input!$C$52+[18]Input!$C$53+[18]Input!$C$54,"")</f>
        <v/>
      </c>
      <c r="AB48" s="522" t="n">
        <v>0</v>
      </c>
      <c r="AC48" s="522" t="n">
        <v>0</v>
      </c>
      <c r="AD48" s="522" t="n">
        <v>0</v>
      </c>
      <c r="AE48" s="522" t="n">
        <v>0</v>
      </c>
      <c r="AF48" s="522" t="n">
        <v>0</v>
      </c>
      <c r="AG48" s="522" t="str">
        <f aca="false">IF(AG$4=[18]Input!$K$44,[18]Input!$C$52+[18]Input!$C$53+[18]Input!$C$54,"")</f>
        <v/>
      </c>
      <c r="AH48" s="522" t="str">
        <f aca="false">IF(AH$4=[18]Input!$K$44,[18]Input!$C$52+[18]Input!$C$53+[18]Input!$C$54,"")</f>
        <v/>
      </c>
      <c r="AI48" s="522" t="str">
        <f aca="false">IF(AI$4=[18]Input!$K$44,[18]Input!$C$52+[18]Input!$C$53+[18]Input!$C$54,"")</f>
        <v/>
      </c>
      <c r="AJ48" s="522" t="n">
        <v>0</v>
      </c>
      <c r="AK48" s="522" t="n">
        <v>0</v>
      </c>
      <c r="AL48" s="522" t="n">
        <v>0</v>
      </c>
      <c r="AM48" s="522" t="n">
        <v>0</v>
      </c>
      <c r="AN48" s="522" t="str">
        <f aca="false">IF(AN$4=[18]Input!$K$44,[18]Input!$C$52+[18]Input!$C$53+[18]Input!$C$54,"")</f>
        <v/>
      </c>
      <c r="AO48" s="522" t="str">
        <f aca="false">IF(AO$4=[18]Input!$K$44,[18]Input!$C$52+[18]Input!$C$53+[18]Input!$C$54,"")</f>
        <v/>
      </c>
      <c r="AP48" s="522" t="n">
        <f aca="false">IF(AP$4=[18]Input!$K$44,[18]Input!$C$52+[18]Input!$C$53+[18]Input!$C$54,"")</f>
        <v>0</v>
      </c>
      <c r="AQ48" s="522" t="str">
        <f aca="false">IF(AQ$4=[18]Input!$K$44,[18]Input!$C$52+[18]Input!$C$53+[18]Input!$C$54,"")</f>
        <v/>
      </c>
      <c r="AR48" s="522" t="str">
        <f aca="false">IF(AR$4=[18]Input!$K$44,[18]Input!$C$52+[18]Input!$C$53+[18]Input!$C$54,"")</f>
        <v/>
      </c>
      <c r="AS48" s="522" t="str">
        <f aca="false">IF(AS$4=[18]Input!$K$44,[18]Input!$C$52+[18]Input!$C$53+[18]Input!$C$54,"")</f>
        <v/>
      </c>
      <c r="AT48" s="522" t="str">
        <f aca="false">IF(AT$4=[18]Input!$K$44,[18]Input!$C$52+[18]Input!$C$53+[18]Input!$C$54,"")</f>
        <v/>
      </c>
      <c r="AU48" s="522" t="str">
        <f aca="false">IF(AU$4=[18]Input!$K$44,[18]Input!$C$52+[18]Input!$C$53+[18]Input!$C$54,"")</f>
        <v/>
      </c>
      <c r="AV48" s="522" t="str">
        <f aca="false">IF(AV$4=[18]Input!$K$44,[18]Input!$C$52+[18]Input!$C$53+[18]Input!$C$54,"")</f>
        <v/>
      </c>
      <c r="AW48" s="522" t="str">
        <f aca="false">IF(AW$4=[18]Input!$K$44,[18]Input!$C$52+[18]Input!$C$53+[18]Input!$C$54,"")</f>
        <v/>
      </c>
      <c r="AX48" s="522" t="str">
        <f aca="false">IF(AX$4=[18]Input!$K$44,[18]Input!$C$52+[18]Input!$C$53+[18]Input!$C$54,"")</f>
        <v/>
      </c>
      <c r="AY48" s="522" t="str">
        <f aca="false">IF(AY$4=[18]Input!$K$44,[18]Input!$C$52+[18]Input!$C$53+[18]Input!$C$54,"")</f>
        <v/>
      </c>
      <c r="AZ48" s="434" t="n">
        <v>0</v>
      </c>
      <c r="BB48" s="435" t="n">
        <v>0</v>
      </c>
    </row>
    <row r="49" customFormat="false" ht="12.75" hidden="false" customHeight="false" outlineLevel="0" collapsed="false">
      <c r="A49" s="408"/>
      <c r="B49" s="408"/>
      <c r="C49" s="408"/>
      <c r="D49" s="408"/>
      <c r="E49" s="408"/>
      <c r="F49" s="408"/>
      <c r="G49" s="408"/>
      <c r="H49" s="458"/>
      <c r="I49" s="423"/>
      <c r="J49" s="422"/>
      <c r="K49" s="408"/>
      <c r="L49" s="424"/>
      <c r="M49" s="424"/>
      <c r="N49" s="424"/>
      <c r="O49" s="507"/>
      <c r="P49" s="496"/>
      <c r="Q49" s="496"/>
      <c r="R49" s="496"/>
      <c r="S49" s="399"/>
      <c r="T49" s="408"/>
      <c r="U49" s="522"/>
      <c r="V49" s="522"/>
      <c r="W49" s="522"/>
      <c r="X49" s="522"/>
      <c r="Y49" s="522"/>
      <c r="Z49" s="522"/>
      <c r="AA49" s="522"/>
      <c r="AB49" s="522"/>
      <c r="AC49" s="522"/>
      <c r="AD49" s="522"/>
      <c r="AE49" s="522"/>
      <c r="AF49" s="522"/>
      <c r="AG49" s="522"/>
      <c r="AH49" s="522"/>
      <c r="AI49" s="522"/>
      <c r="AJ49" s="522"/>
      <c r="AK49" s="522"/>
      <c r="AL49" s="522"/>
      <c r="AM49" s="522"/>
      <c r="AN49" s="522"/>
      <c r="AO49" s="522"/>
      <c r="AP49" s="522"/>
      <c r="AQ49" s="522"/>
      <c r="AR49" s="522"/>
      <c r="AS49" s="522"/>
      <c r="AT49" s="522"/>
      <c r="AU49" s="522"/>
      <c r="AV49" s="522"/>
      <c r="AW49" s="522"/>
      <c r="AX49" s="522"/>
      <c r="AY49" s="522"/>
      <c r="AZ49" s="434" t="n">
        <v>0</v>
      </c>
      <c r="BB49" s="435"/>
    </row>
    <row r="50" customFormat="false" ht="19.5" hidden="false" customHeight="false" outlineLevel="0" collapsed="false">
      <c r="A50" s="408"/>
      <c r="B50" s="408"/>
      <c r="C50" s="408"/>
      <c r="D50" s="408"/>
      <c r="E50" s="408"/>
      <c r="F50" s="408"/>
      <c r="G50" s="482" t="s">
        <v>362</v>
      </c>
      <c r="H50" s="483" t="n">
        <f aca="false">SUM(H45:H47)</f>
        <v>-1207773</v>
      </c>
      <c r="I50" s="485" t="n">
        <f aca="false">SUM(I45:I47)</f>
        <v>-1027483</v>
      </c>
      <c r="J50" s="485" t="n">
        <f aca="false">+I50-H50</f>
        <v>180290</v>
      </c>
      <c r="K50" s="408"/>
      <c r="L50" s="424"/>
      <c r="M50" s="424"/>
      <c r="N50" s="424"/>
      <c r="O50" s="496"/>
      <c r="P50" s="517"/>
      <c r="Q50" s="496"/>
      <c r="R50" s="517"/>
      <c r="S50" s="399"/>
      <c r="T50" s="486" t="s">
        <v>363</v>
      </c>
      <c r="U50" s="523" t="str">
        <f aca="false">IF(U15=[18]Input!$K$44,[18]BC!$E$32,"")</f>
        <v/>
      </c>
      <c r="V50" s="523"/>
      <c r="W50" s="523"/>
      <c r="X50" s="523"/>
      <c r="Y50" s="523"/>
      <c r="Z50" s="523" t="str">
        <f aca="false">IF(Z15=[18]Input!$K$44,[18]BC!$E$32,"")</f>
        <v/>
      </c>
      <c r="AA50" s="523" t="str">
        <f aca="false">IF(AA15=[18]Input!$K$44,[18]BC!$E$32,"")</f>
        <v/>
      </c>
      <c r="AB50" s="523"/>
      <c r="AC50" s="523"/>
      <c r="AD50" s="523"/>
      <c r="AE50" s="523"/>
      <c r="AF50" s="523"/>
      <c r="AG50" s="523" t="str">
        <f aca="false">IF(AG15=[18]Input!$K$44,[18]BC!$E$32,"")</f>
        <v/>
      </c>
      <c r="AH50" s="523" t="str">
        <f aca="false">IF(AH15=[18]Input!$K$44,[18]BC!$E$32,"")</f>
        <v/>
      </c>
      <c r="AI50" s="523" t="str">
        <f aca="false">IF(AI15=[18]Input!$K$44,[18]BC!$E$32,"")</f>
        <v/>
      </c>
      <c r="AJ50" s="523"/>
      <c r="AK50" s="523"/>
      <c r="AL50" s="523"/>
      <c r="AM50" s="523"/>
      <c r="AN50" s="523" t="str">
        <f aca="false">IF(AN15=[18]Input!$K$44,[18]BC!$E$32,"")</f>
        <v/>
      </c>
      <c r="AO50" s="523" t="str">
        <f aca="false">IF(AO15=[18]Input!$K$44,[18]BC!$E$32,"")</f>
        <v/>
      </c>
      <c r="AP50" s="523" t="str">
        <f aca="false">IF(AP15=[18]Input!$K$44,[18]BC!$E$32,"")</f>
        <v/>
      </c>
      <c r="AQ50" s="523" t="str">
        <f aca="false">IF(AQ15=[18]Input!$K$44,[18]BC!$E$32,"")</f>
        <v/>
      </c>
      <c r="AR50" s="523" t="str">
        <f aca="false">IF(AR15=[18]Input!$K$44,[18]BC!$E$32,"")</f>
        <v/>
      </c>
      <c r="AS50" s="523" t="str">
        <f aca="false">IF(AS15=[18]Input!$K$44,[18]BC!$E$32,"")</f>
        <v/>
      </c>
      <c r="AT50" s="523" t="str">
        <f aca="false">IF(AT15=[18]Input!$K$44,[18]BC!$E$32,"")</f>
        <v/>
      </c>
      <c r="AU50" s="523" t="str">
        <f aca="false">IF(AU15=[18]Input!$K$44,[18]BC!$E$32,"")</f>
        <v/>
      </c>
      <c r="AV50" s="523" t="str">
        <f aca="false">IF(AV15=[18]Input!$K$44,[18]BC!$E$32,"")</f>
        <v/>
      </c>
      <c r="AW50" s="523" t="str">
        <f aca="false">IF(AW15=[18]Input!$K$44,[18]BC!$E$32,"")</f>
        <v/>
      </c>
      <c r="AX50" s="523" t="str">
        <f aca="false">IF(AX15=[18]Input!$K$44,[18]BC!$E$32,"")</f>
        <v/>
      </c>
      <c r="AY50" s="523" t="str">
        <f aca="false">IF(AY15=[18]Input!$K$44,[18]BC!$E$32,"")</f>
        <v/>
      </c>
      <c r="AZ50" s="434" t="n">
        <v>0</v>
      </c>
      <c r="BB50" s="488" t="str">
        <f aca="false">IF(BB15=[18]Input!$K$44,[18]BC!$E$32,"")</f>
        <v/>
      </c>
    </row>
    <row r="51" customFormat="false" ht="13.5" hidden="false" customHeight="false" outlineLevel="0" collapsed="false">
      <c r="A51" s="408"/>
      <c r="B51" s="408"/>
      <c r="C51" s="408"/>
      <c r="D51" s="408"/>
      <c r="E51" s="408"/>
      <c r="F51" s="408"/>
      <c r="G51" s="408"/>
      <c r="H51" s="458"/>
      <c r="I51" s="423"/>
      <c r="J51" s="422"/>
      <c r="S51" s="399"/>
      <c r="T51" s="408"/>
      <c r="U51" s="487"/>
      <c r="V51" s="487"/>
      <c r="W51" s="487"/>
      <c r="X51" s="487"/>
      <c r="Y51" s="487"/>
      <c r="Z51" s="487"/>
      <c r="AA51" s="487"/>
      <c r="AB51" s="487"/>
      <c r="AC51" s="487"/>
      <c r="AD51" s="487"/>
      <c r="AE51" s="487"/>
      <c r="AF51" s="487"/>
      <c r="AG51" s="487"/>
      <c r="AH51" s="487"/>
      <c r="AI51" s="487"/>
      <c r="AJ51" s="487"/>
      <c r="AK51" s="487"/>
      <c r="AL51" s="487"/>
      <c r="AM51" s="487"/>
      <c r="AN51" s="487"/>
      <c r="AO51" s="487"/>
      <c r="AP51" s="487"/>
      <c r="AQ51" s="487"/>
      <c r="AR51" s="487"/>
      <c r="AS51" s="487"/>
      <c r="AT51" s="487"/>
      <c r="AU51" s="487"/>
      <c r="AV51" s="487"/>
      <c r="AW51" s="487"/>
      <c r="AX51" s="487"/>
      <c r="AY51" s="487"/>
      <c r="AZ51" s="434" t="n">
        <v>0</v>
      </c>
      <c r="BB51" s="488"/>
    </row>
    <row r="52" customFormat="false" ht="8.25" hidden="false" customHeight="true" outlineLevel="0" collapsed="false">
      <c r="A52" s="492"/>
      <c r="B52" s="464"/>
      <c r="C52" s="464"/>
      <c r="D52" s="464"/>
      <c r="E52" s="464"/>
      <c r="F52" s="464"/>
      <c r="G52" s="464"/>
      <c r="H52" s="465"/>
      <c r="I52" s="493"/>
      <c r="J52" s="494"/>
      <c r="S52" s="416"/>
      <c r="T52" s="408"/>
      <c r="U52" s="487"/>
      <c r="V52" s="487"/>
      <c r="W52" s="487"/>
      <c r="X52" s="487"/>
      <c r="Y52" s="487"/>
      <c r="Z52" s="487"/>
      <c r="AA52" s="487"/>
      <c r="AB52" s="487"/>
      <c r="AC52" s="487"/>
      <c r="AD52" s="487"/>
      <c r="AE52" s="487"/>
      <c r="AF52" s="487"/>
      <c r="AG52" s="487"/>
      <c r="AH52" s="487"/>
      <c r="AI52" s="487"/>
      <c r="AJ52" s="487"/>
      <c r="AK52" s="487"/>
      <c r="AL52" s="487"/>
      <c r="AM52" s="487"/>
      <c r="AN52" s="487"/>
      <c r="AO52" s="487"/>
      <c r="AP52" s="487"/>
      <c r="AQ52" s="487"/>
      <c r="AR52" s="487"/>
      <c r="AS52" s="487"/>
      <c r="AT52" s="487"/>
      <c r="AU52" s="487"/>
      <c r="AV52" s="487"/>
      <c r="AW52" s="487"/>
      <c r="AX52" s="487"/>
      <c r="AY52" s="487"/>
      <c r="AZ52" s="434" t="n">
        <v>0</v>
      </c>
      <c r="BB52" s="488"/>
    </row>
    <row r="53" customFormat="false" ht="8.25" hidden="false" customHeight="true" outlineLevel="0" collapsed="false">
      <c r="A53" s="524"/>
      <c r="B53" s="525"/>
      <c r="C53" s="525"/>
      <c r="D53" s="525"/>
      <c r="E53" s="525"/>
      <c r="F53" s="525"/>
      <c r="G53" s="525"/>
      <c r="H53" s="489"/>
      <c r="I53" s="478"/>
      <c r="J53" s="447"/>
      <c r="S53" s="416"/>
      <c r="T53" s="408"/>
      <c r="U53" s="434"/>
      <c r="V53" s="434"/>
      <c r="W53" s="434"/>
      <c r="X53" s="434"/>
      <c r="Y53" s="434"/>
      <c r="Z53" s="434"/>
      <c r="AA53" s="434"/>
      <c r="AB53" s="434"/>
      <c r="AC53" s="434"/>
      <c r="AD53" s="434"/>
      <c r="AE53" s="434"/>
      <c r="AF53" s="434"/>
      <c r="AG53" s="434"/>
      <c r="AH53" s="434"/>
      <c r="AI53" s="434"/>
      <c r="AJ53" s="434"/>
      <c r="AK53" s="434"/>
      <c r="AL53" s="434"/>
      <c r="AM53" s="434"/>
      <c r="AN53" s="434"/>
      <c r="AO53" s="434"/>
      <c r="AP53" s="434"/>
      <c r="AQ53" s="434"/>
      <c r="AR53" s="434"/>
      <c r="AS53" s="434"/>
      <c r="AT53" s="434"/>
      <c r="AU53" s="434"/>
      <c r="AV53" s="434"/>
      <c r="AW53" s="434"/>
      <c r="AX53" s="434"/>
      <c r="AY53" s="434"/>
      <c r="AZ53" s="434" t="n">
        <v>0</v>
      </c>
      <c r="BB53" s="488"/>
    </row>
    <row r="54" customFormat="false" ht="18.75" hidden="false" customHeight="false" outlineLevel="0" collapsed="false">
      <c r="A54" s="421" t="s">
        <v>364</v>
      </c>
      <c r="B54" s="526"/>
      <c r="C54" s="408"/>
      <c r="D54" s="408"/>
      <c r="E54" s="408"/>
      <c r="F54" s="408"/>
      <c r="G54" s="408"/>
      <c r="H54" s="527" t="n">
        <f aca="false">HLOOKUP([18]Input!$K$45,$U$4:$AY$63,51,FALSE())</f>
        <v>-4381</v>
      </c>
      <c r="I54" s="528" t="n">
        <f aca="false">HLOOKUP([18]Input!$K$44,$U$4:$AY$63,51,FALSE())</f>
        <v>-1303</v>
      </c>
      <c r="J54" s="529" t="n">
        <f aca="false">+I54-H54</f>
        <v>3078</v>
      </c>
      <c r="S54" s="399"/>
      <c r="T54" s="408" t="str">
        <f aca="false">+A54</f>
        <v>GAS DAILY/FINANCIAL</v>
      </c>
      <c r="U54" s="434" t="str">
        <f aca="false">IF(U$4=[18]Input!$K$44,[18]Input!$K40,"")</f>
        <v/>
      </c>
      <c r="V54" s="434" t="n">
        <v>2089</v>
      </c>
      <c r="W54" s="434" t="n">
        <v>524</v>
      </c>
      <c r="X54" s="434" t="n">
        <v>455</v>
      </c>
      <c r="Y54" s="434" t="n">
        <v>-66</v>
      </c>
      <c r="Z54" s="434" t="str">
        <f aca="false">IF(Z$4=[18]Input!$K$44,[18]Input!$K40,"")</f>
        <v/>
      </c>
      <c r="AA54" s="434" t="str">
        <f aca="false">IF(AA$4=[18]Input!$K$44,[18]Input!$K40,"")</f>
        <v/>
      </c>
      <c r="AB54" s="434" t="n">
        <v>1693</v>
      </c>
      <c r="AC54" s="434" t="n">
        <v>1445</v>
      </c>
      <c r="AD54" s="434" t="n">
        <v>-1062</v>
      </c>
      <c r="AE54" s="434" t="n">
        <v>1981</v>
      </c>
      <c r="AF54" s="434" t="n">
        <v>389</v>
      </c>
      <c r="AG54" s="434" t="str">
        <f aca="false">IF(AG$4=[18]Input!$K$44,[18]Input!$K40,"")</f>
        <v/>
      </c>
      <c r="AH54" s="434" t="str">
        <f aca="false">IF(AH$4=[18]Input!$K$44,[18]Input!$K40,"")</f>
        <v/>
      </c>
      <c r="AI54" s="434" t="str">
        <f aca="false">IF(AI$4=[18]Input!$K$44,[18]Input!$K40,"")</f>
        <v/>
      </c>
      <c r="AJ54" s="434" t="n">
        <v>-2101</v>
      </c>
      <c r="AK54" s="434" t="n">
        <v>-3859</v>
      </c>
      <c r="AL54" s="434" t="n">
        <v>-4205</v>
      </c>
      <c r="AM54" s="434" t="n">
        <v>-4381</v>
      </c>
      <c r="AN54" s="434" t="str">
        <f aca="false">IF(AN$4=[18]Input!$K$44,[18]Input!$K40,"")</f>
        <v/>
      </c>
      <c r="AO54" s="434" t="str">
        <f aca="false">IF(AO$4=[18]Input!$K$44,[18]Input!$K40,"")</f>
        <v/>
      </c>
      <c r="AP54" s="434" t="n">
        <f aca="false">IF(AP$4=[18]Input!$K$44,[18]Input!$K40,"")</f>
        <v>-1303</v>
      </c>
      <c r="AQ54" s="434" t="str">
        <f aca="false">IF(AQ$4=[18]Input!$K$44,[18]Input!$K40,"")</f>
        <v/>
      </c>
      <c r="AR54" s="434" t="str">
        <f aca="false">IF(AR$4=[18]Input!$K$44,[18]Input!$K40,"")</f>
        <v/>
      </c>
      <c r="AS54" s="434" t="str">
        <f aca="false">IF(AS$4=[18]Input!$K$44,[18]Input!$K40,"")</f>
        <v/>
      </c>
      <c r="AT54" s="434" t="str">
        <f aca="false">IF(AT$4=[18]Input!$K$44,[18]Input!$K40,"")</f>
        <v/>
      </c>
      <c r="AU54" s="434" t="str">
        <f aca="false">IF(AU$4=[18]Input!$K$44,[18]Input!$K40,"")</f>
        <v/>
      </c>
      <c r="AV54" s="434" t="str">
        <f aca="false">IF(AV$4=[18]Input!$K$44,[18]Input!$K40,"")</f>
        <v/>
      </c>
      <c r="AW54" s="434" t="str">
        <f aca="false">IF(AW$4=[18]Input!$K$44,[18]Input!$K40,"")</f>
        <v/>
      </c>
      <c r="AX54" s="434" t="str">
        <f aca="false">IF(AX$4=[18]Input!$K$44,[18]Input!$K40,"")</f>
        <v/>
      </c>
      <c r="AY54" s="434" t="str">
        <f aca="false">IF(AY$4=[18]Input!$K$44,[18]Input!$K40,"")</f>
        <v/>
      </c>
      <c r="AZ54" s="434" t="n">
        <v>0</v>
      </c>
      <c r="BB54" s="435"/>
    </row>
    <row r="55" customFormat="false" ht="22.5" hidden="false" customHeight="true" outlineLevel="0" collapsed="false">
      <c r="A55" s="421" t="s">
        <v>365</v>
      </c>
      <c r="B55" s="526"/>
      <c r="C55" s="408"/>
      <c r="D55" s="408"/>
      <c r="E55" s="408"/>
      <c r="F55" s="408"/>
      <c r="G55" s="408"/>
      <c r="H55" s="530"/>
      <c r="I55" s="531" t="n">
        <v>0</v>
      </c>
      <c r="J55" s="532" t="n">
        <f aca="false">+I55-H55</f>
        <v>0</v>
      </c>
      <c r="S55" s="399"/>
      <c r="T55" s="408" t="str">
        <f aca="false">+A55</f>
        <v>PRIOR MONTH ADJUSTMENT</v>
      </c>
      <c r="U55" s="434"/>
      <c r="V55" s="434"/>
      <c r="W55" s="434"/>
      <c r="X55" s="434"/>
      <c r="Y55" s="434"/>
      <c r="Z55" s="434"/>
      <c r="AA55" s="434"/>
      <c r="AB55" s="434"/>
      <c r="AC55" s="434"/>
      <c r="AD55" s="434"/>
      <c r="AE55" s="434"/>
      <c r="AF55" s="434"/>
      <c r="AG55" s="434"/>
      <c r="AH55" s="434"/>
      <c r="AI55" s="434"/>
      <c r="AJ55" s="434"/>
      <c r="AK55" s="434"/>
      <c r="AL55" s="434"/>
      <c r="AM55" s="434"/>
      <c r="AN55" s="434"/>
      <c r="AO55" s="434"/>
      <c r="AP55" s="434"/>
      <c r="AQ55" s="434"/>
      <c r="AR55" s="434"/>
      <c r="AS55" s="434"/>
      <c r="AT55" s="434"/>
      <c r="AU55" s="434"/>
      <c r="AV55" s="434"/>
      <c r="AW55" s="434"/>
      <c r="AX55" s="434"/>
      <c r="AY55" s="434"/>
      <c r="AZ55" s="434" t="n">
        <v>0</v>
      </c>
      <c r="BB55" s="435" t="str">
        <f aca="false">IF(BB$4=[18]Input!$K$44,[18]Input!$K37,"")</f>
        <v/>
      </c>
    </row>
    <row r="56" customFormat="false" ht="27" hidden="false" customHeight="true" outlineLevel="0" collapsed="false">
      <c r="A56" s="421" t="s">
        <v>366</v>
      </c>
      <c r="B56" s="526"/>
      <c r="C56" s="408"/>
      <c r="D56" s="408"/>
      <c r="E56" s="408"/>
      <c r="F56" s="408"/>
      <c r="G56" s="408"/>
      <c r="H56" s="530" t="n">
        <f aca="false">HLOOKUP([18]Input!$K$45,$U$4:$AY$63,53,FALSE())</f>
        <v>1030308</v>
      </c>
      <c r="I56" s="531" t="n">
        <f aca="false">HLOOKUP([18]Input!$K$44,$U$4:$AY$63,53,FALSE())</f>
        <v>1110397</v>
      </c>
      <c r="J56" s="532" t="n">
        <f aca="false">+I56-H56</f>
        <v>80089</v>
      </c>
      <c r="S56" s="399"/>
      <c r="T56" s="408" t="str">
        <f aca="false">+A56</f>
        <v>GAS DAILY - OPTIONS</v>
      </c>
      <c r="U56" s="434" t="str">
        <f aca="false">IF(U$4=[18]Input!$K$44,[18]Input!$K38,"")</f>
        <v/>
      </c>
      <c r="V56" s="434" t="n">
        <v>685612</v>
      </c>
      <c r="W56" s="434" t="n">
        <v>706323</v>
      </c>
      <c r="X56" s="434" t="n">
        <v>755358</v>
      </c>
      <c r="Y56" s="434" t="n">
        <v>756728</v>
      </c>
      <c r="Z56" s="434" t="str">
        <f aca="false">IF(Z$4=[18]Input!$K$44,[18]Input!$K38,"")</f>
        <v/>
      </c>
      <c r="AA56" s="434" t="str">
        <f aca="false">IF(AA$4=[18]Input!$K$44,[18]Input!$K38,"")</f>
        <v/>
      </c>
      <c r="AB56" s="434" t="n">
        <v>909855</v>
      </c>
      <c r="AC56" s="434" t="n">
        <v>917541</v>
      </c>
      <c r="AD56" s="434" t="n">
        <v>926926</v>
      </c>
      <c r="AE56" s="434" t="n">
        <v>993356</v>
      </c>
      <c r="AF56" s="434" t="n">
        <v>974882</v>
      </c>
      <c r="AG56" s="434" t="str">
        <f aca="false">IF(AG$4=[18]Input!$K$44,[18]Input!$K38,"")</f>
        <v/>
      </c>
      <c r="AH56" s="434" t="str">
        <f aca="false">IF(AH$4=[18]Input!$K$44,[18]Input!$K38,"")</f>
        <v/>
      </c>
      <c r="AI56" s="434" t="str">
        <f aca="false">IF(AI$4=[18]Input!$K$44,[18]Input!$K38,"")</f>
        <v/>
      </c>
      <c r="AJ56" s="434" t="n">
        <v>1062908</v>
      </c>
      <c r="AK56" s="434" t="n">
        <v>1005059</v>
      </c>
      <c r="AL56" s="434" t="n">
        <v>1011601</v>
      </c>
      <c r="AM56" s="434" t="n">
        <v>1030308</v>
      </c>
      <c r="AN56" s="434" t="str">
        <f aca="false">IF(AN$4=[18]Input!$K$44,[18]Input!$K38,"")</f>
        <v/>
      </c>
      <c r="AO56" s="434" t="str">
        <f aca="false">IF(AO$4=[18]Input!$K$44,[18]Input!$K38,"")</f>
        <v/>
      </c>
      <c r="AP56" s="434" t="n">
        <f aca="false">IF(AP$4=[18]Input!$K$44,[18]Input!$K38,"")</f>
        <v>1110397</v>
      </c>
      <c r="AQ56" s="434" t="str">
        <f aca="false">IF(AQ$4=[18]Input!$K$44,[18]Input!$K38,"")</f>
        <v/>
      </c>
      <c r="AR56" s="434" t="str">
        <f aca="false">IF(AR$4=[18]Input!$K$44,[18]Input!$K38,"")</f>
        <v/>
      </c>
      <c r="AS56" s="434" t="str">
        <f aca="false">IF(AS$4=[18]Input!$K$44,[18]Input!$K38,"")</f>
        <v/>
      </c>
      <c r="AT56" s="434" t="str">
        <f aca="false">IF(AT$4=[18]Input!$K$44,[18]Input!$K38,"")</f>
        <v/>
      </c>
      <c r="AU56" s="434" t="str">
        <f aca="false">IF(AU$4=[18]Input!$K$44,[18]Input!$K38,"")</f>
        <v/>
      </c>
      <c r="AV56" s="434" t="str">
        <f aca="false">IF(AV$4=[18]Input!$K$44,[18]Input!$K38,"")</f>
        <v/>
      </c>
      <c r="AW56" s="434" t="str">
        <f aca="false">IF(AW$4=[18]Input!$K$44,[18]Input!$K38,"")</f>
        <v/>
      </c>
      <c r="AX56" s="434" t="str">
        <f aca="false">IF(AX$4=[18]Input!$K$44,[18]Input!$K38,"")</f>
        <v/>
      </c>
      <c r="AY56" s="434" t="str">
        <f aca="false">IF(AY$4=[18]Input!$K$44,[18]Input!$K38,"")</f>
        <v/>
      </c>
      <c r="AZ56" s="434" t="n">
        <v>0</v>
      </c>
      <c r="BB56" s="435" t="str">
        <f aca="false">IF(BB$4=[18]Input!$K$44,[18]Input!$K38,"")</f>
        <v/>
      </c>
    </row>
    <row r="57" customFormat="false" ht="18.75" hidden="false" customHeight="false" outlineLevel="0" collapsed="false">
      <c r="A57" s="421"/>
      <c r="B57" s="457"/>
      <c r="C57" s="408"/>
      <c r="D57" s="408"/>
      <c r="E57" s="408"/>
      <c r="F57" s="408"/>
      <c r="G57" s="408"/>
      <c r="H57" s="530"/>
      <c r="I57" s="531"/>
      <c r="J57" s="532"/>
      <c r="S57" s="399"/>
      <c r="T57" s="408"/>
      <c r="U57" s="434"/>
      <c r="V57" s="434"/>
      <c r="W57" s="434"/>
      <c r="X57" s="434"/>
      <c r="Y57" s="434"/>
      <c r="Z57" s="434"/>
      <c r="AA57" s="434"/>
      <c r="AB57" s="434"/>
      <c r="AC57" s="434"/>
      <c r="AD57" s="434"/>
      <c r="AE57" s="434"/>
      <c r="AF57" s="434"/>
      <c r="AG57" s="434"/>
      <c r="AH57" s="434"/>
      <c r="AI57" s="434"/>
      <c r="AJ57" s="434"/>
      <c r="AK57" s="434"/>
      <c r="AL57" s="434"/>
      <c r="AM57" s="434"/>
      <c r="AN57" s="434"/>
      <c r="AO57" s="434"/>
      <c r="AP57" s="434"/>
      <c r="AQ57" s="434"/>
      <c r="AR57" s="434"/>
      <c r="AS57" s="434"/>
      <c r="AT57" s="434"/>
      <c r="AU57" s="434"/>
      <c r="AV57" s="434"/>
      <c r="AW57" s="434"/>
      <c r="AX57" s="434"/>
      <c r="AY57" s="434"/>
      <c r="AZ57" s="434" t="n">
        <v>0</v>
      </c>
      <c r="BB57" s="435" t="str">
        <f aca="false">IF(BB$4=[18]Input!$K$44,[18]Input!$K40,"")</f>
        <v/>
      </c>
    </row>
    <row r="58" customFormat="false" ht="18.75" hidden="false" customHeight="false" outlineLevel="0" collapsed="false">
      <c r="A58" s="421" t="s">
        <v>367</v>
      </c>
      <c r="B58" s="408"/>
      <c r="C58" s="408"/>
      <c r="D58" s="408"/>
      <c r="E58" s="408"/>
      <c r="F58" s="408"/>
      <c r="G58" s="408"/>
      <c r="H58" s="530" t="n">
        <f aca="false">HLOOKUP([18]Input!$K$45,$U$4:$AY$63,55,FALSE())</f>
        <v>0</v>
      </c>
      <c r="I58" s="531" t="n">
        <f aca="false">HLOOKUP([18]Input!$K$44,$U$4:$AY$63,55,FALSE())</f>
        <v>0</v>
      </c>
      <c r="J58" s="532" t="n">
        <f aca="false">+I58-H58</f>
        <v>0</v>
      </c>
      <c r="S58" s="399"/>
      <c r="T58" s="408" t="s">
        <v>368</v>
      </c>
      <c r="U58" s="434" t="str">
        <f aca="false">IF(U$4=[18]Input!$K$44,[18]Input!$K39,"")</f>
        <v/>
      </c>
      <c r="V58" s="434" t="n">
        <v>0</v>
      </c>
      <c r="W58" s="434" t="n">
        <v>0</v>
      </c>
      <c r="X58" s="434" t="n">
        <v>0</v>
      </c>
      <c r="Y58" s="434" t="n">
        <v>0</v>
      </c>
      <c r="Z58" s="434" t="str">
        <f aca="false">IF(Z$4=[18]Input!$K$44,[18]Input!$K39,"")</f>
        <v/>
      </c>
      <c r="AA58" s="434" t="str">
        <f aca="false">IF(AA$4=[18]Input!$K$44,[18]Input!$K39,"")</f>
        <v/>
      </c>
      <c r="AB58" s="434" t="n">
        <v>0</v>
      </c>
      <c r="AC58" s="434" t="n">
        <v>0</v>
      </c>
      <c r="AD58" s="434" t="n">
        <v>0</v>
      </c>
      <c r="AE58" s="434" t="n">
        <v>0</v>
      </c>
      <c r="AF58" s="434" t="n">
        <v>0</v>
      </c>
      <c r="AG58" s="434" t="str">
        <f aca="false">IF(AG$4=[18]Input!$K$44,[18]Input!$K39,"")</f>
        <v/>
      </c>
      <c r="AH58" s="434" t="str">
        <f aca="false">IF(AH$4=[18]Input!$K$44,[18]Input!$K39,"")</f>
        <v/>
      </c>
      <c r="AI58" s="434" t="str">
        <f aca="false">IF(AI$4=[18]Input!$K$44,[18]Input!$K39,"")</f>
        <v/>
      </c>
      <c r="AJ58" s="434" t="n">
        <v>0</v>
      </c>
      <c r="AK58" s="434" t="n">
        <v>0</v>
      </c>
      <c r="AL58" s="434" t="n">
        <v>0</v>
      </c>
      <c r="AM58" s="434" t="n">
        <v>0</v>
      </c>
      <c r="AN58" s="434" t="str">
        <f aca="false">IF(AN$4=[18]Input!$K$44,[18]Input!$K39,"")</f>
        <v/>
      </c>
      <c r="AO58" s="434" t="str">
        <f aca="false">IF(AO$4=[18]Input!$K$44,[18]Input!$K39,"")</f>
        <v/>
      </c>
      <c r="AP58" s="434" t="n">
        <f aca="false">IF(AP$4=[18]Input!$K$44,[18]Input!$K39,"")</f>
        <v>0</v>
      </c>
      <c r="AQ58" s="434" t="str">
        <f aca="false">IF(AQ$4=[18]Input!$K$44,[18]Input!$K39,"")</f>
        <v/>
      </c>
      <c r="AR58" s="434" t="str">
        <f aca="false">IF(AR$4=[18]Input!$K$44,[18]Input!$K39,"")</f>
        <v/>
      </c>
      <c r="AS58" s="434" t="str">
        <f aca="false">IF(AS$4=[18]Input!$K$44,[18]Input!$K39,"")</f>
        <v/>
      </c>
      <c r="AT58" s="434" t="str">
        <f aca="false">IF(AT$4=[18]Input!$K$44,[18]Input!$K39,"")</f>
        <v/>
      </c>
      <c r="AU58" s="434" t="str">
        <f aca="false">IF(AU$4=[18]Input!$K$44,[18]Input!$K39,"")</f>
        <v/>
      </c>
      <c r="AV58" s="434" t="str">
        <f aca="false">IF(AV$4=[18]Input!$K$44,[18]Input!$K39,"")</f>
        <v/>
      </c>
      <c r="AW58" s="434" t="str">
        <f aca="false">IF(AW$4=[18]Input!$K$44,[18]Input!$K39,"")</f>
        <v/>
      </c>
      <c r="AX58" s="434" t="str">
        <f aca="false">IF(AX$4=[18]Input!$K$44,[18]Input!$K39,"")</f>
        <v/>
      </c>
      <c r="AY58" s="434" t="str">
        <f aca="false">IF(AY$4=[18]Input!$K$44,[18]Input!$K39,"")</f>
        <v/>
      </c>
      <c r="AZ58" s="434" t="n">
        <v>0</v>
      </c>
      <c r="BB58" s="435" t="str">
        <f aca="false">IF(BB$4=[18]Input!$K$44,[18]Input!$K39,"")</f>
        <v/>
      </c>
    </row>
    <row r="59" customFormat="false" ht="15" hidden="false" customHeight="true" outlineLevel="0" collapsed="false">
      <c r="A59" s="408"/>
      <c r="B59" s="525"/>
      <c r="C59" s="408"/>
      <c r="D59" s="408"/>
      <c r="E59" s="408"/>
      <c r="F59" s="408"/>
      <c r="G59" s="408"/>
      <c r="H59" s="533"/>
      <c r="I59" s="423"/>
      <c r="J59" s="422"/>
      <c r="S59" s="399"/>
      <c r="T59" s="525"/>
      <c r="U59" s="434"/>
      <c r="V59" s="434"/>
      <c r="W59" s="434"/>
      <c r="X59" s="434"/>
      <c r="Y59" s="434"/>
      <c r="Z59" s="434"/>
      <c r="AA59" s="434"/>
      <c r="AB59" s="434"/>
      <c r="AC59" s="434"/>
      <c r="AD59" s="434"/>
      <c r="AE59" s="434"/>
      <c r="AF59" s="434"/>
      <c r="AG59" s="434"/>
      <c r="AH59" s="434"/>
      <c r="AI59" s="434"/>
      <c r="AJ59" s="434"/>
      <c r="AK59" s="434"/>
      <c r="AL59" s="434"/>
      <c r="AM59" s="434"/>
      <c r="AN59" s="434"/>
      <c r="AO59" s="434"/>
      <c r="AP59" s="434"/>
      <c r="AQ59" s="434"/>
      <c r="AR59" s="434"/>
      <c r="AS59" s="434"/>
      <c r="AT59" s="434"/>
      <c r="AU59" s="434"/>
      <c r="AV59" s="434"/>
      <c r="AW59" s="434"/>
      <c r="AX59" s="434"/>
      <c r="AY59" s="434"/>
      <c r="AZ59" s="434" t="n">
        <v>0</v>
      </c>
      <c r="BB59" s="435"/>
    </row>
    <row r="60" customFormat="false" ht="12.75" hidden="false" customHeight="true" outlineLevel="0" collapsed="false">
      <c r="A60" s="492"/>
      <c r="B60" s="464"/>
      <c r="C60" s="464"/>
      <c r="D60" s="464"/>
      <c r="E60" s="464"/>
      <c r="F60" s="464"/>
      <c r="G60" s="464"/>
      <c r="H60" s="465"/>
      <c r="I60" s="493"/>
      <c r="J60" s="494"/>
      <c r="S60" s="399"/>
      <c r="T60" s="408"/>
      <c r="U60" s="434"/>
      <c r="V60" s="434"/>
      <c r="W60" s="434"/>
      <c r="X60" s="434"/>
      <c r="Y60" s="434"/>
      <c r="Z60" s="434"/>
      <c r="AA60" s="434"/>
      <c r="AB60" s="434"/>
      <c r="AC60" s="434"/>
      <c r="AD60" s="434"/>
      <c r="AE60" s="434"/>
      <c r="AF60" s="434"/>
      <c r="AG60" s="434"/>
      <c r="AH60" s="434"/>
      <c r="AI60" s="434"/>
      <c r="AJ60" s="434"/>
      <c r="AK60" s="434"/>
      <c r="AL60" s="434"/>
      <c r="AM60" s="434"/>
      <c r="AN60" s="434"/>
      <c r="AO60" s="434"/>
      <c r="AP60" s="434"/>
      <c r="AQ60" s="434"/>
      <c r="AR60" s="434"/>
      <c r="AS60" s="434"/>
      <c r="AT60" s="434"/>
      <c r="AU60" s="434"/>
      <c r="AV60" s="434"/>
      <c r="AW60" s="434"/>
      <c r="AX60" s="434"/>
      <c r="AY60" s="434"/>
      <c r="AZ60" s="434" t="n">
        <v>0</v>
      </c>
      <c r="BB60" s="435"/>
    </row>
    <row r="61" customFormat="false" ht="0.75" hidden="true" customHeight="true" outlineLevel="0" collapsed="false">
      <c r="A61" s="408"/>
      <c r="B61" s="486"/>
      <c r="C61" s="408"/>
      <c r="D61" s="408"/>
      <c r="E61" s="408"/>
      <c r="F61" s="408"/>
      <c r="G61" s="408"/>
      <c r="H61" s="534" t="n">
        <f aca="false">SUM(,H54,H56,H58)</f>
        <v>1025927</v>
      </c>
      <c r="I61" s="535" t="n">
        <f aca="false">SUM(I40:I58)</f>
        <v>-945872</v>
      </c>
      <c r="J61" s="536" t="n">
        <f aca="false">+I61-H61</f>
        <v>-1971799</v>
      </c>
      <c r="S61" s="399"/>
      <c r="T61" s="486" t="s">
        <v>369</v>
      </c>
      <c r="U61" s="537" t="str">
        <f aca="false">IF(U$4=[18]Input!$K$44,SUM(U40:U58),"")</f>
        <v/>
      </c>
      <c r="V61" s="537" t="n">
        <v>-9081489</v>
      </c>
      <c r="W61" s="537" t="n">
        <v>848</v>
      </c>
      <c r="X61" s="537" t="n">
        <v>-413492</v>
      </c>
      <c r="Y61" s="537" t="n">
        <v>1231112</v>
      </c>
      <c r="Z61" s="537" t="str">
        <f aca="false">IF(Z$4=[18]Input!$K$44,SUM(Z40:Z58),"")</f>
        <v/>
      </c>
      <c r="AA61" s="537" t="str">
        <f aca="false">IF(AA$4=[18]Input!$K$44,SUM(AA40:AA58),"")</f>
        <v/>
      </c>
      <c r="AB61" s="537" t="n">
        <v>1953722</v>
      </c>
      <c r="AC61" s="537" t="n">
        <v>1833845</v>
      </c>
      <c r="AD61" s="537" t="n">
        <v>689367</v>
      </c>
      <c r="AE61" s="537" t="n">
        <v>708149</v>
      </c>
      <c r="AF61" s="537" t="n">
        <v>817854</v>
      </c>
      <c r="AG61" s="537" t="str">
        <f aca="false">IF(AG$4=[18]Input!$K$44,SUM(AG40:AG58),"")</f>
        <v/>
      </c>
      <c r="AH61" s="537" t="str">
        <f aca="false">IF(AH$4=[18]Input!$K$44,SUM(AH40:AH58),"")</f>
        <v/>
      </c>
      <c r="AI61" s="537" t="str">
        <f aca="false">IF(AI$4=[18]Input!$K$44,SUM(AI40:AI58),"")</f>
        <v/>
      </c>
      <c r="AJ61" s="537" t="n">
        <v>352593</v>
      </c>
      <c r="AK61" s="537" t="n">
        <v>60666</v>
      </c>
      <c r="AL61" s="537" t="n">
        <v>61097</v>
      </c>
      <c r="AM61" s="537" t="n">
        <v>-181846</v>
      </c>
      <c r="AN61" s="537" t="str">
        <f aca="false">IF(AN$4=[18]Input!$K$44,SUM(AN40:AN58),"")</f>
        <v/>
      </c>
      <c r="AO61" s="537" t="str">
        <f aca="false">IF(AO$4=[18]Input!$K$44,SUM(AO40:AO58),"")</f>
        <v/>
      </c>
      <c r="AP61" s="537" t="n">
        <f aca="false">IF(AP$4=[18]Input!$K$44,SUM(AP40:AP58),"")</f>
        <v>81611</v>
      </c>
      <c r="AQ61" s="537" t="str">
        <f aca="false">IF(AQ$4=[18]Input!$K$44,SUM(AQ40:AQ58),"")</f>
        <v/>
      </c>
      <c r="AR61" s="537" t="str">
        <f aca="false">IF(AR$4=[18]Input!$K$44,SUM(AR40:AR58),"")</f>
        <v/>
      </c>
      <c r="AS61" s="537" t="str">
        <f aca="false">IF(AS$4=[18]Input!$K$44,SUM(AS40:AS58),"")</f>
        <v/>
      </c>
      <c r="AT61" s="537" t="str">
        <f aca="false">IF(AT$4=[18]Input!$K$44,SUM(AT40:AT58),"")</f>
        <v/>
      </c>
      <c r="AU61" s="537" t="str">
        <f aca="false">IF(AU$4=[18]Input!$K$44,SUM(AU40:AU58),"")</f>
        <v/>
      </c>
      <c r="AV61" s="537" t="str">
        <f aca="false">IF(AV$4=[18]Input!$K$44,SUM(AV40:AV58),"")</f>
        <v/>
      </c>
      <c r="AW61" s="537" t="str">
        <f aca="false">IF(AW$4=[18]Input!$K$44,SUM(AW40:AW58),"")</f>
        <v/>
      </c>
      <c r="AX61" s="537" t="str">
        <f aca="false">IF(AX$4=[18]Input!$K$44,SUM(AX40:AX58),"")</f>
        <v/>
      </c>
      <c r="AY61" s="537" t="str">
        <f aca="false">IF(AY$4=[18]Input!$K$44,SUM(AY40:AY58),"")</f>
        <v/>
      </c>
      <c r="AZ61" s="434" t="n">
        <v>0</v>
      </c>
      <c r="BB61" s="538" t="str">
        <f aca="false">IF(BB$4=[18]Input!$K$44,SUM(BB40:BB58),"")</f>
        <v/>
      </c>
    </row>
    <row r="62" customFormat="false" ht="12.75" hidden="false" customHeight="false" outlineLevel="0" collapsed="false">
      <c r="A62" s="408"/>
      <c r="B62" s="408"/>
      <c r="C62" s="408"/>
      <c r="D62" s="408"/>
      <c r="E62" s="408"/>
      <c r="F62" s="408"/>
      <c r="G62" s="408"/>
      <c r="H62" s="458"/>
      <c r="I62" s="423"/>
      <c r="J62" s="422"/>
      <c r="S62" s="399"/>
      <c r="U62" s="434"/>
      <c r="V62" s="434"/>
      <c r="W62" s="434"/>
      <c r="X62" s="434"/>
      <c r="Y62" s="434"/>
      <c r="Z62" s="434"/>
      <c r="AA62" s="434"/>
      <c r="AB62" s="434"/>
      <c r="AC62" s="434"/>
      <c r="AD62" s="434"/>
      <c r="AE62" s="434"/>
      <c r="AF62" s="434"/>
      <c r="AG62" s="434"/>
      <c r="AH62" s="434"/>
      <c r="AI62" s="434"/>
      <c r="AJ62" s="434"/>
      <c r="AK62" s="434"/>
      <c r="AL62" s="434"/>
      <c r="AM62" s="434"/>
      <c r="AN62" s="434"/>
      <c r="AO62" s="434"/>
      <c r="AP62" s="434"/>
      <c r="AQ62" s="434"/>
      <c r="AR62" s="434"/>
      <c r="AS62" s="434"/>
      <c r="AT62" s="434"/>
      <c r="AU62" s="434"/>
      <c r="AV62" s="434"/>
      <c r="AW62" s="434"/>
      <c r="AX62" s="434"/>
      <c r="AY62" s="434"/>
      <c r="AZ62" s="434" t="n">
        <v>0</v>
      </c>
      <c r="BB62" s="435"/>
    </row>
    <row r="63" customFormat="false" ht="21" hidden="false" customHeight="false" outlineLevel="0" collapsed="false">
      <c r="A63" s="408"/>
      <c r="B63" s="539" t="s">
        <v>370</v>
      </c>
      <c r="C63" s="408"/>
      <c r="D63" s="408"/>
      <c r="E63" s="408"/>
      <c r="F63" s="408"/>
      <c r="G63" s="408"/>
      <c r="H63" s="540" t="n">
        <f aca="false">+H18+H38+H54+H55+H56+H58+H50</f>
        <v>6398375.45641751</v>
      </c>
      <c r="I63" s="541" t="n">
        <f aca="false">+I18+I38+I54+I55+I56+I58+I50</f>
        <v>7079427.06501033</v>
      </c>
      <c r="J63" s="542" t="n">
        <f aca="false">+I63-H63</f>
        <v>681051.608592819</v>
      </c>
      <c r="S63" s="399"/>
      <c r="U63" s="543" t="str">
        <f aca="false">IF(U4=[18]Input!$K$44,$I$61+$I$38+$I$29+$I$18+$I$16+$I$20,"")</f>
        <v/>
      </c>
      <c r="V63" s="543" t="n">
        <v>-17831448.7349707</v>
      </c>
      <c r="W63" s="543" t="n">
        <v>439720.982246315</v>
      </c>
      <c r="X63" s="543" t="n">
        <v>-343407.963759303</v>
      </c>
      <c r="Y63" s="543" t="n">
        <v>3034552.43757344</v>
      </c>
      <c r="Z63" s="543" t="str">
        <f aca="false">IF(Z4=[18]Input!$K$44,$I$61+$I$38+$I$29+$I$18+$I$16+$I$20,"")</f>
        <v/>
      </c>
      <c r="AA63" s="543" t="str">
        <f aca="false">IF(AA4=[18]Input!$K$44,$I$61+$I$38+$I$29+$I$18+$I$16+$I$20,"")</f>
        <v/>
      </c>
      <c r="AB63" s="543" t="n">
        <v>4261885.77531757</v>
      </c>
      <c r="AC63" s="543" t="n">
        <v>4205420.99409954</v>
      </c>
      <c r="AD63" s="543" t="n">
        <v>3219736.51946571</v>
      </c>
      <c r="AE63" s="543" t="n">
        <v>4122291.17975521</v>
      </c>
      <c r="AF63" s="543" t="n">
        <v>4676649.40026166</v>
      </c>
      <c r="AG63" s="543" t="str">
        <f aca="false">IF(AG4=[18]Input!$K$44,$I$61+$I$38+$I$29+$I$18+$I$16+$I$20,"")</f>
        <v/>
      </c>
      <c r="AH63" s="543" t="str">
        <f aca="false">IF(AH4=[18]Input!$K$44,$I$61+$I$38+$I$29+$I$18+$I$16+$I$20,"")</f>
        <v/>
      </c>
      <c r="AI63" s="543" t="str">
        <f aca="false">IF(AI4=[18]Input!$K$44,$I$61+$I$38+$I$29+$I$18+$I$16+$I$20,"")</f>
        <v/>
      </c>
      <c r="AJ63" s="543" t="n">
        <v>4776368.26423364</v>
      </c>
      <c r="AK63" s="543" t="n">
        <v>5328503.7795315</v>
      </c>
      <c r="AL63" s="543" t="n">
        <v>5831148.61268095</v>
      </c>
      <c r="AM63" s="543" t="n">
        <v>5190602.45641751</v>
      </c>
      <c r="AN63" s="543" t="str">
        <f aca="false">IF(AN4=[18]Input!$K$44,$I$61+$I$38+$I$29+$I$18+$I$16+$I$20,"")</f>
        <v/>
      </c>
      <c r="AO63" s="543" t="str">
        <f aca="false">IF(AO4=[18]Input!$K$44,$I$61+$I$38+$I$29+$I$18+$I$16+$I$20,"")</f>
        <v/>
      </c>
      <c r="AP63" s="543" t="n">
        <f aca="false">IF(AP4=[18]Input!$K$44,$I$61+$I$38+$I$29+$I$18+$I$16+$I$20,"")</f>
        <v>6051944.06501033</v>
      </c>
      <c r="AQ63" s="543" t="str">
        <f aca="false">IF(AQ4=[18]Input!$K$44,$I$61+$I$38+$I$29+$I$18+$I$16+$I$20,"")</f>
        <v/>
      </c>
      <c r="AR63" s="543" t="str">
        <f aca="false">IF(AR4=[18]Input!$K$44,$I$61+$I$38+$I$29+$I$18+$I$16+$I$20,"")</f>
        <v/>
      </c>
      <c r="AS63" s="543" t="str">
        <f aca="false">IF(AS4=[18]Input!$K$44,$I$61+$I$38+$I$29+$I$18+$I$16+$I$20,"")</f>
        <v/>
      </c>
      <c r="AT63" s="543" t="str">
        <f aca="false">IF(AT4=[18]Input!$K$44,$I$61+$I$38+$I$29+$I$18+$I$16+$I$20,"")</f>
        <v/>
      </c>
      <c r="AU63" s="543" t="str">
        <f aca="false">IF(AU4=[18]Input!$K$44,$I$61+$I$38+$I$29+$I$18+$I$16+$I$20,"")</f>
        <v/>
      </c>
      <c r="AV63" s="543" t="str">
        <f aca="false">IF(AV4=[18]Input!$K$44,$I$61+$I$38+$I$29+$I$18+$I$16+$I$20,"")</f>
        <v/>
      </c>
      <c r="AW63" s="543" t="str">
        <f aca="false">IF(AW4=[18]Input!$K$44,$I$61+$I$38+$I$29+$I$18+$I$16+$I$20,"")</f>
        <v/>
      </c>
      <c r="AX63" s="543" t="str">
        <f aca="false">IF(AX4=[18]Input!$K$44,$I$61+$I$38+$I$29+$I$18+$I$16+$I$20,"")</f>
        <v/>
      </c>
      <c r="AY63" s="543" t="str">
        <f aca="false">IF(AY4=[18]Input!$K$44,$I$61+$I$38+$I$29+$I$18+$I$16+$I$20,"")</f>
        <v/>
      </c>
      <c r="AZ63" s="434" t="n">
        <v>0</v>
      </c>
      <c r="BB63" s="544" t="str">
        <f aca="false">IF(BB4=[18]Input!$K$44,$I$61+$I$38+$I$29+$I$18+$I$16+$I$20,"")</f>
        <v/>
      </c>
    </row>
    <row r="64" customFormat="false" ht="13.5" hidden="false" customHeight="false" outlineLevel="0" collapsed="false">
      <c r="A64" s="545"/>
      <c r="B64" s="408"/>
      <c r="C64" s="408"/>
      <c r="D64" s="408"/>
      <c r="E64" s="408"/>
      <c r="F64" s="408"/>
      <c r="G64" s="408"/>
      <c r="H64" s="422"/>
      <c r="I64" s="422"/>
      <c r="J64" s="422"/>
      <c r="S64" s="399"/>
    </row>
    <row r="65" customFormat="false" ht="15.75" hidden="false" customHeight="false" outlineLevel="0" collapsed="false">
      <c r="A65" s="546"/>
      <c r="B65" s="403"/>
      <c r="C65" s="403"/>
      <c r="D65" s="403"/>
      <c r="E65" s="403"/>
      <c r="F65" s="403"/>
      <c r="G65" s="403"/>
      <c r="H65" s="547"/>
      <c r="I65" s="547"/>
      <c r="J65" s="548"/>
      <c r="K65" s="549"/>
      <c r="L65" s="549"/>
      <c r="M65" s="549"/>
      <c r="N65" s="549"/>
      <c r="O65" s="549"/>
      <c r="P65" s="549"/>
      <c r="Q65" s="549"/>
      <c r="R65" s="549"/>
      <c r="S65" s="550"/>
      <c r="T65" s="549"/>
      <c r="U65" s="549"/>
      <c r="V65" s="549"/>
      <c r="W65" s="549"/>
      <c r="X65" s="549"/>
      <c r="Y65" s="549"/>
      <c r="Z65" s="549"/>
      <c r="AA65" s="549"/>
      <c r="AB65" s="549"/>
      <c r="AC65" s="549"/>
      <c r="AD65" s="549"/>
      <c r="AE65" s="549"/>
      <c r="AF65" s="549"/>
      <c r="AG65" s="549"/>
      <c r="AH65" s="549"/>
      <c r="AI65" s="549"/>
      <c r="AJ65" s="549"/>
      <c r="AK65" s="549"/>
      <c r="AL65" s="549"/>
      <c r="AM65" s="549"/>
      <c r="AN65" s="549"/>
      <c r="AO65" s="549"/>
      <c r="AP65" s="549"/>
      <c r="AQ65" s="549"/>
      <c r="AR65" s="549"/>
      <c r="AS65" s="549"/>
      <c r="AT65" s="549"/>
      <c r="AU65" s="549"/>
      <c r="AV65" s="549"/>
      <c r="AW65" s="549"/>
      <c r="AX65" s="549"/>
      <c r="AY65" s="549"/>
      <c r="AZ65" s="549"/>
      <c r="BA65" s="549"/>
      <c r="BB65" s="549"/>
      <c r="BC65" s="549"/>
      <c r="BD65" s="549"/>
      <c r="BE65" s="549"/>
      <c r="BF65" s="549"/>
      <c r="BG65" s="549"/>
      <c r="BH65" s="549"/>
      <c r="BI65" s="549"/>
      <c r="BJ65" s="549"/>
      <c r="BK65" s="549"/>
      <c r="BL65" s="549"/>
      <c r="BM65" s="549"/>
      <c r="BN65" s="549"/>
      <c r="BO65" s="549"/>
      <c r="BP65" s="549"/>
      <c r="BQ65" s="549"/>
      <c r="BR65" s="549"/>
      <c r="BS65" s="549"/>
      <c r="BT65" s="549"/>
      <c r="BU65" s="549"/>
      <c r="BV65" s="549"/>
      <c r="BW65" s="549"/>
      <c r="BX65" s="549"/>
      <c r="BY65" s="549"/>
      <c r="BZ65" s="549"/>
      <c r="CA65" s="549"/>
      <c r="CB65" s="549"/>
      <c r="CC65" s="549"/>
      <c r="CD65" s="549"/>
      <c r="CE65" s="549"/>
      <c r="CF65" s="549"/>
      <c r="CG65" s="549"/>
      <c r="CH65" s="549"/>
      <c r="CI65" s="549"/>
      <c r="CJ65" s="549"/>
      <c r="CK65" s="549"/>
      <c r="CL65" s="549"/>
      <c r="CM65" s="549"/>
      <c r="CN65" s="549"/>
      <c r="CO65" s="549"/>
      <c r="CP65" s="549"/>
      <c r="CQ65" s="549"/>
      <c r="CR65" s="549"/>
      <c r="CS65" s="549"/>
      <c r="CT65" s="549"/>
      <c r="CU65" s="549"/>
      <c r="CV65" s="549"/>
      <c r="CW65" s="549"/>
      <c r="CX65" s="549"/>
      <c r="CY65" s="549"/>
      <c r="CZ65" s="549"/>
      <c r="DA65" s="549"/>
      <c r="DB65" s="549"/>
      <c r="DC65" s="549"/>
      <c r="DD65" s="549"/>
      <c r="DE65" s="549"/>
      <c r="DF65" s="549"/>
      <c r="DG65" s="549"/>
      <c r="DH65" s="549"/>
      <c r="DI65" s="549"/>
      <c r="DJ65" s="549"/>
      <c r="DK65" s="549"/>
      <c r="DL65" s="549"/>
      <c r="DM65" s="549"/>
      <c r="DN65" s="549"/>
      <c r="DO65" s="549"/>
      <c r="DP65" s="549"/>
      <c r="DQ65" s="549"/>
      <c r="DR65" s="549"/>
      <c r="DS65" s="549"/>
      <c r="DT65" s="549"/>
      <c r="DU65" s="549"/>
      <c r="DV65" s="549"/>
      <c r="DW65" s="549"/>
      <c r="DX65" s="549"/>
      <c r="DY65" s="549"/>
      <c r="DZ65" s="549"/>
      <c r="EA65" s="549"/>
      <c r="EB65" s="549"/>
      <c r="EC65" s="549"/>
      <c r="ED65" s="549"/>
      <c r="EE65" s="549"/>
      <c r="EF65" s="549"/>
      <c r="EG65" s="549"/>
      <c r="EH65" s="549"/>
      <c r="EI65" s="549"/>
      <c r="EJ65" s="549"/>
      <c r="EK65" s="549"/>
      <c r="EL65" s="549"/>
      <c r="EM65" s="549"/>
      <c r="EN65" s="549"/>
      <c r="EO65" s="549"/>
      <c r="EP65" s="549"/>
      <c r="EQ65" s="549"/>
      <c r="ER65" s="549"/>
      <c r="ES65" s="549"/>
      <c r="ET65" s="549"/>
      <c r="EU65" s="549"/>
      <c r="EV65" s="549"/>
      <c r="EW65" s="549"/>
      <c r="EX65" s="549"/>
      <c r="EY65" s="549"/>
      <c r="EZ65" s="549"/>
      <c r="FA65" s="549"/>
      <c r="FB65" s="549"/>
      <c r="FC65" s="549"/>
      <c r="FD65" s="549"/>
      <c r="FE65" s="549"/>
      <c r="FF65" s="549"/>
      <c r="FG65" s="549"/>
      <c r="FH65" s="549"/>
      <c r="FI65" s="549"/>
      <c r="FJ65" s="549"/>
      <c r="FK65" s="549"/>
      <c r="FL65" s="549"/>
      <c r="FM65" s="549"/>
      <c r="FN65" s="549"/>
      <c r="FO65" s="549"/>
      <c r="FP65" s="549"/>
      <c r="FQ65" s="549"/>
      <c r="FR65" s="549"/>
      <c r="FS65" s="549"/>
      <c r="FT65" s="549"/>
      <c r="FU65" s="549"/>
      <c r="FV65" s="549"/>
      <c r="FW65" s="549"/>
      <c r="FX65" s="549"/>
      <c r="FY65" s="549"/>
      <c r="FZ65" s="549"/>
      <c r="GA65" s="549"/>
      <c r="GB65" s="549"/>
      <c r="GC65" s="549"/>
      <c r="GD65" s="549"/>
      <c r="GE65" s="549"/>
      <c r="GF65" s="549"/>
      <c r="GG65" s="549"/>
      <c r="GH65" s="549"/>
      <c r="GI65" s="549"/>
      <c r="GJ65" s="549"/>
      <c r="GK65" s="549"/>
      <c r="GL65" s="549"/>
      <c r="GM65" s="549"/>
      <c r="GN65" s="549"/>
      <c r="GO65" s="549"/>
      <c r="GP65" s="549"/>
      <c r="GQ65" s="549"/>
      <c r="GR65" s="549"/>
      <c r="GS65" s="549"/>
      <c r="GT65" s="549"/>
      <c r="GU65" s="549"/>
      <c r="GV65" s="549"/>
      <c r="GW65" s="549"/>
      <c r="GX65" s="549"/>
      <c r="GY65" s="549"/>
      <c r="GZ65" s="549"/>
      <c r="HA65" s="549"/>
      <c r="HB65" s="549"/>
      <c r="HC65" s="549"/>
      <c r="HD65" s="549"/>
      <c r="HE65" s="549"/>
      <c r="HF65" s="549"/>
      <c r="HG65" s="549"/>
      <c r="HH65" s="549"/>
      <c r="HI65" s="549"/>
      <c r="HJ65" s="549"/>
      <c r="HK65" s="549"/>
      <c r="HL65" s="549"/>
      <c r="HM65" s="549"/>
      <c r="HN65" s="549"/>
      <c r="HO65" s="549"/>
      <c r="HP65" s="549"/>
      <c r="HQ65" s="549"/>
      <c r="HR65" s="549"/>
      <c r="HS65" s="549"/>
      <c r="HT65" s="549"/>
      <c r="HU65" s="549"/>
      <c r="HV65" s="549"/>
      <c r="HW65" s="549"/>
      <c r="HX65" s="549"/>
      <c r="HY65" s="549"/>
      <c r="HZ65" s="549"/>
      <c r="IA65" s="549"/>
      <c r="IB65" s="549"/>
      <c r="IC65" s="549"/>
      <c r="ID65" s="549"/>
      <c r="IE65" s="549"/>
      <c r="IF65" s="549"/>
      <c r="IG65" s="549"/>
      <c r="IH65" s="549"/>
      <c r="II65" s="549"/>
      <c r="IJ65" s="549"/>
      <c r="IK65" s="549"/>
      <c r="IL65" s="549"/>
      <c r="IM65" s="549"/>
      <c r="IN65" s="549"/>
      <c r="IO65" s="549"/>
      <c r="IP65" s="549"/>
      <c r="IQ65" s="549"/>
      <c r="IR65" s="549"/>
      <c r="IS65" s="549"/>
      <c r="IT65" s="549"/>
      <c r="IU65" s="549"/>
      <c r="IV65" s="549"/>
      <c r="IW65" s="549"/>
    </row>
    <row r="66" customFormat="false" ht="15.75" hidden="false" customHeight="false" outlineLevel="0" collapsed="false">
      <c r="A66" s="546"/>
      <c r="B66" s="403"/>
      <c r="C66" s="403"/>
      <c r="D66" s="403"/>
      <c r="E66" s="403"/>
      <c r="F66" s="403"/>
      <c r="G66" s="403"/>
      <c r="H66" s="547"/>
      <c r="I66" s="547"/>
      <c r="J66" s="548"/>
      <c r="K66" s="408"/>
      <c r="L66" s="408"/>
      <c r="M66" s="408"/>
      <c r="N66" s="408"/>
      <c r="O66" s="408"/>
      <c r="P66" s="408"/>
      <c r="Q66" s="408"/>
      <c r="R66" s="408"/>
      <c r="S66" s="408"/>
      <c r="T66" s="408"/>
      <c r="U66" s="408"/>
      <c r="V66" s="408"/>
      <c r="W66" s="408"/>
      <c r="X66" s="408"/>
      <c r="Y66" s="408"/>
      <c r="Z66" s="408"/>
      <c r="AA66" s="408"/>
      <c r="AB66" s="408"/>
      <c r="AC66" s="408"/>
      <c r="AD66" s="408"/>
      <c r="AE66" s="408"/>
      <c r="AF66" s="408"/>
      <c r="AG66" s="408"/>
      <c r="AH66" s="408"/>
      <c r="AI66" s="408"/>
      <c r="AJ66" s="408"/>
      <c r="AK66" s="408"/>
      <c r="AL66" s="408"/>
      <c r="AM66" s="408"/>
      <c r="AN66" s="408"/>
      <c r="AO66" s="408"/>
      <c r="AP66" s="408"/>
      <c r="AQ66" s="408"/>
      <c r="AR66" s="408"/>
      <c r="AS66" s="408"/>
      <c r="AT66" s="408"/>
      <c r="AU66" s="408"/>
      <c r="AV66" s="408"/>
      <c r="AW66" s="408"/>
      <c r="AX66" s="408"/>
      <c r="AY66" s="408"/>
      <c r="AZ66" s="408"/>
      <c r="BA66" s="408"/>
      <c r="BB66" s="408"/>
      <c r="BC66" s="408"/>
      <c r="BD66" s="408"/>
      <c r="BE66" s="408"/>
      <c r="BF66" s="408"/>
      <c r="BG66" s="408"/>
      <c r="BH66" s="408"/>
      <c r="BI66" s="408"/>
      <c r="BJ66" s="408"/>
      <c r="BK66" s="408"/>
      <c r="BL66" s="408"/>
      <c r="BM66" s="408"/>
      <c r="BN66" s="408"/>
      <c r="BO66" s="408"/>
      <c r="BP66" s="408"/>
      <c r="BQ66" s="408"/>
      <c r="BR66" s="408"/>
      <c r="BS66" s="408"/>
      <c r="BT66" s="408"/>
      <c r="BU66" s="408"/>
      <c r="BV66" s="408"/>
      <c r="BW66" s="408"/>
      <c r="BX66" s="408"/>
      <c r="BY66" s="408"/>
      <c r="BZ66" s="408"/>
      <c r="CA66" s="408"/>
      <c r="CB66" s="408"/>
      <c r="CC66" s="408"/>
      <c r="CD66" s="408"/>
      <c r="CE66" s="408"/>
      <c r="CF66" s="408"/>
      <c r="CG66" s="408"/>
      <c r="CH66" s="408"/>
      <c r="CI66" s="408"/>
      <c r="CJ66" s="408"/>
      <c r="CK66" s="408"/>
      <c r="CL66" s="408"/>
      <c r="CM66" s="408"/>
      <c r="CN66" s="408"/>
      <c r="CO66" s="408"/>
      <c r="CP66" s="408"/>
      <c r="CQ66" s="408"/>
      <c r="CR66" s="408"/>
      <c r="CS66" s="408"/>
      <c r="CT66" s="408"/>
      <c r="CU66" s="408"/>
      <c r="CV66" s="408"/>
      <c r="CW66" s="408"/>
      <c r="CX66" s="408"/>
      <c r="CY66" s="408"/>
      <c r="CZ66" s="408"/>
      <c r="DA66" s="408"/>
      <c r="DB66" s="408"/>
      <c r="DC66" s="408"/>
      <c r="DD66" s="408"/>
      <c r="DE66" s="408"/>
      <c r="DF66" s="408"/>
      <c r="DG66" s="408"/>
      <c r="DH66" s="408"/>
      <c r="DI66" s="408"/>
      <c r="DJ66" s="408"/>
      <c r="DK66" s="408"/>
      <c r="DL66" s="408"/>
      <c r="DM66" s="408"/>
      <c r="DN66" s="408"/>
      <c r="DO66" s="408"/>
      <c r="DP66" s="408"/>
      <c r="DQ66" s="408"/>
      <c r="DR66" s="408"/>
      <c r="DS66" s="408"/>
      <c r="DT66" s="408"/>
      <c r="DU66" s="408"/>
      <c r="DV66" s="408"/>
      <c r="DW66" s="408"/>
      <c r="DX66" s="408"/>
      <c r="DY66" s="408"/>
      <c r="DZ66" s="408"/>
      <c r="EA66" s="408"/>
      <c r="EB66" s="408"/>
      <c r="EC66" s="408"/>
      <c r="ED66" s="408"/>
      <c r="EE66" s="408"/>
      <c r="EF66" s="408"/>
      <c r="EG66" s="408"/>
      <c r="EH66" s="408"/>
      <c r="EI66" s="408"/>
      <c r="EJ66" s="408"/>
      <c r="EK66" s="408"/>
      <c r="EL66" s="408"/>
      <c r="EM66" s="408"/>
      <c r="EN66" s="408"/>
      <c r="EO66" s="408"/>
      <c r="EP66" s="408"/>
      <c r="EQ66" s="408"/>
      <c r="ER66" s="408"/>
      <c r="ES66" s="408"/>
      <c r="ET66" s="408"/>
      <c r="EU66" s="408"/>
      <c r="EV66" s="408"/>
      <c r="EW66" s="408"/>
      <c r="EX66" s="408"/>
      <c r="EY66" s="408"/>
      <c r="EZ66" s="408"/>
      <c r="FA66" s="408"/>
      <c r="FB66" s="408"/>
      <c r="FC66" s="408"/>
      <c r="FD66" s="408"/>
      <c r="FE66" s="408"/>
      <c r="FF66" s="408"/>
      <c r="FG66" s="408"/>
      <c r="FH66" s="408"/>
      <c r="FI66" s="408"/>
      <c r="FJ66" s="408"/>
      <c r="FK66" s="408"/>
      <c r="FL66" s="408"/>
      <c r="FM66" s="408"/>
      <c r="FN66" s="408"/>
      <c r="FO66" s="408"/>
      <c r="FP66" s="408"/>
      <c r="FQ66" s="408"/>
      <c r="FR66" s="408"/>
      <c r="FS66" s="408"/>
      <c r="FT66" s="408"/>
      <c r="FU66" s="408"/>
      <c r="FV66" s="408"/>
      <c r="FW66" s="408"/>
      <c r="FX66" s="408"/>
      <c r="FY66" s="408"/>
      <c r="FZ66" s="408"/>
      <c r="GA66" s="408"/>
      <c r="GB66" s="408"/>
      <c r="GC66" s="408"/>
      <c r="GD66" s="408"/>
      <c r="GE66" s="408"/>
      <c r="GF66" s="408"/>
      <c r="GG66" s="408"/>
      <c r="GH66" s="408"/>
      <c r="GI66" s="408"/>
      <c r="GJ66" s="408"/>
      <c r="GK66" s="408"/>
      <c r="GL66" s="408"/>
      <c r="GM66" s="408"/>
      <c r="GN66" s="408"/>
      <c r="GO66" s="408"/>
      <c r="GP66" s="408"/>
      <c r="GQ66" s="408"/>
      <c r="GR66" s="408"/>
      <c r="GS66" s="408"/>
      <c r="GT66" s="408"/>
      <c r="GU66" s="408"/>
      <c r="GV66" s="408"/>
      <c r="GW66" s="408"/>
      <c r="GX66" s="408"/>
      <c r="GY66" s="408"/>
      <c r="GZ66" s="408"/>
      <c r="HA66" s="408"/>
      <c r="HB66" s="408"/>
      <c r="HC66" s="408"/>
      <c r="HD66" s="408"/>
      <c r="HE66" s="408"/>
      <c r="HF66" s="408"/>
      <c r="HG66" s="408"/>
      <c r="HH66" s="408"/>
      <c r="HI66" s="408"/>
      <c r="HJ66" s="408"/>
      <c r="HK66" s="408"/>
      <c r="HL66" s="408"/>
      <c r="HM66" s="408"/>
      <c r="HN66" s="408"/>
      <c r="HO66" s="408"/>
      <c r="HP66" s="408"/>
      <c r="HQ66" s="408"/>
      <c r="HR66" s="408"/>
      <c r="HS66" s="408"/>
      <c r="HT66" s="408"/>
      <c r="HU66" s="408"/>
      <c r="HV66" s="408"/>
      <c r="HW66" s="408"/>
      <c r="HX66" s="408"/>
      <c r="HY66" s="408"/>
      <c r="HZ66" s="408"/>
      <c r="IA66" s="408"/>
      <c r="IB66" s="408"/>
      <c r="IC66" s="408"/>
      <c r="ID66" s="408"/>
      <c r="IE66" s="408"/>
      <c r="IF66" s="408"/>
      <c r="IG66" s="408"/>
      <c r="IH66" s="408"/>
      <c r="II66" s="408"/>
      <c r="IJ66" s="408"/>
      <c r="IK66" s="408"/>
      <c r="IL66" s="408"/>
      <c r="IM66" s="408"/>
      <c r="IN66" s="408"/>
      <c r="IO66" s="408"/>
      <c r="IP66" s="408"/>
      <c r="IQ66" s="408"/>
      <c r="IR66" s="408"/>
      <c r="IS66" s="408"/>
      <c r="IT66" s="408"/>
      <c r="IU66" s="408"/>
      <c r="IV66" s="408"/>
      <c r="IW66" s="408"/>
    </row>
    <row r="67" customFormat="false" ht="20.25" hidden="false" customHeight="false" outlineLevel="0" collapsed="false">
      <c r="A67" s="546"/>
      <c r="B67" s="551" t="s">
        <v>371</v>
      </c>
      <c r="C67" s="552"/>
      <c r="D67" s="552"/>
      <c r="E67" s="552"/>
      <c r="F67" s="552"/>
      <c r="G67" s="552"/>
      <c r="H67" s="553" t="s">
        <v>372</v>
      </c>
      <c r="I67" s="554" t="n">
        <f aca="false">J1</f>
        <v>36913</v>
      </c>
      <c r="J67" s="548"/>
      <c r="K67" s="408"/>
      <c r="L67" s="408"/>
      <c r="M67" s="408"/>
      <c r="N67" s="408"/>
      <c r="O67" s="408"/>
      <c r="P67" s="408"/>
      <c r="Q67" s="408"/>
      <c r="R67" s="408"/>
      <c r="S67" s="408"/>
      <c r="T67" s="408"/>
      <c r="U67" s="408"/>
      <c r="V67" s="408"/>
      <c r="W67" s="408"/>
      <c r="X67" s="408"/>
      <c r="Y67" s="408"/>
      <c r="Z67" s="408"/>
      <c r="AA67" s="408"/>
      <c r="AB67" s="408"/>
      <c r="AC67" s="408"/>
      <c r="AD67" s="408"/>
      <c r="AE67" s="408"/>
      <c r="AF67" s="408"/>
      <c r="AG67" s="408"/>
      <c r="AH67" s="408"/>
      <c r="AI67" s="408"/>
      <c r="AJ67" s="408"/>
      <c r="AK67" s="408"/>
      <c r="AL67" s="408"/>
      <c r="AM67" s="408"/>
      <c r="AN67" s="408"/>
      <c r="AO67" s="408"/>
      <c r="AP67" s="408"/>
      <c r="AQ67" s="408"/>
      <c r="AR67" s="408"/>
      <c r="AS67" s="408"/>
      <c r="AT67" s="408"/>
      <c r="AU67" s="408"/>
      <c r="AV67" s="408"/>
      <c r="AW67" s="408"/>
      <c r="AX67" s="408"/>
      <c r="AY67" s="408"/>
      <c r="AZ67" s="408"/>
      <c r="BA67" s="408"/>
      <c r="BB67" s="408"/>
      <c r="BC67" s="408"/>
      <c r="BD67" s="408"/>
      <c r="BE67" s="408"/>
      <c r="BF67" s="408"/>
      <c r="BG67" s="408"/>
      <c r="BH67" s="408"/>
      <c r="BI67" s="408"/>
      <c r="BJ67" s="408"/>
      <c r="BK67" s="408"/>
      <c r="BL67" s="408"/>
      <c r="BM67" s="408"/>
      <c r="BN67" s="408"/>
      <c r="BO67" s="408"/>
      <c r="BP67" s="408"/>
      <c r="BQ67" s="408"/>
      <c r="BR67" s="408"/>
      <c r="BS67" s="408"/>
      <c r="BT67" s="408"/>
      <c r="BU67" s="408"/>
      <c r="BV67" s="408"/>
      <c r="BW67" s="408"/>
      <c r="BX67" s="408"/>
      <c r="BY67" s="408"/>
      <c r="BZ67" s="408"/>
      <c r="CA67" s="408"/>
      <c r="CB67" s="408"/>
      <c r="CC67" s="408"/>
      <c r="CD67" s="408"/>
      <c r="CE67" s="408"/>
      <c r="CF67" s="408"/>
      <c r="CG67" s="408"/>
      <c r="CH67" s="408"/>
      <c r="CI67" s="408"/>
      <c r="CJ67" s="408"/>
      <c r="CK67" s="408"/>
      <c r="CL67" s="408"/>
      <c r="CM67" s="408"/>
      <c r="CN67" s="408"/>
      <c r="CO67" s="408"/>
      <c r="CP67" s="408"/>
      <c r="CQ67" s="408"/>
      <c r="CR67" s="408"/>
      <c r="CS67" s="408"/>
      <c r="CT67" s="408"/>
      <c r="CU67" s="408"/>
      <c r="CV67" s="408"/>
      <c r="CW67" s="408"/>
      <c r="CX67" s="408"/>
      <c r="CY67" s="408"/>
      <c r="CZ67" s="408"/>
      <c r="DA67" s="408"/>
      <c r="DB67" s="408"/>
      <c r="DC67" s="408"/>
      <c r="DD67" s="408"/>
      <c r="DE67" s="408"/>
      <c r="DF67" s="408"/>
      <c r="DG67" s="408"/>
      <c r="DH67" s="408"/>
      <c r="DI67" s="408"/>
      <c r="DJ67" s="408"/>
      <c r="DK67" s="408"/>
      <c r="DL67" s="408"/>
      <c r="DM67" s="408"/>
      <c r="DN67" s="408"/>
      <c r="DO67" s="408"/>
      <c r="DP67" s="408"/>
      <c r="DQ67" s="408"/>
      <c r="DR67" s="408"/>
      <c r="DS67" s="408"/>
      <c r="DT67" s="408"/>
      <c r="DU67" s="408"/>
      <c r="DV67" s="408"/>
      <c r="DW67" s="408"/>
      <c r="DX67" s="408"/>
      <c r="DY67" s="408"/>
      <c r="DZ67" s="408"/>
      <c r="EA67" s="408"/>
      <c r="EB67" s="408"/>
      <c r="EC67" s="408"/>
      <c r="ED67" s="408"/>
      <c r="EE67" s="408"/>
      <c r="EF67" s="408"/>
      <c r="EG67" s="408"/>
      <c r="EH67" s="408"/>
      <c r="EI67" s="408"/>
      <c r="EJ67" s="408"/>
      <c r="EK67" s="408"/>
      <c r="EL67" s="408"/>
      <c r="EM67" s="408"/>
      <c r="EN67" s="408"/>
      <c r="EO67" s="408"/>
      <c r="EP67" s="408"/>
      <c r="EQ67" s="408"/>
      <c r="ER67" s="408"/>
      <c r="ES67" s="408"/>
      <c r="ET67" s="408"/>
      <c r="EU67" s="408"/>
      <c r="EV67" s="408"/>
      <c r="EW67" s="408"/>
      <c r="EX67" s="408"/>
      <c r="EY67" s="408"/>
      <c r="EZ67" s="408"/>
      <c r="FA67" s="408"/>
      <c r="FB67" s="408"/>
      <c r="FC67" s="408"/>
      <c r="FD67" s="408"/>
      <c r="FE67" s="408"/>
      <c r="FF67" s="408"/>
      <c r="FG67" s="408"/>
      <c r="FH67" s="408"/>
      <c r="FI67" s="408"/>
      <c r="FJ67" s="408"/>
      <c r="FK67" s="408"/>
      <c r="FL67" s="408"/>
      <c r="FM67" s="408"/>
      <c r="FN67" s="408"/>
      <c r="FO67" s="408"/>
      <c r="FP67" s="408"/>
      <c r="FQ67" s="408"/>
      <c r="FR67" s="408"/>
      <c r="FS67" s="408"/>
      <c r="FT67" s="408"/>
      <c r="FU67" s="408"/>
      <c r="FV67" s="408"/>
      <c r="FW67" s="408"/>
      <c r="FX67" s="408"/>
      <c r="FY67" s="408"/>
      <c r="FZ67" s="408"/>
      <c r="GA67" s="408"/>
      <c r="GB67" s="408"/>
      <c r="GC67" s="408"/>
      <c r="GD67" s="408"/>
      <c r="GE67" s="408"/>
      <c r="GF67" s="408"/>
      <c r="GG67" s="408"/>
      <c r="GH67" s="408"/>
      <c r="GI67" s="408"/>
      <c r="GJ67" s="408"/>
      <c r="GK67" s="408"/>
      <c r="GL67" s="408"/>
      <c r="GM67" s="408"/>
      <c r="GN67" s="408"/>
      <c r="GO67" s="408"/>
      <c r="GP67" s="408"/>
      <c r="GQ67" s="408"/>
      <c r="GR67" s="408"/>
      <c r="GS67" s="408"/>
      <c r="GT67" s="408"/>
      <c r="GU67" s="408"/>
      <c r="GV67" s="408"/>
      <c r="GW67" s="408"/>
      <c r="GX67" s="408"/>
      <c r="GY67" s="408"/>
      <c r="GZ67" s="408"/>
      <c r="HA67" s="408"/>
      <c r="HB67" s="408"/>
      <c r="HC67" s="408"/>
      <c r="HD67" s="408"/>
      <c r="HE67" s="408"/>
      <c r="HF67" s="408"/>
      <c r="HG67" s="408"/>
      <c r="HH67" s="408"/>
      <c r="HI67" s="408"/>
      <c r="HJ67" s="408"/>
      <c r="HK67" s="408"/>
      <c r="HL67" s="408"/>
      <c r="HM67" s="408"/>
      <c r="HN67" s="408"/>
      <c r="HO67" s="408"/>
      <c r="HP67" s="408"/>
      <c r="HQ67" s="408"/>
      <c r="HR67" s="408"/>
      <c r="HS67" s="408"/>
      <c r="HT67" s="408"/>
      <c r="HU67" s="408"/>
      <c r="HV67" s="408"/>
      <c r="HW67" s="408"/>
      <c r="HX67" s="408"/>
      <c r="HY67" s="408"/>
      <c r="HZ67" s="408"/>
      <c r="IA67" s="408"/>
      <c r="IB67" s="408"/>
      <c r="IC67" s="408"/>
      <c r="ID67" s="408"/>
      <c r="IE67" s="408"/>
      <c r="IF67" s="408"/>
      <c r="IG67" s="408"/>
      <c r="IH67" s="408"/>
      <c r="II67" s="408"/>
      <c r="IJ67" s="408"/>
      <c r="IK67" s="408"/>
      <c r="IL67" s="408"/>
      <c r="IM67" s="408"/>
      <c r="IN67" s="408"/>
      <c r="IO67" s="408"/>
      <c r="IP67" s="408"/>
      <c r="IQ67" s="408"/>
      <c r="IR67" s="408"/>
      <c r="IS67" s="408"/>
      <c r="IT67" s="408"/>
      <c r="IU67" s="408"/>
      <c r="IV67" s="408"/>
      <c r="IW67" s="408"/>
    </row>
    <row r="68" customFormat="false" ht="12.75" hidden="false" customHeight="false" outlineLevel="0" collapsed="false">
      <c r="A68" s="546"/>
      <c r="B68" s="555"/>
      <c r="C68" s="556"/>
      <c r="D68" s="556"/>
      <c r="E68" s="556"/>
      <c r="F68" s="556"/>
      <c r="G68" s="556"/>
      <c r="H68" s="556"/>
      <c r="I68" s="557"/>
      <c r="J68" s="548"/>
      <c r="K68" s="408"/>
      <c r="L68" s="408"/>
      <c r="M68" s="408"/>
      <c r="N68" s="408"/>
      <c r="O68" s="408"/>
      <c r="P68" s="408"/>
      <c r="Q68" s="408"/>
      <c r="R68" s="408"/>
      <c r="S68" s="408"/>
      <c r="T68" s="408"/>
      <c r="U68" s="408"/>
      <c r="V68" s="408"/>
      <c r="W68" s="408"/>
      <c r="X68" s="408"/>
      <c r="Y68" s="408"/>
      <c r="Z68" s="408"/>
      <c r="AA68" s="408"/>
      <c r="AB68" s="408"/>
      <c r="AC68" s="408"/>
      <c r="AD68" s="408"/>
      <c r="AE68" s="408"/>
      <c r="AF68" s="408"/>
      <c r="AG68" s="408"/>
      <c r="AH68" s="408"/>
      <c r="AI68" s="408"/>
      <c r="AJ68" s="408"/>
      <c r="AK68" s="408"/>
      <c r="AL68" s="408"/>
      <c r="AM68" s="408"/>
      <c r="AN68" s="408"/>
      <c r="AO68" s="408"/>
      <c r="AP68" s="408"/>
      <c r="AQ68" s="408"/>
      <c r="AR68" s="408"/>
      <c r="AS68" s="408"/>
      <c r="AT68" s="408"/>
      <c r="AU68" s="408"/>
      <c r="AV68" s="408"/>
      <c r="AW68" s="408"/>
      <c r="AX68" s="408"/>
      <c r="AY68" s="408"/>
      <c r="AZ68" s="408"/>
      <c r="BA68" s="408"/>
      <c r="BB68" s="408"/>
      <c r="BC68" s="408"/>
      <c r="BD68" s="408"/>
      <c r="BE68" s="408"/>
      <c r="BF68" s="408"/>
      <c r="BG68" s="408"/>
      <c r="BH68" s="408"/>
      <c r="BI68" s="408"/>
      <c r="BJ68" s="408"/>
      <c r="BK68" s="408"/>
      <c r="BL68" s="408"/>
      <c r="BM68" s="408"/>
      <c r="BN68" s="408"/>
      <c r="BO68" s="408"/>
      <c r="BP68" s="408"/>
      <c r="BQ68" s="408"/>
      <c r="BR68" s="408"/>
      <c r="BS68" s="408"/>
      <c r="BT68" s="408"/>
      <c r="BU68" s="408"/>
      <c r="BV68" s="408"/>
      <c r="BW68" s="408"/>
      <c r="BX68" s="408"/>
      <c r="BY68" s="408"/>
      <c r="BZ68" s="408"/>
      <c r="CA68" s="408"/>
      <c r="CB68" s="408"/>
      <c r="CC68" s="408"/>
      <c r="CD68" s="408"/>
      <c r="CE68" s="408"/>
      <c r="CF68" s="408"/>
      <c r="CG68" s="408"/>
      <c r="CH68" s="408"/>
      <c r="CI68" s="408"/>
      <c r="CJ68" s="408"/>
      <c r="CK68" s="408"/>
      <c r="CL68" s="408"/>
      <c r="CM68" s="408"/>
      <c r="CN68" s="408"/>
      <c r="CO68" s="408"/>
      <c r="CP68" s="408"/>
      <c r="CQ68" s="408"/>
      <c r="CR68" s="408"/>
      <c r="CS68" s="408"/>
      <c r="CT68" s="408"/>
      <c r="CU68" s="408"/>
      <c r="CV68" s="408"/>
      <c r="CW68" s="408"/>
      <c r="CX68" s="408"/>
      <c r="CY68" s="408"/>
      <c r="CZ68" s="408"/>
      <c r="DA68" s="408"/>
      <c r="DB68" s="408"/>
      <c r="DC68" s="408"/>
      <c r="DD68" s="408"/>
      <c r="DE68" s="408"/>
      <c r="DF68" s="408"/>
      <c r="DG68" s="408"/>
      <c r="DH68" s="408"/>
      <c r="DI68" s="408"/>
      <c r="DJ68" s="408"/>
      <c r="DK68" s="408"/>
      <c r="DL68" s="408"/>
      <c r="DM68" s="408"/>
      <c r="DN68" s="408"/>
      <c r="DO68" s="408"/>
      <c r="DP68" s="408"/>
      <c r="DQ68" s="408"/>
      <c r="DR68" s="408"/>
      <c r="DS68" s="408"/>
      <c r="DT68" s="408"/>
      <c r="DU68" s="408"/>
      <c r="DV68" s="408"/>
      <c r="DW68" s="408"/>
      <c r="DX68" s="408"/>
      <c r="DY68" s="408"/>
      <c r="DZ68" s="408"/>
      <c r="EA68" s="408"/>
      <c r="EB68" s="408"/>
      <c r="EC68" s="408"/>
      <c r="ED68" s="408"/>
      <c r="EE68" s="408"/>
      <c r="EF68" s="408"/>
      <c r="EG68" s="408"/>
      <c r="EH68" s="408"/>
      <c r="EI68" s="408"/>
      <c r="EJ68" s="408"/>
      <c r="EK68" s="408"/>
      <c r="EL68" s="408"/>
      <c r="EM68" s="408"/>
      <c r="EN68" s="408"/>
      <c r="EO68" s="408"/>
      <c r="EP68" s="408"/>
      <c r="EQ68" s="408"/>
      <c r="ER68" s="408"/>
      <c r="ES68" s="408"/>
      <c r="ET68" s="408"/>
      <c r="EU68" s="408"/>
      <c r="EV68" s="408"/>
      <c r="EW68" s="408"/>
      <c r="EX68" s="408"/>
      <c r="EY68" s="408"/>
      <c r="EZ68" s="408"/>
      <c r="FA68" s="408"/>
      <c r="FB68" s="408"/>
      <c r="FC68" s="408"/>
      <c r="FD68" s="408"/>
      <c r="FE68" s="408"/>
      <c r="FF68" s="408"/>
      <c r="FG68" s="408"/>
      <c r="FH68" s="408"/>
      <c r="FI68" s="408"/>
      <c r="FJ68" s="408"/>
      <c r="FK68" s="408"/>
      <c r="FL68" s="408"/>
      <c r="FM68" s="408"/>
      <c r="FN68" s="408"/>
      <c r="FO68" s="408"/>
      <c r="FP68" s="408"/>
      <c r="FQ68" s="408"/>
      <c r="FR68" s="408"/>
      <c r="FS68" s="408"/>
      <c r="FT68" s="408"/>
      <c r="FU68" s="408"/>
      <c r="FV68" s="408"/>
      <c r="FW68" s="408"/>
      <c r="FX68" s="408"/>
      <c r="FY68" s="408"/>
      <c r="FZ68" s="408"/>
      <c r="GA68" s="408"/>
      <c r="GB68" s="408"/>
      <c r="GC68" s="408"/>
      <c r="GD68" s="408"/>
      <c r="GE68" s="408"/>
      <c r="GF68" s="408"/>
      <c r="GG68" s="408"/>
      <c r="GH68" s="408"/>
      <c r="GI68" s="408"/>
      <c r="GJ68" s="408"/>
      <c r="GK68" s="408"/>
      <c r="GL68" s="408"/>
      <c r="GM68" s="408"/>
      <c r="GN68" s="408"/>
      <c r="GO68" s="408"/>
      <c r="GP68" s="408"/>
      <c r="GQ68" s="408"/>
      <c r="GR68" s="408"/>
      <c r="GS68" s="408"/>
      <c r="GT68" s="408"/>
      <c r="GU68" s="408"/>
      <c r="GV68" s="408"/>
      <c r="GW68" s="408"/>
      <c r="GX68" s="408"/>
      <c r="GY68" s="408"/>
      <c r="GZ68" s="408"/>
      <c r="HA68" s="408"/>
      <c r="HB68" s="408"/>
      <c r="HC68" s="408"/>
      <c r="HD68" s="408"/>
      <c r="HE68" s="408"/>
      <c r="HF68" s="408"/>
      <c r="HG68" s="408"/>
      <c r="HH68" s="408"/>
      <c r="HI68" s="408"/>
      <c r="HJ68" s="408"/>
      <c r="HK68" s="408"/>
      <c r="HL68" s="408"/>
      <c r="HM68" s="408"/>
      <c r="HN68" s="408"/>
      <c r="HO68" s="408"/>
      <c r="HP68" s="408"/>
      <c r="HQ68" s="408"/>
      <c r="HR68" s="408"/>
      <c r="HS68" s="408"/>
      <c r="HT68" s="408"/>
      <c r="HU68" s="408"/>
      <c r="HV68" s="408"/>
      <c r="HW68" s="408"/>
      <c r="HX68" s="408"/>
      <c r="HY68" s="408"/>
      <c r="HZ68" s="408"/>
      <c r="IA68" s="408"/>
      <c r="IB68" s="408"/>
      <c r="IC68" s="408"/>
      <c r="ID68" s="408"/>
      <c r="IE68" s="408"/>
      <c r="IF68" s="408"/>
      <c r="IG68" s="408"/>
      <c r="IH68" s="408"/>
      <c r="II68" s="408"/>
      <c r="IJ68" s="408"/>
      <c r="IK68" s="408"/>
      <c r="IL68" s="408"/>
      <c r="IM68" s="408"/>
      <c r="IN68" s="408"/>
      <c r="IO68" s="408"/>
      <c r="IP68" s="408"/>
      <c r="IQ68" s="408"/>
      <c r="IR68" s="408"/>
      <c r="IS68" s="408"/>
      <c r="IT68" s="408"/>
      <c r="IU68" s="408"/>
      <c r="IV68" s="408"/>
      <c r="IW68" s="408"/>
    </row>
    <row r="69" customFormat="false" ht="18.75" hidden="false" customHeight="false" outlineLevel="0" collapsed="false">
      <c r="A69" s="546"/>
      <c r="B69" s="558" t="s">
        <v>373</v>
      </c>
      <c r="C69" s="556"/>
      <c r="D69" s="556"/>
      <c r="E69" s="556"/>
      <c r="F69" s="556"/>
      <c r="G69" s="556"/>
      <c r="H69" s="556"/>
      <c r="I69" s="557"/>
      <c r="J69" s="548"/>
      <c r="K69" s="408"/>
      <c r="L69" s="408"/>
      <c r="M69" s="408"/>
      <c r="N69" s="408"/>
      <c r="O69" s="408"/>
      <c r="P69" s="408"/>
      <c r="Q69" s="408"/>
      <c r="R69" s="408"/>
      <c r="S69" s="408"/>
      <c r="T69" s="408"/>
      <c r="U69" s="408"/>
      <c r="V69" s="408"/>
      <c r="W69" s="408"/>
      <c r="X69" s="408"/>
      <c r="Y69" s="408"/>
      <c r="Z69" s="408"/>
      <c r="AA69" s="408"/>
      <c r="AB69" s="408"/>
      <c r="AC69" s="408"/>
      <c r="AD69" s="408"/>
      <c r="AE69" s="408"/>
      <c r="AF69" s="408"/>
      <c r="AG69" s="408"/>
      <c r="AH69" s="408"/>
      <c r="AI69" s="408"/>
      <c r="AJ69" s="408"/>
      <c r="AK69" s="408"/>
      <c r="AL69" s="408"/>
      <c r="AM69" s="408"/>
      <c r="AN69" s="408"/>
      <c r="AO69" s="408"/>
      <c r="AP69" s="408"/>
      <c r="AQ69" s="408"/>
      <c r="AR69" s="408"/>
      <c r="AS69" s="408"/>
      <c r="AT69" s="408"/>
      <c r="AU69" s="408"/>
      <c r="AV69" s="408"/>
      <c r="AW69" s="408"/>
      <c r="AX69" s="408"/>
      <c r="AY69" s="408"/>
      <c r="AZ69" s="408"/>
      <c r="BA69" s="408"/>
      <c r="BB69" s="408"/>
      <c r="BC69" s="408"/>
      <c r="BD69" s="408"/>
      <c r="BE69" s="408"/>
      <c r="BF69" s="408"/>
      <c r="BG69" s="408"/>
      <c r="BH69" s="408"/>
      <c r="BI69" s="408"/>
      <c r="BJ69" s="408"/>
      <c r="BK69" s="408"/>
      <c r="BL69" s="408"/>
      <c r="BM69" s="408"/>
      <c r="BN69" s="408"/>
      <c r="BO69" s="408"/>
      <c r="BP69" s="408"/>
      <c r="BQ69" s="408"/>
      <c r="BR69" s="408"/>
      <c r="BS69" s="408"/>
      <c r="BT69" s="408"/>
      <c r="BU69" s="408"/>
      <c r="BV69" s="408"/>
      <c r="BW69" s="408"/>
      <c r="BX69" s="408"/>
      <c r="BY69" s="408"/>
      <c r="BZ69" s="408"/>
      <c r="CA69" s="408"/>
      <c r="CB69" s="408"/>
      <c r="CC69" s="408"/>
      <c r="CD69" s="408"/>
      <c r="CE69" s="408"/>
      <c r="CF69" s="408"/>
      <c r="CG69" s="408"/>
      <c r="CH69" s="408"/>
      <c r="CI69" s="408"/>
      <c r="CJ69" s="408"/>
      <c r="CK69" s="408"/>
      <c r="CL69" s="408"/>
      <c r="CM69" s="408"/>
      <c r="CN69" s="408"/>
      <c r="CO69" s="408"/>
      <c r="CP69" s="408"/>
      <c r="CQ69" s="408"/>
      <c r="CR69" s="408"/>
      <c r="CS69" s="408"/>
      <c r="CT69" s="408"/>
      <c r="CU69" s="408"/>
      <c r="CV69" s="408"/>
      <c r="CW69" s="408"/>
      <c r="CX69" s="408"/>
      <c r="CY69" s="408"/>
      <c r="CZ69" s="408"/>
      <c r="DA69" s="408"/>
      <c r="DB69" s="408"/>
      <c r="DC69" s="408"/>
      <c r="DD69" s="408"/>
      <c r="DE69" s="408"/>
      <c r="DF69" s="408"/>
      <c r="DG69" s="408"/>
      <c r="DH69" s="408"/>
      <c r="DI69" s="408"/>
      <c r="DJ69" s="408"/>
      <c r="DK69" s="408"/>
      <c r="DL69" s="408"/>
      <c r="DM69" s="408"/>
      <c r="DN69" s="408"/>
      <c r="DO69" s="408"/>
      <c r="DP69" s="408"/>
      <c r="DQ69" s="408"/>
      <c r="DR69" s="408"/>
      <c r="DS69" s="408"/>
      <c r="DT69" s="408"/>
      <c r="DU69" s="408"/>
      <c r="DV69" s="408"/>
      <c r="DW69" s="408"/>
      <c r="DX69" s="408"/>
      <c r="DY69" s="408"/>
      <c r="DZ69" s="408"/>
      <c r="EA69" s="408"/>
      <c r="EB69" s="408"/>
      <c r="EC69" s="408"/>
      <c r="ED69" s="408"/>
      <c r="EE69" s="408"/>
      <c r="EF69" s="408"/>
      <c r="EG69" s="408"/>
      <c r="EH69" s="408"/>
      <c r="EI69" s="408"/>
      <c r="EJ69" s="408"/>
      <c r="EK69" s="408"/>
      <c r="EL69" s="408"/>
      <c r="EM69" s="408"/>
      <c r="EN69" s="408"/>
      <c r="EO69" s="408"/>
      <c r="EP69" s="408"/>
      <c r="EQ69" s="408"/>
      <c r="ER69" s="408"/>
      <c r="ES69" s="408"/>
      <c r="ET69" s="408"/>
      <c r="EU69" s="408"/>
      <c r="EV69" s="408"/>
      <c r="EW69" s="408"/>
      <c r="EX69" s="408"/>
      <c r="EY69" s="408"/>
      <c r="EZ69" s="408"/>
      <c r="FA69" s="408"/>
      <c r="FB69" s="408"/>
      <c r="FC69" s="408"/>
      <c r="FD69" s="408"/>
      <c r="FE69" s="408"/>
      <c r="FF69" s="408"/>
      <c r="FG69" s="408"/>
      <c r="FH69" s="408"/>
      <c r="FI69" s="408"/>
      <c r="FJ69" s="408"/>
      <c r="FK69" s="408"/>
      <c r="FL69" s="408"/>
      <c r="FM69" s="408"/>
      <c r="FN69" s="408"/>
      <c r="FO69" s="408"/>
      <c r="FP69" s="408"/>
      <c r="FQ69" s="408"/>
      <c r="FR69" s="408"/>
      <c r="FS69" s="408"/>
      <c r="FT69" s="408"/>
      <c r="FU69" s="408"/>
      <c r="FV69" s="408"/>
      <c r="FW69" s="408"/>
      <c r="FX69" s="408"/>
      <c r="FY69" s="408"/>
      <c r="FZ69" s="408"/>
      <c r="GA69" s="408"/>
      <c r="GB69" s="408"/>
      <c r="GC69" s="408"/>
      <c r="GD69" s="408"/>
      <c r="GE69" s="408"/>
      <c r="GF69" s="408"/>
      <c r="GG69" s="408"/>
      <c r="GH69" s="408"/>
      <c r="GI69" s="408"/>
      <c r="GJ69" s="408"/>
      <c r="GK69" s="408"/>
      <c r="GL69" s="408"/>
      <c r="GM69" s="408"/>
      <c r="GN69" s="408"/>
      <c r="GO69" s="408"/>
      <c r="GP69" s="408"/>
      <c r="GQ69" s="408"/>
      <c r="GR69" s="408"/>
      <c r="GS69" s="408"/>
      <c r="GT69" s="408"/>
      <c r="GU69" s="408"/>
      <c r="GV69" s="408"/>
      <c r="GW69" s="408"/>
      <c r="GX69" s="408"/>
      <c r="GY69" s="408"/>
      <c r="GZ69" s="408"/>
      <c r="HA69" s="408"/>
      <c r="HB69" s="408"/>
      <c r="HC69" s="408"/>
      <c r="HD69" s="408"/>
      <c r="HE69" s="408"/>
      <c r="HF69" s="408"/>
      <c r="HG69" s="408"/>
      <c r="HH69" s="408"/>
      <c r="HI69" s="408"/>
      <c r="HJ69" s="408"/>
      <c r="HK69" s="408"/>
      <c r="HL69" s="408"/>
      <c r="HM69" s="408"/>
      <c r="HN69" s="408"/>
      <c r="HO69" s="408"/>
      <c r="HP69" s="408"/>
      <c r="HQ69" s="408"/>
      <c r="HR69" s="408"/>
      <c r="HS69" s="408"/>
      <c r="HT69" s="408"/>
      <c r="HU69" s="408"/>
      <c r="HV69" s="408"/>
      <c r="HW69" s="408"/>
      <c r="HX69" s="408"/>
      <c r="HY69" s="408"/>
      <c r="HZ69" s="408"/>
      <c r="IA69" s="408"/>
      <c r="IB69" s="408"/>
      <c r="IC69" s="408"/>
      <c r="ID69" s="408"/>
      <c r="IE69" s="408"/>
      <c r="IF69" s="408"/>
      <c r="IG69" s="408"/>
      <c r="IH69" s="408"/>
      <c r="II69" s="408"/>
      <c r="IJ69" s="408"/>
      <c r="IK69" s="408"/>
      <c r="IL69" s="408"/>
      <c r="IM69" s="408"/>
      <c r="IN69" s="408"/>
      <c r="IO69" s="408"/>
      <c r="IP69" s="408"/>
      <c r="IQ69" s="408"/>
      <c r="IR69" s="408"/>
      <c r="IS69" s="408"/>
      <c r="IT69" s="408"/>
      <c r="IU69" s="408"/>
      <c r="IV69" s="408"/>
      <c r="IW69" s="408"/>
    </row>
    <row r="70" customFormat="false" ht="12.75" hidden="false" customHeight="false" outlineLevel="0" collapsed="false">
      <c r="A70" s="546"/>
      <c r="B70" s="555"/>
      <c r="C70" s="556"/>
      <c r="D70" s="556"/>
      <c r="E70" s="556"/>
      <c r="F70" s="556"/>
      <c r="G70" s="556"/>
      <c r="H70" s="556"/>
      <c r="I70" s="557"/>
      <c r="J70" s="548"/>
      <c r="K70" s="408"/>
      <c r="L70" s="408"/>
      <c r="M70" s="408"/>
      <c r="N70" s="408"/>
      <c r="O70" s="408"/>
      <c r="P70" s="408"/>
      <c r="Q70" s="408"/>
      <c r="R70" s="408"/>
      <c r="S70" s="408"/>
      <c r="T70" s="408"/>
      <c r="U70" s="408"/>
      <c r="V70" s="408"/>
      <c r="W70" s="408"/>
      <c r="X70" s="408"/>
      <c r="Y70" s="408"/>
      <c r="Z70" s="408"/>
      <c r="AA70" s="408"/>
      <c r="AB70" s="408"/>
      <c r="AC70" s="408"/>
      <c r="AD70" s="408"/>
      <c r="AE70" s="408"/>
      <c r="AF70" s="408"/>
      <c r="AG70" s="408"/>
      <c r="AH70" s="408"/>
      <c r="AI70" s="408"/>
      <c r="AJ70" s="408"/>
      <c r="AK70" s="408"/>
      <c r="AL70" s="408"/>
      <c r="AM70" s="408"/>
      <c r="AN70" s="408"/>
      <c r="AO70" s="408"/>
      <c r="AP70" s="408"/>
      <c r="AQ70" s="408"/>
      <c r="AR70" s="408"/>
      <c r="AS70" s="408"/>
      <c r="AT70" s="408"/>
      <c r="AU70" s="408"/>
      <c r="AV70" s="408"/>
      <c r="AW70" s="408"/>
      <c r="AX70" s="408"/>
      <c r="AY70" s="408"/>
      <c r="AZ70" s="408"/>
      <c r="BA70" s="408"/>
      <c r="BB70" s="408"/>
      <c r="BC70" s="408"/>
      <c r="BD70" s="408"/>
      <c r="BE70" s="408"/>
      <c r="BF70" s="408"/>
      <c r="BG70" s="408"/>
      <c r="BH70" s="408"/>
      <c r="BI70" s="408"/>
      <c r="BJ70" s="408"/>
      <c r="BK70" s="408"/>
      <c r="BL70" s="408"/>
      <c r="BM70" s="408"/>
      <c r="BN70" s="408"/>
      <c r="BO70" s="408"/>
      <c r="BP70" s="408"/>
      <c r="BQ70" s="408"/>
      <c r="BR70" s="408"/>
      <c r="BS70" s="408"/>
      <c r="BT70" s="408"/>
      <c r="BU70" s="408"/>
      <c r="BV70" s="408"/>
      <c r="BW70" s="408"/>
      <c r="BX70" s="408"/>
      <c r="BY70" s="408"/>
      <c r="BZ70" s="408"/>
      <c r="CA70" s="408"/>
      <c r="CB70" s="408"/>
      <c r="CC70" s="408"/>
      <c r="CD70" s="408"/>
      <c r="CE70" s="408"/>
      <c r="CF70" s="408"/>
      <c r="CG70" s="408"/>
      <c r="CH70" s="408"/>
      <c r="CI70" s="408"/>
      <c r="CJ70" s="408"/>
      <c r="CK70" s="408"/>
      <c r="CL70" s="408"/>
      <c r="CM70" s="408"/>
      <c r="CN70" s="408"/>
      <c r="CO70" s="408"/>
      <c r="CP70" s="408"/>
      <c r="CQ70" s="408"/>
      <c r="CR70" s="408"/>
      <c r="CS70" s="408"/>
      <c r="CT70" s="408"/>
      <c r="CU70" s="408"/>
      <c r="CV70" s="408"/>
      <c r="CW70" s="408"/>
      <c r="CX70" s="408"/>
      <c r="CY70" s="408"/>
      <c r="CZ70" s="408"/>
      <c r="DA70" s="408"/>
      <c r="DB70" s="408"/>
      <c r="DC70" s="408"/>
      <c r="DD70" s="408"/>
      <c r="DE70" s="408"/>
      <c r="DF70" s="408"/>
      <c r="DG70" s="408"/>
      <c r="DH70" s="408"/>
      <c r="DI70" s="408"/>
      <c r="DJ70" s="408"/>
      <c r="DK70" s="408"/>
      <c r="DL70" s="408"/>
      <c r="DM70" s="408"/>
      <c r="DN70" s="408"/>
      <c r="DO70" s="408"/>
      <c r="DP70" s="408"/>
      <c r="DQ70" s="408"/>
      <c r="DR70" s="408"/>
      <c r="DS70" s="408"/>
      <c r="DT70" s="408"/>
      <c r="DU70" s="408"/>
      <c r="DV70" s="408"/>
      <c r="DW70" s="408"/>
      <c r="DX70" s="408"/>
      <c r="DY70" s="408"/>
      <c r="DZ70" s="408"/>
      <c r="EA70" s="408"/>
      <c r="EB70" s="408"/>
      <c r="EC70" s="408"/>
      <c r="ED70" s="408"/>
      <c r="EE70" s="408"/>
      <c r="EF70" s="408"/>
      <c r="EG70" s="408"/>
      <c r="EH70" s="408"/>
      <c r="EI70" s="408"/>
      <c r="EJ70" s="408"/>
      <c r="EK70" s="408"/>
      <c r="EL70" s="408"/>
      <c r="EM70" s="408"/>
      <c r="EN70" s="408"/>
      <c r="EO70" s="408"/>
      <c r="EP70" s="408"/>
      <c r="EQ70" s="408"/>
      <c r="ER70" s="408"/>
      <c r="ES70" s="408"/>
      <c r="ET70" s="408"/>
      <c r="EU70" s="408"/>
      <c r="EV70" s="408"/>
      <c r="EW70" s="408"/>
      <c r="EX70" s="408"/>
      <c r="EY70" s="408"/>
      <c r="EZ70" s="408"/>
      <c r="FA70" s="408"/>
      <c r="FB70" s="408"/>
      <c r="FC70" s="408"/>
      <c r="FD70" s="408"/>
      <c r="FE70" s="408"/>
      <c r="FF70" s="408"/>
      <c r="FG70" s="408"/>
      <c r="FH70" s="408"/>
      <c r="FI70" s="408"/>
      <c r="FJ70" s="408"/>
      <c r="FK70" s="408"/>
      <c r="FL70" s="408"/>
      <c r="FM70" s="408"/>
      <c r="FN70" s="408"/>
      <c r="FO70" s="408"/>
      <c r="FP70" s="408"/>
      <c r="FQ70" s="408"/>
      <c r="FR70" s="408"/>
      <c r="FS70" s="408"/>
      <c r="FT70" s="408"/>
      <c r="FU70" s="408"/>
      <c r="FV70" s="408"/>
      <c r="FW70" s="408"/>
      <c r="FX70" s="408"/>
      <c r="FY70" s="408"/>
      <c r="FZ70" s="408"/>
      <c r="GA70" s="408"/>
      <c r="GB70" s="408"/>
      <c r="GC70" s="408"/>
      <c r="GD70" s="408"/>
      <c r="GE70" s="408"/>
      <c r="GF70" s="408"/>
      <c r="GG70" s="408"/>
      <c r="GH70" s="408"/>
      <c r="GI70" s="408"/>
      <c r="GJ70" s="408"/>
      <c r="GK70" s="408"/>
      <c r="GL70" s="408"/>
      <c r="GM70" s="408"/>
      <c r="GN70" s="408"/>
      <c r="GO70" s="408"/>
      <c r="GP70" s="408"/>
      <c r="GQ70" s="408"/>
      <c r="GR70" s="408"/>
      <c r="GS70" s="408"/>
      <c r="GT70" s="408"/>
      <c r="GU70" s="408"/>
      <c r="GV70" s="408"/>
      <c r="GW70" s="408"/>
      <c r="GX70" s="408"/>
      <c r="GY70" s="408"/>
      <c r="GZ70" s="408"/>
      <c r="HA70" s="408"/>
      <c r="HB70" s="408"/>
      <c r="HC70" s="408"/>
      <c r="HD70" s="408"/>
      <c r="HE70" s="408"/>
      <c r="HF70" s="408"/>
      <c r="HG70" s="408"/>
      <c r="HH70" s="408"/>
      <c r="HI70" s="408"/>
      <c r="HJ70" s="408"/>
      <c r="HK70" s="408"/>
      <c r="HL70" s="408"/>
      <c r="HM70" s="408"/>
      <c r="HN70" s="408"/>
      <c r="HO70" s="408"/>
      <c r="HP70" s="408"/>
      <c r="HQ70" s="408"/>
      <c r="HR70" s="408"/>
      <c r="HS70" s="408"/>
      <c r="HT70" s="408"/>
      <c r="HU70" s="408"/>
      <c r="HV70" s="408"/>
      <c r="HW70" s="408"/>
      <c r="HX70" s="408"/>
      <c r="HY70" s="408"/>
      <c r="HZ70" s="408"/>
      <c r="IA70" s="408"/>
      <c r="IB70" s="408"/>
      <c r="IC70" s="408"/>
      <c r="ID70" s="408"/>
      <c r="IE70" s="408"/>
      <c r="IF70" s="408"/>
      <c r="IG70" s="408"/>
      <c r="IH70" s="408"/>
      <c r="II70" s="408"/>
      <c r="IJ70" s="408"/>
      <c r="IK70" s="408"/>
      <c r="IL70" s="408"/>
      <c r="IM70" s="408"/>
      <c r="IN70" s="408"/>
      <c r="IO70" s="408"/>
      <c r="IP70" s="408"/>
      <c r="IQ70" s="408"/>
      <c r="IR70" s="408"/>
      <c r="IS70" s="408"/>
      <c r="IT70" s="408"/>
      <c r="IU70" s="408"/>
      <c r="IV70" s="408"/>
      <c r="IW70" s="408"/>
    </row>
    <row r="71" customFormat="false" ht="18.75" hidden="false" customHeight="false" outlineLevel="0" collapsed="false">
      <c r="A71" s="546"/>
      <c r="B71" s="559" t="s">
        <v>374</v>
      </c>
      <c r="C71" s="556"/>
      <c r="D71" s="556"/>
      <c r="E71" s="556"/>
      <c r="F71" s="556"/>
      <c r="G71" s="556"/>
      <c r="H71" s="560" t="s">
        <v>375</v>
      </c>
      <c r="I71" s="561" t="n">
        <v>717858</v>
      </c>
      <c r="J71" s="408"/>
      <c r="K71" s="408"/>
      <c r="L71" s="408"/>
      <c r="M71" s="408"/>
      <c r="N71" s="408"/>
      <c r="O71" s="408"/>
      <c r="P71" s="408"/>
      <c r="Q71" s="408"/>
      <c r="R71" s="408"/>
      <c r="S71" s="408"/>
      <c r="T71" s="408"/>
      <c r="U71" s="408"/>
      <c r="V71" s="408"/>
      <c r="W71" s="408"/>
      <c r="X71" s="408"/>
      <c r="Y71" s="408"/>
      <c r="Z71" s="408"/>
      <c r="AA71" s="408"/>
      <c r="AB71" s="408"/>
      <c r="AC71" s="408"/>
      <c r="AD71" s="408"/>
      <c r="AE71" s="408"/>
      <c r="AF71" s="408"/>
      <c r="AG71" s="408"/>
      <c r="AH71" s="408"/>
      <c r="AI71" s="408"/>
      <c r="AJ71" s="408"/>
      <c r="AK71" s="408"/>
      <c r="AL71" s="408"/>
      <c r="AM71" s="408"/>
      <c r="AN71" s="408"/>
      <c r="AO71" s="408"/>
      <c r="AP71" s="408"/>
      <c r="AQ71" s="408"/>
      <c r="AR71" s="408"/>
      <c r="AS71" s="408"/>
      <c r="AT71" s="408"/>
      <c r="AU71" s="408"/>
      <c r="AV71" s="408"/>
      <c r="AW71" s="408"/>
      <c r="AX71" s="408"/>
      <c r="AY71" s="408"/>
      <c r="AZ71" s="408"/>
      <c r="BA71" s="408"/>
      <c r="BB71" s="408"/>
      <c r="BC71" s="408"/>
      <c r="BD71" s="408"/>
      <c r="BE71" s="408"/>
      <c r="BF71" s="408"/>
      <c r="BG71" s="408"/>
      <c r="BH71" s="408"/>
      <c r="BI71" s="408"/>
      <c r="BJ71" s="408"/>
      <c r="BK71" s="408"/>
      <c r="BL71" s="408"/>
      <c r="BM71" s="408"/>
      <c r="BN71" s="408"/>
      <c r="BO71" s="408"/>
      <c r="BP71" s="408"/>
      <c r="BQ71" s="408"/>
      <c r="BR71" s="408"/>
      <c r="BS71" s="408"/>
      <c r="BT71" s="408"/>
      <c r="BU71" s="408"/>
      <c r="BV71" s="408"/>
      <c r="BW71" s="408"/>
      <c r="BX71" s="408"/>
      <c r="BY71" s="408"/>
      <c r="BZ71" s="408"/>
      <c r="CA71" s="408"/>
      <c r="CB71" s="408"/>
      <c r="CC71" s="408"/>
      <c r="CD71" s="408"/>
      <c r="CE71" s="408"/>
      <c r="CF71" s="408"/>
      <c r="CG71" s="408"/>
      <c r="CH71" s="408"/>
      <c r="CI71" s="408"/>
      <c r="CJ71" s="408"/>
      <c r="CK71" s="408"/>
      <c r="CL71" s="408"/>
      <c r="CM71" s="408"/>
      <c r="CN71" s="408"/>
      <c r="CO71" s="408"/>
      <c r="CP71" s="408"/>
      <c r="CQ71" s="408"/>
      <c r="CR71" s="408"/>
      <c r="CS71" s="408"/>
      <c r="CT71" s="408"/>
      <c r="CU71" s="408"/>
      <c r="CV71" s="408"/>
      <c r="CW71" s="408"/>
      <c r="CX71" s="408"/>
      <c r="CY71" s="408"/>
      <c r="CZ71" s="408"/>
      <c r="DA71" s="408"/>
      <c r="DB71" s="408"/>
      <c r="DC71" s="408"/>
      <c r="DD71" s="408"/>
      <c r="DE71" s="408"/>
      <c r="DF71" s="408"/>
      <c r="DG71" s="408"/>
      <c r="DH71" s="408"/>
      <c r="DI71" s="408"/>
      <c r="DJ71" s="408"/>
      <c r="DK71" s="408"/>
      <c r="DL71" s="408"/>
      <c r="DM71" s="408"/>
      <c r="DN71" s="408"/>
      <c r="DO71" s="408"/>
      <c r="DP71" s="408"/>
      <c r="DQ71" s="408"/>
      <c r="DR71" s="408"/>
      <c r="DS71" s="408"/>
      <c r="DT71" s="408"/>
      <c r="DU71" s="408"/>
      <c r="DV71" s="408"/>
      <c r="DW71" s="408"/>
      <c r="DX71" s="408"/>
      <c r="DY71" s="408"/>
      <c r="DZ71" s="408"/>
      <c r="EA71" s="408"/>
      <c r="EB71" s="408"/>
      <c r="EC71" s="408"/>
      <c r="ED71" s="408"/>
      <c r="EE71" s="408"/>
      <c r="EF71" s="408"/>
      <c r="EG71" s="408"/>
      <c r="EH71" s="408"/>
      <c r="EI71" s="408"/>
      <c r="EJ71" s="408"/>
      <c r="EK71" s="408"/>
      <c r="EL71" s="408"/>
      <c r="EM71" s="408"/>
      <c r="EN71" s="408"/>
      <c r="EO71" s="408"/>
      <c r="EP71" s="408"/>
      <c r="EQ71" s="408"/>
      <c r="ER71" s="408"/>
      <c r="ES71" s="408"/>
      <c r="ET71" s="408"/>
      <c r="EU71" s="408"/>
      <c r="EV71" s="408"/>
      <c r="EW71" s="408"/>
      <c r="EX71" s="408"/>
      <c r="EY71" s="408"/>
      <c r="EZ71" s="408"/>
      <c r="FA71" s="408"/>
      <c r="FB71" s="408"/>
      <c r="FC71" s="408"/>
      <c r="FD71" s="408"/>
      <c r="FE71" s="408"/>
      <c r="FF71" s="408"/>
      <c r="FG71" s="408"/>
      <c r="FH71" s="408"/>
      <c r="FI71" s="408"/>
      <c r="FJ71" s="408"/>
      <c r="FK71" s="408"/>
      <c r="FL71" s="408"/>
      <c r="FM71" s="408"/>
      <c r="FN71" s="408"/>
      <c r="FO71" s="408"/>
      <c r="FP71" s="408"/>
      <c r="FQ71" s="408"/>
      <c r="FR71" s="408"/>
      <c r="FS71" s="408"/>
      <c r="FT71" s="408"/>
      <c r="FU71" s="408"/>
      <c r="FV71" s="408"/>
      <c r="FW71" s="408"/>
      <c r="FX71" s="408"/>
      <c r="FY71" s="408"/>
      <c r="FZ71" s="408"/>
      <c r="GA71" s="408"/>
      <c r="GB71" s="408"/>
      <c r="GC71" s="408"/>
      <c r="GD71" s="408"/>
      <c r="GE71" s="408"/>
      <c r="GF71" s="408"/>
      <c r="GG71" s="408"/>
      <c r="GH71" s="408"/>
      <c r="GI71" s="408"/>
      <c r="GJ71" s="408"/>
      <c r="GK71" s="408"/>
      <c r="GL71" s="408"/>
      <c r="GM71" s="408"/>
      <c r="GN71" s="408"/>
      <c r="GO71" s="408"/>
      <c r="GP71" s="408"/>
      <c r="GQ71" s="408"/>
      <c r="GR71" s="408"/>
      <c r="GS71" s="408"/>
      <c r="GT71" s="408"/>
      <c r="GU71" s="408"/>
      <c r="GV71" s="408"/>
      <c r="GW71" s="408"/>
      <c r="GX71" s="408"/>
      <c r="GY71" s="408"/>
      <c r="GZ71" s="408"/>
      <c r="HA71" s="408"/>
      <c r="HB71" s="408"/>
      <c r="HC71" s="408"/>
      <c r="HD71" s="408"/>
      <c r="HE71" s="408"/>
      <c r="HF71" s="408"/>
      <c r="HG71" s="408"/>
      <c r="HH71" s="408"/>
      <c r="HI71" s="408"/>
      <c r="HJ71" s="408"/>
      <c r="HK71" s="408"/>
      <c r="HL71" s="408"/>
      <c r="HM71" s="408"/>
      <c r="HN71" s="408"/>
      <c r="HO71" s="408"/>
      <c r="HP71" s="408"/>
      <c r="HQ71" s="408"/>
      <c r="HR71" s="408"/>
      <c r="HS71" s="408"/>
      <c r="HT71" s="408"/>
      <c r="HU71" s="408"/>
      <c r="HV71" s="408"/>
      <c r="HW71" s="408"/>
      <c r="HX71" s="408"/>
      <c r="HY71" s="408"/>
      <c r="HZ71" s="408"/>
      <c r="IA71" s="408"/>
      <c r="IB71" s="408"/>
      <c r="IC71" s="408"/>
      <c r="ID71" s="408"/>
      <c r="IE71" s="408"/>
      <c r="IF71" s="408"/>
      <c r="IG71" s="408"/>
      <c r="IH71" s="408"/>
      <c r="II71" s="408"/>
      <c r="IJ71" s="408"/>
      <c r="IK71" s="408"/>
      <c r="IL71" s="408"/>
      <c r="IM71" s="408"/>
      <c r="IN71" s="408"/>
      <c r="IO71" s="408"/>
      <c r="IP71" s="408"/>
      <c r="IQ71" s="408"/>
      <c r="IR71" s="408"/>
      <c r="IS71" s="408"/>
      <c r="IT71" s="408"/>
      <c r="IU71" s="408"/>
      <c r="IV71" s="408"/>
      <c r="IW71" s="408"/>
    </row>
    <row r="72" customFormat="false" ht="18.75" hidden="false" customHeight="false" outlineLevel="0" collapsed="false">
      <c r="A72" s="546"/>
      <c r="B72" s="555"/>
      <c r="C72" s="556"/>
      <c r="D72" s="556"/>
      <c r="E72" s="556"/>
      <c r="F72" s="556"/>
      <c r="G72" s="556"/>
      <c r="H72" s="560"/>
      <c r="I72" s="562"/>
      <c r="J72" s="472"/>
      <c r="K72" s="408"/>
      <c r="L72" s="408"/>
      <c r="M72" s="408"/>
      <c r="N72" s="408"/>
      <c r="O72" s="408"/>
      <c r="P72" s="408"/>
      <c r="Q72" s="408"/>
      <c r="R72" s="408"/>
      <c r="S72" s="408"/>
      <c r="T72" s="408"/>
      <c r="U72" s="408"/>
      <c r="V72" s="408"/>
      <c r="W72" s="408"/>
      <c r="X72" s="408"/>
      <c r="Y72" s="408"/>
      <c r="Z72" s="408"/>
      <c r="AA72" s="408"/>
      <c r="AB72" s="408"/>
      <c r="AC72" s="408"/>
      <c r="AD72" s="408"/>
      <c r="AE72" s="408"/>
      <c r="AF72" s="408"/>
      <c r="AG72" s="408"/>
      <c r="AH72" s="408"/>
      <c r="AI72" s="408"/>
      <c r="AJ72" s="408"/>
      <c r="AK72" s="408"/>
      <c r="AL72" s="408"/>
      <c r="AM72" s="408"/>
      <c r="AN72" s="408"/>
      <c r="AO72" s="408"/>
      <c r="AP72" s="408"/>
      <c r="AQ72" s="408"/>
      <c r="AR72" s="408"/>
      <c r="AS72" s="408"/>
      <c r="AT72" s="408"/>
      <c r="AU72" s="408"/>
      <c r="AV72" s="408"/>
      <c r="AW72" s="408"/>
      <c r="AX72" s="408"/>
      <c r="AY72" s="408"/>
      <c r="AZ72" s="408"/>
      <c r="BA72" s="408"/>
      <c r="BB72" s="408"/>
      <c r="BC72" s="408"/>
      <c r="BD72" s="408"/>
      <c r="BE72" s="408"/>
      <c r="BF72" s="408"/>
      <c r="BG72" s="408"/>
      <c r="BH72" s="408"/>
      <c r="BI72" s="408"/>
      <c r="BJ72" s="408"/>
      <c r="BK72" s="408"/>
      <c r="BL72" s="408"/>
      <c r="BM72" s="408"/>
      <c r="BN72" s="408"/>
      <c r="BO72" s="408"/>
      <c r="BP72" s="408"/>
      <c r="BQ72" s="408"/>
      <c r="BR72" s="408"/>
      <c r="BS72" s="408"/>
      <c r="BT72" s="408"/>
      <c r="BU72" s="408"/>
      <c r="BV72" s="408"/>
      <c r="BW72" s="408"/>
      <c r="BX72" s="408"/>
      <c r="BY72" s="408"/>
      <c r="BZ72" s="408"/>
      <c r="CA72" s="408"/>
      <c r="CB72" s="408"/>
      <c r="CC72" s="408"/>
      <c r="CD72" s="408"/>
      <c r="CE72" s="408"/>
      <c r="CF72" s="408"/>
      <c r="CG72" s="408"/>
      <c r="CH72" s="408"/>
      <c r="CI72" s="408"/>
      <c r="CJ72" s="408"/>
      <c r="CK72" s="408"/>
      <c r="CL72" s="408"/>
      <c r="CM72" s="408"/>
      <c r="CN72" s="408"/>
      <c r="CO72" s="408"/>
      <c r="CP72" s="408"/>
      <c r="CQ72" s="408"/>
      <c r="CR72" s="408"/>
      <c r="CS72" s="408"/>
      <c r="CT72" s="408"/>
      <c r="CU72" s="408"/>
      <c r="CV72" s="408"/>
      <c r="CW72" s="408"/>
      <c r="CX72" s="408"/>
      <c r="CY72" s="408"/>
      <c r="CZ72" s="408"/>
      <c r="DA72" s="408"/>
      <c r="DB72" s="408"/>
      <c r="DC72" s="408"/>
      <c r="DD72" s="408"/>
      <c r="DE72" s="408"/>
      <c r="DF72" s="408"/>
      <c r="DG72" s="408"/>
      <c r="DH72" s="408"/>
      <c r="DI72" s="408"/>
      <c r="DJ72" s="408"/>
      <c r="DK72" s="408"/>
      <c r="DL72" s="408"/>
      <c r="DM72" s="408"/>
      <c r="DN72" s="408"/>
      <c r="DO72" s="408"/>
      <c r="DP72" s="408"/>
      <c r="DQ72" s="408"/>
      <c r="DR72" s="408"/>
      <c r="DS72" s="408"/>
      <c r="DT72" s="408"/>
      <c r="DU72" s="408"/>
      <c r="DV72" s="408"/>
      <c r="DW72" s="408"/>
      <c r="DX72" s="408"/>
      <c r="DY72" s="408"/>
      <c r="DZ72" s="408"/>
      <c r="EA72" s="408"/>
      <c r="EB72" s="408"/>
      <c r="EC72" s="408"/>
      <c r="ED72" s="408"/>
      <c r="EE72" s="408"/>
      <c r="EF72" s="408"/>
      <c r="EG72" s="408"/>
      <c r="EH72" s="408"/>
      <c r="EI72" s="408"/>
      <c r="EJ72" s="408"/>
      <c r="EK72" s="408"/>
      <c r="EL72" s="408"/>
      <c r="EM72" s="408"/>
      <c r="EN72" s="408"/>
      <c r="EO72" s="408"/>
      <c r="EP72" s="408"/>
      <c r="EQ72" s="408"/>
      <c r="ER72" s="408"/>
      <c r="ES72" s="408"/>
      <c r="ET72" s="408"/>
      <c r="EU72" s="408"/>
      <c r="EV72" s="408"/>
      <c r="EW72" s="408"/>
      <c r="EX72" s="408"/>
      <c r="EY72" s="408"/>
      <c r="EZ72" s="408"/>
      <c r="FA72" s="408"/>
      <c r="FB72" s="408"/>
      <c r="FC72" s="408"/>
      <c r="FD72" s="408"/>
      <c r="FE72" s="408"/>
      <c r="FF72" s="408"/>
      <c r="FG72" s="408"/>
      <c r="FH72" s="408"/>
      <c r="FI72" s="408"/>
      <c r="FJ72" s="408"/>
      <c r="FK72" s="408"/>
      <c r="FL72" s="408"/>
      <c r="FM72" s="408"/>
      <c r="FN72" s="408"/>
      <c r="FO72" s="408"/>
      <c r="FP72" s="408"/>
      <c r="FQ72" s="408"/>
      <c r="FR72" s="408"/>
      <c r="FS72" s="408"/>
      <c r="FT72" s="408"/>
      <c r="FU72" s="408"/>
      <c r="FV72" s="408"/>
      <c r="FW72" s="408"/>
      <c r="FX72" s="408"/>
      <c r="FY72" s="408"/>
      <c r="FZ72" s="408"/>
      <c r="GA72" s="408"/>
      <c r="GB72" s="408"/>
      <c r="GC72" s="408"/>
      <c r="GD72" s="408"/>
      <c r="GE72" s="408"/>
      <c r="GF72" s="408"/>
      <c r="GG72" s="408"/>
      <c r="GH72" s="408"/>
      <c r="GI72" s="408"/>
      <c r="GJ72" s="408"/>
      <c r="GK72" s="408"/>
      <c r="GL72" s="408"/>
      <c r="GM72" s="408"/>
      <c r="GN72" s="408"/>
      <c r="GO72" s="408"/>
      <c r="GP72" s="408"/>
      <c r="GQ72" s="408"/>
      <c r="GR72" s="408"/>
      <c r="GS72" s="408"/>
      <c r="GT72" s="408"/>
      <c r="GU72" s="408"/>
      <c r="GV72" s="408"/>
      <c r="GW72" s="408"/>
      <c r="GX72" s="408"/>
      <c r="GY72" s="408"/>
      <c r="GZ72" s="408"/>
      <c r="HA72" s="408"/>
      <c r="HB72" s="408"/>
      <c r="HC72" s="408"/>
      <c r="HD72" s="408"/>
      <c r="HE72" s="408"/>
      <c r="HF72" s="408"/>
      <c r="HG72" s="408"/>
      <c r="HH72" s="408"/>
      <c r="HI72" s="408"/>
      <c r="HJ72" s="408"/>
      <c r="HK72" s="408"/>
      <c r="HL72" s="408"/>
      <c r="HM72" s="408"/>
      <c r="HN72" s="408"/>
      <c r="HO72" s="408"/>
      <c r="HP72" s="408"/>
      <c r="HQ72" s="408"/>
      <c r="HR72" s="408"/>
      <c r="HS72" s="408"/>
      <c r="HT72" s="408"/>
      <c r="HU72" s="408"/>
      <c r="HV72" s="408"/>
      <c r="HW72" s="408"/>
      <c r="HX72" s="408"/>
      <c r="HY72" s="408"/>
      <c r="HZ72" s="408"/>
      <c r="IA72" s="408"/>
      <c r="IB72" s="408"/>
      <c r="IC72" s="408"/>
      <c r="ID72" s="408"/>
      <c r="IE72" s="408"/>
      <c r="IF72" s="408"/>
      <c r="IG72" s="408"/>
      <c r="IH72" s="408"/>
      <c r="II72" s="408"/>
      <c r="IJ72" s="408"/>
      <c r="IK72" s="408"/>
      <c r="IL72" s="408"/>
      <c r="IM72" s="408"/>
      <c r="IN72" s="408"/>
      <c r="IO72" s="408"/>
      <c r="IP72" s="408"/>
      <c r="IQ72" s="408"/>
      <c r="IR72" s="408"/>
      <c r="IS72" s="408"/>
      <c r="IT72" s="408"/>
      <c r="IU72" s="408"/>
      <c r="IV72" s="408"/>
      <c r="IW72" s="408"/>
    </row>
    <row r="73" customFormat="false" ht="18.75" hidden="false" customHeight="false" outlineLevel="0" collapsed="false">
      <c r="A73" s="546"/>
      <c r="B73" s="559" t="s">
        <v>376</v>
      </c>
      <c r="C73" s="556"/>
      <c r="D73" s="556"/>
      <c r="E73" s="556"/>
      <c r="F73" s="556"/>
      <c r="G73" s="556"/>
      <c r="H73" s="560" t="s">
        <v>375</v>
      </c>
      <c r="I73" s="563" t="n">
        <v>783143</v>
      </c>
      <c r="J73" s="472"/>
      <c r="K73" s="408"/>
      <c r="L73" s="408"/>
      <c r="M73" s="408"/>
      <c r="N73" s="408"/>
      <c r="O73" s="408"/>
      <c r="P73" s="408"/>
      <c r="Q73" s="408"/>
      <c r="R73" s="408"/>
      <c r="S73" s="408"/>
      <c r="T73" s="408"/>
      <c r="U73" s="408"/>
      <c r="V73" s="408"/>
      <c r="W73" s="408"/>
      <c r="X73" s="408"/>
      <c r="Y73" s="408"/>
      <c r="Z73" s="408"/>
      <c r="AA73" s="408"/>
      <c r="AB73" s="408"/>
      <c r="AC73" s="408"/>
      <c r="AD73" s="408"/>
      <c r="AE73" s="408"/>
      <c r="AF73" s="408"/>
      <c r="AG73" s="408"/>
      <c r="AH73" s="408"/>
      <c r="AI73" s="408"/>
      <c r="AJ73" s="408"/>
      <c r="AK73" s="408"/>
      <c r="AL73" s="408"/>
      <c r="AM73" s="408"/>
      <c r="AN73" s="408"/>
      <c r="AO73" s="408"/>
      <c r="AP73" s="408"/>
      <c r="AQ73" s="408"/>
      <c r="AR73" s="408"/>
      <c r="AS73" s="408"/>
      <c r="AT73" s="408"/>
      <c r="AU73" s="408"/>
      <c r="AV73" s="408"/>
      <c r="AW73" s="408"/>
      <c r="AX73" s="408"/>
      <c r="AY73" s="408"/>
      <c r="AZ73" s="408"/>
      <c r="BA73" s="408"/>
      <c r="BB73" s="408"/>
      <c r="BC73" s="408"/>
      <c r="BD73" s="408"/>
      <c r="BE73" s="408"/>
      <c r="BF73" s="408"/>
      <c r="BG73" s="408"/>
      <c r="BH73" s="408"/>
      <c r="BI73" s="408"/>
      <c r="BJ73" s="408"/>
      <c r="BK73" s="408"/>
      <c r="BL73" s="408"/>
      <c r="BM73" s="408"/>
      <c r="BN73" s="408"/>
      <c r="BO73" s="408"/>
      <c r="BP73" s="408"/>
      <c r="BQ73" s="408"/>
      <c r="BR73" s="408"/>
      <c r="BS73" s="408"/>
      <c r="BT73" s="408"/>
      <c r="BU73" s="408"/>
      <c r="BV73" s="408"/>
      <c r="BW73" s="408"/>
      <c r="BX73" s="408"/>
      <c r="BY73" s="408"/>
      <c r="BZ73" s="408"/>
      <c r="CA73" s="408"/>
      <c r="CB73" s="408"/>
      <c r="CC73" s="408"/>
      <c r="CD73" s="408"/>
      <c r="CE73" s="408"/>
      <c r="CF73" s="408"/>
      <c r="CG73" s="408"/>
      <c r="CH73" s="408"/>
      <c r="CI73" s="408"/>
      <c r="CJ73" s="408"/>
      <c r="CK73" s="408"/>
      <c r="CL73" s="408"/>
      <c r="CM73" s="408"/>
      <c r="CN73" s="408"/>
      <c r="CO73" s="408"/>
      <c r="CP73" s="408"/>
      <c r="CQ73" s="408"/>
      <c r="CR73" s="408"/>
      <c r="CS73" s="408"/>
      <c r="CT73" s="408"/>
      <c r="CU73" s="408"/>
      <c r="CV73" s="408"/>
      <c r="CW73" s="408"/>
      <c r="CX73" s="408"/>
      <c r="CY73" s="408"/>
      <c r="CZ73" s="408"/>
      <c r="DA73" s="408"/>
      <c r="DB73" s="408"/>
      <c r="DC73" s="408"/>
      <c r="DD73" s="408"/>
      <c r="DE73" s="408"/>
      <c r="DF73" s="408"/>
      <c r="DG73" s="408"/>
      <c r="DH73" s="408"/>
      <c r="DI73" s="408"/>
      <c r="DJ73" s="408"/>
      <c r="DK73" s="408"/>
      <c r="DL73" s="408"/>
      <c r="DM73" s="408"/>
      <c r="DN73" s="408"/>
      <c r="DO73" s="408"/>
      <c r="DP73" s="408"/>
      <c r="DQ73" s="408"/>
      <c r="DR73" s="408"/>
      <c r="DS73" s="408"/>
      <c r="DT73" s="408"/>
      <c r="DU73" s="408"/>
      <c r="DV73" s="408"/>
      <c r="DW73" s="408"/>
      <c r="DX73" s="408"/>
      <c r="DY73" s="408"/>
      <c r="DZ73" s="408"/>
      <c r="EA73" s="408"/>
      <c r="EB73" s="408"/>
      <c r="EC73" s="408"/>
      <c r="ED73" s="408"/>
      <c r="EE73" s="408"/>
      <c r="EF73" s="408"/>
      <c r="EG73" s="408"/>
      <c r="EH73" s="408"/>
      <c r="EI73" s="408"/>
      <c r="EJ73" s="408"/>
      <c r="EK73" s="408"/>
      <c r="EL73" s="408"/>
      <c r="EM73" s="408"/>
      <c r="EN73" s="408"/>
      <c r="EO73" s="408"/>
      <c r="EP73" s="408"/>
      <c r="EQ73" s="408"/>
      <c r="ER73" s="408"/>
      <c r="ES73" s="408"/>
      <c r="ET73" s="408"/>
      <c r="EU73" s="408"/>
      <c r="EV73" s="408"/>
      <c r="EW73" s="408"/>
      <c r="EX73" s="408"/>
      <c r="EY73" s="408"/>
      <c r="EZ73" s="408"/>
      <c r="FA73" s="408"/>
      <c r="FB73" s="408"/>
      <c r="FC73" s="408"/>
      <c r="FD73" s="408"/>
      <c r="FE73" s="408"/>
      <c r="FF73" s="408"/>
      <c r="FG73" s="408"/>
      <c r="FH73" s="408"/>
      <c r="FI73" s="408"/>
      <c r="FJ73" s="408"/>
      <c r="FK73" s="408"/>
      <c r="FL73" s="408"/>
      <c r="FM73" s="408"/>
      <c r="FN73" s="408"/>
      <c r="FO73" s="408"/>
      <c r="FP73" s="408"/>
      <c r="FQ73" s="408"/>
      <c r="FR73" s="408"/>
      <c r="FS73" s="408"/>
      <c r="FT73" s="408"/>
      <c r="FU73" s="408"/>
      <c r="FV73" s="408"/>
      <c r="FW73" s="408"/>
      <c r="FX73" s="408"/>
      <c r="FY73" s="408"/>
      <c r="FZ73" s="408"/>
      <c r="GA73" s="408"/>
      <c r="GB73" s="408"/>
      <c r="GC73" s="408"/>
      <c r="GD73" s="408"/>
      <c r="GE73" s="408"/>
      <c r="GF73" s="408"/>
      <c r="GG73" s="408"/>
      <c r="GH73" s="408"/>
      <c r="GI73" s="408"/>
      <c r="GJ73" s="408"/>
      <c r="GK73" s="408"/>
      <c r="GL73" s="408"/>
      <c r="GM73" s="408"/>
      <c r="GN73" s="408"/>
      <c r="GO73" s="408"/>
      <c r="GP73" s="408"/>
      <c r="GQ73" s="408"/>
      <c r="GR73" s="408"/>
      <c r="GS73" s="408"/>
      <c r="GT73" s="408"/>
      <c r="GU73" s="408"/>
      <c r="GV73" s="408"/>
      <c r="GW73" s="408"/>
      <c r="GX73" s="408"/>
      <c r="GY73" s="408"/>
      <c r="GZ73" s="408"/>
      <c r="HA73" s="408"/>
      <c r="HB73" s="408"/>
      <c r="HC73" s="408"/>
      <c r="HD73" s="408"/>
      <c r="HE73" s="408"/>
      <c r="HF73" s="408"/>
      <c r="HG73" s="408"/>
      <c r="HH73" s="408"/>
      <c r="HI73" s="408"/>
      <c r="HJ73" s="408"/>
      <c r="HK73" s="408"/>
      <c r="HL73" s="408"/>
      <c r="HM73" s="408"/>
      <c r="HN73" s="408"/>
      <c r="HO73" s="408"/>
      <c r="HP73" s="408"/>
      <c r="HQ73" s="408"/>
      <c r="HR73" s="408"/>
      <c r="HS73" s="408"/>
      <c r="HT73" s="408"/>
      <c r="HU73" s="408"/>
      <c r="HV73" s="408"/>
      <c r="HW73" s="408"/>
      <c r="HX73" s="408"/>
      <c r="HY73" s="408"/>
      <c r="HZ73" s="408"/>
      <c r="IA73" s="408"/>
      <c r="IB73" s="408"/>
      <c r="IC73" s="408"/>
      <c r="ID73" s="408"/>
      <c r="IE73" s="408"/>
      <c r="IF73" s="408"/>
      <c r="IG73" s="408"/>
      <c r="IH73" s="408"/>
      <c r="II73" s="408"/>
      <c r="IJ73" s="408"/>
      <c r="IK73" s="408"/>
      <c r="IL73" s="408"/>
      <c r="IM73" s="408"/>
      <c r="IN73" s="408"/>
      <c r="IO73" s="408"/>
      <c r="IP73" s="408"/>
      <c r="IQ73" s="408"/>
      <c r="IR73" s="408"/>
      <c r="IS73" s="408"/>
      <c r="IT73" s="408"/>
      <c r="IU73" s="408"/>
      <c r="IV73" s="408"/>
      <c r="IW73" s="408"/>
    </row>
    <row r="74" customFormat="false" ht="18.75" hidden="false" customHeight="false" outlineLevel="0" collapsed="false">
      <c r="A74" s="546"/>
      <c r="B74" s="564" t="s">
        <v>377</v>
      </c>
      <c r="C74" s="565"/>
      <c r="D74" s="565"/>
      <c r="E74" s="565"/>
      <c r="F74" s="565"/>
      <c r="G74" s="565"/>
      <c r="H74" s="566" t="s">
        <v>375</v>
      </c>
      <c r="I74" s="567" t="n">
        <f aca="false">I73</f>
        <v>783143</v>
      </c>
      <c r="J74" s="472"/>
      <c r="K74" s="408"/>
      <c r="L74" s="408"/>
      <c r="M74" s="408"/>
      <c r="N74" s="408"/>
      <c r="O74" s="408"/>
      <c r="P74" s="408"/>
      <c r="Q74" s="408"/>
      <c r="R74" s="408"/>
      <c r="S74" s="408"/>
      <c r="T74" s="408"/>
      <c r="U74" s="408"/>
      <c r="V74" s="408"/>
      <c r="W74" s="408"/>
      <c r="X74" s="408"/>
      <c r="Y74" s="408"/>
      <c r="Z74" s="408"/>
      <c r="AA74" s="408"/>
      <c r="AB74" s="408"/>
      <c r="AC74" s="408"/>
      <c r="AD74" s="408"/>
      <c r="AE74" s="408"/>
      <c r="AF74" s="408"/>
      <c r="AG74" s="408"/>
      <c r="AH74" s="408"/>
      <c r="AI74" s="408"/>
      <c r="AJ74" s="408"/>
      <c r="AK74" s="408"/>
      <c r="AL74" s="408"/>
      <c r="AM74" s="408"/>
      <c r="AN74" s="408"/>
      <c r="AO74" s="408"/>
      <c r="AP74" s="408"/>
      <c r="AQ74" s="408"/>
      <c r="AR74" s="408"/>
      <c r="AS74" s="408"/>
      <c r="AT74" s="408"/>
      <c r="AU74" s="408"/>
      <c r="AV74" s="408"/>
      <c r="AW74" s="408"/>
      <c r="AX74" s="408"/>
      <c r="AY74" s="408"/>
      <c r="AZ74" s="408"/>
      <c r="BA74" s="408"/>
      <c r="BB74" s="408"/>
      <c r="BC74" s="408"/>
      <c r="BD74" s="408"/>
      <c r="BE74" s="408"/>
      <c r="BF74" s="408"/>
      <c r="BG74" s="408"/>
      <c r="BH74" s="408"/>
      <c r="BI74" s="408"/>
      <c r="BJ74" s="408"/>
      <c r="BK74" s="408"/>
      <c r="BL74" s="408"/>
      <c r="BM74" s="408"/>
      <c r="BN74" s="408"/>
      <c r="BO74" s="408"/>
      <c r="BP74" s="408"/>
      <c r="BQ74" s="408"/>
      <c r="BR74" s="408"/>
      <c r="BS74" s="408"/>
      <c r="BT74" s="408"/>
      <c r="BU74" s="408"/>
      <c r="BV74" s="408"/>
      <c r="BW74" s="408"/>
      <c r="BX74" s="408"/>
      <c r="BY74" s="408"/>
      <c r="BZ74" s="408"/>
      <c r="CA74" s="408"/>
      <c r="CB74" s="408"/>
      <c r="CC74" s="408"/>
      <c r="CD74" s="408"/>
      <c r="CE74" s="408"/>
      <c r="CF74" s="408"/>
      <c r="CG74" s="408"/>
      <c r="CH74" s="408"/>
      <c r="CI74" s="408"/>
      <c r="CJ74" s="408"/>
      <c r="CK74" s="408"/>
      <c r="CL74" s="408"/>
      <c r="CM74" s="408"/>
      <c r="CN74" s="408"/>
      <c r="CO74" s="408"/>
      <c r="CP74" s="408"/>
      <c r="CQ74" s="408"/>
      <c r="CR74" s="408"/>
      <c r="CS74" s="408"/>
      <c r="CT74" s="408"/>
      <c r="CU74" s="408"/>
      <c r="CV74" s="408"/>
      <c r="CW74" s="408"/>
      <c r="CX74" s="408"/>
      <c r="CY74" s="408"/>
      <c r="CZ74" s="408"/>
      <c r="DA74" s="408"/>
      <c r="DB74" s="408"/>
      <c r="DC74" s="408"/>
      <c r="DD74" s="408"/>
      <c r="DE74" s="408"/>
      <c r="DF74" s="408"/>
      <c r="DG74" s="408"/>
      <c r="DH74" s="408"/>
      <c r="DI74" s="408"/>
      <c r="DJ74" s="408"/>
      <c r="DK74" s="408"/>
      <c r="DL74" s="408"/>
      <c r="DM74" s="408"/>
      <c r="DN74" s="408"/>
      <c r="DO74" s="408"/>
      <c r="DP74" s="408"/>
      <c r="DQ74" s="408"/>
      <c r="DR74" s="408"/>
      <c r="DS74" s="408"/>
      <c r="DT74" s="408"/>
      <c r="DU74" s="408"/>
      <c r="DV74" s="408"/>
      <c r="DW74" s="408"/>
      <c r="DX74" s="408"/>
      <c r="DY74" s="408"/>
      <c r="DZ74" s="408"/>
      <c r="EA74" s="408"/>
      <c r="EB74" s="408"/>
      <c r="EC74" s="408"/>
      <c r="ED74" s="408"/>
      <c r="EE74" s="408"/>
      <c r="EF74" s="408"/>
      <c r="EG74" s="408"/>
      <c r="EH74" s="408"/>
      <c r="EI74" s="408"/>
      <c r="EJ74" s="408"/>
      <c r="EK74" s="408"/>
      <c r="EL74" s="408"/>
      <c r="EM74" s="408"/>
      <c r="EN74" s="408"/>
      <c r="EO74" s="408"/>
      <c r="EP74" s="408"/>
      <c r="EQ74" s="408"/>
      <c r="ER74" s="408"/>
      <c r="ES74" s="408"/>
      <c r="ET74" s="408"/>
      <c r="EU74" s="408"/>
      <c r="EV74" s="408"/>
      <c r="EW74" s="408"/>
      <c r="EX74" s="408"/>
      <c r="EY74" s="408"/>
      <c r="EZ74" s="408"/>
      <c r="FA74" s="408"/>
      <c r="FB74" s="408"/>
      <c r="FC74" s="408"/>
      <c r="FD74" s="408"/>
      <c r="FE74" s="408"/>
      <c r="FF74" s="408"/>
      <c r="FG74" s="408"/>
      <c r="FH74" s="408"/>
      <c r="FI74" s="408"/>
      <c r="FJ74" s="408"/>
      <c r="FK74" s="408"/>
      <c r="FL74" s="408"/>
      <c r="FM74" s="408"/>
      <c r="FN74" s="408"/>
      <c r="FO74" s="408"/>
      <c r="FP74" s="408"/>
      <c r="FQ74" s="408"/>
      <c r="FR74" s="408"/>
      <c r="FS74" s="408"/>
      <c r="FT74" s="408"/>
      <c r="FU74" s="408"/>
      <c r="FV74" s="408"/>
      <c r="FW74" s="408"/>
      <c r="FX74" s="408"/>
      <c r="FY74" s="408"/>
      <c r="FZ74" s="408"/>
      <c r="GA74" s="408"/>
      <c r="GB74" s="408"/>
      <c r="GC74" s="408"/>
      <c r="GD74" s="408"/>
      <c r="GE74" s="408"/>
      <c r="GF74" s="408"/>
      <c r="GG74" s="408"/>
      <c r="GH74" s="408"/>
      <c r="GI74" s="408"/>
      <c r="GJ74" s="408"/>
      <c r="GK74" s="408"/>
      <c r="GL74" s="408"/>
      <c r="GM74" s="408"/>
      <c r="GN74" s="408"/>
      <c r="GO74" s="408"/>
      <c r="GP74" s="408"/>
      <c r="GQ74" s="408"/>
      <c r="GR74" s="408"/>
      <c r="GS74" s="408"/>
      <c r="GT74" s="408"/>
      <c r="GU74" s="408"/>
      <c r="GV74" s="408"/>
      <c r="GW74" s="408"/>
      <c r="GX74" s="408"/>
      <c r="GY74" s="408"/>
      <c r="GZ74" s="408"/>
      <c r="HA74" s="408"/>
      <c r="HB74" s="408"/>
      <c r="HC74" s="408"/>
      <c r="HD74" s="408"/>
      <c r="HE74" s="408"/>
      <c r="HF74" s="408"/>
      <c r="HG74" s="408"/>
      <c r="HH74" s="408"/>
      <c r="HI74" s="408"/>
      <c r="HJ74" s="408"/>
      <c r="HK74" s="408"/>
      <c r="HL74" s="408"/>
      <c r="HM74" s="408"/>
      <c r="HN74" s="408"/>
      <c r="HO74" s="408"/>
      <c r="HP74" s="408"/>
      <c r="HQ74" s="408"/>
      <c r="HR74" s="408"/>
      <c r="HS74" s="408"/>
      <c r="HT74" s="408"/>
      <c r="HU74" s="408"/>
      <c r="HV74" s="408"/>
      <c r="HW74" s="408"/>
      <c r="HX74" s="408"/>
      <c r="HY74" s="408"/>
      <c r="HZ74" s="408"/>
      <c r="IA74" s="408"/>
      <c r="IB74" s="408"/>
      <c r="IC74" s="408"/>
      <c r="ID74" s="408"/>
      <c r="IE74" s="408"/>
      <c r="IF74" s="408"/>
      <c r="IG74" s="408"/>
      <c r="IH74" s="408"/>
      <c r="II74" s="408"/>
      <c r="IJ74" s="408"/>
      <c r="IK74" s="408"/>
      <c r="IL74" s="408"/>
      <c r="IM74" s="408"/>
      <c r="IN74" s="408"/>
      <c r="IO74" s="408"/>
      <c r="IP74" s="408"/>
      <c r="IQ74" s="408"/>
      <c r="IR74" s="408"/>
      <c r="IS74" s="408"/>
      <c r="IT74" s="408"/>
      <c r="IU74" s="408"/>
      <c r="IV74" s="408"/>
      <c r="IW74" s="408"/>
    </row>
    <row r="75" customFormat="false" ht="12.75" hidden="false" customHeight="false" outlineLevel="0" collapsed="false">
      <c r="A75" s="546"/>
      <c r="B75" s="408"/>
      <c r="C75" s="408"/>
      <c r="D75" s="408"/>
      <c r="E75" s="408"/>
      <c r="F75" s="408"/>
      <c r="G75" s="408"/>
      <c r="H75" s="408"/>
      <c r="I75" s="408"/>
      <c r="J75" s="472"/>
      <c r="K75" s="408"/>
      <c r="L75" s="408"/>
      <c r="M75" s="408"/>
      <c r="N75" s="408"/>
      <c r="O75" s="408"/>
      <c r="P75" s="408"/>
      <c r="Q75" s="408"/>
      <c r="R75" s="408"/>
      <c r="S75" s="408"/>
      <c r="T75" s="408"/>
      <c r="U75" s="408"/>
      <c r="V75" s="408"/>
      <c r="W75" s="408"/>
      <c r="X75" s="408"/>
      <c r="Y75" s="408"/>
      <c r="Z75" s="408"/>
      <c r="AA75" s="408"/>
      <c r="AB75" s="408"/>
      <c r="AC75" s="408"/>
      <c r="AD75" s="408"/>
      <c r="AE75" s="408"/>
      <c r="AF75" s="408"/>
      <c r="AG75" s="408"/>
      <c r="AH75" s="408"/>
      <c r="AI75" s="408"/>
      <c r="AJ75" s="408"/>
      <c r="AK75" s="408"/>
      <c r="AL75" s="408"/>
      <c r="AM75" s="408"/>
      <c r="AN75" s="408"/>
      <c r="AO75" s="408"/>
      <c r="AP75" s="408"/>
      <c r="AQ75" s="408"/>
      <c r="AR75" s="408"/>
      <c r="AS75" s="408"/>
      <c r="AT75" s="408"/>
      <c r="AU75" s="408"/>
      <c r="AV75" s="408"/>
      <c r="AW75" s="408"/>
      <c r="AX75" s="408"/>
      <c r="AY75" s="408"/>
      <c r="AZ75" s="408"/>
      <c r="BA75" s="408"/>
      <c r="BB75" s="408"/>
      <c r="BC75" s="408"/>
      <c r="BD75" s="408"/>
      <c r="BE75" s="408"/>
      <c r="BF75" s="408"/>
      <c r="BG75" s="408"/>
      <c r="BH75" s="408"/>
      <c r="BI75" s="408"/>
      <c r="BJ75" s="408"/>
      <c r="BK75" s="408"/>
      <c r="BL75" s="408"/>
      <c r="BM75" s="408"/>
      <c r="BN75" s="408"/>
      <c r="BO75" s="408"/>
      <c r="BP75" s="408"/>
      <c r="BQ75" s="408"/>
      <c r="BR75" s="408"/>
      <c r="BS75" s="408"/>
      <c r="BT75" s="408"/>
      <c r="BU75" s="408"/>
      <c r="BV75" s="408"/>
      <c r="BW75" s="408"/>
      <c r="BX75" s="408"/>
      <c r="BY75" s="408"/>
      <c r="BZ75" s="408"/>
      <c r="CA75" s="408"/>
      <c r="CB75" s="408"/>
      <c r="CC75" s="408"/>
      <c r="CD75" s="408"/>
      <c r="CE75" s="408"/>
      <c r="CF75" s="408"/>
      <c r="CG75" s="408"/>
      <c r="CH75" s="408"/>
      <c r="CI75" s="408"/>
      <c r="CJ75" s="408"/>
      <c r="CK75" s="408"/>
      <c r="CL75" s="408"/>
      <c r="CM75" s="408"/>
      <c r="CN75" s="408"/>
      <c r="CO75" s="408"/>
      <c r="CP75" s="408"/>
      <c r="CQ75" s="408"/>
      <c r="CR75" s="408"/>
      <c r="CS75" s="408"/>
      <c r="CT75" s="408"/>
      <c r="CU75" s="408"/>
      <c r="CV75" s="408"/>
      <c r="CW75" s="408"/>
      <c r="CX75" s="408"/>
      <c r="CY75" s="408"/>
      <c r="CZ75" s="408"/>
      <c r="DA75" s="408"/>
      <c r="DB75" s="408"/>
      <c r="DC75" s="408"/>
      <c r="DD75" s="408"/>
      <c r="DE75" s="408"/>
      <c r="DF75" s="408"/>
      <c r="DG75" s="408"/>
      <c r="DH75" s="408"/>
      <c r="DI75" s="408"/>
      <c r="DJ75" s="408"/>
      <c r="DK75" s="408"/>
      <c r="DL75" s="408"/>
      <c r="DM75" s="408"/>
      <c r="DN75" s="408"/>
      <c r="DO75" s="408"/>
      <c r="DP75" s="408"/>
      <c r="DQ75" s="408"/>
      <c r="DR75" s="408"/>
      <c r="DS75" s="408"/>
      <c r="DT75" s="408"/>
      <c r="DU75" s="408"/>
      <c r="DV75" s="408"/>
      <c r="DW75" s="408"/>
      <c r="DX75" s="408"/>
      <c r="DY75" s="408"/>
      <c r="DZ75" s="408"/>
      <c r="EA75" s="408"/>
      <c r="EB75" s="408"/>
      <c r="EC75" s="408"/>
      <c r="ED75" s="408"/>
      <c r="EE75" s="408"/>
      <c r="EF75" s="408"/>
      <c r="EG75" s="408"/>
      <c r="EH75" s="408"/>
      <c r="EI75" s="408"/>
      <c r="EJ75" s="408"/>
      <c r="EK75" s="408"/>
      <c r="EL75" s="408"/>
      <c r="EM75" s="408"/>
      <c r="EN75" s="408"/>
      <c r="EO75" s="408"/>
      <c r="EP75" s="408"/>
      <c r="EQ75" s="408"/>
      <c r="ER75" s="408"/>
      <c r="ES75" s="408"/>
      <c r="ET75" s="408"/>
      <c r="EU75" s="408"/>
      <c r="EV75" s="408"/>
      <c r="EW75" s="408"/>
      <c r="EX75" s="408"/>
      <c r="EY75" s="408"/>
      <c r="EZ75" s="408"/>
      <c r="FA75" s="408"/>
      <c r="FB75" s="408"/>
      <c r="FC75" s="408"/>
      <c r="FD75" s="408"/>
      <c r="FE75" s="408"/>
      <c r="FF75" s="408"/>
      <c r="FG75" s="408"/>
      <c r="FH75" s="408"/>
      <c r="FI75" s="408"/>
      <c r="FJ75" s="408"/>
      <c r="FK75" s="408"/>
      <c r="FL75" s="408"/>
      <c r="FM75" s="408"/>
      <c r="FN75" s="408"/>
      <c r="FO75" s="408"/>
      <c r="FP75" s="408"/>
      <c r="FQ75" s="408"/>
      <c r="FR75" s="408"/>
      <c r="FS75" s="408"/>
      <c r="FT75" s="408"/>
      <c r="FU75" s="408"/>
      <c r="FV75" s="408"/>
      <c r="FW75" s="408"/>
      <c r="FX75" s="408"/>
      <c r="FY75" s="408"/>
      <c r="FZ75" s="408"/>
      <c r="GA75" s="408"/>
      <c r="GB75" s="408"/>
      <c r="GC75" s="408"/>
      <c r="GD75" s="408"/>
      <c r="GE75" s="408"/>
      <c r="GF75" s="408"/>
      <c r="GG75" s="408"/>
      <c r="GH75" s="408"/>
      <c r="GI75" s="408"/>
      <c r="GJ75" s="408"/>
      <c r="GK75" s="408"/>
      <c r="GL75" s="408"/>
      <c r="GM75" s="408"/>
      <c r="GN75" s="408"/>
      <c r="GO75" s="408"/>
      <c r="GP75" s="408"/>
      <c r="GQ75" s="408"/>
      <c r="GR75" s="408"/>
      <c r="GS75" s="408"/>
      <c r="GT75" s="408"/>
      <c r="GU75" s="408"/>
      <c r="GV75" s="408"/>
      <c r="GW75" s="408"/>
      <c r="GX75" s="408"/>
      <c r="GY75" s="408"/>
      <c r="GZ75" s="408"/>
      <c r="HA75" s="408"/>
      <c r="HB75" s="408"/>
      <c r="HC75" s="408"/>
      <c r="HD75" s="408"/>
      <c r="HE75" s="408"/>
      <c r="HF75" s="408"/>
      <c r="HG75" s="408"/>
      <c r="HH75" s="408"/>
      <c r="HI75" s="408"/>
      <c r="HJ75" s="408"/>
      <c r="HK75" s="408"/>
      <c r="HL75" s="408"/>
      <c r="HM75" s="408"/>
      <c r="HN75" s="408"/>
      <c r="HO75" s="408"/>
      <c r="HP75" s="408"/>
      <c r="HQ75" s="408"/>
      <c r="HR75" s="408"/>
      <c r="HS75" s="408"/>
      <c r="HT75" s="408"/>
      <c r="HU75" s="408"/>
      <c r="HV75" s="408"/>
      <c r="HW75" s="408"/>
      <c r="HX75" s="408"/>
      <c r="HY75" s="408"/>
      <c r="HZ75" s="408"/>
      <c r="IA75" s="408"/>
      <c r="IB75" s="408"/>
      <c r="IC75" s="408"/>
      <c r="ID75" s="408"/>
      <c r="IE75" s="408"/>
      <c r="IF75" s="408"/>
      <c r="IG75" s="408"/>
      <c r="IH75" s="408"/>
      <c r="II75" s="408"/>
      <c r="IJ75" s="408"/>
      <c r="IK75" s="408"/>
      <c r="IL75" s="408"/>
      <c r="IM75" s="408"/>
      <c r="IN75" s="408"/>
      <c r="IO75" s="408"/>
      <c r="IP75" s="408"/>
      <c r="IQ75" s="408"/>
      <c r="IR75" s="408"/>
      <c r="IS75" s="408"/>
      <c r="IT75" s="408"/>
      <c r="IU75" s="408"/>
      <c r="IV75" s="408"/>
      <c r="IW75" s="408"/>
    </row>
    <row r="76" customFormat="false" ht="15" hidden="false" customHeight="true" outlineLevel="0" collapsed="false">
      <c r="A76" s="546"/>
      <c r="B76" s="408"/>
      <c r="C76" s="408"/>
      <c r="D76" s="408"/>
      <c r="E76" s="408"/>
      <c r="F76" s="408"/>
      <c r="G76" s="408"/>
      <c r="H76" s="408"/>
      <c r="I76" s="408"/>
      <c r="J76" s="472"/>
      <c r="K76" s="408"/>
      <c r="L76" s="408"/>
      <c r="M76" s="408"/>
      <c r="N76" s="408"/>
      <c r="O76" s="408"/>
      <c r="P76" s="408"/>
      <c r="Q76" s="408"/>
      <c r="R76" s="408"/>
      <c r="S76" s="408"/>
      <c r="T76" s="408"/>
      <c r="U76" s="408"/>
      <c r="V76" s="408"/>
      <c r="W76" s="408"/>
      <c r="X76" s="408"/>
      <c r="Y76" s="408"/>
      <c r="Z76" s="408"/>
      <c r="AA76" s="408"/>
      <c r="AB76" s="408"/>
      <c r="AC76" s="408"/>
      <c r="AD76" s="408"/>
      <c r="AE76" s="408"/>
      <c r="AF76" s="408"/>
      <c r="AG76" s="408"/>
      <c r="AH76" s="408"/>
      <c r="AI76" s="408"/>
      <c r="AJ76" s="408"/>
      <c r="AK76" s="408"/>
      <c r="AL76" s="408"/>
      <c r="AM76" s="408"/>
      <c r="AN76" s="408"/>
      <c r="AO76" s="408"/>
      <c r="AP76" s="408"/>
      <c r="AQ76" s="408"/>
      <c r="AR76" s="408"/>
      <c r="AS76" s="408"/>
      <c r="AT76" s="408"/>
      <c r="AU76" s="408"/>
      <c r="AV76" s="408"/>
      <c r="AW76" s="408"/>
      <c r="AX76" s="408"/>
      <c r="AY76" s="408"/>
      <c r="AZ76" s="408"/>
      <c r="BA76" s="408"/>
      <c r="BB76" s="408"/>
      <c r="BC76" s="408"/>
      <c r="BD76" s="408"/>
      <c r="BE76" s="408"/>
      <c r="BF76" s="408"/>
      <c r="BG76" s="408"/>
      <c r="BH76" s="408"/>
      <c r="BI76" s="408"/>
      <c r="BJ76" s="408"/>
      <c r="BK76" s="408"/>
      <c r="BL76" s="408"/>
      <c r="BM76" s="408"/>
      <c r="BN76" s="408"/>
      <c r="BO76" s="408"/>
      <c r="BP76" s="408"/>
      <c r="BQ76" s="408"/>
      <c r="BR76" s="408"/>
      <c r="BS76" s="408"/>
      <c r="BT76" s="408"/>
      <c r="BU76" s="408"/>
      <c r="BV76" s="408"/>
      <c r="BW76" s="408"/>
      <c r="BX76" s="408"/>
      <c r="BY76" s="408"/>
      <c r="BZ76" s="408"/>
      <c r="CA76" s="408"/>
      <c r="CB76" s="408"/>
      <c r="CC76" s="408"/>
      <c r="CD76" s="408"/>
      <c r="CE76" s="408"/>
      <c r="CF76" s="408"/>
      <c r="CG76" s="408"/>
      <c r="CH76" s="408"/>
      <c r="CI76" s="408"/>
      <c r="CJ76" s="408"/>
      <c r="CK76" s="408"/>
      <c r="CL76" s="408"/>
      <c r="CM76" s="408"/>
      <c r="CN76" s="408"/>
      <c r="CO76" s="408"/>
      <c r="CP76" s="408"/>
      <c r="CQ76" s="408"/>
      <c r="CR76" s="408"/>
      <c r="CS76" s="408"/>
      <c r="CT76" s="408"/>
      <c r="CU76" s="408"/>
      <c r="CV76" s="408"/>
      <c r="CW76" s="408"/>
      <c r="CX76" s="408"/>
      <c r="CY76" s="408"/>
      <c r="CZ76" s="408"/>
      <c r="DA76" s="408"/>
      <c r="DB76" s="408"/>
      <c r="DC76" s="408"/>
      <c r="DD76" s="408"/>
      <c r="DE76" s="408"/>
      <c r="DF76" s="408"/>
      <c r="DG76" s="408"/>
      <c r="DH76" s="408"/>
      <c r="DI76" s="408"/>
      <c r="DJ76" s="408"/>
      <c r="DK76" s="408"/>
      <c r="DL76" s="408"/>
      <c r="DM76" s="408"/>
      <c r="DN76" s="408"/>
      <c r="DO76" s="408"/>
      <c r="DP76" s="408"/>
      <c r="DQ76" s="408"/>
      <c r="DR76" s="408"/>
      <c r="DS76" s="408"/>
      <c r="DT76" s="408"/>
      <c r="DU76" s="408"/>
      <c r="DV76" s="408"/>
      <c r="DW76" s="408"/>
      <c r="DX76" s="408"/>
      <c r="DY76" s="408"/>
      <c r="DZ76" s="408"/>
      <c r="EA76" s="408"/>
      <c r="EB76" s="408"/>
      <c r="EC76" s="408"/>
      <c r="ED76" s="408"/>
      <c r="EE76" s="408"/>
      <c r="EF76" s="408"/>
      <c r="EG76" s="408"/>
      <c r="EH76" s="408"/>
      <c r="EI76" s="408"/>
      <c r="EJ76" s="408"/>
      <c r="EK76" s="408"/>
      <c r="EL76" s="408"/>
      <c r="EM76" s="408"/>
      <c r="EN76" s="408"/>
      <c r="EO76" s="408"/>
      <c r="EP76" s="408"/>
      <c r="EQ76" s="408"/>
      <c r="ER76" s="408"/>
      <c r="ES76" s="408"/>
      <c r="ET76" s="408"/>
      <c r="EU76" s="408"/>
      <c r="EV76" s="408"/>
      <c r="EW76" s="408"/>
      <c r="EX76" s="408"/>
      <c r="EY76" s="408"/>
      <c r="EZ76" s="408"/>
      <c r="FA76" s="408"/>
      <c r="FB76" s="408"/>
      <c r="FC76" s="408"/>
      <c r="FD76" s="408"/>
      <c r="FE76" s="408"/>
      <c r="FF76" s="408"/>
      <c r="FG76" s="408"/>
      <c r="FH76" s="408"/>
      <c r="FI76" s="408"/>
      <c r="FJ76" s="408"/>
      <c r="FK76" s="408"/>
      <c r="FL76" s="408"/>
      <c r="FM76" s="408"/>
      <c r="FN76" s="408"/>
      <c r="FO76" s="408"/>
      <c r="FP76" s="408"/>
      <c r="FQ76" s="408"/>
      <c r="FR76" s="408"/>
      <c r="FS76" s="408"/>
      <c r="FT76" s="408"/>
      <c r="FU76" s="408"/>
      <c r="FV76" s="408"/>
      <c r="FW76" s="408"/>
      <c r="FX76" s="408"/>
      <c r="FY76" s="408"/>
      <c r="FZ76" s="408"/>
      <c r="GA76" s="408"/>
      <c r="GB76" s="408"/>
      <c r="GC76" s="408"/>
      <c r="GD76" s="408"/>
      <c r="GE76" s="408"/>
      <c r="GF76" s="408"/>
      <c r="GG76" s="408"/>
      <c r="GH76" s="408"/>
      <c r="GI76" s="408"/>
      <c r="GJ76" s="408"/>
      <c r="GK76" s="408"/>
      <c r="GL76" s="408"/>
      <c r="GM76" s="408"/>
      <c r="GN76" s="408"/>
      <c r="GO76" s="408"/>
      <c r="GP76" s="408"/>
      <c r="GQ76" s="408"/>
      <c r="GR76" s="408"/>
      <c r="GS76" s="408"/>
      <c r="GT76" s="408"/>
      <c r="GU76" s="408"/>
      <c r="GV76" s="408"/>
      <c r="GW76" s="408"/>
      <c r="GX76" s="408"/>
      <c r="GY76" s="408"/>
      <c r="GZ76" s="408"/>
      <c r="HA76" s="408"/>
      <c r="HB76" s="408"/>
      <c r="HC76" s="408"/>
      <c r="HD76" s="408"/>
      <c r="HE76" s="408"/>
      <c r="HF76" s="408"/>
      <c r="HG76" s="408"/>
      <c r="HH76" s="408"/>
      <c r="HI76" s="408"/>
      <c r="HJ76" s="408"/>
      <c r="HK76" s="408"/>
      <c r="HL76" s="408"/>
      <c r="HM76" s="408"/>
      <c r="HN76" s="408"/>
      <c r="HO76" s="408"/>
      <c r="HP76" s="408"/>
      <c r="HQ76" s="408"/>
      <c r="HR76" s="408"/>
      <c r="HS76" s="408"/>
      <c r="HT76" s="408"/>
      <c r="HU76" s="408"/>
      <c r="HV76" s="408"/>
      <c r="HW76" s="408"/>
      <c r="HX76" s="408"/>
      <c r="HY76" s="408"/>
      <c r="HZ76" s="408"/>
      <c r="IA76" s="408"/>
      <c r="IB76" s="408"/>
      <c r="IC76" s="408"/>
      <c r="ID76" s="408"/>
      <c r="IE76" s="408"/>
      <c r="IF76" s="408"/>
      <c r="IG76" s="408"/>
      <c r="IH76" s="408"/>
      <c r="II76" s="408"/>
      <c r="IJ76" s="408"/>
      <c r="IK76" s="408"/>
      <c r="IL76" s="408"/>
      <c r="IM76" s="408"/>
      <c r="IN76" s="408"/>
      <c r="IO76" s="408"/>
      <c r="IP76" s="408"/>
      <c r="IQ76" s="408"/>
      <c r="IR76" s="408"/>
      <c r="IS76" s="408"/>
      <c r="IT76" s="408"/>
      <c r="IU76" s="408"/>
      <c r="IV76" s="408"/>
      <c r="IW76" s="408"/>
    </row>
    <row r="77" customFormat="false" ht="12.75" hidden="false" customHeight="false" outlineLevel="0" collapsed="false">
      <c r="A77" s="546"/>
      <c r="B77" s="408"/>
      <c r="C77" s="408"/>
      <c r="D77" s="408"/>
      <c r="E77" s="408"/>
      <c r="F77" s="408"/>
      <c r="G77" s="408"/>
      <c r="H77" s="408"/>
      <c r="I77" s="408"/>
      <c r="J77" s="472"/>
      <c r="K77" s="408"/>
      <c r="L77" s="408"/>
      <c r="M77" s="408"/>
      <c r="N77" s="408"/>
      <c r="O77" s="408"/>
      <c r="P77" s="408"/>
      <c r="Q77" s="408"/>
      <c r="R77" s="408"/>
      <c r="S77" s="408"/>
      <c r="T77" s="408"/>
      <c r="U77" s="408"/>
      <c r="V77" s="408"/>
      <c r="W77" s="408"/>
      <c r="X77" s="408"/>
      <c r="Y77" s="408"/>
      <c r="Z77" s="408"/>
      <c r="AA77" s="408"/>
      <c r="AB77" s="408"/>
      <c r="AC77" s="408"/>
      <c r="AD77" s="408"/>
      <c r="AE77" s="408"/>
      <c r="AF77" s="408"/>
      <c r="AG77" s="408"/>
      <c r="AH77" s="408"/>
      <c r="AI77" s="408"/>
      <c r="AJ77" s="408"/>
      <c r="AK77" s="408"/>
      <c r="AL77" s="408"/>
      <c r="AM77" s="408"/>
      <c r="AN77" s="408"/>
      <c r="AO77" s="408"/>
      <c r="AP77" s="408"/>
      <c r="AQ77" s="408"/>
      <c r="AR77" s="408"/>
      <c r="AS77" s="408"/>
      <c r="AT77" s="408"/>
      <c r="AU77" s="408"/>
      <c r="AV77" s="408"/>
      <c r="AW77" s="408"/>
      <c r="AX77" s="408"/>
      <c r="AY77" s="408"/>
      <c r="AZ77" s="408"/>
      <c r="BA77" s="408"/>
      <c r="BB77" s="408"/>
      <c r="BC77" s="408"/>
      <c r="BD77" s="408"/>
      <c r="BE77" s="408"/>
      <c r="BF77" s="408"/>
      <c r="BG77" s="408"/>
      <c r="BH77" s="408"/>
      <c r="BI77" s="408"/>
      <c r="BJ77" s="408"/>
      <c r="BK77" s="408"/>
      <c r="BL77" s="408"/>
      <c r="BM77" s="408"/>
      <c r="BN77" s="408"/>
      <c r="BO77" s="408"/>
      <c r="BP77" s="408"/>
      <c r="BQ77" s="408"/>
      <c r="BR77" s="408"/>
      <c r="BS77" s="408"/>
      <c r="BT77" s="408"/>
      <c r="BU77" s="408"/>
      <c r="BV77" s="408"/>
      <c r="BW77" s="408"/>
      <c r="BX77" s="408"/>
      <c r="BY77" s="408"/>
      <c r="BZ77" s="408"/>
      <c r="CA77" s="408"/>
      <c r="CB77" s="408"/>
      <c r="CC77" s="408"/>
      <c r="CD77" s="408"/>
      <c r="CE77" s="408"/>
      <c r="CF77" s="408"/>
      <c r="CG77" s="408"/>
      <c r="CH77" s="408"/>
      <c r="CI77" s="408"/>
      <c r="CJ77" s="408"/>
      <c r="CK77" s="408"/>
      <c r="CL77" s="408"/>
      <c r="CM77" s="408"/>
      <c r="CN77" s="408"/>
      <c r="CO77" s="408"/>
      <c r="CP77" s="408"/>
      <c r="CQ77" s="408"/>
      <c r="CR77" s="408"/>
      <c r="CS77" s="408"/>
      <c r="CT77" s="408"/>
      <c r="CU77" s="408"/>
      <c r="CV77" s="408"/>
      <c r="CW77" s="408"/>
      <c r="CX77" s="408"/>
      <c r="CY77" s="408"/>
      <c r="CZ77" s="408"/>
      <c r="DA77" s="408"/>
      <c r="DB77" s="408"/>
      <c r="DC77" s="408"/>
      <c r="DD77" s="408"/>
      <c r="DE77" s="408"/>
      <c r="DF77" s="408"/>
      <c r="DG77" s="408"/>
      <c r="DH77" s="408"/>
      <c r="DI77" s="408"/>
      <c r="DJ77" s="408"/>
      <c r="DK77" s="408"/>
      <c r="DL77" s="408"/>
      <c r="DM77" s="408"/>
      <c r="DN77" s="408"/>
      <c r="DO77" s="408"/>
      <c r="DP77" s="408"/>
      <c r="DQ77" s="408"/>
      <c r="DR77" s="408"/>
      <c r="DS77" s="408"/>
      <c r="DT77" s="408"/>
      <c r="DU77" s="408"/>
      <c r="DV77" s="408"/>
      <c r="DW77" s="408"/>
      <c r="DX77" s="408"/>
      <c r="DY77" s="408"/>
      <c r="DZ77" s="408"/>
      <c r="EA77" s="408"/>
      <c r="EB77" s="408"/>
      <c r="EC77" s="408"/>
      <c r="ED77" s="408"/>
      <c r="EE77" s="408"/>
      <c r="EF77" s="408"/>
      <c r="EG77" s="408"/>
      <c r="EH77" s="408"/>
      <c r="EI77" s="408"/>
      <c r="EJ77" s="408"/>
      <c r="EK77" s="408"/>
      <c r="EL77" s="408"/>
      <c r="EM77" s="408"/>
      <c r="EN77" s="408"/>
      <c r="EO77" s="408"/>
      <c r="EP77" s="408"/>
      <c r="EQ77" s="408"/>
      <c r="ER77" s="408"/>
      <c r="ES77" s="408"/>
      <c r="ET77" s="408"/>
      <c r="EU77" s="408"/>
      <c r="EV77" s="408"/>
      <c r="EW77" s="408"/>
      <c r="EX77" s="408"/>
      <c r="EY77" s="408"/>
      <c r="EZ77" s="408"/>
      <c r="FA77" s="408"/>
      <c r="FB77" s="408"/>
      <c r="FC77" s="408"/>
      <c r="FD77" s="408"/>
      <c r="FE77" s="408"/>
      <c r="FF77" s="408"/>
      <c r="FG77" s="408"/>
      <c r="FH77" s="408"/>
      <c r="FI77" s="408"/>
      <c r="FJ77" s="408"/>
      <c r="FK77" s="408"/>
      <c r="FL77" s="408"/>
      <c r="FM77" s="408"/>
      <c r="FN77" s="408"/>
      <c r="FO77" s="408"/>
      <c r="FP77" s="408"/>
      <c r="FQ77" s="408"/>
      <c r="FR77" s="408"/>
      <c r="FS77" s="408"/>
      <c r="FT77" s="408"/>
      <c r="FU77" s="408"/>
      <c r="FV77" s="408"/>
      <c r="FW77" s="408"/>
      <c r="FX77" s="408"/>
      <c r="FY77" s="408"/>
      <c r="FZ77" s="408"/>
      <c r="GA77" s="408"/>
      <c r="GB77" s="408"/>
      <c r="GC77" s="408"/>
      <c r="GD77" s="408"/>
      <c r="GE77" s="408"/>
      <c r="GF77" s="408"/>
      <c r="GG77" s="408"/>
      <c r="GH77" s="408"/>
      <c r="GI77" s="408"/>
      <c r="GJ77" s="408"/>
      <c r="GK77" s="408"/>
      <c r="GL77" s="408"/>
      <c r="GM77" s="408"/>
      <c r="GN77" s="408"/>
      <c r="GO77" s="408"/>
      <c r="GP77" s="408"/>
      <c r="GQ77" s="408"/>
      <c r="GR77" s="408"/>
      <c r="GS77" s="408"/>
      <c r="GT77" s="408"/>
      <c r="GU77" s="408"/>
      <c r="GV77" s="408"/>
      <c r="GW77" s="408"/>
      <c r="GX77" s="408"/>
      <c r="GY77" s="408"/>
      <c r="GZ77" s="408"/>
      <c r="HA77" s="408"/>
      <c r="HB77" s="408"/>
      <c r="HC77" s="408"/>
      <c r="HD77" s="408"/>
      <c r="HE77" s="408"/>
      <c r="HF77" s="408"/>
      <c r="HG77" s="408"/>
      <c r="HH77" s="408"/>
      <c r="HI77" s="408"/>
      <c r="HJ77" s="408"/>
      <c r="HK77" s="408"/>
      <c r="HL77" s="408"/>
      <c r="HM77" s="408"/>
      <c r="HN77" s="408"/>
      <c r="HO77" s="408"/>
      <c r="HP77" s="408"/>
      <c r="HQ77" s="408"/>
      <c r="HR77" s="408"/>
      <c r="HS77" s="408"/>
      <c r="HT77" s="408"/>
      <c r="HU77" s="408"/>
      <c r="HV77" s="408"/>
      <c r="HW77" s="408"/>
      <c r="HX77" s="408"/>
      <c r="HY77" s="408"/>
      <c r="HZ77" s="408"/>
      <c r="IA77" s="408"/>
      <c r="IB77" s="408"/>
      <c r="IC77" s="408"/>
      <c r="ID77" s="408"/>
      <c r="IE77" s="408"/>
      <c r="IF77" s="408"/>
      <c r="IG77" s="408"/>
      <c r="IH77" s="408"/>
      <c r="II77" s="408"/>
      <c r="IJ77" s="408"/>
      <c r="IK77" s="408"/>
      <c r="IL77" s="408"/>
      <c r="IM77" s="408"/>
      <c r="IN77" s="408"/>
      <c r="IO77" s="408"/>
      <c r="IP77" s="408"/>
      <c r="IQ77" s="408"/>
      <c r="IR77" s="408"/>
      <c r="IS77" s="408"/>
      <c r="IT77" s="408"/>
      <c r="IU77" s="408"/>
      <c r="IV77" s="408"/>
      <c r="IW77" s="408"/>
    </row>
    <row r="78" customFormat="false" ht="12.75" hidden="false" customHeight="false" outlineLevel="0" collapsed="false">
      <c r="A78" s="546"/>
      <c r="B78" s="408"/>
      <c r="C78" s="408"/>
      <c r="D78" s="408"/>
      <c r="E78" s="408"/>
      <c r="F78" s="408"/>
      <c r="G78" s="408"/>
      <c r="H78" s="408"/>
      <c r="I78" s="408"/>
      <c r="J78" s="472"/>
      <c r="K78" s="408"/>
      <c r="L78" s="408"/>
      <c r="M78" s="408"/>
      <c r="N78" s="408"/>
      <c r="O78" s="408"/>
      <c r="P78" s="408"/>
      <c r="Q78" s="408"/>
      <c r="R78" s="408"/>
      <c r="S78" s="408"/>
      <c r="T78" s="408"/>
      <c r="U78" s="408"/>
      <c r="V78" s="408"/>
      <c r="W78" s="408"/>
      <c r="X78" s="408"/>
      <c r="Y78" s="408"/>
      <c r="Z78" s="408"/>
      <c r="AA78" s="408"/>
      <c r="AB78" s="408"/>
      <c r="AC78" s="408"/>
      <c r="AD78" s="408"/>
      <c r="AE78" s="408"/>
      <c r="AF78" s="408"/>
      <c r="AG78" s="408"/>
      <c r="AH78" s="408"/>
      <c r="AI78" s="408"/>
      <c r="AJ78" s="408"/>
      <c r="AK78" s="408"/>
      <c r="AL78" s="408"/>
      <c r="AM78" s="408"/>
      <c r="AN78" s="408"/>
      <c r="AO78" s="408"/>
      <c r="AP78" s="408"/>
      <c r="AQ78" s="408"/>
      <c r="AR78" s="408"/>
      <c r="AS78" s="408"/>
      <c r="AT78" s="408"/>
      <c r="AU78" s="408"/>
      <c r="AV78" s="408"/>
      <c r="AW78" s="408"/>
      <c r="AX78" s="408"/>
      <c r="AY78" s="408"/>
      <c r="AZ78" s="408"/>
      <c r="BA78" s="408"/>
      <c r="BB78" s="408"/>
      <c r="BC78" s="408"/>
      <c r="BD78" s="408"/>
      <c r="BE78" s="408"/>
      <c r="BF78" s="408"/>
      <c r="BG78" s="408"/>
      <c r="BH78" s="408"/>
      <c r="BI78" s="408"/>
      <c r="BJ78" s="408"/>
      <c r="BK78" s="408"/>
      <c r="BL78" s="408"/>
      <c r="BM78" s="408"/>
      <c r="BN78" s="408"/>
      <c r="BO78" s="408"/>
      <c r="BP78" s="408"/>
      <c r="BQ78" s="408"/>
      <c r="BR78" s="408"/>
      <c r="BS78" s="408"/>
      <c r="BT78" s="408"/>
      <c r="BU78" s="408"/>
      <c r="BV78" s="408"/>
      <c r="BW78" s="408"/>
      <c r="BX78" s="408"/>
      <c r="BY78" s="408"/>
      <c r="BZ78" s="408"/>
      <c r="CA78" s="408"/>
      <c r="CB78" s="408"/>
      <c r="CC78" s="408"/>
      <c r="CD78" s="408"/>
      <c r="CE78" s="408"/>
      <c r="CF78" s="408"/>
      <c r="CG78" s="408"/>
      <c r="CH78" s="408"/>
      <c r="CI78" s="408"/>
      <c r="CJ78" s="408"/>
      <c r="CK78" s="408"/>
      <c r="CL78" s="408"/>
      <c r="CM78" s="408"/>
      <c r="CN78" s="408"/>
      <c r="CO78" s="408"/>
      <c r="CP78" s="408"/>
      <c r="CQ78" s="408"/>
      <c r="CR78" s="408"/>
      <c r="CS78" s="408"/>
      <c r="CT78" s="408"/>
      <c r="CU78" s="408"/>
      <c r="CV78" s="408"/>
      <c r="CW78" s="408"/>
      <c r="CX78" s="408"/>
      <c r="CY78" s="408"/>
      <c r="CZ78" s="408"/>
      <c r="DA78" s="408"/>
      <c r="DB78" s="408"/>
      <c r="DC78" s="408"/>
      <c r="DD78" s="408"/>
      <c r="DE78" s="408"/>
      <c r="DF78" s="408"/>
      <c r="DG78" s="408"/>
      <c r="DH78" s="408"/>
      <c r="DI78" s="408"/>
      <c r="DJ78" s="408"/>
      <c r="DK78" s="408"/>
      <c r="DL78" s="408"/>
      <c r="DM78" s="408"/>
      <c r="DN78" s="408"/>
      <c r="DO78" s="408"/>
      <c r="DP78" s="408"/>
      <c r="DQ78" s="408"/>
      <c r="DR78" s="408"/>
      <c r="DS78" s="408"/>
      <c r="DT78" s="408"/>
      <c r="DU78" s="408"/>
      <c r="DV78" s="408"/>
      <c r="DW78" s="408"/>
      <c r="DX78" s="408"/>
      <c r="DY78" s="408"/>
      <c r="DZ78" s="408"/>
      <c r="EA78" s="408"/>
      <c r="EB78" s="408"/>
      <c r="EC78" s="408"/>
      <c r="ED78" s="408"/>
      <c r="EE78" s="408"/>
      <c r="EF78" s="408"/>
      <c r="EG78" s="408"/>
      <c r="EH78" s="408"/>
      <c r="EI78" s="408"/>
      <c r="EJ78" s="408"/>
      <c r="EK78" s="408"/>
      <c r="EL78" s="408"/>
      <c r="EM78" s="408"/>
      <c r="EN78" s="408"/>
      <c r="EO78" s="408"/>
      <c r="EP78" s="408"/>
      <c r="EQ78" s="408"/>
      <c r="ER78" s="408"/>
      <c r="ES78" s="408"/>
      <c r="ET78" s="408"/>
      <c r="EU78" s="408"/>
      <c r="EV78" s="408"/>
      <c r="EW78" s="408"/>
      <c r="EX78" s="408"/>
      <c r="EY78" s="408"/>
      <c r="EZ78" s="408"/>
      <c r="FA78" s="408"/>
      <c r="FB78" s="408"/>
      <c r="FC78" s="408"/>
      <c r="FD78" s="408"/>
      <c r="FE78" s="408"/>
      <c r="FF78" s="408"/>
      <c r="FG78" s="408"/>
      <c r="FH78" s="408"/>
      <c r="FI78" s="408"/>
      <c r="FJ78" s="408"/>
      <c r="FK78" s="408"/>
      <c r="FL78" s="408"/>
      <c r="FM78" s="408"/>
      <c r="FN78" s="408"/>
      <c r="FO78" s="408"/>
      <c r="FP78" s="408"/>
      <c r="FQ78" s="408"/>
      <c r="FR78" s="408"/>
      <c r="FS78" s="408"/>
      <c r="FT78" s="408"/>
      <c r="FU78" s="408"/>
      <c r="FV78" s="408"/>
      <c r="FW78" s="408"/>
      <c r="FX78" s="408"/>
      <c r="FY78" s="408"/>
      <c r="FZ78" s="408"/>
      <c r="GA78" s="408"/>
      <c r="GB78" s="408"/>
      <c r="GC78" s="408"/>
      <c r="GD78" s="408"/>
      <c r="GE78" s="408"/>
      <c r="GF78" s="408"/>
      <c r="GG78" s="408"/>
      <c r="GH78" s="408"/>
      <c r="GI78" s="408"/>
      <c r="GJ78" s="408"/>
      <c r="GK78" s="408"/>
      <c r="GL78" s="408"/>
      <c r="GM78" s="408"/>
      <c r="GN78" s="408"/>
      <c r="GO78" s="408"/>
      <c r="GP78" s="408"/>
      <c r="GQ78" s="408"/>
      <c r="GR78" s="408"/>
      <c r="GS78" s="408"/>
      <c r="GT78" s="408"/>
      <c r="GU78" s="408"/>
      <c r="GV78" s="408"/>
      <c r="GW78" s="408"/>
      <c r="GX78" s="408"/>
      <c r="GY78" s="408"/>
      <c r="GZ78" s="408"/>
      <c r="HA78" s="408"/>
      <c r="HB78" s="408"/>
      <c r="HC78" s="408"/>
      <c r="HD78" s="408"/>
      <c r="HE78" s="408"/>
      <c r="HF78" s="408"/>
      <c r="HG78" s="408"/>
      <c r="HH78" s="408"/>
      <c r="HI78" s="408"/>
      <c r="HJ78" s="408"/>
      <c r="HK78" s="408"/>
      <c r="HL78" s="408"/>
      <c r="HM78" s="408"/>
      <c r="HN78" s="408"/>
      <c r="HO78" s="408"/>
      <c r="HP78" s="408"/>
      <c r="HQ78" s="408"/>
      <c r="HR78" s="408"/>
      <c r="HS78" s="408"/>
      <c r="HT78" s="408"/>
      <c r="HU78" s="408"/>
      <c r="HV78" s="408"/>
      <c r="HW78" s="408"/>
      <c r="HX78" s="408"/>
      <c r="HY78" s="408"/>
      <c r="HZ78" s="408"/>
      <c r="IA78" s="408"/>
      <c r="IB78" s="408"/>
      <c r="IC78" s="408"/>
      <c r="ID78" s="408"/>
      <c r="IE78" s="408"/>
      <c r="IF78" s="408"/>
      <c r="IG78" s="408"/>
      <c r="IH78" s="408"/>
      <c r="II78" s="408"/>
      <c r="IJ78" s="408"/>
      <c r="IK78" s="408"/>
      <c r="IL78" s="408"/>
      <c r="IM78" s="408"/>
      <c r="IN78" s="408"/>
      <c r="IO78" s="408"/>
      <c r="IP78" s="408"/>
      <c r="IQ78" s="408"/>
      <c r="IR78" s="408"/>
      <c r="IS78" s="408"/>
      <c r="IT78" s="408"/>
      <c r="IU78" s="408"/>
      <c r="IV78" s="408"/>
      <c r="IW78" s="408"/>
    </row>
    <row r="79" customFormat="false" ht="15.75" hidden="false" customHeight="false" outlineLevel="0" collapsed="false">
      <c r="A79" s="546"/>
      <c r="B79" s="403"/>
      <c r="C79" s="403"/>
      <c r="D79" s="403"/>
      <c r="E79" s="403"/>
      <c r="F79" s="403"/>
      <c r="G79" s="403"/>
      <c r="H79" s="547"/>
      <c r="I79" s="547"/>
      <c r="J79" s="548"/>
      <c r="K79" s="408"/>
      <c r="L79" s="408"/>
      <c r="M79" s="408"/>
      <c r="N79" s="408"/>
      <c r="O79" s="408"/>
      <c r="P79" s="408"/>
      <c r="Q79" s="408"/>
      <c r="R79" s="408"/>
      <c r="S79" s="408"/>
      <c r="T79" s="408"/>
      <c r="U79" s="408"/>
      <c r="V79" s="408"/>
      <c r="W79" s="408"/>
      <c r="X79" s="408"/>
      <c r="Y79" s="408"/>
      <c r="Z79" s="408"/>
      <c r="AA79" s="408"/>
      <c r="AB79" s="408"/>
      <c r="AC79" s="408"/>
      <c r="AD79" s="408"/>
      <c r="AE79" s="408"/>
      <c r="AF79" s="408"/>
      <c r="AG79" s="408"/>
      <c r="AH79" s="408"/>
      <c r="AI79" s="408"/>
      <c r="AJ79" s="408"/>
      <c r="AK79" s="408"/>
      <c r="AL79" s="408"/>
      <c r="AM79" s="408"/>
      <c r="AN79" s="408"/>
      <c r="AO79" s="408"/>
      <c r="AP79" s="408"/>
      <c r="AQ79" s="408"/>
      <c r="AR79" s="408"/>
      <c r="AS79" s="408"/>
      <c r="AT79" s="408"/>
      <c r="AU79" s="408"/>
      <c r="AV79" s="408"/>
      <c r="AW79" s="408"/>
      <c r="AX79" s="408"/>
      <c r="AY79" s="408"/>
      <c r="AZ79" s="408"/>
      <c r="BA79" s="408"/>
      <c r="BB79" s="408"/>
      <c r="BC79" s="408"/>
      <c r="BD79" s="408"/>
      <c r="BE79" s="408"/>
      <c r="BF79" s="408"/>
      <c r="BG79" s="408"/>
      <c r="BH79" s="408"/>
      <c r="BI79" s="408"/>
      <c r="BJ79" s="408"/>
      <c r="BK79" s="408"/>
      <c r="BL79" s="408"/>
      <c r="BM79" s="408"/>
      <c r="BN79" s="408"/>
      <c r="BO79" s="408"/>
      <c r="BP79" s="408"/>
      <c r="BQ79" s="408"/>
      <c r="BR79" s="408"/>
      <c r="BS79" s="408"/>
      <c r="BT79" s="408"/>
      <c r="BU79" s="408"/>
      <c r="BV79" s="408"/>
      <c r="BW79" s="408"/>
      <c r="BX79" s="408"/>
      <c r="BY79" s="408"/>
      <c r="BZ79" s="408"/>
      <c r="CA79" s="408"/>
      <c r="CB79" s="408"/>
      <c r="CC79" s="408"/>
      <c r="CD79" s="408"/>
      <c r="CE79" s="408"/>
      <c r="CF79" s="408"/>
      <c r="CG79" s="408"/>
      <c r="CH79" s="408"/>
      <c r="CI79" s="408"/>
      <c r="CJ79" s="408"/>
      <c r="CK79" s="408"/>
      <c r="CL79" s="408"/>
      <c r="CM79" s="408"/>
      <c r="CN79" s="408"/>
      <c r="CO79" s="408"/>
      <c r="CP79" s="408"/>
      <c r="CQ79" s="408"/>
      <c r="CR79" s="408"/>
      <c r="CS79" s="408"/>
      <c r="CT79" s="408"/>
      <c r="CU79" s="408"/>
      <c r="CV79" s="408"/>
      <c r="CW79" s="408"/>
      <c r="CX79" s="408"/>
      <c r="CY79" s="408"/>
      <c r="CZ79" s="408"/>
      <c r="DA79" s="408"/>
      <c r="DB79" s="408"/>
      <c r="DC79" s="408"/>
      <c r="DD79" s="408"/>
      <c r="DE79" s="408"/>
      <c r="DF79" s="408"/>
      <c r="DG79" s="408"/>
      <c r="DH79" s="408"/>
      <c r="DI79" s="408"/>
      <c r="DJ79" s="408"/>
      <c r="DK79" s="408"/>
      <c r="DL79" s="408"/>
      <c r="DM79" s="408"/>
      <c r="DN79" s="408"/>
      <c r="DO79" s="408"/>
      <c r="DP79" s="408"/>
      <c r="DQ79" s="408"/>
      <c r="DR79" s="408"/>
      <c r="DS79" s="408"/>
      <c r="DT79" s="408"/>
      <c r="DU79" s="408"/>
      <c r="DV79" s="408"/>
      <c r="DW79" s="408"/>
      <c r="DX79" s="408"/>
      <c r="DY79" s="408"/>
      <c r="DZ79" s="408"/>
      <c r="EA79" s="408"/>
      <c r="EB79" s="408"/>
      <c r="EC79" s="408"/>
      <c r="ED79" s="408"/>
      <c r="EE79" s="408"/>
      <c r="EF79" s="408"/>
      <c r="EG79" s="408"/>
      <c r="EH79" s="408"/>
      <c r="EI79" s="408"/>
      <c r="EJ79" s="408"/>
      <c r="EK79" s="408"/>
      <c r="EL79" s="408"/>
      <c r="EM79" s="408"/>
      <c r="EN79" s="408"/>
      <c r="EO79" s="408"/>
      <c r="EP79" s="408"/>
      <c r="EQ79" s="408"/>
      <c r="ER79" s="408"/>
      <c r="ES79" s="408"/>
      <c r="ET79" s="408"/>
      <c r="EU79" s="408"/>
      <c r="EV79" s="408"/>
      <c r="EW79" s="408"/>
      <c r="EX79" s="408"/>
      <c r="EY79" s="408"/>
      <c r="EZ79" s="408"/>
      <c r="FA79" s="408"/>
      <c r="FB79" s="408"/>
      <c r="FC79" s="408"/>
      <c r="FD79" s="408"/>
      <c r="FE79" s="408"/>
      <c r="FF79" s="408"/>
      <c r="FG79" s="408"/>
      <c r="FH79" s="408"/>
      <c r="FI79" s="408"/>
      <c r="FJ79" s="408"/>
      <c r="FK79" s="408"/>
      <c r="FL79" s="408"/>
      <c r="FM79" s="408"/>
      <c r="FN79" s="408"/>
      <c r="FO79" s="408"/>
      <c r="FP79" s="408"/>
      <c r="FQ79" s="408"/>
      <c r="FR79" s="408"/>
      <c r="FS79" s="408"/>
      <c r="FT79" s="408"/>
      <c r="FU79" s="408"/>
      <c r="FV79" s="408"/>
      <c r="FW79" s="408"/>
      <c r="FX79" s="408"/>
      <c r="FY79" s="408"/>
      <c r="FZ79" s="408"/>
      <c r="GA79" s="408"/>
      <c r="GB79" s="408"/>
      <c r="GC79" s="408"/>
      <c r="GD79" s="408"/>
      <c r="GE79" s="408"/>
      <c r="GF79" s="408"/>
      <c r="GG79" s="408"/>
      <c r="GH79" s="408"/>
      <c r="GI79" s="408"/>
      <c r="GJ79" s="408"/>
      <c r="GK79" s="408"/>
      <c r="GL79" s="408"/>
      <c r="GM79" s="408"/>
      <c r="GN79" s="408"/>
      <c r="GO79" s="408"/>
      <c r="GP79" s="408"/>
      <c r="GQ79" s="408"/>
      <c r="GR79" s="408"/>
      <c r="GS79" s="408"/>
      <c r="GT79" s="408"/>
      <c r="GU79" s="408"/>
      <c r="GV79" s="408"/>
      <c r="GW79" s="408"/>
      <c r="GX79" s="408"/>
      <c r="GY79" s="408"/>
      <c r="GZ79" s="408"/>
      <c r="HA79" s="408"/>
      <c r="HB79" s="408"/>
      <c r="HC79" s="408"/>
      <c r="HD79" s="408"/>
      <c r="HE79" s="408"/>
      <c r="HF79" s="408"/>
      <c r="HG79" s="408"/>
      <c r="HH79" s="408"/>
      <c r="HI79" s="408"/>
      <c r="HJ79" s="408"/>
      <c r="HK79" s="408"/>
      <c r="HL79" s="408"/>
      <c r="HM79" s="408"/>
      <c r="HN79" s="408"/>
      <c r="HO79" s="408"/>
      <c r="HP79" s="408"/>
      <c r="HQ79" s="408"/>
      <c r="HR79" s="408"/>
      <c r="HS79" s="408"/>
      <c r="HT79" s="408"/>
      <c r="HU79" s="408"/>
      <c r="HV79" s="408"/>
      <c r="HW79" s="408"/>
      <c r="HX79" s="408"/>
      <c r="HY79" s="408"/>
      <c r="HZ79" s="408"/>
      <c r="IA79" s="408"/>
      <c r="IB79" s="408"/>
      <c r="IC79" s="408"/>
      <c r="ID79" s="408"/>
      <c r="IE79" s="408"/>
      <c r="IF79" s="408"/>
      <c r="IG79" s="408"/>
      <c r="IH79" s="408"/>
      <c r="II79" s="408"/>
      <c r="IJ79" s="408"/>
      <c r="IK79" s="408"/>
      <c r="IL79" s="408"/>
      <c r="IM79" s="408"/>
      <c r="IN79" s="408"/>
      <c r="IO79" s="408"/>
      <c r="IP79" s="408"/>
      <c r="IQ79" s="408"/>
      <c r="IR79" s="408"/>
      <c r="IS79" s="408"/>
      <c r="IT79" s="408"/>
      <c r="IU79" s="408"/>
      <c r="IV79" s="408"/>
      <c r="IW79" s="408"/>
    </row>
    <row r="80" customFormat="false" ht="15.75" hidden="false" customHeight="false" outlineLevel="0" collapsed="false">
      <c r="A80" s="546"/>
      <c r="B80" s="403"/>
      <c r="C80" s="403"/>
      <c r="D80" s="403"/>
      <c r="E80" s="403"/>
      <c r="F80" s="403"/>
      <c r="G80" s="403"/>
      <c r="H80" s="547"/>
      <c r="I80" s="547"/>
      <c r="J80" s="548"/>
      <c r="K80" s="408"/>
      <c r="L80" s="408"/>
      <c r="M80" s="408"/>
      <c r="N80" s="408"/>
      <c r="O80" s="408"/>
      <c r="P80" s="408"/>
      <c r="Q80" s="408"/>
      <c r="R80" s="408"/>
      <c r="S80" s="408"/>
      <c r="T80" s="408"/>
      <c r="U80" s="408"/>
      <c r="V80" s="408"/>
      <c r="W80" s="408"/>
      <c r="X80" s="408"/>
      <c r="Y80" s="408"/>
      <c r="Z80" s="408"/>
      <c r="AA80" s="408"/>
      <c r="AB80" s="408"/>
      <c r="AC80" s="408"/>
      <c r="AD80" s="408"/>
      <c r="AE80" s="408"/>
      <c r="AF80" s="408"/>
      <c r="AG80" s="408"/>
      <c r="AH80" s="408"/>
      <c r="AI80" s="408"/>
      <c r="AJ80" s="408"/>
      <c r="AK80" s="408"/>
      <c r="AL80" s="408"/>
      <c r="AM80" s="408"/>
      <c r="AN80" s="408"/>
      <c r="AO80" s="408"/>
      <c r="AP80" s="408"/>
      <c r="AQ80" s="408"/>
      <c r="AR80" s="408"/>
      <c r="AS80" s="408"/>
      <c r="AT80" s="408"/>
      <c r="AU80" s="408"/>
      <c r="AV80" s="408"/>
      <c r="AW80" s="408"/>
      <c r="AX80" s="408"/>
      <c r="AY80" s="408"/>
      <c r="AZ80" s="408"/>
      <c r="BA80" s="408"/>
      <c r="BB80" s="408"/>
      <c r="BC80" s="408"/>
      <c r="BD80" s="408"/>
      <c r="BE80" s="408"/>
      <c r="BF80" s="408"/>
      <c r="BG80" s="408"/>
      <c r="BH80" s="408"/>
      <c r="BI80" s="408"/>
      <c r="BJ80" s="408"/>
      <c r="BK80" s="408"/>
      <c r="BL80" s="408"/>
      <c r="BM80" s="408"/>
      <c r="BN80" s="408"/>
      <c r="BO80" s="408"/>
      <c r="BP80" s="408"/>
      <c r="BQ80" s="408"/>
      <c r="BR80" s="408"/>
      <c r="BS80" s="408"/>
      <c r="BT80" s="408"/>
      <c r="BU80" s="408"/>
      <c r="BV80" s="408"/>
      <c r="BW80" s="408"/>
      <c r="BX80" s="408"/>
      <c r="BY80" s="408"/>
      <c r="BZ80" s="408"/>
      <c r="CA80" s="408"/>
      <c r="CB80" s="408"/>
      <c r="CC80" s="408"/>
      <c r="CD80" s="408"/>
      <c r="CE80" s="408"/>
      <c r="CF80" s="408"/>
      <c r="CG80" s="408"/>
      <c r="CH80" s="408"/>
      <c r="CI80" s="408"/>
      <c r="CJ80" s="408"/>
      <c r="CK80" s="408"/>
      <c r="CL80" s="408"/>
      <c r="CM80" s="408"/>
      <c r="CN80" s="408"/>
      <c r="CO80" s="408"/>
      <c r="CP80" s="408"/>
      <c r="CQ80" s="408"/>
      <c r="CR80" s="408"/>
      <c r="CS80" s="408"/>
      <c r="CT80" s="408"/>
      <c r="CU80" s="408"/>
      <c r="CV80" s="408"/>
      <c r="CW80" s="408"/>
      <c r="CX80" s="408"/>
      <c r="CY80" s="408"/>
      <c r="CZ80" s="408"/>
      <c r="DA80" s="408"/>
      <c r="DB80" s="408"/>
      <c r="DC80" s="408"/>
      <c r="DD80" s="408"/>
      <c r="DE80" s="408"/>
      <c r="DF80" s="408"/>
      <c r="DG80" s="408"/>
      <c r="DH80" s="408"/>
      <c r="DI80" s="408"/>
      <c r="DJ80" s="408"/>
      <c r="DK80" s="408"/>
      <c r="DL80" s="408"/>
      <c r="DM80" s="408"/>
      <c r="DN80" s="408"/>
      <c r="DO80" s="408"/>
      <c r="DP80" s="408"/>
      <c r="DQ80" s="408"/>
      <c r="DR80" s="408"/>
      <c r="DS80" s="408"/>
      <c r="DT80" s="408"/>
      <c r="DU80" s="408"/>
      <c r="DV80" s="408"/>
      <c r="DW80" s="408"/>
      <c r="DX80" s="408"/>
      <c r="DY80" s="408"/>
      <c r="DZ80" s="408"/>
      <c r="EA80" s="408"/>
      <c r="EB80" s="408"/>
      <c r="EC80" s="408"/>
      <c r="ED80" s="408"/>
      <c r="EE80" s="408"/>
      <c r="EF80" s="408"/>
      <c r="EG80" s="408"/>
      <c r="EH80" s="408"/>
      <c r="EI80" s="408"/>
      <c r="EJ80" s="408"/>
      <c r="EK80" s="408"/>
      <c r="EL80" s="408"/>
      <c r="EM80" s="408"/>
      <c r="EN80" s="408"/>
      <c r="EO80" s="408"/>
      <c r="EP80" s="408"/>
      <c r="EQ80" s="408"/>
      <c r="ER80" s="408"/>
      <c r="ES80" s="408"/>
      <c r="ET80" s="408"/>
      <c r="EU80" s="408"/>
      <c r="EV80" s="408"/>
      <c r="EW80" s="408"/>
      <c r="EX80" s="408"/>
      <c r="EY80" s="408"/>
      <c r="EZ80" s="408"/>
      <c r="FA80" s="408"/>
      <c r="FB80" s="408"/>
      <c r="FC80" s="408"/>
      <c r="FD80" s="408"/>
      <c r="FE80" s="408"/>
      <c r="FF80" s="408"/>
      <c r="FG80" s="408"/>
      <c r="FH80" s="408"/>
      <c r="FI80" s="408"/>
      <c r="FJ80" s="408"/>
      <c r="FK80" s="408"/>
      <c r="FL80" s="408"/>
      <c r="FM80" s="408"/>
      <c r="FN80" s="408"/>
      <c r="FO80" s="408"/>
      <c r="FP80" s="408"/>
      <c r="FQ80" s="408"/>
      <c r="FR80" s="408"/>
      <c r="FS80" s="408"/>
      <c r="FT80" s="408"/>
      <c r="FU80" s="408"/>
      <c r="FV80" s="408"/>
      <c r="FW80" s="408"/>
      <c r="FX80" s="408"/>
      <c r="FY80" s="408"/>
      <c r="FZ80" s="408"/>
      <c r="GA80" s="408"/>
      <c r="GB80" s="408"/>
      <c r="GC80" s="408"/>
      <c r="GD80" s="408"/>
      <c r="GE80" s="408"/>
      <c r="GF80" s="408"/>
      <c r="GG80" s="408"/>
      <c r="GH80" s="408"/>
      <c r="GI80" s="408"/>
      <c r="GJ80" s="408"/>
      <c r="GK80" s="408"/>
      <c r="GL80" s="408"/>
      <c r="GM80" s="408"/>
      <c r="GN80" s="408"/>
      <c r="GO80" s="408"/>
      <c r="GP80" s="408"/>
      <c r="GQ80" s="408"/>
      <c r="GR80" s="408"/>
      <c r="GS80" s="408"/>
      <c r="GT80" s="408"/>
      <c r="GU80" s="408"/>
      <c r="GV80" s="408"/>
      <c r="GW80" s="408"/>
      <c r="GX80" s="408"/>
      <c r="GY80" s="408"/>
      <c r="GZ80" s="408"/>
      <c r="HA80" s="408"/>
      <c r="HB80" s="408"/>
      <c r="HC80" s="408"/>
      <c r="HD80" s="408"/>
      <c r="HE80" s="408"/>
      <c r="HF80" s="408"/>
      <c r="HG80" s="408"/>
      <c r="HH80" s="408"/>
      <c r="HI80" s="408"/>
      <c r="HJ80" s="408"/>
      <c r="HK80" s="408"/>
      <c r="HL80" s="408"/>
      <c r="HM80" s="408"/>
      <c r="HN80" s="408"/>
      <c r="HO80" s="408"/>
      <c r="HP80" s="408"/>
      <c r="HQ80" s="408"/>
      <c r="HR80" s="408"/>
      <c r="HS80" s="408"/>
      <c r="HT80" s="408"/>
      <c r="HU80" s="408"/>
      <c r="HV80" s="408"/>
      <c r="HW80" s="408"/>
      <c r="HX80" s="408"/>
      <c r="HY80" s="408"/>
      <c r="HZ80" s="408"/>
      <c r="IA80" s="408"/>
      <c r="IB80" s="408"/>
      <c r="IC80" s="408"/>
      <c r="ID80" s="408"/>
      <c r="IE80" s="408"/>
      <c r="IF80" s="408"/>
      <c r="IG80" s="408"/>
      <c r="IH80" s="408"/>
      <c r="II80" s="408"/>
      <c r="IJ80" s="408"/>
      <c r="IK80" s="408"/>
      <c r="IL80" s="408"/>
      <c r="IM80" s="408"/>
      <c r="IN80" s="408"/>
      <c r="IO80" s="408"/>
      <c r="IP80" s="408"/>
      <c r="IQ80" s="408"/>
      <c r="IR80" s="408"/>
      <c r="IS80" s="408"/>
      <c r="IT80" s="408"/>
      <c r="IU80" s="408"/>
      <c r="IV80" s="408"/>
      <c r="IW80" s="408"/>
    </row>
    <row r="81" customFormat="false" ht="15.75" hidden="false" customHeight="false" outlineLevel="0" collapsed="false">
      <c r="A81" s="546"/>
      <c r="B81" s="403"/>
      <c r="C81" s="403"/>
      <c r="D81" s="403"/>
      <c r="E81" s="403"/>
      <c r="F81" s="403"/>
      <c r="G81" s="403"/>
      <c r="H81" s="547"/>
      <c r="I81" s="547"/>
      <c r="J81" s="548"/>
      <c r="K81" s="408"/>
      <c r="L81" s="408"/>
      <c r="M81" s="408"/>
      <c r="N81" s="408"/>
      <c r="O81" s="408"/>
      <c r="P81" s="408"/>
      <c r="Q81" s="408"/>
      <c r="R81" s="408"/>
      <c r="S81" s="408"/>
      <c r="T81" s="408"/>
      <c r="U81" s="408"/>
      <c r="V81" s="408"/>
      <c r="W81" s="408"/>
      <c r="X81" s="408"/>
      <c r="Y81" s="408"/>
      <c r="Z81" s="408"/>
      <c r="AA81" s="408"/>
      <c r="AB81" s="408"/>
      <c r="AC81" s="408"/>
      <c r="AD81" s="408"/>
      <c r="AE81" s="408"/>
      <c r="AF81" s="408"/>
      <c r="AG81" s="408"/>
      <c r="AH81" s="408"/>
      <c r="AI81" s="408"/>
      <c r="AJ81" s="408"/>
      <c r="AK81" s="408"/>
      <c r="AL81" s="408"/>
      <c r="AM81" s="408"/>
      <c r="AN81" s="408"/>
      <c r="AO81" s="408"/>
      <c r="AP81" s="408"/>
      <c r="AQ81" s="408"/>
      <c r="AR81" s="408"/>
      <c r="AS81" s="408"/>
      <c r="AT81" s="408"/>
      <c r="AU81" s="408"/>
      <c r="AV81" s="408"/>
      <c r="AW81" s="408"/>
      <c r="AX81" s="408"/>
      <c r="AY81" s="408"/>
      <c r="AZ81" s="408"/>
      <c r="BA81" s="408"/>
      <c r="BB81" s="408"/>
      <c r="BC81" s="408"/>
      <c r="BD81" s="408"/>
      <c r="BE81" s="408"/>
      <c r="BF81" s="408"/>
      <c r="BG81" s="408"/>
      <c r="BH81" s="408"/>
      <c r="BI81" s="408"/>
      <c r="BJ81" s="408"/>
      <c r="BK81" s="408"/>
      <c r="BL81" s="408"/>
      <c r="BM81" s="408"/>
      <c r="BN81" s="408"/>
      <c r="BO81" s="408"/>
      <c r="BP81" s="408"/>
      <c r="BQ81" s="408"/>
      <c r="BR81" s="408"/>
      <c r="BS81" s="408"/>
      <c r="BT81" s="408"/>
      <c r="BU81" s="408"/>
      <c r="BV81" s="408"/>
      <c r="BW81" s="408"/>
      <c r="BX81" s="408"/>
      <c r="BY81" s="408"/>
      <c r="BZ81" s="408"/>
      <c r="CA81" s="408"/>
      <c r="CB81" s="408"/>
      <c r="CC81" s="408"/>
      <c r="CD81" s="408"/>
      <c r="CE81" s="408"/>
      <c r="CF81" s="408"/>
      <c r="CG81" s="408"/>
      <c r="CH81" s="408"/>
      <c r="CI81" s="408"/>
      <c r="CJ81" s="408"/>
      <c r="CK81" s="408"/>
      <c r="CL81" s="408"/>
      <c r="CM81" s="408"/>
      <c r="CN81" s="408"/>
      <c r="CO81" s="408"/>
      <c r="CP81" s="408"/>
      <c r="CQ81" s="408"/>
      <c r="CR81" s="408"/>
      <c r="CS81" s="408"/>
      <c r="CT81" s="408"/>
      <c r="CU81" s="408"/>
      <c r="CV81" s="408"/>
      <c r="CW81" s="408"/>
      <c r="CX81" s="408"/>
      <c r="CY81" s="408"/>
      <c r="CZ81" s="408"/>
      <c r="DA81" s="408"/>
      <c r="DB81" s="408"/>
      <c r="DC81" s="408"/>
      <c r="DD81" s="408"/>
      <c r="DE81" s="408"/>
      <c r="DF81" s="408"/>
      <c r="DG81" s="408"/>
      <c r="DH81" s="408"/>
      <c r="DI81" s="408"/>
      <c r="DJ81" s="408"/>
      <c r="DK81" s="408"/>
      <c r="DL81" s="408"/>
      <c r="DM81" s="408"/>
      <c r="DN81" s="408"/>
      <c r="DO81" s="408"/>
      <c r="DP81" s="408"/>
      <c r="DQ81" s="408"/>
      <c r="DR81" s="408"/>
      <c r="DS81" s="408"/>
      <c r="DT81" s="408"/>
      <c r="DU81" s="408"/>
      <c r="DV81" s="408"/>
      <c r="DW81" s="408"/>
      <c r="DX81" s="408"/>
      <c r="DY81" s="408"/>
      <c r="DZ81" s="408"/>
      <c r="EA81" s="408"/>
      <c r="EB81" s="408"/>
      <c r="EC81" s="408"/>
      <c r="ED81" s="408"/>
      <c r="EE81" s="408"/>
      <c r="EF81" s="408"/>
      <c r="EG81" s="408"/>
      <c r="EH81" s="408"/>
      <c r="EI81" s="408"/>
      <c r="EJ81" s="408"/>
      <c r="EK81" s="408"/>
      <c r="EL81" s="408"/>
      <c r="EM81" s="408"/>
      <c r="EN81" s="408"/>
      <c r="EO81" s="408"/>
      <c r="EP81" s="408"/>
      <c r="EQ81" s="408"/>
      <c r="ER81" s="408"/>
      <c r="ES81" s="408"/>
      <c r="ET81" s="408"/>
      <c r="EU81" s="408"/>
      <c r="EV81" s="408"/>
      <c r="EW81" s="408"/>
      <c r="EX81" s="408"/>
      <c r="EY81" s="408"/>
      <c r="EZ81" s="408"/>
      <c r="FA81" s="408"/>
      <c r="FB81" s="408"/>
      <c r="FC81" s="408"/>
      <c r="FD81" s="408"/>
      <c r="FE81" s="408"/>
      <c r="FF81" s="408"/>
      <c r="FG81" s="408"/>
      <c r="FH81" s="408"/>
      <c r="FI81" s="408"/>
      <c r="FJ81" s="408"/>
      <c r="FK81" s="408"/>
      <c r="FL81" s="408"/>
      <c r="FM81" s="408"/>
      <c r="FN81" s="408"/>
      <c r="FO81" s="408"/>
      <c r="FP81" s="408"/>
      <c r="FQ81" s="408"/>
      <c r="FR81" s="408"/>
      <c r="FS81" s="408"/>
      <c r="FT81" s="408"/>
      <c r="FU81" s="408"/>
      <c r="FV81" s="408"/>
      <c r="FW81" s="408"/>
      <c r="FX81" s="408"/>
      <c r="FY81" s="408"/>
      <c r="FZ81" s="408"/>
      <c r="GA81" s="408"/>
      <c r="GB81" s="408"/>
      <c r="GC81" s="408"/>
      <c r="GD81" s="408"/>
      <c r="GE81" s="408"/>
      <c r="GF81" s="408"/>
      <c r="GG81" s="408"/>
      <c r="GH81" s="408"/>
      <c r="GI81" s="408"/>
      <c r="GJ81" s="408"/>
      <c r="GK81" s="408"/>
      <c r="GL81" s="408"/>
      <c r="GM81" s="408"/>
      <c r="GN81" s="408"/>
      <c r="GO81" s="408"/>
      <c r="GP81" s="408"/>
      <c r="GQ81" s="408"/>
      <c r="GR81" s="408"/>
      <c r="GS81" s="408"/>
      <c r="GT81" s="408"/>
      <c r="GU81" s="408"/>
      <c r="GV81" s="408"/>
      <c r="GW81" s="408"/>
      <c r="GX81" s="408"/>
      <c r="GY81" s="408"/>
      <c r="GZ81" s="408"/>
      <c r="HA81" s="408"/>
      <c r="HB81" s="408"/>
      <c r="HC81" s="408"/>
      <c r="HD81" s="408"/>
      <c r="HE81" s="408"/>
      <c r="HF81" s="408"/>
      <c r="HG81" s="408"/>
      <c r="HH81" s="408"/>
      <c r="HI81" s="408"/>
      <c r="HJ81" s="408"/>
      <c r="HK81" s="408"/>
      <c r="HL81" s="408"/>
      <c r="HM81" s="408"/>
      <c r="HN81" s="408"/>
      <c r="HO81" s="408"/>
      <c r="HP81" s="408"/>
      <c r="HQ81" s="408"/>
      <c r="HR81" s="408"/>
      <c r="HS81" s="408"/>
      <c r="HT81" s="408"/>
      <c r="HU81" s="408"/>
      <c r="HV81" s="408"/>
      <c r="HW81" s="408"/>
      <c r="HX81" s="408"/>
      <c r="HY81" s="408"/>
      <c r="HZ81" s="408"/>
      <c r="IA81" s="408"/>
      <c r="IB81" s="408"/>
      <c r="IC81" s="408"/>
      <c r="ID81" s="408"/>
      <c r="IE81" s="408"/>
      <c r="IF81" s="408"/>
      <c r="IG81" s="408"/>
      <c r="IH81" s="408"/>
      <c r="II81" s="408"/>
      <c r="IJ81" s="408"/>
      <c r="IK81" s="408"/>
      <c r="IL81" s="408"/>
      <c r="IM81" s="408"/>
      <c r="IN81" s="408"/>
      <c r="IO81" s="408"/>
      <c r="IP81" s="408"/>
      <c r="IQ81" s="408"/>
      <c r="IR81" s="408"/>
      <c r="IS81" s="408"/>
      <c r="IT81" s="408"/>
      <c r="IU81" s="408"/>
      <c r="IV81" s="408"/>
      <c r="IW81" s="408"/>
    </row>
    <row r="82" customFormat="false" ht="15.75" hidden="false" customHeight="false" outlineLevel="0" collapsed="false">
      <c r="A82" s="546"/>
      <c r="B82" s="403"/>
      <c r="C82" s="403"/>
      <c r="D82" s="403"/>
      <c r="E82" s="403"/>
      <c r="F82" s="403"/>
      <c r="G82" s="403"/>
      <c r="H82" s="547"/>
      <c r="I82" s="547"/>
      <c r="J82" s="548"/>
      <c r="K82" s="408"/>
      <c r="L82" s="408"/>
      <c r="M82" s="408"/>
      <c r="N82" s="408"/>
      <c r="O82" s="408"/>
      <c r="P82" s="408"/>
      <c r="Q82" s="408"/>
      <c r="R82" s="408"/>
      <c r="S82" s="408"/>
      <c r="T82" s="408"/>
      <c r="U82" s="408"/>
      <c r="V82" s="408"/>
      <c r="W82" s="408"/>
      <c r="X82" s="408"/>
      <c r="Y82" s="408"/>
      <c r="Z82" s="408"/>
      <c r="AA82" s="408"/>
      <c r="AB82" s="408"/>
      <c r="AC82" s="408"/>
      <c r="AD82" s="408"/>
      <c r="AE82" s="408"/>
      <c r="AF82" s="408"/>
      <c r="AG82" s="408"/>
      <c r="AH82" s="408"/>
      <c r="AI82" s="408"/>
      <c r="AJ82" s="408"/>
      <c r="AK82" s="408"/>
      <c r="AL82" s="408"/>
      <c r="AM82" s="408"/>
      <c r="AN82" s="408"/>
      <c r="AO82" s="408"/>
      <c r="AP82" s="408"/>
      <c r="AQ82" s="408"/>
      <c r="AR82" s="408"/>
      <c r="AS82" s="408"/>
      <c r="AT82" s="408"/>
      <c r="AU82" s="408"/>
      <c r="AV82" s="408"/>
      <c r="AW82" s="408"/>
      <c r="AX82" s="408"/>
      <c r="AY82" s="408"/>
      <c r="AZ82" s="408"/>
      <c r="BA82" s="408"/>
      <c r="BB82" s="408"/>
      <c r="BC82" s="408"/>
      <c r="BD82" s="408"/>
      <c r="BE82" s="408"/>
      <c r="BF82" s="408"/>
      <c r="BG82" s="408"/>
      <c r="BH82" s="408"/>
      <c r="BI82" s="408"/>
      <c r="BJ82" s="408"/>
      <c r="BK82" s="408"/>
      <c r="BL82" s="408"/>
      <c r="BM82" s="408"/>
      <c r="BN82" s="408"/>
      <c r="BO82" s="408"/>
      <c r="BP82" s="408"/>
      <c r="BQ82" s="408"/>
      <c r="BR82" s="408"/>
      <c r="BS82" s="408"/>
      <c r="BT82" s="408"/>
      <c r="BU82" s="408"/>
      <c r="BV82" s="408"/>
      <c r="BW82" s="408"/>
      <c r="BX82" s="408"/>
      <c r="BY82" s="408"/>
      <c r="BZ82" s="408"/>
      <c r="CA82" s="408"/>
      <c r="CB82" s="408"/>
      <c r="CC82" s="408"/>
      <c r="CD82" s="408"/>
      <c r="CE82" s="408"/>
      <c r="CF82" s="408"/>
      <c r="CG82" s="408"/>
      <c r="CH82" s="408"/>
      <c r="CI82" s="408"/>
      <c r="CJ82" s="408"/>
      <c r="CK82" s="408"/>
      <c r="CL82" s="408"/>
      <c r="CM82" s="408"/>
      <c r="CN82" s="408"/>
      <c r="CO82" s="408"/>
      <c r="CP82" s="408"/>
      <c r="CQ82" s="408"/>
      <c r="CR82" s="408"/>
      <c r="CS82" s="408"/>
      <c r="CT82" s="408"/>
      <c r="CU82" s="408"/>
      <c r="CV82" s="408"/>
      <c r="CW82" s="408"/>
      <c r="CX82" s="408"/>
      <c r="CY82" s="408"/>
      <c r="CZ82" s="408"/>
      <c r="DA82" s="408"/>
      <c r="DB82" s="408"/>
      <c r="DC82" s="408"/>
      <c r="DD82" s="408"/>
      <c r="DE82" s="408"/>
      <c r="DF82" s="408"/>
      <c r="DG82" s="408"/>
      <c r="DH82" s="408"/>
      <c r="DI82" s="408"/>
      <c r="DJ82" s="408"/>
      <c r="DK82" s="408"/>
      <c r="DL82" s="408"/>
      <c r="DM82" s="408"/>
      <c r="DN82" s="408"/>
      <c r="DO82" s="408"/>
      <c r="DP82" s="408"/>
      <c r="DQ82" s="408"/>
      <c r="DR82" s="408"/>
      <c r="DS82" s="408"/>
      <c r="DT82" s="408"/>
      <c r="DU82" s="408"/>
      <c r="DV82" s="408"/>
      <c r="DW82" s="408"/>
      <c r="DX82" s="408"/>
      <c r="DY82" s="408"/>
      <c r="DZ82" s="408"/>
      <c r="EA82" s="408"/>
      <c r="EB82" s="408"/>
      <c r="EC82" s="408"/>
      <c r="ED82" s="408"/>
      <c r="EE82" s="408"/>
      <c r="EF82" s="408"/>
      <c r="EG82" s="408"/>
      <c r="EH82" s="408"/>
      <c r="EI82" s="408"/>
      <c r="EJ82" s="408"/>
      <c r="EK82" s="408"/>
      <c r="EL82" s="408"/>
      <c r="EM82" s="408"/>
      <c r="EN82" s="408"/>
      <c r="EO82" s="408"/>
      <c r="EP82" s="408"/>
      <c r="EQ82" s="408"/>
      <c r="ER82" s="408"/>
      <c r="ES82" s="408"/>
      <c r="ET82" s="408"/>
      <c r="EU82" s="408"/>
      <c r="EV82" s="408"/>
      <c r="EW82" s="408"/>
      <c r="EX82" s="408"/>
      <c r="EY82" s="408"/>
      <c r="EZ82" s="408"/>
      <c r="FA82" s="408"/>
      <c r="FB82" s="408"/>
      <c r="FC82" s="408"/>
      <c r="FD82" s="408"/>
      <c r="FE82" s="408"/>
      <c r="FF82" s="408"/>
      <c r="FG82" s="408"/>
      <c r="FH82" s="408"/>
      <c r="FI82" s="408"/>
      <c r="FJ82" s="408"/>
      <c r="FK82" s="408"/>
      <c r="FL82" s="408"/>
      <c r="FM82" s="408"/>
      <c r="FN82" s="408"/>
      <c r="FO82" s="408"/>
      <c r="FP82" s="408"/>
      <c r="FQ82" s="408"/>
      <c r="FR82" s="408"/>
      <c r="FS82" s="408"/>
      <c r="FT82" s="408"/>
      <c r="FU82" s="408"/>
      <c r="FV82" s="408"/>
      <c r="FW82" s="408"/>
      <c r="FX82" s="408"/>
      <c r="FY82" s="408"/>
      <c r="FZ82" s="408"/>
      <c r="GA82" s="408"/>
      <c r="GB82" s="408"/>
      <c r="GC82" s="408"/>
      <c r="GD82" s="408"/>
      <c r="GE82" s="408"/>
      <c r="GF82" s="408"/>
      <c r="GG82" s="408"/>
      <c r="GH82" s="408"/>
      <c r="GI82" s="408"/>
      <c r="GJ82" s="408"/>
      <c r="GK82" s="408"/>
      <c r="GL82" s="408"/>
      <c r="GM82" s="408"/>
      <c r="GN82" s="408"/>
      <c r="GO82" s="408"/>
      <c r="GP82" s="408"/>
      <c r="GQ82" s="408"/>
      <c r="GR82" s="408"/>
      <c r="GS82" s="408"/>
      <c r="GT82" s="408"/>
      <c r="GU82" s="408"/>
      <c r="GV82" s="408"/>
      <c r="GW82" s="408"/>
      <c r="GX82" s="408"/>
      <c r="GY82" s="408"/>
      <c r="GZ82" s="408"/>
      <c r="HA82" s="408"/>
      <c r="HB82" s="408"/>
      <c r="HC82" s="408"/>
      <c r="HD82" s="408"/>
      <c r="HE82" s="408"/>
      <c r="HF82" s="408"/>
      <c r="HG82" s="408"/>
      <c r="HH82" s="408"/>
      <c r="HI82" s="408"/>
      <c r="HJ82" s="408"/>
      <c r="HK82" s="408"/>
      <c r="HL82" s="408"/>
      <c r="HM82" s="408"/>
      <c r="HN82" s="408"/>
      <c r="HO82" s="408"/>
      <c r="HP82" s="408"/>
      <c r="HQ82" s="408"/>
      <c r="HR82" s="408"/>
      <c r="HS82" s="408"/>
      <c r="HT82" s="408"/>
      <c r="HU82" s="408"/>
      <c r="HV82" s="408"/>
      <c r="HW82" s="408"/>
      <c r="HX82" s="408"/>
      <c r="HY82" s="408"/>
      <c r="HZ82" s="408"/>
      <c r="IA82" s="408"/>
      <c r="IB82" s="408"/>
      <c r="IC82" s="408"/>
      <c r="ID82" s="408"/>
      <c r="IE82" s="408"/>
      <c r="IF82" s="408"/>
      <c r="IG82" s="408"/>
      <c r="IH82" s="408"/>
      <c r="II82" s="408"/>
      <c r="IJ82" s="408"/>
      <c r="IK82" s="408"/>
      <c r="IL82" s="408"/>
      <c r="IM82" s="408"/>
      <c r="IN82" s="408"/>
      <c r="IO82" s="408"/>
      <c r="IP82" s="408"/>
      <c r="IQ82" s="408"/>
      <c r="IR82" s="408"/>
      <c r="IS82" s="408"/>
      <c r="IT82" s="408"/>
      <c r="IU82" s="408"/>
      <c r="IV82" s="408"/>
      <c r="IW82" s="408"/>
    </row>
    <row r="83" customFormat="false" ht="15.75" hidden="false" customHeight="false" outlineLevel="0" collapsed="false">
      <c r="A83" s="546"/>
      <c r="B83" s="403"/>
      <c r="C83" s="403"/>
      <c r="D83" s="403"/>
      <c r="E83" s="403"/>
      <c r="F83" s="403"/>
      <c r="G83" s="403"/>
      <c r="H83" s="547"/>
      <c r="I83" s="547"/>
      <c r="J83" s="548"/>
      <c r="K83" s="408"/>
      <c r="L83" s="408"/>
      <c r="M83" s="408"/>
      <c r="N83" s="408"/>
      <c r="O83" s="408"/>
      <c r="P83" s="408"/>
      <c r="Q83" s="408"/>
      <c r="R83" s="408"/>
      <c r="S83" s="408"/>
      <c r="T83" s="408"/>
      <c r="U83" s="408"/>
      <c r="V83" s="408"/>
      <c r="W83" s="408"/>
      <c r="X83" s="408"/>
      <c r="Y83" s="408"/>
      <c r="Z83" s="408"/>
      <c r="AA83" s="408"/>
      <c r="AB83" s="408"/>
      <c r="AC83" s="408"/>
      <c r="AD83" s="408"/>
      <c r="AE83" s="408"/>
      <c r="AF83" s="408"/>
      <c r="AG83" s="408"/>
      <c r="AH83" s="408"/>
      <c r="AI83" s="408"/>
      <c r="AJ83" s="408"/>
      <c r="AK83" s="408"/>
      <c r="AL83" s="408"/>
      <c r="AM83" s="408"/>
      <c r="AN83" s="408"/>
      <c r="AO83" s="408"/>
      <c r="AP83" s="408"/>
      <c r="AQ83" s="408"/>
      <c r="AR83" s="408"/>
      <c r="AS83" s="408"/>
      <c r="AT83" s="408"/>
      <c r="AU83" s="408"/>
      <c r="AV83" s="408"/>
      <c r="AW83" s="408"/>
      <c r="AX83" s="408"/>
      <c r="AY83" s="408"/>
      <c r="AZ83" s="408"/>
      <c r="BA83" s="408"/>
      <c r="BB83" s="408"/>
      <c r="BC83" s="408"/>
      <c r="BD83" s="408"/>
      <c r="BE83" s="408"/>
      <c r="BF83" s="408"/>
      <c r="BG83" s="408"/>
      <c r="BH83" s="408"/>
      <c r="BI83" s="408"/>
      <c r="BJ83" s="408"/>
      <c r="BK83" s="408"/>
      <c r="BL83" s="408"/>
      <c r="BM83" s="408"/>
      <c r="BN83" s="408"/>
      <c r="BO83" s="408"/>
      <c r="BP83" s="408"/>
      <c r="BQ83" s="408"/>
      <c r="BR83" s="408"/>
      <c r="BS83" s="408"/>
      <c r="BT83" s="408"/>
      <c r="BU83" s="408"/>
      <c r="BV83" s="408"/>
      <c r="BW83" s="408"/>
      <c r="BX83" s="408"/>
      <c r="BY83" s="408"/>
      <c r="BZ83" s="408"/>
      <c r="CA83" s="408"/>
      <c r="CB83" s="408"/>
      <c r="CC83" s="408"/>
      <c r="CD83" s="408"/>
      <c r="CE83" s="408"/>
      <c r="CF83" s="408"/>
      <c r="CG83" s="408"/>
      <c r="CH83" s="408"/>
      <c r="CI83" s="408"/>
      <c r="CJ83" s="408"/>
      <c r="CK83" s="408"/>
      <c r="CL83" s="408"/>
      <c r="CM83" s="408"/>
      <c r="CN83" s="408"/>
      <c r="CO83" s="408"/>
      <c r="CP83" s="408"/>
      <c r="CQ83" s="408"/>
      <c r="CR83" s="408"/>
      <c r="CS83" s="408"/>
      <c r="CT83" s="408"/>
      <c r="CU83" s="408"/>
      <c r="CV83" s="408"/>
      <c r="CW83" s="408"/>
      <c r="CX83" s="408"/>
      <c r="CY83" s="408"/>
      <c r="CZ83" s="408"/>
      <c r="DA83" s="408"/>
      <c r="DB83" s="408"/>
      <c r="DC83" s="408"/>
      <c r="DD83" s="408"/>
      <c r="DE83" s="408"/>
      <c r="DF83" s="408"/>
      <c r="DG83" s="408"/>
      <c r="DH83" s="408"/>
      <c r="DI83" s="408"/>
      <c r="DJ83" s="408"/>
      <c r="DK83" s="408"/>
      <c r="DL83" s="408"/>
      <c r="DM83" s="408"/>
      <c r="DN83" s="408"/>
      <c r="DO83" s="408"/>
      <c r="DP83" s="408"/>
      <c r="DQ83" s="408"/>
      <c r="DR83" s="408"/>
      <c r="DS83" s="408"/>
      <c r="DT83" s="408"/>
      <c r="DU83" s="408"/>
      <c r="DV83" s="408"/>
      <c r="DW83" s="408"/>
      <c r="DX83" s="408"/>
      <c r="DY83" s="408"/>
      <c r="DZ83" s="408"/>
      <c r="EA83" s="408"/>
      <c r="EB83" s="408"/>
      <c r="EC83" s="408"/>
      <c r="ED83" s="408"/>
      <c r="EE83" s="408"/>
      <c r="EF83" s="408"/>
      <c r="EG83" s="408"/>
      <c r="EH83" s="408"/>
      <c r="EI83" s="408"/>
      <c r="EJ83" s="408"/>
      <c r="EK83" s="408"/>
      <c r="EL83" s="408"/>
      <c r="EM83" s="408"/>
      <c r="EN83" s="408"/>
      <c r="EO83" s="408"/>
      <c r="EP83" s="408"/>
      <c r="EQ83" s="408"/>
      <c r="ER83" s="408"/>
      <c r="ES83" s="408"/>
      <c r="ET83" s="408"/>
      <c r="EU83" s="408"/>
      <c r="EV83" s="408"/>
      <c r="EW83" s="408"/>
      <c r="EX83" s="408"/>
      <c r="EY83" s="408"/>
      <c r="EZ83" s="408"/>
      <c r="FA83" s="408"/>
      <c r="FB83" s="408"/>
      <c r="FC83" s="408"/>
      <c r="FD83" s="408"/>
      <c r="FE83" s="408"/>
      <c r="FF83" s="408"/>
      <c r="FG83" s="408"/>
      <c r="FH83" s="408"/>
      <c r="FI83" s="408"/>
      <c r="FJ83" s="408"/>
      <c r="FK83" s="408"/>
      <c r="FL83" s="408"/>
      <c r="FM83" s="408"/>
      <c r="FN83" s="408"/>
      <c r="FO83" s="408"/>
      <c r="FP83" s="408"/>
      <c r="FQ83" s="408"/>
      <c r="FR83" s="408"/>
      <c r="FS83" s="408"/>
      <c r="FT83" s="408"/>
      <c r="FU83" s="408"/>
      <c r="FV83" s="408"/>
      <c r="FW83" s="408"/>
      <c r="FX83" s="408"/>
      <c r="FY83" s="408"/>
      <c r="FZ83" s="408"/>
      <c r="GA83" s="408"/>
      <c r="GB83" s="408"/>
      <c r="GC83" s="408"/>
      <c r="GD83" s="408"/>
      <c r="GE83" s="408"/>
      <c r="GF83" s="408"/>
      <c r="GG83" s="408"/>
      <c r="GH83" s="408"/>
      <c r="GI83" s="408"/>
      <c r="GJ83" s="408"/>
      <c r="GK83" s="408"/>
      <c r="GL83" s="408"/>
      <c r="GM83" s="408"/>
      <c r="GN83" s="408"/>
      <c r="GO83" s="408"/>
      <c r="GP83" s="408"/>
      <c r="GQ83" s="408"/>
      <c r="GR83" s="408"/>
      <c r="GS83" s="408"/>
      <c r="GT83" s="408"/>
      <c r="GU83" s="408"/>
      <c r="GV83" s="408"/>
      <c r="GW83" s="408"/>
      <c r="GX83" s="408"/>
      <c r="GY83" s="408"/>
      <c r="GZ83" s="408"/>
      <c r="HA83" s="408"/>
      <c r="HB83" s="408"/>
      <c r="HC83" s="408"/>
      <c r="HD83" s="408"/>
      <c r="HE83" s="408"/>
      <c r="HF83" s="408"/>
      <c r="HG83" s="408"/>
      <c r="HH83" s="408"/>
      <c r="HI83" s="408"/>
      <c r="HJ83" s="408"/>
      <c r="HK83" s="408"/>
      <c r="HL83" s="408"/>
      <c r="HM83" s="408"/>
      <c r="HN83" s="408"/>
      <c r="HO83" s="408"/>
      <c r="HP83" s="408"/>
      <c r="HQ83" s="408"/>
      <c r="HR83" s="408"/>
      <c r="HS83" s="408"/>
      <c r="HT83" s="408"/>
      <c r="HU83" s="408"/>
      <c r="HV83" s="408"/>
      <c r="HW83" s="408"/>
      <c r="HX83" s="408"/>
      <c r="HY83" s="408"/>
      <c r="HZ83" s="408"/>
      <c r="IA83" s="408"/>
      <c r="IB83" s="408"/>
      <c r="IC83" s="408"/>
      <c r="ID83" s="408"/>
      <c r="IE83" s="408"/>
      <c r="IF83" s="408"/>
      <c r="IG83" s="408"/>
      <c r="IH83" s="408"/>
      <c r="II83" s="408"/>
      <c r="IJ83" s="408"/>
      <c r="IK83" s="408"/>
      <c r="IL83" s="408"/>
      <c r="IM83" s="408"/>
      <c r="IN83" s="408"/>
      <c r="IO83" s="408"/>
      <c r="IP83" s="408"/>
      <c r="IQ83" s="408"/>
      <c r="IR83" s="408"/>
      <c r="IS83" s="408"/>
      <c r="IT83" s="408"/>
      <c r="IU83" s="408"/>
      <c r="IV83" s="408"/>
      <c r="IW83" s="408"/>
    </row>
    <row r="84" customFormat="false" ht="18.75" hidden="false" customHeight="false" outlineLevel="0" collapsed="false">
      <c r="A84" s="568"/>
      <c r="B84" s="403"/>
      <c r="C84" s="403"/>
      <c r="D84" s="403"/>
      <c r="E84" s="403"/>
      <c r="F84" s="403"/>
      <c r="G84" s="403"/>
      <c r="H84" s="403"/>
      <c r="I84" s="403"/>
      <c r="J84" s="569"/>
      <c r="K84" s="570"/>
      <c r="L84" s="571"/>
      <c r="M84" s="415"/>
      <c r="N84" s="572"/>
      <c r="O84" s="573"/>
      <c r="P84" s="573"/>
      <c r="Q84" s="496"/>
      <c r="R84" s="496"/>
      <c r="S84" s="408"/>
      <c r="T84" s="408"/>
      <c r="U84" s="408"/>
      <c r="V84" s="408"/>
      <c r="W84" s="408"/>
      <c r="X84" s="408"/>
      <c r="Y84" s="408"/>
      <c r="Z84" s="408"/>
      <c r="AA84" s="408"/>
      <c r="AB84" s="408"/>
      <c r="AC84" s="408"/>
      <c r="AD84" s="408"/>
      <c r="AE84" s="408"/>
      <c r="AF84" s="408"/>
      <c r="AG84" s="408"/>
      <c r="AH84" s="408"/>
      <c r="AI84" s="408"/>
      <c r="AJ84" s="408"/>
      <c r="AK84" s="408"/>
      <c r="AL84" s="408"/>
      <c r="AM84" s="408"/>
      <c r="AN84" s="408"/>
      <c r="AO84" s="408"/>
      <c r="AP84" s="408"/>
      <c r="AQ84" s="408"/>
      <c r="AR84" s="408"/>
      <c r="AS84" s="408"/>
      <c r="AT84" s="408"/>
      <c r="AU84" s="408"/>
      <c r="AV84" s="408"/>
      <c r="AW84" s="408"/>
      <c r="AX84" s="408"/>
      <c r="AY84" s="408"/>
      <c r="AZ84" s="408"/>
      <c r="BA84" s="408"/>
      <c r="BB84" s="408"/>
      <c r="BC84" s="408"/>
      <c r="BD84" s="408"/>
      <c r="BE84" s="408"/>
      <c r="BF84" s="408"/>
      <c r="BG84" s="408"/>
      <c r="BH84" s="408"/>
      <c r="BI84" s="408"/>
      <c r="BJ84" s="408"/>
      <c r="BK84" s="408"/>
      <c r="BL84" s="408"/>
      <c r="BM84" s="408"/>
      <c r="BN84" s="408"/>
      <c r="BO84" s="408"/>
      <c r="BP84" s="408"/>
      <c r="BQ84" s="408"/>
      <c r="BR84" s="408"/>
      <c r="BS84" s="408"/>
      <c r="BT84" s="408"/>
      <c r="BU84" s="408"/>
      <c r="BV84" s="408"/>
      <c r="BW84" s="408"/>
      <c r="BX84" s="408"/>
      <c r="BY84" s="408"/>
      <c r="BZ84" s="408"/>
      <c r="CA84" s="408"/>
      <c r="CB84" s="408"/>
      <c r="CC84" s="408"/>
      <c r="CD84" s="408"/>
      <c r="CE84" s="408"/>
      <c r="CF84" s="408"/>
      <c r="CG84" s="408"/>
      <c r="CH84" s="408"/>
      <c r="CI84" s="408"/>
      <c r="CJ84" s="408"/>
      <c r="CK84" s="408"/>
      <c r="CL84" s="408"/>
      <c r="CM84" s="408"/>
      <c r="CN84" s="408"/>
      <c r="CO84" s="408"/>
      <c r="CP84" s="408"/>
      <c r="CQ84" s="408"/>
      <c r="CR84" s="408"/>
      <c r="CS84" s="408"/>
      <c r="CT84" s="408"/>
      <c r="CU84" s="408"/>
      <c r="CV84" s="408"/>
      <c r="CW84" s="408"/>
      <c r="CX84" s="408"/>
      <c r="CY84" s="408"/>
      <c r="CZ84" s="408"/>
      <c r="DA84" s="408"/>
      <c r="DB84" s="408"/>
      <c r="DC84" s="408"/>
      <c r="DD84" s="408"/>
      <c r="DE84" s="408"/>
      <c r="DF84" s="408"/>
      <c r="DG84" s="408"/>
      <c r="DH84" s="408"/>
      <c r="DI84" s="408"/>
      <c r="DJ84" s="408"/>
      <c r="DK84" s="408"/>
      <c r="DL84" s="408"/>
      <c r="DM84" s="408"/>
      <c r="DN84" s="408"/>
      <c r="DO84" s="408"/>
      <c r="DP84" s="408"/>
      <c r="DQ84" s="408"/>
      <c r="DR84" s="408"/>
      <c r="DS84" s="408"/>
      <c r="DT84" s="408"/>
      <c r="DU84" s="408"/>
      <c r="DV84" s="408"/>
      <c r="DW84" s="408"/>
      <c r="DX84" s="408"/>
      <c r="DY84" s="408"/>
      <c r="DZ84" s="408"/>
      <c r="EA84" s="408"/>
      <c r="EB84" s="408"/>
      <c r="EC84" s="408"/>
      <c r="ED84" s="408"/>
      <c r="EE84" s="408"/>
      <c r="EF84" s="408"/>
      <c r="EG84" s="408"/>
      <c r="EH84" s="408"/>
      <c r="EI84" s="408"/>
      <c r="EJ84" s="408"/>
      <c r="EK84" s="408"/>
      <c r="EL84" s="408"/>
      <c r="EM84" s="408"/>
      <c r="EN84" s="408"/>
      <c r="EO84" s="408"/>
      <c r="EP84" s="408"/>
      <c r="EQ84" s="408"/>
      <c r="ER84" s="408"/>
      <c r="ES84" s="408"/>
      <c r="ET84" s="408"/>
      <c r="EU84" s="408"/>
      <c r="EV84" s="408"/>
      <c r="EW84" s="408"/>
      <c r="EX84" s="408"/>
      <c r="EY84" s="408"/>
      <c r="EZ84" s="408"/>
      <c r="FA84" s="408"/>
      <c r="FB84" s="408"/>
      <c r="FC84" s="408"/>
      <c r="FD84" s="408"/>
      <c r="FE84" s="408"/>
      <c r="FF84" s="408"/>
      <c r="FG84" s="408"/>
      <c r="FH84" s="408"/>
      <c r="FI84" s="408"/>
      <c r="FJ84" s="408"/>
      <c r="FK84" s="408"/>
      <c r="FL84" s="408"/>
      <c r="FM84" s="408"/>
      <c r="FN84" s="408"/>
      <c r="FO84" s="408"/>
      <c r="FP84" s="408"/>
      <c r="FQ84" s="408"/>
      <c r="FR84" s="408"/>
      <c r="FS84" s="408"/>
      <c r="FT84" s="408"/>
      <c r="FU84" s="408"/>
      <c r="FV84" s="408"/>
      <c r="FW84" s="408"/>
      <c r="FX84" s="408"/>
      <c r="FY84" s="408"/>
      <c r="FZ84" s="408"/>
      <c r="GA84" s="408"/>
      <c r="GB84" s="408"/>
      <c r="GC84" s="408"/>
      <c r="GD84" s="408"/>
      <c r="GE84" s="408"/>
      <c r="GF84" s="408"/>
      <c r="GG84" s="408"/>
      <c r="GH84" s="408"/>
      <c r="GI84" s="408"/>
      <c r="GJ84" s="408"/>
      <c r="GK84" s="408"/>
      <c r="GL84" s="408"/>
      <c r="GM84" s="408"/>
      <c r="GN84" s="408"/>
      <c r="GO84" s="408"/>
      <c r="GP84" s="408"/>
      <c r="GQ84" s="408"/>
      <c r="GR84" s="408"/>
      <c r="GS84" s="408"/>
      <c r="GT84" s="408"/>
      <c r="GU84" s="408"/>
      <c r="GV84" s="408"/>
      <c r="GW84" s="408"/>
      <c r="GX84" s="408"/>
      <c r="GY84" s="408"/>
      <c r="GZ84" s="408"/>
      <c r="HA84" s="408"/>
      <c r="HB84" s="408"/>
      <c r="HC84" s="408"/>
      <c r="HD84" s="408"/>
      <c r="HE84" s="408"/>
      <c r="HF84" s="408"/>
      <c r="HG84" s="408"/>
      <c r="HH84" s="408"/>
      <c r="HI84" s="408"/>
      <c r="HJ84" s="408"/>
      <c r="HK84" s="408"/>
      <c r="HL84" s="408"/>
      <c r="HM84" s="408"/>
      <c r="HN84" s="408"/>
      <c r="HO84" s="408"/>
      <c r="HP84" s="408"/>
      <c r="HQ84" s="408"/>
      <c r="HR84" s="408"/>
      <c r="HS84" s="408"/>
      <c r="HT84" s="408"/>
      <c r="HU84" s="408"/>
      <c r="HV84" s="408"/>
      <c r="HW84" s="408"/>
      <c r="HX84" s="408"/>
      <c r="HY84" s="408"/>
      <c r="HZ84" s="408"/>
      <c r="IA84" s="408"/>
      <c r="IB84" s="408"/>
      <c r="IC84" s="408"/>
      <c r="ID84" s="408"/>
      <c r="IE84" s="408"/>
      <c r="IF84" s="408"/>
      <c r="IG84" s="408"/>
      <c r="IH84" s="408"/>
      <c r="II84" s="408"/>
      <c r="IJ84" s="408"/>
      <c r="IK84" s="408"/>
      <c r="IL84" s="408"/>
      <c r="IM84" s="408"/>
      <c r="IN84" s="408"/>
      <c r="IO84" s="408"/>
      <c r="IP84" s="408"/>
      <c r="IQ84" s="408"/>
      <c r="IR84" s="408"/>
      <c r="IS84" s="408"/>
      <c r="IT84" s="408"/>
      <c r="IU84" s="408"/>
      <c r="IV84" s="408"/>
      <c r="IW84" s="408"/>
    </row>
    <row r="85" customFormat="false" ht="12.75" hidden="false" customHeight="false" outlineLevel="0" collapsed="false">
      <c r="B85" s="546"/>
      <c r="C85" s="403"/>
      <c r="D85" s="403"/>
      <c r="E85" s="403"/>
      <c r="F85" s="408"/>
      <c r="G85" s="546"/>
      <c r="H85" s="403"/>
      <c r="I85" s="403"/>
      <c r="J85" s="569"/>
      <c r="K85" s="570"/>
      <c r="L85" s="571"/>
      <c r="M85" s="415"/>
      <c r="N85" s="572"/>
      <c r="O85" s="573"/>
      <c r="P85" s="573"/>
      <c r="Q85" s="496"/>
      <c r="R85" s="496"/>
      <c r="S85" s="408"/>
      <c r="T85" s="408"/>
      <c r="U85" s="408"/>
      <c r="V85" s="408"/>
      <c r="W85" s="408"/>
      <c r="X85" s="408"/>
      <c r="Y85" s="408"/>
      <c r="Z85" s="408"/>
      <c r="AA85" s="408"/>
      <c r="AB85" s="408"/>
      <c r="AC85" s="408"/>
      <c r="AD85" s="408"/>
      <c r="AE85" s="408"/>
      <c r="AF85" s="408"/>
      <c r="AG85" s="408"/>
      <c r="AH85" s="408"/>
      <c r="AI85" s="408"/>
      <c r="AJ85" s="408"/>
      <c r="AK85" s="408"/>
      <c r="AL85" s="408"/>
      <c r="AM85" s="408"/>
      <c r="AN85" s="408"/>
      <c r="AO85" s="408"/>
      <c r="AP85" s="408"/>
      <c r="AQ85" s="408"/>
      <c r="AR85" s="408"/>
      <c r="AS85" s="408"/>
      <c r="AT85" s="408"/>
      <c r="AU85" s="408"/>
      <c r="AV85" s="408"/>
      <c r="AW85" s="408"/>
      <c r="AX85" s="408"/>
      <c r="AY85" s="408"/>
      <c r="AZ85" s="408"/>
      <c r="BA85" s="408"/>
      <c r="BB85" s="408"/>
      <c r="BC85" s="408"/>
      <c r="BD85" s="408"/>
      <c r="BE85" s="408"/>
      <c r="BF85" s="408"/>
      <c r="BG85" s="408"/>
      <c r="BH85" s="408"/>
      <c r="BI85" s="408"/>
      <c r="BJ85" s="408"/>
      <c r="BK85" s="408"/>
      <c r="BL85" s="408"/>
      <c r="BM85" s="408"/>
      <c r="BN85" s="408"/>
      <c r="BO85" s="408"/>
      <c r="BP85" s="408"/>
      <c r="BQ85" s="408"/>
      <c r="BR85" s="408"/>
      <c r="BS85" s="408"/>
      <c r="BT85" s="408"/>
      <c r="BU85" s="408"/>
      <c r="BV85" s="408"/>
      <c r="BW85" s="408"/>
      <c r="BX85" s="408"/>
      <c r="BY85" s="408"/>
      <c r="BZ85" s="408"/>
      <c r="CA85" s="408"/>
      <c r="CB85" s="408"/>
      <c r="CC85" s="408"/>
      <c r="CD85" s="408"/>
      <c r="CE85" s="408"/>
      <c r="CF85" s="408"/>
      <c r="CG85" s="408"/>
      <c r="CH85" s="408"/>
      <c r="CI85" s="408"/>
      <c r="CJ85" s="408"/>
      <c r="CK85" s="408"/>
      <c r="CL85" s="408"/>
      <c r="CM85" s="408"/>
      <c r="CN85" s="408"/>
      <c r="CO85" s="408"/>
      <c r="CP85" s="408"/>
      <c r="CQ85" s="408"/>
      <c r="CR85" s="408"/>
      <c r="CS85" s="408"/>
      <c r="CT85" s="408"/>
      <c r="CU85" s="408"/>
      <c r="CV85" s="408"/>
      <c r="CW85" s="408"/>
      <c r="CX85" s="408"/>
      <c r="CY85" s="408"/>
      <c r="CZ85" s="408"/>
      <c r="DA85" s="408"/>
      <c r="DB85" s="408"/>
      <c r="DC85" s="408"/>
      <c r="DD85" s="408"/>
      <c r="DE85" s="408"/>
      <c r="DF85" s="408"/>
      <c r="DG85" s="408"/>
      <c r="DH85" s="408"/>
      <c r="DI85" s="408"/>
      <c r="DJ85" s="408"/>
      <c r="DK85" s="408"/>
      <c r="DL85" s="408"/>
      <c r="DM85" s="408"/>
      <c r="DN85" s="408"/>
      <c r="DO85" s="408"/>
      <c r="DP85" s="408"/>
      <c r="DQ85" s="408"/>
      <c r="DR85" s="408"/>
      <c r="DS85" s="408"/>
      <c r="DT85" s="408"/>
      <c r="DU85" s="408"/>
      <c r="DV85" s="408"/>
      <c r="DW85" s="408"/>
      <c r="DX85" s="408"/>
      <c r="DY85" s="408"/>
      <c r="DZ85" s="408"/>
      <c r="EA85" s="408"/>
      <c r="EB85" s="408"/>
      <c r="EC85" s="408"/>
      <c r="ED85" s="408"/>
      <c r="EE85" s="408"/>
      <c r="EF85" s="408"/>
      <c r="EG85" s="408"/>
      <c r="EH85" s="408"/>
      <c r="EI85" s="408"/>
      <c r="EJ85" s="408"/>
      <c r="EK85" s="408"/>
      <c r="EL85" s="408"/>
      <c r="EM85" s="408"/>
      <c r="EN85" s="408"/>
      <c r="EO85" s="408"/>
      <c r="EP85" s="408"/>
      <c r="EQ85" s="408"/>
      <c r="ER85" s="408"/>
      <c r="ES85" s="408"/>
      <c r="ET85" s="408"/>
      <c r="EU85" s="408"/>
      <c r="EV85" s="408"/>
      <c r="EW85" s="408"/>
      <c r="EX85" s="408"/>
      <c r="EY85" s="408"/>
      <c r="EZ85" s="408"/>
      <c r="FA85" s="408"/>
      <c r="FB85" s="408"/>
      <c r="FC85" s="408"/>
      <c r="FD85" s="408"/>
      <c r="FE85" s="408"/>
      <c r="FF85" s="408"/>
      <c r="FG85" s="408"/>
      <c r="FH85" s="408"/>
      <c r="FI85" s="408"/>
      <c r="FJ85" s="408"/>
      <c r="FK85" s="408"/>
      <c r="FL85" s="408"/>
      <c r="FM85" s="408"/>
      <c r="FN85" s="408"/>
      <c r="FO85" s="408"/>
      <c r="FP85" s="408"/>
      <c r="FQ85" s="408"/>
      <c r="FR85" s="408"/>
      <c r="FS85" s="408"/>
      <c r="FT85" s="408"/>
      <c r="FU85" s="408"/>
      <c r="FV85" s="408"/>
      <c r="FW85" s="408"/>
      <c r="FX85" s="408"/>
      <c r="FY85" s="408"/>
      <c r="FZ85" s="408"/>
      <c r="GA85" s="408"/>
      <c r="GB85" s="408"/>
      <c r="GC85" s="408"/>
      <c r="GD85" s="408"/>
      <c r="GE85" s="408"/>
      <c r="GF85" s="408"/>
      <c r="GG85" s="408"/>
      <c r="GH85" s="408"/>
      <c r="GI85" s="408"/>
      <c r="GJ85" s="408"/>
      <c r="GK85" s="408"/>
      <c r="GL85" s="408"/>
      <c r="GM85" s="408"/>
      <c r="GN85" s="408"/>
      <c r="GO85" s="408"/>
      <c r="GP85" s="408"/>
      <c r="GQ85" s="408"/>
      <c r="GR85" s="408"/>
      <c r="GS85" s="408"/>
      <c r="GT85" s="408"/>
      <c r="GU85" s="408"/>
      <c r="GV85" s="408"/>
      <c r="GW85" s="408"/>
      <c r="GX85" s="408"/>
      <c r="GY85" s="408"/>
      <c r="GZ85" s="408"/>
      <c r="HA85" s="408"/>
      <c r="HB85" s="408"/>
      <c r="HC85" s="408"/>
      <c r="HD85" s="408"/>
      <c r="HE85" s="408"/>
      <c r="HF85" s="408"/>
      <c r="HG85" s="408"/>
      <c r="HH85" s="408"/>
      <c r="HI85" s="408"/>
      <c r="HJ85" s="408"/>
      <c r="HK85" s="408"/>
      <c r="HL85" s="408"/>
      <c r="HM85" s="408"/>
      <c r="HN85" s="408"/>
      <c r="HO85" s="408"/>
      <c r="HP85" s="408"/>
      <c r="HQ85" s="408"/>
      <c r="HR85" s="408"/>
      <c r="HS85" s="408"/>
      <c r="HT85" s="408"/>
      <c r="HU85" s="408"/>
      <c r="HV85" s="408"/>
      <c r="HW85" s="408"/>
      <c r="HX85" s="408"/>
      <c r="HY85" s="408"/>
      <c r="HZ85" s="408"/>
      <c r="IA85" s="408"/>
      <c r="IB85" s="408"/>
      <c r="IC85" s="408"/>
      <c r="ID85" s="408"/>
      <c r="IE85" s="408"/>
      <c r="IF85" s="408"/>
      <c r="IG85" s="408"/>
      <c r="IH85" s="408"/>
      <c r="II85" s="408"/>
      <c r="IJ85" s="408"/>
      <c r="IK85" s="408"/>
      <c r="IL85" s="408"/>
      <c r="IM85" s="408"/>
      <c r="IN85" s="408"/>
      <c r="IO85" s="408"/>
      <c r="IP85" s="408"/>
      <c r="IQ85" s="408"/>
      <c r="IR85" s="408"/>
      <c r="IS85" s="408"/>
      <c r="IT85" s="408"/>
      <c r="IU85" s="408"/>
      <c r="IV85" s="408"/>
      <c r="IW85" s="408"/>
    </row>
    <row r="86" customFormat="false" ht="12.75" hidden="false" customHeight="false" outlineLevel="0" collapsed="false">
      <c r="B86" s="403"/>
      <c r="C86" s="403"/>
      <c r="D86" s="403"/>
      <c r="E86" s="403"/>
      <c r="F86" s="574"/>
      <c r="G86" s="403"/>
      <c r="H86" s="403"/>
      <c r="I86" s="403"/>
      <c r="J86" s="569"/>
      <c r="K86" s="570"/>
      <c r="L86" s="571"/>
      <c r="M86" s="415"/>
      <c r="N86" s="572"/>
      <c r="O86" s="573"/>
      <c r="P86" s="573"/>
      <c r="Q86" s="496"/>
      <c r="R86" s="496"/>
      <c r="S86" s="408"/>
      <c r="T86" s="408"/>
      <c r="U86" s="408"/>
      <c r="V86" s="408"/>
      <c r="W86" s="408"/>
      <c r="X86" s="408"/>
      <c r="Y86" s="408"/>
      <c r="Z86" s="408"/>
      <c r="AA86" s="408"/>
      <c r="AB86" s="408"/>
      <c r="AC86" s="408"/>
      <c r="AD86" s="408"/>
      <c r="AE86" s="408"/>
      <c r="AF86" s="408"/>
      <c r="AG86" s="408"/>
      <c r="AH86" s="408"/>
      <c r="AI86" s="408"/>
      <c r="AJ86" s="408"/>
      <c r="AK86" s="408"/>
      <c r="AL86" s="408"/>
      <c r="AM86" s="408"/>
      <c r="AN86" s="408"/>
      <c r="AO86" s="408"/>
      <c r="AP86" s="408"/>
      <c r="AQ86" s="408"/>
      <c r="AR86" s="408"/>
      <c r="AS86" s="408"/>
      <c r="AT86" s="408"/>
      <c r="AU86" s="408"/>
      <c r="AV86" s="408"/>
      <c r="AW86" s="408"/>
      <c r="AX86" s="408"/>
      <c r="AY86" s="408"/>
      <c r="AZ86" s="408"/>
      <c r="BA86" s="408"/>
      <c r="BB86" s="408"/>
      <c r="BC86" s="408"/>
      <c r="BD86" s="408"/>
      <c r="BE86" s="408"/>
      <c r="BF86" s="408"/>
      <c r="BG86" s="408"/>
      <c r="BH86" s="408"/>
      <c r="BI86" s="408"/>
      <c r="BJ86" s="408"/>
      <c r="BK86" s="408"/>
      <c r="BL86" s="408"/>
      <c r="BM86" s="408"/>
      <c r="BN86" s="408"/>
      <c r="BO86" s="408"/>
      <c r="BP86" s="408"/>
      <c r="BQ86" s="408"/>
      <c r="BR86" s="408"/>
      <c r="BS86" s="408"/>
      <c r="BT86" s="408"/>
      <c r="BU86" s="408"/>
      <c r="BV86" s="408"/>
      <c r="BW86" s="408"/>
      <c r="BX86" s="408"/>
      <c r="BY86" s="408"/>
      <c r="BZ86" s="408"/>
      <c r="CA86" s="408"/>
      <c r="CB86" s="408"/>
      <c r="CC86" s="408"/>
      <c r="CD86" s="408"/>
      <c r="CE86" s="408"/>
      <c r="CF86" s="408"/>
      <c r="CG86" s="408"/>
      <c r="CH86" s="408"/>
      <c r="CI86" s="408"/>
      <c r="CJ86" s="408"/>
      <c r="CK86" s="408"/>
      <c r="CL86" s="408"/>
      <c r="CM86" s="408"/>
      <c r="CN86" s="408"/>
      <c r="CO86" s="408"/>
      <c r="CP86" s="408"/>
      <c r="CQ86" s="408"/>
      <c r="CR86" s="408"/>
      <c r="CS86" s="408"/>
      <c r="CT86" s="408"/>
      <c r="CU86" s="408"/>
      <c r="CV86" s="408"/>
      <c r="CW86" s="408"/>
      <c r="CX86" s="408"/>
      <c r="CY86" s="408"/>
      <c r="CZ86" s="408"/>
      <c r="DA86" s="408"/>
      <c r="DB86" s="408"/>
      <c r="DC86" s="408"/>
      <c r="DD86" s="408"/>
      <c r="DE86" s="408"/>
      <c r="DF86" s="408"/>
      <c r="DG86" s="408"/>
      <c r="DH86" s="408"/>
      <c r="DI86" s="408"/>
      <c r="DJ86" s="408"/>
      <c r="DK86" s="408"/>
      <c r="DL86" s="408"/>
      <c r="DM86" s="408"/>
      <c r="DN86" s="408"/>
      <c r="DO86" s="408"/>
      <c r="DP86" s="408"/>
      <c r="DQ86" s="408"/>
      <c r="DR86" s="408"/>
      <c r="DS86" s="408"/>
      <c r="DT86" s="408"/>
      <c r="DU86" s="408"/>
      <c r="DV86" s="408"/>
      <c r="DW86" s="408"/>
      <c r="DX86" s="408"/>
      <c r="DY86" s="408"/>
      <c r="DZ86" s="408"/>
      <c r="EA86" s="408"/>
      <c r="EB86" s="408"/>
      <c r="EC86" s="408"/>
      <c r="ED86" s="408"/>
      <c r="EE86" s="408"/>
      <c r="EF86" s="408"/>
      <c r="EG86" s="408"/>
      <c r="EH86" s="408"/>
      <c r="EI86" s="408"/>
      <c r="EJ86" s="408"/>
      <c r="EK86" s="408"/>
      <c r="EL86" s="408"/>
      <c r="EM86" s="408"/>
      <c r="EN86" s="408"/>
      <c r="EO86" s="408"/>
      <c r="EP86" s="408"/>
      <c r="EQ86" s="408"/>
      <c r="ER86" s="408"/>
      <c r="ES86" s="408"/>
      <c r="ET86" s="408"/>
      <c r="EU86" s="408"/>
      <c r="EV86" s="408"/>
      <c r="EW86" s="408"/>
      <c r="EX86" s="408"/>
      <c r="EY86" s="408"/>
      <c r="EZ86" s="408"/>
      <c r="FA86" s="408"/>
      <c r="FB86" s="408"/>
      <c r="FC86" s="408"/>
      <c r="FD86" s="408"/>
      <c r="FE86" s="408"/>
      <c r="FF86" s="408"/>
      <c r="FG86" s="408"/>
      <c r="FH86" s="408"/>
      <c r="FI86" s="408"/>
      <c r="FJ86" s="408"/>
      <c r="FK86" s="408"/>
      <c r="FL86" s="408"/>
      <c r="FM86" s="408"/>
      <c r="FN86" s="408"/>
      <c r="FO86" s="408"/>
      <c r="FP86" s="408"/>
      <c r="FQ86" s="408"/>
      <c r="FR86" s="408"/>
      <c r="FS86" s="408"/>
      <c r="FT86" s="408"/>
      <c r="FU86" s="408"/>
      <c r="FV86" s="408"/>
      <c r="FW86" s="408"/>
      <c r="FX86" s="408"/>
      <c r="FY86" s="408"/>
      <c r="FZ86" s="408"/>
      <c r="GA86" s="408"/>
      <c r="GB86" s="408"/>
      <c r="GC86" s="408"/>
      <c r="GD86" s="408"/>
      <c r="GE86" s="408"/>
      <c r="GF86" s="408"/>
      <c r="GG86" s="408"/>
      <c r="GH86" s="408"/>
      <c r="GI86" s="408"/>
      <c r="GJ86" s="408"/>
      <c r="GK86" s="408"/>
      <c r="GL86" s="408"/>
      <c r="GM86" s="408"/>
      <c r="GN86" s="408"/>
      <c r="GO86" s="408"/>
      <c r="GP86" s="408"/>
      <c r="GQ86" s="408"/>
      <c r="GR86" s="408"/>
      <c r="GS86" s="408"/>
      <c r="GT86" s="408"/>
      <c r="GU86" s="408"/>
      <c r="GV86" s="408"/>
      <c r="GW86" s="408"/>
      <c r="GX86" s="408"/>
      <c r="GY86" s="408"/>
      <c r="GZ86" s="408"/>
      <c r="HA86" s="408"/>
      <c r="HB86" s="408"/>
      <c r="HC86" s="408"/>
      <c r="HD86" s="408"/>
      <c r="HE86" s="408"/>
      <c r="HF86" s="408"/>
      <c r="HG86" s="408"/>
      <c r="HH86" s="408"/>
      <c r="HI86" s="408"/>
      <c r="HJ86" s="408"/>
      <c r="HK86" s="408"/>
      <c r="HL86" s="408"/>
      <c r="HM86" s="408"/>
      <c r="HN86" s="408"/>
      <c r="HO86" s="408"/>
      <c r="HP86" s="408"/>
      <c r="HQ86" s="408"/>
      <c r="HR86" s="408"/>
      <c r="HS86" s="408"/>
      <c r="HT86" s="408"/>
      <c r="HU86" s="408"/>
      <c r="HV86" s="408"/>
      <c r="HW86" s="408"/>
      <c r="HX86" s="408"/>
      <c r="HY86" s="408"/>
      <c r="HZ86" s="408"/>
      <c r="IA86" s="408"/>
      <c r="IB86" s="408"/>
      <c r="IC86" s="408"/>
      <c r="ID86" s="408"/>
      <c r="IE86" s="408"/>
      <c r="IF86" s="408"/>
      <c r="IG86" s="408"/>
      <c r="IH86" s="408"/>
      <c r="II86" s="408"/>
      <c r="IJ86" s="408"/>
      <c r="IK86" s="408"/>
      <c r="IL86" s="408"/>
      <c r="IM86" s="408"/>
      <c r="IN86" s="408"/>
      <c r="IO86" s="408"/>
      <c r="IP86" s="408"/>
      <c r="IQ86" s="408"/>
      <c r="IR86" s="408"/>
      <c r="IS86" s="408"/>
      <c r="IT86" s="408"/>
      <c r="IU86" s="408"/>
      <c r="IV86" s="408"/>
      <c r="IW86" s="408"/>
    </row>
    <row r="87" customFormat="false" ht="12.75" hidden="false" customHeight="false" outlineLevel="0" collapsed="false">
      <c r="B87" s="575"/>
      <c r="C87" s="575"/>
      <c r="D87" s="575"/>
      <c r="E87" s="575"/>
      <c r="F87" s="408"/>
      <c r="G87" s="575"/>
      <c r="H87" s="575"/>
      <c r="I87" s="575"/>
      <c r="J87" s="576"/>
      <c r="K87" s="570"/>
      <c r="L87" s="571"/>
      <c r="M87" s="415"/>
      <c r="N87" s="572"/>
      <c r="O87" s="573"/>
      <c r="P87" s="573"/>
      <c r="Q87" s="496"/>
      <c r="R87" s="496"/>
      <c r="S87" s="408"/>
      <c r="T87" s="408"/>
      <c r="U87" s="408"/>
      <c r="V87" s="408"/>
      <c r="W87" s="408"/>
      <c r="X87" s="408"/>
      <c r="Y87" s="408"/>
      <c r="Z87" s="408"/>
      <c r="AA87" s="408"/>
      <c r="AB87" s="408"/>
      <c r="AC87" s="408"/>
      <c r="AD87" s="408"/>
      <c r="AE87" s="408"/>
      <c r="AF87" s="408"/>
      <c r="AG87" s="408"/>
      <c r="AH87" s="408"/>
      <c r="AI87" s="408"/>
      <c r="AJ87" s="408"/>
      <c r="AK87" s="408"/>
      <c r="AL87" s="408"/>
      <c r="AM87" s="408"/>
      <c r="AN87" s="408"/>
      <c r="AO87" s="408"/>
      <c r="AP87" s="408"/>
      <c r="AQ87" s="408"/>
      <c r="AR87" s="408"/>
      <c r="AS87" s="408"/>
      <c r="AT87" s="408"/>
      <c r="AU87" s="408"/>
      <c r="AV87" s="408"/>
      <c r="AW87" s="408"/>
      <c r="AX87" s="408"/>
      <c r="AY87" s="408"/>
      <c r="AZ87" s="408"/>
      <c r="BA87" s="408"/>
      <c r="BB87" s="408"/>
      <c r="BC87" s="408"/>
      <c r="BD87" s="408"/>
      <c r="BE87" s="408"/>
      <c r="BF87" s="408"/>
      <c r="BG87" s="408"/>
      <c r="BH87" s="408"/>
      <c r="BI87" s="408"/>
      <c r="BJ87" s="408"/>
      <c r="BK87" s="408"/>
      <c r="BL87" s="408"/>
      <c r="BM87" s="408"/>
      <c r="BN87" s="408"/>
      <c r="BO87" s="408"/>
      <c r="BP87" s="408"/>
      <c r="BQ87" s="408"/>
      <c r="BR87" s="408"/>
      <c r="BS87" s="408"/>
      <c r="BT87" s="408"/>
      <c r="BU87" s="408"/>
      <c r="BV87" s="408"/>
      <c r="BW87" s="408"/>
      <c r="BX87" s="408"/>
      <c r="BY87" s="408"/>
      <c r="BZ87" s="408"/>
      <c r="CA87" s="408"/>
      <c r="CB87" s="408"/>
      <c r="CC87" s="408"/>
      <c r="CD87" s="408"/>
      <c r="CE87" s="408"/>
      <c r="CF87" s="408"/>
      <c r="CG87" s="408"/>
      <c r="CH87" s="408"/>
      <c r="CI87" s="408"/>
      <c r="CJ87" s="408"/>
      <c r="CK87" s="408"/>
      <c r="CL87" s="408"/>
      <c r="CM87" s="408"/>
      <c r="CN87" s="408"/>
      <c r="CO87" s="408"/>
      <c r="CP87" s="408"/>
      <c r="CQ87" s="408"/>
      <c r="CR87" s="408"/>
      <c r="CS87" s="408"/>
      <c r="CT87" s="408"/>
      <c r="CU87" s="408"/>
      <c r="CV87" s="408"/>
      <c r="CW87" s="408"/>
      <c r="CX87" s="408"/>
      <c r="CY87" s="408"/>
      <c r="CZ87" s="408"/>
      <c r="DA87" s="408"/>
      <c r="DB87" s="408"/>
      <c r="DC87" s="408"/>
      <c r="DD87" s="408"/>
      <c r="DE87" s="408"/>
      <c r="DF87" s="408"/>
      <c r="DG87" s="408"/>
      <c r="DH87" s="408"/>
      <c r="DI87" s="408"/>
      <c r="DJ87" s="408"/>
      <c r="DK87" s="408"/>
      <c r="DL87" s="408"/>
      <c r="DM87" s="408"/>
      <c r="DN87" s="408"/>
      <c r="DO87" s="408"/>
      <c r="DP87" s="408"/>
      <c r="DQ87" s="408"/>
      <c r="DR87" s="408"/>
      <c r="DS87" s="408"/>
      <c r="DT87" s="408"/>
      <c r="DU87" s="408"/>
      <c r="DV87" s="408"/>
      <c r="DW87" s="408"/>
      <c r="DX87" s="408"/>
      <c r="DY87" s="408"/>
      <c r="DZ87" s="408"/>
      <c r="EA87" s="408"/>
      <c r="EB87" s="408"/>
      <c r="EC87" s="408"/>
      <c r="ED87" s="408"/>
      <c r="EE87" s="408"/>
      <c r="EF87" s="408"/>
      <c r="EG87" s="408"/>
      <c r="EH87" s="408"/>
      <c r="EI87" s="408"/>
      <c r="EJ87" s="408"/>
      <c r="EK87" s="408"/>
      <c r="EL87" s="408"/>
      <c r="EM87" s="408"/>
      <c r="EN87" s="408"/>
      <c r="EO87" s="408"/>
      <c r="EP87" s="408"/>
      <c r="EQ87" s="408"/>
      <c r="ER87" s="408"/>
      <c r="ES87" s="408"/>
      <c r="ET87" s="408"/>
      <c r="EU87" s="408"/>
      <c r="EV87" s="408"/>
      <c r="EW87" s="408"/>
      <c r="EX87" s="408"/>
      <c r="EY87" s="408"/>
      <c r="EZ87" s="408"/>
      <c r="FA87" s="408"/>
      <c r="FB87" s="408"/>
      <c r="FC87" s="408"/>
      <c r="FD87" s="408"/>
      <c r="FE87" s="408"/>
      <c r="FF87" s="408"/>
      <c r="FG87" s="408"/>
      <c r="FH87" s="408"/>
      <c r="FI87" s="408"/>
      <c r="FJ87" s="408"/>
      <c r="FK87" s="408"/>
      <c r="FL87" s="408"/>
      <c r="FM87" s="408"/>
      <c r="FN87" s="408"/>
      <c r="FO87" s="408"/>
      <c r="FP87" s="408"/>
      <c r="FQ87" s="408"/>
      <c r="FR87" s="408"/>
      <c r="FS87" s="408"/>
      <c r="FT87" s="408"/>
      <c r="FU87" s="408"/>
      <c r="FV87" s="408"/>
      <c r="FW87" s="408"/>
      <c r="FX87" s="408"/>
      <c r="FY87" s="408"/>
      <c r="FZ87" s="408"/>
      <c r="GA87" s="408"/>
      <c r="GB87" s="408"/>
      <c r="GC87" s="408"/>
      <c r="GD87" s="408"/>
      <c r="GE87" s="408"/>
      <c r="GF87" s="408"/>
      <c r="GG87" s="408"/>
      <c r="GH87" s="408"/>
      <c r="GI87" s="408"/>
      <c r="GJ87" s="408"/>
      <c r="GK87" s="408"/>
      <c r="GL87" s="408"/>
      <c r="GM87" s="408"/>
      <c r="GN87" s="408"/>
      <c r="GO87" s="408"/>
      <c r="GP87" s="408"/>
      <c r="GQ87" s="408"/>
      <c r="GR87" s="408"/>
      <c r="GS87" s="408"/>
      <c r="GT87" s="408"/>
      <c r="GU87" s="408"/>
      <c r="GV87" s="408"/>
      <c r="GW87" s="408"/>
      <c r="GX87" s="408"/>
      <c r="GY87" s="408"/>
      <c r="GZ87" s="408"/>
      <c r="HA87" s="408"/>
      <c r="HB87" s="408"/>
      <c r="HC87" s="408"/>
      <c r="HD87" s="408"/>
      <c r="HE87" s="408"/>
      <c r="HF87" s="408"/>
      <c r="HG87" s="408"/>
      <c r="HH87" s="408"/>
      <c r="HI87" s="408"/>
      <c r="HJ87" s="408"/>
      <c r="HK87" s="408"/>
      <c r="HL87" s="408"/>
      <c r="HM87" s="408"/>
      <c r="HN87" s="408"/>
      <c r="HO87" s="408"/>
      <c r="HP87" s="408"/>
      <c r="HQ87" s="408"/>
      <c r="HR87" s="408"/>
      <c r="HS87" s="408"/>
      <c r="HT87" s="408"/>
      <c r="HU87" s="408"/>
      <c r="HV87" s="408"/>
      <c r="HW87" s="408"/>
      <c r="HX87" s="408"/>
      <c r="HY87" s="408"/>
      <c r="HZ87" s="408"/>
      <c r="IA87" s="408"/>
      <c r="IB87" s="408"/>
      <c r="IC87" s="408"/>
      <c r="ID87" s="408"/>
      <c r="IE87" s="408"/>
      <c r="IF87" s="408"/>
      <c r="IG87" s="408"/>
      <c r="IH87" s="408"/>
      <c r="II87" s="408"/>
      <c r="IJ87" s="408"/>
      <c r="IK87" s="408"/>
      <c r="IL87" s="408"/>
      <c r="IM87" s="408"/>
      <c r="IN87" s="408"/>
      <c r="IO87" s="408"/>
      <c r="IP87" s="408"/>
      <c r="IQ87" s="408"/>
      <c r="IR87" s="408"/>
      <c r="IS87" s="408"/>
      <c r="IT87" s="408"/>
      <c r="IU87" s="408"/>
      <c r="IV87" s="408"/>
      <c r="IW87" s="408"/>
    </row>
    <row r="88" customFormat="false" ht="12.75" hidden="false" customHeight="false" outlineLevel="0" collapsed="false">
      <c r="B88" s="577"/>
      <c r="C88" s="577"/>
      <c r="D88" s="578"/>
      <c r="E88" s="578"/>
      <c r="F88" s="408"/>
      <c r="G88" s="578"/>
      <c r="H88" s="578"/>
      <c r="I88" s="578"/>
      <c r="J88" s="579"/>
      <c r="K88" s="570"/>
      <c r="L88" s="571"/>
      <c r="M88" s="415"/>
      <c r="N88" s="572"/>
      <c r="O88" s="573"/>
      <c r="P88" s="573"/>
      <c r="Q88" s="496"/>
      <c r="R88" s="496"/>
      <c r="S88" s="408"/>
      <c r="T88" s="408"/>
      <c r="U88" s="408"/>
      <c r="V88" s="408"/>
      <c r="W88" s="408"/>
      <c r="X88" s="408"/>
      <c r="Y88" s="408"/>
      <c r="Z88" s="408"/>
      <c r="AA88" s="408"/>
      <c r="AB88" s="408"/>
      <c r="AC88" s="408"/>
      <c r="AD88" s="408"/>
      <c r="AE88" s="408"/>
      <c r="AF88" s="408"/>
      <c r="AG88" s="408"/>
      <c r="AH88" s="408"/>
      <c r="AI88" s="408"/>
      <c r="AJ88" s="408"/>
      <c r="AK88" s="408"/>
      <c r="AL88" s="408"/>
      <c r="AM88" s="408"/>
      <c r="AN88" s="408"/>
      <c r="AO88" s="408"/>
      <c r="AP88" s="408"/>
      <c r="AQ88" s="408"/>
      <c r="AR88" s="408"/>
      <c r="AS88" s="408"/>
      <c r="AT88" s="408"/>
      <c r="AU88" s="408"/>
      <c r="AV88" s="408"/>
      <c r="AW88" s="408"/>
      <c r="AX88" s="408"/>
      <c r="AY88" s="408"/>
      <c r="AZ88" s="408"/>
      <c r="BA88" s="408"/>
      <c r="BB88" s="408"/>
      <c r="BC88" s="408"/>
      <c r="BD88" s="408"/>
      <c r="BE88" s="408"/>
      <c r="BF88" s="408"/>
      <c r="BG88" s="408"/>
      <c r="BH88" s="408"/>
      <c r="BI88" s="408"/>
      <c r="BJ88" s="408"/>
      <c r="BK88" s="408"/>
      <c r="BL88" s="408"/>
      <c r="BM88" s="408"/>
      <c r="BN88" s="408"/>
      <c r="BO88" s="408"/>
      <c r="BP88" s="408"/>
      <c r="BQ88" s="408"/>
      <c r="BR88" s="408"/>
      <c r="BS88" s="408"/>
      <c r="BT88" s="408"/>
      <c r="BU88" s="408"/>
      <c r="BV88" s="408"/>
      <c r="BW88" s="408"/>
      <c r="BX88" s="408"/>
      <c r="BY88" s="408"/>
      <c r="BZ88" s="408"/>
      <c r="CA88" s="408"/>
      <c r="CB88" s="408"/>
      <c r="CC88" s="408"/>
      <c r="CD88" s="408"/>
      <c r="CE88" s="408"/>
      <c r="CF88" s="408"/>
      <c r="CG88" s="408"/>
      <c r="CH88" s="408"/>
      <c r="CI88" s="408"/>
      <c r="CJ88" s="408"/>
      <c r="CK88" s="408"/>
      <c r="CL88" s="408"/>
      <c r="CM88" s="408"/>
      <c r="CN88" s="408"/>
      <c r="CO88" s="408"/>
      <c r="CP88" s="408"/>
      <c r="CQ88" s="408"/>
      <c r="CR88" s="408"/>
      <c r="CS88" s="408"/>
      <c r="CT88" s="408"/>
      <c r="CU88" s="408"/>
      <c r="CV88" s="408"/>
      <c r="CW88" s="408"/>
      <c r="CX88" s="408"/>
      <c r="CY88" s="408"/>
      <c r="CZ88" s="408"/>
      <c r="DA88" s="408"/>
      <c r="DB88" s="408"/>
      <c r="DC88" s="408"/>
      <c r="DD88" s="408"/>
      <c r="DE88" s="408"/>
      <c r="DF88" s="408"/>
      <c r="DG88" s="408"/>
      <c r="DH88" s="408"/>
      <c r="DI88" s="408"/>
      <c r="DJ88" s="408"/>
      <c r="DK88" s="408"/>
      <c r="DL88" s="408"/>
      <c r="DM88" s="408"/>
      <c r="DN88" s="408"/>
      <c r="DO88" s="408"/>
      <c r="DP88" s="408"/>
      <c r="DQ88" s="408"/>
      <c r="DR88" s="408"/>
      <c r="DS88" s="408"/>
      <c r="DT88" s="408"/>
      <c r="DU88" s="408"/>
      <c r="DV88" s="408"/>
      <c r="DW88" s="408"/>
      <c r="DX88" s="408"/>
      <c r="DY88" s="408"/>
      <c r="DZ88" s="408"/>
      <c r="EA88" s="408"/>
      <c r="EB88" s="408"/>
      <c r="EC88" s="408"/>
      <c r="ED88" s="408"/>
      <c r="EE88" s="408"/>
      <c r="EF88" s="408"/>
      <c r="EG88" s="408"/>
      <c r="EH88" s="408"/>
      <c r="EI88" s="408"/>
      <c r="EJ88" s="408"/>
      <c r="EK88" s="408"/>
      <c r="EL88" s="408"/>
      <c r="EM88" s="408"/>
      <c r="EN88" s="408"/>
      <c r="EO88" s="408"/>
      <c r="EP88" s="408"/>
      <c r="EQ88" s="408"/>
      <c r="ER88" s="408"/>
      <c r="ES88" s="408"/>
      <c r="ET88" s="408"/>
      <c r="EU88" s="408"/>
      <c r="EV88" s="408"/>
      <c r="EW88" s="408"/>
      <c r="EX88" s="408"/>
      <c r="EY88" s="408"/>
      <c r="EZ88" s="408"/>
      <c r="FA88" s="408"/>
      <c r="FB88" s="408"/>
      <c r="FC88" s="408"/>
      <c r="FD88" s="408"/>
      <c r="FE88" s="408"/>
      <c r="FF88" s="408"/>
      <c r="FG88" s="408"/>
      <c r="FH88" s="408"/>
      <c r="FI88" s="408"/>
      <c r="FJ88" s="408"/>
      <c r="FK88" s="408"/>
      <c r="FL88" s="408"/>
      <c r="FM88" s="408"/>
      <c r="FN88" s="408"/>
      <c r="FO88" s="408"/>
      <c r="FP88" s="408"/>
      <c r="FQ88" s="408"/>
      <c r="FR88" s="408"/>
      <c r="FS88" s="408"/>
      <c r="FT88" s="408"/>
      <c r="FU88" s="408"/>
      <c r="FV88" s="408"/>
      <c r="FW88" s="408"/>
      <c r="FX88" s="408"/>
      <c r="FY88" s="408"/>
      <c r="FZ88" s="408"/>
      <c r="GA88" s="408"/>
      <c r="GB88" s="408"/>
      <c r="GC88" s="408"/>
      <c r="GD88" s="408"/>
      <c r="GE88" s="408"/>
      <c r="GF88" s="408"/>
      <c r="GG88" s="408"/>
      <c r="GH88" s="408"/>
      <c r="GI88" s="408"/>
      <c r="GJ88" s="408"/>
      <c r="GK88" s="408"/>
      <c r="GL88" s="408"/>
      <c r="GM88" s="408"/>
      <c r="GN88" s="408"/>
      <c r="GO88" s="408"/>
      <c r="GP88" s="408"/>
      <c r="GQ88" s="408"/>
      <c r="GR88" s="408"/>
      <c r="GS88" s="408"/>
      <c r="GT88" s="408"/>
      <c r="GU88" s="408"/>
      <c r="GV88" s="408"/>
      <c r="GW88" s="408"/>
      <c r="GX88" s="408"/>
      <c r="GY88" s="408"/>
      <c r="GZ88" s="408"/>
      <c r="HA88" s="408"/>
      <c r="HB88" s="408"/>
      <c r="HC88" s="408"/>
      <c r="HD88" s="408"/>
      <c r="HE88" s="408"/>
      <c r="HF88" s="408"/>
      <c r="HG88" s="408"/>
      <c r="HH88" s="408"/>
      <c r="HI88" s="408"/>
      <c r="HJ88" s="408"/>
      <c r="HK88" s="408"/>
      <c r="HL88" s="408"/>
      <c r="HM88" s="408"/>
      <c r="HN88" s="408"/>
      <c r="HO88" s="408"/>
      <c r="HP88" s="408"/>
      <c r="HQ88" s="408"/>
      <c r="HR88" s="408"/>
      <c r="HS88" s="408"/>
      <c r="HT88" s="408"/>
      <c r="HU88" s="408"/>
      <c r="HV88" s="408"/>
      <c r="HW88" s="408"/>
      <c r="HX88" s="408"/>
      <c r="HY88" s="408"/>
      <c r="HZ88" s="408"/>
      <c r="IA88" s="408"/>
      <c r="IB88" s="408"/>
      <c r="IC88" s="408"/>
      <c r="ID88" s="408"/>
      <c r="IE88" s="408"/>
      <c r="IF88" s="408"/>
      <c r="IG88" s="408"/>
      <c r="IH88" s="408"/>
      <c r="II88" s="408"/>
      <c r="IJ88" s="408"/>
      <c r="IK88" s="408"/>
      <c r="IL88" s="408"/>
      <c r="IM88" s="408"/>
      <c r="IN88" s="408"/>
      <c r="IO88" s="408"/>
      <c r="IP88" s="408"/>
      <c r="IQ88" s="408"/>
      <c r="IR88" s="408"/>
      <c r="IS88" s="408"/>
      <c r="IT88" s="408"/>
      <c r="IU88" s="408"/>
      <c r="IV88" s="408"/>
      <c r="IW88" s="408"/>
    </row>
    <row r="89" customFormat="false" ht="12.75" hidden="false" customHeight="false" outlineLevel="0" collapsed="false">
      <c r="B89" s="577"/>
      <c r="C89" s="577"/>
      <c r="D89" s="578"/>
      <c r="E89" s="578"/>
      <c r="F89" s="408"/>
      <c r="G89" s="578"/>
      <c r="H89" s="578"/>
      <c r="I89" s="578"/>
      <c r="J89" s="579"/>
      <c r="K89" s="570"/>
      <c r="L89" s="571"/>
      <c r="M89" s="415"/>
      <c r="N89" s="572"/>
      <c r="O89" s="573"/>
      <c r="P89" s="573"/>
      <c r="Q89" s="496"/>
      <c r="R89" s="496"/>
      <c r="S89" s="408"/>
      <c r="T89" s="408"/>
      <c r="U89" s="408"/>
      <c r="V89" s="408"/>
      <c r="W89" s="408"/>
      <c r="X89" s="408"/>
      <c r="Y89" s="408"/>
      <c r="Z89" s="408"/>
      <c r="AA89" s="408"/>
      <c r="AB89" s="408"/>
      <c r="AC89" s="408"/>
      <c r="AD89" s="408"/>
      <c r="AE89" s="408"/>
      <c r="AF89" s="408"/>
      <c r="AG89" s="408"/>
      <c r="AH89" s="408"/>
      <c r="AI89" s="408"/>
      <c r="AJ89" s="408"/>
      <c r="AK89" s="408"/>
      <c r="AL89" s="408"/>
      <c r="AM89" s="408"/>
      <c r="AN89" s="408"/>
      <c r="AO89" s="408"/>
      <c r="AP89" s="408"/>
      <c r="AQ89" s="408"/>
      <c r="AR89" s="408"/>
      <c r="AS89" s="408"/>
      <c r="AT89" s="408"/>
      <c r="AU89" s="408"/>
      <c r="AV89" s="408"/>
      <c r="AW89" s="408"/>
      <c r="AX89" s="408"/>
      <c r="AY89" s="408"/>
      <c r="AZ89" s="408"/>
      <c r="BA89" s="408"/>
      <c r="BB89" s="408"/>
      <c r="BC89" s="408"/>
      <c r="BD89" s="408"/>
      <c r="BE89" s="408"/>
      <c r="BF89" s="408"/>
      <c r="BG89" s="408"/>
      <c r="BH89" s="408"/>
      <c r="BI89" s="408"/>
      <c r="BJ89" s="408"/>
      <c r="BK89" s="408"/>
      <c r="BL89" s="408"/>
      <c r="BM89" s="408"/>
      <c r="BN89" s="408"/>
      <c r="BO89" s="408"/>
      <c r="BP89" s="408"/>
      <c r="BQ89" s="408"/>
      <c r="BR89" s="408"/>
      <c r="BS89" s="408"/>
      <c r="BT89" s="408"/>
      <c r="BU89" s="408"/>
      <c r="BV89" s="408"/>
      <c r="BW89" s="408"/>
      <c r="BX89" s="408"/>
      <c r="BY89" s="408"/>
      <c r="BZ89" s="408"/>
      <c r="CA89" s="408"/>
      <c r="CB89" s="408"/>
      <c r="CC89" s="408"/>
      <c r="CD89" s="408"/>
      <c r="CE89" s="408"/>
      <c r="CF89" s="408"/>
      <c r="CG89" s="408"/>
      <c r="CH89" s="408"/>
      <c r="CI89" s="408"/>
      <c r="CJ89" s="408"/>
      <c r="CK89" s="408"/>
      <c r="CL89" s="408"/>
      <c r="CM89" s="408"/>
      <c r="CN89" s="408"/>
      <c r="CO89" s="408"/>
      <c r="CP89" s="408"/>
      <c r="CQ89" s="408"/>
      <c r="CR89" s="408"/>
      <c r="CS89" s="408"/>
      <c r="CT89" s="408"/>
      <c r="CU89" s="408"/>
      <c r="CV89" s="408"/>
      <c r="CW89" s="408"/>
      <c r="CX89" s="408"/>
      <c r="CY89" s="408"/>
      <c r="CZ89" s="408"/>
      <c r="DA89" s="408"/>
      <c r="DB89" s="408"/>
      <c r="DC89" s="408"/>
      <c r="DD89" s="408"/>
      <c r="DE89" s="408"/>
      <c r="DF89" s="408"/>
      <c r="DG89" s="408"/>
      <c r="DH89" s="408"/>
      <c r="DI89" s="408"/>
      <c r="DJ89" s="408"/>
      <c r="DK89" s="408"/>
      <c r="DL89" s="408"/>
      <c r="DM89" s="408"/>
      <c r="DN89" s="408"/>
      <c r="DO89" s="408"/>
      <c r="DP89" s="408"/>
      <c r="DQ89" s="408"/>
      <c r="DR89" s="408"/>
      <c r="DS89" s="408"/>
      <c r="DT89" s="408"/>
      <c r="DU89" s="408"/>
      <c r="DV89" s="408"/>
      <c r="DW89" s="408"/>
      <c r="DX89" s="408"/>
      <c r="DY89" s="408"/>
      <c r="DZ89" s="408"/>
      <c r="EA89" s="408"/>
      <c r="EB89" s="408"/>
      <c r="EC89" s="408"/>
      <c r="ED89" s="408"/>
      <c r="EE89" s="408"/>
      <c r="EF89" s="408"/>
      <c r="EG89" s="408"/>
      <c r="EH89" s="408"/>
      <c r="EI89" s="408"/>
      <c r="EJ89" s="408"/>
      <c r="EK89" s="408"/>
      <c r="EL89" s="408"/>
      <c r="EM89" s="408"/>
      <c r="EN89" s="408"/>
      <c r="EO89" s="408"/>
      <c r="EP89" s="408"/>
      <c r="EQ89" s="408"/>
      <c r="ER89" s="408"/>
      <c r="ES89" s="408"/>
      <c r="ET89" s="408"/>
      <c r="EU89" s="408"/>
      <c r="EV89" s="408"/>
      <c r="EW89" s="408"/>
      <c r="EX89" s="408"/>
      <c r="EY89" s="408"/>
      <c r="EZ89" s="408"/>
      <c r="FA89" s="408"/>
      <c r="FB89" s="408"/>
      <c r="FC89" s="408"/>
      <c r="FD89" s="408"/>
      <c r="FE89" s="408"/>
      <c r="FF89" s="408"/>
      <c r="FG89" s="408"/>
      <c r="FH89" s="408"/>
      <c r="FI89" s="408"/>
      <c r="FJ89" s="408"/>
      <c r="FK89" s="408"/>
      <c r="FL89" s="408"/>
      <c r="FM89" s="408"/>
      <c r="FN89" s="408"/>
      <c r="FO89" s="408"/>
      <c r="FP89" s="408"/>
      <c r="FQ89" s="408"/>
      <c r="FR89" s="408"/>
      <c r="FS89" s="408"/>
      <c r="FT89" s="408"/>
      <c r="FU89" s="408"/>
      <c r="FV89" s="408"/>
      <c r="FW89" s="408"/>
      <c r="FX89" s="408"/>
      <c r="FY89" s="408"/>
      <c r="FZ89" s="408"/>
      <c r="GA89" s="408"/>
      <c r="GB89" s="408"/>
      <c r="GC89" s="408"/>
      <c r="GD89" s="408"/>
      <c r="GE89" s="408"/>
      <c r="GF89" s="408"/>
      <c r="GG89" s="408"/>
      <c r="GH89" s="408"/>
      <c r="GI89" s="408"/>
      <c r="GJ89" s="408"/>
      <c r="GK89" s="408"/>
      <c r="GL89" s="408"/>
      <c r="GM89" s="408"/>
      <c r="GN89" s="408"/>
      <c r="GO89" s="408"/>
      <c r="GP89" s="408"/>
      <c r="GQ89" s="408"/>
      <c r="GR89" s="408"/>
      <c r="GS89" s="408"/>
      <c r="GT89" s="408"/>
      <c r="GU89" s="408"/>
      <c r="GV89" s="408"/>
      <c r="GW89" s="408"/>
      <c r="GX89" s="408"/>
      <c r="GY89" s="408"/>
      <c r="GZ89" s="408"/>
      <c r="HA89" s="408"/>
      <c r="HB89" s="408"/>
      <c r="HC89" s="408"/>
      <c r="HD89" s="408"/>
      <c r="HE89" s="408"/>
      <c r="HF89" s="408"/>
      <c r="HG89" s="408"/>
      <c r="HH89" s="408"/>
      <c r="HI89" s="408"/>
      <c r="HJ89" s="408"/>
      <c r="HK89" s="408"/>
      <c r="HL89" s="408"/>
      <c r="HM89" s="408"/>
      <c r="HN89" s="408"/>
      <c r="HO89" s="408"/>
      <c r="HP89" s="408"/>
      <c r="HQ89" s="408"/>
      <c r="HR89" s="408"/>
      <c r="HS89" s="408"/>
      <c r="HT89" s="408"/>
      <c r="HU89" s="408"/>
      <c r="HV89" s="408"/>
      <c r="HW89" s="408"/>
      <c r="HX89" s="408"/>
      <c r="HY89" s="408"/>
      <c r="HZ89" s="408"/>
      <c r="IA89" s="408"/>
      <c r="IB89" s="408"/>
      <c r="IC89" s="408"/>
      <c r="ID89" s="408"/>
      <c r="IE89" s="408"/>
      <c r="IF89" s="408"/>
      <c r="IG89" s="408"/>
      <c r="IH89" s="408"/>
      <c r="II89" s="408"/>
      <c r="IJ89" s="408"/>
      <c r="IK89" s="408"/>
      <c r="IL89" s="408"/>
      <c r="IM89" s="408"/>
      <c r="IN89" s="408"/>
      <c r="IO89" s="408"/>
      <c r="IP89" s="408"/>
      <c r="IQ89" s="408"/>
      <c r="IR89" s="408"/>
      <c r="IS89" s="408"/>
      <c r="IT89" s="408"/>
      <c r="IU89" s="408"/>
      <c r="IV89" s="408"/>
      <c r="IW89" s="408"/>
    </row>
    <row r="90" customFormat="false" ht="12.75" hidden="false" customHeight="false" outlineLevel="0" collapsed="false">
      <c r="B90" s="577"/>
      <c r="C90" s="577"/>
      <c r="D90" s="580"/>
      <c r="E90" s="580"/>
      <c r="F90" s="408"/>
      <c r="G90" s="578"/>
      <c r="H90" s="578"/>
      <c r="I90" s="578"/>
      <c r="J90" s="579"/>
      <c r="K90" s="570"/>
      <c r="L90" s="571"/>
      <c r="M90" s="415"/>
      <c r="N90" s="572"/>
      <c r="O90" s="573"/>
      <c r="P90" s="573"/>
      <c r="Q90" s="496"/>
      <c r="R90" s="496"/>
      <c r="S90" s="408"/>
      <c r="T90" s="408"/>
      <c r="U90" s="408"/>
      <c r="V90" s="408"/>
      <c r="W90" s="408"/>
      <c r="X90" s="408"/>
      <c r="Y90" s="408"/>
      <c r="Z90" s="408"/>
      <c r="AA90" s="408"/>
      <c r="AB90" s="408"/>
      <c r="AC90" s="408"/>
      <c r="AD90" s="408"/>
      <c r="AE90" s="408"/>
      <c r="AF90" s="408"/>
      <c r="AG90" s="408"/>
      <c r="AH90" s="408"/>
      <c r="AI90" s="408"/>
      <c r="AJ90" s="408"/>
      <c r="AK90" s="408"/>
      <c r="AL90" s="408"/>
      <c r="AM90" s="408"/>
      <c r="AN90" s="408"/>
      <c r="AO90" s="408"/>
      <c r="AP90" s="408"/>
      <c r="AQ90" s="408"/>
      <c r="AR90" s="408"/>
      <c r="AS90" s="408"/>
      <c r="AT90" s="408"/>
      <c r="AU90" s="408"/>
      <c r="AV90" s="408"/>
      <c r="AW90" s="408"/>
      <c r="AX90" s="408"/>
      <c r="AY90" s="408"/>
      <c r="AZ90" s="408"/>
      <c r="BA90" s="408"/>
      <c r="BB90" s="408"/>
      <c r="BC90" s="408"/>
      <c r="BD90" s="408"/>
      <c r="BE90" s="408"/>
      <c r="BF90" s="408"/>
      <c r="BG90" s="408"/>
      <c r="BH90" s="408"/>
      <c r="BI90" s="408"/>
      <c r="BJ90" s="408"/>
      <c r="BK90" s="408"/>
      <c r="BL90" s="408"/>
      <c r="BM90" s="408"/>
      <c r="BN90" s="408"/>
      <c r="BO90" s="408"/>
      <c r="BP90" s="408"/>
      <c r="BQ90" s="408"/>
      <c r="BR90" s="408"/>
      <c r="BS90" s="408"/>
      <c r="BT90" s="408"/>
      <c r="BU90" s="408"/>
      <c r="BV90" s="408"/>
      <c r="BW90" s="408"/>
      <c r="BX90" s="408"/>
      <c r="BY90" s="408"/>
      <c r="BZ90" s="408"/>
      <c r="CA90" s="408"/>
      <c r="CB90" s="408"/>
      <c r="CC90" s="408"/>
      <c r="CD90" s="408"/>
      <c r="CE90" s="408"/>
      <c r="CF90" s="408"/>
      <c r="CG90" s="408"/>
      <c r="CH90" s="408"/>
      <c r="CI90" s="408"/>
      <c r="CJ90" s="408"/>
      <c r="CK90" s="408"/>
      <c r="CL90" s="408"/>
      <c r="CM90" s="408"/>
      <c r="CN90" s="408"/>
      <c r="CO90" s="408"/>
      <c r="CP90" s="408"/>
      <c r="CQ90" s="408"/>
      <c r="CR90" s="408"/>
      <c r="CS90" s="408"/>
      <c r="CT90" s="408"/>
      <c r="CU90" s="408"/>
      <c r="CV90" s="408"/>
      <c r="CW90" s="408"/>
      <c r="CX90" s="408"/>
      <c r="CY90" s="408"/>
      <c r="CZ90" s="408"/>
      <c r="DA90" s="408"/>
      <c r="DB90" s="408"/>
      <c r="DC90" s="408"/>
      <c r="DD90" s="408"/>
      <c r="DE90" s="408"/>
      <c r="DF90" s="408"/>
      <c r="DG90" s="408"/>
      <c r="DH90" s="408"/>
      <c r="DI90" s="408"/>
      <c r="DJ90" s="408"/>
      <c r="DK90" s="408"/>
      <c r="DL90" s="408"/>
      <c r="DM90" s="408"/>
      <c r="DN90" s="408"/>
      <c r="DO90" s="408"/>
      <c r="DP90" s="408"/>
      <c r="DQ90" s="408"/>
      <c r="DR90" s="408"/>
      <c r="DS90" s="408"/>
      <c r="DT90" s="408"/>
      <c r="DU90" s="408"/>
      <c r="DV90" s="408"/>
      <c r="DW90" s="408"/>
      <c r="DX90" s="408"/>
      <c r="DY90" s="408"/>
      <c r="DZ90" s="408"/>
      <c r="EA90" s="408"/>
      <c r="EB90" s="408"/>
      <c r="EC90" s="408"/>
      <c r="ED90" s="408"/>
      <c r="EE90" s="408"/>
      <c r="EF90" s="408"/>
      <c r="EG90" s="408"/>
      <c r="EH90" s="408"/>
      <c r="EI90" s="408"/>
      <c r="EJ90" s="408"/>
      <c r="EK90" s="408"/>
      <c r="EL90" s="408"/>
      <c r="EM90" s="408"/>
      <c r="EN90" s="408"/>
      <c r="EO90" s="408"/>
      <c r="EP90" s="408"/>
      <c r="EQ90" s="408"/>
      <c r="ER90" s="408"/>
      <c r="ES90" s="408"/>
      <c r="ET90" s="408"/>
      <c r="EU90" s="408"/>
      <c r="EV90" s="408"/>
      <c r="EW90" s="408"/>
      <c r="EX90" s="408"/>
      <c r="EY90" s="408"/>
      <c r="EZ90" s="408"/>
      <c r="FA90" s="408"/>
      <c r="FB90" s="408"/>
      <c r="FC90" s="408"/>
      <c r="FD90" s="408"/>
      <c r="FE90" s="408"/>
      <c r="FF90" s="408"/>
      <c r="FG90" s="408"/>
      <c r="FH90" s="408"/>
      <c r="FI90" s="408"/>
      <c r="FJ90" s="408"/>
      <c r="FK90" s="408"/>
      <c r="FL90" s="408"/>
      <c r="FM90" s="408"/>
      <c r="FN90" s="408"/>
      <c r="FO90" s="408"/>
      <c r="FP90" s="408"/>
      <c r="FQ90" s="408"/>
      <c r="FR90" s="408"/>
      <c r="FS90" s="408"/>
      <c r="FT90" s="408"/>
      <c r="FU90" s="408"/>
      <c r="FV90" s="408"/>
      <c r="FW90" s="408"/>
      <c r="FX90" s="408"/>
      <c r="FY90" s="408"/>
      <c r="FZ90" s="408"/>
      <c r="GA90" s="408"/>
      <c r="GB90" s="408"/>
      <c r="GC90" s="408"/>
      <c r="GD90" s="408"/>
      <c r="GE90" s="408"/>
      <c r="GF90" s="408"/>
      <c r="GG90" s="408"/>
      <c r="GH90" s="408"/>
      <c r="GI90" s="408"/>
      <c r="GJ90" s="408"/>
      <c r="GK90" s="408"/>
      <c r="GL90" s="408"/>
      <c r="GM90" s="408"/>
      <c r="GN90" s="408"/>
      <c r="GO90" s="408"/>
      <c r="GP90" s="408"/>
      <c r="GQ90" s="408"/>
      <c r="GR90" s="408"/>
      <c r="GS90" s="408"/>
      <c r="GT90" s="408"/>
      <c r="GU90" s="408"/>
      <c r="GV90" s="408"/>
      <c r="GW90" s="408"/>
      <c r="GX90" s="408"/>
      <c r="GY90" s="408"/>
      <c r="GZ90" s="408"/>
      <c r="HA90" s="408"/>
      <c r="HB90" s="408"/>
      <c r="HC90" s="408"/>
      <c r="HD90" s="408"/>
      <c r="HE90" s="408"/>
      <c r="HF90" s="408"/>
      <c r="HG90" s="408"/>
      <c r="HH90" s="408"/>
      <c r="HI90" s="408"/>
      <c r="HJ90" s="408"/>
      <c r="HK90" s="408"/>
      <c r="HL90" s="408"/>
      <c r="HM90" s="408"/>
      <c r="HN90" s="408"/>
      <c r="HO90" s="408"/>
      <c r="HP90" s="408"/>
      <c r="HQ90" s="408"/>
      <c r="HR90" s="408"/>
      <c r="HS90" s="408"/>
      <c r="HT90" s="408"/>
      <c r="HU90" s="408"/>
      <c r="HV90" s="408"/>
      <c r="HW90" s="408"/>
      <c r="HX90" s="408"/>
      <c r="HY90" s="408"/>
      <c r="HZ90" s="408"/>
      <c r="IA90" s="408"/>
      <c r="IB90" s="408"/>
      <c r="IC90" s="408"/>
      <c r="ID90" s="408"/>
      <c r="IE90" s="408"/>
      <c r="IF90" s="408"/>
      <c r="IG90" s="408"/>
      <c r="IH90" s="408"/>
      <c r="II90" s="408"/>
      <c r="IJ90" s="408"/>
      <c r="IK90" s="408"/>
      <c r="IL90" s="408"/>
      <c r="IM90" s="408"/>
      <c r="IN90" s="408"/>
      <c r="IO90" s="408"/>
      <c r="IP90" s="408"/>
      <c r="IQ90" s="408"/>
      <c r="IR90" s="408"/>
      <c r="IS90" s="408"/>
      <c r="IT90" s="408"/>
      <c r="IU90" s="408"/>
      <c r="IV90" s="408"/>
      <c r="IW90" s="408"/>
    </row>
    <row r="91" customFormat="false" ht="12.75" hidden="false" customHeight="false" outlineLevel="0" collapsed="false">
      <c r="B91" s="577"/>
      <c r="C91" s="577"/>
      <c r="D91" s="580"/>
      <c r="E91" s="580"/>
      <c r="F91" s="408"/>
      <c r="G91" s="578"/>
      <c r="H91" s="578"/>
      <c r="I91" s="578"/>
      <c r="J91" s="579"/>
      <c r="K91" s="570"/>
      <c r="L91" s="571"/>
      <c r="M91" s="415"/>
      <c r="N91" s="572"/>
      <c r="O91" s="573"/>
      <c r="P91" s="573"/>
      <c r="Q91" s="496"/>
      <c r="R91" s="496"/>
      <c r="S91" s="408"/>
      <c r="T91" s="408"/>
      <c r="U91" s="408"/>
      <c r="V91" s="408"/>
      <c r="W91" s="408"/>
      <c r="X91" s="408"/>
      <c r="Y91" s="408"/>
      <c r="Z91" s="408"/>
      <c r="AA91" s="408"/>
      <c r="AB91" s="408"/>
      <c r="AC91" s="408"/>
      <c r="AD91" s="408"/>
      <c r="AE91" s="408"/>
      <c r="AF91" s="408"/>
      <c r="AG91" s="408"/>
      <c r="AH91" s="408"/>
      <c r="AI91" s="408"/>
      <c r="AJ91" s="408"/>
      <c r="AK91" s="408"/>
      <c r="AL91" s="408"/>
      <c r="AM91" s="408"/>
      <c r="AN91" s="408"/>
      <c r="AO91" s="408"/>
      <c r="AP91" s="408"/>
      <c r="AQ91" s="408"/>
      <c r="AR91" s="408"/>
      <c r="AS91" s="408"/>
      <c r="AT91" s="408"/>
      <c r="AU91" s="408"/>
      <c r="AV91" s="408"/>
      <c r="AW91" s="408"/>
      <c r="AX91" s="408"/>
      <c r="AY91" s="408"/>
      <c r="AZ91" s="408"/>
      <c r="BA91" s="408"/>
      <c r="BB91" s="408"/>
      <c r="BC91" s="408"/>
      <c r="BD91" s="408"/>
      <c r="BE91" s="408"/>
      <c r="BF91" s="408"/>
      <c r="BG91" s="408"/>
      <c r="BH91" s="408"/>
      <c r="BI91" s="408"/>
      <c r="BJ91" s="408"/>
      <c r="BK91" s="408"/>
      <c r="BL91" s="408"/>
      <c r="BM91" s="408"/>
      <c r="BN91" s="408"/>
      <c r="BO91" s="408"/>
      <c r="BP91" s="408"/>
      <c r="BQ91" s="408"/>
      <c r="BR91" s="408"/>
      <c r="BS91" s="408"/>
      <c r="BT91" s="408"/>
      <c r="BU91" s="408"/>
      <c r="BV91" s="408"/>
      <c r="BW91" s="408"/>
      <c r="BX91" s="408"/>
      <c r="BY91" s="408"/>
      <c r="BZ91" s="408"/>
      <c r="CA91" s="408"/>
      <c r="CB91" s="408"/>
      <c r="CC91" s="408"/>
      <c r="CD91" s="408"/>
      <c r="CE91" s="408"/>
      <c r="CF91" s="408"/>
      <c r="CG91" s="408"/>
      <c r="CH91" s="408"/>
      <c r="CI91" s="408"/>
      <c r="CJ91" s="408"/>
      <c r="CK91" s="408"/>
      <c r="CL91" s="408"/>
      <c r="CM91" s="408"/>
      <c r="CN91" s="408"/>
      <c r="CO91" s="408"/>
      <c r="CP91" s="408"/>
      <c r="CQ91" s="408"/>
      <c r="CR91" s="408"/>
      <c r="CS91" s="408"/>
      <c r="CT91" s="408"/>
      <c r="CU91" s="408"/>
      <c r="CV91" s="408"/>
      <c r="CW91" s="408"/>
      <c r="CX91" s="408"/>
      <c r="CY91" s="408"/>
      <c r="CZ91" s="408"/>
      <c r="DA91" s="408"/>
      <c r="DB91" s="408"/>
      <c r="DC91" s="408"/>
      <c r="DD91" s="408"/>
      <c r="DE91" s="408"/>
      <c r="DF91" s="408"/>
      <c r="DG91" s="408"/>
      <c r="DH91" s="408"/>
      <c r="DI91" s="408"/>
      <c r="DJ91" s="408"/>
      <c r="DK91" s="408"/>
      <c r="DL91" s="408"/>
      <c r="DM91" s="408"/>
      <c r="DN91" s="408"/>
      <c r="DO91" s="408"/>
      <c r="DP91" s="408"/>
      <c r="DQ91" s="408"/>
      <c r="DR91" s="408"/>
      <c r="DS91" s="408"/>
      <c r="DT91" s="408"/>
      <c r="DU91" s="408"/>
      <c r="DV91" s="408"/>
      <c r="DW91" s="408"/>
      <c r="DX91" s="408"/>
      <c r="DY91" s="408"/>
      <c r="DZ91" s="408"/>
      <c r="EA91" s="408"/>
      <c r="EB91" s="408"/>
      <c r="EC91" s="408"/>
      <c r="ED91" s="408"/>
      <c r="EE91" s="408"/>
      <c r="EF91" s="408"/>
      <c r="EG91" s="408"/>
      <c r="EH91" s="408"/>
      <c r="EI91" s="408"/>
      <c r="EJ91" s="408"/>
      <c r="EK91" s="408"/>
      <c r="EL91" s="408"/>
      <c r="EM91" s="408"/>
      <c r="EN91" s="408"/>
      <c r="EO91" s="408"/>
      <c r="EP91" s="408"/>
      <c r="EQ91" s="408"/>
      <c r="ER91" s="408"/>
      <c r="ES91" s="408"/>
      <c r="ET91" s="408"/>
      <c r="EU91" s="408"/>
      <c r="EV91" s="408"/>
      <c r="EW91" s="408"/>
      <c r="EX91" s="408"/>
      <c r="EY91" s="408"/>
      <c r="EZ91" s="408"/>
      <c r="FA91" s="408"/>
      <c r="FB91" s="408"/>
      <c r="FC91" s="408"/>
      <c r="FD91" s="408"/>
      <c r="FE91" s="408"/>
      <c r="FF91" s="408"/>
      <c r="FG91" s="408"/>
      <c r="FH91" s="408"/>
      <c r="FI91" s="408"/>
      <c r="FJ91" s="408"/>
      <c r="FK91" s="408"/>
      <c r="FL91" s="408"/>
      <c r="FM91" s="408"/>
      <c r="FN91" s="408"/>
      <c r="FO91" s="408"/>
      <c r="FP91" s="408"/>
      <c r="FQ91" s="408"/>
      <c r="FR91" s="408"/>
      <c r="FS91" s="408"/>
      <c r="FT91" s="408"/>
      <c r="FU91" s="408"/>
      <c r="FV91" s="408"/>
      <c r="FW91" s="408"/>
      <c r="FX91" s="408"/>
      <c r="FY91" s="408"/>
      <c r="FZ91" s="408"/>
      <c r="GA91" s="408"/>
      <c r="GB91" s="408"/>
      <c r="GC91" s="408"/>
      <c r="GD91" s="408"/>
      <c r="GE91" s="408"/>
      <c r="GF91" s="408"/>
      <c r="GG91" s="408"/>
      <c r="GH91" s="408"/>
      <c r="GI91" s="408"/>
      <c r="GJ91" s="408"/>
      <c r="GK91" s="408"/>
      <c r="GL91" s="408"/>
      <c r="GM91" s="408"/>
      <c r="GN91" s="408"/>
      <c r="GO91" s="408"/>
      <c r="GP91" s="408"/>
      <c r="GQ91" s="408"/>
      <c r="GR91" s="408"/>
      <c r="GS91" s="408"/>
      <c r="GT91" s="408"/>
      <c r="GU91" s="408"/>
      <c r="GV91" s="408"/>
      <c r="GW91" s="408"/>
      <c r="GX91" s="408"/>
      <c r="GY91" s="408"/>
      <c r="GZ91" s="408"/>
      <c r="HA91" s="408"/>
      <c r="HB91" s="408"/>
      <c r="HC91" s="408"/>
      <c r="HD91" s="408"/>
      <c r="HE91" s="408"/>
      <c r="HF91" s="408"/>
      <c r="HG91" s="408"/>
      <c r="HH91" s="408"/>
      <c r="HI91" s="408"/>
      <c r="HJ91" s="408"/>
      <c r="HK91" s="408"/>
      <c r="HL91" s="408"/>
      <c r="HM91" s="408"/>
      <c r="HN91" s="408"/>
      <c r="HO91" s="408"/>
      <c r="HP91" s="408"/>
      <c r="HQ91" s="408"/>
      <c r="HR91" s="408"/>
      <c r="HS91" s="408"/>
      <c r="HT91" s="408"/>
      <c r="HU91" s="408"/>
      <c r="HV91" s="408"/>
      <c r="HW91" s="408"/>
      <c r="HX91" s="408"/>
      <c r="HY91" s="408"/>
      <c r="HZ91" s="408"/>
      <c r="IA91" s="408"/>
      <c r="IB91" s="408"/>
      <c r="IC91" s="408"/>
      <c r="ID91" s="408"/>
      <c r="IE91" s="408"/>
      <c r="IF91" s="408"/>
      <c r="IG91" s="408"/>
      <c r="IH91" s="408"/>
      <c r="II91" s="408"/>
      <c r="IJ91" s="408"/>
      <c r="IK91" s="408"/>
      <c r="IL91" s="408"/>
      <c r="IM91" s="408"/>
      <c r="IN91" s="408"/>
      <c r="IO91" s="408"/>
      <c r="IP91" s="408"/>
      <c r="IQ91" s="408"/>
      <c r="IR91" s="408"/>
      <c r="IS91" s="408"/>
      <c r="IT91" s="408"/>
      <c r="IU91" s="408"/>
      <c r="IV91" s="408"/>
      <c r="IW91" s="408"/>
    </row>
    <row r="92" customFormat="false" ht="12.75" hidden="false" customHeight="false" outlineLevel="0" collapsed="false">
      <c r="B92" s="578"/>
      <c r="C92" s="578"/>
      <c r="D92" s="408"/>
      <c r="E92" s="408"/>
      <c r="F92" s="408"/>
      <c r="G92" s="578"/>
      <c r="H92" s="578"/>
      <c r="I92" s="578"/>
      <c r="J92" s="579"/>
      <c r="K92" s="570"/>
      <c r="L92" s="571"/>
      <c r="M92" s="415"/>
      <c r="N92" s="572"/>
      <c r="O92" s="573"/>
      <c r="P92" s="573"/>
      <c r="Q92" s="496"/>
      <c r="R92" s="496"/>
      <c r="S92" s="408"/>
      <c r="T92" s="408"/>
      <c r="U92" s="408"/>
      <c r="V92" s="408"/>
      <c r="W92" s="408"/>
      <c r="X92" s="408"/>
      <c r="Y92" s="408"/>
      <c r="Z92" s="408"/>
      <c r="AA92" s="408"/>
      <c r="AB92" s="408"/>
      <c r="AC92" s="408"/>
      <c r="AD92" s="408"/>
      <c r="AE92" s="408"/>
      <c r="AF92" s="408"/>
      <c r="AG92" s="408"/>
      <c r="AH92" s="408"/>
      <c r="AI92" s="408"/>
      <c r="AJ92" s="408"/>
      <c r="AK92" s="408"/>
      <c r="AL92" s="408"/>
      <c r="AM92" s="408"/>
      <c r="AN92" s="408"/>
      <c r="AO92" s="408"/>
      <c r="AP92" s="408"/>
      <c r="AQ92" s="408"/>
      <c r="AR92" s="408"/>
      <c r="AS92" s="408"/>
      <c r="AT92" s="408"/>
      <c r="AU92" s="408"/>
      <c r="AV92" s="408"/>
      <c r="AW92" s="408"/>
      <c r="AX92" s="408"/>
      <c r="AY92" s="408"/>
      <c r="AZ92" s="408"/>
      <c r="BA92" s="408"/>
      <c r="BB92" s="408"/>
      <c r="BC92" s="408"/>
      <c r="BD92" s="408"/>
      <c r="BE92" s="408"/>
      <c r="BF92" s="408"/>
      <c r="BG92" s="408"/>
      <c r="BH92" s="408"/>
      <c r="BI92" s="408"/>
      <c r="BJ92" s="408"/>
      <c r="BK92" s="408"/>
      <c r="BL92" s="408"/>
      <c r="BM92" s="408"/>
      <c r="BN92" s="408"/>
      <c r="BO92" s="408"/>
      <c r="BP92" s="408"/>
      <c r="BQ92" s="408"/>
      <c r="BR92" s="408"/>
      <c r="BS92" s="408"/>
      <c r="BT92" s="408"/>
      <c r="BU92" s="408"/>
      <c r="BV92" s="408"/>
      <c r="BW92" s="408"/>
      <c r="BX92" s="408"/>
      <c r="BY92" s="408"/>
      <c r="BZ92" s="408"/>
      <c r="CA92" s="408"/>
      <c r="CB92" s="408"/>
      <c r="CC92" s="408"/>
      <c r="CD92" s="408"/>
      <c r="CE92" s="408"/>
      <c r="CF92" s="408"/>
      <c r="CG92" s="408"/>
      <c r="CH92" s="408"/>
      <c r="CI92" s="408"/>
      <c r="CJ92" s="408"/>
      <c r="CK92" s="408"/>
      <c r="CL92" s="408"/>
      <c r="CM92" s="408"/>
      <c r="CN92" s="408"/>
      <c r="CO92" s="408"/>
      <c r="CP92" s="408"/>
      <c r="CQ92" s="408"/>
      <c r="CR92" s="408"/>
      <c r="CS92" s="408"/>
      <c r="CT92" s="408"/>
      <c r="CU92" s="408"/>
      <c r="CV92" s="408"/>
      <c r="CW92" s="408"/>
      <c r="CX92" s="408"/>
      <c r="CY92" s="408"/>
      <c r="CZ92" s="408"/>
      <c r="DA92" s="408"/>
      <c r="DB92" s="408"/>
      <c r="DC92" s="408"/>
      <c r="DD92" s="408"/>
      <c r="DE92" s="408"/>
      <c r="DF92" s="408"/>
      <c r="DG92" s="408"/>
      <c r="DH92" s="408"/>
      <c r="DI92" s="408"/>
      <c r="DJ92" s="408"/>
      <c r="DK92" s="408"/>
      <c r="DL92" s="408"/>
      <c r="DM92" s="408"/>
      <c r="DN92" s="408"/>
      <c r="DO92" s="408"/>
      <c r="DP92" s="408"/>
      <c r="DQ92" s="408"/>
      <c r="DR92" s="408"/>
      <c r="DS92" s="408"/>
      <c r="DT92" s="408"/>
      <c r="DU92" s="408"/>
      <c r="DV92" s="408"/>
      <c r="DW92" s="408"/>
      <c r="DX92" s="408"/>
      <c r="DY92" s="408"/>
      <c r="DZ92" s="408"/>
      <c r="EA92" s="408"/>
      <c r="EB92" s="408"/>
      <c r="EC92" s="408"/>
      <c r="ED92" s="408"/>
      <c r="EE92" s="408"/>
      <c r="EF92" s="408"/>
      <c r="EG92" s="408"/>
      <c r="EH92" s="408"/>
      <c r="EI92" s="408"/>
      <c r="EJ92" s="408"/>
      <c r="EK92" s="408"/>
      <c r="EL92" s="408"/>
      <c r="EM92" s="408"/>
      <c r="EN92" s="408"/>
      <c r="EO92" s="408"/>
      <c r="EP92" s="408"/>
      <c r="EQ92" s="408"/>
      <c r="ER92" s="408"/>
      <c r="ES92" s="408"/>
      <c r="ET92" s="408"/>
      <c r="EU92" s="408"/>
      <c r="EV92" s="408"/>
      <c r="EW92" s="408"/>
      <c r="EX92" s="408"/>
      <c r="EY92" s="408"/>
      <c r="EZ92" s="408"/>
      <c r="FA92" s="408"/>
      <c r="FB92" s="408"/>
      <c r="FC92" s="408"/>
      <c r="FD92" s="408"/>
      <c r="FE92" s="408"/>
      <c r="FF92" s="408"/>
      <c r="FG92" s="408"/>
      <c r="FH92" s="408"/>
      <c r="FI92" s="408"/>
      <c r="FJ92" s="408"/>
      <c r="FK92" s="408"/>
      <c r="FL92" s="408"/>
      <c r="FM92" s="408"/>
      <c r="FN92" s="408"/>
      <c r="FO92" s="408"/>
      <c r="FP92" s="408"/>
      <c r="FQ92" s="408"/>
      <c r="FR92" s="408"/>
      <c r="FS92" s="408"/>
      <c r="FT92" s="408"/>
      <c r="FU92" s="408"/>
      <c r="FV92" s="408"/>
      <c r="FW92" s="408"/>
      <c r="FX92" s="408"/>
      <c r="FY92" s="408"/>
      <c r="FZ92" s="408"/>
      <c r="GA92" s="408"/>
      <c r="GB92" s="408"/>
      <c r="GC92" s="408"/>
      <c r="GD92" s="408"/>
      <c r="GE92" s="408"/>
      <c r="GF92" s="408"/>
      <c r="GG92" s="408"/>
      <c r="GH92" s="408"/>
      <c r="GI92" s="408"/>
      <c r="GJ92" s="408"/>
      <c r="GK92" s="408"/>
      <c r="GL92" s="408"/>
      <c r="GM92" s="408"/>
      <c r="GN92" s="408"/>
      <c r="GO92" s="408"/>
      <c r="GP92" s="408"/>
      <c r="GQ92" s="408"/>
      <c r="GR92" s="408"/>
      <c r="GS92" s="408"/>
      <c r="GT92" s="408"/>
      <c r="GU92" s="408"/>
      <c r="GV92" s="408"/>
      <c r="GW92" s="408"/>
      <c r="GX92" s="408"/>
      <c r="GY92" s="408"/>
      <c r="GZ92" s="408"/>
      <c r="HA92" s="408"/>
      <c r="HB92" s="408"/>
      <c r="HC92" s="408"/>
      <c r="HD92" s="408"/>
      <c r="HE92" s="408"/>
      <c r="HF92" s="408"/>
      <c r="HG92" s="408"/>
      <c r="HH92" s="408"/>
      <c r="HI92" s="408"/>
      <c r="HJ92" s="408"/>
      <c r="HK92" s="408"/>
      <c r="HL92" s="408"/>
      <c r="HM92" s="408"/>
      <c r="HN92" s="408"/>
      <c r="HO92" s="408"/>
      <c r="HP92" s="408"/>
      <c r="HQ92" s="408"/>
      <c r="HR92" s="408"/>
      <c r="HS92" s="408"/>
      <c r="HT92" s="408"/>
      <c r="HU92" s="408"/>
      <c r="HV92" s="408"/>
      <c r="HW92" s="408"/>
      <c r="HX92" s="408"/>
      <c r="HY92" s="408"/>
      <c r="HZ92" s="408"/>
      <c r="IA92" s="408"/>
      <c r="IB92" s="408"/>
      <c r="IC92" s="408"/>
      <c r="ID92" s="408"/>
      <c r="IE92" s="408"/>
      <c r="IF92" s="408"/>
      <c r="IG92" s="408"/>
      <c r="IH92" s="408"/>
      <c r="II92" s="408"/>
      <c r="IJ92" s="408"/>
      <c r="IK92" s="408"/>
      <c r="IL92" s="408"/>
      <c r="IM92" s="408"/>
      <c r="IN92" s="408"/>
      <c r="IO92" s="408"/>
      <c r="IP92" s="408"/>
      <c r="IQ92" s="408"/>
      <c r="IR92" s="408"/>
      <c r="IS92" s="408"/>
      <c r="IT92" s="408"/>
      <c r="IU92" s="408"/>
      <c r="IV92" s="408"/>
      <c r="IW92" s="408"/>
    </row>
    <row r="93" customFormat="false" ht="12.75" hidden="false" customHeight="false" outlineLevel="0" collapsed="false">
      <c r="B93" s="578"/>
      <c r="C93" s="578"/>
      <c r="D93" s="408"/>
      <c r="E93" s="408"/>
      <c r="F93" s="408"/>
      <c r="G93" s="578"/>
      <c r="H93" s="578"/>
      <c r="I93" s="578"/>
      <c r="J93" s="579"/>
      <c r="K93" s="570"/>
      <c r="L93" s="571"/>
      <c r="M93" s="415"/>
      <c r="N93" s="572"/>
      <c r="O93" s="573"/>
      <c r="P93" s="573"/>
      <c r="Q93" s="496"/>
      <c r="R93" s="496"/>
      <c r="S93" s="408"/>
      <c r="T93" s="408"/>
      <c r="U93" s="408"/>
      <c r="V93" s="408"/>
      <c r="W93" s="408"/>
      <c r="X93" s="408"/>
      <c r="Y93" s="408"/>
      <c r="Z93" s="408"/>
      <c r="AA93" s="408"/>
      <c r="AB93" s="408"/>
      <c r="AC93" s="408"/>
      <c r="AD93" s="408"/>
      <c r="AE93" s="408"/>
      <c r="AF93" s="408"/>
      <c r="AG93" s="408"/>
      <c r="AH93" s="408"/>
      <c r="AI93" s="408"/>
      <c r="AJ93" s="408"/>
      <c r="AK93" s="408"/>
      <c r="AL93" s="408"/>
      <c r="AM93" s="408"/>
      <c r="AN93" s="408"/>
      <c r="AO93" s="408"/>
      <c r="AP93" s="408"/>
      <c r="AQ93" s="408"/>
      <c r="AR93" s="408"/>
      <c r="AS93" s="408"/>
      <c r="AT93" s="408"/>
      <c r="AU93" s="408"/>
      <c r="AV93" s="408"/>
      <c r="AW93" s="408"/>
      <c r="AX93" s="408"/>
      <c r="AY93" s="408"/>
      <c r="AZ93" s="408"/>
      <c r="BA93" s="408"/>
      <c r="BB93" s="408"/>
      <c r="BC93" s="408"/>
      <c r="BD93" s="408"/>
      <c r="BE93" s="408"/>
      <c r="BF93" s="408"/>
      <c r="BG93" s="408"/>
      <c r="BH93" s="408"/>
      <c r="BI93" s="408"/>
      <c r="BJ93" s="408"/>
      <c r="BK93" s="408"/>
      <c r="BL93" s="408"/>
      <c r="BM93" s="408"/>
      <c r="BN93" s="408"/>
      <c r="BO93" s="408"/>
      <c r="BP93" s="408"/>
      <c r="BQ93" s="408"/>
      <c r="BR93" s="408"/>
      <c r="BS93" s="408"/>
      <c r="BT93" s="408"/>
      <c r="BU93" s="408"/>
      <c r="BV93" s="408"/>
      <c r="BW93" s="408"/>
      <c r="BX93" s="408"/>
      <c r="BY93" s="408"/>
      <c r="BZ93" s="408"/>
      <c r="CA93" s="408"/>
      <c r="CB93" s="408"/>
      <c r="CC93" s="408"/>
      <c r="CD93" s="408"/>
      <c r="CE93" s="408"/>
      <c r="CF93" s="408"/>
      <c r="CG93" s="408"/>
      <c r="CH93" s="408"/>
      <c r="CI93" s="408"/>
      <c r="CJ93" s="408"/>
      <c r="CK93" s="408"/>
      <c r="CL93" s="408"/>
      <c r="CM93" s="408"/>
      <c r="CN93" s="408"/>
      <c r="CO93" s="408"/>
      <c r="CP93" s="408"/>
      <c r="CQ93" s="408"/>
      <c r="CR93" s="408"/>
      <c r="CS93" s="408"/>
      <c r="CT93" s="408"/>
      <c r="CU93" s="408"/>
      <c r="CV93" s="408"/>
      <c r="CW93" s="408"/>
      <c r="CX93" s="408"/>
      <c r="CY93" s="408"/>
      <c r="CZ93" s="408"/>
      <c r="DA93" s="408"/>
      <c r="DB93" s="408"/>
      <c r="DC93" s="408"/>
      <c r="DD93" s="408"/>
      <c r="DE93" s="408"/>
      <c r="DF93" s="408"/>
      <c r="DG93" s="408"/>
      <c r="DH93" s="408"/>
      <c r="DI93" s="408"/>
      <c r="DJ93" s="408"/>
      <c r="DK93" s="408"/>
      <c r="DL93" s="408"/>
      <c r="DM93" s="408"/>
      <c r="DN93" s="408"/>
      <c r="DO93" s="408"/>
      <c r="DP93" s="408"/>
      <c r="DQ93" s="408"/>
      <c r="DR93" s="408"/>
      <c r="DS93" s="408"/>
      <c r="DT93" s="408"/>
      <c r="DU93" s="408"/>
      <c r="DV93" s="408"/>
      <c r="DW93" s="408"/>
      <c r="DX93" s="408"/>
      <c r="DY93" s="408"/>
      <c r="DZ93" s="408"/>
      <c r="EA93" s="408"/>
      <c r="EB93" s="408"/>
      <c r="EC93" s="408"/>
      <c r="ED93" s="408"/>
      <c r="EE93" s="408"/>
      <c r="EF93" s="408"/>
      <c r="EG93" s="408"/>
      <c r="EH93" s="408"/>
      <c r="EI93" s="408"/>
      <c r="EJ93" s="408"/>
      <c r="EK93" s="408"/>
      <c r="EL93" s="408"/>
      <c r="EM93" s="408"/>
      <c r="EN93" s="408"/>
      <c r="EO93" s="408"/>
      <c r="EP93" s="408"/>
      <c r="EQ93" s="408"/>
      <c r="ER93" s="408"/>
      <c r="ES93" s="408"/>
      <c r="ET93" s="408"/>
      <c r="EU93" s="408"/>
      <c r="EV93" s="408"/>
      <c r="EW93" s="408"/>
      <c r="EX93" s="408"/>
      <c r="EY93" s="408"/>
      <c r="EZ93" s="408"/>
      <c r="FA93" s="408"/>
      <c r="FB93" s="408"/>
      <c r="FC93" s="408"/>
      <c r="FD93" s="408"/>
      <c r="FE93" s="408"/>
      <c r="FF93" s="408"/>
      <c r="FG93" s="408"/>
      <c r="FH93" s="408"/>
      <c r="FI93" s="408"/>
      <c r="FJ93" s="408"/>
      <c r="FK93" s="408"/>
      <c r="FL93" s="408"/>
      <c r="FM93" s="408"/>
      <c r="FN93" s="408"/>
      <c r="FO93" s="408"/>
      <c r="FP93" s="408"/>
      <c r="FQ93" s="408"/>
      <c r="FR93" s="408"/>
      <c r="FS93" s="408"/>
      <c r="FT93" s="408"/>
      <c r="FU93" s="408"/>
      <c r="FV93" s="408"/>
      <c r="FW93" s="408"/>
      <c r="FX93" s="408"/>
      <c r="FY93" s="408"/>
      <c r="FZ93" s="408"/>
      <c r="GA93" s="408"/>
      <c r="GB93" s="408"/>
      <c r="GC93" s="408"/>
      <c r="GD93" s="408"/>
      <c r="GE93" s="408"/>
      <c r="GF93" s="408"/>
      <c r="GG93" s="408"/>
      <c r="GH93" s="408"/>
      <c r="GI93" s="408"/>
      <c r="GJ93" s="408"/>
      <c r="GK93" s="408"/>
      <c r="GL93" s="408"/>
      <c r="GM93" s="408"/>
      <c r="GN93" s="408"/>
      <c r="GO93" s="408"/>
      <c r="GP93" s="408"/>
      <c r="GQ93" s="408"/>
      <c r="GR93" s="408"/>
      <c r="GS93" s="408"/>
      <c r="GT93" s="408"/>
      <c r="GU93" s="408"/>
      <c r="GV93" s="408"/>
      <c r="GW93" s="408"/>
      <c r="GX93" s="408"/>
      <c r="GY93" s="408"/>
      <c r="GZ93" s="408"/>
      <c r="HA93" s="408"/>
      <c r="HB93" s="408"/>
      <c r="HC93" s="408"/>
      <c r="HD93" s="408"/>
      <c r="HE93" s="408"/>
      <c r="HF93" s="408"/>
      <c r="HG93" s="408"/>
      <c r="HH93" s="408"/>
      <c r="HI93" s="408"/>
      <c r="HJ93" s="408"/>
      <c r="HK93" s="408"/>
      <c r="HL93" s="408"/>
      <c r="HM93" s="408"/>
      <c r="HN93" s="408"/>
      <c r="HO93" s="408"/>
      <c r="HP93" s="408"/>
      <c r="HQ93" s="408"/>
      <c r="HR93" s="408"/>
      <c r="HS93" s="408"/>
      <c r="HT93" s="408"/>
      <c r="HU93" s="408"/>
      <c r="HV93" s="408"/>
      <c r="HW93" s="408"/>
      <c r="HX93" s="408"/>
      <c r="HY93" s="408"/>
      <c r="HZ93" s="408"/>
      <c r="IA93" s="408"/>
      <c r="IB93" s="408"/>
      <c r="IC93" s="408"/>
      <c r="ID93" s="408"/>
      <c r="IE93" s="408"/>
      <c r="IF93" s="408"/>
      <c r="IG93" s="408"/>
      <c r="IH93" s="408"/>
      <c r="II93" s="408"/>
      <c r="IJ93" s="408"/>
      <c r="IK93" s="408"/>
      <c r="IL93" s="408"/>
      <c r="IM93" s="408"/>
      <c r="IN93" s="408"/>
      <c r="IO93" s="408"/>
      <c r="IP93" s="408"/>
      <c r="IQ93" s="408"/>
      <c r="IR93" s="408"/>
      <c r="IS93" s="408"/>
      <c r="IT93" s="408"/>
      <c r="IU93" s="408"/>
      <c r="IV93" s="408"/>
      <c r="IW93" s="408"/>
    </row>
    <row r="94" customFormat="false" ht="12.75" hidden="false" customHeight="false" outlineLevel="0" collapsed="false">
      <c r="B94" s="546"/>
      <c r="C94" s="403"/>
      <c r="D94" s="403"/>
      <c r="E94" s="403"/>
      <c r="F94" s="408"/>
      <c r="G94" s="578"/>
      <c r="H94" s="578"/>
      <c r="I94" s="578"/>
      <c r="J94" s="579"/>
      <c r="K94" s="570"/>
      <c r="L94" s="571"/>
      <c r="M94" s="415"/>
      <c r="N94" s="572"/>
      <c r="O94" s="573"/>
      <c r="P94" s="573"/>
      <c r="Q94" s="496"/>
      <c r="R94" s="496"/>
      <c r="S94" s="408"/>
      <c r="T94" s="408"/>
      <c r="U94" s="408"/>
      <c r="V94" s="408"/>
      <c r="W94" s="408"/>
      <c r="X94" s="408"/>
      <c r="Y94" s="408"/>
      <c r="Z94" s="408"/>
      <c r="AA94" s="408"/>
      <c r="AB94" s="408"/>
      <c r="AC94" s="408"/>
      <c r="AD94" s="408"/>
      <c r="AE94" s="408"/>
      <c r="AF94" s="408"/>
      <c r="AG94" s="408"/>
      <c r="AH94" s="408"/>
      <c r="AI94" s="408"/>
      <c r="AJ94" s="408"/>
      <c r="AK94" s="408"/>
      <c r="AL94" s="408"/>
      <c r="AM94" s="408"/>
      <c r="AN94" s="408"/>
      <c r="AO94" s="408"/>
      <c r="AP94" s="408"/>
      <c r="AQ94" s="408"/>
      <c r="AR94" s="408"/>
      <c r="AS94" s="408"/>
      <c r="AT94" s="408"/>
      <c r="AU94" s="408"/>
      <c r="AV94" s="408"/>
      <c r="AW94" s="408"/>
      <c r="AX94" s="408"/>
      <c r="AY94" s="408"/>
      <c r="AZ94" s="408"/>
      <c r="BA94" s="408"/>
      <c r="BB94" s="408"/>
      <c r="BC94" s="408"/>
      <c r="BD94" s="408"/>
      <c r="BE94" s="408"/>
      <c r="BF94" s="408"/>
      <c r="BG94" s="408"/>
      <c r="BH94" s="408"/>
      <c r="BI94" s="408"/>
      <c r="BJ94" s="408"/>
      <c r="BK94" s="408"/>
      <c r="BL94" s="408"/>
      <c r="BM94" s="408"/>
      <c r="BN94" s="408"/>
      <c r="BO94" s="408"/>
      <c r="BP94" s="408"/>
      <c r="BQ94" s="408"/>
      <c r="BR94" s="408"/>
      <c r="BS94" s="408"/>
      <c r="BT94" s="408"/>
      <c r="BU94" s="408"/>
      <c r="BV94" s="408"/>
      <c r="BW94" s="408"/>
      <c r="BX94" s="408"/>
      <c r="BY94" s="408"/>
      <c r="BZ94" s="408"/>
      <c r="CA94" s="408"/>
      <c r="CB94" s="408"/>
      <c r="CC94" s="408"/>
      <c r="CD94" s="408"/>
      <c r="CE94" s="408"/>
      <c r="CF94" s="408"/>
      <c r="CG94" s="408"/>
      <c r="CH94" s="408"/>
      <c r="CI94" s="408"/>
      <c r="CJ94" s="408"/>
      <c r="CK94" s="408"/>
      <c r="CL94" s="408"/>
      <c r="CM94" s="408"/>
      <c r="CN94" s="408"/>
      <c r="CO94" s="408"/>
      <c r="CP94" s="408"/>
      <c r="CQ94" s="408"/>
      <c r="CR94" s="408"/>
      <c r="CS94" s="408"/>
      <c r="CT94" s="408"/>
      <c r="CU94" s="408"/>
      <c r="CV94" s="408"/>
      <c r="CW94" s="408"/>
      <c r="CX94" s="408"/>
      <c r="CY94" s="408"/>
      <c r="CZ94" s="408"/>
      <c r="DA94" s="408"/>
      <c r="DB94" s="408"/>
      <c r="DC94" s="408"/>
      <c r="DD94" s="408"/>
      <c r="DE94" s="408"/>
      <c r="DF94" s="408"/>
      <c r="DG94" s="408"/>
      <c r="DH94" s="408"/>
      <c r="DI94" s="408"/>
      <c r="DJ94" s="408"/>
      <c r="DK94" s="408"/>
      <c r="DL94" s="408"/>
      <c r="DM94" s="408"/>
      <c r="DN94" s="408"/>
      <c r="DO94" s="408"/>
      <c r="DP94" s="408"/>
      <c r="DQ94" s="408"/>
      <c r="DR94" s="408"/>
      <c r="DS94" s="408"/>
      <c r="DT94" s="408"/>
      <c r="DU94" s="408"/>
      <c r="DV94" s="408"/>
      <c r="DW94" s="408"/>
      <c r="DX94" s="408"/>
      <c r="DY94" s="408"/>
      <c r="DZ94" s="408"/>
      <c r="EA94" s="408"/>
      <c r="EB94" s="408"/>
      <c r="EC94" s="408"/>
      <c r="ED94" s="408"/>
      <c r="EE94" s="408"/>
      <c r="EF94" s="408"/>
      <c r="EG94" s="408"/>
      <c r="EH94" s="408"/>
      <c r="EI94" s="408"/>
      <c r="EJ94" s="408"/>
      <c r="EK94" s="408"/>
      <c r="EL94" s="408"/>
      <c r="EM94" s="408"/>
      <c r="EN94" s="408"/>
      <c r="EO94" s="408"/>
      <c r="EP94" s="408"/>
      <c r="EQ94" s="408"/>
      <c r="ER94" s="408"/>
      <c r="ES94" s="408"/>
      <c r="ET94" s="408"/>
      <c r="EU94" s="408"/>
      <c r="EV94" s="408"/>
      <c r="EW94" s="408"/>
      <c r="EX94" s="408"/>
      <c r="EY94" s="408"/>
      <c r="EZ94" s="408"/>
      <c r="FA94" s="408"/>
      <c r="FB94" s="408"/>
      <c r="FC94" s="408"/>
      <c r="FD94" s="408"/>
      <c r="FE94" s="408"/>
      <c r="FF94" s="408"/>
      <c r="FG94" s="408"/>
      <c r="FH94" s="408"/>
      <c r="FI94" s="408"/>
      <c r="FJ94" s="408"/>
      <c r="FK94" s="408"/>
      <c r="FL94" s="408"/>
      <c r="FM94" s="408"/>
      <c r="FN94" s="408"/>
      <c r="FO94" s="408"/>
      <c r="FP94" s="408"/>
      <c r="FQ94" s="408"/>
      <c r="FR94" s="408"/>
      <c r="FS94" s="408"/>
      <c r="FT94" s="408"/>
      <c r="FU94" s="408"/>
      <c r="FV94" s="408"/>
      <c r="FW94" s="408"/>
      <c r="FX94" s="408"/>
      <c r="FY94" s="408"/>
      <c r="FZ94" s="408"/>
      <c r="GA94" s="408"/>
      <c r="GB94" s="408"/>
      <c r="GC94" s="408"/>
      <c r="GD94" s="408"/>
      <c r="GE94" s="408"/>
      <c r="GF94" s="408"/>
      <c r="GG94" s="408"/>
      <c r="GH94" s="408"/>
      <c r="GI94" s="408"/>
      <c r="GJ94" s="408"/>
      <c r="GK94" s="408"/>
      <c r="GL94" s="408"/>
      <c r="GM94" s="408"/>
      <c r="GN94" s="408"/>
      <c r="GO94" s="408"/>
      <c r="GP94" s="408"/>
      <c r="GQ94" s="408"/>
      <c r="GR94" s="408"/>
      <c r="GS94" s="408"/>
      <c r="GT94" s="408"/>
      <c r="GU94" s="408"/>
      <c r="GV94" s="408"/>
      <c r="GW94" s="408"/>
      <c r="GX94" s="408"/>
      <c r="GY94" s="408"/>
      <c r="GZ94" s="408"/>
      <c r="HA94" s="408"/>
      <c r="HB94" s="408"/>
      <c r="HC94" s="408"/>
      <c r="HD94" s="408"/>
      <c r="HE94" s="408"/>
      <c r="HF94" s="408"/>
      <c r="HG94" s="408"/>
      <c r="HH94" s="408"/>
      <c r="HI94" s="408"/>
      <c r="HJ94" s="408"/>
      <c r="HK94" s="408"/>
      <c r="HL94" s="408"/>
      <c r="HM94" s="408"/>
      <c r="HN94" s="408"/>
      <c r="HO94" s="408"/>
      <c r="HP94" s="408"/>
      <c r="HQ94" s="408"/>
      <c r="HR94" s="408"/>
      <c r="HS94" s="408"/>
      <c r="HT94" s="408"/>
      <c r="HU94" s="408"/>
      <c r="HV94" s="408"/>
      <c r="HW94" s="408"/>
      <c r="HX94" s="408"/>
      <c r="HY94" s="408"/>
      <c r="HZ94" s="408"/>
      <c r="IA94" s="408"/>
      <c r="IB94" s="408"/>
      <c r="IC94" s="408"/>
      <c r="ID94" s="408"/>
      <c r="IE94" s="408"/>
      <c r="IF94" s="408"/>
      <c r="IG94" s="408"/>
      <c r="IH94" s="408"/>
      <c r="II94" s="408"/>
      <c r="IJ94" s="408"/>
      <c r="IK94" s="408"/>
      <c r="IL94" s="408"/>
      <c r="IM94" s="408"/>
      <c r="IN94" s="408"/>
      <c r="IO94" s="408"/>
      <c r="IP94" s="408"/>
      <c r="IQ94" s="408"/>
      <c r="IR94" s="408"/>
      <c r="IS94" s="408"/>
      <c r="IT94" s="408"/>
      <c r="IU94" s="408"/>
      <c r="IV94" s="408"/>
      <c r="IW94" s="408"/>
    </row>
    <row r="95" customFormat="false" ht="12.75" hidden="false" customHeight="false" outlineLevel="0" collapsed="false">
      <c r="B95" s="575"/>
      <c r="C95" s="575"/>
      <c r="D95" s="575"/>
      <c r="E95" s="575"/>
      <c r="F95" s="408"/>
      <c r="G95" s="578"/>
      <c r="H95" s="571"/>
      <c r="I95" s="571"/>
      <c r="J95" s="581"/>
      <c r="K95" s="570"/>
      <c r="L95" s="571"/>
      <c r="M95" s="415"/>
      <c r="N95" s="572"/>
      <c r="O95" s="573"/>
      <c r="P95" s="573"/>
      <c r="Q95" s="496"/>
      <c r="R95" s="496"/>
      <c r="S95" s="408"/>
      <c r="T95" s="408"/>
      <c r="U95" s="408"/>
      <c r="V95" s="408"/>
      <c r="W95" s="408"/>
      <c r="X95" s="408"/>
      <c r="Y95" s="408"/>
      <c r="Z95" s="408"/>
      <c r="AA95" s="408"/>
      <c r="AB95" s="408"/>
      <c r="AC95" s="408"/>
      <c r="AD95" s="408"/>
      <c r="AE95" s="408"/>
      <c r="AF95" s="408"/>
      <c r="AG95" s="408"/>
      <c r="AH95" s="408"/>
      <c r="AI95" s="408"/>
      <c r="AJ95" s="408"/>
      <c r="AK95" s="408"/>
      <c r="AL95" s="408"/>
      <c r="AM95" s="408"/>
      <c r="AN95" s="408"/>
      <c r="AO95" s="408"/>
      <c r="AP95" s="408"/>
      <c r="AQ95" s="408"/>
      <c r="AR95" s="408"/>
      <c r="AS95" s="408"/>
      <c r="AT95" s="408"/>
      <c r="AU95" s="408"/>
      <c r="AV95" s="408"/>
      <c r="AW95" s="408"/>
      <c r="AX95" s="408"/>
      <c r="AY95" s="408"/>
      <c r="AZ95" s="408"/>
      <c r="BA95" s="408"/>
      <c r="BB95" s="408"/>
      <c r="BC95" s="408"/>
      <c r="BD95" s="408"/>
      <c r="BE95" s="408"/>
      <c r="BF95" s="408"/>
      <c r="BG95" s="408"/>
      <c r="BH95" s="408"/>
      <c r="BI95" s="408"/>
      <c r="BJ95" s="408"/>
      <c r="BK95" s="408"/>
      <c r="BL95" s="408"/>
      <c r="BM95" s="408"/>
      <c r="BN95" s="408"/>
      <c r="BO95" s="408"/>
      <c r="BP95" s="408"/>
      <c r="BQ95" s="408"/>
      <c r="BR95" s="408"/>
      <c r="BS95" s="408"/>
      <c r="BT95" s="408"/>
      <c r="BU95" s="408"/>
      <c r="BV95" s="408"/>
      <c r="BW95" s="408"/>
      <c r="BX95" s="408"/>
      <c r="BY95" s="408"/>
      <c r="BZ95" s="408"/>
      <c r="CA95" s="408"/>
      <c r="CB95" s="408"/>
      <c r="CC95" s="408"/>
      <c r="CD95" s="408"/>
      <c r="CE95" s="408"/>
      <c r="CF95" s="408"/>
      <c r="CG95" s="408"/>
      <c r="CH95" s="408"/>
      <c r="CI95" s="408"/>
      <c r="CJ95" s="408"/>
      <c r="CK95" s="408"/>
      <c r="CL95" s="408"/>
      <c r="CM95" s="408"/>
      <c r="CN95" s="408"/>
      <c r="CO95" s="408"/>
      <c r="CP95" s="408"/>
      <c r="CQ95" s="408"/>
      <c r="CR95" s="408"/>
      <c r="CS95" s="408"/>
      <c r="CT95" s="408"/>
      <c r="CU95" s="408"/>
      <c r="CV95" s="408"/>
      <c r="CW95" s="408"/>
      <c r="CX95" s="408"/>
      <c r="CY95" s="408"/>
      <c r="CZ95" s="408"/>
      <c r="DA95" s="408"/>
      <c r="DB95" s="408"/>
      <c r="DC95" s="408"/>
      <c r="DD95" s="408"/>
      <c r="DE95" s="408"/>
      <c r="DF95" s="408"/>
      <c r="DG95" s="408"/>
      <c r="DH95" s="408"/>
      <c r="DI95" s="408"/>
      <c r="DJ95" s="408"/>
      <c r="DK95" s="408"/>
      <c r="DL95" s="408"/>
      <c r="DM95" s="408"/>
      <c r="DN95" s="408"/>
      <c r="DO95" s="408"/>
      <c r="DP95" s="408"/>
      <c r="DQ95" s="408"/>
      <c r="DR95" s="408"/>
      <c r="DS95" s="408"/>
      <c r="DT95" s="408"/>
      <c r="DU95" s="408"/>
      <c r="DV95" s="408"/>
      <c r="DW95" s="408"/>
      <c r="DX95" s="408"/>
      <c r="DY95" s="408"/>
      <c r="DZ95" s="408"/>
      <c r="EA95" s="408"/>
      <c r="EB95" s="408"/>
      <c r="EC95" s="408"/>
      <c r="ED95" s="408"/>
      <c r="EE95" s="408"/>
      <c r="EF95" s="408"/>
      <c r="EG95" s="408"/>
      <c r="EH95" s="408"/>
      <c r="EI95" s="408"/>
      <c r="EJ95" s="408"/>
      <c r="EK95" s="408"/>
      <c r="EL95" s="408"/>
      <c r="EM95" s="408"/>
      <c r="EN95" s="408"/>
      <c r="EO95" s="408"/>
      <c r="EP95" s="408"/>
      <c r="EQ95" s="408"/>
      <c r="ER95" s="408"/>
      <c r="ES95" s="408"/>
      <c r="ET95" s="408"/>
      <c r="EU95" s="408"/>
      <c r="EV95" s="408"/>
      <c r="EW95" s="408"/>
      <c r="EX95" s="408"/>
      <c r="EY95" s="408"/>
      <c r="EZ95" s="408"/>
      <c r="FA95" s="408"/>
      <c r="FB95" s="408"/>
      <c r="FC95" s="408"/>
      <c r="FD95" s="408"/>
      <c r="FE95" s="408"/>
      <c r="FF95" s="408"/>
      <c r="FG95" s="408"/>
      <c r="FH95" s="408"/>
      <c r="FI95" s="408"/>
      <c r="FJ95" s="408"/>
      <c r="FK95" s="408"/>
      <c r="FL95" s="408"/>
      <c r="FM95" s="408"/>
      <c r="FN95" s="408"/>
      <c r="FO95" s="408"/>
      <c r="FP95" s="408"/>
      <c r="FQ95" s="408"/>
      <c r="FR95" s="408"/>
      <c r="FS95" s="408"/>
      <c r="FT95" s="408"/>
      <c r="FU95" s="408"/>
      <c r="FV95" s="408"/>
      <c r="FW95" s="408"/>
      <c r="FX95" s="408"/>
      <c r="FY95" s="408"/>
      <c r="FZ95" s="408"/>
      <c r="GA95" s="408"/>
      <c r="GB95" s="408"/>
      <c r="GC95" s="408"/>
      <c r="GD95" s="408"/>
      <c r="GE95" s="408"/>
      <c r="GF95" s="408"/>
      <c r="GG95" s="408"/>
      <c r="GH95" s="408"/>
      <c r="GI95" s="408"/>
      <c r="GJ95" s="408"/>
      <c r="GK95" s="408"/>
      <c r="GL95" s="408"/>
      <c r="GM95" s="408"/>
      <c r="GN95" s="408"/>
      <c r="GO95" s="408"/>
      <c r="GP95" s="408"/>
      <c r="GQ95" s="408"/>
      <c r="GR95" s="408"/>
      <c r="GS95" s="408"/>
      <c r="GT95" s="408"/>
      <c r="GU95" s="408"/>
      <c r="GV95" s="408"/>
      <c r="GW95" s="408"/>
      <c r="GX95" s="408"/>
      <c r="GY95" s="408"/>
      <c r="GZ95" s="408"/>
      <c r="HA95" s="408"/>
      <c r="HB95" s="408"/>
      <c r="HC95" s="408"/>
      <c r="HD95" s="408"/>
      <c r="HE95" s="408"/>
      <c r="HF95" s="408"/>
      <c r="HG95" s="408"/>
      <c r="HH95" s="408"/>
      <c r="HI95" s="408"/>
      <c r="HJ95" s="408"/>
      <c r="HK95" s="408"/>
      <c r="HL95" s="408"/>
      <c r="HM95" s="408"/>
      <c r="HN95" s="408"/>
      <c r="HO95" s="408"/>
      <c r="HP95" s="408"/>
      <c r="HQ95" s="408"/>
      <c r="HR95" s="408"/>
      <c r="HS95" s="408"/>
      <c r="HT95" s="408"/>
      <c r="HU95" s="408"/>
      <c r="HV95" s="408"/>
      <c r="HW95" s="408"/>
      <c r="HX95" s="408"/>
      <c r="HY95" s="408"/>
      <c r="HZ95" s="408"/>
      <c r="IA95" s="408"/>
      <c r="IB95" s="408"/>
      <c r="IC95" s="408"/>
      <c r="ID95" s="408"/>
      <c r="IE95" s="408"/>
      <c r="IF95" s="408"/>
      <c r="IG95" s="408"/>
      <c r="IH95" s="408"/>
      <c r="II95" s="408"/>
      <c r="IJ95" s="408"/>
      <c r="IK95" s="408"/>
      <c r="IL95" s="408"/>
      <c r="IM95" s="408"/>
      <c r="IN95" s="408"/>
      <c r="IO95" s="408"/>
      <c r="IP95" s="408"/>
      <c r="IQ95" s="408"/>
      <c r="IR95" s="408"/>
      <c r="IS95" s="408"/>
      <c r="IT95" s="408"/>
      <c r="IU95" s="408"/>
      <c r="IV95" s="408"/>
      <c r="IW95" s="408"/>
    </row>
    <row r="96" customFormat="false" ht="12.75" hidden="false" customHeight="false" outlineLevel="0" collapsed="false">
      <c r="B96" s="575"/>
      <c r="C96" s="575"/>
      <c r="D96" s="575"/>
      <c r="E96" s="575"/>
      <c r="F96" s="408"/>
      <c r="G96" s="578"/>
      <c r="H96" s="571"/>
      <c r="I96" s="571"/>
      <c r="J96" s="581"/>
      <c r="K96" s="570"/>
      <c r="L96" s="571"/>
      <c r="M96" s="415"/>
      <c r="N96" s="572"/>
      <c r="O96" s="573"/>
      <c r="P96" s="573"/>
      <c r="Q96" s="496"/>
      <c r="R96" s="496"/>
      <c r="S96" s="408"/>
      <c r="T96" s="408"/>
      <c r="U96" s="408"/>
      <c r="V96" s="408"/>
      <c r="W96" s="408"/>
      <c r="X96" s="408"/>
      <c r="Y96" s="408"/>
      <c r="Z96" s="408"/>
      <c r="AA96" s="408"/>
      <c r="AB96" s="408"/>
      <c r="AC96" s="408"/>
      <c r="AD96" s="408"/>
      <c r="AE96" s="408"/>
      <c r="AF96" s="408"/>
      <c r="AG96" s="408"/>
      <c r="AH96" s="408"/>
      <c r="AI96" s="408"/>
      <c r="AJ96" s="408"/>
      <c r="AK96" s="408"/>
      <c r="AL96" s="408"/>
      <c r="AM96" s="408"/>
      <c r="AN96" s="408"/>
      <c r="AO96" s="408"/>
      <c r="AP96" s="408"/>
      <c r="AQ96" s="408"/>
      <c r="AR96" s="408"/>
      <c r="AS96" s="408"/>
      <c r="AT96" s="408"/>
      <c r="AU96" s="408"/>
      <c r="AV96" s="408"/>
      <c r="AW96" s="408"/>
      <c r="AX96" s="408"/>
      <c r="AY96" s="408"/>
      <c r="AZ96" s="408"/>
      <c r="BA96" s="408"/>
      <c r="BB96" s="408"/>
      <c r="BC96" s="408"/>
      <c r="BD96" s="408"/>
      <c r="BE96" s="408"/>
      <c r="BF96" s="408"/>
      <c r="BG96" s="408"/>
      <c r="BH96" s="408"/>
      <c r="BI96" s="408"/>
      <c r="BJ96" s="408"/>
      <c r="BK96" s="408"/>
      <c r="BL96" s="408"/>
      <c r="BM96" s="408"/>
      <c r="BN96" s="408"/>
      <c r="BO96" s="408"/>
      <c r="BP96" s="408"/>
      <c r="BQ96" s="408"/>
      <c r="BR96" s="408"/>
      <c r="BS96" s="408"/>
      <c r="BT96" s="408"/>
      <c r="BU96" s="408"/>
      <c r="BV96" s="408"/>
      <c r="BW96" s="408"/>
      <c r="BX96" s="408"/>
      <c r="BY96" s="408"/>
      <c r="BZ96" s="408"/>
      <c r="CA96" s="408"/>
      <c r="CB96" s="408"/>
      <c r="CC96" s="408"/>
      <c r="CD96" s="408"/>
      <c r="CE96" s="408"/>
      <c r="CF96" s="408"/>
      <c r="CG96" s="408"/>
      <c r="CH96" s="408"/>
      <c r="CI96" s="408"/>
      <c r="CJ96" s="408"/>
      <c r="CK96" s="408"/>
      <c r="CL96" s="408"/>
      <c r="CM96" s="408"/>
      <c r="CN96" s="408"/>
      <c r="CO96" s="408"/>
      <c r="CP96" s="408"/>
      <c r="CQ96" s="408"/>
      <c r="CR96" s="408"/>
      <c r="CS96" s="408"/>
      <c r="CT96" s="408"/>
      <c r="CU96" s="408"/>
      <c r="CV96" s="408"/>
      <c r="CW96" s="408"/>
      <c r="CX96" s="408"/>
      <c r="CY96" s="408"/>
      <c r="CZ96" s="408"/>
      <c r="DA96" s="408"/>
      <c r="DB96" s="408"/>
      <c r="DC96" s="408"/>
      <c r="DD96" s="408"/>
      <c r="DE96" s="408"/>
      <c r="DF96" s="408"/>
      <c r="DG96" s="408"/>
      <c r="DH96" s="408"/>
      <c r="DI96" s="408"/>
      <c r="DJ96" s="408"/>
      <c r="DK96" s="408"/>
      <c r="DL96" s="408"/>
      <c r="DM96" s="408"/>
      <c r="DN96" s="408"/>
      <c r="DO96" s="408"/>
      <c r="DP96" s="408"/>
      <c r="DQ96" s="408"/>
      <c r="DR96" s="408"/>
      <c r="DS96" s="408"/>
      <c r="DT96" s="408"/>
      <c r="DU96" s="408"/>
      <c r="DV96" s="408"/>
      <c r="DW96" s="408"/>
      <c r="DX96" s="408"/>
      <c r="DY96" s="408"/>
      <c r="DZ96" s="408"/>
      <c r="EA96" s="408"/>
      <c r="EB96" s="408"/>
      <c r="EC96" s="408"/>
      <c r="ED96" s="408"/>
      <c r="EE96" s="408"/>
      <c r="EF96" s="408"/>
      <c r="EG96" s="408"/>
      <c r="EH96" s="408"/>
      <c r="EI96" s="408"/>
      <c r="EJ96" s="408"/>
      <c r="EK96" s="408"/>
      <c r="EL96" s="408"/>
      <c r="EM96" s="408"/>
      <c r="EN96" s="408"/>
      <c r="EO96" s="408"/>
      <c r="EP96" s="408"/>
      <c r="EQ96" s="408"/>
      <c r="ER96" s="408"/>
      <c r="ES96" s="408"/>
      <c r="ET96" s="408"/>
      <c r="EU96" s="408"/>
      <c r="EV96" s="408"/>
      <c r="EW96" s="408"/>
      <c r="EX96" s="408"/>
      <c r="EY96" s="408"/>
      <c r="EZ96" s="408"/>
      <c r="FA96" s="408"/>
      <c r="FB96" s="408"/>
      <c r="FC96" s="408"/>
      <c r="FD96" s="408"/>
      <c r="FE96" s="408"/>
      <c r="FF96" s="408"/>
      <c r="FG96" s="408"/>
      <c r="FH96" s="408"/>
      <c r="FI96" s="408"/>
      <c r="FJ96" s="408"/>
      <c r="FK96" s="408"/>
      <c r="FL96" s="408"/>
      <c r="FM96" s="408"/>
      <c r="FN96" s="408"/>
      <c r="FO96" s="408"/>
      <c r="FP96" s="408"/>
      <c r="FQ96" s="408"/>
      <c r="FR96" s="408"/>
      <c r="FS96" s="408"/>
      <c r="FT96" s="408"/>
      <c r="FU96" s="408"/>
      <c r="FV96" s="408"/>
      <c r="FW96" s="408"/>
      <c r="FX96" s="408"/>
      <c r="FY96" s="408"/>
      <c r="FZ96" s="408"/>
      <c r="GA96" s="408"/>
      <c r="GB96" s="408"/>
      <c r="GC96" s="408"/>
      <c r="GD96" s="408"/>
      <c r="GE96" s="408"/>
      <c r="GF96" s="408"/>
      <c r="GG96" s="408"/>
      <c r="GH96" s="408"/>
      <c r="GI96" s="408"/>
      <c r="GJ96" s="408"/>
      <c r="GK96" s="408"/>
      <c r="GL96" s="408"/>
      <c r="GM96" s="408"/>
      <c r="GN96" s="408"/>
      <c r="GO96" s="408"/>
      <c r="GP96" s="408"/>
      <c r="GQ96" s="408"/>
      <c r="GR96" s="408"/>
      <c r="GS96" s="408"/>
      <c r="GT96" s="408"/>
      <c r="GU96" s="408"/>
      <c r="GV96" s="408"/>
      <c r="GW96" s="408"/>
      <c r="GX96" s="408"/>
      <c r="GY96" s="408"/>
      <c r="GZ96" s="408"/>
      <c r="HA96" s="408"/>
      <c r="HB96" s="408"/>
      <c r="HC96" s="408"/>
      <c r="HD96" s="408"/>
      <c r="HE96" s="408"/>
      <c r="HF96" s="408"/>
      <c r="HG96" s="408"/>
      <c r="HH96" s="408"/>
      <c r="HI96" s="408"/>
      <c r="HJ96" s="408"/>
      <c r="HK96" s="408"/>
      <c r="HL96" s="408"/>
      <c r="HM96" s="408"/>
      <c r="HN96" s="408"/>
      <c r="HO96" s="408"/>
      <c r="HP96" s="408"/>
      <c r="HQ96" s="408"/>
      <c r="HR96" s="408"/>
      <c r="HS96" s="408"/>
      <c r="HT96" s="408"/>
      <c r="HU96" s="408"/>
      <c r="HV96" s="408"/>
      <c r="HW96" s="408"/>
      <c r="HX96" s="408"/>
      <c r="HY96" s="408"/>
      <c r="HZ96" s="408"/>
      <c r="IA96" s="408"/>
      <c r="IB96" s="408"/>
      <c r="IC96" s="408"/>
      <c r="ID96" s="408"/>
      <c r="IE96" s="408"/>
      <c r="IF96" s="408"/>
      <c r="IG96" s="408"/>
      <c r="IH96" s="408"/>
      <c r="II96" s="408"/>
      <c r="IJ96" s="408"/>
      <c r="IK96" s="408"/>
      <c r="IL96" s="408"/>
      <c r="IM96" s="408"/>
      <c r="IN96" s="408"/>
      <c r="IO96" s="408"/>
      <c r="IP96" s="408"/>
      <c r="IQ96" s="408"/>
      <c r="IR96" s="408"/>
      <c r="IS96" s="408"/>
      <c r="IT96" s="408"/>
      <c r="IU96" s="408"/>
      <c r="IV96" s="408"/>
      <c r="IW96" s="408"/>
    </row>
    <row r="97" customFormat="false" ht="12.75" hidden="false" customHeight="false" outlineLevel="0" collapsed="false">
      <c r="B97" s="577"/>
      <c r="C97" s="582"/>
      <c r="D97" s="580"/>
      <c r="E97" s="580"/>
      <c r="F97" s="408"/>
      <c r="G97" s="578"/>
      <c r="H97" s="578"/>
      <c r="I97" s="578"/>
      <c r="J97" s="579"/>
      <c r="K97" s="570"/>
      <c r="L97" s="571"/>
      <c r="M97" s="415"/>
      <c r="N97" s="572"/>
      <c r="O97" s="573"/>
      <c r="P97" s="573"/>
      <c r="Q97" s="496"/>
      <c r="R97" s="496"/>
      <c r="S97" s="408"/>
      <c r="T97" s="408"/>
      <c r="U97" s="408"/>
      <c r="V97" s="408"/>
      <c r="W97" s="408"/>
      <c r="X97" s="408"/>
      <c r="Y97" s="408"/>
      <c r="Z97" s="408"/>
      <c r="AA97" s="408"/>
      <c r="AB97" s="408"/>
      <c r="AC97" s="408"/>
      <c r="AD97" s="408"/>
      <c r="AE97" s="408"/>
      <c r="AF97" s="408"/>
      <c r="AG97" s="408"/>
      <c r="AH97" s="408"/>
      <c r="AI97" s="408"/>
      <c r="AJ97" s="408"/>
      <c r="AK97" s="408"/>
      <c r="AL97" s="408"/>
      <c r="AM97" s="408"/>
      <c r="AN97" s="408"/>
      <c r="AO97" s="408"/>
      <c r="AP97" s="408"/>
      <c r="AQ97" s="408"/>
      <c r="AR97" s="408"/>
      <c r="AS97" s="408"/>
      <c r="AT97" s="408"/>
      <c r="AU97" s="408"/>
      <c r="AV97" s="408"/>
      <c r="AW97" s="408"/>
      <c r="AX97" s="408"/>
      <c r="AY97" s="408"/>
      <c r="AZ97" s="408"/>
      <c r="BA97" s="408"/>
      <c r="BB97" s="408"/>
      <c r="BC97" s="408"/>
      <c r="BD97" s="408"/>
      <c r="BE97" s="408"/>
      <c r="BF97" s="408"/>
      <c r="BG97" s="408"/>
      <c r="BH97" s="408"/>
      <c r="BI97" s="408"/>
      <c r="BJ97" s="408"/>
      <c r="BK97" s="408"/>
      <c r="BL97" s="408"/>
      <c r="BM97" s="408"/>
      <c r="BN97" s="408"/>
      <c r="BO97" s="408"/>
      <c r="BP97" s="408"/>
      <c r="BQ97" s="408"/>
      <c r="BR97" s="408"/>
      <c r="BS97" s="408"/>
      <c r="BT97" s="408"/>
      <c r="BU97" s="408"/>
      <c r="BV97" s="408"/>
      <c r="BW97" s="408"/>
      <c r="BX97" s="408"/>
      <c r="BY97" s="408"/>
      <c r="BZ97" s="408"/>
      <c r="CA97" s="408"/>
      <c r="CB97" s="408"/>
      <c r="CC97" s="408"/>
      <c r="CD97" s="408"/>
      <c r="CE97" s="408"/>
      <c r="CF97" s="408"/>
      <c r="CG97" s="408"/>
      <c r="CH97" s="408"/>
      <c r="CI97" s="408"/>
      <c r="CJ97" s="408"/>
      <c r="CK97" s="408"/>
      <c r="CL97" s="408"/>
      <c r="CM97" s="408"/>
      <c r="CN97" s="408"/>
      <c r="CO97" s="408"/>
      <c r="CP97" s="408"/>
      <c r="CQ97" s="408"/>
      <c r="CR97" s="408"/>
      <c r="CS97" s="408"/>
      <c r="CT97" s="408"/>
      <c r="CU97" s="408"/>
      <c r="CV97" s="408"/>
      <c r="CW97" s="408"/>
      <c r="CX97" s="408"/>
      <c r="CY97" s="408"/>
      <c r="CZ97" s="408"/>
      <c r="DA97" s="408"/>
      <c r="DB97" s="408"/>
      <c r="DC97" s="408"/>
      <c r="DD97" s="408"/>
      <c r="DE97" s="408"/>
      <c r="DF97" s="408"/>
      <c r="DG97" s="408"/>
      <c r="DH97" s="408"/>
      <c r="DI97" s="408"/>
      <c r="DJ97" s="408"/>
      <c r="DK97" s="408"/>
      <c r="DL97" s="408"/>
      <c r="DM97" s="408"/>
      <c r="DN97" s="408"/>
      <c r="DO97" s="408"/>
      <c r="DP97" s="408"/>
      <c r="DQ97" s="408"/>
      <c r="DR97" s="408"/>
      <c r="DS97" s="408"/>
      <c r="DT97" s="408"/>
      <c r="DU97" s="408"/>
      <c r="DV97" s="408"/>
      <c r="DW97" s="408"/>
      <c r="DX97" s="408"/>
      <c r="DY97" s="408"/>
      <c r="DZ97" s="408"/>
      <c r="EA97" s="408"/>
      <c r="EB97" s="408"/>
      <c r="EC97" s="408"/>
      <c r="ED97" s="408"/>
      <c r="EE97" s="408"/>
      <c r="EF97" s="408"/>
      <c r="EG97" s="408"/>
      <c r="EH97" s="408"/>
      <c r="EI97" s="408"/>
      <c r="EJ97" s="408"/>
      <c r="EK97" s="408"/>
      <c r="EL97" s="408"/>
      <c r="EM97" s="408"/>
      <c r="EN97" s="408"/>
      <c r="EO97" s="408"/>
      <c r="EP97" s="408"/>
      <c r="EQ97" s="408"/>
      <c r="ER97" s="408"/>
      <c r="ES97" s="408"/>
      <c r="ET97" s="408"/>
      <c r="EU97" s="408"/>
      <c r="EV97" s="408"/>
      <c r="EW97" s="408"/>
      <c r="EX97" s="408"/>
      <c r="EY97" s="408"/>
      <c r="EZ97" s="408"/>
      <c r="FA97" s="408"/>
      <c r="FB97" s="408"/>
      <c r="FC97" s="408"/>
      <c r="FD97" s="408"/>
      <c r="FE97" s="408"/>
      <c r="FF97" s="408"/>
      <c r="FG97" s="408"/>
      <c r="FH97" s="408"/>
      <c r="FI97" s="408"/>
      <c r="FJ97" s="408"/>
      <c r="FK97" s="408"/>
      <c r="FL97" s="408"/>
      <c r="FM97" s="408"/>
      <c r="FN97" s="408"/>
      <c r="FO97" s="408"/>
      <c r="FP97" s="408"/>
      <c r="FQ97" s="408"/>
      <c r="FR97" s="408"/>
      <c r="FS97" s="408"/>
      <c r="FT97" s="408"/>
      <c r="FU97" s="408"/>
      <c r="FV97" s="408"/>
      <c r="FW97" s="408"/>
      <c r="FX97" s="408"/>
      <c r="FY97" s="408"/>
      <c r="FZ97" s="408"/>
      <c r="GA97" s="408"/>
      <c r="GB97" s="408"/>
      <c r="GC97" s="408"/>
      <c r="GD97" s="408"/>
      <c r="GE97" s="408"/>
      <c r="GF97" s="408"/>
      <c r="GG97" s="408"/>
      <c r="GH97" s="408"/>
      <c r="GI97" s="408"/>
      <c r="GJ97" s="408"/>
      <c r="GK97" s="408"/>
      <c r="GL97" s="408"/>
      <c r="GM97" s="408"/>
      <c r="GN97" s="408"/>
      <c r="GO97" s="408"/>
      <c r="GP97" s="408"/>
      <c r="GQ97" s="408"/>
      <c r="GR97" s="408"/>
      <c r="GS97" s="408"/>
      <c r="GT97" s="408"/>
      <c r="GU97" s="408"/>
      <c r="GV97" s="408"/>
      <c r="GW97" s="408"/>
      <c r="GX97" s="408"/>
      <c r="GY97" s="408"/>
      <c r="GZ97" s="408"/>
      <c r="HA97" s="408"/>
      <c r="HB97" s="408"/>
      <c r="HC97" s="408"/>
      <c r="HD97" s="408"/>
      <c r="HE97" s="408"/>
      <c r="HF97" s="408"/>
      <c r="HG97" s="408"/>
      <c r="HH97" s="408"/>
      <c r="HI97" s="408"/>
      <c r="HJ97" s="408"/>
      <c r="HK97" s="408"/>
      <c r="HL97" s="408"/>
      <c r="HM97" s="408"/>
      <c r="HN97" s="408"/>
      <c r="HO97" s="408"/>
      <c r="HP97" s="408"/>
      <c r="HQ97" s="408"/>
      <c r="HR97" s="408"/>
      <c r="HS97" s="408"/>
      <c r="HT97" s="408"/>
      <c r="HU97" s="408"/>
      <c r="HV97" s="408"/>
      <c r="HW97" s="408"/>
      <c r="HX97" s="408"/>
      <c r="HY97" s="408"/>
      <c r="HZ97" s="408"/>
      <c r="IA97" s="408"/>
      <c r="IB97" s="408"/>
      <c r="IC97" s="408"/>
      <c r="ID97" s="408"/>
      <c r="IE97" s="408"/>
      <c r="IF97" s="408"/>
      <c r="IG97" s="408"/>
      <c r="IH97" s="408"/>
      <c r="II97" s="408"/>
      <c r="IJ97" s="408"/>
      <c r="IK97" s="408"/>
      <c r="IL97" s="408"/>
      <c r="IM97" s="408"/>
      <c r="IN97" s="408"/>
      <c r="IO97" s="408"/>
      <c r="IP97" s="408"/>
      <c r="IQ97" s="408"/>
      <c r="IR97" s="408"/>
      <c r="IS97" s="408"/>
      <c r="IT97" s="408"/>
      <c r="IU97" s="408"/>
      <c r="IV97" s="408"/>
      <c r="IW97" s="408"/>
    </row>
    <row r="98" customFormat="false" ht="12.75" hidden="false" customHeight="false" outlineLevel="0" collapsed="false">
      <c r="A98" s="583"/>
      <c r="B98" s="577"/>
      <c r="C98" s="582"/>
      <c r="D98" s="580"/>
      <c r="E98" s="580"/>
      <c r="F98" s="408"/>
      <c r="G98" s="578"/>
      <c r="H98" s="578"/>
      <c r="I98" s="578"/>
      <c r="J98" s="579"/>
      <c r="K98" s="570"/>
      <c r="L98" s="571"/>
      <c r="M98" s="415"/>
      <c r="N98" s="572"/>
      <c r="O98" s="573"/>
      <c r="P98" s="573"/>
      <c r="Q98" s="496"/>
      <c r="R98" s="496"/>
      <c r="S98" s="408"/>
      <c r="T98" s="408"/>
      <c r="U98" s="408"/>
      <c r="V98" s="408"/>
      <c r="W98" s="408"/>
      <c r="X98" s="408"/>
      <c r="Y98" s="408"/>
      <c r="Z98" s="408"/>
      <c r="AA98" s="408"/>
      <c r="AB98" s="408"/>
      <c r="AC98" s="408"/>
      <c r="AD98" s="408"/>
      <c r="AE98" s="408"/>
      <c r="AF98" s="408"/>
      <c r="AG98" s="408"/>
      <c r="AH98" s="408"/>
      <c r="AI98" s="408"/>
      <c r="AJ98" s="408"/>
      <c r="AK98" s="408"/>
      <c r="AL98" s="408"/>
      <c r="AM98" s="408"/>
      <c r="AN98" s="408"/>
      <c r="AO98" s="408"/>
      <c r="AP98" s="408"/>
      <c r="AQ98" s="408"/>
      <c r="AR98" s="408"/>
      <c r="AS98" s="408"/>
      <c r="AT98" s="408"/>
      <c r="AU98" s="408"/>
      <c r="AV98" s="408"/>
      <c r="AW98" s="408"/>
      <c r="AX98" s="408"/>
      <c r="AY98" s="408"/>
      <c r="AZ98" s="408"/>
      <c r="BA98" s="408"/>
      <c r="BB98" s="408"/>
      <c r="BC98" s="408"/>
      <c r="BD98" s="408"/>
      <c r="BE98" s="408"/>
      <c r="BF98" s="408"/>
      <c r="BG98" s="408"/>
      <c r="BH98" s="408"/>
      <c r="BI98" s="408"/>
      <c r="BJ98" s="408"/>
      <c r="BK98" s="408"/>
      <c r="BL98" s="408"/>
      <c r="BM98" s="408"/>
      <c r="BN98" s="408"/>
      <c r="BO98" s="408"/>
      <c r="BP98" s="408"/>
      <c r="BQ98" s="408"/>
      <c r="BR98" s="408"/>
      <c r="BS98" s="408"/>
      <c r="BT98" s="408"/>
      <c r="BU98" s="408"/>
      <c r="BV98" s="408"/>
      <c r="BW98" s="408"/>
      <c r="BX98" s="408"/>
      <c r="BY98" s="408"/>
      <c r="BZ98" s="408"/>
      <c r="CA98" s="408"/>
      <c r="CB98" s="408"/>
      <c r="CC98" s="408"/>
      <c r="CD98" s="408"/>
      <c r="CE98" s="408"/>
      <c r="CF98" s="408"/>
      <c r="CG98" s="408"/>
      <c r="CH98" s="408"/>
      <c r="CI98" s="408"/>
      <c r="CJ98" s="408"/>
      <c r="CK98" s="408"/>
      <c r="CL98" s="408"/>
      <c r="CM98" s="408"/>
      <c r="CN98" s="408"/>
      <c r="CO98" s="408"/>
      <c r="CP98" s="408"/>
      <c r="CQ98" s="408"/>
      <c r="CR98" s="408"/>
      <c r="CS98" s="408"/>
      <c r="CT98" s="408"/>
      <c r="CU98" s="408"/>
      <c r="CV98" s="408"/>
      <c r="CW98" s="408"/>
      <c r="CX98" s="408"/>
      <c r="CY98" s="408"/>
      <c r="CZ98" s="408"/>
      <c r="DA98" s="408"/>
      <c r="DB98" s="408"/>
      <c r="DC98" s="408"/>
      <c r="DD98" s="408"/>
      <c r="DE98" s="408"/>
      <c r="DF98" s="408"/>
      <c r="DG98" s="408"/>
      <c r="DH98" s="408"/>
      <c r="DI98" s="408"/>
      <c r="DJ98" s="408"/>
      <c r="DK98" s="408"/>
      <c r="DL98" s="408"/>
      <c r="DM98" s="408"/>
      <c r="DN98" s="408"/>
      <c r="DO98" s="408"/>
      <c r="DP98" s="408"/>
      <c r="DQ98" s="408"/>
      <c r="DR98" s="408"/>
      <c r="DS98" s="408"/>
      <c r="DT98" s="408"/>
      <c r="DU98" s="408"/>
      <c r="DV98" s="408"/>
      <c r="DW98" s="408"/>
      <c r="DX98" s="408"/>
      <c r="DY98" s="408"/>
      <c r="DZ98" s="408"/>
      <c r="EA98" s="408"/>
      <c r="EB98" s="408"/>
      <c r="EC98" s="408"/>
      <c r="ED98" s="408"/>
      <c r="EE98" s="408"/>
      <c r="EF98" s="408"/>
      <c r="EG98" s="408"/>
      <c r="EH98" s="408"/>
      <c r="EI98" s="408"/>
      <c r="EJ98" s="408"/>
      <c r="EK98" s="408"/>
      <c r="EL98" s="408"/>
      <c r="EM98" s="408"/>
      <c r="EN98" s="408"/>
      <c r="EO98" s="408"/>
      <c r="EP98" s="408"/>
      <c r="EQ98" s="408"/>
      <c r="ER98" s="408"/>
      <c r="ES98" s="408"/>
      <c r="ET98" s="408"/>
      <c r="EU98" s="408"/>
      <c r="EV98" s="408"/>
      <c r="EW98" s="408"/>
      <c r="EX98" s="408"/>
      <c r="EY98" s="408"/>
      <c r="EZ98" s="408"/>
      <c r="FA98" s="408"/>
      <c r="FB98" s="408"/>
      <c r="FC98" s="408"/>
      <c r="FD98" s="408"/>
      <c r="FE98" s="408"/>
      <c r="FF98" s="408"/>
      <c r="FG98" s="408"/>
      <c r="FH98" s="408"/>
      <c r="FI98" s="408"/>
      <c r="FJ98" s="408"/>
      <c r="FK98" s="408"/>
      <c r="FL98" s="408"/>
      <c r="FM98" s="408"/>
      <c r="FN98" s="408"/>
      <c r="FO98" s="408"/>
      <c r="FP98" s="408"/>
      <c r="FQ98" s="408"/>
      <c r="FR98" s="408"/>
      <c r="FS98" s="408"/>
      <c r="FT98" s="408"/>
      <c r="FU98" s="408"/>
      <c r="FV98" s="408"/>
      <c r="FW98" s="408"/>
      <c r="FX98" s="408"/>
      <c r="FY98" s="408"/>
      <c r="FZ98" s="408"/>
      <c r="GA98" s="408"/>
      <c r="GB98" s="408"/>
      <c r="GC98" s="408"/>
      <c r="GD98" s="408"/>
      <c r="GE98" s="408"/>
      <c r="GF98" s="408"/>
      <c r="GG98" s="408"/>
      <c r="GH98" s="408"/>
      <c r="GI98" s="408"/>
      <c r="GJ98" s="408"/>
      <c r="GK98" s="408"/>
      <c r="GL98" s="408"/>
      <c r="GM98" s="408"/>
      <c r="GN98" s="408"/>
      <c r="GO98" s="408"/>
      <c r="GP98" s="408"/>
      <c r="GQ98" s="408"/>
      <c r="GR98" s="408"/>
      <c r="GS98" s="408"/>
      <c r="GT98" s="408"/>
      <c r="GU98" s="408"/>
      <c r="GV98" s="408"/>
      <c r="GW98" s="408"/>
      <c r="GX98" s="408"/>
      <c r="GY98" s="408"/>
      <c r="GZ98" s="408"/>
      <c r="HA98" s="408"/>
      <c r="HB98" s="408"/>
      <c r="HC98" s="408"/>
      <c r="HD98" s="408"/>
      <c r="HE98" s="408"/>
      <c r="HF98" s="408"/>
      <c r="HG98" s="408"/>
      <c r="HH98" s="408"/>
      <c r="HI98" s="408"/>
      <c r="HJ98" s="408"/>
      <c r="HK98" s="408"/>
      <c r="HL98" s="408"/>
      <c r="HM98" s="408"/>
      <c r="HN98" s="408"/>
      <c r="HO98" s="408"/>
      <c r="HP98" s="408"/>
      <c r="HQ98" s="408"/>
      <c r="HR98" s="408"/>
      <c r="HS98" s="408"/>
      <c r="HT98" s="408"/>
      <c r="HU98" s="408"/>
      <c r="HV98" s="408"/>
      <c r="HW98" s="408"/>
      <c r="HX98" s="408"/>
      <c r="HY98" s="408"/>
      <c r="HZ98" s="408"/>
      <c r="IA98" s="408"/>
      <c r="IB98" s="408"/>
      <c r="IC98" s="408"/>
      <c r="ID98" s="408"/>
      <c r="IE98" s="408"/>
      <c r="IF98" s="408"/>
      <c r="IG98" s="408"/>
      <c r="IH98" s="408"/>
      <c r="II98" s="408"/>
      <c r="IJ98" s="408"/>
      <c r="IK98" s="408"/>
      <c r="IL98" s="408"/>
      <c r="IM98" s="408"/>
      <c r="IN98" s="408"/>
      <c r="IO98" s="408"/>
      <c r="IP98" s="408"/>
      <c r="IQ98" s="408"/>
      <c r="IR98" s="408"/>
      <c r="IS98" s="408"/>
      <c r="IT98" s="408"/>
      <c r="IU98" s="408"/>
      <c r="IV98" s="408"/>
      <c r="IW98" s="408"/>
    </row>
    <row r="99" customFormat="false" ht="12.75" hidden="false" customHeight="false" outlineLevel="0" collapsed="false">
      <c r="K99" s="570"/>
      <c r="L99" s="571"/>
      <c r="M99" s="415"/>
      <c r="N99" s="584"/>
      <c r="O99" s="573"/>
      <c r="P99" s="573"/>
      <c r="Q99" s="496"/>
      <c r="R99" s="496"/>
    </row>
    <row r="100" customFormat="false" ht="12.75" hidden="false" customHeight="false" outlineLevel="0" collapsed="false">
      <c r="K100" s="408"/>
      <c r="O100" s="585"/>
      <c r="P100" s="585"/>
      <c r="Q100" s="585"/>
      <c r="R100" s="585"/>
    </row>
    <row r="101" customFormat="false" ht="12.75" hidden="false" customHeight="false" outlineLevel="0" collapsed="false">
      <c r="B101" s="408"/>
      <c r="C101" s="408"/>
      <c r="K101" s="408"/>
      <c r="O101" s="585"/>
      <c r="P101" s="585"/>
      <c r="Q101" s="585"/>
      <c r="R101" s="585"/>
    </row>
    <row r="102" customFormat="false" ht="12.75" hidden="false" customHeight="false" outlineLevel="0" collapsed="false">
      <c r="K102" s="408"/>
      <c r="O102" s="585"/>
      <c r="P102" s="585"/>
      <c r="Q102" s="585"/>
      <c r="R102" s="585"/>
    </row>
    <row r="103" customFormat="false" ht="12.75" hidden="false" customHeight="false" outlineLevel="0" collapsed="false">
      <c r="H103" s="586"/>
      <c r="I103" s="586"/>
      <c r="J103" s="587"/>
      <c r="K103" s="408"/>
      <c r="O103" s="585"/>
    </row>
    <row r="104" customFormat="false" ht="12.75" hidden="false" customHeight="false" outlineLevel="0" collapsed="false">
      <c r="H104" s="586"/>
      <c r="I104" s="586"/>
      <c r="J104" s="587"/>
      <c r="K104" s="408"/>
    </row>
    <row r="105" customFormat="false" ht="12.75" hidden="false" customHeight="false" outlineLevel="0" collapsed="false">
      <c r="F105" s="400" t="s">
        <v>284</v>
      </c>
      <c r="H105" s="586"/>
      <c r="I105" s="586"/>
      <c r="J105" s="587"/>
      <c r="K105" s="408"/>
    </row>
    <row r="106" customFormat="false" ht="12.75" hidden="false" customHeight="false" outlineLevel="0" collapsed="false">
      <c r="H106" s="586"/>
      <c r="I106" s="586"/>
      <c r="J106" s="587"/>
      <c r="K106" s="408"/>
    </row>
    <row r="107" customFormat="false" ht="12.75" hidden="false" customHeight="false" outlineLevel="0" collapsed="false">
      <c r="H107" s="586"/>
      <c r="I107" s="586"/>
      <c r="J107" s="587"/>
      <c r="K107" s="408"/>
    </row>
    <row r="108" customFormat="false" ht="12.75" hidden="false" customHeight="false" outlineLevel="0" collapsed="false">
      <c r="H108" s="586"/>
      <c r="I108" s="586"/>
      <c r="J108" s="587"/>
    </row>
    <row r="109" customFormat="false" ht="12.75" hidden="false" customHeight="false" outlineLevel="0" collapsed="false">
      <c r="H109" s="586"/>
      <c r="I109" s="586"/>
      <c r="J109" s="587"/>
    </row>
    <row r="110" customFormat="false" ht="12.75" hidden="false" customHeight="false" outlineLevel="0" collapsed="false">
      <c r="H110" s="586"/>
      <c r="I110" s="586"/>
      <c r="J110" s="587"/>
    </row>
    <row r="111" customFormat="false" ht="12.75" hidden="false" customHeight="false" outlineLevel="0" collapsed="false">
      <c r="H111" s="586"/>
      <c r="I111" s="586"/>
      <c r="J111" s="587"/>
    </row>
    <row r="112" customFormat="false" ht="12.75" hidden="false" customHeight="false" outlineLevel="0" collapsed="false">
      <c r="H112" s="586"/>
      <c r="I112" s="586"/>
      <c r="J112" s="587"/>
    </row>
    <row r="113" customFormat="false" ht="12.75" hidden="false" customHeight="false" outlineLevel="0" collapsed="false">
      <c r="H113" s="586"/>
      <c r="I113" s="586"/>
      <c r="J113" s="587"/>
    </row>
    <row r="114" customFormat="false" ht="12.75" hidden="false" customHeight="false" outlineLevel="0" collapsed="false">
      <c r="H114" s="586"/>
      <c r="I114" s="586"/>
      <c r="J114" s="587"/>
    </row>
    <row r="115" customFormat="false" ht="12.75" hidden="false" customHeight="false" outlineLevel="0" collapsed="false">
      <c r="H115" s="586"/>
      <c r="I115" s="586"/>
      <c r="J115" s="587"/>
    </row>
    <row r="116" customFormat="false" ht="12.75" hidden="false" customHeight="false" outlineLevel="0" collapsed="false">
      <c r="H116" s="586"/>
      <c r="I116" s="586"/>
      <c r="J116" s="587"/>
    </row>
    <row r="117" customFormat="false" ht="12.75" hidden="false" customHeight="false" outlineLevel="0" collapsed="false">
      <c r="H117" s="586"/>
      <c r="I117" s="586"/>
      <c r="J117" s="587"/>
    </row>
  </sheetData>
  <printOptions headings="false" gridLines="false" gridLinesSet="true" horizontalCentered="true" verticalCentered="false"/>
  <pageMargins left="0.25" right="0" top="0.75" bottom="0.7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Roman,Bold Italic"Prepared by ECC, Risk Management&amp;R&amp;"Times New Roman,Bold Italic"&amp;D  &amp;T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86" width="19.14"/>
    <col collapsed="false" customWidth="false" hidden="false" outlineLevel="0" max="257" min="2" style="386" width="9.14"/>
  </cols>
  <sheetData>
    <row r="1" customFormat="false" ht="13.5" hidden="false" customHeight="false" outlineLevel="0" collapsed="false">
      <c r="A1" s="588"/>
      <c r="B1" s="589"/>
      <c r="C1" s="589"/>
      <c r="D1" s="589"/>
      <c r="E1" s="589"/>
      <c r="F1" s="589"/>
      <c r="G1" s="589"/>
      <c r="H1" s="589"/>
      <c r="I1" s="590"/>
    </row>
    <row r="2" customFormat="false" ht="12.75" hidden="false" customHeight="false" outlineLevel="0" collapsed="false">
      <c r="A2" s="591" t="s">
        <v>378</v>
      </c>
      <c r="B2" s="592" t="s">
        <v>379</v>
      </c>
      <c r="C2" s="593"/>
      <c r="D2" s="593"/>
      <c r="E2" s="593"/>
      <c r="F2" s="593"/>
      <c r="G2" s="593"/>
      <c r="H2" s="594"/>
      <c r="I2" s="595"/>
    </row>
    <row r="3" customFormat="false" ht="12.75" hidden="false" customHeight="false" outlineLevel="0" collapsed="false">
      <c r="A3" s="596" t="s">
        <v>380</v>
      </c>
      <c r="B3" s="597" t="s">
        <v>381</v>
      </c>
      <c r="C3" s="58"/>
      <c r="D3" s="58"/>
      <c r="E3" s="58"/>
      <c r="F3" s="58"/>
      <c r="G3" s="58"/>
      <c r="H3" s="598"/>
      <c r="I3" s="595"/>
    </row>
    <row r="4" customFormat="false" ht="12.75" hidden="false" customHeight="false" outlineLevel="0" collapsed="false">
      <c r="A4" s="596" t="s">
        <v>382</v>
      </c>
      <c r="B4" s="597" t="s">
        <v>383</v>
      </c>
      <c r="C4" s="58"/>
      <c r="D4" s="58"/>
      <c r="E4" s="58"/>
      <c r="F4" s="58"/>
      <c r="G4" s="58"/>
      <c r="H4" s="598"/>
      <c r="I4" s="595"/>
    </row>
    <row r="5" customFormat="false" ht="13.5" hidden="false" customHeight="false" outlineLevel="0" collapsed="false">
      <c r="A5" s="599" t="s">
        <v>384</v>
      </c>
      <c r="B5" s="600" t="s">
        <v>385</v>
      </c>
      <c r="C5" s="259"/>
      <c r="D5" s="259"/>
      <c r="E5" s="259"/>
      <c r="F5" s="259"/>
      <c r="G5" s="259"/>
      <c r="H5" s="601"/>
      <c r="I5" s="595"/>
    </row>
    <row r="6" customFormat="false" ht="12.75" hidden="false" customHeight="false" outlineLevel="0" collapsed="false">
      <c r="A6" s="602"/>
      <c r="B6" s="603"/>
      <c r="C6" s="603"/>
      <c r="D6" s="603"/>
      <c r="E6" s="603"/>
      <c r="F6" s="603"/>
      <c r="G6" s="603"/>
      <c r="H6" s="603"/>
      <c r="I6" s="595"/>
    </row>
    <row r="7" customFormat="false" ht="12.75" hidden="false" customHeight="false" outlineLevel="0" collapsed="false">
      <c r="A7" s="602"/>
      <c r="B7" s="603"/>
      <c r="C7" s="603"/>
      <c r="D7" s="603"/>
      <c r="E7" s="603"/>
      <c r="F7" s="603"/>
      <c r="G7" s="603"/>
      <c r="H7" s="603"/>
      <c r="I7" s="595"/>
    </row>
    <row r="8" customFormat="false" ht="12.75" hidden="false" customHeight="false" outlineLevel="0" collapsed="false">
      <c r="A8" s="602"/>
      <c r="B8" s="603"/>
      <c r="C8" s="603"/>
      <c r="D8" s="603"/>
      <c r="E8" s="603"/>
      <c r="F8" s="603"/>
      <c r="G8" s="603"/>
      <c r="H8" s="603"/>
      <c r="I8" s="595"/>
    </row>
    <row r="9" customFormat="false" ht="12.75" hidden="false" customHeight="false" outlineLevel="0" collapsed="false">
      <c r="A9" s="602"/>
      <c r="B9" s="603"/>
      <c r="C9" s="603"/>
      <c r="D9" s="603"/>
      <c r="E9" s="603"/>
      <c r="F9" s="603"/>
      <c r="G9" s="603"/>
      <c r="H9" s="603"/>
      <c r="I9" s="595"/>
    </row>
    <row r="10" customFormat="false" ht="12.75" hidden="false" customHeight="false" outlineLevel="0" collapsed="false">
      <c r="A10" s="602"/>
      <c r="B10" s="603"/>
      <c r="C10" s="603"/>
      <c r="D10" s="603"/>
      <c r="E10" s="603"/>
      <c r="F10" s="603"/>
      <c r="G10" s="603"/>
      <c r="H10" s="603"/>
      <c r="I10" s="595"/>
    </row>
    <row r="11" customFormat="false" ht="12.75" hidden="false" customHeight="false" outlineLevel="0" collapsed="false">
      <c r="A11" s="602"/>
      <c r="B11" s="603"/>
      <c r="C11" s="603"/>
      <c r="D11" s="603"/>
      <c r="E11" s="603"/>
      <c r="F11" s="603"/>
      <c r="G11" s="603"/>
      <c r="H11" s="603"/>
      <c r="I11" s="595"/>
    </row>
    <row r="12" customFormat="false" ht="12.75" hidden="false" customHeight="false" outlineLevel="0" collapsed="false">
      <c r="A12" s="602"/>
      <c r="B12" s="603"/>
      <c r="C12" s="603"/>
      <c r="D12" s="603"/>
      <c r="E12" s="603"/>
      <c r="F12" s="603"/>
      <c r="G12" s="603"/>
      <c r="H12" s="603"/>
      <c r="I12" s="595"/>
    </row>
    <row r="13" customFormat="false" ht="12.75" hidden="false" customHeight="false" outlineLevel="0" collapsed="false">
      <c r="A13" s="602"/>
      <c r="B13" s="603"/>
      <c r="C13" s="603"/>
      <c r="D13" s="603"/>
      <c r="E13" s="603"/>
      <c r="F13" s="603"/>
      <c r="G13" s="603"/>
      <c r="H13" s="603"/>
      <c r="I13" s="595"/>
    </row>
    <row r="14" customFormat="false" ht="12.75" hidden="false" customHeight="false" outlineLevel="0" collapsed="false">
      <c r="A14" s="602"/>
      <c r="B14" s="603"/>
      <c r="C14" s="603"/>
      <c r="D14" s="603"/>
      <c r="E14" s="603"/>
      <c r="F14" s="603"/>
      <c r="G14" s="603"/>
      <c r="H14" s="603"/>
      <c r="I14" s="595"/>
    </row>
    <row r="15" customFormat="false" ht="12.75" hidden="false" customHeight="false" outlineLevel="0" collapsed="false">
      <c r="A15" s="602"/>
      <c r="B15" s="603"/>
      <c r="C15" s="603"/>
      <c r="D15" s="603"/>
      <c r="E15" s="603"/>
      <c r="F15" s="603"/>
      <c r="G15" s="603"/>
      <c r="H15" s="603"/>
      <c r="I15" s="595"/>
    </row>
    <row r="16" customFormat="false" ht="12.75" hidden="false" customHeight="false" outlineLevel="0" collapsed="false">
      <c r="A16" s="602"/>
      <c r="B16" s="603"/>
      <c r="C16" s="603"/>
      <c r="D16" s="603"/>
      <c r="E16" s="603"/>
      <c r="F16" s="603"/>
      <c r="G16" s="603"/>
      <c r="H16" s="603"/>
      <c r="I16" s="595"/>
    </row>
    <row r="17" customFormat="false" ht="12.75" hidden="false" customHeight="false" outlineLevel="0" collapsed="false">
      <c r="A17" s="602"/>
      <c r="B17" s="603"/>
      <c r="C17" s="603"/>
      <c r="D17" s="603"/>
      <c r="E17" s="603"/>
      <c r="F17" s="603"/>
      <c r="G17" s="603"/>
      <c r="H17" s="603"/>
      <c r="I17" s="595"/>
    </row>
    <row r="18" customFormat="false" ht="12.75" hidden="false" customHeight="false" outlineLevel="0" collapsed="false">
      <c r="A18" s="602"/>
      <c r="B18" s="603"/>
      <c r="C18" s="603"/>
      <c r="D18" s="603"/>
      <c r="E18" s="603"/>
      <c r="F18" s="603"/>
      <c r="G18" s="603"/>
      <c r="H18" s="603"/>
      <c r="I18" s="595"/>
    </row>
    <row r="19" customFormat="false" ht="12.75" hidden="false" customHeight="false" outlineLevel="0" collapsed="false">
      <c r="A19" s="602"/>
      <c r="B19" s="603"/>
      <c r="C19" s="603"/>
      <c r="D19" s="603"/>
      <c r="E19" s="603"/>
      <c r="F19" s="603"/>
      <c r="G19" s="603"/>
      <c r="H19" s="603"/>
      <c r="I19" s="595"/>
    </row>
    <row r="20" customFormat="false" ht="13.5" hidden="false" customHeight="false" outlineLevel="0" collapsed="false">
      <c r="A20" s="604"/>
      <c r="B20" s="605"/>
      <c r="C20" s="605"/>
      <c r="D20" s="605"/>
      <c r="E20" s="605"/>
      <c r="F20" s="605"/>
      <c r="G20" s="605"/>
      <c r="H20" s="605"/>
      <c r="I20" s="60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ImportIntra">
                <anchor moveWithCells="true" sizeWithCells="false">
                  <from>
                    <xdr:col>2</xdr:col>
                    <xdr:colOff>191160</xdr:colOff>
                    <xdr:row>6</xdr:row>
                    <xdr:rowOff>28440</xdr:rowOff>
                  </from>
                  <to>
                    <xdr:col>4</xdr:col>
                    <xdr:colOff>10800</xdr:colOff>
                    <xdr:row>7</xdr:row>
                    <xdr:rowOff>75960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2">
              <controlPr defaultSize="0" print="false" autoFill="0" autoPict="0" macro="Module1.ImportDPR">
                <anchor moveWithCells="true" sizeWithCells="false">
                  <from>
                    <xdr:col>2</xdr:col>
                    <xdr:colOff>181080</xdr:colOff>
                    <xdr:row>8</xdr:row>
                    <xdr:rowOff>28440</xdr:rowOff>
                  </from>
                  <to>
                    <xdr:col>4</xdr:col>
                    <xdr:colOff>720</xdr:colOff>
                    <xdr:row>9</xdr:row>
                    <xdr:rowOff>75960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3">
              <controlPr defaultSize="0" print="false" autoFill="0" autoPict="0" macro="Module1.ImportFinance">
                <anchor moveWithCells="true" sizeWithCells="false">
                  <from>
                    <xdr:col>2</xdr:col>
                    <xdr:colOff>181080</xdr:colOff>
                    <xdr:row>10</xdr:row>
                    <xdr:rowOff>28440</xdr:rowOff>
                  </from>
                  <to>
                    <xdr:col>4</xdr:col>
                    <xdr:colOff>720</xdr:colOff>
                    <xdr:row>11</xdr:row>
                    <xdr:rowOff>75600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4">
              <controlPr defaultSize="0" print="false" autoFill="0" autoPict="0" macro="Module1.ImportTerm">
                <anchor moveWithCells="true" sizeWithCells="false">
                  <from>
                    <xdr:col>2</xdr:col>
                    <xdr:colOff>171000</xdr:colOff>
                    <xdr:row>12</xdr:row>
                    <xdr:rowOff>57240</xdr:rowOff>
                  </from>
                  <to>
                    <xdr:col>3</xdr:col>
                    <xdr:colOff>634320</xdr:colOff>
                    <xdr:row>13</xdr:row>
                    <xdr:rowOff>105120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2000-10-07T16:07:54Z</dcterms:created>
  <dc:creator>bgillis</dc:creator>
  <dc:description/>
  <dc:language>en-US</dc:language>
  <cp:lastModifiedBy>ctorres</cp:lastModifiedBy>
  <cp:revision>0</cp:revision>
  <dc:subject/>
  <dc:title/>
</cp:coreProperties>
</file>