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port" sheetId="1" state="visible" r:id="rId3"/>
    <sheet name="Terminal" sheetId="2" state="visible" r:id="rId4"/>
    <sheet name="Sheet3" sheetId="3" state="visible" r:id="rId5"/>
  </sheets>
  <definedNames>
    <definedName function="false" hidden="false" localSheetId="1" name="_xlnm.Print_Area" vbProcedure="false">Terminal!$A$1:$L$34</definedName>
    <definedName function="false" hidden="false" localSheetId="0" name="_xlnm.Print_Area" vbProcedure="false">Transport!$A$1:$O$35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<sst xmlns="http://schemas.openxmlformats.org/spreadsheetml/2006/main" count="79" uniqueCount="42">
  <si>
    <t xml:space="preserve">Transportation Cost of LPG Delivered to Puerto Rico by PDVSA</t>
  </si>
  <si>
    <t xml:space="preserve">Empire versus ProCaribe</t>
  </si>
  <si>
    <t xml:space="preserve">Cargo Size</t>
  </si>
  <si>
    <t xml:space="preserve">Port</t>
  </si>
  <si>
    <t xml:space="preserve">Days</t>
  </si>
  <si>
    <t xml:space="preserve">Vessel</t>
  </si>
  <si>
    <t xml:space="preserve">Total</t>
  </si>
  <si>
    <t xml:space="preserve">Difference</t>
  </si>
  <si>
    <t xml:space="preserve">Buyer</t>
  </si>
  <si>
    <t xml:space="preserve">(Barrels)</t>
  </si>
  <si>
    <t xml:space="preserve">(MT)</t>
  </si>
  <si>
    <t xml:space="preserve"># Ports</t>
  </si>
  <si>
    <t xml:space="preserve">Cost</t>
  </si>
  <si>
    <t xml:space="preserve">Steaming</t>
  </si>
  <si>
    <t xml:space="preserve">Discharging</t>
  </si>
  <si>
    <t xml:space="preserve">Cost per MT</t>
  </si>
  <si>
    <t xml:space="preserve">Cost per Gallon</t>
  </si>
  <si>
    <t xml:space="preserve">vs Empire</t>
  </si>
  <si>
    <t xml:space="preserve">Empire et al.</t>
  </si>
  <si>
    <t xml:space="preserve">ProCaribe</t>
  </si>
  <si>
    <t xml:space="preserve">Vessel Day Rate</t>
  </si>
  <si>
    <t xml:space="preserve">Bunker Fuel per Day</t>
  </si>
  <si>
    <t xml:space="preserve">Discharge - Corco</t>
  </si>
  <si>
    <t xml:space="preserve">Barrels at</t>
  </si>
  <si>
    <t xml:space="preserve">Barrels per Hour</t>
  </si>
  <si>
    <t xml:space="preserve">Discharge - Tropigas</t>
  </si>
  <si>
    <t xml:space="preserve">Discharge - Liquilux</t>
  </si>
  <si>
    <t xml:space="preserve">Discharge - ProCaribe</t>
  </si>
  <si>
    <t xml:space="preserve">MT per Hour</t>
  </si>
  <si>
    <t xml:space="preserve">Distributor Total Cost of LPG - Exit Terminals in Puerto Rico</t>
  </si>
  <si>
    <t xml:space="preserve">PDVSA</t>
  </si>
  <si>
    <t xml:space="preserve">Buyer Premium</t>
  </si>
  <si>
    <t xml:space="preserve">Transp. Cost</t>
  </si>
  <si>
    <t xml:space="preserve">CIF Premium</t>
  </si>
  <si>
    <t xml:space="preserve">FOB Premium</t>
  </si>
  <si>
    <t xml:space="preserve">Terminal Cost</t>
  </si>
  <si>
    <t xml:space="preserve">Exit the Terminal</t>
  </si>
  <si>
    <t xml:space="preserve">per MT</t>
  </si>
  <si>
    <t xml:space="preserve">per Gallon</t>
  </si>
  <si>
    <t xml:space="preserve">Terminal Cost per Month</t>
  </si>
  <si>
    <t xml:space="preserve">ProCaribe Annual Terminal Fees</t>
  </si>
  <si>
    <t xml:space="preserve">ProCaribe Annual Volume (Gallons)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</si>
</sst>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\$#,##0"/>
    <numFmt numFmtId="167" formatCode="0.00"/>
    <numFmt numFmtId="168" formatCode="\$#,##0.00"/>
    <numFmt numFmtId="169" formatCode="\$#,##0.0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2.56"/>
    <col collapsed="false" customWidth="true" hidden="false" outlineLevel="0" max="3" min="3" style="0" width="11.56"/>
    <col collapsed="false" customWidth="true" hidden="false" outlineLevel="0" max="4" min="4" style="0" width="11.85"/>
    <col collapsed="false" customWidth="true" hidden="false" outlineLevel="0" max="6" min="6" style="0" width="10.56"/>
    <col collapsed="false" customWidth="true" hidden="false" outlineLevel="0" max="7" min="7" style="0" width="11.7"/>
    <col collapsed="false" customWidth="true" hidden="false" outlineLevel="0" max="8" min="8" style="0" width="12.56"/>
    <col collapsed="false" customWidth="true" hidden="false" outlineLevel="0" max="9" min="9" style="0" width="12.85"/>
    <col collapsed="false" customWidth="true" hidden="false" outlineLevel="0" max="10" min="10" style="0" width="2.56"/>
    <col collapsed="false" customWidth="true" hidden="false" outlineLevel="0" max="11" min="11" style="0" width="11.13"/>
    <col collapsed="false" customWidth="true" hidden="false" outlineLevel="0" max="12" min="12" style="0" width="13.14"/>
    <col collapsed="false" customWidth="true" hidden="false" outlineLevel="0" max="13" min="13" style="0" width="15.56"/>
    <col collapsed="false" customWidth="true" hidden="false" outlineLevel="0" max="14" min="14" style="0" width="11.85"/>
    <col collapsed="false" customWidth="true" hidden="false" outlineLevel="0" max="15" min="15" style="0" width="2.7"/>
  </cols>
  <sheetData>
    <row r="2" customFormat="false" ht="18" hidden="false" customHeight="false" outlineLevel="0" collapsed="false">
      <c r="G2" s="1" t="s">
        <v>0</v>
      </c>
    </row>
    <row r="3" customFormat="false" ht="18" hidden="false" customHeight="false" outlineLevel="0" collapsed="false">
      <c r="G3" s="1" t="s">
        <v>1</v>
      </c>
    </row>
    <row r="6" customFormat="false" ht="12.75" hidden="false" customHeight="false" outlineLevel="0" collapsed="false">
      <c r="B6" s="2"/>
      <c r="C6" s="2" t="s">
        <v>2</v>
      </c>
      <c r="D6" s="2" t="s">
        <v>2</v>
      </c>
      <c r="E6" s="2"/>
      <c r="F6" s="2" t="s">
        <v>3</v>
      </c>
      <c r="G6" s="2" t="s">
        <v>4</v>
      </c>
      <c r="H6" s="2" t="s">
        <v>4</v>
      </c>
      <c r="I6" s="2" t="s">
        <v>5</v>
      </c>
      <c r="J6" s="2"/>
      <c r="K6" s="2" t="s">
        <v>6</v>
      </c>
      <c r="L6" s="2" t="s">
        <v>6</v>
      </c>
      <c r="M6" s="2" t="s">
        <v>6</v>
      </c>
      <c r="N6" s="2" t="s">
        <v>7</v>
      </c>
    </row>
    <row r="7" customFormat="false" ht="12.75" hidden="false" customHeight="false" outlineLevel="0" collapsed="false"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12</v>
      </c>
      <c r="J7" s="3"/>
      <c r="K7" s="3" t="s">
        <v>12</v>
      </c>
      <c r="L7" s="3" t="s">
        <v>15</v>
      </c>
      <c r="M7" s="3" t="s">
        <v>16</v>
      </c>
      <c r="N7" s="3" t="s">
        <v>17</v>
      </c>
    </row>
    <row r="8" customFormat="false" ht="5.25" hidden="false" customHeight="true" outlineLevel="0" collapsed="false"/>
    <row r="9" customFormat="false" ht="12.75" hidden="false" customHeight="false" outlineLevel="0" collapsed="false">
      <c r="B9" s="4" t="s">
        <v>18</v>
      </c>
      <c r="C9" s="5" t="n">
        <f aca="false">D29+D30</f>
        <v>54000</v>
      </c>
      <c r="D9" s="5" t="n">
        <f aca="false">C9*42/521</f>
        <v>4353.1669865643</v>
      </c>
      <c r="E9" s="0" t="n">
        <v>2</v>
      </c>
      <c r="F9" s="6" t="n">
        <v>50000</v>
      </c>
      <c r="G9" s="7" t="n">
        <v>3.5</v>
      </c>
      <c r="H9" s="8" t="n">
        <f aca="false">(D$29/F$29+D$30/F$30)/24</f>
        <v>2.33333333393333</v>
      </c>
      <c r="I9" s="9" t="n">
        <f aca="false">G9*(E$26+E$27)+H9*E$26</f>
        <v>144666.666678667</v>
      </c>
      <c r="J9" s="9"/>
      <c r="K9" s="9" t="n">
        <f aca="false">F9+I9</f>
        <v>194666.666678667</v>
      </c>
      <c r="L9" s="9"/>
      <c r="M9" s="9"/>
      <c r="N9" s="9"/>
    </row>
    <row r="10" customFormat="false" ht="12.75" hidden="false" customHeight="false" outlineLevel="0" collapsed="false">
      <c r="B10" s="4"/>
      <c r="C10" s="5"/>
      <c r="D10" s="5"/>
      <c r="F10" s="9"/>
      <c r="G10" s="8"/>
      <c r="H10" s="8"/>
      <c r="I10" s="5"/>
      <c r="J10" s="5"/>
      <c r="K10" s="5"/>
      <c r="L10" s="5"/>
      <c r="M10" s="5"/>
      <c r="N10" s="5"/>
    </row>
    <row r="11" customFormat="false" ht="12.75" hidden="false" customHeight="false" outlineLevel="0" collapsed="false">
      <c r="B11" s="4" t="s">
        <v>18</v>
      </c>
      <c r="C11" s="5" t="n">
        <f aca="false">D29+D30+D31</f>
        <v>74000</v>
      </c>
      <c r="D11" s="5" t="n">
        <f aca="false">C11*42/521</f>
        <v>5965.45105566219</v>
      </c>
      <c r="E11" s="0" t="n">
        <v>3</v>
      </c>
      <c r="F11" s="6" t="n">
        <v>80000</v>
      </c>
      <c r="G11" s="7" t="n">
        <v>3.5</v>
      </c>
      <c r="H11" s="8" t="n">
        <f aca="false">(D$29/F$29+D$30/F$30+D$31/F$31)/24</f>
        <v>3.33333333433333</v>
      </c>
      <c r="I11" s="9" t="n">
        <f aca="false">G11*(E$26+E$27)+H11*E$26</f>
        <v>164666.666686667</v>
      </c>
      <c r="J11" s="9"/>
      <c r="K11" s="9" t="n">
        <f aca="false">F11+I11</f>
        <v>244666.666686667</v>
      </c>
      <c r="L11" s="9"/>
      <c r="M11" s="9"/>
      <c r="N11" s="9"/>
    </row>
    <row r="12" customFormat="false" ht="4.5" hidden="false" customHeight="true" outlineLevel="0" collapsed="false">
      <c r="B12" s="4"/>
      <c r="C12" s="5"/>
      <c r="D12" s="5"/>
      <c r="F12" s="9"/>
      <c r="G12" s="8"/>
      <c r="H12" s="8"/>
      <c r="I12" s="5"/>
      <c r="J12" s="5"/>
      <c r="K12" s="5"/>
      <c r="L12" s="5"/>
      <c r="M12" s="5"/>
      <c r="N12" s="5"/>
    </row>
    <row r="13" customFormat="false" ht="12.75" hidden="false" customHeight="false" outlineLevel="0" collapsed="false">
      <c r="B13" s="10" t="s">
        <v>6</v>
      </c>
      <c r="C13" s="5" t="n">
        <f aca="false">C9+C11</f>
        <v>128000</v>
      </c>
      <c r="D13" s="5" t="n">
        <f aca="false">D9+D11</f>
        <v>10318.6180422265</v>
      </c>
      <c r="F13" s="9" t="n">
        <f aca="false">F9+F11</f>
        <v>130000</v>
      </c>
      <c r="G13" s="8" t="n">
        <f aca="false">G9+G11</f>
        <v>7</v>
      </c>
      <c r="H13" s="8" t="n">
        <f aca="false">H9+H11</f>
        <v>5.66666666826667</v>
      </c>
      <c r="I13" s="9" t="n">
        <f aca="false">I9+I11</f>
        <v>309333.333365333</v>
      </c>
      <c r="J13" s="9"/>
      <c r="K13" s="9" t="n">
        <f aca="false">K9+K11</f>
        <v>439333.333365333</v>
      </c>
      <c r="L13" s="11" t="n">
        <f aca="false">K13/D13</f>
        <v>42.5767609157996</v>
      </c>
      <c r="M13" s="12" t="n">
        <f aca="false">L13/521</f>
        <v>0.0817212301646825</v>
      </c>
      <c r="N13" s="12"/>
    </row>
    <row r="14" customFormat="false" ht="12.75" hidden="false" customHeight="false" outlineLevel="0" collapsed="false">
      <c r="B14" s="4"/>
      <c r="C14" s="5"/>
      <c r="D14" s="5"/>
      <c r="F14" s="9"/>
      <c r="G14" s="8"/>
      <c r="H14" s="8"/>
      <c r="I14" s="5"/>
      <c r="J14" s="5"/>
      <c r="K14" s="5"/>
      <c r="L14" s="5"/>
      <c r="M14" s="5"/>
      <c r="N14" s="5"/>
    </row>
    <row r="15" customFormat="false" ht="12.75" hidden="false" customHeight="false" outlineLevel="0" collapsed="false">
      <c r="B15" s="4"/>
      <c r="C15" s="5"/>
      <c r="D15" s="5"/>
      <c r="F15" s="9"/>
      <c r="G15" s="8"/>
      <c r="H15" s="8"/>
      <c r="I15" s="5"/>
      <c r="J15" s="5"/>
      <c r="K15" s="5"/>
      <c r="L15" s="5"/>
      <c r="M15" s="5"/>
      <c r="N15" s="5"/>
    </row>
    <row r="16" customFormat="false" ht="12.75" hidden="false" customHeight="false" outlineLevel="0" collapsed="false">
      <c r="B16" s="4" t="s">
        <v>19</v>
      </c>
      <c r="C16" s="5" t="n">
        <f aca="false">D16*521/42</f>
        <v>99238.0952380952</v>
      </c>
      <c r="D16" s="13" t="n">
        <v>8000</v>
      </c>
      <c r="E16" s="0" t="n">
        <v>1</v>
      </c>
      <c r="F16" s="6" t="n">
        <v>25000</v>
      </c>
      <c r="G16" s="7" t="n">
        <v>2.5</v>
      </c>
      <c r="H16" s="8" t="n">
        <f aca="false">D16/F$32/24</f>
        <v>1.85185185185185</v>
      </c>
      <c r="I16" s="9" t="n">
        <f aca="false">G16*(E$26+E$27)+H16*E$26</f>
        <v>107037.037037037</v>
      </c>
      <c r="J16" s="9"/>
      <c r="K16" s="9" t="n">
        <f aca="false">F16+I16</f>
        <v>132037.037037037</v>
      </c>
      <c r="L16" s="11" t="n">
        <f aca="false">K16/D16</f>
        <v>16.5046296296296</v>
      </c>
      <c r="M16" s="12" t="n">
        <f aca="false">L16/521</f>
        <v>0.0316787516883486</v>
      </c>
      <c r="N16" s="12" t="n">
        <f aca="false">M$13-M16</f>
        <v>0.0500424784763339</v>
      </c>
    </row>
    <row r="17" customFormat="false" ht="12.75" hidden="false" customHeight="false" outlineLevel="0" collapsed="false">
      <c r="B17" s="4"/>
      <c r="C17" s="5"/>
      <c r="D17" s="5"/>
      <c r="F17" s="9"/>
      <c r="G17" s="8"/>
      <c r="H17" s="8"/>
      <c r="I17" s="5"/>
      <c r="J17" s="5"/>
      <c r="K17" s="5"/>
      <c r="L17" s="5"/>
      <c r="M17" s="5"/>
      <c r="N17" s="5"/>
    </row>
    <row r="18" customFormat="false" ht="12.75" hidden="false" customHeight="false" outlineLevel="0" collapsed="false">
      <c r="B18" s="4" t="s">
        <v>19</v>
      </c>
      <c r="C18" s="5" t="n">
        <f aca="false">D18*521/42</f>
        <v>128000</v>
      </c>
      <c r="D18" s="5" t="n">
        <f aca="false">D13</f>
        <v>10318.6180422265</v>
      </c>
      <c r="E18" s="0" t="n">
        <v>1</v>
      </c>
      <c r="F18" s="6" t="n">
        <v>25000</v>
      </c>
      <c r="G18" s="7" t="n">
        <v>2.5</v>
      </c>
      <c r="H18" s="8" t="n">
        <f aca="false">D18/F$32/24</f>
        <v>2.38856899125613</v>
      </c>
      <c r="I18" s="9" t="n">
        <f aca="false">G18*(E$26+E$27)+H18*E$26</f>
        <v>117771.379825123</v>
      </c>
      <c r="J18" s="9"/>
      <c r="K18" s="9" t="n">
        <f aca="false">F18+I18</f>
        <v>142771.379825123</v>
      </c>
      <c r="L18" s="11" t="n">
        <f aca="false">K18/D18</f>
        <v>13.8362888558201</v>
      </c>
      <c r="M18" s="12" t="n">
        <f aca="false">L18/521</f>
        <v>0.0265571763067564</v>
      </c>
      <c r="N18" s="12" t="n">
        <f aca="false">M$13-M18</f>
        <v>0.0551640538579261</v>
      </c>
    </row>
    <row r="19" customFormat="false" ht="12.75" hidden="false" customHeight="false" outlineLevel="0" collapsed="false">
      <c r="B19" s="4"/>
      <c r="C19" s="5"/>
      <c r="D19" s="5"/>
      <c r="F19" s="9"/>
      <c r="G19" s="8"/>
      <c r="H19" s="8"/>
      <c r="I19" s="5"/>
      <c r="J19" s="5"/>
      <c r="K19" s="5"/>
      <c r="L19" s="5"/>
      <c r="M19" s="5"/>
      <c r="N19" s="5"/>
    </row>
    <row r="20" customFormat="false" ht="12.75" hidden="false" customHeight="false" outlineLevel="0" collapsed="false">
      <c r="B20" s="4" t="s">
        <v>19</v>
      </c>
      <c r="C20" s="5" t="n">
        <f aca="false">D20*521/42</f>
        <v>148857.142857143</v>
      </c>
      <c r="D20" s="13" t="n">
        <v>12000</v>
      </c>
      <c r="E20" s="0" t="n">
        <v>1</v>
      </c>
      <c r="F20" s="6" t="n">
        <v>25000</v>
      </c>
      <c r="G20" s="7" t="n">
        <v>2.5</v>
      </c>
      <c r="H20" s="8" t="n">
        <f aca="false">D20/F$32/24</f>
        <v>2.77777777777778</v>
      </c>
      <c r="I20" s="9" t="n">
        <f aca="false">G20*(E$26+E$27)+H20*E$26</f>
        <v>125555.555555556</v>
      </c>
      <c r="J20" s="9"/>
      <c r="K20" s="9" t="n">
        <f aca="false">F20+I20</f>
        <v>150555.555555556</v>
      </c>
      <c r="L20" s="11" t="n">
        <f aca="false">K20/D20</f>
        <v>12.5462962962963</v>
      </c>
      <c r="M20" s="12" t="n">
        <f aca="false">L20/521</f>
        <v>0.0240811829103576</v>
      </c>
      <c r="N20" s="12" t="n">
        <f aca="false">M$13-M20</f>
        <v>0.057640047254325</v>
      </c>
    </row>
    <row r="21" customFormat="false" ht="12.75" hidden="false" customHeight="false" outlineLevel="0" collapsed="false">
      <c r="C21" s="5"/>
      <c r="D21" s="5"/>
      <c r="F21" s="9"/>
      <c r="G21" s="8"/>
      <c r="H21" s="8"/>
      <c r="I21" s="5"/>
      <c r="J21" s="5"/>
      <c r="K21" s="5"/>
    </row>
    <row r="22" customFormat="false" ht="12.75" hidden="false" customHeight="false" outlineLevel="0" collapsed="false">
      <c r="C22" s="5"/>
      <c r="D22" s="5"/>
      <c r="F22" s="9"/>
      <c r="G22" s="8"/>
      <c r="H22" s="8"/>
      <c r="I22" s="5"/>
      <c r="J22" s="5"/>
      <c r="K22" s="5"/>
    </row>
    <row r="23" customFormat="false" ht="12.75" hidden="false" customHeight="false" outlineLevel="0" collapsed="false">
      <c r="C23" s="5"/>
      <c r="D23" s="5"/>
      <c r="F23" s="9"/>
      <c r="G23" s="8"/>
      <c r="H23" s="8"/>
      <c r="I23" s="5"/>
      <c r="J23" s="5"/>
      <c r="K23" s="5"/>
    </row>
    <row r="24" customFormat="false" ht="12.75" hidden="false" customHeight="false" outlineLevel="0" collapsed="false">
      <c r="C24" s="5"/>
      <c r="D24" s="5"/>
      <c r="F24" s="9"/>
      <c r="G24" s="8"/>
      <c r="H24" s="8"/>
      <c r="I24" s="5"/>
      <c r="J24" s="5"/>
      <c r="K24" s="5"/>
    </row>
    <row r="25" customFormat="false" ht="12.75" hidden="false" customHeight="false" outlineLevel="0" collapsed="false">
      <c r="C25" s="5"/>
      <c r="D25" s="5"/>
      <c r="F25" s="9"/>
      <c r="G25" s="8"/>
      <c r="H25" s="8"/>
      <c r="I25" s="5"/>
      <c r="J25" s="5"/>
      <c r="K25" s="5"/>
    </row>
    <row r="26" customFormat="false" ht="12.75" hidden="false" customHeight="false" outlineLevel="0" collapsed="false">
      <c r="B26" s="4" t="s">
        <v>20</v>
      </c>
      <c r="E26" s="6" t="n">
        <v>20000</v>
      </c>
    </row>
    <row r="27" customFormat="false" ht="12.75" hidden="false" customHeight="false" outlineLevel="0" collapsed="false">
      <c r="B27" s="4" t="s">
        <v>21</v>
      </c>
      <c r="E27" s="6" t="n">
        <v>8000</v>
      </c>
    </row>
    <row r="29" customFormat="false" ht="12.75" hidden="false" customHeight="false" outlineLevel="0" collapsed="false">
      <c r="B29" s="4" t="s">
        <v>22</v>
      </c>
      <c r="C29" s="4"/>
      <c r="D29" s="13" t="n">
        <v>30000</v>
      </c>
      <c r="E29" s="0" t="s">
        <v>23</v>
      </c>
      <c r="F29" s="13" t="n">
        <v>833.333333</v>
      </c>
      <c r="G29" s="0" t="s">
        <v>24</v>
      </c>
    </row>
    <row r="30" customFormat="false" ht="12.75" hidden="false" customHeight="false" outlineLevel="0" collapsed="false">
      <c r="B30" s="4" t="s">
        <v>25</v>
      </c>
      <c r="C30" s="4"/>
      <c r="D30" s="13" t="n">
        <v>24000</v>
      </c>
      <c r="E30" s="0" t="s">
        <v>23</v>
      </c>
      <c r="F30" s="13" t="n">
        <v>1200</v>
      </c>
      <c r="G30" s="0" t="s">
        <v>24</v>
      </c>
    </row>
    <row r="31" customFormat="false" ht="12.75" hidden="false" customHeight="false" outlineLevel="0" collapsed="false">
      <c r="B31" s="4" t="s">
        <v>26</v>
      </c>
      <c r="C31" s="4"/>
      <c r="D31" s="13" t="n">
        <v>20000</v>
      </c>
      <c r="E31" s="0" t="s">
        <v>23</v>
      </c>
      <c r="F31" s="13" t="n">
        <v>833.333333</v>
      </c>
      <c r="G31" s="0" t="s">
        <v>24</v>
      </c>
    </row>
    <row r="32" customFormat="false" ht="12.75" hidden="false" customHeight="false" outlineLevel="0" collapsed="false">
      <c r="B32" s="4" t="s">
        <v>27</v>
      </c>
      <c r="C32" s="4"/>
      <c r="D32" s="5"/>
      <c r="F32" s="13" t="n">
        <v>180</v>
      </c>
      <c r="G32" s="0" t="s">
        <v>28</v>
      </c>
    </row>
  </sheetData>
  <printOptions headings="false" gridLines="false" gridLinesSet="true" horizontalCentered="true" verticalCentered="false"/>
  <pageMargins left="0.25" right="0.25" top="0.98402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4.7"/>
    <col collapsed="false" customWidth="true" hidden="false" outlineLevel="0" max="3" min="3" style="0" width="11.56"/>
    <col collapsed="false" customWidth="true" hidden="false" outlineLevel="0" max="4" min="4" style="0" width="11.85"/>
    <col collapsed="false" customWidth="true" hidden="false" outlineLevel="0" max="5" min="5" style="0" width="11.7"/>
    <col collapsed="false" customWidth="true" hidden="false" outlineLevel="0" max="6" min="6" style="0" width="13.28"/>
    <col collapsed="false" customWidth="true" hidden="false" outlineLevel="0" max="7" min="7" style="0" width="13.14"/>
    <col collapsed="false" customWidth="true" hidden="false" outlineLevel="0" max="8" min="8" style="0" width="14.14"/>
    <col collapsed="false" customWidth="true" hidden="false" outlineLevel="0" max="9" min="9" style="0" width="2.56"/>
    <col collapsed="false" customWidth="true" hidden="false" outlineLevel="0" max="10" min="10" style="0" width="13.56"/>
    <col collapsed="false" customWidth="true" hidden="false" outlineLevel="0" max="11" min="11" style="0" width="17.14"/>
    <col collapsed="false" customWidth="true" hidden="false" outlineLevel="0" max="12" min="12" style="0" width="5.56"/>
    <col collapsed="false" customWidth="true" hidden="false" outlineLevel="0" max="13" min="13" style="0" width="11.85"/>
    <col collapsed="false" customWidth="true" hidden="false" outlineLevel="0" max="14" min="14" style="0" width="2.7"/>
  </cols>
  <sheetData>
    <row r="2" customFormat="false" ht="18" hidden="false" customHeight="false" outlineLevel="0" collapsed="false">
      <c r="F2" s="1" t="s">
        <v>29</v>
      </c>
    </row>
    <row r="3" customFormat="false" ht="18" hidden="false" customHeight="false" outlineLevel="0" collapsed="false">
      <c r="F3" s="1" t="s">
        <v>1</v>
      </c>
    </row>
    <row r="5" customFormat="false" ht="12.75" hidden="false" customHeight="false" outlineLevel="0" collapsed="false">
      <c r="E5" s="2" t="s">
        <v>6</v>
      </c>
      <c r="F5" s="2" t="s">
        <v>6</v>
      </c>
      <c r="G5" s="2" t="s">
        <v>8</v>
      </c>
      <c r="H5" s="2" t="s">
        <v>30</v>
      </c>
      <c r="J5" s="2" t="s">
        <v>8</v>
      </c>
      <c r="K5" s="2" t="s">
        <v>31</v>
      </c>
    </row>
    <row r="6" customFormat="false" ht="12.75" hidden="false" customHeight="false" outlineLevel="0" collapsed="false">
      <c r="B6" s="2"/>
      <c r="C6" s="2" t="s">
        <v>2</v>
      </c>
      <c r="D6" s="2" t="s">
        <v>2</v>
      </c>
      <c r="E6" s="2" t="s">
        <v>32</v>
      </c>
      <c r="F6" s="2" t="s">
        <v>32</v>
      </c>
      <c r="G6" s="2" t="s">
        <v>33</v>
      </c>
      <c r="H6" s="2" t="s">
        <v>34</v>
      </c>
      <c r="I6" s="2"/>
      <c r="J6" s="2" t="s">
        <v>35</v>
      </c>
      <c r="K6" s="2" t="s">
        <v>36</v>
      </c>
      <c r="L6" s="2"/>
      <c r="M6" s="2"/>
    </row>
    <row r="7" customFormat="false" ht="12.75" hidden="false" customHeight="false" outlineLevel="0" collapsed="false">
      <c r="B7" s="3" t="s">
        <v>8</v>
      </c>
      <c r="C7" s="3" t="s">
        <v>9</v>
      </c>
      <c r="D7" s="3" t="s">
        <v>10</v>
      </c>
      <c r="E7" s="3" t="s">
        <v>37</v>
      </c>
      <c r="F7" s="3" t="s">
        <v>38</v>
      </c>
      <c r="G7" s="3" t="s">
        <v>38</v>
      </c>
      <c r="H7" s="3" t="s">
        <v>38</v>
      </c>
      <c r="I7" s="3"/>
      <c r="J7" s="3" t="s">
        <v>38</v>
      </c>
      <c r="K7" s="3" t="s">
        <v>38</v>
      </c>
      <c r="L7" s="3"/>
      <c r="M7" s="3"/>
    </row>
    <row r="8" customFormat="false" ht="5.25" hidden="false" customHeight="true" outlineLevel="0" collapsed="false"/>
    <row r="9" customFormat="false" ht="12.75" hidden="false" customHeight="false" outlineLevel="0" collapsed="false">
      <c r="B9" s="4"/>
      <c r="C9" s="5"/>
      <c r="D9" s="5"/>
      <c r="E9" s="11"/>
      <c r="F9" s="12"/>
      <c r="G9" s="8"/>
      <c r="H9" s="8"/>
      <c r="I9" s="9"/>
      <c r="J9" s="8"/>
      <c r="K9" s="8"/>
      <c r="L9" s="12"/>
      <c r="M9" s="9"/>
    </row>
    <row r="10" customFormat="false" ht="12.75" hidden="false" customHeight="false" outlineLevel="0" collapsed="false">
      <c r="B10" s="4" t="s">
        <v>18</v>
      </c>
      <c r="C10" s="5" t="n">
        <f aca="false">Transport!C13</f>
        <v>128000</v>
      </c>
      <c r="D10" s="5" t="n">
        <f aca="false">Transport!D13</f>
        <v>10318.6180422265</v>
      </c>
      <c r="E10" s="11" t="n">
        <f aca="false">Transport!L13</f>
        <v>42.5767609157996</v>
      </c>
      <c r="F10" s="12" t="n">
        <f aca="false">Transport!M13</f>
        <v>0.0817212301646825</v>
      </c>
      <c r="G10" s="14" t="n">
        <v>0.0875</v>
      </c>
      <c r="H10" s="12" t="n">
        <f aca="false">G10-F10</f>
        <v>0.00577876983531746</v>
      </c>
      <c r="I10" s="9"/>
      <c r="J10" s="12" t="n">
        <f aca="false">E21/D10/521</f>
        <v>0.00744047619047619</v>
      </c>
      <c r="K10" s="12" t="n">
        <f aca="false">G10+J10</f>
        <v>0.0949404761904762</v>
      </c>
      <c r="L10" s="12"/>
      <c r="M10" s="12"/>
    </row>
    <row r="11" customFormat="false" ht="12.75" hidden="false" customHeight="false" outlineLevel="0" collapsed="false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customFormat="false" ht="12.75" hidden="false" customHeight="false" outlineLevel="0" collapsed="false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customFormat="false" ht="12.75" hidden="false" customHeight="false" outlineLevel="0" collapsed="false">
      <c r="B13" s="4" t="s">
        <v>19</v>
      </c>
      <c r="C13" s="5" t="n">
        <f aca="false">Transport!C16</f>
        <v>99238.0952380952</v>
      </c>
      <c r="D13" s="5" t="n">
        <f aca="false">Transport!D16</f>
        <v>8000</v>
      </c>
      <c r="E13" s="11" t="n">
        <f aca="false">Transport!L16</f>
        <v>16.5046296296296</v>
      </c>
      <c r="F13" s="12" t="n">
        <f aca="false">Transport!M16</f>
        <v>0.0316787516883486</v>
      </c>
      <c r="G13" s="12" t="n">
        <f aca="false">F13+H13</f>
        <v>0.0566787516883486</v>
      </c>
      <c r="H13" s="14" t="n">
        <v>0.025</v>
      </c>
      <c r="I13" s="9"/>
      <c r="J13" s="12" t="n">
        <f aca="false">K13-G13</f>
        <v>0.0358212483116514</v>
      </c>
      <c r="K13" s="14" t="n">
        <v>0.0925</v>
      </c>
      <c r="L13" s="12"/>
      <c r="M13" s="12"/>
    </row>
    <row r="14" customFormat="false" ht="12.75" hidden="false" customHeight="false" outlineLevel="0" collapsed="false">
      <c r="B14" s="4"/>
      <c r="C14" s="5"/>
      <c r="D14" s="5"/>
      <c r="E14" s="5"/>
      <c r="F14" s="5"/>
      <c r="G14" s="5"/>
      <c r="H14" s="5"/>
      <c r="I14" s="5"/>
      <c r="J14" s="5"/>
      <c r="K14" s="12"/>
      <c r="L14" s="5"/>
      <c r="M14" s="5"/>
    </row>
    <row r="15" customFormat="false" ht="12.75" hidden="false" customHeight="false" outlineLevel="0" collapsed="false">
      <c r="B15" s="4" t="s">
        <v>19</v>
      </c>
      <c r="C15" s="5" t="n">
        <f aca="false">Transport!C18</f>
        <v>128000</v>
      </c>
      <c r="D15" s="5" t="n">
        <f aca="false">Transport!D18</f>
        <v>10318.6180422265</v>
      </c>
      <c r="E15" s="11" t="n">
        <f aca="false">Transport!L18</f>
        <v>13.8362888558201</v>
      </c>
      <c r="F15" s="12" t="n">
        <f aca="false">Transport!M18</f>
        <v>0.0265571763067564</v>
      </c>
      <c r="G15" s="12" t="n">
        <f aca="false">F15+H15</f>
        <v>0.0515571763067564</v>
      </c>
      <c r="H15" s="14" t="n">
        <v>0.025</v>
      </c>
      <c r="I15" s="9"/>
      <c r="J15" s="12" t="n">
        <f aca="false">K15-G15</f>
        <v>0.0409428236932436</v>
      </c>
      <c r="K15" s="14" t="n">
        <v>0.0925</v>
      </c>
      <c r="L15" s="12"/>
      <c r="M15" s="12"/>
    </row>
    <row r="16" customFormat="false" ht="12.75" hidden="false" customHeight="false" outlineLevel="0" collapsed="false">
      <c r="B16" s="4"/>
      <c r="C16" s="5"/>
      <c r="D16" s="5"/>
      <c r="E16" s="5"/>
      <c r="F16" s="5"/>
      <c r="G16" s="5"/>
      <c r="H16" s="5"/>
      <c r="I16" s="5"/>
      <c r="J16" s="5"/>
      <c r="K16" s="12"/>
      <c r="L16" s="5"/>
      <c r="M16" s="5"/>
    </row>
    <row r="17" customFormat="false" ht="12.75" hidden="false" customHeight="false" outlineLevel="0" collapsed="false">
      <c r="B17" s="4" t="s">
        <v>19</v>
      </c>
      <c r="C17" s="5" t="n">
        <f aca="false">Transport!C20</f>
        <v>148857.142857143</v>
      </c>
      <c r="D17" s="5" t="n">
        <f aca="false">Transport!D20</f>
        <v>12000</v>
      </c>
      <c r="E17" s="11" t="n">
        <f aca="false">Transport!L20</f>
        <v>12.5462962962963</v>
      </c>
      <c r="F17" s="12" t="n">
        <f aca="false">Transport!M20</f>
        <v>0.0240811829103576</v>
      </c>
      <c r="G17" s="12" t="n">
        <f aca="false">F17+H17</f>
        <v>0.0490811829103576</v>
      </c>
      <c r="H17" s="14" t="n">
        <v>0.025</v>
      </c>
      <c r="I17" s="9"/>
      <c r="J17" s="12" t="n">
        <f aca="false">K17-G17</f>
        <v>0.0434188170896424</v>
      </c>
      <c r="K17" s="14" t="n">
        <v>0.0925</v>
      </c>
      <c r="L17" s="12"/>
      <c r="M17" s="12"/>
    </row>
    <row r="18" customFormat="false" ht="12.75" hidden="false" customHeight="false" outlineLevel="0" collapsed="false">
      <c r="C18" s="5"/>
      <c r="D18" s="5"/>
      <c r="F18" s="9"/>
      <c r="G18" s="9"/>
      <c r="H18" s="5"/>
      <c r="I18" s="5"/>
      <c r="J18" s="9"/>
      <c r="K18" s="9"/>
    </row>
    <row r="19" customFormat="false" ht="12.75" hidden="false" customHeight="false" outlineLevel="0" collapsed="false">
      <c r="C19" s="5"/>
      <c r="D19" s="5"/>
      <c r="F19" s="9"/>
      <c r="G19" s="8"/>
      <c r="H19" s="5"/>
      <c r="I19" s="5"/>
      <c r="J19" s="5"/>
    </row>
    <row r="20" customFormat="false" ht="12.75" hidden="false" customHeight="false" outlineLevel="0" collapsed="false">
      <c r="B20" s="15" t="s">
        <v>39</v>
      </c>
      <c r="C20" s="5"/>
      <c r="D20" s="5"/>
      <c r="F20" s="9"/>
      <c r="G20" s="8"/>
      <c r="H20" s="5"/>
      <c r="I20" s="5"/>
      <c r="J20" s="5"/>
    </row>
    <row r="21" customFormat="false" ht="12.75" hidden="false" customHeight="false" outlineLevel="0" collapsed="false">
      <c r="B21" s="4" t="s">
        <v>18</v>
      </c>
      <c r="E21" s="6" t="n">
        <v>40000</v>
      </c>
    </row>
    <row r="22" customFormat="false" ht="12.75" hidden="false" customHeight="false" outlineLevel="0" collapsed="false">
      <c r="B22" s="4"/>
      <c r="E22" s="9"/>
    </row>
    <row r="23" customFormat="false" ht="12.75" hidden="false" customHeight="false" outlineLevel="0" collapsed="false">
      <c r="E23" s="2"/>
    </row>
    <row r="24" customFormat="false" ht="20.25" hidden="false" customHeight="false" outlineLevel="0" collapsed="false">
      <c r="B24" s="4"/>
      <c r="E24" s="16" t="s">
        <v>40</v>
      </c>
      <c r="F24" s="5"/>
    </row>
    <row r="25" customFormat="false" ht="12.75" hidden="false" customHeight="false" outlineLevel="0" collapsed="false">
      <c r="B25" s="4"/>
      <c r="D25" s="5"/>
      <c r="E25" s="2" t="s">
        <v>41</v>
      </c>
      <c r="F25" s="5"/>
    </row>
    <row r="26" customFormat="false" ht="5.25" hidden="false" customHeight="true" outlineLevel="0" collapsed="false">
      <c r="B26" s="4"/>
      <c r="D26" s="5"/>
      <c r="F26" s="5"/>
    </row>
    <row r="27" customFormat="false" ht="12.75" hidden="false" customHeight="false" outlineLevel="0" collapsed="false">
      <c r="B27" s="4"/>
      <c r="D27" s="5" t="n">
        <v>18000000</v>
      </c>
      <c r="E27" s="5" t="n">
        <v>30000000</v>
      </c>
      <c r="F27" s="5" t="n">
        <v>50000000</v>
      </c>
      <c r="G27" s="5" t="n">
        <v>75000000</v>
      </c>
    </row>
    <row r="28" customFormat="false" ht="6.75" hidden="false" customHeight="true" outlineLevel="0" collapsed="false">
      <c r="C28" s="5"/>
    </row>
    <row r="29" customFormat="false" ht="12.75" hidden="false" customHeight="false" outlineLevel="0" collapsed="false">
      <c r="B29" s="2" t="s">
        <v>19</v>
      </c>
      <c r="C29" s="5" t="n">
        <f aca="false">D13</f>
        <v>8000</v>
      </c>
      <c r="D29" s="9" t="n">
        <f aca="false">D$27*$J13</f>
        <v>644782.469609725</v>
      </c>
      <c r="E29" s="9" t="n">
        <f aca="false">E$27*$J13</f>
        <v>1074637.44934954</v>
      </c>
      <c r="F29" s="9" t="n">
        <f aca="false">F$27*$J13</f>
        <v>1791062.41558257</v>
      </c>
      <c r="G29" s="9" t="n">
        <f aca="false">G$27*$J13</f>
        <v>2686593.62337385</v>
      </c>
    </row>
    <row r="30" customFormat="false" ht="12.75" hidden="false" customHeight="false" outlineLevel="0" collapsed="false">
      <c r="B30" s="2" t="s">
        <v>2</v>
      </c>
      <c r="C30" s="5" t="n">
        <f aca="false">D15</f>
        <v>10318.6180422265</v>
      </c>
      <c r="D30" s="9" t="n">
        <f aca="false">D$27*$J15</f>
        <v>736970.826478384</v>
      </c>
      <c r="E30" s="9" t="n">
        <f aca="false">E$27*$J15</f>
        <v>1228284.71079731</v>
      </c>
      <c r="F30" s="9" t="n">
        <f aca="false">F$27*$J15</f>
        <v>2047141.18466218</v>
      </c>
      <c r="G30" s="9" t="n">
        <f aca="false">G$27*$J15</f>
        <v>3070711.77699327</v>
      </c>
    </row>
    <row r="31" customFormat="false" ht="12.75" hidden="false" customHeight="false" outlineLevel="0" collapsed="false">
      <c r="B31" s="2" t="s">
        <v>10</v>
      </c>
      <c r="C31" s="5" t="n">
        <f aca="false">D17</f>
        <v>12000</v>
      </c>
      <c r="D31" s="9" t="n">
        <f aca="false">D$27*$J17</f>
        <v>781538.707613564</v>
      </c>
      <c r="E31" s="9" t="n">
        <f aca="false">E$27*$J17</f>
        <v>1302564.51268927</v>
      </c>
      <c r="F31" s="9" t="n">
        <f aca="false">F$27*$J17</f>
        <v>2170940.85448212</v>
      </c>
      <c r="G31" s="9" t="n">
        <f aca="false">G$27*$J17</f>
        <v>3256411.28172318</v>
      </c>
    </row>
    <row r="32" customFormat="false" ht="12.75" hidden="false" customHeight="false" outlineLevel="0" collapsed="false">
      <c r="C32" s="5"/>
    </row>
    <row r="33" customFormat="false" ht="12.75" hidden="false" customHeight="false" outlineLevel="0" collapsed="false">
      <c r="C33" s="5"/>
    </row>
  </sheetData>
  <printOptions headings="false" gridLines="false" gridLinesSet="true" horizontalCentered="true" verticalCentered="false"/>
  <pageMargins left="0.25" right="0.25" top="0.98402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2001-02-08T12:37:07Z</dcterms:created>
  <dc:creator>EI</dc:creator>
  <dc:description/>
  <dc:language>en-US</dc:language>
  <cp:lastModifiedBy>EI</cp:lastModifiedBy>
  <cp:lastPrinted>2001-02-08T15:56:06Z</cp:lastPrinted>
  <cp:revision>0</cp:revision>
  <dc:subject/>
  <dc:title/>
</cp:coreProperties>
</file>