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Model" sheetId="2" state="visible" r:id="rId4"/>
    <sheet name="Nautical Distances" sheetId="3" state="visible" r:id="rId5"/>
    <sheet name="Port Charges" sheetId="4" state="visible" r:id="rId6"/>
    <sheet name="Module1" sheetId="5" state="hidden" r:id="rId7"/>
  </sheets>
  <definedNames>
    <definedName function="false" hidden="false" localSheetId="0" name="_xlnm.Print_Area" vbProcedure="false">Inputs!$A$1:$N$29</definedName>
    <definedName function="false" hidden="false" localSheetId="1" name="_xlnm.Print_Area" vbProcedure="false">Model!$A$1:$T$87</definedName>
    <definedName function="false" hidden="false" localSheetId="2" name="_xlnm.Print_Area" vbProcedure="false">'Nautical Distances'!$A$1:$J$20</definedName>
    <definedName function="false" hidden="false" localSheetId="3" name="_xlnm.Print_Area" vbProcedure="false">'Port Charges'!$A$1:$K$18</definedName>
    <definedName function="false" hidden="false" name="assumptions" vbProcedure="false">Inputs!$A$1:$K$25</definedName>
    <definedName function="false" hidden="false" name="cash" vbProcedure="false">Model!$A$1:$AC$87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<sst xmlns="http://schemas.openxmlformats.org/spreadsheetml/2006/main" count="178" uniqueCount="142">
  <si>
    <t xml:space="preserve">LNG Shipping Model</t>
  </si>
  <si>
    <t xml:space="preserve">Abu Dhabi (Das Island) to Lake Charles</t>
  </si>
  <si>
    <t xml:space="preserve">Shipping Data:</t>
  </si>
  <si>
    <t xml:space="preserve">Journey Information:</t>
  </si>
  <si>
    <r>
      <rPr>
        <sz val="10"/>
        <rFont val="CG Times (W1)"/>
        <family val="0"/>
      </rPr>
      <t xml:space="preserve">Ship Size (M</t>
    </r>
    <r>
      <rPr>
        <vertAlign val="superscript"/>
        <sz val="10"/>
        <rFont val="CG Times (W1)"/>
        <family val="1"/>
      </rPr>
      <t xml:space="preserve">3</t>
    </r>
    <r>
      <rPr>
        <sz val="10"/>
        <rFont val="CG Times (W1)"/>
        <family val="1"/>
      </rPr>
      <t xml:space="preserve">)</t>
    </r>
  </si>
  <si>
    <t xml:space="preserve">One-Way Distance (NM)</t>
  </si>
  <si>
    <r>
      <rPr>
        <sz val="10"/>
        <rFont val="CG Times (W1)"/>
        <family val="0"/>
      </rPr>
      <t xml:space="preserve">Loaded Capacity (M</t>
    </r>
    <r>
      <rPr>
        <vertAlign val="superscript"/>
        <sz val="10"/>
        <rFont val="CG Times (W1)"/>
        <family val="1"/>
      </rPr>
      <t xml:space="preserve">3</t>
    </r>
    <r>
      <rPr>
        <sz val="10"/>
        <rFont val="CG Times (W1)"/>
        <family val="1"/>
      </rPr>
      <t xml:space="preserve">)</t>
    </r>
  </si>
  <si>
    <t xml:space="preserve">Days Loading</t>
  </si>
  <si>
    <t xml:space="preserve">Ship Size (MMBTU)</t>
  </si>
  <si>
    <t xml:space="preserve">Days Unloading</t>
  </si>
  <si>
    <t xml:space="preserve">Loaded Capacity (MMBTU)</t>
  </si>
  <si>
    <t xml:space="preserve">Port Charges</t>
  </si>
  <si>
    <t xml:space="preserve">Maximum Fill Level</t>
  </si>
  <si>
    <t xml:space="preserve">Fuel Oil Cost ($/MT)</t>
  </si>
  <si>
    <t xml:space="preserve">Ship Speed (Knots)</t>
  </si>
  <si>
    <t xml:space="preserve">FOB LNG Price ($/MMBTU)</t>
  </si>
  <si>
    <t xml:space="preserve">Boil Off: Ballast</t>
  </si>
  <si>
    <t xml:space="preserve">Operating Cost</t>
  </si>
  <si>
    <t xml:space="preserve">Boil Off: Laden</t>
  </si>
  <si>
    <t xml:space="preserve">Capital Cost (Charter)</t>
  </si>
  <si>
    <t xml:space="preserve">Fuel Oil per Day @ Sea (Laden)</t>
  </si>
  <si>
    <t xml:space="preserve">Suez Passage? (1=Yes, 0=No)</t>
  </si>
  <si>
    <t xml:space="preserve">Fuel Oil per Day @ Sea (Ballast)</t>
  </si>
  <si>
    <t xml:space="preserve">Suez Charges</t>
  </si>
  <si>
    <t xml:space="preserve">Fuel Oil per Day @ Port</t>
  </si>
  <si>
    <t xml:space="preserve">First Year of Operation</t>
  </si>
  <si>
    <t xml:space="preserve">Available Days per Year</t>
  </si>
  <si>
    <t xml:space="preserve">Months of Operation in First Year</t>
  </si>
  <si>
    <t xml:space="preserve">Annual MT Capacity Loaded</t>
  </si>
  <si>
    <t xml:space="preserve">Optimized=1, Rounded=0</t>
  </si>
  <si>
    <t xml:space="preserve">Annual MT Capacity Delivered</t>
  </si>
  <si>
    <t xml:space="preserve">Travelling Days per Ship</t>
  </si>
  <si>
    <t xml:space="preserve">Annual MMBTU Capacity Loaded</t>
  </si>
  <si>
    <t xml:space="preserve">Annual MMBTU Capacity Delivered</t>
  </si>
  <si>
    <r>
      <rPr>
        <sz val="10"/>
        <rFont val="CG Times (W1)"/>
        <family val="0"/>
      </rPr>
      <t xml:space="preserve">MMBTU per M</t>
    </r>
    <r>
      <rPr>
        <vertAlign val="superscript"/>
        <sz val="10"/>
        <rFont val="CG Times (W1)"/>
        <family val="1"/>
      </rPr>
      <t xml:space="preserve">3</t>
    </r>
  </si>
  <si>
    <t xml:space="preserve">Total Days per Trip</t>
  </si>
  <si>
    <t xml:space="preserve">MMBTU per MT LNG</t>
  </si>
  <si>
    <t xml:space="preserve">Max. Trips per Ship per Year</t>
  </si>
  <si>
    <t xml:space="preserve">MMBTU per MT Fuel Oil</t>
  </si>
  <si>
    <t xml:space="preserve">Number of Cargoes Required</t>
  </si>
  <si>
    <t xml:space="preserve">Number of Ships Required</t>
  </si>
  <si>
    <t xml:space="preserve">Total Heel Required (M3 per Ship)</t>
  </si>
  <si>
    <t xml:space="preserve">Total Heel Required (MMBTU per Ship)</t>
  </si>
  <si>
    <t xml:space="preserve">Tons/Cargo</t>
  </si>
  <si>
    <t xml:space="preserve">Shipping Cost in 2002 $/MMBTU</t>
  </si>
  <si>
    <t xml:space="preserve">Oman - Dabhol</t>
  </si>
  <si>
    <t xml:space="preserve">Year 1 Curve</t>
  </si>
  <si>
    <t xml:space="preserve">Mystic Lady</t>
  </si>
  <si>
    <t xml:space="preserve">LNG Aries</t>
  </si>
  <si>
    <t xml:space="preserve">Newbuild ($61,000/day)</t>
  </si>
  <si>
    <t xml:space="preserve">Newbuild ($70,000/day)</t>
  </si>
  <si>
    <t xml:space="preserve">Average Hire Curve (Operating Costs Escalated) (falls between year 9 and year 10 hire rates)</t>
  </si>
  <si>
    <t xml:space="preserve">Month of Operation</t>
  </si>
  <si>
    <t xml:space="preserve">Calendar Year</t>
  </si>
  <si>
    <t xml:space="preserve">Annual Operating Expense ($/Ship)</t>
  </si>
  <si>
    <t xml:space="preserve">Number of Ships</t>
  </si>
  <si>
    <t xml:space="preserve">Total Annual O&amp;M</t>
  </si>
  <si>
    <t xml:space="preserve">Annual Capital Expense ($/Ship)</t>
  </si>
  <si>
    <t xml:space="preserve">Total Annual Capital Component</t>
  </si>
  <si>
    <t xml:space="preserve">MMBTU Loaded per Ship</t>
  </si>
  <si>
    <t xml:space="preserve">Boil Off per Day: Laden</t>
  </si>
  <si>
    <t xml:space="preserve">MMBTU Boil Off per Day Laden</t>
  </si>
  <si>
    <t xml:space="preserve">Days Laden per Trip (50% of Total)</t>
  </si>
  <si>
    <t xml:space="preserve">MMBTU Boil Off per Cargo Laden</t>
  </si>
  <si>
    <t xml:space="preserve">Cargoes per Year</t>
  </si>
  <si>
    <t xml:space="preserve">Total Laden Boil Off per Year (MMBTU)</t>
  </si>
  <si>
    <t xml:space="preserve">Boil Off per Day: Ballast</t>
  </si>
  <si>
    <t xml:space="preserve">MMBTU Boil Off per Day Ballast</t>
  </si>
  <si>
    <t xml:space="preserve">Days Ballast per Trip (50% of Total)</t>
  </si>
  <si>
    <t xml:space="preserve">MMBTY Boil Off per Cargo Ballast</t>
  </si>
  <si>
    <t xml:space="preserve">Total Ballast Boil Off per Year (MMBTU)</t>
  </si>
  <si>
    <t xml:space="preserve">MMBTU of Heel per Ship</t>
  </si>
  <si>
    <t xml:space="preserve">Number of Ships Required </t>
  </si>
  <si>
    <t xml:space="preserve">Total Annual Heel MMBTU</t>
  </si>
  <si>
    <t xml:space="preserve">Boil Off per Day Ballast</t>
  </si>
  <si>
    <t xml:space="preserve">MMBTU Heel Boil Off per Day Ballast</t>
  </si>
  <si>
    <t xml:space="preserve"># of Trips per Ship per Year</t>
  </si>
  <si>
    <t xml:space="preserve">Days Laden per Trip</t>
  </si>
  <si>
    <t xml:space="preserve">Total MMBTU Heel Boil Off per Year</t>
  </si>
  <si>
    <t xml:space="preserve">Total MMBTU Boil Off per Year</t>
  </si>
  <si>
    <t xml:space="preserve">Total Boil Off Cost</t>
  </si>
  <si>
    <t xml:space="preserve">Port Charges ($/Cargo)</t>
  </si>
  <si>
    <t xml:space="preserve">Total Annual Port Charges</t>
  </si>
  <si>
    <t xml:space="preserve">Total MMBTU per Year</t>
  </si>
  <si>
    <t xml:space="preserve">Suez Charges ($/MMBTU)</t>
  </si>
  <si>
    <t xml:space="preserve">Total Suez Charges</t>
  </si>
  <si>
    <r>
      <rPr>
        <sz val="10"/>
        <rFont val="CG Times (W1)"/>
        <family val="0"/>
      </rPr>
      <t xml:space="preserve">Fuel Oil per Day @ Sea w/o BOG (</t>
    </r>
    <r>
      <rPr>
        <b val="true"/>
        <sz val="10"/>
        <rFont val="CG Times (W1)"/>
        <family val="0"/>
      </rPr>
      <t xml:space="preserve">Laden)</t>
    </r>
  </si>
  <si>
    <t xml:space="preserve">Days @ Sea per Cargo (Laden)</t>
  </si>
  <si>
    <r>
      <rPr>
        <sz val="10"/>
        <rFont val="CG Times (W1)"/>
        <family val="0"/>
      </rPr>
      <t xml:space="preserve">Fuel Oil per Day @ Sea w/o BOG </t>
    </r>
    <r>
      <rPr>
        <b val="true"/>
        <sz val="10"/>
        <rFont val="CG Times (W1)"/>
        <family val="0"/>
      </rPr>
      <t xml:space="preserve">(Ballast)</t>
    </r>
  </si>
  <si>
    <t xml:space="preserve">Days @ Sea per Cargo (Ballast)</t>
  </si>
  <si>
    <t xml:space="preserve">Fuel Oil Consumption @ Sea per Cargo</t>
  </si>
  <si>
    <t xml:space="preserve">MMBTU per Tonne of Fuel Oil</t>
  </si>
  <si>
    <t xml:space="preserve">MMBTU Fuel Oil per Cargo</t>
  </si>
  <si>
    <t xml:space="preserve">MMBTU Fuel Oil per Year</t>
  </si>
  <si>
    <t xml:space="preserve">Less: BOG Laden</t>
  </si>
  <si>
    <t xml:space="preserve">Less: BOG Ballast</t>
  </si>
  <si>
    <t xml:space="preserve">Total MMBTU Fuel per Year</t>
  </si>
  <si>
    <t xml:space="preserve">Fuel Oil per Day @ Port w/o BOG</t>
  </si>
  <si>
    <t xml:space="preserve">Days @ Port per Cargo</t>
  </si>
  <si>
    <t xml:space="preserve">Fuel Oil Consumption @ Port per Cargo</t>
  </si>
  <si>
    <t xml:space="preserve">Total MMBTU Fuel Oil per Year</t>
  </si>
  <si>
    <t xml:space="preserve">Fuel Oil ($/MMBTU)</t>
  </si>
  <si>
    <t xml:space="preserve">Total Fuel Oil Cost per Year</t>
  </si>
  <si>
    <t xml:space="preserve">TOTAL ANNUAL COST</t>
  </si>
  <si>
    <r>
      <rPr>
        <b val="true"/>
        <sz val="10"/>
        <rFont val="CG Times (W1)"/>
        <family val="0"/>
      </rPr>
      <t xml:space="preserve">TOTAL ANNUAL COST </t>
    </r>
    <r>
      <rPr>
        <b val="true"/>
        <sz val="8"/>
        <rFont val="CG Times (W1)"/>
        <family val="1"/>
      </rPr>
      <t xml:space="preserve">($/mmbtu delivered)</t>
    </r>
  </si>
  <si>
    <t xml:space="preserve">Components of Cost:</t>
  </si>
  <si>
    <t xml:space="preserve">O&amp;M</t>
  </si>
  <si>
    <t xml:space="preserve">Capital</t>
  </si>
  <si>
    <t xml:space="preserve">Boil Off</t>
  </si>
  <si>
    <t xml:space="preserve">Fuel Oil</t>
  </si>
  <si>
    <t xml:space="preserve">Total</t>
  </si>
  <si>
    <t xml:space="preserve">Nautical Distances from LNG Facilities to Regas Ports</t>
  </si>
  <si>
    <t xml:space="preserve">To</t>
  </si>
  <si>
    <t xml:space="preserve">From</t>
  </si>
  <si>
    <t xml:space="preserve">Huelva (Sp.)</t>
  </si>
  <si>
    <t xml:space="preserve">Cartagena (Sp.)</t>
  </si>
  <si>
    <t xml:space="preserve">Barcelona (Sp.)</t>
  </si>
  <si>
    <t xml:space="preserve">Montoir (Fr.)</t>
  </si>
  <si>
    <t xml:space="preserve">For Sur Mer (Fr.)</t>
  </si>
  <si>
    <t xml:space="preserve">Marmarice (Tur.)</t>
  </si>
  <si>
    <t xml:space="preserve">Zeebrugge (Bel.)</t>
  </si>
  <si>
    <t xml:space="preserve">Revithousa (Grc.)</t>
  </si>
  <si>
    <t xml:space="preserve">Panigaglia (It.)</t>
  </si>
  <si>
    <t xml:space="preserve">Oman (Muscat)</t>
  </si>
  <si>
    <t xml:space="preserve">Abu Dhabi (Das Island)</t>
  </si>
  <si>
    <t xml:space="preserve">Qatar (Doha)</t>
  </si>
  <si>
    <t xml:space="preserve">Nigeria (Bonny Island)</t>
  </si>
  <si>
    <t xml:space="preserve">Algeria (Arzew)</t>
  </si>
  <si>
    <t xml:space="preserve">Algeria (Skikda)</t>
  </si>
  <si>
    <t xml:space="preserve">Angola (Luanda)</t>
  </si>
  <si>
    <t xml:space="preserve">Trinidad (Trinidad)</t>
  </si>
  <si>
    <r>
      <rPr>
        <b val="true"/>
        <i val="true"/>
        <sz val="10"/>
        <rFont val="CG Times (W1)"/>
        <family val="0"/>
      </rPr>
      <t xml:space="preserve">Venezuela (Jose)</t>
    </r>
    <r>
      <rPr>
        <b val="true"/>
        <i val="true"/>
        <vertAlign val="superscript"/>
        <sz val="10"/>
        <rFont val="CG Times (W1)"/>
        <family val="0"/>
      </rPr>
      <t xml:space="preserve">1</t>
    </r>
  </si>
  <si>
    <t xml:space="preserve">* St. Nazaire used as proxy for Montoir in France</t>
  </si>
  <si>
    <t xml:space="preserve">** Antibes used as proxy for For Sur Mer in France</t>
  </si>
  <si>
    <t xml:space="preserve">*** Amorgos used as proxy for Revithousa in Greece</t>
  </si>
  <si>
    <t xml:space="preserve">**** Monfalcone used as proxy for Panigaglia in Italy</t>
  </si>
  <si>
    <r>
      <rPr>
        <vertAlign val="superscript"/>
        <sz val="10"/>
        <rFont val="CG Times (W1)"/>
        <family val="0"/>
      </rPr>
      <t xml:space="preserve">1  </t>
    </r>
    <r>
      <rPr>
        <sz val="10"/>
        <rFont val="CG Times (W1)"/>
        <family val="0"/>
      </rPr>
      <t xml:space="preserve">Caripito used as a proxy for Jose; Caripito is inland, but approx. equidistant</t>
    </r>
  </si>
  <si>
    <t xml:space="preserve">Angola (Luanda) *</t>
  </si>
  <si>
    <t xml:space="preserve">Trinidad (Trinidad) **</t>
  </si>
  <si>
    <t xml:space="preserve">Venezuela (Jose) **</t>
  </si>
  <si>
    <t xml:space="preserve">* Luanda Port Charges assumed to be the same as those as Bonny Island</t>
  </si>
  <si>
    <t xml:space="preserve">** Port Charges for Trinidad and Venezuela are estimated provided by Doug Arnell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</si>
</sst>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0%"/>
    <numFmt numFmtId="169" formatCode="0.00%"/>
    <numFmt numFmtId="170" formatCode="_(\$* #,##0.00_);_(\$* \(#,##0.00\);_(\$* \-??_);_(@_)"/>
    <numFmt numFmtId="171" formatCode="_(\$* #,##0_);_(\$* \(#,##0\);_(\$* \-??_);_(@_)"/>
    <numFmt numFmtId="172" formatCode="0.0%"/>
    <numFmt numFmtId="173" formatCode="_(\$* #,##0.000_);_(\$* \(#,##0.000\);_(\$* \-??_);_(@_)"/>
    <numFmt numFmtId="174" formatCode="#,##0"/>
    <numFmt numFmtId="175" formatCode="_(* #,##0.000_);_(* \(#,##0.000\);_(* \-??_);_(@_)"/>
    <numFmt numFmtId="176" formatCode="0.00"/>
    <numFmt numFmtId="177" formatCode="0.000"/>
    <numFmt numFmtId="178" formatCode="0"/>
  </numFmts>
  <fonts count="22">
    <font>
      <sz val="10"/>
      <name val="CG Times (W1)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G Times (W1)"/>
      <family val="0"/>
    </font>
    <font>
      <b val="true"/>
      <i val="true"/>
      <sz val="12"/>
      <color rgb="FFFF0000"/>
      <name val="CG Times (W1)"/>
      <family val="0"/>
    </font>
    <font>
      <b val="true"/>
      <i val="true"/>
      <sz val="10"/>
      <name val="CG Times (W1)"/>
      <family val="0"/>
    </font>
    <font>
      <vertAlign val="superscript"/>
      <sz val="10"/>
      <name val="CG Times (W1)"/>
      <family val="1"/>
    </font>
    <font>
      <sz val="10"/>
      <name val="CG Times (W1)"/>
      <family val="1"/>
    </font>
    <font>
      <sz val="10"/>
      <color rgb="FF0000FF"/>
      <name val="CG Times (W1)"/>
      <family val="1"/>
    </font>
    <font>
      <sz val="10"/>
      <color rgb="FF000000"/>
      <name val="CG Times (W1)"/>
      <family val="1"/>
    </font>
    <font>
      <u val="single"/>
      <sz val="10"/>
      <name val="CG Times (W1)"/>
      <family val="1"/>
    </font>
    <font>
      <sz val="10"/>
      <color rgb="FFFF0000"/>
      <name val="CG Times (W1)"/>
      <family val="0"/>
    </font>
    <font>
      <sz val="10"/>
      <color rgb="FFFFFFFF"/>
      <name val="CG Times (W1)"/>
      <family val="0"/>
    </font>
    <font>
      <b val="true"/>
      <sz val="10"/>
      <name val="CG Times (W1)"/>
      <family val="0"/>
    </font>
    <font>
      <b val="true"/>
      <sz val="10"/>
      <name val="Arial"/>
      <family val="2"/>
    </font>
    <font>
      <u val="single"/>
      <sz val="10"/>
      <name val="CG Times (W1)"/>
      <family val="0"/>
    </font>
    <font>
      <b val="true"/>
      <sz val="8"/>
      <name val="CG Times (W1)"/>
      <family val="1"/>
    </font>
    <font>
      <b val="true"/>
      <u val="single"/>
      <sz val="10"/>
      <name val="CG Times (W1)"/>
      <family val="0"/>
    </font>
    <font>
      <b val="true"/>
      <sz val="12"/>
      <name val="CG Times (W1)"/>
      <family val="0"/>
    </font>
    <font>
      <b val="true"/>
      <i val="true"/>
      <vertAlign val="superscript"/>
      <sz val="10"/>
      <name val="CG Times (W1)"/>
      <family val="0"/>
    </font>
    <font>
      <vertAlign val="superscript"/>
      <sz val="10"/>
      <name val="CG Times (W1)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</xdr:row>
          <xdr:rowOff>142920</xdr:rowOff>
        </xdr:from>
        <xdr:to>
          <xdr:col>13</xdr:col>
          <xdr:colOff>-10800</xdr:colOff>
          <xdr:row>8</xdr:row>
          <xdr:rowOff>56880</xdr:rowOff>
        </xdr:to>
        <xdr:sp>
          <xdr:nvSpPr>
            <xdr:cNvPr id="1001" name="Button 1" descr="Print Macr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Macro</a:t>
              </a:r>
            </a:p>
          </xdr:txBody>
        </xdr:sp>
        <xdr:clientData/>
      </xdr:twoCellAnchor>
    </mc:Choice>
  </mc:AlternateContent>
  <xdr:twoCellAnchor editAs="oneCell">
    <xdr:from>
      <xdr:col>19</xdr:col>
      <xdr:colOff>136440</xdr:colOff>
      <xdr:row>61</xdr:row>
      <xdr:rowOff>123840</xdr:rowOff>
    </xdr:from>
    <xdr:to>
      <xdr:col>19</xdr:col>
      <xdr:colOff>228600</xdr:colOff>
      <xdr:row>62</xdr:row>
      <xdr:rowOff>161640</xdr:rowOff>
    </xdr:to>
    <xdr:sp>
      <xdr:nvSpPr>
        <xdr:cNvPr id="0" name="Text 2"/>
        <xdr:cNvSpPr/>
      </xdr:nvSpPr>
      <xdr:spPr>
        <a:xfrm>
          <a:off x="16556400" y="10325160"/>
          <a:ext cx="9216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82"/>
    <col collapsed="false" customWidth="true" hidden="false" outlineLevel="0" max="3" min="3" style="0" width="13.66"/>
    <col collapsed="false" customWidth="true" hidden="false" outlineLevel="0" max="4" min="4" style="0" width="12.5"/>
    <col collapsed="false" customWidth="true" hidden="false" outlineLevel="0" max="9" min="9" style="0" width="12.99"/>
    <col collapsed="false" customWidth="true" hidden="false" outlineLevel="0" max="10" min="10" style="0" width="13.99"/>
    <col collapsed="false" customWidth="true" hidden="false" outlineLevel="0" max="11" min="11" style="0" width="12.5"/>
    <col collapsed="false" customWidth="true" hidden="false" outlineLevel="0" max="14" min="14" style="0" width="12.99"/>
    <col collapsed="false" customWidth="true" hidden="false" outlineLevel="0" max="15" min="15" style="0" width="26.16"/>
    <col collapsed="false" customWidth="true" hidden="false" outlineLevel="0" max="16" min="16" style="0" width="9.82"/>
    <col collapsed="false" customWidth="true" hidden="false" outlineLevel="0" max="21" min="21" style="0" width="14.15"/>
    <col collapsed="false" customWidth="true" hidden="false" outlineLevel="0" max="23" min="23" style="0" width="25.5"/>
    <col collapsed="false" customWidth="true" hidden="false" outlineLevel="0" max="29" min="29" style="0" width="14.15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5.75" hidden="false" customHeight="false" outlineLevel="0" collapsed="false">
      <c r="A3" s="2"/>
      <c r="B3" s="3"/>
      <c r="C3" s="3"/>
      <c r="D3" s="3"/>
      <c r="E3" s="3"/>
      <c r="F3" s="3"/>
      <c r="G3" s="3"/>
    </row>
    <row r="4" customFormat="false" ht="12.75" hidden="false" customHeight="false" outlineLevel="0" collapsed="false">
      <c r="A4" s="4" t="s">
        <v>2</v>
      </c>
      <c r="B4" s="5"/>
      <c r="C4" s="6"/>
      <c r="D4" s="7"/>
      <c r="E4" s="8"/>
      <c r="F4" s="4" t="s">
        <v>3</v>
      </c>
      <c r="G4" s="9"/>
      <c r="H4" s="5"/>
      <c r="I4" s="6"/>
      <c r="J4" s="6"/>
      <c r="K4" s="7"/>
    </row>
    <row r="5" customFormat="false" ht="15.75" hidden="false" customHeight="false" outlineLevel="0" collapsed="false">
      <c r="A5" s="10" t="s">
        <v>4</v>
      </c>
      <c r="B5" s="8"/>
      <c r="C5" s="8"/>
      <c r="D5" s="11" t="n">
        <v>87600</v>
      </c>
      <c r="E5" s="8"/>
      <c r="F5" s="10" t="s">
        <v>5</v>
      </c>
      <c r="G5" s="8"/>
      <c r="H5" s="8"/>
      <c r="I5" s="8"/>
      <c r="J5" s="8"/>
      <c r="K5" s="11" t="n">
        <v>4657</v>
      </c>
    </row>
    <row r="6" customFormat="false" ht="15.75" hidden="false" customHeight="false" outlineLevel="0" collapsed="false">
      <c r="A6" s="12" t="s">
        <v>6</v>
      </c>
      <c r="B6" s="8"/>
      <c r="C6" s="8"/>
      <c r="D6" s="13" t="n">
        <f aca="false">+D5*D9</f>
        <v>86724</v>
      </c>
      <c r="E6" s="8"/>
      <c r="F6" s="10" t="s">
        <v>7</v>
      </c>
      <c r="G6" s="8"/>
      <c r="H6" s="8"/>
      <c r="I6" s="8"/>
      <c r="J6" s="8"/>
      <c r="K6" s="14" t="n">
        <v>1</v>
      </c>
    </row>
    <row r="7" customFormat="false" ht="12.75" hidden="false" customHeight="false" outlineLevel="0" collapsed="false">
      <c r="A7" s="12" t="s">
        <v>8</v>
      </c>
      <c r="B7" s="8"/>
      <c r="C7" s="8"/>
      <c r="D7" s="13" t="n">
        <f aca="false">+D5*D22</f>
        <v>2029085.808</v>
      </c>
      <c r="E7" s="8"/>
      <c r="F7" s="10" t="s">
        <v>9</v>
      </c>
      <c r="G7" s="8"/>
      <c r="H7" s="8"/>
      <c r="I7" s="8"/>
      <c r="J7" s="8"/>
      <c r="K7" s="14" t="n">
        <v>1</v>
      </c>
    </row>
    <row r="8" customFormat="false" ht="12.75" hidden="false" customHeight="false" outlineLevel="0" collapsed="false">
      <c r="A8" s="12" t="s">
        <v>10</v>
      </c>
      <c r="B8" s="8"/>
      <c r="C8" s="8"/>
      <c r="D8" s="13" t="n">
        <f aca="false">+D6*D22</f>
        <v>2008794.94992</v>
      </c>
      <c r="E8" s="8"/>
      <c r="F8" s="10" t="s">
        <v>11</v>
      </c>
      <c r="G8" s="8"/>
      <c r="H8" s="8"/>
      <c r="I8" s="8" t="n">
        <v>2002</v>
      </c>
      <c r="J8" s="15" t="n">
        <v>0</v>
      </c>
      <c r="K8" s="16" t="n">
        <v>95000</v>
      </c>
    </row>
    <row r="9" customFormat="false" ht="12.75" hidden="false" customHeight="false" outlineLevel="0" collapsed="false">
      <c r="A9" s="10" t="s">
        <v>12</v>
      </c>
      <c r="B9" s="8"/>
      <c r="C9" s="8"/>
      <c r="D9" s="17" t="n">
        <v>0.99</v>
      </c>
      <c r="E9" s="8"/>
      <c r="F9" s="10" t="s">
        <v>13</v>
      </c>
      <c r="G9" s="8"/>
      <c r="H9" s="8"/>
      <c r="I9" s="8" t="n">
        <v>2002</v>
      </c>
      <c r="J9" s="15" t="n">
        <v>0</v>
      </c>
      <c r="K9" s="18" t="n">
        <v>150</v>
      </c>
    </row>
    <row r="10" customFormat="false" ht="12.75" hidden="false" customHeight="false" outlineLevel="0" collapsed="false">
      <c r="A10" s="10" t="s">
        <v>14</v>
      </c>
      <c r="B10" s="8"/>
      <c r="C10" s="8"/>
      <c r="D10" s="19" t="n">
        <v>17.5</v>
      </c>
      <c r="E10" s="8"/>
      <c r="F10" s="10" t="s">
        <v>15</v>
      </c>
      <c r="G10" s="8"/>
      <c r="H10" s="8"/>
      <c r="I10" s="8" t="n">
        <v>2002</v>
      </c>
      <c r="J10" s="15" t="n">
        <v>0.0125</v>
      </c>
      <c r="K10" s="18" t="n">
        <v>0.89</v>
      </c>
    </row>
    <row r="11" customFormat="false" ht="12.75" hidden="false" customHeight="false" outlineLevel="0" collapsed="false">
      <c r="A11" s="10" t="s">
        <v>16</v>
      </c>
      <c r="B11" s="8"/>
      <c r="C11" s="8"/>
      <c r="D11" s="20" t="n">
        <v>0.0025</v>
      </c>
      <c r="F11" s="10" t="s">
        <v>17</v>
      </c>
      <c r="G11" s="8"/>
      <c r="H11" s="8"/>
      <c r="I11" s="8" t="n">
        <v>2002</v>
      </c>
      <c r="J11" s="15" t="n">
        <v>0.03</v>
      </c>
      <c r="K11" s="16" t="n">
        <v>0</v>
      </c>
    </row>
    <row r="12" customFormat="false" ht="12.75" hidden="false" customHeight="false" outlineLevel="0" collapsed="false">
      <c r="A12" s="12" t="s">
        <v>18</v>
      </c>
      <c r="B12" s="8"/>
      <c r="C12" s="8"/>
      <c r="D12" s="20" t="n">
        <v>0.0025</v>
      </c>
      <c r="F12" s="10" t="s">
        <v>19</v>
      </c>
      <c r="G12" s="8"/>
      <c r="H12" s="8"/>
      <c r="I12" s="8" t="n">
        <v>2002</v>
      </c>
      <c r="J12" s="15" t="n">
        <v>0</v>
      </c>
      <c r="K12" s="16" t="n">
        <f aca="false">30000*360</f>
        <v>10800000</v>
      </c>
    </row>
    <row r="13" customFormat="false" ht="12.75" hidden="false" customHeight="false" outlineLevel="0" collapsed="false">
      <c r="A13" s="10" t="s">
        <v>20</v>
      </c>
      <c r="B13" s="8"/>
      <c r="C13" s="8"/>
      <c r="D13" s="11" t="n">
        <v>145</v>
      </c>
      <c r="F13" s="10" t="s">
        <v>21</v>
      </c>
      <c r="G13" s="8"/>
      <c r="H13" s="8"/>
      <c r="I13" s="8"/>
      <c r="J13" s="8"/>
      <c r="K13" s="21" t="n">
        <v>1</v>
      </c>
    </row>
    <row r="14" customFormat="false" ht="12.75" hidden="false" customHeight="false" outlineLevel="0" collapsed="false">
      <c r="A14" s="10" t="s">
        <v>22</v>
      </c>
      <c r="B14" s="8"/>
      <c r="C14" s="8"/>
      <c r="D14" s="11" t="n">
        <v>140</v>
      </c>
      <c r="F14" s="10" t="s">
        <v>23</v>
      </c>
      <c r="G14" s="8"/>
      <c r="H14" s="8"/>
      <c r="I14" s="8" t="n">
        <v>2002</v>
      </c>
      <c r="J14" s="15" t="n">
        <v>0.03</v>
      </c>
      <c r="K14" s="22" t="n">
        <f aca="false">IF(K13=0,0,(525000/(D8*(1-(D11*K22)))))</f>
        <v>0.281022276093804</v>
      </c>
      <c r="L14" s="23"/>
    </row>
    <row r="15" customFormat="false" ht="12.75" hidden="false" customHeight="false" outlineLevel="0" collapsed="false">
      <c r="A15" s="10" t="s">
        <v>24</v>
      </c>
      <c r="B15" s="8"/>
      <c r="C15" s="8"/>
      <c r="D15" s="13" t="n">
        <v>40</v>
      </c>
      <c r="F15" s="10" t="s">
        <v>25</v>
      </c>
      <c r="G15" s="8"/>
      <c r="H15" s="8"/>
      <c r="I15" s="8"/>
      <c r="J15" s="8"/>
      <c r="K15" s="24" t="n">
        <v>2002</v>
      </c>
    </row>
    <row r="16" customFormat="false" ht="12.75" hidden="false" customHeight="false" outlineLevel="0" collapsed="false">
      <c r="A16" s="25" t="s">
        <v>26</v>
      </c>
      <c r="B16" s="26"/>
      <c r="C16" s="26"/>
      <c r="D16" s="27" t="n">
        <v>360</v>
      </c>
      <c r="F16" s="25" t="s">
        <v>27</v>
      </c>
      <c r="G16" s="26"/>
      <c r="H16" s="26"/>
      <c r="I16" s="26"/>
      <c r="J16" s="26"/>
      <c r="K16" s="28" t="n">
        <v>12</v>
      </c>
    </row>
    <row r="17" customFormat="false" ht="12.75" hidden="false" customHeight="false" outlineLevel="0" collapsed="false">
      <c r="E17" s="29"/>
      <c r="N17" s="30"/>
    </row>
    <row r="18" customFormat="false" ht="12.75" hidden="false" customHeight="false" outlineLevel="0" collapsed="false">
      <c r="A18" s="31" t="s">
        <v>28</v>
      </c>
      <c r="B18" s="6"/>
      <c r="C18" s="6"/>
      <c r="D18" s="32" t="n">
        <f aca="false">+D20/D23</f>
        <v>490306.771004596</v>
      </c>
      <c r="F18" s="4" t="s">
        <v>29</v>
      </c>
      <c r="G18" s="9"/>
      <c r="H18" s="9"/>
      <c r="I18" s="9"/>
      <c r="J18" s="9"/>
      <c r="K18" s="33" t="n">
        <v>1</v>
      </c>
      <c r="N18" s="34"/>
    </row>
    <row r="19" customFormat="false" ht="12.75" hidden="false" customHeight="false" outlineLevel="0" collapsed="false">
      <c r="A19" s="10" t="s">
        <v>30</v>
      </c>
      <c r="B19" s="8"/>
      <c r="C19" s="8"/>
      <c r="D19" s="11" t="n">
        <v>460000</v>
      </c>
      <c r="E19" s="29"/>
      <c r="F19" s="31" t="s">
        <v>31</v>
      </c>
      <c r="G19" s="6"/>
      <c r="H19" s="6"/>
      <c r="I19" s="6"/>
      <c r="J19" s="8"/>
      <c r="K19" s="35" t="n">
        <f aca="false">+K5/D10*2/24+IF(K13=1,3,0)</f>
        <v>25.1761904761905</v>
      </c>
    </row>
    <row r="20" customFormat="false" ht="12.75" hidden="false" customHeight="false" outlineLevel="0" collapsed="false">
      <c r="A20" s="10" t="s">
        <v>32</v>
      </c>
      <c r="B20" s="8"/>
      <c r="C20" s="8"/>
      <c r="D20" s="36" t="n">
        <f aca="false">+D21+Model!F40</f>
        <v>25348860.0609376</v>
      </c>
      <c r="F20" s="10" t="str">
        <f aca="false">+F6</f>
        <v>Days Loading</v>
      </c>
      <c r="G20" s="8"/>
      <c r="H20" s="8"/>
      <c r="I20" s="8"/>
      <c r="J20" s="8"/>
      <c r="K20" s="37" t="n">
        <f aca="false">+K6</f>
        <v>1</v>
      </c>
    </row>
    <row r="21" customFormat="false" ht="17.25" hidden="false" customHeight="true" outlineLevel="0" collapsed="false">
      <c r="A21" s="10" t="s">
        <v>33</v>
      </c>
      <c r="B21" s="8"/>
      <c r="C21" s="8"/>
      <c r="D21" s="38" t="n">
        <f aca="false">+D19*D23</f>
        <v>23782000</v>
      </c>
      <c r="F21" s="10" t="str">
        <f aca="false">+F7</f>
        <v>Days Unloading</v>
      </c>
      <c r="G21" s="8"/>
      <c r="H21" s="8"/>
      <c r="I21" s="8"/>
      <c r="J21" s="8"/>
      <c r="K21" s="39" t="n">
        <f aca="false">+K7</f>
        <v>1</v>
      </c>
    </row>
    <row r="22" customFormat="false" ht="12.75" hidden="false" customHeight="true" outlineLevel="0" collapsed="false">
      <c r="A22" s="10" t="s">
        <v>34</v>
      </c>
      <c r="B22" s="8"/>
      <c r="C22" s="8"/>
      <c r="D22" s="21" t="n">
        <f aca="false">2895385/125000</f>
        <v>23.16308</v>
      </c>
      <c r="F22" s="10" t="s">
        <v>35</v>
      </c>
      <c r="G22" s="8"/>
      <c r="H22" s="8"/>
      <c r="I22" s="8"/>
      <c r="J22" s="8"/>
      <c r="K22" s="40" t="n">
        <f aca="false">ROUNDUP(SUM(K19:K21),0)</f>
        <v>28</v>
      </c>
    </row>
    <row r="23" customFormat="false" ht="12.75" hidden="false" customHeight="false" outlineLevel="0" collapsed="false">
      <c r="A23" s="12" t="s">
        <v>36</v>
      </c>
      <c r="B23" s="8"/>
      <c r="C23" s="8"/>
      <c r="D23" s="21" t="n">
        <v>51.7</v>
      </c>
      <c r="F23" s="10" t="s">
        <v>37</v>
      </c>
      <c r="G23" s="8"/>
      <c r="H23" s="8"/>
      <c r="I23" s="8"/>
      <c r="J23" s="8"/>
      <c r="K23" s="37" t="n">
        <f aca="false">ROUNDDOWN(IF(K18=1,D16/K22,ROUNDDOWN(+D16/K22,0)),0)</f>
        <v>12</v>
      </c>
    </row>
    <row r="24" customFormat="false" ht="12.75" hidden="false" customHeight="false" outlineLevel="0" collapsed="false">
      <c r="A24" s="25" t="s">
        <v>38</v>
      </c>
      <c r="B24" s="26"/>
      <c r="C24" s="26"/>
      <c r="D24" s="28" t="n">
        <v>42.5</v>
      </c>
      <c r="F24" s="10" t="s">
        <v>39</v>
      </c>
      <c r="G24" s="8"/>
      <c r="H24" s="8"/>
      <c r="I24" s="8"/>
      <c r="J24" s="8"/>
      <c r="K24" s="37" t="n">
        <f aca="false">ROUNDUP(IF(K18=1,D21/D8,ROUNDUP(D21/D8,0.5)),0)</f>
        <v>12</v>
      </c>
    </row>
    <row r="25" customFormat="false" ht="12.75" hidden="false" customHeight="false" outlineLevel="0" collapsed="false">
      <c r="F25" s="25" t="s">
        <v>40</v>
      </c>
      <c r="G25" s="26"/>
      <c r="H25" s="26"/>
      <c r="I25" s="26"/>
      <c r="J25" s="26"/>
      <c r="K25" s="41" t="n">
        <f aca="false">IF(K18=1,K24/K23,ROUNDUP(K24/K23,0.5))</f>
        <v>1</v>
      </c>
    </row>
    <row r="26" customFormat="false" ht="12.75" hidden="false" customHeight="false" outlineLevel="0" collapsed="false">
      <c r="A26" s="0" t="s">
        <v>41</v>
      </c>
      <c r="D26" s="0" t="n">
        <v>523</v>
      </c>
      <c r="K26" s="42"/>
    </row>
    <row r="27" customFormat="false" ht="12.75" hidden="false" customHeight="false" outlineLevel="0" collapsed="false">
      <c r="A27" s="43" t="s">
        <v>42</v>
      </c>
      <c r="D27" s="29" t="n">
        <f aca="false">+D26*D22</f>
        <v>12114.29084</v>
      </c>
      <c r="F27" s="44"/>
      <c r="K27" s="45"/>
      <c r="L27" s="46" t="s">
        <v>43</v>
      </c>
    </row>
    <row r="28" customFormat="false" ht="12.75" hidden="false" customHeight="false" outlineLevel="0" collapsed="false">
      <c r="K28" s="34"/>
    </row>
    <row r="29" customFormat="false" ht="12.75" hidden="false" customHeight="false" outlineLevel="0" collapsed="false">
      <c r="A29" s="47" t="s">
        <v>44</v>
      </c>
      <c r="B29" s="48"/>
      <c r="C29" s="48"/>
      <c r="D29" s="49" t="n">
        <f aca="false">+Model!D87</f>
        <v>0.895664069110099</v>
      </c>
      <c r="K29" s="34"/>
    </row>
    <row r="30" customFormat="false" ht="12.75" hidden="false" customHeight="false" outlineLevel="0" collapsed="false">
      <c r="K30" s="34"/>
    </row>
    <row r="64" customFormat="false" ht="12.75" hidden="false" customHeight="false" outlineLevel="0" collapsed="false">
      <c r="B64" s="50"/>
      <c r="C64" s="51"/>
      <c r="D64" s="51"/>
      <c r="E64" s="51"/>
      <c r="F64" s="51"/>
      <c r="G64" s="51"/>
      <c r="H64" s="51"/>
      <c r="I64" s="51"/>
    </row>
    <row r="65" customFormat="false" ht="12.75" hidden="false" customHeight="false" outlineLevel="0" collapsed="false">
      <c r="B65" s="50"/>
      <c r="C65" s="51"/>
      <c r="D65" s="51"/>
      <c r="E65" s="51"/>
      <c r="F65" s="51"/>
      <c r="G65" s="51"/>
      <c r="H65" s="51"/>
      <c r="I65" s="51"/>
    </row>
    <row r="66" customFormat="false" ht="12.75" hidden="false" customHeight="false" outlineLevel="0" collapsed="false">
      <c r="B66" s="52"/>
      <c r="C66" s="51"/>
      <c r="D66" s="51"/>
      <c r="E66" s="51"/>
      <c r="F66" s="51"/>
      <c r="G66" s="51"/>
      <c r="H66" s="51"/>
      <c r="I66" s="51"/>
    </row>
    <row r="67" customFormat="false" ht="13.5" hidden="false" customHeight="true" outlineLevel="0" collapsed="false">
      <c r="B67" s="8"/>
      <c r="C67" s="8"/>
      <c r="D67" s="8"/>
      <c r="E67" s="8"/>
      <c r="F67" s="8"/>
      <c r="G67" s="8"/>
      <c r="H67" s="8"/>
      <c r="I67" s="8"/>
    </row>
    <row r="68" customFormat="false" ht="12.75" hidden="false" customHeight="false" outlineLevel="0" collapsed="false">
      <c r="B68" s="8"/>
      <c r="C68" s="8"/>
      <c r="D68" s="8"/>
      <c r="E68" s="8"/>
      <c r="F68" s="8"/>
      <c r="G68" s="8"/>
      <c r="H68" s="8"/>
      <c r="I68" s="8"/>
    </row>
    <row r="69" customFormat="false" ht="12.75" hidden="false" customHeight="false" outlineLevel="0" collapsed="false">
      <c r="B69" s="52"/>
      <c r="C69" s="53"/>
      <c r="D69" s="53"/>
      <c r="E69" s="53"/>
      <c r="F69" s="53"/>
      <c r="G69" s="8"/>
      <c r="H69" s="8"/>
      <c r="I69" s="8"/>
    </row>
    <row r="70" customFormat="false" ht="12.75" hidden="false" customHeight="false" outlineLevel="0" collapsed="false">
      <c r="B70" s="8"/>
      <c r="C70" s="54"/>
      <c r="D70" s="55"/>
      <c r="E70" s="54"/>
      <c r="F70" s="55"/>
      <c r="G70" s="54"/>
      <c r="H70" s="54"/>
      <c r="I70" s="54"/>
    </row>
    <row r="71" customFormat="false" ht="12.75" hidden="false" customHeight="false" outlineLevel="0" collapsed="false">
      <c r="B71" s="50"/>
      <c r="C71" s="51"/>
      <c r="D71" s="51"/>
      <c r="E71" s="51"/>
      <c r="F71" s="51"/>
      <c r="G71" s="56"/>
      <c r="H71" s="51"/>
      <c r="I71" s="8"/>
    </row>
    <row r="72" customFormat="false" ht="12.75" hidden="false" customHeight="false" outlineLevel="0" collapsed="false">
      <c r="B72" s="50"/>
      <c r="C72" s="51"/>
      <c r="D72" s="51"/>
      <c r="E72" s="51"/>
      <c r="F72" s="51"/>
      <c r="G72" s="51"/>
      <c r="H72" s="51"/>
      <c r="I72" s="51"/>
    </row>
    <row r="73" customFormat="false" ht="12.75" hidden="false" customHeight="false" outlineLevel="0" collapsed="false">
      <c r="B73" s="50"/>
      <c r="C73" s="51"/>
      <c r="D73" s="51"/>
      <c r="E73" s="51"/>
      <c r="F73" s="51"/>
      <c r="G73" s="51"/>
      <c r="H73" s="51"/>
      <c r="I73" s="51"/>
    </row>
    <row r="74" customFormat="false" ht="12.75" hidden="false" customHeight="false" outlineLevel="0" collapsed="false">
      <c r="B74" s="50"/>
      <c r="C74" s="51"/>
      <c r="D74" s="51"/>
      <c r="E74" s="51"/>
      <c r="F74" s="51"/>
      <c r="G74" s="51"/>
      <c r="H74" s="51"/>
      <c r="I74" s="51"/>
    </row>
    <row r="75" customFormat="false" ht="12.75" hidden="false" customHeight="false" outlineLevel="0" collapsed="false">
      <c r="B75" s="8"/>
      <c r="C75" s="8"/>
      <c r="D75" s="8"/>
      <c r="E75" s="8"/>
      <c r="F75" s="8"/>
      <c r="G75" s="8"/>
      <c r="H75" s="8"/>
      <c r="I75" s="8"/>
    </row>
    <row r="157" customFormat="false" ht="13.5" hidden="false" customHeight="false" outlineLevel="0" collapsed="false"/>
    <row r="158" customFormat="false" ht="12.75" hidden="false" customHeight="false" outlineLevel="0" collapsed="false">
      <c r="B158" s="57" t="s">
        <v>45</v>
      </c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</row>
    <row r="159" customFormat="false" ht="12.75" hidden="false" customHeight="false" outlineLevel="0" collapsed="false">
      <c r="B159" s="58" t="s">
        <v>46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59"/>
    </row>
    <row r="160" customFormat="false" ht="12.75" hidden="false" customHeight="false" outlineLevel="0" collapsed="false">
      <c r="B160" s="58"/>
      <c r="C160" s="54" t="n">
        <v>0.5</v>
      </c>
      <c r="D160" s="55" t="n">
        <v>0.75</v>
      </c>
      <c r="E160" s="54" t="n">
        <v>1</v>
      </c>
      <c r="F160" s="55" t="n">
        <v>1.25</v>
      </c>
      <c r="G160" s="54" t="n">
        <v>1.5</v>
      </c>
      <c r="H160" s="54" t="n">
        <v>1.75</v>
      </c>
      <c r="I160" s="54" t="n">
        <v>2</v>
      </c>
      <c r="J160" s="55" t="n">
        <v>2.25</v>
      </c>
      <c r="K160" s="55" t="n">
        <v>2.5</v>
      </c>
      <c r="L160" s="55" t="n">
        <v>2.75</v>
      </c>
      <c r="M160" s="55" t="n">
        <v>3</v>
      </c>
      <c r="N160" s="60" t="n">
        <v>3.25</v>
      </c>
      <c r="O160" s="61" t="n">
        <v>3.5</v>
      </c>
    </row>
    <row r="161" customFormat="false" ht="12.75" hidden="false" customHeight="false" outlineLevel="0" collapsed="false">
      <c r="B161" s="62" t="s">
        <v>47</v>
      </c>
      <c r="C161" s="51" t="n">
        <v>1.045</v>
      </c>
      <c r="D161" s="63" t="n">
        <v>0.695</v>
      </c>
      <c r="E161" s="63" t="n">
        <v>0.519</v>
      </c>
      <c r="F161" s="63" t="n">
        <v>0.416</v>
      </c>
      <c r="G161" s="63" t="n">
        <v>0.347</v>
      </c>
      <c r="H161" s="63" t="n">
        <v>0.298</v>
      </c>
      <c r="I161" s="63" t="n">
        <v>0.259</v>
      </c>
      <c r="J161" s="63" t="n">
        <v>0.231</v>
      </c>
      <c r="K161" s="63"/>
      <c r="L161" s="63"/>
      <c r="M161" s="63"/>
      <c r="N161" s="63"/>
      <c r="O161" s="64"/>
    </row>
    <row r="162" customFormat="false" ht="12.75" hidden="false" customHeight="false" outlineLevel="0" collapsed="false">
      <c r="B162" s="62" t="s">
        <v>48</v>
      </c>
      <c r="C162" s="51" t="n">
        <v>1.38</v>
      </c>
      <c r="D162" s="51" t="n">
        <v>0.93</v>
      </c>
      <c r="E162" s="51" t="n">
        <v>0.695</v>
      </c>
      <c r="F162" s="51" t="n">
        <v>0.555</v>
      </c>
      <c r="G162" s="51" t="n">
        <v>0.465</v>
      </c>
      <c r="H162" s="51" t="n">
        <v>0.398</v>
      </c>
      <c r="I162" s="51" t="n">
        <v>0.348</v>
      </c>
      <c r="J162" s="63" t="n">
        <v>0.31</v>
      </c>
      <c r="K162" s="63" t="n">
        <v>0.279</v>
      </c>
      <c r="L162" s="63" t="n">
        <v>0.253</v>
      </c>
      <c r="M162" s="63" t="n">
        <v>0.232</v>
      </c>
      <c r="N162" s="8"/>
      <c r="O162" s="59"/>
    </row>
    <row r="163" customFormat="false" ht="12.75" hidden="false" customHeight="false" outlineLevel="0" collapsed="false">
      <c r="B163" s="62" t="s">
        <v>49</v>
      </c>
      <c r="C163" s="51" t="n">
        <v>1.483</v>
      </c>
      <c r="D163" s="51" t="n">
        <v>0.998</v>
      </c>
      <c r="E163" s="51" t="n">
        <v>0.743</v>
      </c>
      <c r="F163" s="51" t="n">
        <v>0.593</v>
      </c>
      <c r="G163" s="51" t="n">
        <v>0.494</v>
      </c>
      <c r="H163" s="51" t="n">
        <v>0.425</v>
      </c>
      <c r="I163" s="51" t="n">
        <v>0.371</v>
      </c>
      <c r="J163" s="63" t="n">
        <v>0.33</v>
      </c>
      <c r="K163" s="63" t="n">
        <v>0.297</v>
      </c>
      <c r="L163" s="63" t="n">
        <v>0.27</v>
      </c>
      <c r="M163" s="63" t="n">
        <v>0.247</v>
      </c>
      <c r="N163" s="51" t="n">
        <v>0.226</v>
      </c>
      <c r="O163" s="65" t="n">
        <v>0.214</v>
      </c>
    </row>
    <row r="164" customFormat="false" ht="12.75" hidden="false" customHeight="false" outlineLevel="0" collapsed="false">
      <c r="B164" s="62" t="s">
        <v>50</v>
      </c>
      <c r="C164" s="51" t="n">
        <v>1.643</v>
      </c>
      <c r="D164" s="51" t="n">
        <v>1.101</v>
      </c>
      <c r="E164" s="51" t="n">
        <v>0.817</v>
      </c>
      <c r="F164" s="51" t="n">
        <v>0.658</v>
      </c>
      <c r="G164" s="51" t="n">
        <v>0.549</v>
      </c>
      <c r="H164" s="51" t="n">
        <v>0.469</v>
      </c>
      <c r="I164" s="51" t="n">
        <v>0.411</v>
      </c>
      <c r="J164" s="51" t="n">
        <v>0.366</v>
      </c>
      <c r="K164" s="51" t="n">
        <v>0.329</v>
      </c>
      <c r="L164" s="51" t="n">
        <v>0.299</v>
      </c>
      <c r="M164" s="51" t="n">
        <v>0.273</v>
      </c>
      <c r="N164" s="51" t="n">
        <v>0.254</v>
      </c>
      <c r="O164" s="65" t="n">
        <v>0.237</v>
      </c>
    </row>
    <row r="165" customFormat="false" ht="12.75" hidden="false" customHeight="false" outlineLevel="0" collapsed="false">
      <c r="B165" s="5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59"/>
    </row>
    <row r="166" customFormat="false" ht="12.75" hidden="false" customHeight="false" outlineLevel="0" collapsed="false">
      <c r="B166" s="58" t="s">
        <v>51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59"/>
    </row>
    <row r="167" customFormat="false" ht="12.75" hidden="false" customHeight="false" outlineLevel="0" collapsed="false">
      <c r="B167" s="58"/>
      <c r="C167" s="54" t="n">
        <v>0.5</v>
      </c>
      <c r="D167" s="55" t="n">
        <v>0.75</v>
      </c>
      <c r="E167" s="54" t="n">
        <v>1</v>
      </c>
      <c r="F167" s="55" t="n">
        <v>1.25</v>
      </c>
      <c r="G167" s="54" t="n">
        <v>1.5</v>
      </c>
      <c r="H167" s="54" t="n">
        <v>1.75</v>
      </c>
      <c r="I167" s="54" t="n">
        <v>2</v>
      </c>
      <c r="J167" s="55" t="n">
        <v>2.25</v>
      </c>
      <c r="K167" s="55" t="n">
        <v>2.5</v>
      </c>
      <c r="L167" s="55" t="n">
        <v>2.75</v>
      </c>
      <c r="M167" s="55" t="n">
        <v>3</v>
      </c>
      <c r="N167" s="60" t="n">
        <v>3.25</v>
      </c>
      <c r="O167" s="61" t="n">
        <v>3.5</v>
      </c>
    </row>
    <row r="168" customFormat="false" ht="12.75" hidden="false" customHeight="false" outlineLevel="0" collapsed="false">
      <c r="B168" s="62" t="s">
        <v>47</v>
      </c>
      <c r="C168" s="51" t="n">
        <v>1.081</v>
      </c>
      <c r="D168" s="63" t="n">
        <v>0.73</v>
      </c>
      <c r="E168" s="63" t="n">
        <v>0.536</v>
      </c>
      <c r="F168" s="63" t="n">
        <v>0.43</v>
      </c>
      <c r="G168" s="63" t="n">
        <v>0.358</v>
      </c>
      <c r="H168" s="63" t="n">
        <v>0.308</v>
      </c>
      <c r="I168" s="63" t="n">
        <v>0.268</v>
      </c>
      <c r="J168" s="63" t="n">
        <v>0.239</v>
      </c>
      <c r="K168" s="63"/>
      <c r="L168" s="63"/>
      <c r="M168" s="63"/>
      <c r="N168" s="63"/>
      <c r="O168" s="64"/>
    </row>
    <row r="169" customFormat="false" ht="12.75" hidden="false" customHeight="false" outlineLevel="0" collapsed="false">
      <c r="B169" s="62" t="s">
        <v>48</v>
      </c>
      <c r="C169" s="51" t="n">
        <v>1.421</v>
      </c>
      <c r="D169" s="51" t="n">
        <v>0.957</v>
      </c>
      <c r="E169" s="51" t="n">
        <v>0.715</v>
      </c>
      <c r="F169" s="51" t="n">
        <v>0.571</v>
      </c>
      <c r="G169" s="51" t="n">
        <v>0.479</v>
      </c>
      <c r="H169" s="51" t="n">
        <v>0.409</v>
      </c>
      <c r="I169" s="51" t="n">
        <v>0.359</v>
      </c>
      <c r="J169" s="63" t="n">
        <v>0.319</v>
      </c>
      <c r="K169" s="63" t="n">
        <v>0.288</v>
      </c>
      <c r="L169" s="63" t="n">
        <v>0.261</v>
      </c>
      <c r="M169" s="63" t="n">
        <v>0.238</v>
      </c>
      <c r="N169" s="8"/>
      <c r="O169" s="59"/>
    </row>
    <row r="170" customFormat="false" ht="12.75" hidden="false" customHeight="false" outlineLevel="0" collapsed="false">
      <c r="B170" s="62" t="s">
        <v>49</v>
      </c>
      <c r="C170" s="51" t="n">
        <v>1.511</v>
      </c>
      <c r="D170" s="51" t="n">
        <v>1.016</v>
      </c>
      <c r="E170" s="51" t="n">
        <v>0.758</v>
      </c>
      <c r="F170" s="51" t="n">
        <v>0.604</v>
      </c>
      <c r="G170" s="51" t="n">
        <v>0.502</v>
      </c>
      <c r="H170" s="51" t="n">
        <v>0.432</v>
      </c>
      <c r="I170" s="51" t="n">
        <v>0.378</v>
      </c>
      <c r="J170" s="63" t="n">
        <v>0.336</v>
      </c>
      <c r="K170" s="63" t="n">
        <v>0.302</v>
      </c>
      <c r="L170" s="63" t="n">
        <v>0.275</v>
      </c>
      <c r="M170" s="63" t="n">
        <v>0.251</v>
      </c>
      <c r="N170" s="51" t="n">
        <v>0.23</v>
      </c>
      <c r="O170" s="65" t="n">
        <v>0.218</v>
      </c>
    </row>
    <row r="171" customFormat="false" ht="13.5" hidden="false" customHeight="false" outlineLevel="0" collapsed="false">
      <c r="B171" s="66" t="s">
        <v>50</v>
      </c>
      <c r="C171" s="67" t="n">
        <v>1.671</v>
      </c>
      <c r="D171" s="67" t="n">
        <v>1.12</v>
      </c>
      <c r="E171" s="67" t="n">
        <v>0.831</v>
      </c>
      <c r="F171" s="67" t="n">
        <v>0.669</v>
      </c>
      <c r="G171" s="67" t="n">
        <v>0.559</v>
      </c>
      <c r="H171" s="67" t="n">
        <v>0.477</v>
      </c>
      <c r="I171" s="67" t="n">
        <v>0.42</v>
      </c>
      <c r="J171" s="67" t="n">
        <v>0.372</v>
      </c>
      <c r="K171" s="67" t="n">
        <v>0.335</v>
      </c>
      <c r="L171" s="67" t="n">
        <v>0.304</v>
      </c>
      <c r="M171" s="67" t="n">
        <v>0.278</v>
      </c>
      <c r="N171" s="67" t="n">
        <v>0.258</v>
      </c>
      <c r="O171" s="68" t="n">
        <v>0.241</v>
      </c>
    </row>
  </sheetData>
  <mergeCells count="3">
    <mergeCell ref="A1:G1"/>
    <mergeCell ref="A2:G2"/>
    <mergeCell ref="B158:O1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odule1.Macro2">
                <anchor moveWithCells="true" sizeWithCells="false">
                  <from>
                    <xdr:col>12</xdr:col>
                    <xdr:colOff>0</xdr:colOff>
                    <xdr:row>5</xdr:row>
                    <xdr:rowOff>142920</xdr:rowOff>
                  </from>
                  <to>
                    <xdr:col>13</xdr:col>
                    <xdr:colOff>-10800</xdr:colOff>
                    <xdr:row>8</xdr:row>
                    <xdr:rowOff>56880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9"/>
  <sheetViews>
    <sheetView showFormulas="false" showGridLines="false" showRowColHeaders="true" showZeros="true" rightToLeft="false" tabSelected="false" showOutlineSymbols="true" defaultGridColor="true" view="normal" topLeftCell="A76" colorId="64" zoomScale="100" zoomScaleNormal="100" zoomScalePageLayoutView="100" workbookViewId="0">
      <selection pane="topLeft" activeCell="A80" activeCellId="0" sqref="A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66"/>
    <col collapsed="false" customWidth="true" hidden="false" outlineLevel="0" max="29" min="5" style="0" width="13.99"/>
    <col collapsed="false" customWidth="true" hidden="false" outlineLevel="0" max="30" min="30" style="29" width="13.99"/>
    <col collapsed="false" customWidth="true" hidden="false" outlineLevel="0" max="31" min="31" style="0" width="12.15"/>
    <col collapsed="false" customWidth="true" hidden="false" outlineLevel="0" max="32" min="32" style="0" width="5.15"/>
  </cols>
  <sheetData>
    <row r="1" customFormat="false" ht="12.75" hidden="false" customHeight="false" outlineLevel="0" collapsed="false">
      <c r="A1" s="0" t="str">
        <f aca="false">+Inputs!A1</f>
        <v>LNG Shipping Model</v>
      </c>
    </row>
    <row r="2" customFormat="false" ht="12.75" hidden="false" customHeight="false" outlineLevel="0" collapsed="false">
      <c r="A2" s="0" t="str">
        <f aca="false">+Inputs!A2</f>
        <v>Abu Dhabi (Das Island) to Lake Charles</v>
      </c>
    </row>
    <row r="4" customFormat="false" ht="12.75" hidden="false" customHeight="false" outlineLevel="0" collapsed="false">
      <c r="A4" s="0" t="s">
        <v>52</v>
      </c>
      <c r="E4" s="0" t="n">
        <f aca="false">+Inputs!K16</f>
        <v>12</v>
      </c>
      <c r="F4" s="0" t="n">
        <v>12</v>
      </c>
      <c r="G4" s="0" t="n">
        <v>12</v>
      </c>
      <c r="H4" s="0" t="n">
        <v>12</v>
      </c>
      <c r="I4" s="0" t="n">
        <v>12</v>
      </c>
      <c r="J4" s="0" t="n">
        <v>12</v>
      </c>
      <c r="K4" s="0" t="n">
        <v>12</v>
      </c>
      <c r="L4" s="0" t="n">
        <v>12</v>
      </c>
      <c r="M4" s="0" t="n">
        <v>12</v>
      </c>
      <c r="N4" s="0" t="n">
        <v>12</v>
      </c>
      <c r="O4" s="0" t="n">
        <v>12</v>
      </c>
      <c r="P4" s="0" t="n">
        <v>12</v>
      </c>
      <c r="Q4" s="0" t="n">
        <v>12</v>
      </c>
      <c r="R4" s="0" t="n">
        <v>12</v>
      </c>
      <c r="S4" s="0" t="n">
        <v>12</v>
      </c>
      <c r="T4" s="0" t="n">
        <v>12</v>
      </c>
      <c r="U4" s="0" t="n">
        <v>12</v>
      </c>
      <c r="V4" s="0" t="n">
        <v>12</v>
      </c>
      <c r="W4" s="0" t="n">
        <v>12</v>
      </c>
      <c r="X4" s="0" t="n">
        <v>12</v>
      </c>
      <c r="Y4" s="0" t="n">
        <v>12</v>
      </c>
      <c r="Z4" s="0" t="n">
        <v>12</v>
      </c>
      <c r="AA4" s="0" t="n">
        <v>12</v>
      </c>
      <c r="AB4" s="0" t="n">
        <v>12</v>
      </c>
      <c r="AC4" s="0" t="n">
        <f aca="false">12-E4</f>
        <v>0</v>
      </c>
    </row>
    <row r="5" customFormat="false" ht="12.75" hidden="false" customHeight="false" outlineLevel="0" collapsed="false">
      <c r="A5" s="0" t="s">
        <v>53</v>
      </c>
      <c r="E5" s="0" t="n">
        <f aca="false">+Inputs!K15</f>
        <v>2002</v>
      </c>
      <c r="F5" s="0" t="n">
        <f aca="false">+E5+1</f>
        <v>2003</v>
      </c>
      <c r="G5" s="0" t="n">
        <f aca="false">+F5+1</f>
        <v>2004</v>
      </c>
      <c r="H5" s="0" t="n">
        <f aca="false">+G5+1</f>
        <v>2005</v>
      </c>
      <c r="I5" s="0" t="n">
        <f aca="false">+H5+1</f>
        <v>2006</v>
      </c>
      <c r="J5" s="0" t="n">
        <f aca="false">+I5+1</f>
        <v>2007</v>
      </c>
      <c r="K5" s="0" t="n">
        <f aca="false">+J5+1</f>
        <v>2008</v>
      </c>
      <c r="L5" s="0" t="n">
        <f aca="false">+K5+1</f>
        <v>2009</v>
      </c>
      <c r="M5" s="0" t="n">
        <f aca="false">+L5+1</f>
        <v>2010</v>
      </c>
      <c r="N5" s="0" t="n">
        <f aca="false">+M5+1</f>
        <v>2011</v>
      </c>
      <c r="O5" s="0" t="n">
        <f aca="false">+N5+1</f>
        <v>2012</v>
      </c>
      <c r="P5" s="0" t="n">
        <f aca="false">+O5+1</f>
        <v>2013</v>
      </c>
      <c r="Q5" s="0" t="n">
        <f aca="false">+P5+1</f>
        <v>2014</v>
      </c>
      <c r="R5" s="0" t="n">
        <f aca="false">+Q5+1</f>
        <v>2015</v>
      </c>
      <c r="S5" s="0" t="n">
        <f aca="false">+R5+1</f>
        <v>2016</v>
      </c>
      <c r="T5" s="0" t="n">
        <f aca="false">+S5+1</f>
        <v>2017</v>
      </c>
      <c r="U5" s="0" t="n">
        <f aca="false">+T5+1</f>
        <v>2018</v>
      </c>
      <c r="V5" s="0" t="n">
        <f aca="false">+U5+1</f>
        <v>2019</v>
      </c>
      <c r="W5" s="0" t="n">
        <f aca="false">+V5+1</f>
        <v>2020</v>
      </c>
      <c r="X5" s="0" t="n">
        <f aca="false">+W5+1</f>
        <v>2021</v>
      </c>
      <c r="Y5" s="0" t="n">
        <f aca="false">+X5+1</f>
        <v>2022</v>
      </c>
      <c r="Z5" s="0" t="n">
        <f aca="false">+Y5+1</f>
        <v>2023</v>
      </c>
      <c r="AA5" s="0" t="n">
        <f aca="false">+Z5+1</f>
        <v>2024</v>
      </c>
      <c r="AB5" s="0" t="n">
        <f aca="false">+AA5+1</f>
        <v>2025</v>
      </c>
      <c r="AC5" s="0" t="n">
        <f aca="false">+AB5+1</f>
        <v>2026</v>
      </c>
    </row>
    <row r="7" customFormat="false" ht="12.75" hidden="false" customHeight="false" outlineLevel="0" collapsed="false">
      <c r="A7" s="69" t="s">
        <v>54</v>
      </c>
      <c r="B7" s="6"/>
      <c r="C7" s="6"/>
      <c r="D7" s="6"/>
      <c r="E7" s="70" t="n">
        <f aca="false">+Inputs!$K$11*(1+Inputs!$J$11)^(Model!E5-Inputs!$I$11)*Model!E4/12</f>
        <v>0</v>
      </c>
      <c r="F7" s="70" t="n">
        <f aca="false">+Inputs!$K$11*(1+Inputs!$J$11)^(Model!F5-Inputs!$I$11)*Model!F4/12</f>
        <v>0</v>
      </c>
      <c r="G7" s="70" t="n">
        <f aca="false">+Inputs!$K$11*(1+Inputs!$J$11)^(Model!G5-Inputs!$I$11)*Model!G4/12</f>
        <v>0</v>
      </c>
      <c r="H7" s="70" t="n">
        <f aca="false">+Inputs!$K$11*(1+Inputs!$J$11)^(Model!H5-Inputs!$I$11)*Model!H4/12</f>
        <v>0</v>
      </c>
      <c r="I7" s="70" t="n">
        <f aca="false">+Inputs!$K$11*(1+Inputs!$J$11)^(Model!I5-Inputs!$I$11)*Model!I4/12</f>
        <v>0</v>
      </c>
      <c r="J7" s="70" t="n">
        <f aca="false">+Inputs!$K$11*(1+Inputs!$J$11)^(Model!J5-Inputs!$I$11)*Model!J4/12</f>
        <v>0</v>
      </c>
      <c r="K7" s="70" t="n">
        <f aca="false">+Inputs!$K$11*(1+Inputs!$J$11)^(Model!K5-Inputs!$I$11)*Model!K4/12</f>
        <v>0</v>
      </c>
      <c r="L7" s="70" t="n">
        <f aca="false">+Inputs!$K$11*(1+Inputs!$J$11)^(Model!L5-Inputs!$I$11)*Model!L4/12</f>
        <v>0</v>
      </c>
      <c r="M7" s="70" t="n">
        <f aca="false">+Inputs!$K$11*(1+Inputs!$J$11)^(Model!M5-Inputs!$I$11)*Model!M4/12</f>
        <v>0</v>
      </c>
      <c r="N7" s="70" t="n">
        <f aca="false">+Inputs!$K$11*(1+Inputs!$J$11)^(Model!N5-Inputs!$I$11)*Model!N4/12</f>
        <v>0</v>
      </c>
      <c r="O7" s="70" t="n">
        <f aca="false">+Inputs!$K$11*(1+Inputs!$J$11)^(Model!O5-Inputs!$I$11)*Model!O4/12</f>
        <v>0</v>
      </c>
      <c r="P7" s="70" t="n">
        <f aca="false">+Inputs!$K$11*(1+Inputs!$J$11)^(Model!P5-Inputs!$I$11)*Model!P4/12</f>
        <v>0</v>
      </c>
      <c r="Q7" s="70" t="n">
        <f aca="false">+Inputs!$K$11*(1+Inputs!$J$11)^(Model!Q5-Inputs!$I$11)*Model!Q4/12</f>
        <v>0</v>
      </c>
      <c r="R7" s="70" t="n">
        <f aca="false">+Inputs!$K$11*(1+Inputs!$J$11)^(Model!R5-Inputs!$I$11)*Model!R4/12</f>
        <v>0</v>
      </c>
      <c r="S7" s="70" t="n">
        <f aca="false">+Inputs!$K$11*(1+Inputs!$J$11)^(Model!S5-Inputs!$I$11)*Model!S4/12</f>
        <v>0</v>
      </c>
      <c r="T7" s="70" t="n">
        <f aca="false">+Inputs!$K$11*(1+Inputs!$J$11)^(Model!T5-Inputs!$I$11)*Model!T4/12</f>
        <v>0</v>
      </c>
      <c r="U7" s="70" t="n">
        <f aca="false">+Inputs!$K$11*(1+Inputs!$J$11)^(Model!U5-Inputs!$I$11)*Model!U4/12</f>
        <v>0</v>
      </c>
      <c r="V7" s="70" t="n">
        <f aca="false">+Inputs!$K$11*(1+Inputs!$J$11)^(Model!V5-Inputs!$I$11)*Model!V4/12</f>
        <v>0</v>
      </c>
      <c r="W7" s="70" t="n">
        <f aca="false">+Inputs!$K$11*(1+Inputs!$J$11)^(Model!W5-Inputs!$I$11)*Model!W4/12</f>
        <v>0</v>
      </c>
      <c r="X7" s="70" t="n">
        <f aca="false">+Inputs!$K$11*(1+Inputs!$J$11)^(Model!X5-Inputs!$I$11)*Model!X4/12</f>
        <v>0</v>
      </c>
      <c r="Y7" s="70" t="n">
        <f aca="false">+Inputs!$K$11*(1+Inputs!$J$11)^(Model!Y5-Inputs!$I$11)*Model!Y4/12</f>
        <v>0</v>
      </c>
      <c r="Z7" s="70" t="n">
        <f aca="false">+Inputs!$K$11*(1+Inputs!$J$11)^(Model!Z5-Inputs!$I$11)*Model!Z4/12</f>
        <v>0</v>
      </c>
      <c r="AA7" s="70" t="n">
        <f aca="false">+Inputs!$K$11*(1+Inputs!$J$11)^(Model!AA5-Inputs!$I$11)*Model!AA4/12</f>
        <v>0</v>
      </c>
      <c r="AB7" s="70" t="n">
        <f aca="false">+Inputs!$K$11*(1+Inputs!$J$11)^(Model!AB5-Inputs!$I$11)*Model!AB4/12</f>
        <v>0</v>
      </c>
      <c r="AC7" s="32" t="n">
        <f aca="false">+Inputs!$K$11*(1+Inputs!$J$11)^(Model!AC5-Inputs!$I$11)*Model!AC4/12</f>
        <v>0</v>
      </c>
      <c r="AD7" s="29" t="n">
        <f aca="false">SUM(E7:AC7)</f>
        <v>0</v>
      </c>
    </row>
    <row r="8" customFormat="false" ht="15" hidden="false" customHeight="false" outlineLevel="0" collapsed="false">
      <c r="A8" s="10" t="s">
        <v>55</v>
      </c>
      <c r="B8" s="8"/>
      <c r="C8" s="8"/>
      <c r="D8" s="8"/>
      <c r="E8" s="71" t="n">
        <f aca="false">+Inputs!$K$25</f>
        <v>1</v>
      </c>
      <c r="F8" s="71" t="n">
        <f aca="false">+Inputs!$K$25</f>
        <v>1</v>
      </c>
      <c r="G8" s="71" t="n">
        <f aca="false">+Inputs!$K$25</f>
        <v>1</v>
      </c>
      <c r="H8" s="71" t="n">
        <f aca="false">+Inputs!$K$25</f>
        <v>1</v>
      </c>
      <c r="I8" s="71" t="n">
        <f aca="false">+Inputs!$K$25</f>
        <v>1</v>
      </c>
      <c r="J8" s="71" t="n">
        <f aca="false">+Inputs!$K$25</f>
        <v>1</v>
      </c>
      <c r="K8" s="71" t="n">
        <f aca="false">+Inputs!$K$25</f>
        <v>1</v>
      </c>
      <c r="L8" s="71" t="n">
        <f aca="false">+Inputs!$K$25</f>
        <v>1</v>
      </c>
      <c r="M8" s="71" t="n">
        <f aca="false">+Inputs!$K$25</f>
        <v>1</v>
      </c>
      <c r="N8" s="71" t="n">
        <f aca="false">+Inputs!$K$25</f>
        <v>1</v>
      </c>
      <c r="O8" s="71" t="n">
        <f aca="false">+Inputs!$K$25</f>
        <v>1</v>
      </c>
      <c r="P8" s="71" t="n">
        <f aca="false">+Inputs!$K$25</f>
        <v>1</v>
      </c>
      <c r="Q8" s="71" t="n">
        <f aca="false">+Inputs!$K$25</f>
        <v>1</v>
      </c>
      <c r="R8" s="71" t="n">
        <f aca="false">+Inputs!$K$25</f>
        <v>1</v>
      </c>
      <c r="S8" s="71" t="n">
        <f aca="false">+Inputs!$K$25</f>
        <v>1</v>
      </c>
      <c r="T8" s="71" t="n">
        <f aca="false">+Inputs!$K$25</f>
        <v>1</v>
      </c>
      <c r="U8" s="71" t="n">
        <f aca="false">+Inputs!$K$25</f>
        <v>1</v>
      </c>
      <c r="V8" s="71" t="n">
        <f aca="false">+Inputs!$K$25</f>
        <v>1</v>
      </c>
      <c r="W8" s="71" t="n">
        <f aca="false">+Inputs!$K$25</f>
        <v>1</v>
      </c>
      <c r="X8" s="71" t="n">
        <f aca="false">+Inputs!$K$25</f>
        <v>1</v>
      </c>
      <c r="Y8" s="71" t="n">
        <f aca="false">+Inputs!$K$25</f>
        <v>1</v>
      </c>
      <c r="Z8" s="71" t="n">
        <f aca="false">+Inputs!$K$25</f>
        <v>1</v>
      </c>
      <c r="AA8" s="71" t="n">
        <f aca="false">+Inputs!$K$25</f>
        <v>1</v>
      </c>
      <c r="AB8" s="71" t="n">
        <f aca="false">+Inputs!$K$25</f>
        <v>1</v>
      </c>
      <c r="AC8" s="72" t="n">
        <f aca="false">+Inputs!$K$25</f>
        <v>1</v>
      </c>
      <c r="AD8" s="29" t="n">
        <f aca="false">+AC8</f>
        <v>1</v>
      </c>
    </row>
    <row r="9" customFormat="false" ht="12.75" hidden="false" customHeight="false" outlineLevel="0" collapsed="false">
      <c r="A9" s="10" t="s">
        <v>56</v>
      </c>
      <c r="B9" s="8"/>
      <c r="C9" s="8"/>
      <c r="D9" s="8"/>
      <c r="E9" s="29" t="n">
        <f aca="false">+E7*E8</f>
        <v>0</v>
      </c>
      <c r="F9" s="29" t="n">
        <f aca="false">+F7*F8</f>
        <v>0</v>
      </c>
      <c r="G9" s="29" t="n">
        <f aca="false">+G7*G8</f>
        <v>0</v>
      </c>
      <c r="H9" s="29" t="n">
        <f aca="false">+H7*H8</f>
        <v>0</v>
      </c>
      <c r="I9" s="29" t="n">
        <f aca="false">+I7*I8</f>
        <v>0</v>
      </c>
      <c r="J9" s="29" t="n">
        <f aca="false">+J7*J8</f>
        <v>0</v>
      </c>
      <c r="K9" s="29" t="n">
        <f aca="false">+K7*K8</f>
        <v>0</v>
      </c>
      <c r="L9" s="29" t="n">
        <f aca="false">+L7*L8</f>
        <v>0</v>
      </c>
      <c r="M9" s="29" t="n">
        <f aca="false">+M7*M8</f>
        <v>0</v>
      </c>
      <c r="N9" s="29" t="n">
        <f aca="false">+N7*N8</f>
        <v>0</v>
      </c>
      <c r="O9" s="29" t="n">
        <f aca="false">+O7*O8</f>
        <v>0</v>
      </c>
      <c r="P9" s="29" t="n">
        <f aca="false">+P7*P8</f>
        <v>0</v>
      </c>
      <c r="Q9" s="29" t="n">
        <f aca="false">+Q7*Q8</f>
        <v>0</v>
      </c>
      <c r="R9" s="29" t="n">
        <f aca="false">+R7*R8</f>
        <v>0</v>
      </c>
      <c r="S9" s="29" t="n">
        <f aca="false">+S7*S8</f>
        <v>0</v>
      </c>
      <c r="T9" s="29" t="n">
        <f aca="false">+T7*T8</f>
        <v>0</v>
      </c>
      <c r="U9" s="29" t="n">
        <f aca="false">+U7*U8</f>
        <v>0</v>
      </c>
      <c r="V9" s="29" t="n">
        <f aca="false">+V7*V8</f>
        <v>0</v>
      </c>
      <c r="W9" s="29" t="n">
        <f aca="false">+W7*W8</f>
        <v>0</v>
      </c>
      <c r="X9" s="29" t="n">
        <f aca="false">+X7*X8</f>
        <v>0</v>
      </c>
      <c r="Y9" s="29" t="n">
        <f aca="false">+Y7*Y8</f>
        <v>0</v>
      </c>
      <c r="Z9" s="29" t="n">
        <f aca="false">+Z7*Z8</f>
        <v>0</v>
      </c>
      <c r="AA9" s="29" t="n">
        <f aca="false">+AA7*AA8</f>
        <v>0</v>
      </c>
      <c r="AB9" s="29" t="n">
        <f aca="false">+AB7*AB8</f>
        <v>0</v>
      </c>
      <c r="AC9" s="13" t="n">
        <f aca="false">+AC7*AC8</f>
        <v>0</v>
      </c>
      <c r="AD9" s="29" t="n">
        <f aca="false">SUM(E9:AC9)</f>
        <v>0</v>
      </c>
      <c r="AE9" s="0" t="n">
        <f aca="false">+AD7*AD8</f>
        <v>0</v>
      </c>
      <c r="AF9" s="73" t="n">
        <f aca="false">+AE9-AD9</f>
        <v>0</v>
      </c>
    </row>
    <row r="10" customFormat="false" ht="12.75" hidden="false" customHeight="false" outlineLevel="0" collapsed="false">
      <c r="A10" s="10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24"/>
    </row>
    <row r="11" customFormat="false" ht="12.75" hidden="false" customHeight="false" outlineLevel="0" collapsed="false">
      <c r="A11" s="10" t="s">
        <v>57</v>
      </c>
      <c r="B11" s="8"/>
      <c r="C11" s="8"/>
      <c r="D11" s="8"/>
      <c r="E11" s="29" t="n">
        <f aca="false">+Inputs!$K$12*(1+Inputs!$J$12)^(Model!E5-Inputs!$I$12)*Model!E4/12</f>
        <v>10800000</v>
      </c>
      <c r="F11" s="29" t="n">
        <f aca="false">+Inputs!$K$12*(1+Inputs!$J$12)^(Model!F5-Inputs!$I$12)*Model!F4/12</f>
        <v>10800000</v>
      </c>
      <c r="G11" s="29" t="n">
        <f aca="false">+Inputs!$K$12*(1+Inputs!$J$12)^(Model!G5-Inputs!$I$12)*Model!G4/12</f>
        <v>10800000</v>
      </c>
      <c r="H11" s="29" t="n">
        <f aca="false">+Inputs!$K$12*(1+Inputs!$J$12)^(Model!H5-Inputs!$I$12)*Model!H4/12</f>
        <v>10800000</v>
      </c>
      <c r="I11" s="29" t="n">
        <f aca="false">+Inputs!$K$12*(1+Inputs!$J$12)^(Model!I5-Inputs!$I$12)*Model!I4/12</f>
        <v>10800000</v>
      </c>
      <c r="J11" s="29" t="n">
        <f aca="false">+Inputs!$K$12*(1+Inputs!$J$12)^(Model!J5-Inputs!$I$12)*Model!J4/12</f>
        <v>10800000</v>
      </c>
      <c r="K11" s="29" t="n">
        <f aca="false">+Inputs!$K$12*(1+Inputs!$J$12)^(Model!K5-Inputs!$I$12)*Model!K4/12</f>
        <v>10800000</v>
      </c>
      <c r="L11" s="29" t="n">
        <f aca="false">+Inputs!$K$12*(1+Inputs!$J$12)^(Model!L5-Inputs!$I$12)*Model!L4/12</f>
        <v>10800000</v>
      </c>
      <c r="M11" s="29" t="n">
        <f aca="false">+Inputs!$K$12*(1+Inputs!$J$12)^(Model!M5-Inputs!$I$12)*Model!M4/12</f>
        <v>10800000</v>
      </c>
      <c r="N11" s="29" t="n">
        <f aca="false">+Inputs!$K$12*(1+Inputs!$J$12)^(Model!N5-Inputs!$I$12)*Model!N4/12</f>
        <v>10800000</v>
      </c>
      <c r="O11" s="29" t="n">
        <f aca="false">+Inputs!$K$12*(1+Inputs!$J$12)^(Model!O5-Inputs!$I$12)*Model!O4/12</f>
        <v>10800000</v>
      </c>
      <c r="P11" s="29" t="n">
        <f aca="false">+Inputs!$K$12*(1+Inputs!$J$12)^(Model!P5-Inputs!$I$12)*Model!P4/12</f>
        <v>10800000</v>
      </c>
      <c r="Q11" s="29" t="n">
        <f aca="false">+Inputs!$K$12*(1+Inputs!$J$12)^(Model!Q5-Inputs!$I$12)*Model!Q4/12</f>
        <v>10800000</v>
      </c>
      <c r="R11" s="29" t="n">
        <f aca="false">+Inputs!$K$12*(1+Inputs!$J$12)^(Model!R5-Inputs!$I$12)*Model!R4/12</f>
        <v>10800000</v>
      </c>
      <c r="S11" s="29" t="n">
        <f aca="false">+Inputs!$K$12*(1+Inputs!$J$12)^(Model!S5-Inputs!$I$12)*Model!S4/12</f>
        <v>10800000</v>
      </c>
      <c r="T11" s="29" t="n">
        <f aca="false">+Inputs!$K$12*(1+Inputs!$J$12)^(Model!T5-Inputs!$I$12)*Model!T4/12</f>
        <v>10800000</v>
      </c>
      <c r="U11" s="29" t="n">
        <f aca="false">+Inputs!$K$12*(1+Inputs!$J$12)^(Model!U5-Inputs!$I$12)*Model!U4/12</f>
        <v>10800000</v>
      </c>
      <c r="V11" s="29" t="n">
        <f aca="false">+Inputs!$K$12*(1+Inputs!$J$12)^(Model!V5-Inputs!$I$12)*Model!V4/12</f>
        <v>10800000</v>
      </c>
      <c r="W11" s="29" t="n">
        <f aca="false">+Inputs!$K$12*(1+Inputs!$J$12)^(Model!W5-Inputs!$I$12)*Model!W4/12</f>
        <v>10800000</v>
      </c>
      <c r="X11" s="29" t="n">
        <f aca="false">+Inputs!$K$12*(1+Inputs!$J$12)^(Model!X5-Inputs!$I$12)*Model!X4/12</f>
        <v>10800000</v>
      </c>
      <c r="Y11" s="29" t="n">
        <f aca="false">+Inputs!$K$12*(1+Inputs!$J$12)^(Model!Y5-Inputs!$I$12)*Model!Y4/12</f>
        <v>10800000</v>
      </c>
      <c r="Z11" s="29" t="n">
        <f aca="false">+Inputs!$K$12*(1+Inputs!$J$12)^(Model!Z5-Inputs!$I$12)*Model!Z4/12</f>
        <v>10800000</v>
      </c>
      <c r="AA11" s="29" t="n">
        <f aca="false">+Inputs!$K$12*(1+Inputs!$J$12)^(Model!AA5-Inputs!$I$12)*Model!AA4/12</f>
        <v>10800000</v>
      </c>
      <c r="AB11" s="29" t="n">
        <f aca="false">+Inputs!$K$12*(1+Inputs!$J$12)^(Model!AB5-Inputs!$I$12)*Model!AB4/12</f>
        <v>10800000</v>
      </c>
      <c r="AC11" s="13" t="n">
        <f aca="false">+Inputs!$K$12*(1+Inputs!$J$12)^(Model!AC5-Inputs!$I$12)*Model!AC4/12</f>
        <v>0</v>
      </c>
      <c r="AD11" s="29" t="n">
        <f aca="false">SUM(E11:AC11)</f>
        <v>259200000</v>
      </c>
    </row>
    <row r="12" customFormat="false" ht="15" hidden="false" customHeight="false" outlineLevel="0" collapsed="false">
      <c r="A12" s="10" t="s">
        <v>55</v>
      </c>
      <c r="B12" s="8"/>
      <c r="C12" s="8"/>
      <c r="D12" s="8"/>
      <c r="E12" s="71" t="n">
        <f aca="false">+Inputs!$K$25</f>
        <v>1</v>
      </c>
      <c r="F12" s="71" t="n">
        <f aca="false">+Inputs!$K$25</f>
        <v>1</v>
      </c>
      <c r="G12" s="71" t="n">
        <f aca="false">+Inputs!$K$25</f>
        <v>1</v>
      </c>
      <c r="H12" s="71" t="n">
        <f aca="false">+Inputs!$K$25</f>
        <v>1</v>
      </c>
      <c r="I12" s="71" t="n">
        <f aca="false">+Inputs!$K$25</f>
        <v>1</v>
      </c>
      <c r="J12" s="71" t="n">
        <f aca="false">+Inputs!$K$25</f>
        <v>1</v>
      </c>
      <c r="K12" s="71" t="n">
        <f aca="false">+Inputs!$K$25</f>
        <v>1</v>
      </c>
      <c r="L12" s="71" t="n">
        <f aca="false">+Inputs!$K$25</f>
        <v>1</v>
      </c>
      <c r="M12" s="71" t="n">
        <f aca="false">+Inputs!$K$25</f>
        <v>1</v>
      </c>
      <c r="N12" s="71" t="n">
        <f aca="false">+Inputs!$K$25</f>
        <v>1</v>
      </c>
      <c r="O12" s="71" t="n">
        <f aca="false">+Inputs!$K$25</f>
        <v>1</v>
      </c>
      <c r="P12" s="71" t="n">
        <f aca="false">+Inputs!$K$25</f>
        <v>1</v>
      </c>
      <c r="Q12" s="71" t="n">
        <f aca="false">+Inputs!$K$25</f>
        <v>1</v>
      </c>
      <c r="R12" s="71" t="n">
        <f aca="false">+Inputs!$K$25</f>
        <v>1</v>
      </c>
      <c r="S12" s="71" t="n">
        <f aca="false">+Inputs!$K$25</f>
        <v>1</v>
      </c>
      <c r="T12" s="71" t="n">
        <f aca="false">+Inputs!$K$25</f>
        <v>1</v>
      </c>
      <c r="U12" s="71" t="n">
        <f aca="false">+Inputs!$K$25</f>
        <v>1</v>
      </c>
      <c r="V12" s="71" t="n">
        <f aca="false">+Inputs!$K$25</f>
        <v>1</v>
      </c>
      <c r="W12" s="71" t="n">
        <f aca="false">+Inputs!$K$25</f>
        <v>1</v>
      </c>
      <c r="X12" s="71" t="n">
        <f aca="false">+Inputs!$K$25</f>
        <v>1</v>
      </c>
      <c r="Y12" s="71" t="n">
        <f aca="false">+Inputs!$K$25</f>
        <v>1</v>
      </c>
      <c r="Z12" s="71" t="n">
        <f aca="false">+Inputs!$K$25</f>
        <v>1</v>
      </c>
      <c r="AA12" s="71" t="n">
        <f aca="false">+Inputs!$K$25</f>
        <v>1</v>
      </c>
      <c r="AB12" s="71" t="n">
        <f aca="false">+Inputs!$K$25</f>
        <v>1</v>
      </c>
      <c r="AC12" s="72" t="n">
        <f aca="false">+Inputs!$K$25</f>
        <v>1</v>
      </c>
      <c r="AD12" s="29" t="n">
        <f aca="false">+AC12</f>
        <v>1</v>
      </c>
    </row>
    <row r="13" customFormat="false" ht="12.75" hidden="false" customHeight="false" outlineLevel="0" collapsed="false">
      <c r="A13" s="74" t="s">
        <v>58</v>
      </c>
      <c r="B13" s="26"/>
      <c r="C13" s="26"/>
      <c r="D13" s="26"/>
      <c r="E13" s="75" t="n">
        <f aca="false">+E12*E11</f>
        <v>10800000</v>
      </c>
      <c r="F13" s="75" t="n">
        <f aca="false">+F12*F11</f>
        <v>10800000</v>
      </c>
      <c r="G13" s="75" t="n">
        <f aca="false">+G12*G11</f>
        <v>10800000</v>
      </c>
      <c r="H13" s="75" t="n">
        <f aca="false">+H12*H11</f>
        <v>10800000</v>
      </c>
      <c r="I13" s="75" t="n">
        <f aca="false">+I12*I11</f>
        <v>10800000</v>
      </c>
      <c r="J13" s="75" t="n">
        <f aca="false">+J12*J11</f>
        <v>10800000</v>
      </c>
      <c r="K13" s="75" t="n">
        <f aca="false">+K12*K11</f>
        <v>10800000</v>
      </c>
      <c r="L13" s="75" t="n">
        <f aca="false">+L12*L11</f>
        <v>10800000</v>
      </c>
      <c r="M13" s="75" t="n">
        <f aca="false">+M12*M11</f>
        <v>10800000</v>
      </c>
      <c r="N13" s="75" t="n">
        <f aca="false">+N12*N11</f>
        <v>10800000</v>
      </c>
      <c r="O13" s="75" t="n">
        <f aca="false">+O12*O11</f>
        <v>10800000</v>
      </c>
      <c r="P13" s="75" t="n">
        <f aca="false">+P12*P11</f>
        <v>10800000</v>
      </c>
      <c r="Q13" s="75" t="n">
        <f aca="false">+Q12*Q11</f>
        <v>10800000</v>
      </c>
      <c r="R13" s="75" t="n">
        <f aca="false">+R12*R11</f>
        <v>10800000</v>
      </c>
      <c r="S13" s="75" t="n">
        <f aca="false">+S12*S11</f>
        <v>10800000</v>
      </c>
      <c r="T13" s="75" t="n">
        <f aca="false">+T12*T11</f>
        <v>10800000</v>
      </c>
      <c r="U13" s="75" t="n">
        <f aca="false">+U12*U11</f>
        <v>10800000</v>
      </c>
      <c r="V13" s="75" t="n">
        <f aca="false">+V12*V11</f>
        <v>10800000</v>
      </c>
      <c r="W13" s="75" t="n">
        <f aca="false">+W12*W11</f>
        <v>10800000</v>
      </c>
      <c r="X13" s="75" t="n">
        <f aca="false">+X12*X11</f>
        <v>10800000</v>
      </c>
      <c r="Y13" s="75" t="n">
        <f aca="false">+Y12*Y11</f>
        <v>10800000</v>
      </c>
      <c r="Z13" s="75" t="n">
        <f aca="false">+Z12*Z11</f>
        <v>10800000</v>
      </c>
      <c r="AA13" s="75" t="n">
        <f aca="false">+AA12*AA11</f>
        <v>10800000</v>
      </c>
      <c r="AB13" s="75" t="n">
        <f aca="false">+AB12*AB11</f>
        <v>10800000</v>
      </c>
      <c r="AC13" s="76" t="n">
        <f aca="false">+AC12*AC11</f>
        <v>0</v>
      </c>
      <c r="AD13" s="29" t="n">
        <f aca="false">SUM(E13:AC13)</f>
        <v>259200000</v>
      </c>
      <c r="AE13" s="0" t="n">
        <f aca="false">+AD11*AD12</f>
        <v>259200000</v>
      </c>
      <c r="AF13" s="73" t="n">
        <f aca="false">+AE13-AD13</f>
        <v>0</v>
      </c>
    </row>
    <row r="15" customFormat="false" ht="12.75" hidden="false" customHeight="false" outlineLevel="0" collapsed="false">
      <c r="A15" s="31" t="s">
        <v>59</v>
      </c>
      <c r="B15" s="6"/>
      <c r="C15" s="6"/>
      <c r="D15" s="6"/>
      <c r="E15" s="70" t="n">
        <f aca="false">+Inputs!$D$8</f>
        <v>2008794.94992</v>
      </c>
      <c r="F15" s="70" t="n">
        <f aca="false">+Inputs!$D$8</f>
        <v>2008794.94992</v>
      </c>
      <c r="G15" s="70" t="n">
        <f aca="false">+Inputs!$D$8</f>
        <v>2008794.94992</v>
      </c>
      <c r="H15" s="70" t="n">
        <f aca="false">+Inputs!$D$8</f>
        <v>2008794.94992</v>
      </c>
      <c r="I15" s="70" t="n">
        <f aca="false">+Inputs!$D$8</f>
        <v>2008794.94992</v>
      </c>
      <c r="J15" s="70" t="n">
        <f aca="false">+Inputs!$D$8</f>
        <v>2008794.94992</v>
      </c>
      <c r="K15" s="70" t="n">
        <f aca="false">+Inputs!$D$8</f>
        <v>2008794.94992</v>
      </c>
      <c r="L15" s="70" t="n">
        <f aca="false">+Inputs!$D$8</f>
        <v>2008794.94992</v>
      </c>
      <c r="M15" s="70" t="n">
        <f aca="false">+Inputs!$D$8</f>
        <v>2008794.94992</v>
      </c>
      <c r="N15" s="70" t="n">
        <f aca="false">+Inputs!$D$8</f>
        <v>2008794.94992</v>
      </c>
      <c r="O15" s="70" t="n">
        <f aca="false">+Inputs!$D$8</f>
        <v>2008794.94992</v>
      </c>
      <c r="P15" s="70" t="n">
        <f aca="false">+Inputs!$D$8</f>
        <v>2008794.94992</v>
      </c>
      <c r="Q15" s="70" t="n">
        <f aca="false">+Inputs!$D$8</f>
        <v>2008794.94992</v>
      </c>
      <c r="R15" s="70" t="n">
        <f aca="false">+Inputs!$D$8</f>
        <v>2008794.94992</v>
      </c>
      <c r="S15" s="70" t="n">
        <f aca="false">+Inputs!$D$8</f>
        <v>2008794.94992</v>
      </c>
      <c r="T15" s="70" t="n">
        <f aca="false">+Inputs!$D$8</f>
        <v>2008794.94992</v>
      </c>
      <c r="U15" s="70" t="n">
        <f aca="false">+Inputs!$D$8</f>
        <v>2008794.94992</v>
      </c>
      <c r="V15" s="70" t="n">
        <f aca="false">+Inputs!$D$8</f>
        <v>2008794.94992</v>
      </c>
      <c r="W15" s="70" t="n">
        <f aca="false">+Inputs!$D$8</f>
        <v>2008794.94992</v>
      </c>
      <c r="X15" s="70" t="n">
        <f aca="false">+Inputs!$D$8</f>
        <v>2008794.94992</v>
      </c>
      <c r="Y15" s="70" t="n">
        <f aca="false">+Inputs!$D$8</f>
        <v>2008794.94992</v>
      </c>
      <c r="Z15" s="70" t="n">
        <f aca="false">+Inputs!$D$8</f>
        <v>2008794.94992</v>
      </c>
      <c r="AA15" s="70" t="n">
        <f aca="false">+Inputs!$D$8</f>
        <v>2008794.94992</v>
      </c>
      <c r="AB15" s="70" t="n">
        <f aca="false">+Inputs!$D$8</f>
        <v>2008794.94992</v>
      </c>
      <c r="AC15" s="32" t="n">
        <f aca="false">+Inputs!$D$8</f>
        <v>2008794.94992</v>
      </c>
      <c r="AD15" s="29" t="n">
        <f aca="false">SUM(E15:AC15)</f>
        <v>50219873.748</v>
      </c>
    </row>
    <row r="16" customFormat="false" ht="12.75" hidden="false" customHeight="false" outlineLevel="0" collapsed="false">
      <c r="A16" s="10" t="s">
        <v>60</v>
      </c>
      <c r="B16" s="8"/>
      <c r="C16" s="8"/>
      <c r="D16" s="8"/>
      <c r="E16" s="77" t="n">
        <f aca="false">+Inputs!$D$12</f>
        <v>0.0025</v>
      </c>
      <c r="F16" s="77" t="n">
        <f aca="false">+Inputs!$D$12</f>
        <v>0.0025</v>
      </c>
      <c r="G16" s="77" t="n">
        <f aca="false">+Inputs!$D$12</f>
        <v>0.0025</v>
      </c>
      <c r="H16" s="77" t="n">
        <f aca="false">+Inputs!$D$12</f>
        <v>0.0025</v>
      </c>
      <c r="I16" s="77" t="n">
        <f aca="false">+Inputs!$D$12</f>
        <v>0.0025</v>
      </c>
      <c r="J16" s="77" t="n">
        <f aca="false">+Inputs!$D$12</f>
        <v>0.0025</v>
      </c>
      <c r="K16" s="77" t="n">
        <f aca="false">+Inputs!$D$12</f>
        <v>0.0025</v>
      </c>
      <c r="L16" s="77" t="n">
        <f aca="false">+Inputs!$D$12</f>
        <v>0.0025</v>
      </c>
      <c r="M16" s="77" t="n">
        <f aca="false">+Inputs!$D$12</f>
        <v>0.0025</v>
      </c>
      <c r="N16" s="77" t="n">
        <f aca="false">+Inputs!$D$12</f>
        <v>0.0025</v>
      </c>
      <c r="O16" s="77" t="n">
        <f aca="false">+Inputs!$D$12</f>
        <v>0.0025</v>
      </c>
      <c r="P16" s="77" t="n">
        <f aca="false">+Inputs!$D$12</f>
        <v>0.0025</v>
      </c>
      <c r="Q16" s="77" t="n">
        <f aca="false">+Inputs!$D$12</f>
        <v>0.0025</v>
      </c>
      <c r="R16" s="77" t="n">
        <f aca="false">+Inputs!$D$12</f>
        <v>0.0025</v>
      </c>
      <c r="S16" s="77" t="n">
        <f aca="false">+Inputs!$D$12</f>
        <v>0.0025</v>
      </c>
      <c r="T16" s="77" t="n">
        <f aca="false">+Inputs!$D$12</f>
        <v>0.0025</v>
      </c>
      <c r="U16" s="77" t="n">
        <f aca="false">+Inputs!$D$12</f>
        <v>0.0025</v>
      </c>
      <c r="V16" s="77" t="n">
        <f aca="false">+Inputs!$D$12</f>
        <v>0.0025</v>
      </c>
      <c r="W16" s="77" t="n">
        <f aca="false">+Inputs!$D$12</f>
        <v>0.0025</v>
      </c>
      <c r="X16" s="77" t="n">
        <f aca="false">+Inputs!$D$12</f>
        <v>0.0025</v>
      </c>
      <c r="Y16" s="77" t="n">
        <f aca="false">+Inputs!$D$12</f>
        <v>0.0025</v>
      </c>
      <c r="Z16" s="77" t="n">
        <f aca="false">+Inputs!$D$12</f>
        <v>0.0025</v>
      </c>
      <c r="AA16" s="77" t="n">
        <f aca="false">+Inputs!$D$12</f>
        <v>0.0025</v>
      </c>
      <c r="AB16" s="77" t="n">
        <f aca="false">+Inputs!$D$12</f>
        <v>0.0025</v>
      </c>
      <c r="AC16" s="78" t="n">
        <f aca="false">+Inputs!$D$12</f>
        <v>0.0025</v>
      </c>
      <c r="AD16" s="29" t="n">
        <f aca="false">+AC16</f>
        <v>0.0025</v>
      </c>
    </row>
    <row r="17" customFormat="false" ht="12.75" hidden="false" customHeight="false" outlineLevel="0" collapsed="false">
      <c r="A17" s="10" t="s">
        <v>61</v>
      </c>
      <c r="B17" s="8"/>
      <c r="C17" s="8"/>
      <c r="D17" s="8"/>
      <c r="E17" s="29" t="n">
        <f aca="false">+E16*E15</f>
        <v>5021.9873748</v>
      </c>
      <c r="F17" s="29" t="n">
        <f aca="false">+F16*F15</f>
        <v>5021.9873748</v>
      </c>
      <c r="G17" s="29" t="n">
        <f aca="false">+G16*G15</f>
        <v>5021.9873748</v>
      </c>
      <c r="H17" s="29" t="n">
        <f aca="false">+H16*H15</f>
        <v>5021.9873748</v>
      </c>
      <c r="I17" s="29" t="n">
        <f aca="false">+I16*I15</f>
        <v>5021.9873748</v>
      </c>
      <c r="J17" s="29" t="n">
        <f aca="false">+J16*J15</f>
        <v>5021.9873748</v>
      </c>
      <c r="K17" s="29" t="n">
        <f aca="false">+K16*K15</f>
        <v>5021.9873748</v>
      </c>
      <c r="L17" s="29" t="n">
        <f aca="false">+L16*L15</f>
        <v>5021.9873748</v>
      </c>
      <c r="M17" s="29" t="n">
        <f aca="false">+M16*M15</f>
        <v>5021.9873748</v>
      </c>
      <c r="N17" s="29" t="n">
        <f aca="false">+N16*N15</f>
        <v>5021.9873748</v>
      </c>
      <c r="O17" s="29" t="n">
        <f aca="false">+O16*O15</f>
        <v>5021.9873748</v>
      </c>
      <c r="P17" s="29" t="n">
        <f aca="false">+P16*P15</f>
        <v>5021.9873748</v>
      </c>
      <c r="Q17" s="29" t="n">
        <f aca="false">+Q16*Q15</f>
        <v>5021.9873748</v>
      </c>
      <c r="R17" s="29" t="n">
        <f aca="false">+R16*R15</f>
        <v>5021.9873748</v>
      </c>
      <c r="S17" s="29" t="n">
        <f aca="false">+S16*S15</f>
        <v>5021.9873748</v>
      </c>
      <c r="T17" s="29" t="n">
        <f aca="false">+T16*T15</f>
        <v>5021.9873748</v>
      </c>
      <c r="U17" s="29" t="n">
        <f aca="false">+U16*U15</f>
        <v>5021.9873748</v>
      </c>
      <c r="V17" s="29" t="n">
        <f aca="false">+V16*V15</f>
        <v>5021.9873748</v>
      </c>
      <c r="W17" s="29" t="n">
        <f aca="false">+W16*W15</f>
        <v>5021.9873748</v>
      </c>
      <c r="X17" s="29" t="n">
        <f aca="false">+X16*X15</f>
        <v>5021.9873748</v>
      </c>
      <c r="Y17" s="29" t="n">
        <f aca="false">+Y16*Y15</f>
        <v>5021.9873748</v>
      </c>
      <c r="Z17" s="29" t="n">
        <f aca="false">+Z16*Z15</f>
        <v>5021.9873748</v>
      </c>
      <c r="AA17" s="29" t="n">
        <f aca="false">+AA16*AA15</f>
        <v>5021.9873748</v>
      </c>
      <c r="AB17" s="29" t="n">
        <f aca="false">+AB16*AB15</f>
        <v>5021.9873748</v>
      </c>
      <c r="AC17" s="13" t="n">
        <f aca="false">+AC16*AC15</f>
        <v>5021.9873748</v>
      </c>
      <c r="AD17" s="29" t="n">
        <f aca="false">SUM(E17:AC17)</f>
        <v>125549.68437</v>
      </c>
      <c r="AE17" s="0" t="n">
        <f aca="false">+AD15*AD16</f>
        <v>125549.68437</v>
      </c>
      <c r="AF17" s="73" t="n">
        <f aca="false">+AD17-AE17</f>
        <v>0</v>
      </c>
    </row>
    <row r="18" customFormat="false" ht="15" hidden="false" customHeight="false" outlineLevel="0" collapsed="false">
      <c r="A18" s="10" t="s">
        <v>62</v>
      </c>
      <c r="B18" s="8"/>
      <c r="C18" s="8"/>
      <c r="D18" s="8"/>
      <c r="E18" s="79" t="n">
        <f aca="false">ROUNDUP(+Inputs!$K$19*0.5,0)</f>
        <v>13</v>
      </c>
      <c r="F18" s="79" t="n">
        <f aca="false">ROUNDUP(+Inputs!$K$19*0.5,0)</f>
        <v>13</v>
      </c>
      <c r="G18" s="79" t="n">
        <f aca="false">ROUNDUP(+Inputs!$K$19*0.5,0)</f>
        <v>13</v>
      </c>
      <c r="H18" s="79" t="n">
        <f aca="false">ROUNDUP(+Inputs!$K$19*0.5,0)</f>
        <v>13</v>
      </c>
      <c r="I18" s="79" t="n">
        <f aca="false">ROUNDUP(+Inputs!$K$19*0.5,0)</f>
        <v>13</v>
      </c>
      <c r="J18" s="79" t="n">
        <f aca="false">ROUNDUP(+Inputs!$K$19*0.5,0)</f>
        <v>13</v>
      </c>
      <c r="K18" s="79" t="n">
        <f aca="false">ROUNDUP(+Inputs!$K$19*0.5,0)</f>
        <v>13</v>
      </c>
      <c r="L18" s="79" t="n">
        <f aca="false">ROUNDUP(+Inputs!$K$19*0.5,0)</f>
        <v>13</v>
      </c>
      <c r="M18" s="79" t="n">
        <f aca="false">ROUNDUP(+Inputs!$K$19*0.5,0)</f>
        <v>13</v>
      </c>
      <c r="N18" s="79" t="n">
        <f aca="false">ROUNDUP(+Inputs!$K$19*0.5,0)</f>
        <v>13</v>
      </c>
      <c r="O18" s="79" t="n">
        <f aca="false">ROUNDUP(+Inputs!$K$19*0.5,0)</f>
        <v>13</v>
      </c>
      <c r="P18" s="79" t="n">
        <f aca="false">ROUNDUP(+Inputs!$K$19*0.5,0)</f>
        <v>13</v>
      </c>
      <c r="Q18" s="79" t="n">
        <f aca="false">ROUNDUP(+Inputs!$K$19*0.5,0)</f>
        <v>13</v>
      </c>
      <c r="R18" s="79" t="n">
        <f aca="false">ROUNDUP(+Inputs!$K$19*0.5,0)</f>
        <v>13</v>
      </c>
      <c r="S18" s="79" t="n">
        <f aca="false">ROUNDUP(+Inputs!$K$19*0.5,0)</f>
        <v>13</v>
      </c>
      <c r="T18" s="79" t="n">
        <f aca="false">ROUNDUP(+Inputs!$K$19*0.5,0)</f>
        <v>13</v>
      </c>
      <c r="U18" s="79" t="n">
        <f aca="false">ROUNDUP(+Inputs!$K$19*0.5,0)</f>
        <v>13</v>
      </c>
      <c r="V18" s="79" t="n">
        <f aca="false">ROUNDUP(+Inputs!$K$19*0.5,0)</f>
        <v>13</v>
      </c>
      <c r="W18" s="79" t="n">
        <f aca="false">ROUNDUP(+Inputs!$K$19*0.5,0)</f>
        <v>13</v>
      </c>
      <c r="X18" s="79" t="n">
        <f aca="false">ROUNDUP(+Inputs!$K$19*0.5,0)</f>
        <v>13</v>
      </c>
      <c r="Y18" s="79" t="n">
        <f aca="false">ROUNDUP(+Inputs!$K$19*0.5,0)</f>
        <v>13</v>
      </c>
      <c r="Z18" s="79" t="n">
        <f aca="false">ROUNDUP(+Inputs!$K$19*0.5,0)</f>
        <v>13</v>
      </c>
      <c r="AA18" s="79" t="n">
        <f aca="false">ROUNDUP(+Inputs!$K$19*0.5,0)</f>
        <v>13</v>
      </c>
      <c r="AB18" s="79" t="n">
        <f aca="false">ROUNDUP(+Inputs!$K$19*0.5,0)</f>
        <v>13</v>
      </c>
      <c r="AC18" s="79" t="n">
        <f aca="false">ROUNDUP(+Inputs!$K$19*0.5,0)</f>
        <v>13</v>
      </c>
      <c r="AD18" s="29" t="n">
        <f aca="false">+AC18</f>
        <v>13</v>
      </c>
    </row>
    <row r="19" customFormat="false" ht="12.75" hidden="false" customHeight="false" outlineLevel="0" collapsed="false">
      <c r="A19" s="12" t="s">
        <v>63</v>
      </c>
      <c r="B19" s="8"/>
      <c r="C19" s="8"/>
      <c r="D19" s="8"/>
      <c r="E19" s="29" t="n">
        <f aca="false">+E18*E17</f>
        <v>65285.8358724</v>
      </c>
      <c r="F19" s="29" t="n">
        <f aca="false">+F18*F17</f>
        <v>65285.8358724</v>
      </c>
      <c r="G19" s="29" t="n">
        <f aca="false">+G18*G17</f>
        <v>65285.8358724</v>
      </c>
      <c r="H19" s="29" t="n">
        <f aca="false">+H18*H17</f>
        <v>65285.8358724</v>
      </c>
      <c r="I19" s="29" t="n">
        <f aca="false">+I18*I17</f>
        <v>65285.8358724</v>
      </c>
      <c r="J19" s="29" t="n">
        <f aca="false">+J18*J17</f>
        <v>65285.8358724</v>
      </c>
      <c r="K19" s="29" t="n">
        <f aca="false">+K18*K17</f>
        <v>65285.8358724</v>
      </c>
      <c r="L19" s="29" t="n">
        <f aca="false">+L18*L17</f>
        <v>65285.8358724</v>
      </c>
      <c r="M19" s="29" t="n">
        <f aca="false">+M18*M17</f>
        <v>65285.8358724</v>
      </c>
      <c r="N19" s="29" t="n">
        <f aca="false">+N18*N17</f>
        <v>65285.8358724</v>
      </c>
      <c r="O19" s="29" t="n">
        <f aca="false">+O18*O17</f>
        <v>65285.8358724</v>
      </c>
      <c r="P19" s="29" t="n">
        <f aca="false">+P18*P17</f>
        <v>65285.8358724</v>
      </c>
      <c r="Q19" s="29" t="n">
        <f aca="false">+Q18*Q17</f>
        <v>65285.8358724</v>
      </c>
      <c r="R19" s="29" t="n">
        <f aca="false">+R18*R17</f>
        <v>65285.8358724</v>
      </c>
      <c r="S19" s="29" t="n">
        <f aca="false">+S18*S17</f>
        <v>65285.8358724</v>
      </c>
      <c r="T19" s="29" t="n">
        <f aca="false">+T18*T17</f>
        <v>65285.8358724</v>
      </c>
      <c r="U19" s="29" t="n">
        <f aca="false">+U18*U17</f>
        <v>65285.8358724</v>
      </c>
      <c r="V19" s="29" t="n">
        <f aca="false">+V18*V17</f>
        <v>65285.8358724</v>
      </c>
      <c r="W19" s="29" t="n">
        <f aca="false">+W18*W17</f>
        <v>65285.8358724</v>
      </c>
      <c r="X19" s="29" t="n">
        <f aca="false">+X18*X17</f>
        <v>65285.8358724</v>
      </c>
      <c r="Y19" s="29" t="n">
        <f aca="false">+Y18*Y17</f>
        <v>65285.8358724</v>
      </c>
      <c r="Z19" s="29" t="n">
        <f aca="false">+Z18*Z17</f>
        <v>65285.8358724</v>
      </c>
      <c r="AA19" s="29" t="n">
        <f aca="false">+AA18*AA17</f>
        <v>65285.8358724</v>
      </c>
      <c r="AB19" s="29" t="n">
        <f aca="false">+AB18*AB17</f>
        <v>65285.8358724</v>
      </c>
      <c r="AC19" s="13" t="n">
        <f aca="false">+AC18*AC17</f>
        <v>65285.8358724</v>
      </c>
      <c r="AD19" s="29" t="n">
        <f aca="false">SUM(E19:AC19)</f>
        <v>1632145.89681</v>
      </c>
      <c r="AE19" s="0" t="n">
        <f aca="false">+AD17*AD18</f>
        <v>1632145.89681</v>
      </c>
      <c r="AF19" s="73" t="n">
        <f aca="false">+AD19-AE19</f>
        <v>0</v>
      </c>
    </row>
    <row r="20" customFormat="false" ht="12.75" hidden="false" customHeight="false" outlineLevel="0" collapsed="false">
      <c r="A20" s="10" t="s">
        <v>64</v>
      </c>
      <c r="B20" s="8"/>
      <c r="C20" s="8"/>
      <c r="D20" s="8"/>
      <c r="E20" s="80" t="n">
        <f aca="false">+Inputs!$K$24*Model!E4/12</f>
        <v>12</v>
      </c>
      <c r="F20" s="81" t="n">
        <f aca="false">+Inputs!$K$24*Model!F4/12</f>
        <v>12</v>
      </c>
      <c r="G20" s="81" t="n">
        <f aca="false">+Inputs!$K$24*Model!G4/12</f>
        <v>12</v>
      </c>
      <c r="H20" s="81" t="n">
        <f aca="false">+Inputs!$K$24*Model!H4/12</f>
        <v>12</v>
      </c>
      <c r="I20" s="81" t="n">
        <f aca="false">+Inputs!$K$24*Model!I4/12</f>
        <v>12</v>
      </c>
      <c r="J20" s="81" t="n">
        <f aca="false">+Inputs!$K$24*Model!J4/12</f>
        <v>12</v>
      </c>
      <c r="K20" s="81" t="n">
        <f aca="false">+Inputs!$K$24*Model!K4/12</f>
        <v>12</v>
      </c>
      <c r="L20" s="81" t="n">
        <f aca="false">+Inputs!$K$24*Model!L4/12</f>
        <v>12</v>
      </c>
      <c r="M20" s="81" t="n">
        <f aca="false">+Inputs!$K$24*Model!M4/12</f>
        <v>12</v>
      </c>
      <c r="N20" s="81" t="n">
        <f aca="false">+Inputs!$K$24*Model!N4/12</f>
        <v>12</v>
      </c>
      <c r="O20" s="81" t="n">
        <f aca="false">+Inputs!$K$24*Model!O4/12</f>
        <v>12</v>
      </c>
      <c r="P20" s="81" t="n">
        <f aca="false">+Inputs!$K$24*Model!P4/12</f>
        <v>12</v>
      </c>
      <c r="Q20" s="81" t="n">
        <f aca="false">+Inputs!$K$24*Model!Q4/12</f>
        <v>12</v>
      </c>
      <c r="R20" s="81" t="n">
        <f aca="false">+Inputs!$K$24*Model!R4/12</f>
        <v>12</v>
      </c>
      <c r="S20" s="81" t="n">
        <f aca="false">+Inputs!$K$24*Model!S4/12</f>
        <v>12</v>
      </c>
      <c r="T20" s="81" t="n">
        <f aca="false">+Inputs!$K$24*Model!T4/12</f>
        <v>12</v>
      </c>
      <c r="U20" s="81" t="n">
        <f aca="false">+Inputs!$K$24*Model!U4/12</f>
        <v>12</v>
      </c>
      <c r="V20" s="81" t="n">
        <f aca="false">+Inputs!$K$24*Model!V4/12</f>
        <v>12</v>
      </c>
      <c r="W20" s="81" t="n">
        <f aca="false">+Inputs!$K$24*Model!W4/12</f>
        <v>12</v>
      </c>
      <c r="X20" s="81" t="n">
        <f aca="false">+Inputs!$K$24*Model!X4/12</f>
        <v>12</v>
      </c>
      <c r="Y20" s="81" t="n">
        <f aca="false">+Inputs!$K$24*Model!Y4/12</f>
        <v>12</v>
      </c>
      <c r="Z20" s="81" t="n">
        <f aca="false">+Inputs!$K$24*Model!Z4/12</f>
        <v>12</v>
      </c>
      <c r="AA20" s="81" t="n">
        <f aca="false">+Inputs!$K$24*Model!AA4/12</f>
        <v>12</v>
      </c>
      <c r="AB20" s="81" t="n">
        <f aca="false">+Inputs!$K$24*Model!AB4/12</f>
        <v>12</v>
      </c>
      <c r="AC20" s="82" t="n">
        <f aca="false">+Inputs!$K$24*Model!AC4/12</f>
        <v>0</v>
      </c>
    </row>
    <row r="21" customFormat="false" ht="12.75" hidden="false" customHeight="false" outlineLevel="0" collapsed="false">
      <c r="A21" s="12" t="s">
        <v>65</v>
      </c>
      <c r="B21" s="8"/>
      <c r="C21" s="8"/>
      <c r="D21" s="8"/>
      <c r="E21" s="29" t="n">
        <f aca="false">+E20*E19</f>
        <v>783430.0304688</v>
      </c>
      <c r="F21" s="29" t="n">
        <f aca="false">+F20*F19</f>
        <v>783430.0304688</v>
      </c>
      <c r="G21" s="29" t="n">
        <f aca="false">+G20*G19</f>
        <v>783430.0304688</v>
      </c>
      <c r="H21" s="29" t="n">
        <f aca="false">+H20*H19</f>
        <v>783430.0304688</v>
      </c>
      <c r="I21" s="29" t="n">
        <f aca="false">+I20*I19</f>
        <v>783430.0304688</v>
      </c>
      <c r="J21" s="29" t="n">
        <f aca="false">+J20*J19</f>
        <v>783430.0304688</v>
      </c>
      <c r="K21" s="29" t="n">
        <f aca="false">+K20*K19</f>
        <v>783430.0304688</v>
      </c>
      <c r="L21" s="29" t="n">
        <f aca="false">+L20*L19</f>
        <v>783430.0304688</v>
      </c>
      <c r="M21" s="29" t="n">
        <f aca="false">+M20*M19</f>
        <v>783430.0304688</v>
      </c>
      <c r="N21" s="29" t="n">
        <f aca="false">+N20*N19</f>
        <v>783430.0304688</v>
      </c>
      <c r="O21" s="29" t="n">
        <f aca="false">+O20*O19</f>
        <v>783430.0304688</v>
      </c>
      <c r="P21" s="29" t="n">
        <f aca="false">+P20*P19</f>
        <v>783430.0304688</v>
      </c>
      <c r="Q21" s="29" t="n">
        <f aca="false">+Q20*Q19</f>
        <v>783430.0304688</v>
      </c>
      <c r="R21" s="29" t="n">
        <f aca="false">+R20*R19</f>
        <v>783430.0304688</v>
      </c>
      <c r="S21" s="29" t="n">
        <f aca="false">+S20*S19</f>
        <v>783430.0304688</v>
      </c>
      <c r="T21" s="29" t="n">
        <f aca="false">+T20*T19</f>
        <v>783430.0304688</v>
      </c>
      <c r="U21" s="29" t="n">
        <f aca="false">+U20*U19</f>
        <v>783430.0304688</v>
      </c>
      <c r="V21" s="29" t="n">
        <f aca="false">+V20*V19</f>
        <v>783430.0304688</v>
      </c>
      <c r="W21" s="29" t="n">
        <f aca="false">+W20*W19</f>
        <v>783430.0304688</v>
      </c>
      <c r="X21" s="29" t="n">
        <f aca="false">+X20*X19</f>
        <v>783430.0304688</v>
      </c>
      <c r="Y21" s="29" t="n">
        <f aca="false">+Y20*Y19</f>
        <v>783430.0304688</v>
      </c>
      <c r="Z21" s="29" t="n">
        <f aca="false">+Z20*Z19</f>
        <v>783430.0304688</v>
      </c>
      <c r="AA21" s="29" t="n">
        <f aca="false">+AA20*AA19</f>
        <v>783430.0304688</v>
      </c>
      <c r="AB21" s="29" t="n">
        <f aca="false">+AB20*AB19</f>
        <v>783430.0304688</v>
      </c>
      <c r="AC21" s="13" t="n">
        <f aca="false">+AC20*AC19</f>
        <v>0</v>
      </c>
      <c r="AD21" s="29" t="n">
        <f aca="false">SUM(E21:AC21)</f>
        <v>18802320.7312512</v>
      </c>
    </row>
    <row r="22" customFormat="false" ht="12.75" hidden="false" customHeight="false" outlineLevel="0" collapsed="false">
      <c r="A22" s="10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24"/>
    </row>
    <row r="23" customFormat="false" ht="12.75" hidden="false" customHeight="false" outlineLevel="0" collapsed="false">
      <c r="A23" s="10" t="s">
        <v>59</v>
      </c>
      <c r="B23" s="8"/>
      <c r="C23" s="8"/>
      <c r="D23" s="8"/>
      <c r="E23" s="29" t="n">
        <f aca="false">+Inputs!$D$8</f>
        <v>2008794.94992</v>
      </c>
      <c r="F23" s="29" t="n">
        <f aca="false">+Inputs!$D$8</f>
        <v>2008794.94992</v>
      </c>
      <c r="G23" s="29" t="n">
        <f aca="false">+Inputs!$D$8</f>
        <v>2008794.94992</v>
      </c>
      <c r="H23" s="29" t="n">
        <f aca="false">+Inputs!$D$8</f>
        <v>2008794.94992</v>
      </c>
      <c r="I23" s="29" t="n">
        <f aca="false">+Inputs!$D$8</f>
        <v>2008794.94992</v>
      </c>
      <c r="J23" s="29" t="n">
        <f aca="false">+Inputs!$D$8</f>
        <v>2008794.94992</v>
      </c>
      <c r="K23" s="29" t="n">
        <f aca="false">+Inputs!$D$8</f>
        <v>2008794.94992</v>
      </c>
      <c r="L23" s="29" t="n">
        <f aca="false">+Inputs!$D$8</f>
        <v>2008794.94992</v>
      </c>
      <c r="M23" s="29" t="n">
        <f aca="false">+Inputs!$D$8</f>
        <v>2008794.94992</v>
      </c>
      <c r="N23" s="29" t="n">
        <f aca="false">+Inputs!$D$8</f>
        <v>2008794.94992</v>
      </c>
      <c r="O23" s="29" t="n">
        <f aca="false">+Inputs!$D$8</f>
        <v>2008794.94992</v>
      </c>
      <c r="P23" s="29" t="n">
        <f aca="false">+Inputs!$D$8</f>
        <v>2008794.94992</v>
      </c>
      <c r="Q23" s="29" t="n">
        <f aca="false">+Inputs!$D$8</f>
        <v>2008794.94992</v>
      </c>
      <c r="R23" s="29" t="n">
        <f aca="false">+Inputs!$D$8</f>
        <v>2008794.94992</v>
      </c>
      <c r="S23" s="29" t="n">
        <f aca="false">+Inputs!$D$8</f>
        <v>2008794.94992</v>
      </c>
      <c r="T23" s="29" t="n">
        <f aca="false">+Inputs!$D$8</f>
        <v>2008794.94992</v>
      </c>
      <c r="U23" s="29" t="n">
        <f aca="false">+Inputs!$D$8</f>
        <v>2008794.94992</v>
      </c>
      <c r="V23" s="29" t="n">
        <f aca="false">+Inputs!$D$8</f>
        <v>2008794.94992</v>
      </c>
      <c r="W23" s="29" t="n">
        <f aca="false">+Inputs!$D$8</f>
        <v>2008794.94992</v>
      </c>
      <c r="X23" s="29" t="n">
        <f aca="false">+Inputs!$D$8</f>
        <v>2008794.94992</v>
      </c>
      <c r="Y23" s="29" t="n">
        <f aca="false">+Inputs!$D$8</f>
        <v>2008794.94992</v>
      </c>
      <c r="Z23" s="29" t="n">
        <f aca="false">+Inputs!$D$8</f>
        <v>2008794.94992</v>
      </c>
      <c r="AA23" s="29" t="n">
        <f aca="false">+Inputs!$D$8</f>
        <v>2008794.94992</v>
      </c>
      <c r="AB23" s="29" t="n">
        <f aca="false">+Inputs!$D$8</f>
        <v>2008794.94992</v>
      </c>
      <c r="AC23" s="13" t="n">
        <f aca="false">+Inputs!$D$8</f>
        <v>2008794.94992</v>
      </c>
      <c r="AD23" s="29" t="n">
        <f aca="false">SUM(E23:AC23)</f>
        <v>50219873.748</v>
      </c>
    </row>
    <row r="24" customFormat="false" ht="12.75" hidden="false" customHeight="false" outlineLevel="0" collapsed="false">
      <c r="A24" s="10" t="s">
        <v>66</v>
      </c>
      <c r="B24" s="8"/>
      <c r="C24" s="8"/>
      <c r="D24" s="8"/>
      <c r="E24" s="77" t="n">
        <f aca="false">+Inputs!$D$11</f>
        <v>0.0025</v>
      </c>
      <c r="F24" s="77" t="n">
        <f aca="false">+Inputs!$D$11</f>
        <v>0.0025</v>
      </c>
      <c r="G24" s="77" t="n">
        <f aca="false">+Inputs!$D$11</f>
        <v>0.0025</v>
      </c>
      <c r="H24" s="77" t="n">
        <f aca="false">+Inputs!$D$11</f>
        <v>0.0025</v>
      </c>
      <c r="I24" s="77" t="n">
        <f aca="false">+Inputs!$D$11</f>
        <v>0.0025</v>
      </c>
      <c r="J24" s="77" t="n">
        <f aca="false">+Inputs!$D$11</f>
        <v>0.0025</v>
      </c>
      <c r="K24" s="77" t="n">
        <f aca="false">+Inputs!$D$11</f>
        <v>0.0025</v>
      </c>
      <c r="L24" s="77" t="n">
        <f aca="false">+Inputs!$D$11</f>
        <v>0.0025</v>
      </c>
      <c r="M24" s="77" t="n">
        <f aca="false">+Inputs!$D$11</f>
        <v>0.0025</v>
      </c>
      <c r="N24" s="77" t="n">
        <f aca="false">+Inputs!$D$11</f>
        <v>0.0025</v>
      </c>
      <c r="O24" s="77" t="n">
        <f aca="false">+Inputs!$D$11</f>
        <v>0.0025</v>
      </c>
      <c r="P24" s="77" t="n">
        <f aca="false">+Inputs!$D$11</f>
        <v>0.0025</v>
      </c>
      <c r="Q24" s="77" t="n">
        <f aca="false">+Inputs!$D$11</f>
        <v>0.0025</v>
      </c>
      <c r="R24" s="77" t="n">
        <f aca="false">+Inputs!$D$11</f>
        <v>0.0025</v>
      </c>
      <c r="S24" s="77" t="n">
        <f aca="false">+Inputs!$D$11</f>
        <v>0.0025</v>
      </c>
      <c r="T24" s="77" t="n">
        <f aca="false">+Inputs!$D$11</f>
        <v>0.0025</v>
      </c>
      <c r="U24" s="77" t="n">
        <f aca="false">+Inputs!$D$11</f>
        <v>0.0025</v>
      </c>
      <c r="V24" s="77" t="n">
        <f aca="false">+Inputs!$D$11</f>
        <v>0.0025</v>
      </c>
      <c r="W24" s="77" t="n">
        <f aca="false">+Inputs!$D$11</f>
        <v>0.0025</v>
      </c>
      <c r="X24" s="77" t="n">
        <f aca="false">+Inputs!$D$11</f>
        <v>0.0025</v>
      </c>
      <c r="Y24" s="77" t="n">
        <f aca="false">+Inputs!$D$11</f>
        <v>0.0025</v>
      </c>
      <c r="Z24" s="77" t="n">
        <f aca="false">+Inputs!$D$11</f>
        <v>0.0025</v>
      </c>
      <c r="AA24" s="77" t="n">
        <f aca="false">+Inputs!$D$11</f>
        <v>0.0025</v>
      </c>
      <c r="AB24" s="77" t="n">
        <f aca="false">+Inputs!$D$11</f>
        <v>0.0025</v>
      </c>
      <c r="AC24" s="78" t="n">
        <f aca="false">+Inputs!$D$11</f>
        <v>0.0025</v>
      </c>
      <c r="AD24" s="29" t="n">
        <f aca="false">+AC24</f>
        <v>0.0025</v>
      </c>
    </row>
    <row r="25" customFormat="false" ht="12.75" hidden="false" customHeight="false" outlineLevel="0" collapsed="false">
      <c r="A25" s="12" t="s">
        <v>67</v>
      </c>
      <c r="B25" s="8"/>
      <c r="C25" s="8"/>
      <c r="D25" s="8"/>
      <c r="E25" s="29" t="n">
        <f aca="false">+E24*E23</f>
        <v>5021.9873748</v>
      </c>
      <c r="F25" s="29" t="n">
        <f aca="false">+F24*F23</f>
        <v>5021.9873748</v>
      </c>
      <c r="G25" s="29" t="n">
        <f aca="false">+G24*G23</f>
        <v>5021.9873748</v>
      </c>
      <c r="H25" s="29" t="n">
        <f aca="false">+H24*H23</f>
        <v>5021.9873748</v>
      </c>
      <c r="I25" s="29" t="n">
        <f aca="false">+I24*I23</f>
        <v>5021.9873748</v>
      </c>
      <c r="J25" s="29" t="n">
        <f aca="false">+J24*J23</f>
        <v>5021.9873748</v>
      </c>
      <c r="K25" s="29" t="n">
        <f aca="false">+K24*K23</f>
        <v>5021.9873748</v>
      </c>
      <c r="L25" s="29" t="n">
        <f aca="false">+L24*L23</f>
        <v>5021.9873748</v>
      </c>
      <c r="M25" s="29" t="n">
        <f aca="false">+M24*M23</f>
        <v>5021.9873748</v>
      </c>
      <c r="N25" s="29" t="n">
        <f aca="false">+N24*N23</f>
        <v>5021.9873748</v>
      </c>
      <c r="O25" s="29" t="n">
        <f aca="false">+O24*O23</f>
        <v>5021.9873748</v>
      </c>
      <c r="P25" s="29" t="n">
        <f aca="false">+P24*P23</f>
        <v>5021.9873748</v>
      </c>
      <c r="Q25" s="29" t="n">
        <f aca="false">+Q24*Q23</f>
        <v>5021.9873748</v>
      </c>
      <c r="R25" s="29" t="n">
        <f aca="false">+R24*R23</f>
        <v>5021.9873748</v>
      </c>
      <c r="S25" s="29" t="n">
        <f aca="false">+S24*S23</f>
        <v>5021.9873748</v>
      </c>
      <c r="T25" s="29" t="n">
        <f aca="false">+T24*T23</f>
        <v>5021.9873748</v>
      </c>
      <c r="U25" s="29" t="n">
        <f aca="false">+U24*U23</f>
        <v>5021.9873748</v>
      </c>
      <c r="V25" s="29" t="n">
        <f aca="false">+V24*V23</f>
        <v>5021.9873748</v>
      </c>
      <c r="W25" s="29" t="n">
        <f aca="false">+W24*W23</f>
        <v>5021.9873748</v>
      </c>
      <c r="X25" s="29" t="n">
        <f aca="false">+X24*X23</f>
        <v>5021.9873748</v>
      </c>
      <c r="Y25" s="29" t="n">
        <f aca="false">+Y24*Y23</f>
        <v>5021.9873748</v>
      </c>
      <c r="Z25" s="29" t="n">
        <f aca="false">+Z24*Z23</f>
        <v>5021.9873748</v>
      </c>
      <c r="AA25" s="29" t="n">
        <f aca="false">+AA24*AA23</f>
        <v>5021.9873748</v>
      </c>
      <c r="AB25" s="29" t="n">
        <f aca="false">+AB24*AB23</f>
        <v>5021.9873748</v>
      </c>
      <c r="AC25" s="13" t="n">
        <f aca="false">+AC24*AC23</f>
        <v>5021.9873748</v>
      </c>
      <c r="AD25" s="29" t="n">
        <f aca="false">SUM(E25:AC25)</f>
        <v>125549.68437</v>
      </c>
      <c r="AE25" s="0" t="n">
        <f aca="false">+AD23*AD24</f>
        <v>125549.68437</v>
      </c>
      <c r="AF25" s="73" t="n">
        <f aca="false">+AD25-AE25</f>
        <v>0</v>
      </c>
    </row>
    <row r="26" customFormat="false" ht="15" hidden="false" customHeight="false" outlineLevel="0" collapsed="false">
      <c r="A26" s="10" t="s">
        <v>68</v>
      </c>
      <c r="B26" s="8"/>
      <c r="C26" s="8"/>
      <c r="D26" s="8"/>
      <c r="E26" s="83" t="n">
        <f aca="false">ROUNDUP(+Inputs!$K$19*0.5,0)</f>
        <v>13</v>
      </c>
      <c r="F26" s="83" t="n">
        <f aca="false">ROUNDUP(+Inputs!$K$19*0.5,0)</f>
        <v>13</v>
      </c>
      <c r="G26" s="83" t="n">
        <f aca="false">ROUNDUP(+Inputs!$K$19*0.5,0)</f>
        <v>13</v>
      </c>
      <c r="H26" s="83" t="n">
        <f aca="false">ROUNDUP(+Inputs!$K$19*0.5,0)</f>
        <v>13</v>
      </c>
      <c r="I26" s="83" t="n">
        <f aca="false">ROUNDUP(+Inputs!$K$19*0.5,0)</f>
        <v>13</v>
      </c>
      <c r="J26" s="83" t="n">
        <f aca="false">ROUNDUP(+Inputs!$K$19*0.5,0)</f>
        <v>13</v>
      </c>
      <c r="K26" s="83" t="n">
        <f aca="false">ROUNDUP(+Inputs!$K$19*0.5,0)</f>
        <v>13</v>
      </c>
      <c r="L26" s="83" t="n">
        <f aca="false">ROUNDUP(+Inputs!$K$19*0.5,0)</f>
        <v>13</v>
      </c>
      <c r="M26" s="83" t="n">
        <f aca="false">ROUNDUP(+Inputs!$K$19*0.5,0)</f>
        <v>13</v>
      </c>
      <c r="N26" s="83" t="n">
        <f aca="false">ROUNDUP(+Inputs!$K$19*0.5,0)</f>
        <v>13</v>
      </c>
      <c r="O26" s="83" t="n">
        <f aca="false">ROUNDUP(+Inputs!$K$19*0.5,0)</f>
        <v>13</v>
      </c>
      <c r="P26" s="83" t="n">
        <f aca="false">ROUNDUP(+Inputs!$K$19*0.5,0)</f>
        <v>13</v>
      </c>
      <c r="Q26" s="83" t="n">
        <f aca="false">ROUNDUP(+Inputs!$K$19*0.5,0)</f>
        <v>13</v>
      </c>
      <c r="R26" s="83" t="n">
        <f aca="false">ROUNDUP(+Inputs!$K$19*0.5,0)</f>
        <v>13</v>
      </c>
      <c r="S26" s="83" t="n">
        <f aca="false">ROUNDUP(+Inputs!$K$19*0.5,0)</f>
        <v>13</v>
      </c>
      <c r="T26" s="83" t="n">
        <f aca="false">ROUNDUP(+Inputs!$K$19*0.5,0)</f>
        <v>13</v>
      </c>
      <c r="U26" s="83" t="n">
        <f aca="false">ROUNDUP(+Inputs!$K$19*0.5,0)</f>
        <v>13</v>
      </c>
      <c r="V26" s="83" t="n">
        <f aca="false">ROUNDUP(+Inputs!$K$19*0.5,0)</f>
        <v>13</v>
      </c>
      <c r="W26" s="83" t="n">
        <f aca="false">ROUNDUP(+Inputs!$K$19*0.5,0)</f>
        <v>13</v>
      </c>
      <c r="X26" s="83" t="n">
        <f aca="false">ROUNDUP(+Inputs!$K$19*0.5,0)</f>
        <v>13</v>
      </c>
      <c r="Y26" s="83" t="n">
        <f aca="false">ROUNDUP(+Inputs!$K$19*0.5,0)</f>
        <v>13</v>
      </c>
      <c r="Z26" s="83" t="n">
        <f aca="false">ROUNDUP(+Inputs!$K$19*0.5,0)</f>
        <v>13</v>
      </c>
      <c r="AA26" s="83" t="n">
        <f aca="false">ROUNDUP(+Inputs!$K$19*0.5,0)</f>
        <v>13</v>
      </c>
      <c r="AB26" s="83" t="n">
        <f aca="false">ROUNDUP(+Inputs!$K$19*0.5,0)</f>
        <v>13</v>
      </c>
      <c r="AC26" s="83" t="n">
        <f aca="false">ROUNDUP(+Inputs!$K$19*0.5,0)</f>
        <v>13</v>
      </c>
      <c r="AD26" s="29" t="n">
        <f aca="false">+AC26</f>
        <v>13</v>
      </c>
    </row>
    <row r="27" customFormat="false" ht="12.75" hidden="false" customHeight="false" outlineLevel="0" collapsed="false">
      <c r="A27" s="10" t="s">
        <v>69</v>
      </c>
      <c r="B27" s="8"/>
      <c r="C27" s="8"/>
      <c r="D27" s="8"/>
      <c r="E27" s="29" t="n">
        <f aca="false">+E25*E26</f>
        <v>65285.8358724</v>
      </c>
      <c r="F27" s="29" t="n">
        <f aca="false">+F25*F26</f>
        <v>65285.8358724</v>
      </c>
      <c r="G27" s="29" t="n">
        <f aca="false">+G25*G26</f>
        <v>65285.8358724</v>
      </c>
      <c r="H27" s="29" t="n">
        <f aca="false">+H25*H26</f>
        <v>65285.8358724</v>
      </c>
      <c r="I27" s="29" t="n">
        <f aca="false">+I25*I26</f>
        <v>65285.8358724</v>
      </c>
      <c r="J27" s="29" t="n">
        <f aca="false">+J25*J26</f>
        <v>65285.8358724</v>
      </c>
      <c r="K27" s="29" t="n">
        <f aca="false">+K25*K26</f>
        <v>65285.8358724</v>
      </c>
      <c r="L27" s="29" t="n">
        <f aca="false">+L25*L26</f>
        <v>65285.8358724</v>
      </c>
      <c r="M27" s="29" t="n">
        <f aca="false">+M25*M26</f>
        <v>65285.8358724</v>
      </c>
      <c r="N27" s="29" t="n">
        <f aca="false">+N25*N26</f>
        <v>65285.8358724</v>
      </c>
      <c r="O27" s="29" t="n">
        <f aca="false">+O25*O26</f>
        <v>65285.8358724</v>
      </c>
      <c r="P27" s="29" t="n">
        <f aca="false">+P25*P26</f>
        <v>65285.8358724</v>
      </c>
      <c r="Q27" s="29" t="n">
        <f aca="false">+Q25*Q26</f>
        <v>65285.8358724</v>
      </c>
      <c r="R27" s="29" t="n">
        <f aca="false">+R25*R26</f>
        <v>65285.8358724</v>
      </c>
      <c r="S27" s="29" t="n">
        <f aca="false">+S25*S26</f>
        <v>65285.8358724</v>
      </c>
      <c r="T27" s="29" t="n">
        <f aca="false">+T25*T26</f>
        <v>65285.8358724</v>
      </c>
      <c r="U27" s="29" t="n">
        <f aca="false">+U25*U26</f>
        <v>65285.8358724</v>
      </c>
      <c r="V27" s="29" t="n">
        <f aca="false">+V25*V26</f>
        <v>65285.8358724</v>
      </c>
      <c r="W27" s="29" t="n">
        <f aca="false">+W25*W26</f>
        <v>65285.8358724</v>
      </c>
      <c r="X27" s="29" t="n">
        <f aca="false">+X25*X26</f>
        <v>65285.8358724</v>
      </c>
      <c r="Y27" s="29" t="n">
        <f aca="false">+Y25*Y26</f>
        <v>65285.8358724</v>
      </c>
      <c r="Z27" s="29" t="n">
        <f aca="false">+Z25*Z26</f>
        <v>65285.8358724</v>
      </c>
      <c r="AA27" s="29" t="n">
        <f aca="false">+AA25*AA26</f>
        <v>65285.8358724</v>
      </c>
      <c r="AB27" s="29" t="n">
        <f aca="false">+AB25*AB26</f>
        <v>65285.8358724</v>
      </c>
      <c r="AC27" s="13" t="n">
        <f aca="false">+AC25*AC26</f>
        <v>65285.8358724</v>
      </c>
      <c r="AD27" s="29" t="n">
        <f aca="false">SUM(E27:AC27)</f>
        <v>1632145.89681</v>
      </c>
      <c r="AE27" s="0" t="n">
        <f aca="false">+AD25*AD26</f>
        <v>1632145.89681</v>
      </c>
      <c r="AF27" s="73" t="n">
        <f aca="false">+AD27-AE27</f>
        <v>0</v>
      </c>
    </row>
    <row r="28" customFormat="false" ht="12.75" hidden="false" customHeight="false" outlineLevel="0" collapsed="false">
      <c r="A28" s="10" t="s">
        <v>64</v>
      </c>
      <c r="B28" s="8"/>
      <c r="C28" s="8"/>
      <c r="D28" s="8"/>
      <c r="E28" s="84" t="n">
        <f aca="false">+Inputs!$K$24*Model!E4/12</f>
        <v>12</v>
      </c>
      <c r="F28" s="81" t="n">
        <f aca="false">+Inputs!$K$24*Model!F4/12</f>
        <v>12</v>
      </c>
      <c r="G28" s="81" t="n">
        <f aca="false">+Inputs!$K$24*Model!G4/12</f>
        <v>12</v>
      </c>
      <c r="H28" s="81" t="n">
        <f aca="false">+Inputs!$K$24*Model!H4/12</f>
        <v>12</v>
      </c>
      <c r="I28" s="81" t="n">
        <f aca="false">+Inputs!$K$24*Model!I4/12</f>
        <v>12</v>
      </c>
      <c r="J28" s="81" t="n">
        <f aca="false">+Inputs!$K$24*Model!J4/12</f>
        <v>12</v>
      </c>
      <c r="K28" s="81" t="n">
        <f aca="false">+Inputs!$K$24*Model!K4/12</f>
        <v>12</v>
      </c>
      <c r="L28" s="81" t="n">
        <f aca="false">+Inputs!$K$24*Model!L4/12</f>
        <v>12</v>
      </c>
      <c r="M28" s="81" t="n">
        <f aca="false">+Inputs!$K$24*Model!M4/12</f>
        <v>12</v>
      </c>
      <c r="N28" s="81" t="n">
        <f aca="false">+Inputs!$K$24*Model!N4/12</f>
        <v>12</v>
      </c>
      <c r="O28" s="81" t="n">
        <f aca="false">+Inputs!$K$24*Model!O4/12</f>
        <v>12</v>
      </c>
      <c r="P28" s="81" t="n">
        <f aca="false">+Inputs!$K$24*Model!P4/12</f>
        <v>12</v>
      </c>
      <c r="Q28" s="81" t="n">
        <f aca="false">+Inputs!$K$24*Model!Q4/12</f>
        <v>12</v>
      </c>
      <c r="R28" s="81" t="n">
        <f aca="false">+Inputs!$K$24*Model!R4/12</f>
        <v>12</v>
      </c>
      <c r="S28" s="81" t="n">
        <f aca="false">+Inputs!$K$24*Model!S4/12</f>
        <v>12</v>
      </c>
      <c r="T28" s="81" t="n">
        <f aca="false">+Inputs!$K$24*Model!T4/12</f>
        <v>12</v>
      </c>
      <c r="U28" s="81" t="n">
        <f aca="false">+Inputs!$K$24*Model!U4/12</f>
        <v>12</v>
      </c>
      <c r="V28" s="81" t="n">
        <f aca="false">+Inputs!$K$24*Model!V4/12</f>
        <v>12</v>
      </c>
      <c r="W28" s="81" t="n">
        <f aca="false">+Inputs!$K$24*Model!W4/12</f>
        <v>12</v>
      </c>
      <c r="X28" s="81" t="n">
        <f aca="false">+Inputs!$K$24*Model!X4/12</f>
        <v>12</v>
      </c>
      <c r="Y28" s="81" t="n">
        <f aca="false">+Inputs!$K$24*Model!Y4/12</f>
        <v>12</v>
      </c>
      <c r="Z28" s="81" t="n">
        <f aca="false">+Inputs!$K$24*Model!Z4/12</f>
        <v>12</v>
      </c>
      <c r="AA28" s="81" t="n">
        <f aca="false">+Inputs!$K$24*Model!AA4/12</f>
        <v>12</v>
      </c>
      <c r="AB28" s="81" t="n">
        <f aca="false">+Inputs!$K$24*Model!AB4/12</f>
        <v>12</v>
      </c>
      <c r="AC28" s="82" t="n">
        <f aca="false">+Inputs!$K$24*Model!AC4/12</f>
        <v>0</v>
      </c>
    </row>
    <row r="29" customFormat="false" ht="12.75" hidden="false" customHeight="false" outlineLevel="0" collapsed="false">
      <c r="A29" s="10" t="s">
        <v>70</v>
      </c>
      <c r="B29" s="8"/>
      <c r="C29" s="8"/>
      <c r="D29" s="8"/>
      <c r="E29" s="29" t="n">
        <f aca="false">+E27*E28</f>
        <v>783430.0304688</v>
      </c>
      <c r="F29" s="29" t="n">
        <f aca="false">+F27*F28</f>
        <v>783430.0304688</v>
      </c>
      <c r="G29" s="29" t="n">
        <f aca="false">+G27*G28</f>
        <v>783430.0304688</v>
      </c>
      <c r="H29" s="29" t="n">
        <f aca="false">+H27*H28</f>
        <v>783430.0304688</v>
      </c>
      <c r="I29" s="29" t="n">
        <f aca="false">+I27*I28</f>
        <v>783430.0304688</v>
      </c>
      <c r="J29" s="29" t="n">
        <f aca="false">+J27*J28</f>
        <v>783430.0304688</v>
      </c>
      <c r="K29" s="29" t="n">
        <f aca="false">+K27*K28</f>
        <v>783430.0304688</v>
      </c>
      <c r="L29" s="29" t="n">
        <f aca="false">+L27*L28</f>
        <v>783430.0304688</v>
      </c>
      <c r="M29" s="29" t="n">
        <f aca="false">+M27*M28</f>
        <v>783430.0304688</v>
      </c>
      <c r="N29" s="29" t="n">
        <f aca="false">+N27*N28</f>
        <v>783430.0304688</v>
      </c>
      <c r="O29" s="29" t="n">
        <f aca="false">+O27*O28</f>
        <v>783430.0304688</v>
      </c>
      <c r="P29" s="29" t="n">
        <f aca="false">+P27*P28</f>
        <v>783430.0304688</v>
      </c>
      <c r="Q29" s="29" t="n">
        <f aca="false">+Q27*Q28</f>
        <v>783430.0304688</v>
      </c>
      <c r="R29" s="29" t="n">
        <f aca="false">+R27*R28</f>
        <v>783430.0304688</v>
      </c>
      <c r="S29" s="29" t="n">
        <f aca="false">+S27*S28</f>
        <v>783430.0304688</v>
      </c>
      <c r="T29" s="29" t="n">
        <f aca="false">+T27*T28</f>
        <v>783430.0304688</v>
      </c>
      <c r="U29" s="29" t="n">
        <f aca="false">+U27*U28</f>
        <v>783430.0304688</v>
      </c>
      <c r="V29" s="29" t="n">
        <f aca="false">+V27*V28</f>
        <v>783430.0304688</v>
      </c>
      <c r="W29" s="29" t="n">
        <f aca="false">+W27*W28</f>
        <v>783430.0304688</v>
      </c>
      <c r="X29" s="29" t="n">
        <f aca="false">+X27*X28</f>
        <v>783430.0304688</v>
      </c>
      <c r="Y29" s="29" t="n">
        <f aca="false">+Y27*Y28</f>
        <v>783430.0304688</v>
      </c>
      <c r="Z29" s="29" t="n">
        <f aca="false">+Z27*Z28</f>
        <v>783430.0304688</v>
      </c>
      <c r="AA29" s="29" t="n">
        <f aca="false">+AA27*AA28</f>
        <v>783430.0304688</v>
      </c>
      <c r="AB29" s="29" t="n">
        <f aca="false">+AB27*AB28</f>
        <v>783430.0304688</v>
      </c>
      <c r="AC29" s="13" t="n">
        <f aca="false">+AC27*AC28</f>
        <v>0</v>
      </c>
      <c r="AD29" s="29" t="n">
        <f aca="false">SUM(E29:AC29)</f>
        <v>18802320.7312512</v>
      </c>
    </row>
    <row r="30" customFormat="false" ht="12.75" hidden="false" customHeight="false" outlineLevel="0" collapsed="false">
      <c r="A30" s="10"/>
      <c r="B30" s="8"/>
      <c r="C30" s="8"/>
      <c r="D30" s="8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13"/>
    </row>
    <row r="31" customFormat="false" ht="12.75" hidden="false" customHeight="false" outlineLevel="0" collapsed="false">
      <c r="A31" s="10" t="s">
        <v>71</v>
      </c>
      <c r="B31" s="8"/>
      <c r="C31" s="8"/>
      <c r="D31" s="8"/>
      <c r="E31" s="29" t="n">
        <f aca="false">+Inputs!D27</f>
        <v>12114.29084</v>
      </c>
      <c r="F31" s="29" t="n">
        <f aca="false">+Inputs!E26</f>
        <v>0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13"/>
    </row>
    <row r="32" customFormat="false" ht="15" hidden="false" customHeight="false" outlineLevel="0" collapsed="false">
      <c r="A32" s="10" t="s">
        <v>72</v>
      </c>
      <c r="B32" s="8"/>
      <c r="C32" s="8"/>
      <c r="D32" s="8"/>
      <c r="E32" s="83" t="n">
        <f aca="false">+Inputs!K25</f>
        <v>1</v>
      </c>
      <c r="F32" s="83" t="n">
        <f aca="false">+Inputs!L25</f>
        <v>0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13"/>
    </row>
    <row r="33" customFormat="false" ht="12.75" hidden="false" customHeight="false" outlineLevel="0" collapsed="false">
      <c r="A33" s="10" t="s">
        <v>73</v>
      </c>
      <c r="B33" s="8"/>
      <c r="C33" s="8"/>
      <c r="D33" s="8"/>
      <c r="E33" s="29" t="n">
        <f aca="false">+E32*E31</f>
        <v>12114.29084</v>
      </c>
      <c r="F33" s="29" t="n">
        <f aca="false">+F32*F31</f>
        <v>0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13"/>
    </row>
    <row r="34" customFormat="false" ht="12.75" hidden="false" customHeight="false" outlineLevel="0" collapsed="false">
      <c r="A34" s="10" t="s">
        <v>74</v>
      </c>
      <c r="B34" s="8"/>
      <c r="C34" s="8"/>
      <c r="D34" s="8"/>
      <c r="E34" s="85" t="n">
        <f aca="false">+E24</f>
        <v>0.0025</v>
      </c>
      <c r="F34" s="85" t="n">
        <f aca="false">+F24</f>
        <v>0.0025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13"/>
    </row>
    <row r="35" customFormat="false" ht="12.75" hidden="false" customHeight="false" outlineLevel="0" collapsed="false">
      <c r="A35" s="10" t="s">
        <v>75</v>
      </c>
      <c r="B35" s="8"/>
      <c r="C35" s="8"/>
      <c r="D35" s="8"/>
      <c r="E35" s="29" t="n">
        <f aca="false">+E33*E34</f>
        <v>30.2857271</v>
      </c>
      <c r="F35" s="29" t="n">
        <f aca="false">+F33*F34</f>
        <v>0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13"/>
    </row>
    <row r="36" customFormat="false" ht="12.75" hidden="false" customHeight="false" outlineLevel="0" collapsed="false">
      <c r="A36" s="10" t="s">
        <v>76</v>
      </c>
      <c r="B36" s="8"/>
      <c r="C36" s="8"/>
      <c r="D36" s="8"/>
      <c r="E36" s="29" t="n">
        <f aca="false">+Inputs!$K$24/Inputs!$K$25*E4/12</f>
        <v>12</v>
      </c>
      <c r="F36" s="29" t="n">
        <f aca="false">+Inputs!$K$24/Inputs!$K$25*F4/12</f>
        <v>12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13"/>
    </row>
    <row r="37" customFormat="false" ht="15" hidden="false" customHeight="false" outlineLevel="0" collapsed="false">
      <c r="A37" s="10" t="s">
        <v>77</v>
      </c>
      <c r="B37" s="8"/>
      <c r="C37" s="8"/>
      <c r="D37" s="8"/>
      <c r="E37" s="79" t="n">
        <f aca="false">+E26</f>
        <v>13</v>
      </c>
      <c r="F37" s="79" t="n">
        <f aca="false">+F26</f>
        <v>13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13"/>
    </row>
    <row r="38" customFormat="false" ht="12.75" hidden="false" customHeight="false" outlineLevel="0" collapsed="false">
      <c r="A38" s="0" t="s">
        <v>78</v>
      </c>
      <c r="E38" s="29" t="n">
        <f aca="false">+E37*E36*E35</f>
        <v>4724.5734276</v>
      </c>
      <c r="F38" s="29" t="n">
        <f aca="false">+F37*F36*F35</f>
        <v>0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13"/>
    </row>
    <row r="39" customFormat="false" ht="12.75" hidden="false" customHeight="false" outlineLevel="0" collapsed="false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24"/>
    </row>
    <row r="40" customFormat="false" ht="12.75" hidden="false" customHeight="false" outlineLevel="0" collapsed="false">
      <c r="A40" s="10" t="s">
        <v>79</v>
      </c>
      <c r="B40" s="8"/>
      <c r="C40" s="8"/>
      <c r="D40" s="8"/>
      <c r="E40" s="86" t="n">
        <f aca="false">+E29+E21</f>
        <v>1566860.0609376</v>
      </c>
      <c r="F40" s="86" t="n">
        <f aca="false">+F29+F21</f>
        <v>1566860.0609376</v>
      </c>
      <c r="G40" s="86" t="n">
        <f aca="false">+G29+G21</f>
        <v>1566860.0609376</v>
      </c>
      <c r="H40" s="86" t="n">
        <f aca="false">+H29+H21</f>
        <v>1566860.0609376</v>
      </c>
      <c r="I40" s="86" t="n">
        <f aca="false">+I29+I21</f>
        <v>1566860.0609376</v>
      </c>
      <c r="J40" s="86" t="n">
        <f aca="false">+J29+J21</f>
        <v>1566860.0609376</v>
      </c>
      <c r="K40" s="86" t="n">
        <f aca="false">+K29+K21</f>
        <v>1566860.0609376</v>
      </c>
      <c r="L40" s="86" t="n">
        <f aca="false">+L29+L21</f>
        <v>1566860.0609376</v>
      </c>
      <c r="M40" s="86" t="n">
        <f aca="false">+M29+M21</f>
        <v>1566860.0609376</v>
      </c>
      <c r="N40" s="86" t="n">
        <f aca="false">+N29+N21</f>
        <v>1566860.0609376</v>
      </c>
      <c r="O40" s="86" t="n">
        <f aca="false">+O29+O21</f>
        <v>1566860.0609376</v>
      </c>
      <c r="P40" s="86" t="n">
        <f aca="false">+P29+P21</f>
        <v>1566860.0609376</v>
      </c>
      <c r="Q40" s="86" t="n">
        <f aca="false">+Q29+Q21</f>
        <v>1566860.0609376</v>
      </c>
      <c r="R40" s="86" t="n">
        <f aca="false">+R29+R21</f>
        <v>1566860.0609376</v>
      </c>
      <c r="S40" s="86" t="n">
        <f aca="false">+S29+S21</f>
        <v>1566860.0609376</v>
      </c>
      <c r="T40" s="86" t="n">
        <f aca="false">+T29+T21</f>
        <v>1566860.0609376</v>
      </c>
      <c r="U40" s="86" t="n">
        <f aca="false">+U29+U21</f>
        <v>1566860.0609376</v>
      </c>
      <c r="V40" s="86" t="n">
        <f aca="false">+V29+V21</f>
        <v>1566860.0609376</v>
      </c>
      <c r="W40" s="86" t="n">
        <f aca="false">+W29+W21</f>
        <v>1566860.0609376</v>
      </c>
      <c r="X40" s="86" t="n">
        <f aca="false">+X29+X21</f>
        <v>1566860.0609376</v>
      </c>
      <c r="Y40" s="86" t="n">
        <f aca="false">+Y29+Y21</f>
        <v>1566860.0609376</v>
      </c>
      <c r="Z40" s="86" t="n">
        <f aca="false">+Z29+Z21</f>
        <v>1566860.0609376</v>
      </c>
      <c r="AA40" s="86" t="n">
        <f aca="false">+AA29+AA21</f>
        <v>1566860.0609376</v>
      </c>
      <c r="AB40" s="86" t="n">
        <f aca="false">+AB29+AB21</f>
        <v>1566860.0609376</v>
      </c>
      <c r="AC40" s="36" t="n">
        <f aca="false">+AC29+AC21</f>
        <v>0</v>
      </c>
      <c r="AD40" s="29" t="n">
        <f aca="false">SUM(E40:AC40)</f>
        <v>37604641.4625024</v>
      </c>
    </row>
    <row r="41" customFormat="false" ht="15" hidden="false" customHeight="false" outlineLevel="0" collapsed="false">
      <c r="A41" s="10" t="s">
        <v>15</v>
      </c>
      <c r="B41" s="8"/>
      <c r="C41" s="8"/>
      <c r="D41" s="8"/>
      <c r="E41" s="87" t="n">
        <f aca="false">+Inputs!$K$10*(1+Inputs!$J$10)^(Model!E5-Inputs!$I$10)</f>
        <v>0.89</v>
      </c>
      <c r="F41" s="87" t="n">
        <f aca="false">+Inputs!$K$10*(1+Inputs!$J$10)^(Model!F5-Inputs!$I$10)</f>
        <v>0.901125</v>
      </c>
      <c r="G41" s="87" t="n">
        <f aca="false">+Inputs!$K$10*(1+Inputs!$J$10)^(Model!G5-Inputs!$I$10)</f>
        <v>0.9123890625</v>
      </c>
      <c r="H41" s="87" t="n">
        <f aca="false">+Inputs!$K$10*(1+Inputs!$J$10)^(Model!H5-Inputs!$I$10)</f>
        <v>0.92379392578125</v>
      </c>
      <c r="I41" s="87" t="n">
        <f aca="false">+Inputs!$K$10*(1+Inputs!$J$10)^(Model!I5-Inputs!$I$10)</f>
        <v>0.935341349853515</v>
      </c>
      <c r="J41" s="87" t="n">
        <f aca="false">+Inputs!$K$10*(1+Inputs!$J$10)^(Model!J5-Inputs!$I$10)</f>
        <v>0.947033116726684</v>
      </c>
      <c r="K41" s="87" t="n">
        <f aca="false">+Inputs!$K$10*(1+Inputs!$J$10)^(Model!K5-Inputs!$I$10)</f>
        <v>0.958871030685768</v>
      </c>
      <c r="L41" s="87" t="n">
        <f aca="false">+Inputs!$K$10*(1+Inputs!$J$10)^(Model!L5-Inputs!$I$10)</f>
        <v>0.97085691856934</v>
      </c>
      <c r="M41" s="87" t="n">
        <f aca="false">+Inputs!$K$10*(1+Inputs!$J$10)^(Model!M5-Inputs!$I$10)</f>
        <v>0.982992630051457</v>
      </c>
      <c r="N41" s="87" t="n">
        <f aca="false">+Inputs!$K$10*(1+Inputs!$J$10)^(Model!N5-Inputs!$I$10)</f>
        <v>0.9952800379271</v>
      </c>
      <c r="O41" s="87" t="n">
        <f aca="false">+Inputs!$K$10*(1+Inputs!$J$10)^(Model!O5-Inputs!$I$10)</f>
        <v>1.00772103840119</v>
      </c>
      <c r="P41" s="87" t="n">
        <f aca="false">+Inputs!$K$10*(1+Inputs!$J$10)^(Model!P5-Inputs!$I$10)</f>
        <v>1.0203175513812</v>
      </c>
      <c r="Q41" s="87" t="n">
        <f aca="false">+Inputs!$K$10*(1+Inputs!$J$10)^(Model!Q5-Inputs!$I$10)</f>
        <v>1.03307152077347</v>
      </c>
      <c r="R41" s="87" t="n">
        <f aca="false">+Inputs!$K$10*(1+Inputs!$J$10)^(Model!R5-Inputs!$I$10)</f>
        <v>1.04598491478314</v>
      </c>
      <c r="S41" s="87" t="n">
        <f aca="false">+Inputs!$K$10*(1+Inputs!$J$10)^(Model!S5-Inputs!$I$10)</f>
        <v>1.05905972621793</v>
      </c>
      <c r="T41" s="87" t="n">
        <f aca="false">+Inputs!$K$10*(1+Inputs!$J$10)^(Model!T5-Inputs!$I$10)</f>
        <v>1.07229797279565</v>
      </c>
      <c r="U41" s="87" t="n">
        <f aca="false">+Inputs!$K$10*(1+Inputs!$J$10)^(Model!U5-Inputs!$I$10)</f>
        <v>1.0857016974556</v>
      </c>
      <c r="V41" s="87" t="n">
        <f aca="false">+Inputs!$K$10*(1+Inputs!$J$10)^(Model!V5-Inputs!$I$10)</f>
        <v>1.09927296867379</v>
      </c>
      <c r="W41" s="87" t="n">
        <f aca="false">+Inputs!$K$10*(1+Inputs!$J$10)^(Model!W5-Inputs!$I$10)</f>
        <v>1.11301388078221</v>
      </c>
      <c r="X41" s="87" t="n">
        <f aca="false">+Inputs!$K$10*(1+Inputs!$J$10)^(Model!X5-Inputs!$I$10)</f>
        <v>1.12692655429199</v>
      </c>
      <c r="Y41" s="87" t="n">
        <f aca="false">+Inputs!$K$10*(1+Inputs!$J$10)^(Model!Y5-Inputs!$I$10)</f>
        <v>1.14101313622064</v>
      </c>
      <c r="Z41" s="87" t="n">
        <f aca="false">+Inputs!$K$10*(1+Inputs!$J$10)^(Model!Z5-Inputs!$I$10)</f>
        <v>1.1552758004234</v>
      </c>
      <c r="AA41" s="87" t="n">
        <f aca="false">+Inputs!$K$10*(1+Inputs!$J$10)^(Model!AA5-Inputs!$I$10)</f>
        <v>1.16971674792869</v>
      </c>
      <c r="AB41" s="87" t="n">
        <f aca="false">+Inputs!$K$10*(1+Inputs!$J$10)^(Model!AB5-Inputs!$I$10)</f>
        <v>1.1843382072778</v>
      </c>
      <c r="AC41" s="88" t="n">
        <f aca="false">+Inputs!$K$10*(1+Inputs!$J$10)^(Model!AC5-Inputs!$I$10)</f>
        <v>1.19914243486877</v>
      </c>
    </row>
    <row r="42" customFormat="false" ht="12.75" hidden="false" customHeight="false" outlineLevel="0" collapsed="false">
      <c r="A42" s="25" t="s">
        <v>80</v>
      </c>
      <c r="B42" s="26"/>
      <c r="C42" s="26"/>
      <c r="D42" s="26"/>
      <c r="E42" s="75" t="n">
        <f aca="false">+E40*E41</f>
        <v>1394505.45423446</v>
      </c>
      <c r="F42" s="75" t="n">
        <f aca="false">+F40*F41</f>
        <v>1411936.77241239</v>
      </c>
      <c r="G42" s="75" t="n">
        <f aca="false">+G40*G41</f>
        <v>1429585.98206755</v>
      </c>
      <c r="H42" s="75" t="n">
        <f aca="false">+H40*H41</f>
        <v>1447455.80684339</v>
      </c>
      <c r="I42" s="75" t="n">
        <f aca="false">+I40*I41</f>
        <v>1465549.00442894</v>
      </c>
      <c r="J42" s="75" t="n">
        <f aca="false">+J40*J41</f>
        <v>1483868.3669843</v>
      </c>
      <c r="K42" s="75" t="n">
        <f aca="false">+K40*K41</f>
        <v>1502416.7215716</v>
      </c>
      <c r="L42" s="75" t="n">
        <f aca="false">+L40*L41</f>
        <v>1521196.93059125</v>
      </c>
      <c r="M42" s="75" t="n">
        <f aca="false">+M40*M41</f>
        <v>1540211.89222364</v>
      </c>
      <c r="N42" s="75" t="n">
        <f aca="false">+N40*N41</f>
        <v>1559464.54087643</v>
      </c>
      <c r="O42" s="75" t="n">
        <f aca="false">+O40*O41</f>
        <v>1578957.84763739</v>
      </c>
      <c r="P42" s="75" t="n">
        <f aca="false">+P40*P41</f>
        <v>1598694.82073286</v>
      </c>
      <c r="Q42" s="75" t="n">
        <f aca="false">+Q40*Q41</f>
        <v>1618678.50599202</v>
      </c>
      <c r="R42" s="75" t="n">
        <f aca="false">+R40*R41</f>
        <v>1638911.98731692</v>
      </c>
      <c r="S42" s="75" t="n">
        <f aca="false">+S40*S41</f>
        <v>1659398.38715838</v>
      </c>
      <c r="T42" s="75" t="n">
        <f aca="false">+T40*T41</f>
        <v>1680140.86699786</v>
      </c>
      <c r="U42" s="75" t="n">
        <f aca="false">+U40*U41</f>
        <v>1701142.62783533</v>
      </c>
      <c r="V42" s="75" t="n">
        <f aca="false">+V40*V41</f>
        <v>1722406.91068327</v>
      </c>
      <c r="W42" s="75" t="n">
        <f aca="false">+W40*W41</f>
        <v>1743936.99706681</v>
      </c>
      <c r="X42" s="75" t="n">
        <f aca="false">+X40*X41</f>
        <v>1765736.20953015</v>
      </c>
      <c r="Y42" s="75" t="n">
        <f aca="false">+Y40*Y41</f>
        <v>1787807.91214927</v>
      </c>
      <c r="Z42" s="75" t="n">
        <f aca="false">+Z40*Z41</f>
        <v>1810155.51105114</v>
      </c>
      <c r="AA42" s="75" t="n">
        <f aca="false">+AA40*AA41</f>
        <v>1832782.45493928</v>
      </c>
      <c r="AB42" s="75" t="n">
        <f aca="false">+AB40*AB41</f>
        <v>1855692.23562602</v>
      </c>
      <c r="AC42" s="76" t="n">
        <f aca="false">+AC40*AC41</f>
        <v>0</v>
      </c>
      <c r="AD42" s="29" t="n">
        <f aca="false">SUM(E42:AC42)</f>
        <v>38750634.7469506</v>
      </c>
    </row>
    <row r="44" customFormat="false" ht="12.75" hidden="false" customHeight="false" outlineLevel="0" collapsed="false">
      <c r="A44" s="31" t="s">
        <v>81</v>
      </c>
      <c r="B44" s="6"/>
      <c r="C44" s="6"/>
      <c r="D44" s="6"/>
      <c r="E44" s="70" t="n">
        <f aca="false">+Inputs!$K$8*(1+Inputs!$J$8)^(Model!E5-Inputs!$I$8)</f>
        <v>95000</v>
      </c>
      <c r="F44" s="70" t="n">
        <f aca="false">+Inputs!$K$8*(1+Inputs!$J$8)^(Model!F5-Inputs!$I$8)</f>
        <v>95000</v>
      </c>
      <c r="G44" s="70" t="n">
        <f aca="false">+Inputs!$K$8*(1+Inputs!$J$8)^(Model!G5-Inputs!$I$8)</f>
        <v>95000</v>
      </c>
      <c r="H44" s="70" t="n">
        <f aca="false">+Inputs!$K$8*(1+Inputs!$J$8)^(Model!H5-Inputs!$I$8)</f>
        <v>95000</v>
      </c>
      <c r="I44" s="70" t="n">
        <f aca="false">+Inputs!$K$8*(1+Inputs!$J$8)^(Model!I5-Inputs!$I$8)</f>
        <v>95000</v>
      </c>
      <c r="J44" s="70" t="n">
        <f aca="false">+Inputs!$K$8*(1+Inputs!$J$8)^(Model!J5-Inputs!$I$8)</f>
        <v>95000</v>
      </c>
      <c r="K44" s="70" t="n">
        <f aca="false">+Inputs!$K$8*(1+Inputs!$J$8)^(Model!K5-Inputs!$I$8)</f>
        <v>95000</v>
      </c>
      <c r="L44" s="70" t="n">
        <f aca="false">+Inputs!$K$8*(1+Inputs!$J$8)^(Model!L5-Inputs!$I$8)</f>
        <v>95000</v>
      </c>
      <c r="M44" s="70" t="n">
        <f aca="false">+Inputs!$K$8*(1+Inputs!$J$8)^(Model!M5-Inputs!$I$8)</f>
        <v>95000</v>
      </c>
      <c r="N44" s="70" t="n">
        <f aca="false">+Inputs!$K$8*(1+Inputs!$J$8)^(Model!N5-Inputs!$I$8)</f>
        <v>95000</v>
      </c>
      <c r="O44" s="70" t="n">
        <f aca="false">+Inputs!$K$8*(1+Inputs!$J$8)^(Model!O5-Inputs!$I$8)</f>
        <v>95000</v>
      </c>
      <c r="P44" s="70" t="n">
        <f aca="false">+Inputs!$K$8*(1+Inputs!$J$8)^(Model!P5-Inputs!$I$8)</f>
        <v>95000</v>
      </c>
      <c r="Q44" s="70" t="n">
        <f aca="false">+Inputs!$K$8*(1+Inputs!$J$8)^(Model!Q5-Inputs!$I$8)</f>
        <v>95000</v>
      </c>
      <c r="R44" s="70" t="n">
        <f aca="false">+Inputs!$K$8*(1+Inputs!$J$8)^(Model!R5-Inputs!$I$8)</f>
        <v>95000</v>
      </c>
      <c r="S44" s="70" t="n">
        <f aca="false">+Inputs!$K$8*(1+Inputs!$J$8)^(Model!S5-Inputs!$I$8)</f>
        <v>95000</v>
      </c>
      <c r="T44" s="70" t="n">
        <f aca="false">+Inputs!$K$8*(1+Inputs!$J$8)^(Model!T5-Inputs!$I$8)</f>
        <v>95000</v>
      </c>
      <c r="U44" s="70" t="n">
        <f aca="false">+Inputs!$K$8*(1+Inputs!$J$8)^(Model!U5-Inputs!$I$8)</f>
        <v>95000</v>
      </c>
      <c r="V44" s="70" t="n">
        <f aca="false">+Inputs!$K$8*(1+Inputs!$J$8)^(Model!V5-Inputs!$I$8)</f>
        <v>95000</v>
      </c>
      <c r="W44" s="70" t="n">
        <f aca="false">+Inputs!$K$8*(1+Inputs!$J$8)^(Model!W5-Inputs!$I$8)</f>
        <v>95000</v>
      </c>
      <c r="X44" s="70" t="n">
        <f aca="false">+Inputs!$K$8*(1+Inputs!$J$8)^(Model!X5-Inputs!$I$8)</f>
        <v>95000</v>
      </c>
      <c r="Y44" s="70" t="n">
        <f aca="false">+Inputs!$K$8*(1+Inputs!$J$8)^(Model!Y5-Inputs!$I$8)</f>
        <v>95000</v>
      </c>
      <c r="Z44" s="70" t="n">
        <f aca="false">+Inputs!$K$8*(1+Inputs!$J$8)^(Model!Z5-Inputs!$I$8)</f>
        <v>95000</v>
      </c>
      <c r="AA44" s="70" t="n">
        <f aca="false">+Inputs!$K$8*(1+Inputs!$J$8)^(Model!AA5-Inputs!$I$8)</f>
        <v>95000</v>
      </c>
      <c r="AB44" s="70" t="n">
        <f aca="false">+Inputs!$K$8*(1+Inputs!$J$8)^(Model!AB5-Inputs!$I$8)</f>
        <v>95000</v>
      </c>
      <c r="AC44" s="32" t="n">
        <f aca="false">+Inputs!$K$8*(1+Inputs!$J$8)^(Model!AC5-Inputs!$I$8)</f>
        <v>95000</v>
      </c>
      <c r="AD44" s="29" t="n">
        <f aca="false">SUM(E44:AC44)</f>
        <v>2375000</v>
      </c>
    </row>
    <row r="45" customFormat="false" ht="12.75" hidden="false" customHeight="false" outlineLevel="0" collapsed="false">
      <c r="A45" s="10" t="s">
        <v>64</v>
      </c>
      <c r="B45" s="8"/>
      <c r="C45" s="8"/>
      <c r="D45" s="8"/>
      <c r="E45" s="83" t="n">
        <f aca="false">+Inputs!$K$24*Model!E4/12</f>
        <v>12</v>
      </c>
      <c r="F45" s="83" t="n">
        <f aca="false">+Inputs!$K$24*Model!F4/12</f>
        <v>12</v>
      </c>
      <c r="G45" s="83" t="n">
        <f aca="false">+Inputs!$K$24*Model!G4/12</f>
        <v>12</v>
      </c>
      <c r="H45" s="83" t="n">
        <f aca="false">+Inputs!$K$24*Model!H4/12</f>
        <v>12</v>
      </c>
      <c r="I45" s="83" t="n">
        <f aca="false">+Inputs!$K$24*Model!I4/12</f>
        <v>12</v>
      </c>
      <c r="J45" s="83" t="n">
        <f aca="false">+Inputs!$K$24*Model!J4/12</f>
        <v>12</v>
      </c>
      <c r="K45" s="83" t="n">
        <f aca="false">+Inputs!$K$24*Model!K4/12</f>
        <v>12</v>
      </c>
      <c r="L45" s="83" t="n">
        <f aca="false">+Inputs!$K$24*Model!L4/12</f>
        <v>12</v>
      </c>
      <c r="M45" s="83" t="n">
        <f aca="false">+Inputs!$K$24*Model!M4/12</f>
        <v>12</v>
      </c>
      <c r="N45" s="83" t="n">
        <f aca="false">+Inputs!$K$24*Model!N4/12</f>
        <v>12</v>
      </c>
      <c r="O45" s="83" t="n">
        <f aca="false">+Inputs!$K$24*Model!O4/12</f>
        <v>12</v>
      </c>
      <c r="P45" s="83" t="n">
        <f aca="false">+Inputs!$K$24*Model!P4/12</f>
        <v>12</v>
      </c>
      <c r="Q45" s="83" t="n">
        <f aca="false">+Inputs!$K$24*Model!Q4/12</f>
        <v>12</v>
      </c>
      <c r="R45" s="83" t="n">
        <f aca="false">+Inputs!$K$24*Model!R4/12</f>
        <v>12</v>
      </c>
      <c r="S45" s="83" t="n">
        <f aca="false">+Inputs!$K$24*Model!S4/12</f>
        <v>12</v>
      </c>
      <c r="T45" s="83" t="n">
        <f aca="false">+Inputs!$K$24*Model!T4/12</f>
        <v>12</v>
      </c>
      <c r="U45" s="83" t="n">
        <f aca="false">+Inputs!$K$24*Model!U4/12</f>
        <v>12</v>
      </c>
      <c r="V45" s="83" t="n">
        <f aca="false">+Inputs!$K$24*Model!V4/12</f>
        <v>12</v>
      </c>
      <c r="W45" s="83" t="n">
        <f aca="false">+Inputs!$K$24*Model!W4/12</f>
        <v>12</v>
      </c>
      <c r="X45" s="83" t="n">
        <f aca="false">+Inputs!$K$24*Model!X4/12</f>
        <v>12</v>
      </c>
      <c r="Y45" s="83" t="n">
        <f aca="false">+Inputs!$K$24*Model!Y4/12</f>
        <v>12</v>
      </c>
      <c r="Z45" s="83" t="n">
        <f aca="false">+Inputs!$K$24*Model!Z4/12</f>
        <v>12</v>
      </c>
      <c r="AA45" s="83" t="n">
        <f aca="false">+Inputs!$K$24*Model!AA4/12</f>
        <v>12</v>
      </c>
      <c r="AB45" s="83" t="n">
        <f aca="false">+Inputs!$K$24*Model!AB4/12</f>
        <v>12</v>
      </c>
      <c r="AC45" s="39" t="n">
        <f aca="false">+Inputs!$K$24*Model!AC4/12</f>
        <v>0</v>
      </c>
    </row>
    <row r="46" customFormat="false" ht="12.75" hidden="false" customHeight="false" outlineLevel="0" collapsed="false">
      <c r="A46" s="10" t="s">
        <v>82</v>
      </c>
      <c r="B46" s="8"/>
      <c r="C46" s="8"/>
      <c r="D46" s="8"/>
      <c r="E46" s="29" t="n">
        <f aca="false">+E44*E45</f>
        <v>1140000</v>
      </c>
      <c r="F46" s="29" t="n">
        <f aca="false">+F44*F45</f>
        <v>1140000</v>
      </c>
      <c r="G46" s="29" t="n">
        <f aca="false">+G44*G45</f>
        <v>1140000</v>
      </c>
      <c r="H46" s="29" t="n">
        <f aca="false">+H44*H45</f>
        <v>1140000</v>
      </c>
      <c r="I46" s="29" t="n">
        <f aca="false">+I44*I45</f>
        <v>1140000</v>
      </c>
      <c r="J46" s="29" t="n">
        <f aca="false">+J44*J45</f>
        <v>1140000</v>
      </c>
      <c r="K46" s="29" t="n">
        <f aca="false">+K44*K45</f>
        <v>1140000</v>
      </c>
      <c r="L46" s="29" t="n">
        <f aca="false">+L44*L45</f>
        <v>1140000</v>
      </c>
      <c r="M46" s="29" t="n">
        <f aca="false">+M44*M45</f>
        <v>1140000</v>
      </c>
      <c r="N46" s="29" t="n">
        <f aca="false">+N44*N45</f>
        <v>1140000</v>
      </c>
      <c r="O46" s="29" t="n">
        <f aca="false">+O44*O45</f>
        <v>1140000</v>
      </c>
      <c r="P46" s="29" t="n">
        <f aca="false">+P44*P45</f>
        <v>1140000</v>
      </c>
      <c r="Q46" s="29" t="n">
        <f aca="false">+Q44*Q45</f>
        <v>1140000</v>
      </c>
      <c r="R46" s="29" t="n">
        <f aca="false">+R44*R45</f>
        <v>1140000</v>
      </c>
      <c r="S46" s="29" t="n">
        <f aca="false">+S44*S45</f>
        <v>1140000</v>
      </c>
      <c r="T46" s="29" t="n">
        <f aca="false">+T44*T45</f>
        <v>1140000</v>
      </c>
      <c r="U46" s="29" t="n">
        <f aca="false">+U44*U45</f>
        <v>1140000</v>
      </c>
      <c r="V46" s="29" t="n">
        <f aca="false">+V44*V45</f>
        <v>1140000</v>
      </c>
      <c r="W46" s="29" t="n">
        <f aca="false">+W44*W45</f>
        <v>1140000</v>
      </c>
      <c r="X46" s="29" t="n">
        <f aca="false">+X44*X45</f>
        <v>1140000</v>
      </c>
      <c r="Y46" s="29" t="n">
        <f aca="false">+Y44*Y45</f>
        <v>1140000</v>
      </c>
      <c r="Z46" s="29" t="n">
        <f aca="false">+Z44*Z45</f>
        <v>1140000</v>
      </c>
      <c r="AA46" s="29" t="n">
        <f aca="false">+AA44*AA45</f>
        <v>1140000</v>
      </c>
      <c r="AB46" s="29" t="n">
        <f aca="false">+AB44*AB45</f>
        <v>1140000</v>
      </c>
      <c r="AC46" s="13" t="n">
        <f aca="false">+AC44*AC45</f>
        <v>0</v>
      </c>
      <c r="AD46" s="29" t="n">
        <f aca="false">SUM(E46:AC46)</f>
        <v>27360000</v>
      </c>
    </row>
    <row r="47" customFormat="false" ht="12.75" hidden="false" customHeight="false" outlineLevel="0" collapsed="false">
      <c r="A47" s="10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24"/>
    </row>
    <row r="48" customFormat="false" ht="12.75" hidden="false" customHeight="false" outlineLevel="0" collapsed="false">
      <c r="A48" s="10" t="s">
        <v>83</v>
      </c>
      <c r="B48" s="8"/>
      <c r="C48" s="8"/>
      <c r="D48" s="8"/>
      <c r="E48" s="29" t="n">
        <f aca="false">+Inputs!$D$21*Model!E4/12</f>
        <v>23782000</v>
      </c>
      <c r="F48" s="29" t="n">
        <f aca="false">+Inputs!$D$21*Model!F4/12</f>
        <v>23782000</v>
      </c>
      <c r="G48" s="29" t="n">
        <f aca="false">+Inputs!$D$21*Model!G4/12</f>
        <v>23782000</v>
      </c>
      <c r="H48" s="29" t="n">
        <f aca="false">+Inputs!$D$21*Model!H4/12</f>
        <v>23782000</v>
      </c>
      <c r="I48" s="29" t="n">
        <f aca="false">+Inputs!$D$21*Model!I4/12</f>
        <v>23782000</v>
      </c>
      <c r="J48" s="29" t="n">
        <f aca="false">+Inputs!$D$21*Model!J4/12</f>
        <v>23782000</v>
      </c>
      <c r="K48" s="29" t="n">
        <f aca="false">+Inputs!$D$21*Model!K4/12</f>
        <v>23782000</v>
      </c>
      <c r="L48" s="29" t="n">
        <f aca="false">+Inputs!$D$21*Model!L4/12</f>
        <v>23782000</v>
      </c>
      <c r="M48" s="29" t="n">
        <f aca="false">+Inputs!$D$21*Model!M4/12</f>
        <v>23782000</v>
      </c>
      <c r="N48" s="29" t="n">
        <f aca="false">+Inputs!$D$21*Model!N4/12</f>
        <v>23782000</v>
      </c>
      <c r="O48" s="29" t="n">
        <f aca="false">+Inputs!$D$21*Model!O4/12</f>
        <v>23782000</v>
      </c>
      <c r="P48" s="29" t="n">
        <f aca="false">+Inputs!$D$21*Model!P4/12</f>
        <v>23782000</v>
      </c>
      <c r="Q48" s="29" t="n">
        <f aca="false">+Inputs!$D$21*Model!Q4/12</f>
        <v>23782000</v>
      </c>
      <c r="R48" s="29" t="n">
        <f aca="false">+Inputs!$D$21*Model!R4/12</f>
        <v>23782000</v>
      </c>
      <c r="S48" s="29" t="n">
        <f aca="false">+Inputs!$D$21*Model!S4/12</f>
        <v>23782000</v>
      </c>
      <c r="T48" s="29" t="n">
        <f aca="false">+Inputs!$D$21*Model!T4/12</f>
        <v>23782000</v>
      </c>
      <c r="U48" s="29" t="n">
        <f aca="false">+Inputs!$D$21*Model!U4/12</f>
        <v>23782000</v>
      </c>
      <c r="V48" s="29" t="n">
        <f aca="false">+Inputs!$D$21*Model!V4/12</f>
        <v>23782000</v>
      </c>
      <c r="W48" s="29" t="n">
        <f aca="false">+Inputs!$D$21*Model!W4/12</f>
        <v>23782000</v>
      </c>
      <c r="X48" s="29" t="n">
        <f aca="false">+Inputs!$D$21*Model!X4/12</f>
        <v>23782000</v>
      </c>
      <c r="Y48" s="29" t="n">
        <f aca="false">+Inputs!$D$21*Model!Y4/12</f>
        <v>23782000</v>
      </c>
      <c r="Z48" s="29" t="n">
        <f aca="false">+Inputs!$D$21*Model!Z4/12</f>
        <v>23782000</v>
      </c>
      <c r="AA48" s="29" t="n">
        <f aca="false">+Inputs!$D$21*Model!AA4/12</f>
        <v>23782000</v>
      </c>
      <c r="AB48" s="29" t="n">
        <f aca="false">+Inputs!$D$21*Model!AB4/12</f>
        <v>23782000</v>
      </c>
      <c r="AC48" s="89" t="n">
        <f aca="false">+Inputs!$D$21*Model!AC4/12</f>
        <v>0</v>
      </c>
      <c r="AD48" s="29" t="n">
        <f aca="false">SUM(E48:AC48)</f>
        <v>570768000</v>
      </c>
    </row>
    <row r="49" customFormat="false" ht="15" hidden="false" customHeight="false" outlineLevel="0" collapsed="false">
      <c r="A49" s="10" t="s">
        <v>84</v>
      </c>
      <c r="B49" s="8"/>
      <c r="C49" s="8"/>
      <c r="D49" s="8"/>
      <c r="E49" s="87" t="n">
        <f aca="false">+Inputs!$K$14*(1+Inputs!$J$14)^(Model!E5-Inputs!$I$14)</f>
        <v>0.281022276093804</v>
      </c>
      <c r="F49" s="87" t="n">
        <f aca="false">+Inputs!$K$14*(1+Inputs!$J$14)^(Model!F5-Inputs!$I$14)</f>
        <v>0.289452944376619</v>
      </c>
      <c r="G49" s="87" t="n">
        <f aca="false">+Inputs!$K$14*(1+Inputs!$J$14)^(Model!G5-Inputs!$I$14)</f>
        <v>0.298136532707917</v>
      </c>
      <c r="H49" s="87" t="n">
        <f aca="false">+Inputs!$K$14*(1+Inputs!$J$14)^(Model!H5-Inputs!$I$14)</f>
        <v>0.307080628689155</v>
      </c>
      <c r="I49" s="87" t="n">
        <f aca="false">+Inputs!$K$14*(1+Inputs!$J$14)^(Model!I5-Inputs!$I$14)</f>
        <v>0.316293047549829</v>
      </c>
      <c r="J49" s="87" t="n">
        <f aca="false">+Inputs!$K$14*(1+Inputs!$J$14)^(Model!J5-Inputs!$I$14)</f>
        <v>0.325781838976324</v>
      </c>
      <c r="K49" s="87" t="n">
        <f aca="false">+Inputs!$K$14*(1+Inputs!$J$14)^(Model!K5-Inputs!$I$14)</f>
        <v>0.335555294145614</v>
      </c>
      <c r="L49" s="87" t="n">
        <f aca="false">+Inputs!$K$14*(1+Inputs!$J$14)^(Model!L5-Inputs!$I$14)</f>
        <v>0.345621952969982</v>
      </c>
      <c r="M49" s="87" t="n">
        <f aca="false">+Inputs!$K$14*(1+Inputs!$J$14)^(Model!M5-Inputs!$I$14)</f>
        <v>0.355990611559082</v>
      </c>
      <c r="N49" s="87" t="n">
        <f aca="false">+Inputs!$K$14*(1+Inputs!$J$14)^(Model!N5-Inputs!$I$14)</f>
        <v>0.366670329905854</v>
      </c>
      <c r="O49" s="87" t="n">
        <f aca="false">+Inputs!$K$14*(1+Inputs!$J$14)^(Model!O5-Inputs!$I$14)</f>
        <v>0.37767043980303</v>
      </c>
      <c r="P49" s="87" t="n">
        <f aca="false">+Inputs!$K$14*(1+Inputs!$J$14)^(Model!P5-Inputs!$I$14)</f>
        <v>0.389000552997121</v>
      </c>
      <c r="Q49" s="87" t="n">
        <f aca="false">+Inputs!$K$14*(1+Inputs!$J$14)^(Model!Q5-Inputs!$I$14)</f>
        <v>0.400670569587034</v>
      </c>
      <c r="R49" s="87" t="n">
        <f aca="false">+Inputs!$K$14*(1+Inputs!$J$14)^(Model!R5-Inputs!$I$14)</f>
        <v>0.412690686674645</v>
      </c>
      <c r="S49" s="87" t="n">
        <f aca="false">+Inputs!$K$14*(1+Inputs!$J$14)^(Model!S5-Inputs!$I$14)</f>
        <v>0.425071407274885</v>
      </c>
      <c r="T49" s="87" t="n">
        <f aca="false">+Inputs!$K$14*(1+Inputs!$J$14)^(Model!T5-Inputs!$I$14)</f>
        <v>0.437823549493131</v>
      </c>
      <c r="U49" s="87" t="n">
        <f aca="false">+Inputs!$K$14*(1+Inputs!$J$14)^(Model!U5-Inputs!$I$14)</f>
        <v>0.450958255977925</v>
      </c>
      <c r="V49" s="87" t="n">
        <f aca="false">+Inputs!$K$14*(1+Inputs!$J$14)^(Model!V5-Inputs!$I$14)</f>
        <v>0.464487003657263</v>
      </c>
      <c r="W49" s="87" t="n">
        <f aca="false">+Inputs!$K$14*(1+Inputs!$J$14)^(Model!W5-Inputs!$I$14)</f>
        <v>0.478421613766981</v>
      </c>
      <c r="X49" s="87" t="n">
        <f aca="false">+Inputs!$K$14*(1+Inputs!$J$14)^(Model!X5-Inputs!$I$14)</f>
        <v>0.49277426217999</v>
      </c>
      <c r="Y49" s="87" t="n">
        <f aca="false">+Inputs!$K$14*(1+Inputs!$J$14)^(Model!Y5-Inputs!$I$14)</f>
        <v>0.50755749004539</v>
      </c>
      <c r="Z49" s="87" t="n">
        <f aca="false">+Inputs!$K$14*(1+Inputs!$J$14)^(Model!Z5-Inputs!$I$14)</f>
        <v>0.522784214746752</v>
      </c>
      <c r="AA49" s="87" t="n">
        <f aca="false">+Inputs!$K$14*(1+Inputs!$J$14)^(Model!AA5-Inputs!$I$14)</f>
        <v>0.538467741189154</v>
      </c>
      <c r="AB49" s="87" t="n">
        <f aca="false">+Inputs!$K$14*(1+Inputs!$J$14)^(Model!AB5-Inputs!$I$14)</f>
        <v>0.554621773424829</v>
      </c>
      <c r="AC49" s="88" t="n">
        <f aca="false">+Inputs!$K$14*(1+Inputs!$J$14)^(Model!AC5-Inputs!$I$14)</f>
        <v>0.571260426627574</v>
      </c>
    </row>
    <row r="50" customFormat="false" ht="12.75" hidden="false" customHeight="false" outlineLevel="0" collapsed="false">
      <c r="A50" s="25" t="s">
        <v>85</v>
      </c>
      <c r="B50" s="26"/>
      <c r="C50" s="26"/>
      <c r="D50" s="26"/>
      <c r="E50" s="75" t="n">
        <f aca="false">+E48*E49</f>
        <v>6683271.77006286</v>
      </c>
      <c r="F50" s="75" t="n">
        <f aca="false">+F48*F49</f>
        <v>6883769.92316474</v>
      </c>
      <c r="G50" s="75" t="n">
        <f aca="false">+G48*G49</f>
        <v>7090283.02085968</v>
      </c>
      <c r="H50" s="75" t="n">
        <f aca="false">+H48*H49</f>
        <v>7302991.51148547</v>
      </c>
      <c r="I50" s="75" t="n">
        <f aca="false">+I48*I49</f>
        <v>7522081.25683004</v>
      </c>
      <c r="J50" s="75" t="n">
        <f aca="false">+J48*J49</f>
        <v>7747743.69453494</v>
      </c>
      <c r="K50" s="75" t="n">
        <f aca="false">+K48*K49</f>
        <v>7980176.00537099</v>
      </c>
      <c r="L50" s="75" t="n">
        <f aca="false">+L48*L49</f>
        <v>8219581.28553212</v>
      </c>
      <c r="M50" s="75" t="n">
        <f aca="false">+M48*M49</f>
        <v>8466168.72409808</v>
      </c>
      <c r="N50" s="75" t="n">
        <f aca="false">+N48*N49</f>
        <v>8720153.78582103</v>
      </c>
      <c r="O50" s="75" t="n">
        <f aca="false">+O48*O49</f>
        <v>8981758.39939566</v>
      </c>
      <c r="P50" s="75" t="n">
        <f aca="false">+P48*P49</f>
        <v>9251211.15137753</v>
      </c>
      <c r="Q50" s="75" t="n">
        <f aca="false">+Q48*Q49</f>
        <v>9528747.48591885</v>
      </c>
      <c r="R50" s="75" t="n">
        <f aca="false">+R48*R49</f>
        <v>9814609.91049642</v>
      </c>
      <c r="S50" s="75" t="n">
        <f aca="false">+S48*S49</f>
        <v>10109048.2078113</v>
      </c>
      <c r="T50" s="75" t="n">
        <f aca="false">+T48*T49</f>
        <v>10412319.6540456</v>
      </c>
      <c r="U50" s="75" t="n">
        <f aca="false">+U48*U49</f>
        <v>10724689.243667</v>
      </c>
      <c r="V50" s="75" t="n">
        <f aca="false">+V48*V49</f>
        <v>11046429.920977</v>
      </c>
      <c r="W50" s="75" t="n">
        <f aca="false">+W48*W49</f>
        <v>11377822.8186063</v>
      </c>
      <c r="X50" s="75" t="n">
        <f aca="false">+X48*X49</f>
        <v>11719157.5031645</v>
      </c>
      <c r="Y50" s="75" t="n">
        <f aca="false">+Y48*Y49</f>
        <v>12070732.2282595</v>
      </c>
      <c r="Z50" s="75" t="n">
        <f aca="false">+Z48*Z49</f>
        <v>12432854.1951073</v>
      </c>
      <c r="AA50" s="75" t="n">
        <f aca="false">+AA48*AA49</f>
        <v>12805839.8209605</v>
      </c>
      <c r="AB50" s="75" t="n">
        <f aca="false">+AB48*AB49</f>
        <v>13190015.0155893</v>
      </c>
      <c r="AC50" s="76" t="n">
        <f aca="false">+AC48*AC49</f>
        <v>0</v>
      </c>
      <c r="AD50" s="29" t="n">
        <f aca="false">SUM(E50:AC50)</f>
        <v>230081456.533137</v>
      </c>
    </row>
    <row r="52" customFormat="false" ht="12.75" hidden="false" customHeight="false" outlineLevel="0" collapsed="false">
      <c r="A52" s="31" t="s">
        <v>86</v>
      </c>
      <c r="B52" s="6"/>
      <c r="C52" s="6"/>
      <c r="D52" s="6"/>
      <c r="E52" s="6" t="n">
        <f aca="false">+Inputs!$D$13</f>
        <v>145</v>
      </c>
      <c r="F52" s="6" t="n">
        <f aca="false">+Inputs!$D$13</f>
        <v>145</v>
      </c>
      <c r="G52" s="6" t="n">
        <f aca="false">+Inputs!$D$13</f>
        <v>145</v>
      </c>
      <c r="H52" s="6" t="n">
        <f aca="false">+Inputs!$D$13</f>
        <v>145</v>
      </c>
      <c r="I52" s="6" t="n">
        <f aca="false">+Inputs!$D$13</f>
        <v>145</v>
      </c>
      <c r="J52" s="6" t="n">
        <f aca="false">+Inputs!$D$13</f>
        <v>145</v>
      </c>
      <c r="K52" s="6" t="n">
        <f aca="false">+Inputs!$D$13</f>
        <v>145</v>
      </c>
      <c r="L52" s="6" t="n">
        <f aca="false">+Inputs!$D$13</f>
        <v>145</v>
      </c>
      <c r="M52" s="6" t="n">
        <f aca="false">+Inputs!$D$13</f>
        <v>145</v>
      </c>
      <c r="N52" s="6" t="n">
        <f aca="false">+Inputs!$D$13</f>
        <v>145</v>
      </c>
      <c r="O52" s="6" t="n">
        <f aca="false">+Inputs!$D$13</f>
        <v>145</v>
      </c>
      <c r="P52" s="6" t="n">
        <f aca="false">+Inputs!$D$13</f>
        <v>145</v>
      </c>
      <c r="Q52" s="6" t="n">
        <f aca="false">+Inputs!$D$13</f>
        <v>145</v>
      </c>
      <c r="R52" s="6" t="n">
        <f aca="false">+Inputs!$D$13</f>
        <v>145</v>
      </c>
      <c r="S52" s="6" t="n">
        <f aca="false">+Inputs!$D$13</f>
        <v>145</v>
      </c>
      <c r="T52" s="6" t="n">
        <f aca="false">+Inputs!$D$13</f>
        <v>145</v>
      </c>
      <c r="U52" s="6" t="n">
        <f aca="false">+Inputs!$D$13</f>
        <v>145</v>
      </c>
      <c r="V52" s="6" t="n">
        <f aca="false">+Inputs!$D$13</f>
        <v>145</v>
      </c>
      <c r="W52" s="6" t="n">
        <f aca="false">+Inputs!$D$13</f>
        <v>145</v>
      </c>
      <c r="X52" s="6" t="n">
        <f aca="false">+Inputs!$D$13</f>
        <v>145</v>
      </c>
      <c r="Y52" s="6" t="n">
        <f aca="false">+Inputs!$D$13</f>
        <v>145</v>
      </c>
      <c r="Z52" s="6" t="n">
        <f aca="false">+Inputs!$D$13</f>
        <v>145</v>
      </c>
      <c r="AA52" s="6" t="n">
        <f aca="false">+Inputs!$D$13</f>
        <v>145</v>
      </c>
      <c r="AB52" s="6" t="n">
        <f aca="false">+Inputs!$D$13</f>
        <v>145</v>
      </c>
      <c r="AC52" s="7" t="n">
        <f aca="false">+Inputs!$D$13</f>
        <v>145</v>
      </c>
    </row>
    <row r="53" customFormat="false" ht="12.75" hidden="false" customHeight="false" outlineLevel="0" collapsed="false">
      <c r="A53" s="10" t="s">
        <v>87</v>
      </c>
      <c r="B53" s="8"/>
      <c r="C53" s="8"/>
      <c r="D53" s="8"/>
      <c r="E53" s="90" t="n">
        <f aca="false">ROUNDUP((Inputs!$K$19/2),0)</f>
        <v>13</v>
      </c>
      <c r="F53" s="90" t="n">
        <f aca="false">ROUNDUP((Inputs!$K$19/2),0)</f>
        <v>13</v>
      </c>
      <c r="G53" s="90" t="n">
        <f aca="false">ROUNDUP((Inputs!$K$19/2),0)</f>
        <v>13</v>
      </c>
      <c r="H53" s="90" t="n">
        <f aca="false">ROUNDUP((Inputs!$K$19/2),0)</f>
        <v>13</v>
      </c>
      <c r="I53" s="90" t="n">
        <f aca="false">ROUNDUP((Inputs!$K$19/2),0)</f>
        <v>13</v>
      </c>
      <c r="J53" s="90" t="n">
        <f aca="false">ROUNDUP((Inputs!$K$19/2),0)</f>
        <v>13</v>
      </c>
      <c r="K53" s="90" t="n">
        <f aca="false">ROUNDUP((Inputs!$K$19/2),0)</f>
        <v>13</v>
      </c>
      <c r="L53" s="90" t="n">
        <f aca="false">ROUNDUP((Inputs!$K$19/2),0)</f>
        <v>13</v>
      </c>
      <c r="M53" s="90" t="n">
        <f aca="false">ROUNDUP((Inputs!$K$19/2),0)</f>
        <v>13</v>
      </c>
      <c r="N53" s="90" t="n">
        <f aca="false">ROUNDUP((Inputs!$K$19/2),0)</f>
        <v>13</v>
      </c>
      <c r="O53" s="90" t="n">
        <f aca="false">ROUNDUP((Inputs!$K$19/2),0)</f>
        <v>13</v>
      </c>
      <c r="P53" s="90" t="n">
        <f aca="false">ROUNDUP((Inputs!$K$19/2),0)</f>
        <v>13</v>
      </c>
      <c r="Q53" s="90" t="n">
        <f aca="false">ROUNDUP((Inputs!$K$19/2),0)</f>
        <v>13</v>
      </c>
      <c r="R53" s="90" t="n">
        <f aca="false">ROUNDUP((Inputs!$K$19/2),0)</f>
        <v>13</v>
      </c>
      <c r="S53" s="90" t="n">
        <f aca="false">ROUNDUP((Inputs!$K$19/2),0)</f>
        <v>13</v>
      </c>
      <c r="T53" s="90" t="n">
        <f aca="false">ROUNDUP((Inputs!$K$19/2),0)</f>
        <v>13</v>
      </c>
      <c r="U53" s="90" t="n">
        <f aca="false">ROUNDUP((Inputs!$K$19/2),0)</f>
        <v>13</v>
      </c>
      <c r="V53" s="90" t="n">
        <f aca="false">ROUNDUP((Inputs!$K$19/2),0)</f>
        <v>13</v>
      </c>
      <c r="W53" s="90" t="n">
        <f aca="false">ROUNDUP((Inputs!$K$19/2),0)</f>
        <v>13</v>
      </c>
      <c r="X53" s="90" t="n">
        <f aca="false">ROUNDUP((Inputs!$K$19/2),0)</f>
        <v>13</v>
      </c>
      <c r="Y53" s="90" t="n">
        <f aca="false">ROUNDUP((Inputs!$K$19/2),0)</f>
        <v>13</v>
      </c>
      <c r="Z53" s="90" t="n">
        <f aca="false">ROUNDUP((Inputs!$K$19/2),0)</f>
        <v>13</v>
      </c>
      <c r="AA53" s="90" t="n">
        <f aca="false">ROUNDUP((Inputs!$K$19/2),0)</f>
        <v>13</v>
      </c>
      <c r="AB53" s="90" t="n">
        <f aca="false">ROUNDUP((Inputs!$K$19/2),0)</f>
        <v>13</v>
      </c>
      <c r="AC53" s="90" t="n">
        <f aca="false">ROUNDUP((Inputs!$K$19/2),0)</f>
        <v>13</v>
      </c>
    </row>
    <row r="54" customFormat="false" ht="12.75" hidden="false" customHeight="false" outlineLevel="0" collapsed="false">
      <c r="A54" s="31" t="s">
        <v>88</v>
      </c>
      <c r="B54" s="8"/>
      <c r="C54" s="8"/>
      <c r="D54" s="8"/>
      <c r="E54" s="8" t="n">
        <f aca="false">Inputs!$D$14</f>
        <v>140</v>
      </c>
      <c r="F54" s="8" t="n">
        <f aca="false">Inputs!$D$14</f>
        <v>140</v>
      </c>
      <c r="G54" s="8" t="n">
        <f aca="false">Inputs!$D$14</f>
        <v>140</v>
      </c>
      <c r="H54" s="8" t="n">
        <f aca="false">Inputs!$D$14</f>
        <v>140</v>
      </c>
      <c r="I54" s="8" t="n">
        <f aca="false">Inputs!$D$14</f>
        <v>140</v>
      </c>
      <c r="J54" s="8" t="n">
        <f aca="false">Inputs!$D$14</f>
        <v>140</v>
      </c>
      <c r="K54" s="8" t="n">
        <f aca="false">Inputs!$D$14</f>
        <v>140</v>
      </c>
      <c r="L54" s="8" t="n">
        <f aca="false">Inputs!$D$14</f>
        <v>140</v>
      </c>
      <c r="M54" s="8" t="n">
        <f aca="false">Inputs!$D$14</f>
        <v>140</v>
      </c>
      <c r="N54" s="8" t="n">
        <f aca="false">Inputs!$D$14</f>
        <v>140</v>
      </c>
      <c r="O54" s="8" t="n">
        <f aca="false">Inputs!$D$14</f>
        <v>140</v>
      </c>
      <c r="P54" s="8" t="n">
        <f aca="false">Inputs!$D$14</f>
        <v>140</v>
      </c>
      <c r="Q54" s="8" t="n">
        <f aca="false">Inputs!$D$14</f>
        <v>140</v>
      </c>
      <c r="R54" s="8" t="n">
        <f aca="false">Inputs!$D$14</f>
        <v>140</v>
      </c>
      <c r="S54" s="8" t="n">
        <f aca="false">Inputs!$D$14</f>
        <v>140</v>
      </c>
      <c r="T54" s="8" t="n">
        <f aca="false">Inputs!$D$14</f>
        <v>140</v>
      </c>
      <c r="U54" s="8" t="n">
        <f aca="false">Inputs!$D$14</f>
        <v>140</v>
      </c>
      <c r="V54" s="8" t="n">
        <f aca="false">Inputs!$D$14</f>
        <v>140</v>
      </c>
      <c r="W54" s="8" t="n">
        <f aca="false">Inputs!$D$14</f>
        <v>140</v>
      </c>
      <c r="X54" s="8" t="n">
        <f aca="false">Inputs!$D$14</f>
        <v>140</v>
      </c>
      <c r="Y54" s="8" t="n">
        <f aca="false">Inputs!$D$14</f>
        <v>140</v>
      </c>
      <c r="Z54" s="8" t="n">
        <f aca="false">Inputs!$D$14</f>
        <v>140</v>
      </c>
      <c r="AA54" s="8" t="n">
        <f aca="false">Inputs!$D$14</f>
        <v>140</v>
      </c>
      <c r="AB54" s="8" t="n">
        <f aca="false">Inputs!$D$14</f>
        <v>140</v>
      </c>
      <c r="AC54" s="8" t="n">
        <f aca="false">Inputs!$D$14</f>
        <v>140</v>
      </c>
    </row>
    <row r="55" customFormat="false" ht="15" hidden="false" customHeight="false" outlineLevel="0" collapsed="false">
      <c r="A55" s="10" t="s">
        <v>89</v>
      </c>
      <c r="B55" s="8"/>
      <c r="C55" s="8"/>
      <c r="D55" s="8"/>
      <c r="E55" s="91" t="n">
        <f aca="false">(ROUNDUP(Inputs!$K$19/2,0))</f>
        <v>13</v>
      </c>
      <c r="F55" s="91" t="n">
        <f aca="false">(ROUNDUP(Inputs!$K$19/2,0))</f>
        <v>13</v>
      </c>
      <c r="G55" s="91" t="n">
        <f aca="false">(ROUNDUP(Inputs!$K$19/2,0))</f>
        <v>13</v>
      </c>
      <c r="H55" s="91" t="n">
        <f aca="false">(ROUNDUP(Inputs!$K$19/2,0))</f>
        <v>13</v>
      </c>
      <c r="I55" s="91" t="n">
        <f aca="false">(ROUNDUP(Inputs!$K$19/2,0))</f>
        <v>13</v>
      </c>
      <c r="J55" s="91" t="n">
        <f aca="false">(ROUNDUP(Inputs!$K$19/2,0))</f>
        <v>13</v>
      </c>
      <c r="K55" s="91" t="n">
        <f aca="false">(ROUNDUP(Inputs!$K$19/2,0))</f>
        <v>13</v>
      </c>
      <c r="L55" s="91" t="n">
        <f aca="false">(ROUNDUP(Inputs!$K$19/2,0))</f>
        <v>13</v>
      </c>
      <c r="M55" s="91" t="n">
        <f aca="false">(ROUNDUP(Inputs!$K$19/2,0))</f>
        <v>13</v>
      </c>
      <c r="N55" s="91" t="n">
        <f aca="false">(ROUNDUP(Inputs!$K$19/2,0))</f>
        <v>13</v>
      </c>
      <c r="O55" s="91" t="n">
        <f aca="false">(ROUNDUP(Inputs!$K$19/2,0))</f>
        <v>13</v>
      </c>
      <c r="P55" s="91" t="n">
        <f aca="false">(ROUNDUP(Inputs!$K$19/2,0))</f>
        <v>13</v>
      </c>
      <c r="Q55" s="91" t="n">
        <f aca="false">(ROUNDUP(Inputs!$K$19/2,0))</f>
        <v>13</v>
      </c>
      <c r="R55" s="91" t="n">
        <f aca="false">(ROUNDUP(Inputs!$K$19/2,0))</f>
        <v>13</v>
      </c>
      <c r="S55" s="91" t="n">
        <f aca="false">(ROUNDUP(Inputs!$K$19/2,0))</f>
        <v>13</v>
      </c>
      <c r="T55" s="91" t="n">
        <f aca="false">(ROUNDUP(Inputs!$K$19/2,0))</f>
        <v>13</v>
      </c>
      <c r="U55" s="91" t="n">
        <f aca="false">(ROUNDUP(Inputs!$K$19/2,0))</f>
        <v>13</v>
      </c>
      <c r="V55" s="91" t="n">
        <f aca="false">(ROUNDUP(Inputs!$K$19/2,0))</f>
        <v>13</v>
      </c>
      <c r="W55" s="91" t="n">
        <f aca="false">(ROUNDUP(Inputs!$K$19/2,0))</f>
        <v>13</v>
      </c>
      <c r="X55" s="91" t="n">
        <f aca="false">(ROUNDUP(Inputs!$K$19/2,0))</f>
        <v>13</v>
      </c>
      <c r="Y55" s="91" t="n">
        <f aca="false">(ROUNDUP(Inputs!$K$19/2,0))</f>
        <v>13</v>
      </c>
      <c r="Z55" s="91" t="n">
        <f aca="false">(ROUNDUP(Inputs!$K$19/2,0))</f>
        <v>13</v>
      </c>
      <c r="AA55" s="91" t="n">
        <f aca="false">(ROUNDUP(Inputs!$K$19/2,0))</f>
        <v>13</v>
      </c>
      <c r="AB55" s="91" t="n">
        <f aca="false">(ROUNDUP(Inputs!$K$19/2,0))</f>
        <v>13</v>
      </c>
      <c r="AC55" s="91" t="n">
        <f aca="false">(ROUNDUP(Inputs!$K$19/2,0))</f>
        <v>13</v>
      </c>
    </row>
    <row r="56" customFormat="false" ht="12.75" hidden="false" customHeight="false" outlineLevel="0" collapsed="false">
      <c r="A56" s="10" t="s">
        <v>90</v>
      </c>
      <c r="B56" s="8"/>
      <c r="C56" s="8"/>
      <c r="D56" s="8"/>
      <c r="E56" s="29" t="n">
        <f aca="false">(E53*E52)+(E55*E54)</f>
        <v>3705</v>
      </c>
      <c r="F56" s="29" t="n">
        <f aca="false">+F55*(F52+F54)</f>
        <v>3705</v>
      </c>
      <c r="G56" s="29" t="n">
        <f aca="false">+G55*(G52+G54)</f>
        <v>3705</v>
      </c>
      <c r="H56" s="29" t="n">
        <f aca="false">+H55*(H52+H54)</f>
        <v>3705</v>
      </c>
      <c r="I56" s="29" t="n">
        <f aca="false">+I55*(I52+I54)</f>
        <v>3705</v>
      </c>
      <c r="J56" s="29" t="n">
        <f aca="false">+J55*(J52+J54)</f>
        <v>3705</v>
      </c>
      <c r="K56" s="29" t="n">
        <f aca="false">+K55*(K52+K54)</f>
        <v>3705</v>
      </c>
      <c r="L56" s="29" t="n">
        <f aca="false">+L55*(L52+L54)</f>
        <v>3705</v>
      </c>
      <c r="M56" s="29" t="n">
        <f aca="false">+M55*(M52+M54)</f>
        <v>3705</v>
      </c>
      <c r="N56" s="29" t="n">
        <f aca="false">+N55*(N52+N54)</f>
        <v>3705</v>
      </c>
      <c r="O56" s="29" t="n">
        <f aca="false">+O55*(O52+O54)</f>
        <v>3705</v>
      </c>
      <c r="P56" s="29" t="n">
        <f aca="false">+P55*(P52+P54)</f>
        <v>3705</v>
      </c>
      <c r="Q56" s="29" t="n">
        <f aca="false">+Q55*(Q52+Q54)</f>
        <v>3705</v>
      </c>
      <c r="R56" s="29" t="n">
        <f aca="false">+R55*(R52+R54)</f>
        <v>3705</v>
      </c>
      <c r="S56" s="29" t="n">
        <f aca="false">+S55*(S52+S54)</f>
        <v>3705</v>
      </c>
      <c r="T56" s="29" t="n">
        <f aca="false">+T55*(T52+T54)</f>
        <v>3705</v>
      </c>
      <c r="U56" s="29" t="n">
        <f aca="false">+U55*(U52+U54)</f>
        <v>3705</v>
      </c>
      <c r="V56" s="29" t="n">
        <f aca="false">+V55*(V52+V54)</f>
        <v>3705</v>
      </c>
      <c r="W56" s="29" t="n">
        <f aca="false">+W55*(W52+W54)</f>
        <v>3705</v>
      </c>
      <c r="X56" s="29" t="n">
        <f aca="false">+X55*(X52+X54)</f>
        <v>3705</v>
      </c>
      <c r="Y56" s="29" t="n">
        <f aca="false">+Y55*(Y52+Y54)</f>
        <v>3705</v>
      </c>
      <c r="Z56" s="29" t="n">
        <f aca="false">+Z55*(Z52+Z54)</f>
        <v>3705</v>
      </c>
      <c r="AA56" s="29" t="n">
        <f aca="false">+AA55*(AA52+AA54)</f>
        <v>3705</v>
      </c>
      <c r="AB56" s="29" t="n">
        <f aca="false">+AB55*(AB52+AB54)</f>
        <v>3705</v>
      </c>
      <c r="AC56" s="29" t="n">
        <f aca="false">+AC55*(AC52+AC54)</f>
        <v>3705</v>
      </c>
    </row>
    <row r="57" customFormat="false" ht="15" hidden="false" customHeight="false" outlineLevel="0" collapsed="false">
      <c r="A57" s="10" t="s">
        <v>91</v>
      </c>
      <c r="B57" s="8"/>
      <c r="C57" s="8"/>
      <c r="D57" s="8"/>
      <c r="E57" s="83" t="n">
        <f aca="false">Inputs!$D$24</f>
        <v>42.5</v>
      </c>
      <c r="F57" s="83" t="n">
        <f aca="false">Inputs!$D$24</f>
        <v>42.5</v>
      </c>
      <c r="G57" s="83" t="n">
        <f aca="false">Inputs!$D$24</f>
        <v>42.5</v>
      </c>
      <c r="H57" s="83" t="n">
        <f aca="false">Inputs!$D$24</f>
        <v>42.5</v>
      </c>
      <c r="I57" s="83" t="n">
        <f aca="false">Inputs!$D$24</f>
        <v>42.5</v>
      </c>
      <c r="J57" s="83" t="n">
        <f aca="false">Inputs!$D$24</f>
        <v>42.5</v>
      </c>
      <c r="K57" s="83" t="n">
        <f aca="false">Inputs!$D$24</f>
        <v>42.5</v>
      </c>
      <c r="L57" s="83" t="n">
        <f aca="false">Inputs!$D$24</f>
        <v>42.5</v>
      </c>
      <c r="M57" s="83" t="n">
        <f aca="false">Inputs!$D$24</f>
        <v>42.5</v>
      </c>
      <c r="N57" s="83" t="n">
        <f aca="false">Inputs!$D$24</f>
        <v>42.5</v>
      </c>
      <c r="O57" s="83" t="n">
        <f aca="false">Inputs!$D$24</f>
        <v>42.5</v>
      </c>
      <c r="P57" s="83" t="n">
        <f aca="false">Inputs!$D$24</f>
        <v>42.5</v>
      </c>
      <c r="Q57" s="83" t="n">
        <f aca="false">Inputs!$D$24</f>
        <v>42.5</v>
      </c>
      <c r="R57" s="83" t="n">
        <f aca="false">Inputs!$D$24</f>
        <v>42.5</v>
      </c>
      <c r="S57" s="83" t="n">
        <f aca="false">Inputs!$D$24</f>
        <v>42.5</v>
      </c>
      <c r="T57" s="83" t="n">
        <f aca="false">Inputs!$D$24</f>
        <v>42.5</v>
      </c>
      <c r="U57" s="83" t="n">
        <f aca="false">Inputs!$D$24</f>
        <v>42.5</v>
      </c>
      <c r="V57" s="83" t="n">
        <f aca="false">Inputs!$D$24</f>
        <v>42.5</v>
      </c>
      <c r="W57" s="83" t="n">
        <f aca="false">Inputs!$D$24</f>
        <v>42.5</v>
      </c>
      <c r="X57" s="83" t="n">
        <f aca="false">Inputs!$D$24</f>
        <v>42.5</v>
      </c>
      <c r="Y57" s="83" t="n">
        <f aca="false">Inputs!$D$24</f>
        <v>42.5</v>
      </c>
      <c r="Z57" s="83" t="n">
        <f aca="false">Inputs!$D$24</f>
        <v>42.5</v>
      </c>
      <c r="AA57" s="83" t="n">
        <f aca="false">Inputs!$D$24</f>
        <v>42.5</v>
      </c>
      <c r="AB57" s="83" t="n">
        <f aca="false">Inputs!$D$24</f>
        <v>42.5</v>
      </c>
      <c r="AC57" s="39" t="n">
        <f aca="false">Inputs!$D$24</f>
        <v>42.5</v>
      </c>
    </row>
    <row r="58" customFormat="false" ht="12.75" hidden="false" customHeight="false" outlineLevel="0" collapsed="false">
      <c r="A58" s="10" t="s">
        <v>92</v>
      </c>
      <c r="B58" s="8"/>
      <c r="C58" s="8"/>
      <c r="D58" s="8"/>
      <c r="E58" s="29" t="n">
        <f aca="false">+E56*E57</f>
        <v>157462.5</v>
      </c>
      <c r="F58" s="29" t="n">
        <f aca="false">+F56*F57</f>
        <v>157462.5</v>
      </c>
      <c r="G58" s="29" t="n">
        <f aca="false">+G56*G57</f>
        <v>157462.5</v>
      </c>
      <c r="H58" s="29" t="n">
        <f aca="false">+H56*H57</f>
        <v>157462.5</v>
      </c>
      <c r="I58" s="29" t="n">
        <f aca="false">+I56*I57</f>
        <v>157462.5</v>
      </c>
      <c r="J58" s="29" t="n">
        <f aca="false">+J56*J57</f>
        <v>157462.5</v>
      </c>
      <c r="K58" s="29" t="n">
        <f aca="false">+K56*K57</f>
        <v>157462.5</v>
      </c>
      <c r="L58" s="29" t="n">
        <f aca="false">+L56*L57</f>
        <v>157462.5</v>
      </c>
      <c r="M58" s="29" t="n">
        <f aca="false">+M56*M57</f>
        <v>157462.5</v>
      </c>
      <c r="N58" s="29" t="n">
        <f aca="false">+N56*N57</f>
        <v>157462.5</v>
      </c>
      <c r="O58" s="29" t="n">
        <f aca="false">+O56*O57</f>
        <v>157462.5</v>
      </c>
      <c r="P58" s="29" t="n">
        <f aca="false">+P56*P57</f>
        <v>157462.5</v>
      </c>
      <c r="Q58" s="29" t="n">
        <f aca="false">+Q56*Q57</f>
        <v>157462.5</v>
      </c>
      <c r="R58" s="29" t="n">
        <f aca="false">+R56*R57</f>
        <v>157462.5</v>
      </c>
      <c r="S58" s="29" t="n">
        <f aca="false">+S56*S57</f>
        <v>157462.5</v>
      </c>
      <c r="T58" s="29" t="n">
        <f aca="false">+T56*T57</f>
        <v>157462.5</v>
      </c>
      <c r="U58" s="29" t="n">
        <f aca="false">+U56*U57</f>
        <v>157462.5</v>
      </c>
      <c r="V58" s="29" t="n">
        <f aca="false">+V56*V57</f>
        <v>157462.5</v>
      </c>
      <c r="W58" s="29" t="n">
        <f aca="false">+W56*W57</f>
        <v>157462.5</v>
      </c>
      <c r="X58" s="29" t="n">
        <f aca="false">+X56*X57</f>
        <v>157462.5</v>
      </c>
      <c r="Y58" s="29" t="n">
        <f aca="false">+Y56*Y57</f>
        <v>157462.5</v>
      </c>
      <c r="Z58" s="29" t="n">
        <f aca="false">+Z56*Z57</f>
        <v>157462.5</v>
      </c>
      <c r="AA58" s="29" t="n">
        <f aca="false">+AA56*AA57</f>
        <v>157462.5</v>
      </c>
      <c r="AB58" s="29" t="n">
        <f aca="false">+AB56*AB57</f>
        <v>157462.5</v>
      </c>
      <c r="AC58" s="13" t="n">
        <f aca="false">+AC56*AC57</f>
        <v>157462.5</v>
      </c>
    </row>
    <row r="59" customFormat="false" ht="12.75" hidden="false" customHeight="false" outlineLevel="0" collapsed="false">
      <c r="A59" s="10" t="s">
        <v>64</v>
      </c>
      <c r="B59" s="8"/>
      <c r="C59" s="8"/>
      <c r="D59" s="8"/>
      <c r="E59" s="81" t="n">
        <f aca="false">+Inputs!$K$24*Model!E4/12</f>
        <v>12</v>
      </c>
      <c r="F59" s="81" t="n">
        <f aca="false">+Inputs!$K$24*Model!F4/12</f>
        <v>12</v>
      </c>
      <c r="G59" s="81" t="n">
        <f aca="false">+Inputs!$K$24*Model!G4/12</f>
        <v>12</v>
      </c>
      <c r="H59" s="81" t="n">
        <f aca="false">+Inputs!$K$24*Model!H4/12</f>
        <v>12</v>
      </c>
      <c r="I59" s="81" t="n">
        <f aca="false">+Inputs!$K$24*Model!I4/12</f>
        <v>12</v>
      </c>
      <c r="J59" s="81" t="n">
        <f aca="false">+Inputs!$K$24*Model!J4/12</f>
        <v>12</v>
      </c>
      <c r="K59" s="81" t="n">
        <f aca="false">+Inputs!$K$24*Model!K4/12</f>
        <v>12</v>
      </c>
      <c r="L59" s="81" t="n">
        <f aca="false">+Inputs!$K$24*Model!L4/12</f>
        <v>12</v>
      </c>
      <c r="M59" s="81" t="n">
        <f aca="false">+Inputs!$K$24*Model!M4/12</f>
        <v>12</v>
      </c>
      <c r="N59" s="81" t="n">
        <f aca="false">+Inputs!$K$24*Model!N4/12</f>
        <v>12</v>
      </c>
      <c r="O59" s="81" t="n">
        <f aca="false">+Inputs!$K$24*Model!O4/12</f>
        <v>12</v>
      </c>
      <c r="P59" s="81" t="n">
        <f aca="false">+Inputs!$K$24*Model!P4/12</f>
        <v>12</v>
      </c>
      <c r="Q59" s="81" t="n">
        <f aca="false">+Inputs!$K$24*Model!Q4/12</f>
        <v>12</v>
      </c>
      <c r="R59" s="81" t="n">
        <f aca="false">+Inputs!$K$24*Model!R4/12</f>
        <v>12</v>
      </c>
      <c r="S59" s="81" t="n">
        <f aca="false">+Inputs!$K$24*Model!S4/12</f>
        <v>12</v>
      </c>
      <c r="T59" s="81" t="n">
        <f aca="false">+Inputs!$K$24*Model!T4/12</f>
        <v>12</v>
      </c>
      <c r="U59" s="81" t="n">
        <f aca="false">+Inputs!$K$24*Model!U4/12</f>
        <v>12</v>
      </c>
      <c r="V59" s="81" t="n">
        <f aca="false">+Inputs!$K$24*Model!V4/12</f>
        <v>12</v>
      </c>
      <c r="W59" s="81" t="n">
        <f aca="false">+Inputs!$K$24*Model!W4/12</f>
        <v>12</v>
      </c>
      <c r="X59" s="81" t="n">
        <f aca="false">+Inputs!$K$24*Model!X4/12</f>
        <v>12</v>
      </c>
      <c r="Y59" s="81" t="n">
        <f aca="false">+Inputs!$K$24*Model!Y4/12</f>
        <v>12</v>
      </c>
      <c r="Z59" s="81" t="n">
        <f aca="false">+Inputs!$K$24*Model!Z4/12</f>
        <v>12</v>
      </c>
      <c r="AA59" s="81" t="n">
        <f aca="false">+Inputs!$K$24*Model!AA4/12</f>
        <v>12</v>
      </c>
      <c r="AB59" s="81" t="n">
        <f aca="false">+Inputs!$K$24*Model!AB4/12</f>
        <v>12</v>
      </c>
      <c r="AC59" s="82" t="n">
        <f aca="false">+Inputs!$K$24*Model!AC4/12</f>
        <v>0</v>
      </c>
    </row>
    <row r="60" customFormat="false" ht="12.75" hidden="false" customHeight="false" outlineLevel="0" collapsed="false">
      <c r="A60" s="10" t="s">
        <v>93</v>
      </c>
      <c r="B60" s="8"/>
      <c r="C60" s="8"/>
      <c r="D60" s="8"/>
      <c r="E60" s="29" t="n">
        <f aca="false">+E59*E58</f>
        <v>1889550</v>
      </c>
      <c r="F60" s="29" t="n">
        <f aca="false">+F59*F58</f>
        <v>1889550</v>
      </c>
      <c r="G60" s="29" t="n">
        <f aca="false">+G59*G58</f>
        <v>1889550</v>
      </c>
      <c r="H60" s="29" t="n">
        <f aca="false">+H59*H58</f>
        <v>1889550</v>
      </c>
      <c r="I60" s="29" t="n">
        <f aca="false">+I59*I58</f>
        <v>1889550</v>
      </c>
      <c r="J60" s="29" t="n">
        <f aca="false">+J59*J58</f>
        <v>1889550</v>
      </c>
      <c r="K60" s="29" t="n">
        <f aca="false">+K59*K58</f>
        <v>1889550</v>
      </c>
      <c r="L60" s="29" t="n">
        <f aca="false">+L59*L58</f>
        <v>1889550</v>
      </c>
      <c r="M60" s="29" t="n">
        <f aca="false">+M59*M58</f>
        <v>1889550</v>
      </c>
      <c r="N60" s="29" t="n">
        <f aca="false">+N59*N58</f>
        <v>1889550</v>
      </c>
      <c r="O60" s="29" t="n">
        <f aca="false">+O59*O58</f>
        <v>1889550</v>
      </c>
      <c r="P60" s="29" t="n">
        <f aca="false">+P59*P58</f>
        <v>1889550</v>
      </c>
      <c r="Q60" s="29" t="n">
        <f aca="false">+Q59*Q58</f>
        <v>1889550</v>
      </c>
      <c r="R60" s="29" t="n">
        <f aca="false">+R59*R58</f>
        <v>1889550</v>
      </c>
      <c r="S60" s="29" t="n">
        <f aca="false">+S59*S58</f>
        <v>1889550</v>
      </c>
      <c r="T60" s="29" t="n">
        <f aca="false">+T59*T58</f>
        <v>1889550</v>
      </c>
      <c r="U60" s="29" t="n">
        <f aca="false">+U59*U58</f>
        <v>1889550</v>
      </c>
      <c r="V60" s="29" t="n">
        <f aca="false">+V59*V58</f>
        <v>1889550</v>
      </c>
      <c r="W60" s="29" t="n">
        <f aca="false">+W59*W58</f>
        <v>1889550</v>
      </c>
      <c r="X60" s="29" t="n">
        <f aca="false">+X59*X58</f>
        <v>1889550</v>
      </c>
      <c r="Y60" s="29" t="n">
        <f aca="false">+Y59*Y58</f>
        <v>1889550</v>
      </c>
      <c r="Z60" s="29" t="n">
        <f aca="false">+Z59*Z58</f>
        <v>1889550</v>
      </c>
      <c r="AA60" s="29" t="n">
        <f aca="false">+AA59*AA58</f>
        <v>1889550</v>
      </c>
      <c r="AB60" s="29" t="n">
        <f aca="false">+AB59*AB58</f>
        <v>1889550</v>
      </c>
      <c r="AC60" s="13" t="n">
        <f aca="false">+AC59*AC58</f>
        <v>0</v>
      </c>
    </row>
    <row r="61" customFormat="false" ht="12.75" hidden="false" customHeight="false" outlineLevel="0" collapsed="false">
      <c r="A61" s="10" t="s">
        <v>94</v>
      </c>
      <c r="B61" s="8"/>
      <c r="C61" s="8"/>
      <c r="D61" s="8"/>
      <c r="E61" s="86" t="n">
        <f aca="false">-E21</f>
        <v>-783430.0304688</v>
      </c>
      <c r="F61" s="86" t="n">
        <f aca="false">-F21</f>
        <v>-783430.0304688</v>
      </c>
      <c r="G61" s="86" t="n">
        <f aca="false">-G21</f>
        <v>-783430.0304688</v>
      </c>
      <c r="H61" s="86" t="n">
        <f aca="false">-H21</f>
        <v>-783430.0304688</v>
      </c>
      <c r="I61" s="86" t="n">
        <f aca="false">-I21</f>
        <v>-783430.0304688</v>
      </c>
      <c r="J61" s="86" t="n">
        <f aca="false">-J21</f>
        <v>-783430.0304688</v>
      </c>
      <c r="K61" s="86" t="n">
        <f aca="false">-K21</f>
        <v>-783430.0304688</v>
      </c>
      <c r="L61" s="86" t="n">
        <f aca="false">-L21</f>
        <v>-783430.0304688</v>
      </c>
      <c r="M61" s="86" t="n">
        <f aca="false">-M21</f>
        <v>-783430.0304688</v>
      </c>
      <c r="N61" s="86" t="n">
        <f aca="false">-N21</f>
        <v>-783430.0304688</v>
      </c>
      <c r="O61" s="86" t="n">
        <f aca="false">-O21</f>
        <v>-783430.0304688</v>
      </c>
      <c r="P61" s="86" t="n">
        <f aca="false">-P21</f>
        <v>-783430.0304688</v>
      </c>
      <c r="Q61" s="86" t="n">
        <f aca="false">-Q21</f>
        <v>-783430.0304688</v>
      </c>
      <c r="R61" s="86" t="n">
        <f aca="false">-R21</f>
        <v>-783430.0304688</v>
      </c>
      <c r="S61" s="86" t="n">
        <f aca="false">-S21</f>
        <v>-783430.0304688</v>
      </c>
      <c r="T61" s="86" t="n">
        <f aca="false">-T21</f>
        <v>-783430.0304688</v>
      </c>
      <c r="U61" s="86" t="n">
        <f aca="false">-U21</f>
        <v>-783430.0304688</v>
      </c>
      <c r="V61" s="86" t="n">
        <f aca="false">-V21</f>
        <v>-783430.0304688</v>
      </c>
      <c r="W61" s="86" t="n">
        <f aca="false">-W21</f>
        <v>-783430.0304688</v>
      </c>
      <c r="X61" s="86" t="n">
        <f aca="false">-X21</f>
        <v>-783430.0304688</v>
      </c>
      <c r="Y61" s="86" t="n">
        <f aca="false">-Y21</f>
        <v>-783430.0304688</v>
      </c>
      <c r="Z61" s="86" t="n">
        <f aca="false">-Z21</f>
        <v>-783430.0304688</v>
      </c>
      <c r="AA61" s="86" t="n">
        <f aca="false">-AA21</f>
        <v>-783430.0304688</v>
      </c>
      <c r="AB61" s="86" t="n">
        <f aca="false">-AB21</f>
        <v>-783430.0304688</v>
      </c>
      <c r="AC61" s="36" t="n">
        <f aca="false">-AC21</f>
        <v>-0</v>
      </c>
    </row>
    <row r="62" customFormat="false" ht="15" hidden="false" customHeight="false" outlineLevel="0" collapsed="false">
      <c r="A62" s="12" t="s">
        <v>95</v>
      </c>
      <c r="B62" s="8"/>
      <c r="C62" s="8"/>
      <c r="D62" s="8"/>
      <c r="E62" s="92" t="n">
        <f aca="false">-E29</f>
        <v>-783430.0304688</v>
      </c>
      <c r="F62" s="92" t="n">
        <f aca="false">-F29</f>
        <v>-783430.0304688</v>
      </c>
      <c r="G62" s="92" t="n">
        <f aca="false">-G29</f>
        <v>-783430.0304688</v>
      </c>
      <c r="H62" s="92" t="n">
        <f aca="false">-H29</f>
        <v>-783430.0304688</v>
      </c>
      <c r="I62" s="92" t="n">
        <f aca="false">-I29</f>
        <v>-783430.0304688</v>
      </c>
      <c r="J62" s="92" t="n">
        <f aca="false">-J29</f>
        <v>-783430.0304688</v>
      </c>
      <c r="K62" s="92" t="n">
        <f aca="false">-K29</f>
        <v>-783430.0304688</v>
      </c>
      <c r="L62" s="92" t="n">
        <f aca="false">-L29</f>
        <v>-783430.0304688</v>
      </c>
      <c r="M62" s="92" t="n">
        <f aca="false">-M29</f>
        <v>-783430.0304688</v>
      </c>
      <c r="N62" s="92" t="n">
        <f aca="false">-N29</f>
        <v>-783430.0304688</v>
      </c>
      <c r="O62" s="92" t="n">
        <f aca="false">-O29</f>
        <v>-783430.0304688</v>
      </c>
      <c r="P62" s="92" t="n">
        <f aca="false">-P29</f>
        <v>-783430.0304688</v>
      </c>
      <c r="Q62" s="92" t="n">
        <f aca="false">-Q29</f>
        <v>-783430.0304688</v>
      </c>
      <c r="R62" s="92" t="n">
        <f aca="false">-R29</f>
        <v>-783430.0304688</v>
      </c>
      <c r="S62" s="92" t="n">
        <f aca="false">-S29</f>
        <v>-783430.0304688</v>
      </c>
      <c r="T62" s="92" t="n">
        <f aca="false">-T29</f>
        <v>-783430.0304688</v>
      </c>
      <c r="U62" s="92" t="n">
        <f aca="false">-U29</f>
        <v>-783430.0304688</v>
      </c>
      <c r="V62" s="92" t="n">
        <f aca="false">-V29</f>
        <v>-783430.0304688</v>
      </c>
      <c r="W62" s="92" t="n">
        <f aca="false">-W29</f>
        <v>-783430.0304688</v>
      </c>
      <c r="X62" s="92" t="n">
        <f aca="false">-X29</f>
        <v>-783430.0304688</v>
      </c>
      <c r="Y62" s="92" t="n">
        <f aca="false">-Y29</f>
        <v>-783430.0304688</v>
      </c>
      <c r="Z62" s="92" t="n">
        <f aca="false">-Z29</f>
        <v>-783430.0304688</v>
      </c>
      <c r="AA62" s="92" t="n">
        <f aca="false">-AA29</f>
        <v>-783430.0304688</v>
      </c>
      <c r="AB62" s="92" t="n">
        <f aca="false">-AB29</f>
        <v>-783430.0304688</v>
      </c>
      <c r="AC62" s="93" t="n">
        <f aca="false">-AC29</f>
        <v>-0</v>
      </c>
    </row>
    <row r="63" customFormat="false" ht="12.75" hidden="false" customHeight="false" outlineLevel="0" collapsed="false">
      <c r="A63" s="10" t="s">
        <v>96</v>
      </c>
      <c r="B63" s="8"/>
      <c r="C63" s="8"/>
      <c r="D63" s="8"/>
      <c r="E63" s="86" t="n">
        <f aca="false">+E60+E61+E62</f>
        <v>322689.9390624</v>
      </c>
      <c r="F63" s="86" t="n">
        <f aca="false">+F60+F61+F62</f>
        <v>322689.9390624</v>
      </c>
      <c r="G63" s="86" t="n">
        <f aca="false">+G60+G61+G62</f>
        <v>322689.9390624</v>
      </c>
      <c r="H63" s="86" t="n">
        <f aca="false">+H60+H61+H62</f>
        <v>322689.9390624</v>
      </c>
      <c r="I63" s="86" t="n">
        <f aca="false">+I60+I61+I62</f>
        <v>322689.9390624</v>
      </c>
      <c r="J63" s="86" t="n">
        <f aca="false">+J60+J61+J62</f>
        <v>322689.9390624</v>
      </c>
      <c r="K63" s="86" t="n">
        <f aca="false">+K60+K61+K62</f>
        <v>322689.9390624</v>
      </c>
      <c r="L63" s="86" t="n">
        <f aca="false">+L60+L61+L62</f>
        <v>322689.9390624</v>
      </c>
      <c r="M63" s="86" t="n">
        <f aca="false">+M60+M61+M62</f>
        <v>322689.9390624</v>
      </c>
      <c r="N63" s="86" t="n">
        <f aca="false">+N60+N61+N62</f>
        <v>322689.9390624</v>
      </c>
      <c r="O63" s="86" t="n">
        <f aca="false">+O60+O61+O62</f>
        <v>322689.9390624</v>
      </c>
      <c r="P63" s="86" t="n">
        <f aca="false">+P60+P61+P62</f>
        <v>322689.9390624</v>
      </c>
      <c r="Q63" s="86" t="n">
        <f aca="false">+Q60+Q61+Q62</f>
        <v>322689.9390624</v>
      </c>
      <c r="R63" s="86" t="n">
        <f aca="false">+R60+R61+R62</f>
        <v>322689.9390624</v>
      </c>
      <c r="S63" s="86" t="n">
        <f aca="false">+S60+S61+S62</f>
        <v>322689.9390624</v>
      </c>
      <c r="T63" s="86" t="n">
        <f aca="false">+T60+T61+T62</f>
        <v>322689.9390624</v>
      </c>
      <c r="U63" s="86" t="n">
        <f aca="false">+U60+U61+U62</f>
        <v>322689.9390624</v>
      </c>
      <c r="V63" s="86" t="n">
        <f aca="false">+V60+V61+V62</f>
        <v>322689.9390624</v>
      </c>
      <c r="W63" s="86" t="n">
        <f aca="false">+W60+W61+W62</f>
        <v>322689.9390624</v>
      </c>
      <c r="X63" s="86" t="n">
        <f aca="false">+X60+X61+X62</f>
        <v>322689.9390624</v>
      </c>
      <c r="Y63" s="86" t="n">
        <f aca="false">+Y60+Y61+Y62</f>
        <v>322689.9390624</v>
      </c>
      <c r="Z63" s="86" t="n">
        <f aca="false">+Z60+Z61+Z62</f>
        <v>322689.9390624</v>
      </c>
      <c r="AA63" s="86" t="n">
        <f aca="false">+AA60+AA61+AA62</f>
        <v>322689.9390624</v>
      </c>
      <c r="AB63" s="86" t="n">
        <f aca="false">+AB60+AB61+AB62</f>
        <v>322689.9390624</v>
      </c>
      <c r="AC63" s="36" t="n">
        <f aca="false">+AC60+AC61+AC62</f>
        <v>0</v>
      </c>
    </row>
    <row r="64" customFormat="false" ht="12.75" hidden="false" customHeight="false" outlineLevel="0" collapsed="false">
      <c r="A64" s="10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24"/>
    </row>
    <row r="65" customFormat="false" ht="12.75" hidden="false" customHeight="false" outlineLevel="0" collapsed="false">
      <c r="A65" s="12" t="s">
        <v>97</v>
      </c>
      <c r="B65" s="8"/>
      <c r="C65" s="8"/>
      <c r="D65" s="8"/>
      <c r="E65" s="8" t="n">
        <f aca="false">+Inputs!$D$15</f>
        <v>40</v>
      </c>
      <c r="F65" s="8" t="n">
        <f aca="false">+Inputs!$D$15</f>
        <v>40</v>
      </c>
      <c r="G65" s="8" t="n">
        <f aca="false">+Inputs!$D$15</f>
        <v>40</v>
      </c>
      <c r="H65" s="8" t="n">
        <f aca="false">+Inputs!$D$15</f>
        <v>40</v>
      </c>
      <c r="I65" s="8" t="n">
        <f aca="false">+Inputs!$D$15</f>
        <v>40</v>
      </c>
      <c r="J65" s="8" t="n">
        <f aca="false">+Inputs!$D$15</f>
        <v>40</v>
      </c>
      <c r="K65" s="8" t="n">
        <f aca="false">+Inputs!$D$15</f>
        <v>40</v>
      </c>
      <c r="L65" s="8" t="n">
        <f aca="false">+Inputs!$D$15</f>
        <v>40</v>
      </c>
      <c r="M65" s="8" t="n">
        <f aca="false">+Inputs!$D$15</f>
        <v>40</v>
      </c>
      <c r="N65" s="8" t="n">
        <f aca="false">+Inputs!$D$15</f>
        <v>40</v>
      </c>
      <c r="O65" s="8" t="n">
        <f aca="false">+Inputs!$D$15</f>
        <v>40</v>
      </c>
      <c r="P65" s="8" t="n">
        <f aca="false">+Inputs!$D$15</f>
        <v>40</v>
      </c>
      <c r="Q65" s="8" t="n">
        <f aca="false">+Inputs!$D$15</f>
        <v>40</v>
      </c>
      <c r="R65" s="8" t="n">
        <f aca="false">+Inputs!$D$15</f>
        <v>40</v>
      </c>
      <c r="S65" s="8" t="n">
        <f aca="false">+Inputs!$D$15</f>
        <v>40</v>
      </c>
      <c r="T65" s="8" t="n">
        <f aca="false">+Inputs!$D$15</f>
        <v>40</v>
      </c>
      <c r="U65" s="8" t="n">
        <f aca="false">+Inputs!$D$15</f>
        <v>40</v>
      </c>
      <c r="V65" s="8" t="n">
        <f aca="false">+Inputs!$D$15</f>
        <v>40</v>
      </c>
      <c r="W65" s="8" t="n">
        <f aca="false">+Inputs!$D$15</f>
        <v>40</v>
      </c>
      <c r="X65" s="8" t="n">
        <f aca="false">+Inputs!$D$15</f>
        <v>40</v>
      </c>
      <c r="Y65" s="8" t="n">
        <f aca="false">+Inputs!$D$15</f>
        <v>40</v>
      </c>
      <c r="Z65" s="8" t="n">
        <f aca="false">+Inputs!$D$15</f>
        <v>40</v>
      </c>
      <c r="AA65" s="8" t="n">
        <f aca="false">+Inputs!$D$15</f>
        <v>40</v>
      </c>
      <c r="AB65" s="8" t="n">
        <f aca="false">+Inputs!$D$15</f>
        <v>40</v>
      </c>
      <c r="AC65" s="24" t="n">
        <f aca="false">+Inputs!$D$15</f>
        <v>40</v>
      </c>
    </row>
    <row r="66" customFormat="false" ht="12.75" hidden="false" customHeight="false" outlineLevel="0" collapsed="false">
      <c r="A66" s="12" t="s">
        <v>98</v>
      </c>
      <c r="B66" s="8"/>
      <c r="C66" s="8"/>
      <c r="D66" s="8"/>
      <c r="E66" s="83" t="n">
        <f aca="false">+Inputs!$K$6+Inputs!$K$7</f>
        <v>2</v>
      </c>
      <c r="F66" s="83" t="n">
        <f aca="false">+Inputs!$K$6+Inputs!$K$7</f>
        <v>2</v>
      </c>
      <c r="G66" s="83" t="n">
        <f aca="false">+Inputs!$K$6+Inputs!$K$7</f>
        <v>2</v>
      </c>
      <c r="H66" s="83" t="n">
        <f aca="false">+Inputs!$K$6+Inputs!$K$7</f>
        <v>2</v>
      </c>
      <c r="I66" s="83" t="n">
        <f aca="false">+Inputs!$K$6+Inputs!$K$7</f>
        <v>2</v>
      </c>
      <c r="J66" s="83" t="n">
        <f aca="false">+Inputs!$K$6+Inputs!$K$7</f>
        <v>2</v>
      </c>
      <c r="K66" s="83" t="n">
        <f aca="false">+Inputs!$K$6+Inputs!$K$7</f>
        <v>2</v>
      </c>
      <c r="L66" s="83" t="n">
        <f aca="false">+Inputs!$K$6+Inputs!$K$7</f>
        <v>2</v>
      </c>
      <c r="M66" s="83" t="n">
        <f aca="false">+Inputs!$K$6+Inputs!$K$7</f>
        <v>2</v>
      </c>
      <c r="N66" s="83" t="n">
        <f aca="false">+Inputs!$K$6+Inputs!$K$7</f>
        <v>2</v>
      </c>
      <c r="O66" s="83" t="n">
        <f aca="false">+Inputs!$K$6+Inputs!$K$7</f>
        <v>2</v>
      </c>
      <c r="P66" s="83" t="n">
        <f aca="false">+Inputs!$K$6+Inputs!$K$7</f>
        <v>2</v>
      </c>
      <c r="Q66" s="83" t="n">
        <f aca="false">+Inputs!$K$6+Inputs!$K$7</f>
        <v>2</v>
      </c>
      <c r="R66" s="83" t="n">
        <f aca="false">+Inputs!$K$6+Inputs!$K$7</f>
        <v>2</v>
      </c>
      <c r="S66" s="83" t="n">
        <f aca="false">+Inputs!$K$6+Inputs!$K$7</f>
        <v>2</v>
      </c>
      <c r="T66" s="83" t="n">
        <f aca="false">+Inputs!$K$6+Inputs!$K$7</f>
        <v>2</v>
      </c>
      <c r="U66" s="83" t="n">
        <f aca="false">+Inputs!$K$6+Inputs!$K$7</f>
        <v>2</v>
      </c>
      <c r="V66" s="83" t="n">
        <f aca="false">+Inputs!$K$6+Inputs!$K$7</f>
        <v>2</v>
      </c>
      <c r="W66" s="83" t="n">
        <f aca="false">+Inputs!$K$6+Inputs!$K$7</f>
        <v>2</v>
      </c>
      <c r="X66" s="83" t="n">
        <f aca="false">+Inputs!$K$6+Inputs!$K$7</f>
        <v>2</v>
      </c>
      <c r="Y66" s="83" t="n">
        <f aca="false">+Inputs!$K$6+Inputs!$K$7</f>
        <v>2</v>
      </c>
      <c r="Z66" s="83" t="n">
        <f aca="false">+Inputs!$K$6+Inputs!$K$7</f>
        <v>2</v>
      </c>
      <c r="AA66" s="83" t="n">
        <f aca="false">+Inputs!$K$6+Inputs!$K$7</f>
        <v>2</v>
      </c>
      <c r="AB66" s="83" t="n">
        <f aca="false">+Inputs!$K$6+Inputs!$K$7</f>
        <v>2</v>
      </c>
      <c r="AC66" s="39" t="n">
        <f aca="false">+Inputs!$K$6+Inputs!$K$7</f>
        <v>2</v>
      </c>
    </row>
    <row r="67" customFormat="false" ht="12.75" hidden="false" customHeight="false" outlineLevel="0" collapsed="false">
      <c r="A67" s="12" t="s">
        <v>99</v>
      </c>
      <c r="B67" s="8"/>
      <c r="C67" s="8"/>
      <c r="D67" s="8"/>
      <c r="E67" s="8" t="n">
        <f aca="false">+E65*E66</f>
        <v>80</v>
      </c>
      <c r="F67" s="8" t="n">
        <f aca="false">+F65*F66</f>
        <v>80</v>
      </c>
      <c r="G67" s="8" t="n">
        <f aca="false">+G65*G66</f>
        <v>80</v>
      </c>
      <c r="H67" s="8" t="n">
        <f aca="false">+H65*H66</f>
        <v>80</v>
      </c>
      <c r="I67" s="8" t="n">
        <f aca="false">+I65*I66</f>
        <v>80</v>
      </c>
      <c r="J67" s="8" t="n">
        <f aca="false">+J65*J66</f>
        <v>80</v>
      </c>
      <c r="K67" s="8" t="n">
        <f aca="false">+K65*K66</f>
        <v>80</v>
      </c>
      <c r="L67" s="8" t="n">
        <f aca="false">+L65*L66</f>
        <v>80</v>
      </c>
      <c r="M67" s="8" t="n">
        <f aca="false">+M65*M66</f>
        <v>80</v>
      </c>
      <c r="N67" s="8" t="n">
        <f aca="false">+N65*N66</f>
        <v>80</v>
      </c>
      <c r="O67" s="8" t="n">
        <f aca="false">+O65*O66</f>
        <v>80</v>
      </c>
      <c r="P67" s="8" t="n">
        <f aca="false">+P65*P66</f>
        <v>80</v>
      </c>
      <c r="Q67" s="8" t="n">
        <f aca="false">+Q65*Q66</f>
        <v>80</v>
      </c>
      <c r="R67" s="8" t="n">
        <f aca="false">+R65*R66</f>
        <v>80</v>
      </c>
      <c r="S67" s="8" t="n">
        <f aca="false">+S65*S66</f>
        <v>80</v>
      </c>
      <c r="T67" s="8" t="n">
        <f aca="false">+T65*T66</f>
        <v>80</v>
      </c>
      <c r="U67" s="8" t="n">
        <f aca="false">+U65*U66</f>
        <v>80</v>
      </c>
      <c r="V67" s="8" t="n">
        <f aca="false">+V65*V66</f>
        <v>80</v>
      </c>
      <c r="W67" s="8" t="n">
        <f aca="false">+W65*W66</f>
        <v>80</v>
      </c>
      <c r="X67" s="8" t="n">
        <f aca="false">+X65*X66</f>
        <v>80</v>
      </c>
      <c r="Y67" s="8" t="n">
        <f aca="false">+Y65*Y66</f>
        <v>80</v>
      </c>
      <c r="Z67" s="8" t="n">
        <f aca="false">+Z65*Z66</f>
        <v>80</v>
      </c>
      <c r="AA67" s="8" t="n">
        <f aca="false">+AA65*AA66</f>
        <v>80</v>
      </c>
      <c r="AB67" s="8" t="n">
        <f aca="false">+AB65*AB66</f>
        <v>80</v>
      </c>
      <c r="AC67" s="24" t="n">
        <f aca="false">+AC65*AC66</f>
        <v>80</v>
      </c>
    </row>
    <row r="68" customFormat="false" ht="12.75" hidden="false" customHeight="false" outlineLevel="0" collapsed="false">
      <c r="A68" s="10" t="s">
        <v>91</v>
      </c>
      <c r="B68" s="8"/>
      <c r="C68" s="8"/>
      <c r="D68" s="8"/>
      <c r="E68" s="81" t="n">
        <f aca="false">+Inputs!$D$24</f>
        <v>42.5</v>
      </c>
      <c r="F68" s="81" t="n">
        <f aca="false">+Inputs!$D$24</f>
        <v>42.5</v>
      </c>
      <c r="G68" s="81" t="n">
        <f aca="false">+Inputs!$D$24</f>
        <v>42.5</v>
      </c>
      <c r="H68" s="81" t="n">
        <f aca="false">+Inputs!$D$24</f>
        <v>42.5</v>
      </c>
      <c r="I68" s="81" t="n">
        <f aca="false">+Inputs!$D$24</f>
        <v>42.5</v>
      </c>
      <c r="J68" s="81" t="n">
        <f aca="false">+Inputs!$D$24</f>
        <v>42.5</v>
      </c>
      <c r="K68" s="81" t="n">
        <f aca="false">+Inputs!$D$24</f>
        <v>42.5</v>
      </c>
      <c r="L68" s="81" t="n">
        <f aca="false">+Inputs!$D$24</f>
        <v>42.5</v>
      </c>
      <c r="M68" s="81" t="n">
        <f aca="false">+Inputs!$D$24</f>
        <v>42.5</v>
      </c>
      <c r="N68" s="81" t="n">
        <f aca="false">+Inputs!$D$24</f>
        <v>42.5</v>
      </c>
      <c r="O68" s="81" t="n">
        <f aca="false">+Inputs!$D$24</f>
        <v>42.5</v>
      </c>
      <c r="P68" s="81" t="n">
        <f aca="false">+Inputs!$D$24</f>
        <v>42.5</v>
      </c>
      <c r="Q68" s="81" t="n">
        <f aca="false">+Inputs!$D$24</f>
        <v>42.5</v>
      </c>
      <c r="R68" s="81" t="n">
        <f aca="false">+Inputs!$D$24</f>
        <v>42.5</v>
      </c>
      <c r="S68" s="81" t="n">
        <f aca="false">+Inputs!$D$24</f>
        <v>42.5</v>
      </c>
      <c r="T68" s="81" t="n">
        <f aca="false">+Inputs!$D$24</f>
        <v>42.5</v>
      </c>
      <c r="U68" s="81" t="n">
        <f aca="false">+Inputs!$D$24</f>
        <v>42.5</v>
      </c>
      <c r="V68" s="81" t="n">
        <f aca="false">+Inputs!$D$24</f>
        <v>42.5</v>
      </c>
      <c r="W68" s="81" t="n">
        <f aca="false">+Inputs!$D$24</f>
        <v>42.5</v>
      </c>
      <c r="X68" s="81" t="n">
        <f aca="false">+Inputs!$D$24</f>
        <v>42.5</v>
      </c>
      <c r="Y68" s="81" t="n">
        <f aca="false">+Inputs!$D$24</f>
        <v>42.5</v>
      </c>
      <c r="Z68" s="81" t="n">
        <f aca="false">+Inputs!$D$24</f>
        <v>42.5</v>
      </c>
      <c r="AA68" s="81" t="n">
        <f aca="false">+Inputs!$D$24</f>
        <v>42.5</v>
      </c>
      <c r="AB68" s="81" t="n">
        <f aca="false">+Inputs!$D$24</f>
        <v>42.5</v>
      </c>
      <c r="AC68" s="82" t="n">
        <f aca="false">+Inputs!$D$24</f>
        <v>42.5</v>
      </c>
    </row>
    <row r="69" customFormat="false" ht="12.75" hidden="false" customHeight="false" outlineLevel="0" collapsed="false">
      <c r="A69" s="10" t="s">
        <v>92</v>
      </c>
      <c r="B69" s="8"/>
      <c r="C69" s="8"/>
      <c r="D69" s="8"/>
      <c r="E69" s="29" t="n">
        <f aca="false">+E67*E68</f>
        <v>3400</v>
      </c>
      <c r="F69" s="29" t="n">
        <f aca="false">+F67*F68</f>
        <v>3400</v>
      </c>
      <c r="G69" s="29" t="n">
        <f aca="false">+G67*G68</f>
        <v>3400</v>
      </c>
      <c r="H69" s="29" t="n">
        <f aca="false">+H67*H68</f>
        <v>3400</v>
      </c>
      <c r="I69" s="29" t="n">
        <f aca="false">+I67*I68</f>
        <v>3400</v>
      </c>
      <c r="J69" s="29" t="n">
        <f aca="false">+J67*J68</f>
        <v>3400</v>
      </c>
      <c r="K69" s="29" t="n">
        <f aca="false">+K67*K68</f>
        <v>3400</v>
      </c>
      <c r="L69" s="29" t="n">
        <f aca="false">+L67*L68</f>
        <v>3400</v>
      </c>
      <c r="M69" s="29" t="n">
        <f aca="false">+M67*M68</f>
        <v>3400</v>
      </c>
      <c r="N69" s="29" t="n">
        <f aca="false">+N67*N68</f>
        <v>3400</v>
      </c>
      <c r="O69" s="29" t="n">
        <f aca="false">+O67*O68</f>
        <v>3400</v>
      </c>
      <c r="P69" s="29" t="n">
        <f aca="false">+P67*P68</f>
        <v>3400</v>
      </c>
      <c r="Q69" s="29" t="n">
        <f aca="false">+Q67*Q68</f>
        <v>3400</v>
      </c>
      <c r="R69" s="29" t="n">
        <f aca="false">+R67*R68</f>
        <v>3400</v>
      </c>
      <c r="S69" s="29" t="n">
        <f aca="false">+S67*S68</f>
        <v>3400</v>
      </c>
      <c r="T69" s="29" t="n">
        <f aca="false">+T67*T68</f>
        <v>3400</v>
      </c>
      <c r="U69" s="29" t="n">
        <f aca="false">+U67*U68</f>
        <v>3400</v>
      </c>
      <c r="V69" s="29" t="n">
        <f aca="false">+V67*V68</f>
        <v>3400</v>
      </c>
      <c r="W69" s="29" t="n">
        <f aca="false">+W67*W68</f>
        <v>3400</v>
      </c>
      <c r="X69" s="29" t="n">
        <f aca="false">+X67*X68</f>
        <v>3400</v>
      </c>
      <c r="Y69" s="29" t="n">
        <f aca="false">+Y67*Y68</f>
        <v>3400</v>
      </c>
      <c r="Z69" s="29" t="n">
        <f aca="false">+Z67*Z68</f>
        <v>3400</v>
      </c>
      <c r="AA69" s="29" t="n">
        <f aca="false">+AA67*AA68</f>
        <v>3400</v>
      </c>
      <c r="AB69" s="29" t="n">
        <f aca="false">+AB67*AB68</f>
        <v>3400</v>
      </c>
      <c r="AC69" s="13" t="n">
        <f aca="false">+AC67*AC68</f>
        <v>3400</v>
      </c>
    </row>
    <row r="70" customFormat="false" ht="12.75" hidden="false" customHeight="false" outlineLevel="0" collapsed="false">
      <c r="A70" s="10" t="s">
        <v>64</v>
      </c>
      <c r="B70" s="8"/>
      <c r="C70" s="8"/>
      <c r="D70" s="8"/>
      <c r="E70" s="80" t="n">
        <f aca="false">+Inputs!$K$24*Model!E4/12</f>
        <v>12</v>
      </c>
      <c r="F70" s="81" t="n">
        <f aca="false">+Inputs!$K$24*Model!F4/12</f>
        <v>12</v>
      </c>
      <c r="G70" s="81" t="n">
        <f aca="false">+Inputs!$K$24*Model!G4/12</f>
        <v>12</v>
      </c>
      <c r="H70" s="81" t="n">
        <f aca="false">+Inputs!$K$24*Model!H4/12</f>
        <v>12</v>
      </c>
      <c r="I70" s="81" t="n">
        <f aca="false">+Inputs!$K$24*Model!I4/12</f>
        <v>12</v>
      </c>
      <c r="J70" s="81" t="n">
        <f aca="false">+Inputs!$K$24*Model!J4/12</f>
        <v>12</v>
      </c>
      <c r="K70" s="81" t="n">
        <f aca="false">+Inputs!$K$24*Model!K4/12</f>
        <v>12</v>
      </c>
      <c r="L70" s="81" t="n">
        <f aca="false">+Inputs!$K$24*Model!L4/12</f>
        <v>12</v>
      </c>
      <c r="M70" s="81" t="n">
        <f aca="false">+Inputs!$K$24*Model!M4/12</f>
        <v>12</v>
      </c>
      <c r="N70" s="81" t="n">
        <f aca="false">+Inputs!$K$24*Model!N4/12</f>
        <v>12</v>
      </c>
      <c r="O70" s="81" t="n">
        <f aca="false">+Inputs!$K$24*Model!O4/12</f>
        <v>12</v>
      </c>
      <c r="P70" s="81" t="n">
        <f aca="false">+Inputs!$K$24*Model!P4/12</f>
        <v>12</v>
      </c>
      <c r="Q70" s="81" t="n">
        <f aca="false">+Inputs!$K$24*Model!Q4/12</f>
        <v>12</v>
      </c>
      <c r="R70" s="81" t="n">
        <f aca="false">+Inputs!$K$24*Model!R4/12</f>
        <v>12</v>
      </c>
      <c r="S70" s="81" t="n">
        <f aca="false">+Inputs!$K$24*Model!S4/12</f>
        <v>12</v>
      </c>
      <c r="T70" s="81" t="n">
        <f aca="false">+Inputs!$K$24*Model!T4/12</f>
        <v>12</v>
      </c>
      <c r="U70" s="81" t="n">
        <f aca="false">+Inputs!$K$24*Model!U4/12</f>
        <v>12</v>
      </c>
      <c r="V70" s="81" t="n">
        <f aca="false">+Inputs!$K$24*Model!V4/12</f>
        <v>12</v>
      </c>
      <c r="W70" s="81" t="n">
        <f aca="false">+Inputs!$K$24*Model!W4/12</f>
        <v>12</v>
      </c>
      <c r="X70" s="81" t="n">
        <f aca="false">+Inputs!$K$24*Model!X4/12</f>
        <v>12</v>
      </c>
      <c r="Y70" s="81" t="n">
        <f aca="false">+Inputs!$K$24*Model!Y4/12</f>
        <v>12</v>
      </c>
      <c r="Z70" s="81" t="n">
        <f aca="false">+Inputs!$K$24*Model!Z4/12</f>
        <v>12</v>
      </c>
      <c r="AA70" s="81" t="n">
        <f aca="false">+Inputs!$K$24*Model!AA4/12</f>
        <v>12</v>
      </c>
      <c r="AB70" s="81" t="n">
        <f aca="false">+Inputs!$K$24*Model!AB4/12</f>
        <v>12</v>
      </c>
      <c r="AC70" s="82" t="n">
        <f aca="false">+Inputs!$K$24*Model!AC4/12</f>
        <v>0</v>
      </c>
    </row>
    <row r="71" customFormat="false" ht="12.75" hidden="false" customHeight="false" outlineLevel="0" collapsed="false">
      <c r="A71" s="10" t="s">
        <v>93</v>
      </c>
      <c r="B71" s="8"/>
      <c r="C71" s="8"/>
      <c r="D71" s="8"/>
      <c r="E71" s="29" t="n">
        <f aca="false">+E69*E70</f>
        <v>40800</v>
      </c>
      <c r="F71" s="29" t="n">
        <f aca="false">+F69*F70</f>
        <v>40800</v>
      </c>
      <c r="G71" s="29" t="n">
        <f aca="false">+G69*G70</f>
        <v>40800</v>
      </c>
      <c r="H71" s="29" t="n">
        <f aca="false">+H69*H70</f>
        <v>40800</v>
      </c>
      <c r="I71" s="29" t="n">
        <f aca="false">+I69*I70</f>
        <v>40800</v>
      </c>
      <c r="J71" s="29" t="n">
        <f aca="false">+J69*J70</f>
        <v>40800</v>
      </c>
      <c r="K71" s="29" t="n">
        <f aca="false">+K69*K70</f>
        <v>40800</v>
      </c>
      <c r="L71" s="29" t="n">
        <f aca="false">+L69*L70</f>
        <v>40800</v>
      </c>
      <c r="M71" s="29" t="n">
        <f aca="false">+M69*M70</f>
        <v>40800</v>
      </c>
      <c r="N71" s="29" t="n">
        <f aca="false">+N69*N70</f>
        <v>40800</v>
      </c>
      <c r="O71" s="29" t="n">
        <f aca="false">+O69*O70</f>
        <v>40800</v>
      </c>
      <c r="P71" s="29" t="n">
        <f aca="false">+P69*P70</f>
        <v>40800</v>
      </c>
      <c r="Q71" s="29" t="n">
        <f aca="false">+Q69*Q70</f>
        <v>40800</v>
      </c>
      <c r="R71" s="29" t="n">
        <f aca="false">+R69*R70</f>
        <v>40800</v>
      </c>
      <c r="S71" s="29" t="n">
        <f aca="false">+S69*S70</f>
        <v>40800</v>
      </c>
      <c r="T71" s="29" t="n">
        <f aca="false">+T69*T70</f>
        <v>40800</v>
      </c>
      <c r="U71" s="29" t="n">
        <f aca="false">+U69*U70</f>
        <v>40800</v>
      </c>
      <c r="V71" s="29" t="n">
        <f aca="false">+V69*V70</f>
        <v>40800</v>
      </c>
      <c r="W71" s="29" t="n">
        <f aca="false">+W69*W70</f>
        <v>40800</v>
      </c>
      <c r="X71" s="29" t="n">
        <f aca="false">+X69*X70</f>
        <v>40800</v>
      </c>
      <c r="Y71" s="29" t="n">
        <f aca="false">+Y69*Y70</f>
        <v>40800</v>
      </c>
      <c r="Z71" s="29" t="n">
        <f aca="false">+Z69*Z70</f>
        <v>40800</v>
      </c>
      <c r="AA71" s="29" t="n">
        <f aca="false">+AA69*AA70</f>
        <v>40800</v>
      </c>
      <c r="AB71" s="29" t="n">
        <f aca="false">+AB69*AB70</f>
        <v>40800</v>
      </c>
      <c r="AC71" s="13" t="n">
        <f aca="false">+AC69*AC70</f>
        <v>0</v>
      </c>
    </row>
    <row r="72" customFormat="false" ht="12.75" hidden="false" customHeight="false" outlineLevel="0" collapsed="false">
      <c r="A72" s="10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24"/>
    </row>
    <row r="73" customFormat="false" ht="12.75" hidden="false" customHeight="false" outlineLevel="0" collapsed="false">
      <c r="A73" s="10" t="s">
        <v>100</v>
      </c>
      <c r="B73" s="8"/>
      <c r="C73" s="8"/>
      <c r="D73" s="8"/>
      <c r="E73" s="86" t="n">
        <f aca="false">+E71+E63</f>
        <v>363489.9390624</v>
      </c>
      <c r="F73" s="86" t="n">
        <f aca="false">+F71+F63</f>
        <v>363489.9390624</v>
      </c>
      <c r="G73" s="86" t="n">
        <f aca="false">+G71+G63</f>
        <v>363489.9390624</v>
      </c>
      <c r="H73" s="86" t="n">
        <f aca="false">+H71+H63</f>
        <v>363489.9390624</v>
      </c>
      <c r="I73" s="86" t="n">
        <f aca="false">+I71+I63</f>
        <v>363489.9390624</v>
      </c>
      <c r="J73" s="86" t="n">
        <f aca="false">+J71+J63</f>
        <v>363489.9390624</v>
      </c>
      <c r="K73" s="86" t="n">
        <f aca="false">+K71+K63</f>
        <v>363489.9390624</v>
      </c>
      <c r="L73" s="86" t="n">
        <f aca="false">+L71+L63</f>
        <v>363489.9390624</v>
      </c>
      <c r="M73" s="86" t="n">
        <f aca="false">+M71+M63</f>
        <v>363489.9390624</v>
      </c>
      <c r="N73" s="86" t="n">
        <f aca="false">+N71+N63</f>
        <v>363489.9390624</v>
      </c>
      <c r="O73" s="86" t="n">
        <f aca="false">+O71+O63</f>
        <v>363489.9390624</v>
      </c>
      <c r="P73" s="86" t="n">
        <f aca="false">+P71+P63</f>
        <v>363489.9390624</v>
      </c>
      <c r="Q73" s="86" t="n">
        <f aca="false">+Q71+Q63</f>
        <v>363489.9390624</v>
      </c>
      <c r="R73" s="86" t="n">
        <f aca="false">+R71+R63</f>
        <v>363489.9390624</v>
      </c>
      <c r="S73" s="86" t="n">
        <f aca="false">+S71+S63</f>
        <v>363489.9390624</v>
      </c>
      <c r="T73" s="86" t="n">
        <f aca="false">+T71+T63</f>
        <v>363489.9390624</v>
      </c>
      <c r="U73" s="86" t="n">
        <f aca="false">+U71+U63</f>
        <v>363489.9390624</v>
      </c>
      <c r="V73" s="86" t="n">
        <f aca="false">+V71+V63</f>
        <v>363489.9390624</v>
      </c>
      <c r="W73" s="86" t="n">
        <f aca="false">+W71+W63</f>
        <v>363489.9390624</v>
      </c>
      <c r="X73" s="86" t="n">
        <f aca="false">+X71+X63</f>
        <v>363489.9390624</v>
      </c>
      <c r="Y73" s="86" t="n">
        <f aca="false">+Y71+Y63</f>
        <v>363489.9390624</v>
      </c>
      <c r="Z73" s="86" t="n">
        <f aca="false">+Z71+Z63</f>
        <v>363489.9390624</v>
      </c>
      <c r="AA73" s="86" t="n">
        <f aca="false">+AA71+AA63</f>
        <v>363489.9390624</v>
      </c>
      <c r="AB73" s="86" t="n">
        <f aca="false">+AB71+AB63</f>
        <v>363489.9390624</v>
      </c>
      <c r="AC73" s="36" t="n">
        <f aca="false">+AC71+AC63</f>
        <v>0</v>
      </c>
    </row>
    <row r="74" customFormat="false" ht="15" hidden="false" customHeight="false" outlineLevel="0" collapsed="false">
      <c r="A74" s="10" t="s">
        <v>101</v>
      </c>
      <c r="B74" s="8"/>
      <c r="C74" s="8"/>
      <c r="D74" s="8"/>
      <c r="E74" s="83" t="n">
        <f aca="false">+Inputs!$K$9*(1+Inputs!$J$10)^(Model!E5-Inputs!$I$9)/Inputs!$D$24</f>
        <v>3.52941176470588</v>
      </c>
      <c r="F74" s="83" t="n">
        <f aca="false">+Inputs!$K$9*(1+Inputs!$J$10)^(Model!F5-Inputs!$I$9)/Inputs!$D$24</f>
        <v>3.57352941176471</v>
      </c>
      <c r="G74" s="83" t="n">
        <f aca="false">+Inputs!$K$9*(1+Inputs!$J$10)^(Model!G5-Inputs!$I$9)/Inputs!$D$24</f>
        <v>3.61819852941176</v>
      </c>
      <c r="H74" s="83" t="n">
        <f aca="false">+Inputs!$K$9*(1+Inputs!$J$10)^(Model!H5-Inputs!$I$9)/Inputs!$D$24</f>
        <v>3.66342601102941</v>
      </c>
      <c r="I74" s="83" t="n">
        <f aca="false">+Inputs!$K$9*(1+Inputs!$J$10)^(Model!I5-Inputs!$I$9)/Inputs!$D$24</f>
        <v>3.70921883616728</v>
      </c>
      <c r="J74" s="83" t="n">
        <f aca="false">+Inputs!$K$9*(1+Inputs!$J$10)^(Model!J5-Inputs!$I$9)/Inputs!$D$24</f>
        <v>3.75558407161937</v>
      </c>
      <c r="K74" s="83" t="n">
        <f aca="false">+Inputs!$K$9*(1+Inputs!$J$10)^(Model!K5-Inputs!$I$9)/Inputs!$D$24</f>
        <v>3.80252887251461</v>
      </c>
      <c r="L74" s="83" t="n">
        <f aca="false">+Inputs!$K$9*(1+Inputs!$J$10)^(Model!L5-Inputs!$I$9)/Inputs!$D$24</f>
        <v>3.85006048342104</v>
      </c>
      <c r="M74" s="83" t="n">
        <f aca="false">+Inputs!$K$9*(1+Inputs!$J$10)^(Model!M5-Inputs!$I$9)/Inputs!$D$24</f>
        <v>3.89818623946381</v>
      </c>
      <c r="N74" s="83" t="n">
        <f aca="false">+Inputs!$K$9*(1+Inputs!$J$10)^(Model!N5-Inputs!$I$9)/Inputs!$D$24</f>
        <v>3.9469135674571</v>
      </c>
      <c r="O74" s="83" t="n">
        <f aca="false">+Inputs!$K$9*(1+Inputs!$J$10)^(Model!O5-Inputs!$I$9)/Inputs!$D$24</f>
        <v>3.99624998705032</v>
      </c>
      <c r="P74" s="83" t="n">
        <f aca="false">+Inputs!$K$9*(1+Inputs!$J$10)^(Model!P5-Inputs!$I$9)/Inputs!$D$24</f>
        <v>4.04620311188845</v>
      </c>
      <c r="Q74" s="83" t="n">
        <f aca="false">+Inputs!$K$9*(1+Inputs!$J$10)^(Model!Q5-Inputs!$I$9)/Inputs!$D$24</f>
        <v>4.09678065078705</v>
      </c>
      <c r="R74" s="83" t="n">
        <f aca="false">+Inputs!$K$9*(1+Inputs!$J$10)^(Model!R5-Inputs!$I$9)/Inputs!$D$24</f>
        <v>4.14799040892189</v>
      </c>
      <c r="S74" s="83" t="n">
        <f aca="false">+Inputs!$K$9*(1+Inputs!$J$10)^(Model!S5-Inputs!$I$9)/Inputs!$D$24</f>
        <v>4.19984028903341</v>
      </c>
      <c r="T74" s="83" t="n">
        <f aca="false">+Inputs!$K$9*(1+Inputs!$J$10)^(Model!T5-Inputs!$I$9)/Inputs!$D$24</f>
        <v>4.25233829264633</v>
      </c>
      <c r="U74" s="83" t="n">
        <f aca="false">+Inputs!$K$9*(1+Inputs!$J$10)^(Model!U5-Inputs!$I$9)/Inputs!$D$24</f>
        <v>4.30549252130441</v>
      </c>
      <c r="V74" s="83" t="n">
        <f aca="false">+Inputs!$K$9*(1+Inputs!$J$10)^(Model!V5-Inputs!$I$9)/Inputs!$D$24</f>
        <v>4.35931117782072</v>
      </c>
      <c r="W74" s="83" t="n">
        <f aca="false">+Inputs!$K$9*(1+Inputs!$J$10)^(Model!W5-Inputs!$I$9)/Inputs!$D$24</f>
        <v>4.41380256754347</v>
      </c>
      <c r="X74" s="83" t="n">
        <f aca="false">+Inputs!$K$9*(1+Inputs!$J$10)^(Model!X5-Inputs!$I$9)/Inputs!$D$24</f>
        <v>4.46897509963777</v>
      </c>
      <c r="Y74" s="83" t="n">
        <f aca="false">+Inputs!$K$9*(1+Inputs!$J$10)^(Model!Y5-Inputs!$I$9)/Inputs!$D$24</f>
        <v>4.52483728838324</v>
      </c>
      <c r="Z74" s="83" t="n">
        <f aca="false">+Inputs!$K$9*(1+Inputs!$J$10)^(Model!Z5-Inputs!$I$9)/Inputs!$D$24</f>
        <v>4.58139775448803</v>
      </c>
      <c r="AA74" s="83" t="n">
        <f aca="false">+Inputs!$K$9*(1+Inputs!$J$10)^(Model!AA5-Inputs!$I$9)/Inputs!$D$24</f>
        <v>4.63866522641913</v>
      </c>
      <c r="AB74" s="83" t="n">
        <f aca="false">+Inputs!$K$9*(1+Inputs!$J$10)^(Model!AB5-Inputs!$I$9)/Inputs!$D$24</f>
        <v>4.69664854174937</v>
      </c>
      <c r="AC74" s="39" t="n">
        <f aca="false">+Inputs!$K$9*(1+Inputs!$J$10)^(Model!AC5-Inputs!$I$9)/Inputs!$D$24</f>
        <v>4.75535664852124</v>
      </c>
    </row>
    <row r="75" customFormat="false" ht="12.75" hidden="false" customHeight="false" outlineLevel="0" collapsed="false">
      <c r="A75" s="25" t="s">
        <v>102</v>
      </c>
      <c r="B75" s="26"/>
      <c r="C75" s="26"/>
      <c r="D75" s="26"/>
      <c r="E75" s="75" t="n">
        <f aca="false">+E73*E74</f>
        <v>1282905.66727906</v>
      </c>
      <c r="F75" s="75" t="n">
        <f aca="false">+F73*F74</f>
        <v>1298941.98812005</v>
      </c>
      <c r="G75" s="75" t="n">
        <f aca="false">+G73*G74</f>
        <v>1315178.76297155</v>
      </c>
      <c r="H75" s="75" t="n">
        <f aca="false">+H73*H74</f>
        <v>1331618.49750869</v>
      </c>
      <c r="I75" s="75" t="n">
        <f aca="false">+I73*I74</f>
        <v>1348263.72872755</v>
      </c>
      <c r="J75" s="75" t="n">
        <f aca="false">+J73*J74</f>
        <v>1365117.02533664</v>
      </c>
      <c r="K75" s="75" t="n">
        <f aca="false">+K73*K74</f>
        <v>1382180.98815335</v>
      </c>
      <c r="L75" s="75" t="n">
        <f aca="false">+L73*L74</f>
        <v>1399458.25050527</v>
      </c>
      <c r="M75" s="75" t="n">
        <f aca="false">+M73*M74</f>
        <v>1416951.47863659</v>
      </c>
      <c r="N75" s="75" t="n">
        <f aca="false">+N73*N74</f>
        <v>1434663.37211954</v>
      </c>
      <c r="O75" s="75" t="n">
        <f aca="false">+O73*O74</f>
        <v>1452596.66427104</v>
      </c>
      <c r="P75" s="75" t="n">
        <f aca="false">+P73*P74</f>
        <v>1470754.12257442</v>
      </c>
      <c r="Q75" s="75" t="n">
        <f aca="false">+Q73*Q74</f>
        <v>1489138.5491066</v>
      </c>
      <c r="R75" s="75" t="n">
        <f aca="false">+R73*R74</f>
        <v>1507752.78097044</v>
      </c>
      <c r="S75" s="75" t="n">
        <f aca="false">+S73*S74</f>
        <v>1526599.69073257</v>
      </c>
      <c r="T75" s="75" t="n">
        <f aca="false">+T73*T74</f>
        <v>1545682.18686672</v>
      </c>
      <c r="U75" s="75" t="n">
        <f aca="false">+U73*U74</f>
        <v>1565003.21420256</v>
      </c>
      <c r="V75" s="75" t="n">
        <f aca="false">+V73*V74</f>
        <v>1584565.75438009</v>
      </c>
      <c r="W75" s="75" t="n">
        <f aca="false">+W73*W74</f>
        <v>1604372.82630984</v>
      </c>
      <c r="X75" s="75" t="n">
        <f aca="false">+X73*X74</f>
        <v>1624427.48663871</v>
      </c>
      <c r="Y75" s="75" t="n">
        <f aca="false">+Y73*Y74</f>
        <v>1644732.8302217</v>
      </c>
      <c r="Z75" s="75" t="n">
        <f aca="false">+Z73*Z74</f>
        <v>1665291.99059947</v>
      </c>
      <c r="AA75" s="75" t="n">
        <f aca="false">+AA73*AA74</f>
        <v>1686108.14048196</v>
      </c>
      <c r="AB75" s="75" t="n">
        <f aca="false">+AB73*AB74</f>
        <v>1707184.49223799</v>
      </c>
      <c r="AC75" s="76" t="n">
        <f aca="false">+AC73*AC74</f>
        <v>0</v>
      </c>
    </row>
    <row r="77" customFormat="false" ht="12.75" hidden="false" customHeight="false" outlineLevel="0" collapsed="false">
      <c r="A77" s="47" t="s">
        <v>103</v>
      </c>
      <c r="B77" s="48"/>
      <c r="C77" s="48"/>
      <c r="D77" s="48"/>
      <c r="E77" s="94" t="n">
        <f aca="false">+E75+E50+E46+E42+E13+E9</f>
        <v>21300682.8915764</v>
      </c>
      <c r="F77" s="94" t="n">
        <f aca="false">+F75+F50+F46+F42+F13+F9</f>
        <v>21534648.6836972</v>
      </c>
      <c r="G77" s="94" t="n">
        <f aca="false">+G75+G50+G46+G42+G13+G9</f>
        <v>21775047.7658988</v>
      </c>
      <c r="H77" s="94" t="n">
        <f aca="false">+H75+H50+H46+H42+H13+H9</f>
        <v>22022065.8158376</v>
      </c>
      <c r="I77" s="94" t="n">
        <f aca="false">+I75+I50+I46+I42+I13+I9</f>
        <v>22275893.9899865</v>
      </c>
      <c r="J77" s="94" t="n">
        <f aca="false">+J75+J50+J46+J42+J13+J9</f>
        <v>22536729.0868559</v>
      </c>
      <c r="K77" s="94" t="n">
        <f aca="false">+K75+K50+K46+K42+K13+K9</f>
        <v>22804773.7150959</v>
      </c>
      <c r="L77" s="94" t="n">
        <f aca="false">+L75+L50+L46+L42+L13+L9</f>
        <v>23080236.4666286</v>
      </c>
      <c r="M77" s="94" t="n">
        <f aca="false">+M75+M50+M46+M42+M13+M9</f>
        <v>23363332.0949583</v>
      </c>
      <c r="N77" s="94" t="n">
        <f aca="false">+N75+N50+N46+N42+N13+N9</f>
        <v>23654281.698817</v>
      </c>
      <c r="O77" s="94" t="n">
        <f aca="false">+O75+O50+O46+O42+O13+O9</f>
        <v>23953312.9113041</v>
      </c>
      <c r="P77" s="94" t="n">
        <f aca="false">+P75+P50+P46+P42+P13+P9</f>
        <v>24260660.0946848</v>
      </c>
      <c r="Q77" s="94" t="n">
        <f aca="false">+Q75+Q50+Q46+Q42+Q13+Q9</f>
        <v>24576564.5410175</v>
      </c>
      <c r="R77" s="94" t="n">
        <f aca="false">+R75+R50+R46+R42+R13+R9</f>
        <v>24901274.6787838</v>
      </c>
      <c r="S77" s="94" t="n">
        <f aca="false">+S75+S50+S46+S42+S13+S9</f>
        <v>25235046.2857023</v>
      </c>
      <c r="T77" s="94" t="n">
        <f aca="false">+T75+T50+T46+T42+T13+T9</f>
        <v>25578142.7079102</v>
      </c>
      <c r="U77" s="94" t="n">
        <f aca="false">+U75+U50+U46+U42+U13+U9</f>
        <v>25930835.0857049</v>
      </c>
      <c r="V77" s="94" t="n">
        <f aca="false">+V75+V50+V46+V42+V13+V9</f>
        <v>26293402.5860404</v>
      </c>
      <c r="W77" s="94" t="n">
        <f aca="false">+W75+W50+W46+W42+W13+W9</f>
        <v>26666132.641983</v>
      </c>
      <c r="X77" s="94" t="n">
        <f aca="false">+X75+X50+X46+X42+X13+X9</f>
        <v>27049321.1993334</v>
      </c>
      <c r="Y77" s="94" t="n">
        <f aca="false">+Y75+Y50+Y46+Y42+Y13+Y9</f>
        <v>27443272.9706304</v>
      </c>
      <c r="Z77" s="94" t="n">
        <f aca="false">+Z75+Z50+Z46+Z42+Z13+Z9</f>
        <v>27848301.6967579</v>
      </c>
      <c r="AA77" s="94" t="n">
        <f aca="false">+AA75+AA50+AA46+AA42+AA13+AA9</f>
        <v>28264730.4163817</v>
      </c>
      <c r="AB77" s="94" t="n">
        <f aca="false">+AB75+AB50+AB46+AB42+AB13+AB9</f>
        <v>28692891.7434533</v>
      </c>
      <c r="AC77" s="95" t="n">
        <f aca="false">+AC75+AC50+AC46+AC42+AC13+AC9</f>
        <v>0</v>
      </c>
    </row>
    <row r="78" customFormat="false" ht="12.75" hidden="false" customHeight="false" outlineLevel="0" collapsed="false">
      <c r="A78" s="96" t="s">
        <v>104</v>
      </c>
      <c r="B78" s="9"/>
      <c r="C78" s="9"/>
      <c r="D78" s="9"/>
      <c r="E78" s="97" t="n">
        <f aca="false">+E77/(Inputs!$D$21*E4/12)</f>
        <v>0.895664069110099</v>
      </c>
      <c r="F78" s="97" t="n">
        <f aca="false">+F77/(Inputs!$D$21*F4/12)</f>
        <v>0.9055020050331</v>
      </c>
      <c r="G78" s="97" t="n">
        <f aca="false">+G77/(Inputs!$D$21*G4/12)</f>
        <v>0.915610451850087</v>
      </c>
      <c r="H78" s="97" t="n">
        <f aca="false">+H77/(Inputs!$D$21*H4/12)</f>
        <v>0.925997217048085</v>
      </c>
      <c r="I78" s="97" t="n">
        <f aca="false">+I77/(Inputs!$D$21*I4/12)</f>
        <v>0.936670338490729</v>
      </c>
      <c r="J78" s="97" t="n">
        <f aca="false">+J77/(Inputs!$D$21*J4/12)</f>
        <v>0.947638091281468</v>
      </c>
      <c r="K78" s="97" t="n">
        <f aca="false">+K77/(Inputs!$D$21*K4/12)</f>
        <v>0.958908994832056</v>
      </c>
      <c r="L78" s="97" t="n">
        <f aca="false">+L77/(Inputs!$D$21*L4/12)</f>
        <v>0.970491820142487</v>
      </c>
      <c r="M78" s="97" t="n">
        <f aca="false">+M77/(Inputs!$D$21*M4/12)</f>
        <v>0.982395597298726</v>
      </c>
      <c r="N78" s="97" t="n">
        <f aca="false">+N77/(Inputs!$D$21*N4/12)</f>
        <v>0.994629623194727</v>
      </c>
      <c r="O78" s="97" t="n">
        <f aca="false">+O77/(Inputs!$D$21*O4/12)</f>
        <v>1.0072034694855</v>
      </c>
      <c r="P78" s="97" t="n">
        <f aca="false">+P77/(Inputs!$D$21*P4/12)</f>
        <v>1.0201269907781</v>
      </c>
      <c r="Q78" s="97" t="n">
        <f aca="false">+Q77/(Inputs!$D$21*Q4/12)</f>
        <v>1.03341033306776</v>
      </c>
      <c r="R78" s="97" t="n">
        <f aca="false">+R77/(Inputs!$D$21*R4/12)</f>
        <v>1.04706394242636</v>
      </c>
      <c r="S78" s="97" t="n">
        <f aca="false">+S77/(Inputs!$D$21*S4/12)</f>
        <v>1.06109857395098</v>
      </c>
      <c r="T78" s="97" t="n">
        <f aca="false">+T77/(Inputs!$D$21*T4/12)</f>
        <v>1.07552530098016</v>
      </c>
      <c r="U78" s="97" t="n">
        <f aca="false">+U77/(Inputs!$D$21*U4/12)</f>
        <v>1.09035552458603</v>
      </c>
      <c r="V78" s="97" t="n">
        <f aca="false">+V77/(Inputs!$D$21*V4/12)</f>
        <v>1.10560098335045</v>
      </c>
      <c r="W78" s="97" t="n">
        <f aca="false">+W77/(Inputs!$D$21*W4/12)</f>
        <v>1.12127376343382</v>
      </c>
      <c r="X78" s="97" t="n">
        <f aca="false">+X77/(Inputs!$D$21*X4/12)</f>
        <v>1.13738630894514</v>
      </c>
      <c r="Y78" s="97" t="n">
        <f aca="false">+Y77/(Inputs!$D$21*Y4/12)</f>
        <v>1.15395143262259</v>
      </c>
      <c r="Z78" s="97" t="n">
        <f aca="false">+Z77/(Inputs!$D$21*Z4/12)</f>
        <v>1.17098232683365</v>
      </c>
      <c r="AA78" s="97" t="n">
        <f aca="false">+AA77/(Inputs!$D$21*AA4/12)</f>
        <v>1.18849257490462</v>
      </c>
      <c r="AB78" s="97" t="n">
        <f aca="false">+AB77/(Inputs!$D$21*AB4/12)</f>
        <v>1.20649616278922</v>
      </c>
      <c r="AC78" s="98" t="e">
        <f aca="false">+AC77/(Inputs!$D$21*AC4/12)</f>
        <v>#DIV/0!</v>
      </c>
      <c r="AD78" s="99"/>
      <c r="AE78" s="99"/>
      <c r="AF78" s="99"/>
      <c r="AG78" s="99"/>
      <c r="AH78" s="100"/>
      <c r="AI78" s="100"/>
      <c r="AJ78" s="100"/>
      <c r="AK78" s="100"/>
      <c r="AL78" s="100"/>
      <c r="AM78" s="100"/>
      <c r="AN78" s="100"/>
      <c r="AO78" s="100"/>
    </row>
    <row r="80" customFormat="false" ht="12.75" hidden="false" customHeight="false" outlineLevel="0" collapsed="false">
      <c r="A80" s="101" t="s">
        <v>105</v>
      </c>
      <c r="B80" s="102"/>
      <c r="C80" s="102"/>
      <c r="D80" s="103" t="n">
        <v>2002</v>
      </c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6"/>
      <c r="V80" s="6"/>
      <c r="W80" s="6"/>
      <c r="X80" s="6"/>
      <c r="Y80" s="6"/>
      <c r="Z80" s="6"/>
      <c r="AA80" s="6"/>
      <c r="AB80" s="6"/>
      <c r="AC80" s="7"/>
    </row>
    <row r="81" customFormat="false" ht="12.75" hidden="false" customHeight="false" outlineLevel="0" collapsed="false">
      <c r="A81" s="104" t="s">
        <v>106</v>
      </c>
      <c r="B81" s="105"/>
      <c r="C81" s="105"/>
      <c r="D81" s="106" t="n">
        <f aca="false">+E81*(1+Inputs!J11)^($D$80-Model!E$5)</f>
        <v>0</v>
      </c>
      <c r="E81" s="107" t="n">
        <f aca="false">+E9/(Inputs!$D$21*Model!E4/12)</f>
        <v>0</v>
      </c>
      <c r="F81" s="107" t="n">
        <f aca="false">+F9/(Inputs!$D$21*Model!F4/12)</f>
        <v>0</v>
      </c>
      <c r="G81" s="107" t="n">
        <f aca="false">+G9/(Inputs!$D$21*Model!G4/12)</f>
        <v>0</v>
      </c>
      <c r="H81" s="107" t="n">
        <f aca="false">+H9/(Inputs!$D$21*Model!H4/12)</f>
        <v>0</v>
      </c>
      <c r="I81" s="107" t="n">
        <f aca="false">+I9/(Inputs!$D$21*Model!I4/12)</f>
        <v>0</v>
      </c>
      <c r="J81" s="107" t="n">
        <f aca="false">+J9/(Inputs!$D$21*Model!J4/12)</f>
        <v>0</v>
      </c>
      <c r="K81" s="107" t="n">
        <f aca="false">+K9/(Inputs!$D$21*Model!K4/12)</f>
        <v>0</v>
      </c>
      <c r="L81" s="107" t="n">
        <f aca="false">+L9/(Inputs!$D$21*Model!L4/12)</f>
        <v>0</v>
      </c>
      <c r="M81" s="107" t="n">
        <f aca="false">+M9/(Inputs!$D$21*Model!M4/12)</f>
        <v>0</v>
      </c>
      <c r="N81" s="107" t="n">
        <f aca="false">+N9/(Inputs!$D$21*Model!N4/12)</f>
        <v>0</v>
      </c>
      <c r="O81" s="107" t="n">
        <f aca="false">+O9/(Inputs!$D$21*Model!O4/12)</f>
        <v>0</v>
      </c>
      <c r="P81" s="107" t="n">
        <f aca="false">+P9/(Inputs!$D$21*Model!P4/12)</f>
        <v>0</v>
      </c>
      <c r="Q81" s="107" t="n">
        <f aca="false">+Q9/(Inputs!$D$21*Model!Q4/12)</f>
        <v>0</v>
      </c>
      <c r="R81" s="107" t="n">
        <f aca="false">+R9/(Inputs!$D$21*Model!R4/12)</f>
        <v>0</v>
      </c>
      <c r="S81" s="107" t="n">
        <f aca="false">+S9/(Inputs!$D$21*Model!S4/12)</f>
        <v>0</v>
      </c>
      <c r="T81" s="107" t="n">
        <f aca="false">+T9/(Inputs!$D$21*Model!T4/12)</f>
        <v>0</v>
      </c>
      <c r="U81" s="100" t="n">
        <f aca="false">+U9/(Inputs!$D$21*Model!U4/12)</f>
        <v>0</v>
      </c>
      <c r="V81" s="100" t="n">
        <f aca="false">+V9/(Inputs!$D$21*Model!V4/12)</f>
        <v>0</v>
      </c>
      <c r="W81" s="100" t="n">
        <f aca="false">+W9/(Inputs!$D$21*Model!W4/12)</f>
        <v>0</v>
      </c>
      <c r="X81" s="100" t="n">
        <f aca="false">+X9/(Inputs!$D$21*Model!X4/12)</f>
        <v>0</v>
      </c>
      <c r="Y81" s="100" t="n">
        <f aca="false">+Y9/(Inputs!$D$21*Model!Y4/12)</f>
        <v>0</v>
      </c>
      <c r="Z81" s="100" t="n">
        <f aca="false">+Z9/(Inputs!$D$21*Model!Z4/12)</f>
        <v>0</v>
      </c>
      <c r="AA81" s="100" t="n">
        <f aca="false">+AA9/(Inputs!$D$21*Model!AA4/12)</f>
        <v>0</v>
      </c>
      <c r="AB81" s="100" t="n">
        <f aca="false">+AB9/(Inputs!$D$21*Model!AB4/12)</f>
        <v>0</v>
      </c>
      <c r="AC81" s="108" t="e">
        <f aca="false">+AC9/(Inputs!$D$21*Model!AC4/12)</f>
        <v>#DIV/0!</v>
      </c>
    </row>
    <row r="82" customFormat="false" ht="12.75" hidden="false" customHeight="false" outlineLevel="0" collapsed="false">
      <c r="A82" s="104" t="s">
        <v>107</v>
      </c>
      <c r="B82" s="105"/>
      <c r="C82" s="105"/>
      <c r="D82" s="106" t="n">
        <f aca="false">+E82*(1+Inputs!J12)^($D$80-Model!E$5)</f>
        <v>0.454124968463544</v>
      </c>
      <c r="E82" s="107" t="n">
        <f aca="false">+E13/(Inputs!$D$21*Model!E$4/12)</f>
        <v>0.454124968463544</v>
      </c>
      <c r="F82" s="107" t="n">
        <f aca="false">+F13/(Inputs!$D$21*Model!F$4/12)</f>
        <v>0.454124968463544</v>
      </c>
      <c r="G82" s="107" t="n">
        <f aca="false">+G13/(Inputs!$D$21*Model!G$4/12)</f>
        <v>0.454124968463544</v>
      </c>
      <c r="H82" s="107" t="n">
        <f aca="false">+H13/(Inputs!$D$21*Model!H$4/12)</f>
        <v>0.454124968463544</v>
      </c>
      <c r="I82" s="107" t="n">
        <f aca="false">+I13/(Inputs!$D$21*Model!I$4/12)</f>
        <v>0.454124968463544</v>
      </c>
      <c r="J82" s="107" t="n">
        <f aca="false">+J13/(Inputs!$D$21*Model!J$4/12)</f>
        <v>0.454124968463544</v>
      </c>
      <c r="K82" s="107" t="n">
        <f aca="false">+K13/(Inputs!$D$21*Model!K$4/12)</f>
        <v>0.454124968463544</v>
      </c>
      <c r="L82" s="107" t="n">
        <f aca="false">+L13/(Inputs!$D$21*Model!L$4/12)</f>
        <v>0.454124968463544</v>
      </c>
      <c r="M82" s="107" t="n">
        <f aca="false">+M13/(Inputs!$D$21*Model!M$4/12)</f>
        <v>0.454124968463544</v>
      </c>
      <c r="N82" s="107" t="n">
        <f aca="false">+N13/(Inputs!$D$21*Model!N$4/12)</f>
        <v>0.454124968463544</v>
      </c>
      <c r="O82" s="107" t="n">
        <f aca="false">+O13/(Inputs!$D$21*Model!O$4/12)</f>
        <v>0.454124968463544</v>
      </c>
      <c r="P82" s="107" t="n">
        <f aca="false">+P13/(Inputs!$D$21*Model!P$4/12)</f>
        <v>0.454124968463544</v>
      </c>
      <c r="Q82" s="107" t="n">
        <f aca="false">+Q13/(Inputs!$D$21*Model!Q$4/12)</f>
        <v>0.454124968463544</v>
      </c>
      <c r="R82" s="107" t="n">
        <f aca="false">+R13/(Inputs!$D$21*Model!R$4/12)</f>
        <v>0.454124968463544</v>
      </c>
      <c r="S82" s="107" t="n">
        <f aca="false">+S13/(Inputs!$D$21*Model!S$4/12)</f>
        <v>0.454124968463544</v>
      </c>
      <c r="T82" s="107" t="n">
        <f aca="false">+T13/(Inputs!$D$21*Model!T$4/12)</f>
        <v>0.454124968463544</v>
      </c>
      <c r="U82" s="100" t="n">
        <f aca="false">+U13/(Inputs!$D$21*Model!U$4/12)</f>
        <v>0.454124968463544</v>
      </c>
      <c r="V82" s="100" t="n">
        <f aca="false">+V13/(Inputs!$D$21*Model!V$4/12)</f>
        <v>0.454124968463544</v>
      </c>
      <c r="W82" s="100" t="n">
        <f aca="false">+W13/(Inputs!$D$21*Model!W$4/12)</f>
        <v>0.454124968463544</v>
      </c>
      <c r="X82" s="100" t="n">
        <f aca="false">+X13/(Inputs!$D$21*Model!X$4/12)</f>
        <v>0.454124968463544</v>
      </c>
      <c r="Y82" s="100" t="n">
        <f aca="false">+Y13/(Inputs!$D$21*Model!Y$4/12)</f>
        <v>0.454124968463544</v>
      </c>
      <c r="Z82" s="100" t="n">
        <f aca="false">+Z13/(Inputs!$D$21*Model!Z$4/12)</f>
        <v>0.454124968463544</v>
      </c>
      <c r="AA82" s="100" t="n">
        <f aca="false">+AA13/(Inputs!$D$21*Model!AA$4/12)</f>
        <v>0.454124968463544</v>
      </c>
      <c r="AB82" s="100" t="n">
        <f aca="false">+AB13/(Inputs!$D$21*Model!AB$4/12)</f>
        <v>0.454124968463544</v>
      </c>
      <c r="AC82" s="108" t="e">
        <f aca="false">+AC13/(Inputs!$D$21*Model!AC$4/12)</f>
        <v>#DIV/0!</v>
      </c>
    </row>
    <row r="83" customFormat="false" ht="12.75" hidden="false" customHeight="false" outlineLevel="0" collapsed="false">
      <c r="A83" s="104" t="s">
        <v>108</v>
      </c>
      <c r="B83" s="105"/>
      <c r="C83" s="105"/>
      <c r="D83" s="106" t="n">
        <f aca="false">+E83*(1+Inputs!J10)^($D$80-Model!E$5)</f>
        <v>0.0586370134654135</v>
      </c>
      <c r="E83" s="107" t="n">
        <f aca="false">+E42/(Inputs!$D$21*Model!E$4/12)</f>
        <v>0.0586370134654135</v>
      </c>
      <c r="F83" s="107" t="n">
        <f aca="false">+F42/(Inputs!$D$21*Model!F$4/12)</f>
        <v>0.0593699761337312</v>
      </c>
      <c r="G83" s="107" t="n">
        <f aca="false">+G42/(Inputs!$D$21*Model!G$4/12)</f>
        <v>0.0601121008354028</v>
      </c>
      <c r="H83" s="107" t="n">
        <f aca="false">+H42/(Inputs!$D$21*Model!H$4/12)</f>
        <v>0.0608635020958453</v>
      </c>
      <c r="I83" s="107" t="n">
        <f aca="false">+I42/(Inputs!$D$21*Model!I$4/12)</f>
        <v>0.0616242958720434</v>
      </c>
      <c r="J83" s="107" t="n">
        <f aca="false">+J42/(Inputs!$D$21*Model!J$4/12)</f>
        <v>0.062394599570444</v>
      </c>
      <c r="K83" s="107" t="n">
        <f aca="false">+K42/(Inputs!$D$21*Model!K$4/12)</f>
        <v>0.0631745320650745</v>
      </c>
      <c r="L83" s="107" t="n">
        <f aca="false">+L42/(Inputs!$D$21*Model!L$4/12)</f>
        <v>0.0639642137158879</v>
      </c>
      <c r="M83" s="107" t="n">
        <f aca="false">+M42/(Inputs!$D$21*Model!M$4/12)</f>
        <v>0.0647637663873365</v>
      </c>
      <c r="N83" s="107" t="n">
        <f aca="false">+N42/(Inputs!$D$21*Model!N$4/12)</f>
        <v>0.0655733134671782</v>
      </c>
      <c r="O83" s="107" t="n">
        <f aca="false">+O42/(Inputs!$D$21*Model!O$4/12)</f>
        <v>0.0663929798855179</v>
      </c>
      <c r="P83" s="107" t="n">
        <f aca="false">+P42/(Inputs!$D$21*Model!P$4/12)</f>
        <v>0.0672228921340869</v>
      </c>
      <c r="Q83" s="107" t="n">
        <f aca="false">+Q42/(Inputs!$D$21*Model!Q$4/12)</f>
        <v>0.068063178285763</v>
      </c>
      <c r="R83" s="107" t="n">
        <f aca="false">+R42/(Inputs!$D$21*Model!R$4/12)</f>
        <v>0.068913968014335</v>
      </c>
      <c r="S83" s="107" t="n">
        <f aca="false">+S42/(Inputs!$D$21*Model!S$4/12)</f>
        <v>0.0697753926145142</v>
      </c>
      <c r="T83" s="107" t="n">
        <f aca="false">+T42/(Inputs!$D$21*Model!T$4/12)</f>
        <v>0.0706475850221956</v>
      </c>
      <c r="U83" s="100" t="n">
        <f aca="false">+U42/(Inputs!$D$21*Model!U$4/12)</f>
        <v>0.0715306798349731</v>
      </c>
      <c r="V83" s="100" t="n">
        <f aca="false">+V42/(Inputs!$D$21*Model!V$4/12)</f>
        <v>0.0724248133329103</v>
      </c>
      <c r="W83" s="100" t="n">
        <f aca="false">+W42/(Inputs!$D$21*Model!W$4/12)</f>
        <v>0.0733301234995716</v>
      </c>
      <c r="X83" s="100" t="n">
        <f aca="false">+X42/(Inputs!$D$21*Model!X$4/12)</f>
        <v>0.0742467500433163</v>
      </c>
      <c r="Y83" s="100" t="n">
        <f aca="false">+Y42/(Inputs!$D$21*Model!Y$4/12)</f>
        <v>0.0751748344188577</v>
      </c>
      <c r="Z83" s="100" t="n">
        <f aca="false">+Z42/(Inputs!$D$21*Model!Z$4/12)</f>
        <v>0.0761145198490934</v>
      </c>
      <c r="AA83" s="100" t="n">
        <f aca="false">+AA42/(Inputs!$D$21*Model!AA$4/12)</f>
        <v>0.0770659513472071</v>
      </c>
      <c r="AB83" s="100" t="n">
        <f aca="false">+AB42/(Inputs!$D$21*Model!AB$4/12)</f>
        <v>0.0780292757390472</v>
      </c>
      <c r="AC83" s="108" t="e">
        <f aca="false">+AC42/(Inputs!$D$21*Model!AC$4/12)</f>
        <v>#DIV/0!</v>
      </c>
    </row>
    <row r="84" customFormat="false" ht="12.75" hidden="false" customHeight="false" outlineLevel="0" collapsed="false">
      <c r="A84" s="104" t="s">
        <v>11</v>
      </c>
      <c r="B84" s="105"/>
      <c r="C84" s="105"/>
      <c r="D84" s="106" t="n">
        <f aca="false">+E84*(1+Inputs!J8)^($D$80-Model!E$5)</f>
        <v>0.0479354133378185</v>
      </c>
      <c r="E84" s="107" t="n">
        <f aca="false">+E46/(Inputs!$D$21*Model!E$4/12)</f>
        <v>0.0479354133378185</v>
      </c>
      <c r="F84" s="107" t="n">
        <f aca="false">+F46/(Inputs!$D$21*Model!F$4/12)</f>
        <v>0.0479354133378185</v>
      </c>
      <c r="G84" s="107" t="n">
        <f aca="false">+G46/(Inputs!$D$21*Model!G$4/12)</f>
        <v>0.0479354133378185</v>
      </c>
      <c r="H84" s="107" t="n">
        <f aca="false">+H46/(Inputs!$D$21*Model!H$4/12)</f>
        <v>0.0479354133378185</v>
      </c>
      <c r="I84" s="107" t="n">
        <f aca="false">+I46/(Inputs!$D$21*Model!I$4/12)</f>
        <v>0.0479354133378185</v>
      </c>
      <c r="J84" s="107" t="n">
        <f aca="false">+J46/(Inputs!$D$21*Model!J$4/12)</f>
        <v>0.0479354133378185</v>
      </c>
      <c r="K84" s="107" t="n">
        <f aca="false">+K46/(Inputs!$D$21*Model!K$4/12)</f>
        <v>0.0479354133378185</v>
      </c>
      <c r="L84" s="107" t="n">
        <f aca="false">+L46/(Inputs!$D$21*Model!L$4/12)</f>
        <v>0.0479354133378185</v>
      </c>
      <c r="M84" s="107" t="n">
        <f aca="false">+M46/(Inputs!$D$21*Model!M$4/12)</f>
        <v>0.0479354133378185</v>
      </c>
      <c r="N84" s="107" t="n">
        <f aca="false">+N46/(Inputs!$D$21*Model!N$4/12)</f>
        <v>0.0479354133378185</v>
      </c>
      <c r="O84" s="107" t="n">
        <f aca="false">+O46/(Inputs!$D$21*Model!O$4/12)</f>
        <v>0.0479354133378185</v>
      </c>
      <c r="P84" s="107" t="n">
        <f aca="false">+P46/(Inputs!$D$21*Model!P$4/12)</f>
        <v>0.0479354133378185</v>
      </c>
      <c r="Q84" s="107" t="n">
        <f aca="false">+Q46/(Inputs!$D$21*Model!Q$4/12)</f>
        <v>0.0479354133378185</v>
      </c>
      <c r="R84" s="107" t="n">
        <f aca="false">+R46/(Inputs!$D$21*Model!R$4/12)</f>
        <v>0.0479354133378185</v>
      </c>
      <c r="S84" s="107" t="n">
        <f aca="false">+S46/(Inputs!$D$21*Model!S$4/12)</f>
        <v>0.0479354133378185</v>
      </c>
      <c r="T84" s="107" t="n">
        <f aca="false">+T46/(Inputs!$D$21*Model!T$4/12)</f>
        <v>0.0479354133378185</v>
      </c>
      <c r="U84" s="100" t="n">
        <f aca="false">+U46/(Inputs!$D$21*Model!U$4/12)</f>
        <v>0.0479354133378185</v>
      </c>
      <c r="V84" s="100" t="n">
        <f aca="false">+V46/(Inputs!$D$21*Model!V$4/12)</f>
        <v>0.0479354133378185</v>
      </c>
      <c r="W84" s="100" t="n">
        <f aca="false">+W46/(Inputs!$D$21*Model!W$4/12)</f>
        <v>0.0479354133378185</v>
      </c>
      <c r="X84" s="100" t="n">
        <f aca="false">+X46/(Inputs!$D$21*Model!X$4/12)</f>
        <v>0.0479354133378185</v>
      </c>
      <c r="Y84" s="100" t="n">
        <f aca="false">+Y46/(Inputs!$D$21*Model!Y$4/12)</f>
        <v>0.0479354133378185</v>
      </c>
      <c r="Z84" s="100" t="n">
        <f aca="false">+Z46/(Inputs!$D$21*Model!Z$4/12)</f>
        <v>0.0479354133378185</v>
      </c>
      <c r="AA84" s="100" t="n">
        <f aca="false">+AA46/(Inputs!$D$21*Model!AA$4/12)</f>
        <v>0.0479354133378185</v>
      </c>
      <c r="AB84" s="100" t="n">
        <f aca="false">+AB46/(Inputs!$D$21*Model!AB$4/12)</f>
        <v>0.0479354133378185</v>
      </c>
      <c r="AC84" s="108" t="e">
        <f aca="false">+AC46/(Inputs!$D$21*Model!AC$4/12)</f>
        <v>#DIV/0!</v>
      </c>
    </row>
    <row r="85" customFormat="false" ht="12.75" hidden="false" customHeight="false" outlineLevel="0" collapsed="false">
      <c r="A85" s="104" t="s">
        <v>23</v>
      </c>
      <c r="B85" s="105"/>
      <c r="C85" s="105"/>
      <c r="D85" s="106" t="n">
        <f aca="false">+E85*(1+Inputs!J14)^($D$80-Model!E$5)</f>
        <v>0.281022276093804</v>
      </c>
      <c r="E85" s="107" t="n">
        <f aca="false">+E50/(Inputs!$D$21*Model!E$4/12)</f>
        <v>0.281022276093804</v>
      </c>
      <c r="F85" s="107" t="n">
        <f aca="false">+F50/(Inputs!$D$21*Model!F$4/12)</f>
        <v>0.289452944376619</v>
      </c>
      <c r="G85" s="107" t="n">
        <f aca="false">+G50/(Inputs!$D$21*Model!G$4/12)</f>
        <v>0.298136532707917</v>
      </c>
      <c r="H85" s="107" t="n">
        <f aca="false">+H50/(Inputs!$D$21*Model!H$4/12)</f>
        <v>0.307080628689155</v>
      </c>
      <c r="I85" s="107" t="n">
        <f aca="false">+I50/(Inputs!$D$21*Model!I$4/12)</f>
        <v>0.316293047549829</v>
      </c>
      <c r="J85" s="107" t="n">
        <f aca="false">+J50/(Inputs!$D$21*Model!J$4/12)</f>
        <v>0.325781838976324</v>
      </c>
      <c r="K85" s="107" t="n">
        <f aca="false">+K50/(Inputs!$D$21*Model!K$4/12)</f>
        <v>0.335555294145614</v>
      </c>
      <c r="L85" s="107" t="n">
        <f aca="false">+L50/(Inputs!$D$21*Model!L$4/12)</f>
        <v>0.345621952969982</v>
      </c>
      <c r="M85" s="107" t="n">
        <f aca="false">+M50/(Inputs!$D$21*Model!M$4/12)</f>
        <v>0.355990611559082</v>
      </c>
      <c r="N85" s="107" t="n">
        <f aca="false">+N50/(Inputs!$D$21*Model!N$4/12)</f>
        <v>0.366670329905854</v>
      </c>
      <c r="O85" s="107" t="n">
        <f aca="false">+O50/(Inputs!$D$21*Model!O$4/12)</f>
        <v>0.37767043980303</v>
      </c>
      <c r="P85" s="107" t="n">
        <f aca="false">+P50/(Inputs!$D$21*Model!P$4/12)</f>
        <v>0.389000552997121</v>
      </c>
      <c r="Q85" s="107" t="n">
        <f aca="false">+Q50/(Inputs!$D$21*Model!Q$4/12)</f>
        <v>0.400670569587034</v>
      </c>
      <c r="R85" s="107" t="n">
        <f aca="false">+R50/(Inputs!$D$21*Model!R$4/12)</f>
        <v>0.412690686674645</v>
      </c>
      <c r="S85" s="107" t="n">
        <f aca="false">+S50/(Inputs!$D$21*Model!S$4/12)</f>
        <v>0.425071407274885</v>
      </c>
      <c r="T85" s="107" t="n">
        <f aca="false">+T50/(Inputs!$D$21*Model!T$4/12)</f>
        <v>0.437823549493131</v>
      </c>
      <c r="U85" s="100" t="n">
        <f aca="false">+U50/(Inputs!$D$21*Model!U$4/12)</f>
        <v>0.450958255977925</v>
      </c>
      <c r="V85" s="100" t="n">
        <f aca="false">+V50/(Inputs!$D$21*Model!V$4/12)</f>
        <v>0.464487003657263</v>
      </c>
      <c r="W85" s="100" t="n">
        <f aca="false">+W50/(Inputs!$D$21*Model!W$4/12)</f>
        <v>0.478421613766981</v>
      </c>
      <c r="X85" s="100" t="n">
        <f aca="false">+X50/(Inputs!$D$21*Model!X$4/12)</f>
        <v>0.49277426217999</v>
      </c>
      <c r="Y85" s="100" t="n">
        <f aca="false">+Y50/(Inputs!$D$21*Model!Y$4/12)</f>
        <v>0.50755749004539</v>
      </c>
      <c r="Z85" s="100" t="n">
        <f aca="false">+Z50/(Inputs!$D$21*Model!Z$4/12)</f>
        <v>0.522784214746752</v>
      </c>
      <c r="AA85" s="100" t="n">
        <f aca="false">+AA50/(Inputs!$D$21*Model!AA$4/12)</f>
        <v>0.538467741189154</v>
      </c>
      <c r="AB85" s="100" t="n">
        <f aca="false">+AB50/(Inputs!$D$21*Model!AB$4/12)</f>
        <v>0.554621773424829</v>
      </c>
      <c r="AC85" s="108" t="e">
        <f aca="false">+AC50/(Inputs!$D$21*Model!AC$4/12)</f>
        <v>#DIV/0!</v>
      </c>
    </row>
    <row r="86" customFormat="false" ht="15" hidden="false" customHeight="false" outlineLevel="0" collapsed="false">
      <c r="A86" s="104" t="s">
        <v>109</v>
      </c>
      <c r="B86" s="105"/>
      <c r="C86" s="105"/>
      <c r="D86" s="109" t="n">
        <f aca="false">+E86*(1+Inputs!J9)^($D$80-Model!E$5)</f>
        <v>0.0539443977495189</v>
      </c>
      <c r="E86" s="110" t="n">
        <f aca="false">+E75/(Inputs!$D$21*Model!E4/12)</f>
        <v>0.0539443977495189</v>
      </c>
      <c r="F86" s="110" t="n">
        <f aca="false">+F75/(Inputs!$D$21*Model!F4/12)</f>
        <v>0.0546187027213879</v>
      </c>
      <c r="G86" s="110" t="n">
        <f aca="false">+G75/(Inputs!$D$21*Model!G4/12)</f>
        <v>0.0553014365054052</v>
      </c>
      <c r="H86" s="110" t="n">
        <f aca="false">+H75/(Inputs!$D$21*Model!H4/12)</f>
        <v>0.0559927044617228</v>
      </c>
      <c r="I86" s="110" t="n">
        <f aca="false">+I75/(Inputs!$D$21*Model!I4/12)</f>
        <v>0.0566926132674943</v>
      </c>
      <c r="J86" s="110" t="n">
        <f aca="false">+J75/(Inputs!$D$21*Model!J4/12)</f>
        <v>0.057401270933338</v>
      </c>
      <c r="K86" s="110" t="n">
        <f aca="false">+K75/(Inputs!$D$21*Model!K4/12)</f>
        <v>0.0581187868200047</v>
      </c>
      <c r="L86" s="110" t="n">
        <f aca="false">+L75/(Inputs!$D$21*Model!L4/12)</f>
        <v>0.0588452716552548</v>
      </c>
      <c r="M86" s="110" t="n">
        <f aca="false">+M75/(Inputs!$D$21*Model!M4/12)</f>
        <v>0.0595808375509455</v>
      </c>
      <c r="N86" s="110" t="n">
        <f aca="false">+N75/(Inputs!$D$21*Model!N4/12)</f>
        <v>0.0603255980203323</v>
      </c>
      <c r="O86" s="110" t="n">
        <f aca="false">+O75/(Inputs!$D$21*Model!O4/12)</f>
        <v>0.0610796679955864</v>
      </c>
      <c r="P86" s="110" t="n">
        <f aca="false">+P75/(Inputs!$D$21*Model!P4/12)</f>
        <v>0.0618431638455313</v>
      </c>
      <c r="Q86" s="110" t="n">
        <f aca="false">+Q75/(Inputs!$D$21*Model!Q4/12)</f>
        <v>0.0626162033936004</v>
      </c>
      <c r="R86" s="110" t="n">
        <f aca="false">+R75/(Inputs!$D$21*Model!R4/12)</f>
        <v>0.0633989059360204</v>
      </c>
      <c r="S86" s="110" t="n">
        <f aca="false">+S75/(Inputs!$D$21*Model!S4/12)</f>
        <v>0.0641913922602207</v>
      </c>
      <c r="T86" s="110" t="n">
        <f aca="false">+T75/(Inputs!$D$21*Model!T4/12)</f>
        <v>0.0649937846634734</v>
      </c>
      <c r="U86" s="111" t="n">
        <f aca="false">+U75/(Inputs!$D$21*Model!U4/12)</f>
        <v>0.0658062069717668</v>
      </c>
      <c r="V86" s="111" t="n">
        <f aca="false">+V75/(Inputs!$D$21*Model!V4/12)</f>
        <v>0.0666287845589139</v>
      </c>
      <c r="W86" s="111" t="n">
        <f aca="false">+W75/(Inputs!$D$21*Model!W4/12)</f>
        <v>0.0674616443659003</v>
      </c>
      <c r="X86" s="111" t="n">
        <f aca="false">+X75/(Inputs!$D$21*Model!X4/12)</f>
        <v>0.0683049149204741</v>
      </c>
      <c r="Y86" s="111" t="n">
        <f aca="false">+Y75/(Inputs!$D$21*Model!Y4/12)</f>
        <v>0.06915872635698</v>
      </c>
      <c r="Z86" s="111" t="n">
        <f aca="false">+Z75/(Inputs!$D$21*Model!Z4/12)</f>
        <v>0.0700232104364423</v>
      </c>
      <c r="AA86" s="111" t="n">
        <f aca="false">+AA75/(Inputs!$D$21*Model!AA4/12)</f>
        <v>0.0708985005668978</v>
      </c>
      <c r="AB86" s="111" t="n">
        <f aca="false">+AB75/(Inputs!$D$21*Model!AB4/12)</f>
        <v>0.071784731823984</v>
      </c>
      <c r="AC86" s="112" t="e">
        <f aca="false">+AC75/(Inputs!$D$21*Model!AC4/12)</f>
        <v>#DIV/0!</v>
      </c>
    </row>
    <row r="87" customFormat="false" ht="12.75" hidden="false" customHeight="false" outlineLevel="0" collapsed="false">
      <c r="A87" s="113" t="s">
        <v>110</v>
      </c>
      <c r="B87" s="114"/>
      <c r="C87" s="114"/>
      <c r="D87" s="115" t="n">
        <f aca="false">SUM(D81:D86)</f>
        <v>0.895664069110099</v>
      </c>
      <c r="E87" s="116" t="n">
        <f aca="false">SUM(E81:E86)</f>
        <v>0.895664069110099</v>
      </c>
      <c r="F87" s="116" t="n">
        <f aca="false">SUM(F81:F86)</f>
        <v>0.9055020050331</v>
      </c>
      <c r="G87" s="116" t="n">
        <f aca="false">SUM(G81:G86)</f>
        <v>0.915610451850087</v>
      </c>
      <c r="H87" s="116" t="n">
        <f aca="false">SUM(H81:H86)</f>
        <v>0.925997217048085</v>
      </c>
      <c r="I87" s="116" t="n">
        <f aca="false">SUM(I81:I86)</f>
        <v>0.936670338490729</v>
      </c>
      <c r="J87" s="116" t="n">
        <f aca="false">SUM(J81:J86)</f>
        <v>0.947638091281469</v>
      </c>
      <c r="K87" s="116" t="n">
        <f aca="false">SUM(K81:K86)</f>
        <v>0.958908994832055</v>
      </c>
      <c r="L87" s="116" t="n">
        <f aca="false">SUM(L81:L86)</f>
        <v>0.970491820142487</v>
      </c>
      <c r="M87" s="116" t="n">
        <f aca="false">SUM(M81:M86)</f>
        <v>0.982395597298726</v>
      </c>
      <c r="N87" s="116" t="n">
        <f aca="false">SUM(N81:N86)</f>
        <v>0.994629623194727</v>
      </c>
      <c r="O87" s="116" t="n">
        <f aca="false">SUM(O81:O86)</f>
        <v>1.0072034694855</v>
      </c>
      <c r="P87" s="116" t="n">
        <f aca="false">SUM(P81:P86)</f>
        <v>1.0201269907781</v>
      </c>
      <c r="Q87" s="116" t="n">
        <f aca="false">SUM(Q81:Q86)</f>
        <v>1.03341033306776</v>
      </c>
      <c r="R87" s="116" t="n">
        <f aca="false">SUM(R81:R86)</f>
        <v>1.04706394242636</v>
      </c>
      <c r="S87" s="116" t="n">
        <f aca="false">SUM(S81:S86)</f>
        <v>1.06109857395098</v>
      </c>
      <c r="T87" s="116" t="n">
        <f aca="false">SUM(T81:T86)</f>
        <v>1.07552530098016</v>
      </c>
      <c r="U87" s="117" t="n">
        <f aca="false">SUM(U81:U86)</f>
        <v>1.09035552458603</v>
      </c>
      <c r="V87" s="117" t="n">
        <f aca="false">SUM(V81:V86)</f>
        <v>1.10560098335045</v>
      </c>
      <c r="W87" s="117" t="n">
        <f aca="false">SUM(W81:W86)</f>
        <v>1.12127376343382</v>
      </c>
      <c r="X87" s="117" t="n">
        <f aca="false">SUM(X81:X86)</f>
        <v>1.13738630894514</v>
      </c>
      <c r="Y87" s="117" t="n">
        <f aca="false">SUM(Y81:Y86)</f>
        <v>1.15395143262259</v>
      </c>
      <c r="Z87" s="117" t="n">
        <f aca="false">SUM(Z81:Z86)</f>
        <v>1.17098232683365</v>
      </c>
      <c r="AA87" s="117" t="n">
        <f aca="false">SUM(AA81:AA86)</f>
        <v>1.18849257490462</v>
      </c>
      <c r="AB87" s="117" t="n">
        <f aca="false">SUM(AB81:AB86)</f>
        <v>1.20649616278922</v>
      </c>
      <c r="AC87" s="118" t="e">
        <f aca="false">SUM(AC81:AC86)</f>
        <v>#DIV/0!</v>
      </c>
    </row>
    <row r="89" customFormat="false" ht="12.75" hidden="false" customHeight="false" outlineLevel="0" collapsed="false">
      <c r="E89" s="30" t="n">
        <f aca="false">+E87-E78</f>
        <v>0</v>
      </c>
      <c r="F89" s="30" t="n">
        <f aca="false">+F87-F78</f>
        <v>0</v>
      </c>
      <c r="G89" s="30" t="n">
        <f aca="false">+G87-G78</f>
        <v>0</v>
      </c>
      <c r="H89" s="30" t="n">
        <f aca="false">+H87-H78</f>
        <v>0</v>
      </c>
      <c r="I89" s="30" t="n">
        <f aca="false">+I87-I78</f>
        <v>0</v>
      </c>
      <c r="J89" s="30" t="n">
        <f aca="false">+J87-J78</f>
        <v>0</v>
      </c>
      <c r="K89" s="30" t="n">
        <f aca="false">+K87-K78</f>
        <v>0</v>
      </c>
      <c r="L89" s="30" t="n">
        <f aca="false">+L87-L78</f>
        <v>0</v>
      </c>
      <c r="M89" s="30" t="n">
        <f aca="false">+M87-M78</f>
        <v>0</v>
      </c>
      <c r="N89" s="30" t="n">
        <f aca="false">+N87-N78</f>
        <v>0</v>
      </c>
      <c r="O89" s="30" t="n">
        <f aca="false">+O87-O78</f>
        <v>0</v>
      </c>
      <c r="P89" s="30" t="n">
        <f aca="false">+P87-P78</f>
        <v>0</v>
      </c>
      <c r="Q89" s="30" t="n">
        <f aca="false">+Q87-Q78</f>
        <v>0</v>
      </c>
      <c r="R89" s="30" t="n">
        <f aca="false">+R87-R78</f>
        <v>0</v>
      </c>
      <c r="S89" s="30" t="n">
        <f aca="false">+S87-S78</f>
        <v>0</v>
      </c>
      <c r="T89" s="30" t="n">
        <f aca="false">+T87-T78</f>
        <v>0</v>
      </c>
      <c r="U89" s="30" t="n">
        <f aca="false">+U87-U78</f>
        <v>0</v>
      </c>
      <c r="V89" s="30" t="n">
        <f aca="false">+V87-V78</f>
        <v>0</v>
      </c>
      <c r="W89" s="30" t="n">
        <f aca="false">+W87-W78</f>
        <v>0</v>
      </c>
      <c r="X89" s="30" t="n">
        <f aca="false">+X87-X78</f>
        <v>0</v>
      </c>
      <c r="Y89" s="30" t="n">
        <f aca="false">+Y87-Y78</f>
        <v>0</v>
      </c>
      <c r="Z89" s="30" t="n">
        <f aca="false">+Z87-Z78</f>
        <v>0</v>
      </c>
      <c r="AA89" s="30" t="n">
        <f aca="false">+AA87-AA78</f>
        <v>0</v>
      </c>
      <c r="AB89" s="30" t="n">
        <f aca="false">+AB87-AB78</f>
        <v>0</v>
      </c>
      <c r="AC89" s="30" t="e">
        <f aca="false">+AC87-AC78</f>
        <v>#DIV/0!</v>
      </c>
      <c r="AD89" s="29" t="e">
        <f aca="false">IF(SUM(E89:AC89)&lt;1,0,1)</f>
        <v>#DIV/0!</v>
      </c>
    </row>
    <row r="91" customFormat="false" ht="12.75" hidden="false" customHeight="false" outlineLevel="0" collapsed="false">
      <c r="D91" s="30"/>
    </row>
    <row r="92" customFormat="false" ht="12.75" hidden="false" customHeight="false" outlineLevel="0" collapsed="false">
      <c r="A92" s="119"/>
      <c r="D92" s="30"/>
    </row>
    <row r="94" customFormat="false" ht="15" hidden="false" customHeight="false" outlineLevel="0" collapsed="false">
      <c r="D94" s="30"/>
      <c r="E94" s="120"/>
      <c r="F94" s="120"/>
    </row>
    <row r="95" customFormat="false" ht="12.75" hidden="false" customHeight="false" outlineLevel="0" collapsed="false">
      <c r="D95" s="30"/>
      <c r="E95" s="73"/>
      <c r="F95" s="73"/>
    </row>
    <row r="96" customFormat="false" ht="12.75" hidden="false" customHeight="false" outlineLevel="0" collapsed="false">
      <c r="E96" s="73"/>
      <c r="F96" s="73"/>
    </row>
    <row r="97" customFormat="false" ht="12.75" hidden="false" customHeight="false" outlineLevel="0" collapsed="false">
      <c r="D97" s="30"/>
      <c r="E97" s="73"/>
      <c r="F97" s="73"/>
    </row>
    <row r="98" customFormat="false" ht="12.75" hidden="false" customHeight="false" outlineLevel="0" collapsed="false">
      <c r="D98" s="30"/>
      <c r="E98" s="73"/>
      <c r="F98" s="73"/>
    </row>
    <row r="99" customFormat="false" ht="12.75" hidden="false" customHeight="false" outlineLevel="0" collapsed="false">
      <c r="E99" s="29"/>
      <c r="F99" s="29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14.99"/>
    <col collapsed="false" customWidth="true" hidden="false" outlineLevel="0" max="3" min="3" style="0" width="15.32"/>
    <col collapsed="false" customWidth="true" hidden="false" outlineLevel="0" max="4" min="4" style="0" width="15.15"/>
    <col collapsed="false" customWidth="true" hidden="false" outlineLevel="0" max="5" min="5" style="0" width="13.49"/>
    <col collapsed="false" customWidth="true" hidden="false" outlineLevel="0" max="7" min="6" style="0" width="17.15"/>
    <col collapsed="false" customWidth="true" hidden="false" outlineLevel="0" max="8" min="8" style="0" width="16.5"/>
    <col collapsed="false" customWidth="true" hidden="false" outlineLevel="0" max="9" min="9" style="0" width="16.99"/>
    <col collapsed="false" customWidth="true" hidden="false" outlineLevel="0" max="10" min="10" style="0" width="15.99"/>
  </cols>
  <sheetData>
    <row r="1" customFormat="false" ht="15.75" hidden="false" customHeight="false" outlineLevel="0" collapsed="false">
      <c r="A1" s="121" t="s">
        <v>111</v>
      </c>
    </row>
    <row r="2" customFormat="false" ht="15.75" hidden="false" customHeight="false" outlineLevel="0" collapsed="false">
      <c r="A2" s="121" t="s">
        <v>48</v>
      </c>
    </row>
    <row r="3" customFormat="false" ht="13.5" hidden="false" customHeight="false" outlineLevel="0" collapsed="false"/>
    <row r="4" customFormat="false" ht="13.5" hidden="false" customHeight="false" outlineLevel="0" collapsed="false">
      <c r="B4" s="57" t="s">
        <v>112</v>
      </c>
    </row>
    <row r="5" customFormat="false" ht="14.25" hidden="false" customHeight="false" outlineLevel="0" collapsed="false">
      <c r="A5" s="122" t="s">
        <v>113</v>
      </c>
      <c r="B5" s="123" t="s">
        <v>114</v>
      </c>
      <c r="C5" s="124" t="s">
        <v>115</v>
      </c>
      <c r="D5" s="124" t="s">
        <v>116</v>
      </c>
      <c r="E5" s="124" t="s">
        <v>117</v>
      </c>
      <c r="F5" s="124" t="s">
        <v>118</v>
      </c>
      <c r="G5" s="124" t="s">
        <v>119</v>
      </c>
      <c r="H5" s="124" t="s">
        <v>120</v>
      </c>
      <c r="I5" s="124" t="s">
        <v>121</v>
      </c>
      <c r="J5" s="125" t="s">
        <v>122</v>
      </c>
      <c r="K5" s="119"/>
      <c r="L5" s="119"/>
      <c r="M5" s="119"/>
    </row>
    <row r="6" customFormat="false" ht="13.5" hidden="false" customHeight="false" outlineLevel="0" collapsed="false">
      <c r="A6" s="126" t="s">
        <v>123</v>
      </c>
      <c r="B6" s="127" t="n">
        <v>4621</v>
      </c>
      <c r="C6" s="127" t="n">
        <v>4288</v>
      </c>
      <c r="D6" s="127" t="n">
        <v>4180</v>
      </c>
      <c r="E6" s="127" t="n">
        <v>5460</v>
      </c>
      <c r="F6" s="127" t="n">
        <v>4048</v>
      </c>
      <c r="G6" s="127" t="n">
        <v>2983</v>
      </c>
      <c r="H6" s="127" t="n">
        <v>5800</v>
      </c>
      <c r="I6" s="127" t="n">
        <v>3073</v>
      </c>
      <c r="J6" s="127" t="n">
        <v>3889</v>
      </c>
    </row>
    <row r="7" customFormat="false" ht="13.5" hidden="false" customHeight="false" outlineLevel="0" collapsed="false">
      <c r="A7" s="126" t="s">
        <v>124</v>
      </c>
      <c r="B7" s="127" t="n">
        <v>5031</v>
      </c>
      <c r="C7" s="127" t="n">
        <v>4698</v>
      </c>
      <c r="D7" s="127" t="n">
        <v>4590</v>
      </c>
      <c r="E7" s="127" t="n">
        <v>5870</v>
      </c>
      <c r="F7" s="127" t="n">
        <v>4458</v>
      </c>
      <c r="G7" s="127" t="n">
        <v>3393</v>
      </c>
      <c r="H7" s="127" t="n">
        <v>6210</v>
      </c>
      <c r="I7" s="127" t="n">
        <v>3483</v>
      </c>
      <c r="J7" s="127" t="n">
        <v>4299</v>
      </c>
    </row>
    <row r="8" customFormat="false" ht="13.5" hidden="false" customHeight="false" outlineLevel="0" collapsed="false">
      <c r="A8" s="126" t="s">
        <v>125</v>
      </c>
      <c r="B8" s="127" t="n">
        <v>5098</v>
      </c>
      <c r="C8" s="127" t="n">
        <v>4765</v>
      </c>
      <c r="D8" s="127" t="n">
        <v>4657</v>
      </c>
      <c r="E8" s="127" t="n">
        <v>5937</v>
      </c>
      <c r="F8" s="127" t="n">
        <v>4525</v>
      </c>
      <c r="G8" s="127" t="n">
        <v>3460</v>
      </c>
      <c r="H8" s="127" t="n">
        <v>6277</v>
      </c>
      <c r="I8" s="127" t="n">
        <v>3550</v>
      </c>
      <c r="J8" s="127" t="n">
        <v>4366</v>
      </c>
    </row>
    <row r="9" customFormat="false" ht="13.5" hidden="false" customHeight="false" outlineLevel="0" collapsed="false">
      <c r="A9" s="126" t="s">
        <v>126</v>
      </c>
      <c r="B9" s="127" t="n">
        <v>3331</v>
      </c>
      <c r="C9" s="127" t="n">
        <v>3546</v>
      </c>
      <c r="D9" s="127" t="n">
        <v>3824</v>
      </c>
      <c r="E9" s="127" t="n">
        <v>3980</v>
      </c>
      <c r="F9" s="127" t="n">
        <v>4067</v>
      </c>
      <c r="G9" s="127" t="n">
        <v>4960</v>
      </c>
      <c r="H9" s="127" t="n">
        <v>4320</v>
      </c>
      <c r="I9" s="127" t="n">
        <v>4826</v>
      </c>
      <c r="J9" s="127" t="n">
        <v>4960</v>
      </c>
    </row>
    <row r="10" customFormat="false" ht="13.5" hidden="false" customHeight="false" outlineLevel="0" collapsed="false">
      <c r="A10" s="126" t="s">
        <v>127</v>
      </c>
      <c r="B10" s="128" t="n">
        <v>373</v>
      </c>
      <c r="C10" s="128" t="n">
        <v>113</v>
      </c>
      <c r="D10" s="128" t="n">
        <v>343</v>
      </c>
      <c r="E10" s="127" t="n">
        <v>1212</v>
      </c>
      <c r="F10" s="128" t="n">
        <v>579</v>
      </c>
      <c r="G10" s="127" t="n">
        <v>1417</v>
      </c>
      <c r="H10" s="127" t="n">
        <v>1552</v>
      </c>
      <c r="I10" s="127" t="n">
        <v>1283</v>
      </c>
      <c r="J10" s="127" t="n">
        <v>1419</v>
      </c>
    </row>
    <row r="11" customFormat="false" ht="13.5" hidden="false" customHeight="false" outlineLevel="0" collapsed="false">
      <c r="A11" s="126" t="s">
        <v>128</v>
      </c>
      <c r="B11" s="128" t="n">
        <v>718</v>
      </c>
      <c r="C11" s="128" t="n">
        <v>387</v>
      </c>
      <c r="D11" s="128" t="n">
        <v>349</v>
      </c>
      <c r="E11" s="127" t="n">
        <v>1557</v>
      </c>
      <c r="F11" s="128" t="n">
        <v>405</v>
      </c>
      <c r="G11" s="127" t="n">
        <v>1062</v>
      </c>
      <c r="H11" s="127" t="n">
        <v>1897</v>
      </c>
      <c r="I11" s="128" t="n">
        <v>928</v>
      </c>
      <c r="J11" s="127" t="n">
        <v>1070</v>
      </c>
    </row>
    <row r="12" customFormat="false" ht="13.5" hidden="false" customHeight="false" outlineLevel="0" collapsed="false">
      <c r="A12" s="126" t="s">
        <v>129</v>
      </c>
      <c r="B12" s="127" t="n">
        <v>3922</v>
      </c>
      <c r="C12" s="127" t="n">
        <v>4132</v>
      </c>
      <c r="D12" s="127" t="n">
        <v>4410</v>
      </c>
      <c r="E12" s="127" t="n">
        <v>4571</v>
      </c>
      <c r="F12" s="127" t="n">
        <v>4653</v>
      </c>
      <c r="G12" s="127" t="n">
        <v>5546</v>
      </c>
      <c r="H12" s="127" t="n">
        <v>4911</v>
      </c>
      <c r="I12" s="127" t="n">
        <v>5412</v>
      </c>
      <c r="J12" s="127" t="n">
        <v>5546</v>
      </c>
    </row>
    <row r="13" customFormat="false" ht="13.5" hidden="false" customHeight="false" outlineLevel="0" collapsed="false">
      <c r="A13" s="126" t="s">
        <v>130</v>
      </c>
      <c r="B13" s="127" t="n">
        <v>3366</v>
      </c>
      <c r="C13" s="127" t="n">
        <v>3648</v>
      </c>
      <c r="D13" s="127" t="n">
        <v>3926</v>
      </c>
      <c r="E13" s="127" t="n">
        <v>3714</v>
      </c>
      <c r="F13" s="127" t="n">
        <v>4169</v>
      </c>
      <c r="G13" s="127" t="n">
        <v>5062</v>
      </c>
      <c r="H13" s="127" t="n">
        <v>3985</v>
      </c>
      <c r="I13" s="127" t="n">
        <v>4928</v>
      </c>
      <c r="J13" s="127" t="n">
        <v>5062</v>
      </c>
    </row>
    <row r="14" customFormat="false" ht="15.75" hidden="false" customHeight="false" outlineLevel="0" collapsed="false">
      <c r="A14" s="126" t="s">
        <v>131</v>
      </c>
      <c r="B14" s="127" t="n">
        <v>3450</v>
      </c>
      <c r="C14" s="127" t="n">
        <v>3732</v>
      </c>
      <c r="D14" s="127" t="n">
        <v>4010</v>
      </c>
      <c r="E14" s="127" t="n">
        <v>3798</v>
      </c>
      <c r="F14" s="127" t="n">
        <v>4253</v>
      </c>
      <c r="G14" s="127" t="n">
        <v>5146</v>
      </c>
      <c r="H14" s="127" t="n">
        <v>4069</v>
      </c>
      <c r="I14" s="127" t="n">
        <v>5012</v>
      </c>
      <c r="J14" s="127" t="n">
        <v>5146</v>
      </c>
    </row>
    <row r="16" customFormat="false" ht="12.75" hidden="false" customHeight="false" outlineLevel="0" collapsed="false">
      <c r="A16" s="0" t="s">
        <v>132</v>
      </c>
    </row>
    <row r="17" customFormat="false" ht="12.75" hidden="false" customHeight="false" outlineLevel="0" collapsed="false">
      <c r="A17" s="0" t="s">
        <v>133</v>
      </c>
    </row>
    <row r="18" customFormat="false" ht="12.75" hidden="false" customHeight="false" outlineLevel="0" collapsed="false">
      <c r="A18" s="0" t="s">
        <v>134</v>
      </c>
    </row>
    <row r="19" customFormat="false" ht="12.75" hidden="false" customHeight="false" outlineLevel="0" collapsed="false">
      <c r="A19" s="0" t="s">
        <v>135</v>
      </c>
    </row>
    <row r="20" customFormat="false" ht="15.75" hidden="false" customHeight="false" outlineLevel="0" collapsed="false">
      <c r="A20" s="129" t="s">
        <v>136</v>
      </c>
    </row>
    <row r="22" customFormat="false" ht="12.75" hidden="false" customHeight="false" outlineLevel="0" collapsed="false">
      <c r="B22" s="0" t="n">
        <f aca="false">B6/(19.5*24)</f>
        <v>9.87393162393162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66"/>
    <col collapsed="false" customWidth="true" hidden="false" outlineLevel="0" max="2" min="2" style="0" width="13.15"/>
    <col collapsed="false" customWidth="true" hidden="false" outlineLevel="0" max="3" min="3" style="0" width="16.32"/>
    <col collapsed="false" customWidth="true" hidden="false" outlineLevel="0" max="5" min="4" style="0" width="16.15"/>
    <col collapsed="false" customWidth="true" hidden="false" outlineLevel="0" max="6" min="6" style="0" width="14.15"/>
    <col collapsed="false" customWidth="true" hidden="false" outlineLevel="0" max="7" min="7" style="0" width="17.99"/>
    <col collapsed="false" customWidth="true" hidden="false" outlineLevel="0" max="8" min="8" style="0" width="17.82"/>
    <col collapsed="false" customWidth="true" hidden="false" outlineLevel="0" max="9" min="9" style="0" width="17.15"/>
    <col collapsed="false" customWidth="true" hidden="false" outlineLevel="0" max="10" min="10" style="0" width="17.82"/>
    <col collapsed="false" customWidth="true" hidden="false" outlineLevel="0" max="11" min="11" style="0" width="15.99"/>
  </cols>
  <sheetData>
    <row r="1" customFormat="false" ht="15.75" hidden="false" customHeight="false" outlineLevel="0" collapsed="false">
      <c r="A1" s="121" t="s">
        <v>11</v>
      </c>
    </row>
    <row r="2" customFormat="false" ht="15.75" hidden="false" customHeight="false" outlineLevel="0" collapsed="false">
      <c r="A2" s="121" t="s">
        <v>48</v>
      </c>
    </row>
    <row r="3" customFormat="false" ht="13.5" hidden="false" customHeight="false" outlineLevel="0" collapsed="false"/>
    <row r="4" customFormat="false" ht="13.5" hidden="false" customHeight="false" outlineLevel="0" collapsed="false">
      <c r="B4" s="130" t="s">
        <v>112</v>
      </c>
    </row>
    <row r="5" customFormat="false" ht="14.25" hidden="false" customHeight="false" outlineLevel="0" collapsed="false">
      <c r="A5" s="131" t="s">
        <v>113</v>
      </c>
      <c r="B5" s="132"/>
      <c r="C5" s="124" t="s">
        <v>114</v>
      </c>
      <c r="D5" s="124" t="s">
        <v>115</v>
      </c>
      <c r="E5" s="124" t="s">
        <v>116</v>
      </c>
      <c r="F5" s="124" t="s">
        <v>117</v>
      </c>
      <c r="G5" s="124" t="s">
        <v>118</v>
      </c>
      <c r="H5" s="124" t="s">
        <v>119</v>
      </c>
      <c r="I5" s="124" t="s">
        <v>120</v>
      </c>
      <c r="J5" s="124" t="s">
        <v>121</v>
      </c>
      <c r="K5" s="125" t="s">
        <v>122</v>
      </c>
    </row>
    <row r="6" customFormat="false" ht="14.25" hidden="false" customHeight="false" outlineLevel="0" collapsed="false">
      <c r="A6" s="52"/>
      <c r="B6" s="133"/>
      <c r="C6" s="134" t="n">
        <v>40000</v>
      </c>
      <c r="D6" s="135" t="n">
        <v>40000</v>
      </c>
      <c r="E6" s="135" t="n">
        <v>40000</v>
      </c>
      <c r="F6" s="135" t="n">
        <v>40000</v>
      </c>
      <c r="G6" s="135" t="n">
        <v>40000</v>
      </c>
      <c r="H6" s="135" t="n">
        <v>40000</v>
      </c>
      <c r="I6" s="135" t="n">
        <v>40000</v>
      </c>
      <c r="J6" s="135" t="n">
        <v>40000</v>
      </c>
      <c r="K6" s="136" t="n">
        <v>40000</v>
      </c>
    </row>
    <row r="7" customFormat="false" ht="13.5" hidden="false" customHeight="false" outlineLevel="0" collapsed="false">
      <c r="A7" s="126" t="s">
        <v>123</v>
      </c>
      <c r="B7" s="137" t="n">
        <v>60000</v>
      </c>
      <c r="C7" s="127" t="n">
        <f aca="false">B7+$C$6</f>
        <v>100000</v>
      </c>
      <c r="D7" s="127" t="n">
        <f aca="false">B7+$D$6</f>
        <v>100000</v>
      </c>
      <c r="E7" s="127" t="n">
        <f aca="false">B7+$E$6</f>
        <v>100000</v>
      </c>
      <c r="F7" s="127" t="n">
        <f aca="false">B7+$F$6</f>
        <v>100000</v>
      </c>
      <c r="G7" s="127" t="n">
        <f aca="false">B7+$G$6</f>
        <v>100000</v>
      </c>
      <c r="H7" s="127" t="n">
        <f aca="false">B7+$H$6</f>
        <v>100000</v>
      </c>
      <c r="I7" s="127" t="n">
        <f aca="false">B7+$I$6</f>
        <v>100000</v>
      </c>
      <c r="J7" s="127" t="n">
        <f aca="false">B7+$J$6</f>
        <v>100000</v>
      </c>
      <c r="K7" s="127" t="n">
        <f aca="false">B7+$K$6</f>
        <v>100000</v>
      </c>
    </row>
    <row r="8" customFormat="false" ht="13.5" hidden="false" customHeight="false" outlineLevel="0" collapsed="false">
      <c r="A8" s="126" t="s">
        <v>124</v>
      </c>
      <c r="B8" s="138" t="n">
        <v>56000</v>
      </c>
      <c r="C8" s="127" t="n">
        <f aca="false">B8+$C$6</f>
        <v>96000</v>
      </c>
      <c r="D8" s="127" t="n">
        <f aca="false">B8+$D$6</f>
        <v>96000</v>
      </c>
      <c r="E8" s="127" t="n">
        <f aca="false">B8+$E$6</f>
        <v>96000</v>
      </c>
      <c r="F8" s="127" t="n">
        <f aca="false">B8+$F$6</f>
        <v>96000</v>
      </c>
      <c r="G8" s="127" t="n">
        <f aca="false">B8+$G$6</f>
        <v>96000</v>
      </c>
      <c r="H8" s="127" t="n">
        <f aca="false">B8+$H$6</f>
        <v>96000</v>
      </c>
      <c r="I8" s="127" t="n">
        <f aca="false">B8+$I$6</f>
        <v>96000</v>
      </c>
      <c r="J8" s="127" t="n">
        <f aca="false">B8+$J$6</f>
        <v>96000</v>
      </c>
      <c r="K8" s="127" t="n">
        <f aca="false">B8+$K$6</f>
        <v>96000</v>
      </c>
    </row>
    <row r="9" customFormat="false" ht="13.5" hidden="false" customHeight="false" outlineLevel="0" collapsed="false">
      <c r="A9" s="126" t="s">
        <v>125</v>
      </c>
      <c r="B9" s="138" t="n">
        <v>51000</v>
      </c>
      <c r="C9" s="127" t="n">
        <f aca="false">B9+$C$6</f>
        <v>91000</v>
      </c>
      <c r="D9" s="127" t="n">
        <f aca="false">B9+$D$6</f>
        <v>91000</v>
      </c>
      <c r="E9" s="127" t="n">
        <f aca="false">B9+$E$6</f>
        <v>91000</v>
      </c>
      <c r="F9" s="127" t="n">
        <f aca="false">B9+$F$6</f>
        <v>91000</v>
      </c>
      <c r="G9" s="127" t="n">
        <f aca="false">B9+$G$6</f>
        <v>91000</v>
      </c>
      <c r="H9" s="127" t="n">
        <f aca="false">B9+$H$6</f>
        <v>91000</v>
      </c>
      <c r="I9" s="127" t="n">
        <f aca="false">B9+$I$6</f>
        <v>91000</v>
      </c>
      <c r="J9" s="127" t="n">
        <f aca="false">B9+$J$6</f>
        <v>91000</v>
      </c>
      <c r="K9" s="127" t="n">
        <f aca="false">B9+$K$6</f>
        <v>91000</v>
      </c>
    </row>
    <row r="10" customFormat="false" ht="13.5" hidden="false" customHeight="false" outlineLevel="0" collapsed="false">
      <c r="A10" s="126" t="s">
        <v>126</v>
      </c>
      <c r="B10" s="138" t="n">
        <v>80000</v>
      </c>
      <c r="C10" s="127" t="n">
        <f aca="false">B10+$C$6</f>
        <v>120000</v>
      </c>
      <c r="D10" s="127" t="n">
        <f aca="false">B10+$D$6</f>
        <v>120000</v>
      </c>
      <c r="E10" s="127" t="n">
        <f aca="false">B10+$E$6</f>
        <v>120000</v>
      </c>
      <c r="F10" s="127" t="n">
        <f aca="false">B10+$F$6</f>
        <v>120000</v>
      </c>
      <c r="G10" s="127" t="n">
        <f aca="false">B10+$G$6</f>
        <v>120000</v>
      </c>
      <c r="H10" s="127" t="n">
        <f aca="false">B10+$H$6</f>
        <v>120000</v>
      </c>
      <c r="I10" s="127" t="n">
        <f aca="false">B10+$I$6</f>
        <v>120000</v>
      </c>
      <c r="J10" s="127" t="n">
        <f aca="false">B10+$J$6</f>
        <v>120000</v>
      </c>
      <c r="K10" s="127" t="n">
        <f aca="false">B10+$K$6</f>
        <v>120000</v>
      </c>
    </row>
    <row r="11" customFormat="false" ht="13.5" hidden="false" customHeight="false" outlineLevel="0" collapsed="false">
      <c r="A11" s="126" t="s">
        <v>127</v>
      </c>
      <c r="B11" s="138" t="n">
        <v>150000</v>
      </c>
      <c r="C11" s="127" t="n">
        <f aca="false">B11+$C$6</f>
        <v>190000</v>
      </c>
      <c r="D11" s="127" t="n">
        <f aca="false">B11+$D$6</f>
        <v>190000</v>
      </c>
      <c r="E11" s="127" t="n">
        <f aca="false">B11+$E$6</f>
        <v>190000</v>
      </c>
      <c r="F11" s="127" t="n">
        <f aca="false">B11+$F$6</f>
        <v>190000</v>
      </c>
      <c r="G11" s="127" t="n">
        <f aca="false">B11+$G$6</f>
        <v>190000</v>
      </c>
      <c r="H11" s="127" t="n">
        <f aca="false">B11+$H$6</f>
        <v>190000</v>
      </c>
      <c r="I11" s="127" t="n">
        <f aca="false">B11+$I$6</f>
        <v>190000</v>
      </c>
      <c r="J11" s="127" t="n">
        <f aca="false">B11+$J$6</f>
        <v>190000</v>
      </c>
      <c r="K11" s="127" t="n">
        <f aca="false">B11+$K$6</f>
        <v>190000</v>
      </c>
    </row>
    <row r="12" customFormat="false" ht="13.5" hidden="false" customHeight="false" outlineLevel="0" collapsed="false">
      <c r="A12" s="126" t="s">
        <v>128</v>
      </c>
      <c r="B12" s="138" t="n">
        <v>150000</v>
      </c>
      <c r="C12" s="127" t="n">
        <f aca="false">B12+$C$6</f>
        <v>190000</v>
      </c>
      <c r="D12" s="127" t="n">
        <f aca="false">B12+$D$6</f>
        <v>190000</v>
      </c>
      <c r="E12" s="127" t="n">
        <f aca="false">B12+$E$6</f>
        <v>190000</v>
      </c>
      <c r="F12" s="127" t="n">
        <f aca="false">B12+$F$6</f>
        <v>190000</v>
      </c>
      <c r="G12" s="127" t="n">
        <f aca="false">B12+$G$6</f>
        <v>190000</v>
      </c>
      <c r="H12" s="127" t="n">
        <f aca="false">B12+$H$6</f>
        <v>190000</v>
      </c>
      <c r="I12" s="127" t="n">
        <f aca="false">B12+$I$6</f>
        <v>190000</v>
      </c>
      <c r="J12" s="127" t="n">
        <f aca="false">B12+$J$6</f>
        <v>190000</v>
      </c>
      <c r="K12" s="127" t="n">
        <f aca="false">B12+$K$6</f>
        <v>190000</v>
      </c>
    </row>
    <row r="13" customFormat="false" ht="13.5" hidden="false" customHeight="false" outlineLevel="0" collapsed="false">
      <c r="A13" s="126" t="s">
        <v>137</v>
      </c>
      <c r="B13" s="138" t="n">
        <v>80000</v>
      </c>
      <c r="C13" s="127" t="n">
        <f aca="false">B13+$C$6</f>
        <v>120000</v>
      </c>
      <c r="D13" s="127" t="n">
        <f aca="false">B13+$D$6</f>
        <v>120000</v>
      </c>
      <c r="E13" s="127" t="n">
        <f aca="false">B13+$E$6</f>
        <v>120000</v>
      </c>
      <c r="F13" s="127" t="n">
        <f aca="false">B13+$F$6</f>
        <v>120000</v>
      </c>
      <c r="G13" s="127" t="n">
        <f aca="false">B13+$G$6</f>
        <v>120000</v>
      </c>
      <c r="H13" s="127" t="n">
        <f aca="false">B13+$H$6</f>
        <v>120000</v>
      </c>
      <c r="I13" s="127" t="n">
        <f aca="false">B13+$I$6</f>
        <v>120000</v>
      </c>
      <c r="J13" s="127" t="n">
        <f aca="false">B13+$J$6</f>
        <v>120000</v>
      </c>
      <c r="K13" s="127" t="n">
        <f aca="false">B13+$K$6</f>
        <v>120000</v>
      </c>
    </row>
    <row r="14" customFormat="false" ht="13.5" hidden="false" customHeight="false" outlineLevel="0" collapsed="false">
      <c r="A14" s="126" t="s">
        <v>138</v>
      </c>
      <c r="B14" s="138" t="n">
        <v>60000</v>
      </c>
      <c r="C14" s="127" t="n">
        <f aca="false">B14+$C$6</f>
        <v>100000</v>
      </c>
      <c r="D14" s="127" t="n">
        <f aca="false">B14+$D$6</f>
        <v>100000</v>
      </c>
      <c r="E14" s="127" t="n">
        <f aca="false">B14+$E$6</f>
        <v>100000</v>
      </c>
      <c r="F14" s="127" t="n">
        <f aca="false">B14+$F$6</f>
        <v>100000</v>
      </c>
      <c r="G14" s="127" t="n">
        <f aca="false">B14+$G$6</f>
        <v>100000</v>
      </c>
      <c r="H14" s="127" t="n">
        <f aca="false">B14+$H$6</f>
        <v>100000</v>
      </c>
      <c r="I14" s="127" t="n">
        <f aca="false">B14+$I$6</f>
        <v>100000</v>
      </c>
      <c r="J14" s="127" t="n">
        <f aca="false">B14+$J$6</f>
        <v>100000</v>
      </c>
      <c r="K14" s="127" t="n">
        <f aca="false">B14+$K$6</f>
        <v>100000</v>
      </c>
    </row>
    <row r="15" customFormat="false" ht="14.25" hidden="false" customHeight="false" outlineLevel="0" collapsed="false">
      <c r="A15" s="126" t="s">
        <v>139</v>
      </c>
      <c r="B15" s="139" t="n">
        <v>60000</v>
      </c>
      <c r="C15" s="127" t="n">
        <f aca="false">B15+$C$6</f>
        <v>100000</v>
      </c>
      <c r="D15" s="127" t="n">
        <f aca="false">B15+$D$6</f>
        <v>100000</v>
      </c>
      <c r="E15" s="127" t="n">
        <f aca="false">B15+$E$6</f>
        <v>100000</v>
      </c>
      <c r="F15" s="127" t="n">
        <f aca="false">B15+$F$6</f>
        <v>100000</v>
      </c>
      <c r="G15" s="127" t="n">
        <f aca="false">B15+$G$6</f>
        <v>100000</v>
      </c>
      <c r="H15" s="127" t="n">
        <f aca="false">B15+$H$6</f>
        <v>100000</v>
      </c>
      <c r="I15" s="127" t="n">
        <f aca="false">B15+$I$6</f>
        <v>100000</v>
      </c>
      <c r="J15" s="127" t="n">
        <f aca="false">B15+$J$6</f>
        <v>100000</v>
      </c>
      <c r="K15" s="127" t="n">
        <f aca="false">B15+$K$6</f>
        <v>100000</v>
      </c>
    </row>
    <row r="17" customFormat="false" ht="12.75" hidden="false" customHeight="false" outlineLevel="0" collapsed="false">
      <c r="A17" s="0" t="s">
        <v>140</v>
      </c>
    </row>
    <row r="18" customFormat="false" ht="12.75" hidden="false" customHeight="false" outlineLevel="0" collapsed="false">
      <c r="A18" s="0" t="s">
        <v>141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1998-06-25T17:36:45Z</dcterms:created>
  <dc:creator>Makk, Andrew</dc:creator>
  <dc:description/>
  <dc:language>en-US</dc:language>
  <cp:lastModifiedBy>MThomas</cp:lastModifiedBy>
  <cp:lastPrinted>2000-05-02T12:24:46Z</cp:lastPrinted>
  <cp:revision>0</cp:revision>
  <dc:subject/>
  <dc:title/>
</cp:coreProperties>
</file>