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ox Draw" sheetId="2" state="visible" r:id="rId4"/>
    <sheet name="South Kitty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<sst xmlns="http://schemas.openxmlformats.org/spreadsheetml/2006/main" count="194" uniqueCount="116">
  <si>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</si>
  <si>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</si>
  <si>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</si>
  <si>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</si>
  <si>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Kennedy Oil</t>
  </si>
  <si>
    <t xml:space="preserve">Bank:  First Interstate Bank</t>
  </si>
  <si>
    <t xml:space="preserve">ABA:  102300129</t>
  </si>
  <si>
    <t xml:space="preserve">Due Date:</t>
  </si>
  <si>
    <t xml:space="preserve">Acct:  362170342</t>
  </si>
  <si>
    <t xml:space="preserve">Payment Method:</t>
  </si>
  <si>
    <t xml:space="preserve">Contact:  Theresa Staab</t>
  </si>
  <si>
    <t xml:space="preserve">Contact:  Ruth Reile</t>
  </si>
  <si>
    <t xml:space="preserve">Wire</t>
  </si>
  <si>
    <t xml:space="preserve">Tel:  (303) 575-6485</t>
  </si>
  <si>
    <t xml:space="preserve">Tel:  (307) 682-8726</t>
  </si>
  <si>
    <t xml:space="preserve">Terms:</t>
  </si>
  <si>
    <t xml:space="preserve">Fax: (303) 534-0552</t>
  </si>
  <si>
    <t xml:space="preserve">Fax: (307) 682-6060</t>
  </si>
  <si>
    <t xml:space="preserve">Last Day of Month</t>
  </si>
  <si>
    <t xml:space="preserve">Delivery Period: </t>
  </si>
  <si>
    <t xml:space="preserve">Contract #</t>
  </si>
  <si>
    <t xml:space="preserve">Meter # / Meter Name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</si>
  <si>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</si>
  <si>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</si>
  <si>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</si>
  <si>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</si>
  <si>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</si>
  <si>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</si>
  <si>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</si>
  <si>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</si>
  <si>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</si>
  <si>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</si>
  <si>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</si>
  <si>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</si>
  <si>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</si>
  <si>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</si>
  <si>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</si>
  <si>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</si>
  <si>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</si>
  <si>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</si>
  <si>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</si>
  <si>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</si>
  <si>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</si>
  <si>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</si>
  <si>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Fuel Loss</t>
  </si>
  <si>
    <t xml:space="preserve">$             0.00</t>
  </si>
  <si>
    <t xml:space="preserve">$                                        0.00</t>
  </si>
  <si>
    <t xml:space="preserve">S. Kitty</t>
  </si>
  <si>
    <t xml:space="preserve">Total</t>
  </si>
  <si>
    <t xml:space="preserve">TOTAL PAYMENT</t>
  </si>
  <si>
    <t xml:space="preserve">Kennedy</t>
  </si>
  <si>
    <t xml:space="preserve">Contact:</t>
  </si>
  <si>
    <t xml:space="preserve">Ruth Reile</t>
  </si>
  <si>
    <t xml:space="preserve">Enron North America</t>
  </si>
  <si>
    <t xml:space="preserve">PH:</t>
  </si>
  <si>
    <t xml:space="preserve">307-682-8726</t>
  </si>
  <si>
    <t xml:space="preserve">FAX:</t>
  </si>
  <si>
    <t xml:space="preserve">307-682-6060</t>
  </si>
  <si>
    <t xml:space="preserve">Theresa Staab</t>
  </si>
  <si>
    <t xml:space="preserve">303-575-6485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</si>
  <si>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</si>
  <si>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</si>
  <si>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</si>
  <si>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</si>
  <si>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</si>
  <si>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</si>
  <si>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</si>
  <si>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</si>
  <si>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</si>
  <si>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</si>
  <si>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Index Discount/Premium</t>
  </si>
  <si>
    <t xml:space="preserve">Crestone Transport/MMBtu</t>
  </si>
  <si>
    <t xml:space="preserve">WIC Xport</t>
  </si>
  <si>
    <t xml:space="preserve">Trailblazer Xport</t>
  </si>
  <si>
    <t xml:space="preserve">Trailblazer Fuel (0%*NGPLindex)</t>
  </si>
  <si>
    <t xml:space="preserve">Total Receipts Fee Adjustment*</t>
  </si>
  <si>
    <t xml:space="preserve">Total Net Back</t>
  </si>
  <si>
    <t xml:space="preserve">FOM Nom.</t>
  </si>
  <si>
    <t xml:space="preserve">CIG GD</t>
  </si>
  <si>
    <t xml:space="preserve">IF NGPL Midcont.</t>
  </si>
  <si>
    <t xml:space="preserve">IF CIG Rockies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</si>
  <si>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</si>
  <si>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</si>
  <si>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</si>
  <si>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</si>
  <si>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</si>
  <si>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</si>
  <si>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NGPL Volume MMBtu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</si>
  <si>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</si>
  <si>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</si>
  <si>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</si>
  <si>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</si>
  <si>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</si>
  <si>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</si>
  <si>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</si>
  <si>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</si>
  <si>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</si>
  <si>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</si>
  <si>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CIG GD Rockies</t>
  </si>
  <si>
    <t xml:space="preserve">CIG GD less Netback</t>
  </si>
  <si>
    <t xml:space="preserve">NGPL less Netback</t>
  </si>
  <si>
    <t xml:space="preserve">CIG less Netback</t>
  </si>
  <si>
    <t xml:space="preserve">$ FOM CIG GD</t>
  </si>
  <si>
    <t xml:space="preserve">$ NGPL</t>
  </si>
  <si>
    <t xml:space="preserve">$ FOM CIG</t>
  </si>
  <si>
    <t xml:space="preserve">$ Add'l CIG GD + .10</t>
  </si>
  <si>
    <t xml:space="preserve">$ Add'l CIG GD - Daily Discount</t>
  </si>
  <si>
    <t xml:space="preserve">Total Payment</t>
  </si>
  <si>
    <t xml:space="preserve">Avg. $/Mmbtu:</t>
  </si>
  <si>
    <t xml:space="preserve">*Total Receipts Fee Adjustment is calculated by applying the Field Services Fee to the fuel volume and then dividing that dollar amount(fee times fuel volume) by the volume purchased.</t>
  </si>
  <si>
    <t xml:space="preserve">S. Kitty Net Backs:</t>
  </si>
  <si>
    <t xml:space="preserve">EMS Transport/MMBtu</t>
  </si>
  <si>
    <t xml:space="preserve"> Total South Kitty Allocated Fuel MMBtu</t>
  </si>
  <si>
    <t xml:space="preserve">Total South Kitty Production MMBtu</t>
  </si>
  <si>
    <t xml:space="preserve">Total South Kitty Payments by Pricing Package</t>
  </si>
  <si>
    <t xml:space="preserve">(7% Max to Maverick)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</si>
</sst>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0"/>
    <numFmt numFmtId="171" formatCode="_(\$* #,##0.0000_);_(\$* \(#,##0.0000\);_(\$* \-????_);_(@_)"/>
    <numFmt numFmtId="172" formatCode="[$-409]m/d/yyyy"/>
    <numFmt numFmtId="173" formatCode="_(\$* #,##0.0000_);_(\$* \(#,##0.0000\);_(\$* \-??_);_(@_)"/>
    <numFmt numFmtId="174" formatCode="_(\$* #,##0.000000_);_(\$* \(#,##0.000000\);_(\$* \-??_);_(@_)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00"/>
    <numFmt numFmtId="180" formatCode="_(* #,##0_);_(* \(#,##0\);_(* \-_);_(@_)"/>
    <numFmt numFmtId="181" formatCode="0.0%"/>
    <numFmt numFmtId="182" formatCode="_(* #,##0.0000_);_(* \(#,##0.0000\);_(* \-??_);_(@_)"/>
    <numFmt numFmtId="183" formatCode="[$-409]d\-mmm"/>
    <numFmt numFmtId="184" formatCode="#,##0"/>
    <numFmt numFmtId="185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2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3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613800</xdr:colOff>
      <xdr:row>0</xdr:row>
      <xdr:rowOff>19080</xdr:rowOff>
    </xdr:from>
    <xdr:to>
      <xdr:col>4</xdr:col>
      <xdr:colOff>1239480</xdr:colOff>
      <xdr:row>3</xdr:row>
      <xdr:rowOff>66600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5735880" y="19080"/>
          <a:ext cx="625680" cy="5331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613800</xdr:colOff>
      <xdr:row>0</xdr:row>
      <xdr:rowOff>19080</xdr:rowOff>
    </xdr:from>
    <xdr:to>
      <xdr:col>4</xdr:col>
      <xdr:colOff>1239480</xdr:colOff>
      <xdr:row>3</xdr:row>
      <xdr:rowOff>66600</xdr:rowOff>
    </xdr:to>
    <xdr:pic>
      <xdr:nvPicPr>
        <xdr:cNvPr id="1" name="Picture 6" descr=""/>
        <xdr:cNvPicPr/>
      </xdr:nvPicPr>
      <xdr:blipFill>
        <a:blip r:embed="rId2"/>
        <a:stretch/>
      </xdr:blipFill>
      <xdr:spPr>
        <a:xfrm>
          <a:off x="5735880" y="19080"/>
          <a:ext cx="625680" cy="5331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Nov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Citation Summary"/>
      <sheetName val="Citation Detail"/>
      <sheetName val="Internal Xfer Summary"/>
    </sheetNames>
    <sheetDataSet>
      <sheetData sheetId="0">
        <row r="1">
          <cell r="A1">
            <v>37196</v>
          </cell>
        </row>
        <row r="3">
          <cell r="B3">
            <v>2.54</v>
          </cell>
        </row>
        <row r="3">
          <cell r="F3">
            <v>0.0068</v>
          </cell>
        </row>
        <row r="4">
          <cell r="B4">
            <v>3.04</v>
          </cell>
        </row>
        <row r="7">
          <cell r="A7">
            <v>37196</v>
          </cell>
          <cell r="B7">
            <v>2.67</v>
          </cell>
        </row>
        <row r="8">
          <cell r="A8">
            <v>37197</v>
          </cell>
          <cell r="B8">
            <v>2.36</v>
          </cell>
        </row>
        <row r="9">
          <cell r="A9">
            <v>37198</v>
          </cell>
          <cell r="B9">
            <v>2.015</v>
          </cell>
        </row>
        <row r="10">
          <cell r="A10">
            <v>37199</v>
          </cell>
          <cell r="B10">
            <v>2.015</v>
          </cell>
        </row>
        <row r="11">
          <cell r="A11">
            <v>37200</v>
          </cell>
          <cell r="B11">
            <v>2.015</v>
          </cell>
        </row>
        <row r="12">
          <cell r="A12">
            <v>37201</v>
          </cell>
          <cell r="B12">
            <v>2.16</v>
          </cell>
        </row>
        <row r="13">
          <cell r="A13">
            <v>37202</v>
          </cell>
          <cell r="B13">
            <v>2.135</v>
          </cell>
        </row>
        <row r="14">
          <cell r="A14">
            <v>37203</v>
          </cell>
          <cell r="B14">
            <v>2.13</v>
          </cell>
        </row>
        <row r="15">
          <cell r="A15">
            <v>37204</v>
          </cell>
          <cell r="B15">
            <v>1.935</v>
          </cell>
        </row>
        <row r="16">
          <cell r="A16">
            <v>37205</v>
          </cell>
          <cell r="B16">
            <v>1.7</v>
          </cell>
        </row>
        <row r="17">
          <cell r="A17">
            <v>37206</v>
          </cell>
          <cell r="B17">
            <v>1.7</v>
          </cell>
        </row>
        <row r="18">
          <cell r="A18">
            <v>37207</v>
          </cell>
          <cell r="B18">
            <v>1.7</v>
          </cell>
        </row>
        <row r="19">
          <cell r="A19">
            <v>37208</v>
          </cell>
          <cell r="B19">
            <v>1.52</v>
          </cell>
        </row>
        <row r="20">
          <cell r="A20">
            <v>37209</v>
          </cell>
          <cell r="B20">
            <v>1.595</v>
          </cell>
        </row>
        <row r="21">
          <cell r="A21">
            <v>37210</v>
          </cell>
          <cell r="B21">
            <v>1.84</v>
          </cell>
        </row>
        <row r="22">
          <cell r="A22">
            <v>37211</v>
          </cell>
          <cell r="B22">
            <v>1.435</v>
          </cell>
        </row>
        <row r="23">
          <cell r="A23">
            <v>37212</v>
          </cell>
          <cell r="B23">
            <v>1.135</v>
          </cell>
        </row>
        <row r="24">
          <cell r="A24">
            <v>37213</v>
          </cell>
          <cell r="B24">
            <v>1.135</v>
          </cell>
        </row>
        <row r="25">
          <cell r="A25">
            <v>37214</v>
          </cell>
          <cell r="B25">
            <v>1.135</v>
          </cell>
        </row>
        <row r="26">
          <cell r="A26">
            <v>37215</v>
          </cell>
          <cell r="B26">
            <v>1.535</v>
          </cell>
        </row>
        <row r="27">
          <cell r="A27">
            <v>37216</v>
          </cell>
          <cell r="B27">
            <v>2.205</v>
          </cell>
        </row>
        <row r="28">
          <cell r="A28">
            <v>37217</v>
          </cell>
          <cell r="B28">
            <v>1.43</v>
          </cell>
        </row>
        <row r="29">
          <cell r="A29">
            <v>37218</v>
          </cell>
          <cell r="B29">
            <v>1.43</v>
          </cell>
        </row>
        <row r="30">
          <cell r="A30">
            <v>37219</v>
          </cell>
          <cell r="B30">
            <v>1.43</v>
          </cell>
        </row>
        <row r="31">
          <cell r="A31">
            <v>37220</v>
          </cell>
          <cell r="B31">
            <v>1.43</v>
          </cell>
        </row>
        <row r="32">
          <cell r="A32">
            <v>37221</v>
          </cell>
          <cell r="B32">
            <v>1.43</v>
          </cell>
        </row>
        <row r="33">
          <cell r="A33">
            <v>37222</v>
          </cell>
          <cell r="B33">
            <v>1.88</v>
          </cell>
        </row>
        <row r="34">
          <cell r="A34">
            <v>37223</v>
          </cell>
          <cell r="B34">
            <v>2.16</v>
          </cell>
        </row>
        <row r="35">
          <cell r="A35">
            <v>37224</v>
          </cell>
          <cell r="B35">
            <v>2.38</v>
          </cell>
        </row>
        <row r="36">
          <cell r="A36">
            <v>37225</v>
          </cell>
          <cell r="B36">
            <v>2.025</v>
          </cell>
        </row>
      </sheetData>
      <sheetData sheetId="1">
        <row r="17">
          <cell r="A17" t="str">
            <v>11/01/01 - 11/30/01</v>
          </cell>
        </row>
      </sheetData>
      <sheetData sheetId="2"/>
      <sheetData sheetId="3"/>
      <sheetData sheetId="4">
        <row r="11">
          <cell r="B11">
            <v>1.10306845109146</v>
          </cell>
        </row>
        <row r="12">
          <cell r="B12">
            <v>0.95568674906204</v>
          </cell>
        </row>
        <row r="16">
          <cell r="K16">
            <v>-0.5149</v>
          </cell>
        </row>
        <row r="17">
          <cell r="K17">
            <v>-0.7795</v>
          </cell>
        </row>
        <row r="18">
          <cell r="K18">
            <v>-0.5149</v>
          </cell>
        </row>
        <row r="19">
          <cell r="K19">
            <v>-0.5149</v>
          </cell>
        </row>
        <row r="20">
          <cell r="K20">
            <v>-0.6822</v>
          </cell>
        </row>
        <row r="57">
          <cell r="D57">
            <v>36639.5541854005</v>
          </cell>
        </row>
        <row r="57">
          <cell r="F57">
            <v>108267.123845449</v>
          </cell>
        </row>
        <row r="57">
          <cell r="H57">
            <v>42978.5154135972</v>
          </cell>
        </row>
        <row r="57">
          <cell r="J57">
            <v>19208.3254823605</v>
          </cell>
        </row>
        <row r="57">
          <cell r="L57">
            <v>136975.481073193</v>
          </cell>
          <cell r="M57">
            <v>-32881.5</v>
          </cell>
        </row>
        <row r="57">
          <cell r="P57">
            <v>45247.2721830546</v>
          </cell>
          <cell r="Q57">
            <v>244737.833452638</v>
          </cell>
          <cell r="R57">
            <v>87035.7915640758</v>
          </cell>
          <cell r="S57">
            <v>20507.3779988304</v>
          </cell>
          <cell r="T57">
            <v>167744.558495499</v>
          </cell>
        </row>
      </sheetData>
      <sheetData sheetId="5">
        <row r="16">
          <cell r="K16">
            <v>-0.655</v>
          </cell>
        </row>
        <row r="17">
          <cell r="K17">
            <v>-0.9196</v>
          </cell>
        </row>
        <row r="18">
          <cell r="K18">
            <v>-0.655</v>
          </cell>
        </row>
        <row r="19">
          <cell r="K19">
            <v>-0.655</v>
          </cell>
        </row>
        <row r="20">
          <cell r="K20">
            <v>-0.8223</v>
          </cell>
        </row>
        <row r="57">
          <cell r="D57">
            <v>81128.4458145994</v>
          </cell>
        </row>
        <row r="57">
          <cell r="F57">
            <v>239732.876154551</v>
          </cell>
        </row>
        <row r="57">
          <cell r="H57">
            <v>95165.4845864028</v>
          </cell>
        </row>
        <row r="57">
          <cell r="J57">
            <v>42531.6745176395</v>
          </cell>
        </row>
        <row r="57">
          <cell r="L57">
            <v>309239.518926807</v>
          </cell>
          <cell r="M57">
            <v>-56702.5</v>
          </cell>
        </row>
        <row r="57">
          <cell r="P57">
            <v>89935.44935832</v>
          </cell>
          <cell r="Q57">
            <v>508329.59059811</v>
          </cell>
          <cell r="R57">
            <v>179386.938445369</v>
          </cell>
          <cell r="S57">
            <v>40033.2064012483</v>
          </cell>
          <cell r="T57">
            <v>338865.601402856</v>
          </cell>
        </row>
      </sheetData>
      <sheetData sheetId="6">
        <row r="7">
          <cell r="C7">
            <v>21032</v>
          </cell>
        </row>
        <row r="7">
          <cell r="H7">
            <v>0.309451580090065</v>
          </cell>
        </row>
        <row r="8">
          <cell r="C8">
            <v>21893</v>
          </cell>
        </row>
        <row r="8">
          <cell r="H8">
            <v>0.690548419909935</v>
          </cell>
        </row>
        <row r="18">
          <cell r="M18">
            <v>12766</v>
          </cell>
          <cell r="N18">
            <v>26880</v>
          </cell>
        </row>
        <row r="18">
          <cell r="T18">
            <v>0.106088886646824</v>
          </cell>
          <cell r="U18">
            <v>0.302678706552994</v>
          </cell>
          <cell r="V18">
            <v>0.121727286485396</v>
          </cell>
          <cell r="W18">
            <v>0.0556172123291126</v>
          </cell>
          <cell r="X18">
            <v>0.413887907985673</v>
          </cell>
        </row>
        <row r="19">
          <cell r="M19">
            <v>12498</v>
          </cell>
          <cell r="N19">
            <v>29222</v>
          </cell>
        </row>
        <row r="19">
          <cell r="T19">
            <v>0.100814956855225</v>
          </cell>
          <cell r="U19">
            <v>0.287631831255992</v>
          </cell>
          <cell r="V19">
            <v>0.115675934803452</v>
          </cell>
          <cell r="W19">
            <v>0.0528523489932886</v>
          </cell>
          <cell r="X19">
            <v>0.443024928092042</v>
          </cell>
        </row>
        <row r="20">
          <cell r="M20">
            <v>12443</v>
          </cell>
          <cell r="N20">
            <v>30551</v>
          </cell>
        </row>
        <row r="20">
          <cell r="T20">
            <v>0.0978276038517002</v>
          </cell>
          <cell r="U20">
            <v>0.279108712843653</v>
          </cell>
          <cell r="V20">
            <v>0.112248220681956</v>
          </cell>
          <cell r="W20">
            <v>0.0512862259850212</v>
          </cell>
          <cell r="X20">
            <v>0.45952923663767</v>
          </cell>
        </row>
        <row r="21">
          <cell r="M21">
            <v>12424</v>
          </cell>
          <cell r="N21">
            <v>29846</v>
          </cell>
        </row>
        <row r="21">
          <cell r="T21">
            <v>0.0995031937544358</v>
          </cell>
          <cell r="U21">
            <v>0.28388928317956</v>
          </cell>
          <cell r="V21">
            <v>0.114170806718713</v>
          </cell>
          <cell r="W21">
            <v>0.0521646557842441</v>
          </cell>
          <cell r="X21">
            <v>0.450272060563047</v>
          </cell>
        </row>
        <row r="22">
          <cell r="M22">
            <v>12271</v>
          </cell>
          <cell r="N22">
            <v>30557</v>
          </cell>
        </row>
        <row r="22">
          <cell r="T22">
            <v>0.0982067806108154</v>
          </cell>
          <cell r="U22">
            <v>0.280190529560101</v>
          </cell>
          <cell r="V22">
            <v>0.112683291304754</v>
          </cell>
          <cell r="W22">
            <v>0.0514850098066685</v>
          </cell>
          <cell r="X22">
            <v>0.457434388717661</v>
          </cell>
        </row>
        <row r="23">
          <cell r="M23">
            <v>12591</v>
          </cell>
          <cell r="N23">
            <v>29579</v>
          </cell>
        </row>
        <row r="23">
          <cell r="T23">
            <v>0.0997391510552526</v>
          </cell>
          <cell r="U23">
            <v>0.284562485179037</v>
          </cell>
          <cell r="V23">
            <v>0.114441546122836</v>
          </cell>
          <cell r="W23">
            <v>0.0522883566516481</v>
          </cell>
          <cell r="X23">
            <v>0.448968460991226</v>
          </cell>
        </row>
        <row r="24">
          <cell r="M24">
            <v>12373</v>
          </cell>
          <cell r="N24">
            <v>30570</v>
          </cell>
        </row>
        <row r="24">
          <cell r="T24">
            <v>0.0979437859488159</v>
          </cell>
          <cell r="U24">
            <v>0.279440188156393</v>
          </cell>
          <cell r="V24">
            <v>0.112381529003563</v>
          </cell>
          <cell r="W24">
            <v>0.0513471345737373</v>
          </cell>
          <cell r="X24">
            <v>0.458887362317491</v>
          </cell>
        </row>
        <row r="25">
          <cell r="M25">
            <v>11926</v>
          </cell>
          <cell r="N25">
            <v>30946</v>
          </cell>
        </row>
        <row r="25">
          <cell r="T25">
            <v>0.0981059899234932</v>
          </cell>
          <cell r="U25">
            <v>0.27990296697145</v>
          </cell>
          <cell r="V25">
            <v>0.112567643217018</v>
          </cell>
          <cell r="W25">
            <v>0.0514321701810039</v>
          </cell>
          <cell r="X25">
            <v>0.457991229707035</v>
          </cell>
        </row>
        <row r="26">
          <cell r="M26">
            <v>12561</v>
          </cell>
          <cell r="N26">
            <v>29422</v>
          </cell>
        </row>
        <row r="26">
          <cell r="T26">
            <v>0.100183407569731</v>
          </cell>
          <cell r="U26">
            <v>0.285829978800943</v>
          </cell>
          <cell r="V26">
            <v>0.114951289807779</v>
          </cell>
          <cell r="W26">
            <v>0.0525212586046733</v>
          </cell>
          <cell r="X26">
            <v>0.446514065216874</v>
          </cell>
        </row>
        <row r="27">
          <cell r="M27">
            <v>12444</v>
          </cell>
          <cell r="N27">
            <v>25759</v>
          </cell>
        </row>
        <row r="27">
          <cell r="T27">
            <v>0.110096065753998</v>
          </cell>
          <cell r="U27">
            <v>0.314111457215402</v>
          </cell>
          <cell r="V27">
            <v>0.126325157710127</v>
          </cell>
          <cell r="W27">
            <v>0.0577179802633301</v>
          </cell>
          <cell r="X27">
            <v>0.391749339057142</v>
          </cell>
        </row>
        <row r="28">
          <cell r="M28">
            <v>12303</v>
          </cell>
          <cell r="N28">
            <v>25182</v>
          </cell>
        </row>
        <row r="28">
          <cell r="T28">
            <v>0.112204881952781</v>
          </cell>
          <cell r="U28">
            <v>0.320128051220488</v>
          </cell>
          <cell r="V28">
            <v>0.12874483126584</v>
          </cell>
          <cell r="W28">
            <v>0.0588235294117647</v>
          </cell>
          <cell r="X28">
            <v>0.380098706149126</v>
          </cell>
        </row>
        <row r="29">
          <cell r="M29">
            <v>12078</v>
          </cell>
          <cell r="N29">
            <v>25748</v>
          </cell>
        </row>
        <row r="29">
          <cell r="T29">
            <v>0.111193359065193</v>
          </cell>
          <cell r="U29">
            <v>0.317242108602549</v>
          </cell>
          <cell r="V29">
            <v>0.127584201342992</v>
          </cell>
          <cell r="W29">
            <v>0.0582932374557183</v>
          </cell>
          <cell r="X29">
            <v>0.385687093533548</v>
          </cell>
        </row>
        <row r="30">
          <cell r="M30">
            <v>10975</v>
          </cell>
          <cell r="N30">
            <v>21047</v>
          </cell>
        </row>
        <row r="30">
          <cell r="T30">
            <v>0.131347198800824</v>
          </cell>
          <cell r="U30">
            <v>0.374742364624321</v>
          </cell>
          <cell r="V30">
            <v>0.150708887639748</v>
          </cell>
          <cell r="W30">
            <v>0.0688589094997189</v>
          </cell>
          <cell r="X30">
            <v>0.274342639435388</v>
          </cell>
        </row>
        <row r="31">
          <cell r="M31">
            <v>11771</v>
          </cell>
          <cell r="N31">
            <v>23679</v>
          </cell>
        </row>
        <row r="31">
          <cell r="T31">
            <v>0.118645980253879</v>
          </cell>
          <cell r="U31">
            <v>0.338504936530324</v>
          </cell>
          <cell r="V31">
            <v>0.136135401974612</v>
          </cell>
          <cell r="W31">
            <v>0.0622002820874471</v>
          </cell>
          <cell r="X31">
            <v>0.344513399153738</v>
          </cell>
        </row>
        <row r="32">
          <cell r="M32">
            <v>11806</v>
          </cell>
          <cell r="N32">
            <v>25623</v>
          </cell>
        </row>
        <row r="32">
          <cell r="T32">
            <v>0.112372759090545</v>
          </cell>
          <cell r="U32">
            <v>0.320607015950199</v>
          </cell>
          <cell r="V32">
            <v>0.128937454914638</v>
          </cell>
          <cell r="W32">
            <v>0.0589115391808491</v>
          </cell>
          <cell r="X32">
            <v>0.379171230863769</v>
          </cell>
        </row>
        <row r="33">
          <cell r="M33">
            <v>11997</v>
          </cell>
          <cell r="N33">
            <v>25713</v>
          </cell>
        </row>
        <row r="33">
          <cell r="T33">
            <v>0.111535401750199</v>
          </cell>
          <cell r="U33">
            <v>0.318217979315831</v>
          </cell>
          <cell r="V33">
            <v>0.12797666401485</v>
          </cell>
          <cell r="W33">
            <v>0.058472553699284</v>
          </cell>
          <cell r="X33">
            <v>0.383797401219836</v>
          </cell>
        </row>
        <row r="34">
          <cell r="M34">
            <v>12120</v>
          </cell>
          <cell r="N34">
            <v>24600</v>
          </cell>
        </row>
        <row r="34">
          <cell r="T34">
            <v>0.114542483660131</v>
          </cell>
          <cell r="U34">
            <v>0.326797385620915</v>
          </cell>
          <cell r="V34">
            <v>0.131427015250545</v>
          </cell>
          <cell r="W34">
            <v>0.0600490196078431</v>
          </cell>
          <cell r="X34">
            <v>0.367184095860566</v>
          </cell>
        </row>
        <row r="35">
          <cell r="M35">
            <v>11814</v>
          </cell>
          <cell r="N35">
            <v>22314</v>
          </cell>
        </row>
        <row r="35">
          <cell r="T35">
            <v>0.123241912798875</v>
          </cell>
          <cell r="U35">
            <v>0.351617440225035</v>
          </cell>
          <cell r="V35">
            <v>0.141408813877168</v>
          </cell>
          <cell r="W35">
            <v>0.0646097046413502</v>
          </cell>
          <cell r="X35">
            <v>0.319122128457572</v>
          </cell>
        </row>
        <row r="36">
          <cell r="M36">
            <v>11597</v>
          </cell>
          <cell r="N36">
            <v>25638</v>
          </cell>
        </row>
        <row r="36">
          <cell r="T36">
            <v>0.112958238216732</v>
          </cell>
          <cell r="U36">
            <v>0.322277427151873</v>
          </cell>
          <cell r="V36">
            <v>0.129609238619578</v>
          </cell>
          <cell r="W36">
            <v>0.0592184772391567</v>
          </cell>
          <cell r="X36">
            <v>0.37593661877266</v>
          </cell>
        </row>
        <row r="37">
          <cell r="M37">
            <v>11817</v>
          </cell>
          <cell r="N37">
            <v>28195</v>
          </cell>
        </row>
        <row r="37">
          <cell r="T37">
            <v>0.105118464460662</v>
          </cell>
          <cell r="U37">
            <v>0.299910026991902</v>
          </cell>
          <cell r="V37">
            <v>0.120613815855243</v>
          </cell>
          <cell r="W37">
            <v>0.0551084674597621</v>
          </cell>
          <cell r="X37">
            <v>0.41924922523243</v>
          </cell>
        </row>
        <row r="38">
          <cell r="M38">
            <v>12175</v>
          </cell>
          <cell r="N38">
            <v>29680</v>
          </cell>
        </row>
        <row r="38">
          <cell r="T38">
            <v>0.100489786166527</v>
          </cell>
          <cell r="U38">
            <v>0.286704097479393</v>
          </cell>
          <cell r="V38">
            <v>0.115302831202963</v>
          </cell>
          <cell r="W38">
            <v>0.0526818779118385</v>
          </cell>
          <cell r="X38">
            <v>0.444821407239279</v>
          </cell>
        </row>
        <row r="39">
          <cell r="M39">
            <v>12187</v>
          </cell>
          <cell r="N39">
            <v>30524</v>
          </cell>
        </row>
        <row r="39">
          <cell r="T39">
            <v>0.0984758024864789</v>
          </cell>
          <cell r="U39">
            <v>0.280958067008499</v>
          </cell>
          <cell r="V39">
            <v>0.112991969281918</v>
          </cell>
          <cell r="W39">
            <v>0.0516260448128117</v>
          </cell>
          <cell r="X39">
            <v>0.455948116410292</v>
          </cell>
        </row>
        <row r="40">
          <cell r="M40">
            <v>12218</v>
          </cell>
          <cell r="N40">
            <v>30655</v>
          </cell>
        </row>
        <row r="40">
          <cell r="T40">
            <v>0.0981037016303968</v>
          </cell>
          <cell r="U40">
            <v>0.279896438317822</v>
          </cell>
          <cell r="V40">
            <v>0.112565017610151</v>
          </cell>
          <cell r="W40">
            <v>0.0514309705408999</v>
          </cell>
          <cell r="X40">
            <v>0.45800387190073</v>
          </cell>
        </row>
        <row r="41">
          <cell r="M41">
            <v>12508</v>
          </cell>
          <cell r="N41">
            <v>28374</v>
          </cell>
        </row>
        <row r="41">
          <cell r="T41">
            <v>0.102881463724867</v>
          </cell>
          <cell r="U41">
            <v>0.293527713908322</v>
          </cell>
          <cell r="V41">
            <v>0.118047062276797</v>
          </cell>
          <cell r="W41">
            <v>0.0539357174306541</v>
          </cell>
          <cell r="X41">
            <v>0.431608042659361</v>
          </cell>
        </row>
        <row r="42">
          <cell r="M42">
            <v>12039</v>
          </cell>
          <cell r="N42">
            <v>20635</v>
          </cell>
        </row>
        <row r="42">
          <cell r="T42">
            <v>0.128726204321479</v>
          </cell>
          <cell r="U42">
            <v>0.367264491644733</v>
          </cell>
          <cell r="V42">
            <v>0.14770153638979</v>
          </cell>
          <cell r="W42">
            <v>0.0674848503397197</v>
          </cell>
          <cell r="X42">
            <v>0.288822917304279</v>
          </cell>
        </row>
        <row r="43">
          <cell r="M43">
            <v>11735</v>
          </cell>
          <cell r="N43">
            <v>26699</v>
          </cell>
        </row>
        <row r="43">
          <cell r="T43">
            <v>0.109434354998179</v>
          </cell>
          <cell r="U43">
            <v>0.312223552063277</v>
          </cell>
          <cell r="V43">
            <v>0.125565905188115</v>
          </cell>
          <cell r="W43">
            <v>0.0573710776916272</v>
          </cell>
          <cell r="X43">
            <v>0.395405110058802</v>
          </cell>
        </row>
        <row r="44">
          <cell r="M44">
            <v>11631</v>
          </cell>
          <cell r="N44">
            <v>25981</v>
          </cell>
        </row>
        <row r="44">
          <cell r="T44">
            <v>0.111826012974583</v>
          </cell>
          <cell r="U44">
            <v>0.319047112623631</v>
          </cell>
          <cell r="V44">
            <v>0.12831011379347</v>
          </cell>
          <cell r="W44">
            <v>0.0586249069445922</v>
          </cell>
          <cell r="X44">
            <v>0.382191853663724</v>
          </cell>
        </row>
        <row r="45">
          <cell r="M45">
            <v>12331</v>
          </cell>
          <cell r="N45">
            <v>23833</v>
          </cell>
        </row>
        <row r="45">
          <cell r="T45">
            <v>0.116303506249309</v>
          </cell>
          <cell r="U45">
            <v>0.331821701139255</v>
          </cell>
          <cell r="V45">
            <v>0.133447627474837</v>
          </cell>
          <cell r="W45">
            <v>0.060972237584338</v>
          </cell>
          <cell r="X45">
            <v>0.357454927552262</v>
          </cell>
        </row>
        <row r="46">
          <cell r="M46">
            <v>4670</v>
          </cell>
          <cell r="N46">
            <v>10346</v>
          </cell>
        </row>
        <row r="46">
          <cell r="T46">
            <v>0</v>
          </cell>
          <cell r="U46">
            <v>0.79914757591902</v>
          </cell>
          <cell r="V46">
            <v>0.20085242408098</v>
          </cell>
          <cell r="W46">
            <v>0</v>
          </cell>
          <cell r="X46">
            <v>0</v>
          </cell>
        </row>
        <row r="47">
          <cell r="M47">
            <v>0</v>
          </cell>
          <cell r="N47">
            <v>0</v>
          </cell>
        </row>
        <row r="49">
          <cell r="M49">
            <v>344069</v>
          </cell>
          <cell r="N49">
            <v>767798</v>
          </cell>
        </row>
      </sheetData>
      <sheetData sheetId="7">
        <row r="7">
          <cell r="B7">
            <v>-0.05</v>
          </cell>
        </row>
        <row r="8">
          <cell r="B8">
            <v>-0.05</v>
          </cell>
        </row>
        <row r="9">
          <cell r="B9">
            <v>-0.05</v>
          </cell>
        </row>
        <row r="10">
          <cell r="B10">
            <v>-0.05</v>
          </cell>
        </row>
        <row r="11">
          <cell r="B11">
            <v>-0.05</v>
          </cell>
        </row>
        <row r="12">
          <cell r="B12">
            <v>-0.05</v>
          </cell>
        </row>
        <row r="13">
          <cell r="B13">
            <v>-0.05</v>
          </cell>
        </row>
        <row r="14">
          <cell r="B14">
            <v>-0.05</v>
          </cell>
        </row>
        <row r="15">
          <cell r="B15">
            <v>-0.05</v>
          </cell>
        </row>
        <row r="16">
          <cell r="B16">
            <v>-0.05</v>
          </cell>
        </row>
        <row r="17">
          <cell r="B17">
            <v>-0.05</v>
          </cell>
        </row>
        <row r="18">
          <cell r="B18">
            <v>-0.05</v>
          </cell>
        </row>
        <row r="19">
          <cell r="B19">
            <v>-0.05</v>
          </cell>
        </row>
        <row r="20">
          <cell r="B20">
            <v>-0.05</v>
          </cell>
        </row>
        <row r="21">
          <cell r="B21">
            <v>-0.05</v>
          </cell>
        </row>
        <row r="22">
          <cell r="B22">
            <v>-0.05</v>
          </cell>
        </row>
        <row r="23">
          <cell r="B23">
            <v>-0.05</v>
          </cell>
        </row>
        <row r="24">
          <cell r="B24">
            <v>-0.05</v>
          </cell>
        </row>
        <row r="25">
          <cell r="B25">
            <v>-0.05</v>
          </cell>
        </row>
        <row r="26">
          <cell r="B26">
            <v>-0.05</v>
          </cell>
        </row>
        <row r="27">
          <cell r="B27">
            <v>-0.05</v>
          </cell>
        </row>
        <row r="28">
          <cell r="B28">
            <v>-0.05</v>
          </cell>
        </row>
        <row r="29">
          <cell r="B29">
            <v>-0.05</v>
          </cell>
        </row>
        <row r="30">
          <cell r="B30">
            <v>-0.05</v>
          </cell>
        </row>
        <row r="31">
          <cell r="B31">
            <v>-0.05</v>
          </cell>
        </row>
        <row r="32">
          <cell r="B32">
            <v>-0.05</v>
          </cell>
        </row>
        <row r="33">
          <cell r="B33">
            <v>-0.05</v>
          </cell>
        </row>
        <row r="34">
          <cell r="B34">
            <v>-0.05</v>
          </cell>
        </row>
        <row r="35">
          <cell r="B35">
            <v>-0.05</v>
          </cell>
        </row>
        <row r="36">
          <cell r="B36">
            <v>-0.05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C9">
            <v>0.955685419466065</v>
          </cell>
        </row>
        <row r="9">
          <cell r="F9">
            <v>1.10337153532391</v>
          </cell>
        </row>
        <row r="14">
          <cell r="D14">
            <v>-1199</v>
          </cell>
        </row>
        <row r="14">
          <cell r="G14">
            <v>-2211</v>
          </cell>
        </row>
        <row r="15">
          <cell r="D15">
            <v>-1219</v>
          </cell>
        </row>
        <row r="15">
          <cell r="G15">
            <v>-2525</v>
          </cell>
        </row>
        <row r="16">
          <cell r="D16">
            <v>-1098</v>
          </cell>
        </row>
        <row r="16">
          <cell r="G16">
            <v>-2192</v>
          </cell>
        </row>
        <row r="17">
          <cell r="D17">
            <v>-1167</v>
          </cell>
        </row>
        <row r="17">
          <cell r="G17">
            <v>-541</v>
          </cell>
        </row>
        <row r="18">
          <cell r="D18">
            <v>-1199</v>
          </cell>
        </row>
        <row r="18">
          <cell r="G18">
            <v>-2213</v>
          </cell>
        </row>
        <row r="19">
          <cell r="D19">
            <v>-1207</v>
          </cell>
        </row>
        <row r="19">
          <cell r="G19">
            <v>-2109</v>
          </cell>
        </row>
        <row r="20">
          <cell r="D20">
            <v>-1182</v>
          </cell>
        </row>
        <row r="20">
          <cell r="G20">
            <v>-2146</v>
          </cell>
        </row>
        <row r="21">
          <cell r="D21">
            <v>-1061</v>
          </cell>
        </row>
        <row r="21">
          <cell r="G21">
            <v>-1970</v>
          </cell>
        </row>
        <row r="22">
          <cell r="D22">
            <v>-1078</v>
          </cell>
        </row>
        <row r="22">
          <cell r="G22">
            <v>-1865</v>
          </cell>
        </row>
        <row r="23">
          <cell r="D23">
            <v>-1138</v>
          </cell>
        </row>
        <row r="23">
          <cell r="G23">
            <v>-1889</v>
          </cell>
        </row>
        <row r="24">
          <cell r="D24">
            <v>-1118</v>
          </cell>
        </row>
        <row r="24">
          <cell r="G24">
            <v>-1847</v>
          </cell>
        </row>
        <row r="25">
          <cell r="D25">
            <v>-1165</v>
          </cell>
        </row>
        <row r="25">
          <cell r="G25">
            <v>-1963</v>
          </cell>
        </row>
        <row r="26">
          <cell r="D26">
            <v>-1179</v>
          </cell>
        </row>
        <row r="26">
          <cell r="G26">
            <v>-1690</v>
          </cell>
        </row>
        <row r="27">
          <cell r="D27">
            <v>-1214</v>
          </cell>
        </row>
        <row r="27">
          <cell r="G27">
            <v>-2623</v>
          </cell>
        </row>
        <row r="28">
          <cell r="D28">
            <v>-1370</v>
          </cell>
        </row>
        <row r="28">
          <cell r="G28">
            <v>-2434</v>
          </cell>
        </row>
        <row r="29">
          <cell r="D29">
            <v>-979</v>
          </cell>
        </row>
        <row r="29">
          <cell r="G29">
            <v>-1902</v>
          </cell>
        </row>
        <row r="30">
          <cell r="D30">
            <v>-1065</v>
          </cell>
        </row>
        <row r="30">
          <cell r="G30">
            <v>-1799</v>
          </cell>
        </row>
        <row r="31">
          <cell r="D31">
            <v>-931</v>
          </cell>
        </row>
        <row r="31">
          <cell r="G31">
            <v>-1464</v>
          </cell>
        </row>
        <row r="32">
          <cell r="D32">
            <v>-1105</v>
          </cell>
        </row>
        <row r="32">
          <cell r="G32">
            <v>-1961</v>
          </cell>
        </row>
        <row r="33">
          <cell r="D33">
            <v>-1177</v>
          </cell>
        </row>
        <row r="33">
          <cell r="G33">
            <v>-2229</v>
          </cell>
        </row>
        <row r="34">
          <cell r="D34">
            <v>-1205</v>
          </cell>
        </row>
        <row r="34">
          <cell r="G34">
            <v>-2158</v>
          </cell>
        </row>
        <row r="35">
          <cell r="D35">
            <v>-1098</v>
          </cell>
        </row>
        <row r="35">
          <cell r="G35">
            <v>-1937</v>
          </cell>
        </row>
        <row r="36">
          <cell r="D36">
            <v>-1057</v>
          </cell>
        </row>
        <row r="36">
          <cell r="G36">
            <v>-1800</v>
          </cell>
        </row>
        <row r="37">
          <cell r="D37">
            <v>-870</v>
          </cell>
        </row>
        <row r="37">
          <cell r="G37">
            <v>-2225</v>
          </cell>
        </row>
        <row r="38">
          <cell r="D38">
            <v>-1235</v>
          </cell>
        </row>
        <row r="38">
          <cell r="G38">
            <v>-1772</v>
          </cell>
        </row>
        <row r="39">
          <cell r="D39">
            <v>-1058</v>
          </cell>
        </row>
        <row r="39">
          <cell r="G39">
            <v>-2004</v>
          </cell>
        </row>
        <row r="40">
          <cell r="D40">
            <v>-1075</v>
          </cell>
        </row>
        <row r="40">
          <cell r="G40">
            <v>-2215</v>
          </cell>
        </row>
        <row r="41">
          <cell r="D41">
            <v>-858</v>
          </cell>
        </row>
        <row r="41">
          <cell r="G41">
            <v>-1642</v>
          </cell>
        </row>
        <row r="42">
          <cell r="D42">
            <v>-544.5</v>
          </cell>
        </row>
        <row r="42">
          <cell r="G42">
            <v>-1163.5</v>
          </cell>
        </row>
        <row r="43">
          <cell r="D43">
            <v>0</v>
          </cell>
        </row>
        <row r="43">
          <cell r="G4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37256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f aca="true">NOW()</f>
        <v>45926.9326815484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1"/>
      <c r="B14" s="21"/>
      <c r="C14" s="21"/>
      <c r="D14" s="21"/>
      <c r="E14" s="21" t="s">
        <v>22</v>
      </c>
      <c r="F14" s="21" t="s">
        <v>23</v>
      </c>
    </row>
    <row r="15" customFormat="false" ht="12.75" hidden="false" customHeight="false" outlineLevel="0" collapsed="false">
      <c r="A15" s="22" t="n">
        <v>37196</v>
      </c>
      <c r="B15" s="23" t="n">
        <v>96023720</v>
      </c>
      <c r="C15" s="0" t="s">
        <v>24</v>
      </c>
      <c r="E15" s="24" t="n">
        <f aca="false">'[1]Internal Kennedy Total'!M49</f>
        <v>344069</v>
      </c>
      <c r="F15" s="25" t="n">
        <f aca="false">SUM(G22:G26)/SUM(F22:F26)</f>
        <v>1.64290544540222</v>
      </c>
    </row>
    <row r="16" customFormat="false" ht="12.75" hidden="false" customHeight="false" outlineLevel="0" collapsed="false">
      <c r="A16" s="26"/>
      <c r="B16" s="23"/>
      <c r="C16" s="0" t="s">
        <v>25</v>
      </c>
      <c r="E16" s="24" t="n">
        <f aca="false">'[1]Internal Kennedy Total'!N49</f>
        <v>767798</v>
      </c>
      <c r="F16" s="25" t="n">
        <f aca="false">SUM(G27:G31)/SUM(F27:F31)</f>
        <v>1.50632169686025</v>
      </c>
    </row>
    <row r="17" customFormat="false" ht="12.75" hidden="false" customHeight="false" outlineLevel="0" collapsed="false">
      <c r="E17" s="27"/>
      <c r="F17" s="28"/>
    </row>
    <row r="18" customFormat="false" ht="12.75" hidden="false" customHeight="false" outlineLevel="0" collapsed="false">
      <c r="C18" s="29" t="s">
        <v>26</v>
      </c>
      <c r="E18" s="24" t="n">
        <f aca="false">SUM(E15:E17)</f>
        <v>1111867</v>
      </c>
    </row>
    <row r="19" customFormat="false" ht="12.75" hidden="false" customHeight="false" outlineLevel="0" collapsed="false">
      <c r="E19" s="24"/>
    </row>
    <row r="21" customFormat="false" ht="12.75" hidden="false" customHeight="false" outlineLevel="0" collapsed="false">
      <c r="B21" s="30" t="s">
        <v>27</v>
      </c>
      <c r="C21" s="31" t="s">
        <v>28</v>
      </c>
      <c r="D21" s="32" t="s">
        <v>29</v>
      </c>
      <c r="E21" s="33" t="s">
        <v>30</v>
      </c>
      <c r="F21" s="33" t="s">
        <v>31</v>
      </c>
      <c r="G21" s="32" t="s">
        <v>32</v>
      </c>
    </row>
    <row r="22" customFormat="false" ht="12.75" hidden="false" customHeight="false" outlineLevel="0" collapsed="false">
      <c r="A22" s="34" t="str">
        <f aca="false">'[1]Independent Summary'!A17</f>
        <v>11/01/01 - 11/30/01</v>
      </c>
      <c r="B22" s="0" t="s">
        <v>33</v>
      </c>
      <c r="C22" s="35" t="n">
        <f aca="false">+'[1]Box Draw Detail'!K16</f>
        <v>-0.5149</v>
      </c>
      <c r="D22" s="36" t="n">
        <f aca="false">+G22/F22</f>
        <v>1.23492965973598</v>
      </c>
      <c r="E22" s="37" t="n">
        <f aca="false">+F22/'[1]Box Draw Detail'!B$12</f>
        <v>38338.4557977397</v>
      </c>
      <c r="F22" s="37" t="n">
        <f aca="false">+'[1]Box Draw Detail'!D57</f>
        <v>36639.5541854005</v>
      </c>
      <c r="G22" s="38" t="n">
        <f aca="false">+'[1]Box Draw Detail'!P57</f>
        <v>45247.2721830546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34</v>
      </c>
      <c r="C23" s="35" t="n">
        <f aca="false">+'[1]Box Draw Detail'!K17</f>
        <v>-0.7795</v>
      </c>
      <c r="D23" s="36" t="n">
        <f aca="false">+G23/F23</f>
        <v>2.2605</v>
      </c>
      <c r="E23" s="37" t="n">
        <f aca="false">+F23/'[1]Box Draw Detail'!$B$12</f>
        <v>113287.250191245</v>
      </c>
      <c r="F23" s="37" t="n">
        <f aca="false">+'[1]Box Draw Detail'!F57</f>
        <v>108267.123845449</v>
      </c>
      <c r="G23" s="38" t="n">
        <f aca="false">+'[1]Box Draw Detail'!Q57</f>
        <v>244737.833452638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35</v>
      </c>
      <c r="C24" s="35" t="n">
        <f aca="false">+'[1]Box Draw Detail'!K18</f>
        <v>-0.5149</v>
      </c>
      <c r="D24" s="36" t="n">
        <f aca="false">+G24/F24</f>
        <v>2.0251</v>
      </c>
      <c r="E24" s="37" t="n">
        <f aca="false">+F24/'[1]Box Draw Detail'!$B$11</f>
        <v>38962.6911830095</v>
      </c>
      <c r="F24" s="37" t="n">
        <f aca="false">+'[1]Box Draw Detail'!H57</f>
        <v>42978.5154135972</v>
      </c>
      <c r="G24" s="38" t="n">
        <f aca="false">+'[1]Box Draw Detail'!R57</f>
        <v>87035.7915640758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36</v>
      </c>
      <c r="C25" s="35" t="n">
        <f aca="false">+'[1]Box Draw Detail'!K20</f>
        <v>-0.6822</v>
      </c>
      <c r="D25" s="36" t="n">
        <f aca="false">+G25/F25</f>
        <v>1.06762965973598</v>
      </c>
      <c r="E25" s="37" t="n">
        <f aca="false">+F25/'[1]Box Draw Detail'!$B$11</f>
        <v>17413.5389905805</v>
      </c>
      <c r="F25" s="37" t="n">
        <f aca="false">+'[1]Box Draw Detail'!J57</f>
        <v>19208.3254823605</v>
      </c>
      <c r="G25" s="38" t="n">
        <f aca="false">+'[1]Box Draw Detail'!S57</f>
        <v>20507.3779988304</v>
      </c>
    </row>
    <row r="26" customFormat="false" ht="12.75" hidden="false" customHeight="false" outlineLevel="0" collapsed="false">
      <c r="A26" s="39" t="str">
        <f aca="false">+A25</f>
        <v>11/01/01 - 11/30/01</v>
      </c>
      <c r="B26" s="40" t="s">
        <v>37</v>
      </c>
      <c r="C26" s="41" t="n">
        <f aca="false">+'[1]Box Draw Detail'!K19</f>
        <v>-0.5149</v>
      </c>
      <c r="D26" s="42" t="n">
        <f aca="false">+G26/F26</f>
        <v>1.22463200845314</v>
      </c>
      <c r="E26" s="43" t="n">
        <f aca="false">+F26/'[1]Box Draw Detail'!$B$11</f>
        <v>124176.773379438</v>
      </c>
      <c r="F26" s="43" t="n">
        <f aca="false">+'[1]Box Draw Detail'!L57</f>
        <v>136975.481073193</v>
      </c>
      <c r="G26" s="44" t="n">
        <f aca="false">+'[1]Box Draw Detail'!T57</f>
        <v>167744.558495499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38</v>
      </c>
      <c r="C27" s="35" t="n">
        <f aca="false">+'[1]S Kitty Detail'!K16</f>
        <v>-0.655</v>
      </c>
      <c r="D27" s="36" t="n">
        <f aca="false">+G27/F27</f>
        <v>1.10855629557907</v>
      </c>
      <c r="E27" s="37" t="n">
        <f aca="false">+F27/'[1]Box Draw Detail'!$B$11</f>
        <v>73547.9704222567</v>
      </c>
      <c r="F27" s="37" t="n">
        <f aca="false">+'[1]S Kitty Detail'!D57</f>
        <v>81128.4458145994</v>
      </c>
      <c r="G27" s="38" t="n">
        <f aca="false">+'[1]S Kitty Detail'!P57</f>
        <v>89935.44935832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39</v>
      </c>
      <c r="C28" s="35" t="n">
        <f aca="false">+'[1]S Kitty Detail'!K17</f>
        <v>-0.9196</v>
      </c>
      <c r="D28" s="36" t="n">
        <f aca="false">+G28/F28</f>
        <v>2.1204</v>
      </c>
      <c r="E28" s="37" t="n">
        <f aca="false">+F28/'[1]Box Draw Detail'!$B$11</f>
        <v>217332.728460632</v>
      </c>
      <c r="F28" s="37" t="n">
        <f aca="false">+'[1]S Kitty Detail'!F57</f>
        <v>239732.876154551</v>
      </c>
      <c r="G28" s="38" t="n">
        <f aca="false">+'[1]S Kitty Detail'!Q57</f>
        <v>508329.59059811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40</v>
      </c>
      <c r="C29" s="35" t="n">
        <f aca="false">+'[1]S Kitty Detail'!K18</f>
        <v>-0.655</v>
      </c>
      <c r="D29" s="36" t="n">
        <f aca="false">+G29/F29</f>
        <v>1.885</v>
      </c>
      <c r="E29" s="37" t="n">
        <f aca="false">+F29/'[1]Box Draw Detail'!$B$11</f>
        <v>86273.4171140862</v>
      </c>
      <c r="F29" s="37" t="n">
        <f aca="false">+'[1]S Kitty Detail'!H57</f>
        <v>95165.4845864028</v>
      </c>
      <c r="G29" s="38" t="n">
        <f aca="false">+'[1]S Kitty Detail'!R57</f>
        <v>179386.938445369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41</v>
      </c>
      <c r="C30" s="35" t="n">
        <f aca="false">+'[1]S Kitty Detail'!K19</f>
        <v>-0.655</v>
      </c>
      <c r="D30" s="36" t="n">
        <f aca="false">+G30/F30</f>
        <v>1.09580302860017</v>
      </c>
      <c r="E30" s="37" t="n">
        <f aca="false">+F30/'[1]Box Draw Detail'!$B$11</f>
        <v>280344.813253268</v>
      </c>
      <c r="F30" s="37" t="n">
        <f aca="false">+'[1]S Kitty Detail'!L57</f>
        <v>309239.518926807</v>
      </c>
      <c r="G30" s="38" t="n">
        <f aca="false">+'[1]S Kitty Detail'!T57</f>
        <v>338865.601402856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42</v>
      </c>
      <c r="C31" s="35" t="n">
        <f aca="false">+'[1]S Kitty Detail'!K20</f>
        <v>-0.8223</v>
      </c>
      <c r="D31" s="36" t="n">
        <f aca="false">+G31/F31</f>
        <v>0.941256295579074</v>
      </c>
      <c r="E31" s="37" t="n">
        <f aca="false">+F31/'[1]Box Draw Detail'!$B$11</f>
        <v>38557.6021828522</v>
      </c>
      <c r="F31" s="37" t="n">
        <f aca="false">+'[1]S Kitty Detail'!J57</f>
        <v>42531.6745176395</v>
      </c>
      <c r="G31" s="38" t="n">
        <f aca="false">+'[1]S Kitty Detail'!S57</f>
        <v>40033.2064012483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43</v>
      </c>
      <c r="C32" s="0" t="s">
        <v>44</v>
      </c>
      <c r="D32" s="45" t="s">
        <v>45</v>
      </c>
      <c r="E32" s="37" t="n">
        <f aca="false">+F32/'[1]Box Draw Detail'!$B$12</f>
        <v>34406.1482826581</v>
      </c>
      <c r="F32" s="37" t="n">
        <f aca="false">-+'[1]Box Draw Detail'!M57</f>
        <v>32881.5</v>
      </c>
      <c r="G32" s="46" t="s">
        <v>46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47</v>
      </c>
      <c r="C33" s="0" t="s">
        <v>44</v>
      </c>
      <c r="D33" s="45" t="s">
        <v>45</v>
      </c>
      <c r="E33" s="37" t="n">
        <f aca="false">+F33/'[1]Box Draw Detail'!$B$11</f>
        <v>51404.3348297144</v>
      </c>
      <c r="F33" s="37" t="n">
        <f aca="false">-+'[1]S Kitty Detail'!M57</f>
        <v>56702.5</v>
      </c>
      <c r="G33" s="46" t="s">
        <v>46</v>
      </c>
    </row>
    <row r="34" customFormat="false" ht="12.75" hidden="false" customHeight="false" outlineLevel="0" collapsed="false">
      <c r="A34" s="47" t="s">
        <v>48</v>
      </c>
      <c r="B34" s="21"/>
      <c r="C34" s="21"/>
      <c r="D34" s="48"/>
      <c r="E34" s="47" t="n">
        <f aca="false">SUM(E22:E33)</f>
        <v>1114045.72408748</v>
      </c>
      <c r="F34" s="47" t="n">
        <f aca="false">SUM(F22:F33)</f>
        <v>1201451</v>
      </c>
      <c r="G34" s="49" t="n">
        <f aca="false">SUM(G22:G32)</f>
        <v>1721823.6199</v>
      </c>
    </row>
    <row r="35" customFormat="false" ht="12.75" hidden="false" customHeight="false" outlineLevel="0" collapsed="false">
      <c r="C35" s="35"/>
      <c r="D35" s="45"/>
      <c r="E35" s="45"/>
      <c r="F35" s="37"/>
      <c r="G35" s="46"/>
    </row>
    <row r="36" customFormat="false" ht="12.75" hidden="false" customHeight="false" outlineLevel="0" collapsed="false">
      <c r="D36" s="45"/>
      <c r="E36" s="45"/>
      <c r="F36" s="37"/>
      <c r="G36" s="46"/>
      <c r="K36" s="50"/>
    </row>
    <row r="37" customFormat="false" ht="12.75" hidden="false" customHeight="false" outlineLevel="0" collapsed="false">
      <c r="D37" s="51" t="s">
        <v>49</v>
      </c>
      <c r="E37" s="51"/>
      <c r="F37" s="52"/>
      <c r="G37" s="53" t="n">
        <f aca="false">SUM(G34:G35)</f>
        <v>1721823.6199</v>
      </c>
    </row>
    <row r="40" customFormat="false" ht="12.75" hidden="false" customHeight="false" outlineLevel="0" collapsed="false">
      <c r="F40" s="50"/>
      <c r="G40" s="54"/>
    </row>
    <row r="41" customFormat="false" ht="12.75" hidden="false" customHeight="false" outlineLevel="0" collapsed="false">
      <c r="F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19.85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3.28"/>
    <col collapsed="false" customWidth="true" hidden="false" outlineLevel="0" max="20" min="20" style="55" width="15.28"/>
    <col collapsed="false" customWidth="true" hidden="false" outlineLevel="0" max="21" min="21" style="55" width="13.28"/>
    <col collapsed="false" customWidth="true" hidden="false" outlineLevel="0" max="22" min="22" style="55" width="12.14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5.41"/>
    <col collapsed="false" customWidth="true" hidden="false" outlineLevel="0" max="27" min="27" style="55" width="16.42"/>
    <col collapsed="false" customWidth="false" hidden="false" outlineLevel="0" max="257" min="28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45926.9326815679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45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.75" hidden="false" customHeight="false" outlineLevel="0" collapsed="false">
      <c r="A6" s="22" t="s">
        <v>61</v>
      </c>
      <c r="B6" s="56"/>
      <c r="C6" s="45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8" t="s">
        <v>62</v>
      </c>
      <c r="C7" s="59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8" t="s">
        <v>64</v>
      </c>
      <c r="C8" s="59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8"/>
      <c r="C9" s="60"/>
    </row>
    <row r="10" customFormat="false" ht="12.75" hidden="false" customHeight="false" outlineLevel="0" collapsed="false">
      <c r="A10" s="61"/>
      <c r="B10" s="62" t="s">
        <v>65</v>
      </c>
      <c r="C10" s="63" t="s">
        <v>66</v>
      </c>
      <c r="D10" s="63" t="s">
        <v>67</v>
      </c>
      <c r="E10" s="64" t="s">
        <v>68</v>
      </c>
    </row>
    <row r="11" customFormat="false" ht="12.75" hidden="false" customHeight="false" outlineLevel="0" collapsed="false">
      <c r="A11" s="65" t="s">
        <v>47</v>
      </c>
      <c r="B11" s="66" t="n">
        <f aca="false">'[2]Enron Detail'!$F$9</f>
        <v>1.10337153532391</v>
      </c>
      <c r="C11" s="67" t="n">
        <f aca="false">+C7*D11</f>
        <v>14523.6143675458</v>
      </c>
      <c r="D11" s="68" t="n">
        <f aca="false">'[1]Internal Kennedy Total'!H8</f>
        <v>0.690548419909935</v>
      </c>
      <c r="E11" s="69" t="n">
        <v>0.61</v>
      </c>
    </row>
    <row r="12" customFormat="false" ht="13.5" hidden="false" customHeight="false" outlineLevel="0" collapsed="false">
      <c r="A12" s="70" t="s">
        <v>43</v>
      </c>
      <c r="B12" s="71" t="n">
        <f aca="false">'[2]Enron Detail'!$C$9</f>
        <v>0.955685419466065</v>
      </c>
      <c r="C12" s="72" t="n">
        <f aca="false">+C7-C11</f>
        <v>6508.38563245424</v>
      </c>
      <c r="D12" s="73" t="n">
        <f aca="false">'[1]Internal Kennedy Total'!H7</f>
        <v>0.309451580090065</v>
      </c>
      <c r="E12" s="74" t="n">
        <v>0.47</v>
      </c>
    </row>
    <row r="13" customFormat="false" ht="12.75" hidden="false" customHeight="false" outlineLevel="0" collapsed="false">
      <c r="A13" s="75"/>
      <c r="I13" s="76"/>
    </row>
    <row r="14" customFormat="false" ht="13.5" hidden="false" customHeight="false" outlineLevel="0" collapsed="false">
      <c r="A14" s="75"/>
    </row>
    <row r="15" customFormat="false" ht="38.25" hidden="false" customHeight="false" outlineLevel="0" collapsed="false">
      <c r="A15" s="77" t="s">
        <v>69</v>
      </c>
      <c r="B15" s="78"/>
      <c r="C15" s="78" t="s">
        <v>70</v>
      </c>
      <c r="D15" s="78" t="s">
        <v>71</v>
      </c>
      <c r="E15" s="78" t="s">
        <v>72</v>
      </c>
      <c r="F15" s="79" t="str">
        <f aca="false">"WIC Med.Bow Fuel ("&amp;'[1]Index Pricing'!$F$3*100&amp;"%*CIGindex)"</f>
        <v>WIC Med.Bow Fuel (0.68%*CIGindex)</v>
      </c>
      <c r="G15" s="78" t="s">
        <v>73</v>
      </c>
      <c r="H15" s="78" t="s">
        <v>74</v>
      </c>
      <c r="I15" s="78" t="s">
        <v>75</v>
      </c>
      <c r="J15" s="80"/>
      <c r="K15" s="81" t="s">
        <v>76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3" t="s">
        <v>77</v>
      </c>
      <c r="B16" s="84" t="s">
        <v>78</v>
      </c>
      <c r="C16" s="84" t="n">
        <v>0</v>
      </c>
      <c r="D16" s="84" t="n">
        <f aca="false">-E12</f>
        <v>-0.47</v>
      </c>
      <c r="E16" s="84"/>
      <c r="F16" s="84"/>
      <c r="G16" s="84"/>
      <c r="H16" s="84"/>
      <c r="I16" s="84" t="n">
        <f aca="false">+-M57*D16/(O57)</f>
        <v>-0.0435093106324604</v>
      </c>
      <c r="J16" s="85"/>
      <c r="K16" s="86" t="n">
        <f aca="false">ROUND(SUM(C16:J16),4)</f>
        <v>-0.5135</v>
      </c>
    </row>
    <row r="17" customFormat="false" ht="12.75" hidden="false" customHeight="false" outlineLevel="0" collapsed="false">
      <c r="A17" s="83" t="s">
        <v>77</v>
      </c>
      <c r="B17" s="84" t="s">
        <v>79</v>
      </c>
      <c r="C17" s="84" t="n">
        <v>0.01</v>
      </c>
      <c r="D17" s="84" t="n">
        <f aca="false">-E12</f>
        <v>-0.47</v>
      </c>
      <c r="E17" s="84" t="n">
        <f aca="false">-0.13-0.0025-0.0022</f>
        <v>-0.1347</v>
      </c>
      <c r="F17" s="84" t="n">
        <f aca="false">-'[1]Index Pricing'!$F$3*'[1]Index Pricing'!B3</f>
        <v>-0.017272</v>
      </c>
      <c r="G17" s="84" t="n">
        <v>-0.1226</v>
      </c>
      <c r="H17" s="84" t="n">
        <v>0</v>
      </c>
      <c r="I17" s="84" t="n">
        <f aca="false">+I16</f>
        <v>-0.0435093106324604</v>
      </c>
      <c r="J17" s="85"/>
      <c r="K17" s="86" t="n">
        <f aca="false">ROUND(SUM(C17:J17),4)</f>
        <v>-0.7781</v>
      </c>
    </row>
    <row r="18" customFormat="false" ht="12.75" hidden="false" customHeight="false" outlineLevel="0" collapsed="false">
      <c r="A18" s="83" t="s">
        <v>77</v>
      </c>
      <c r="B18" s="84" t="s">
        <v>80</v>
      </c>
      <c r="C18" s="84" t="n">
        <v>0</v>
      </c>
      <c r="D18" s="84" t="n">
        <f aca="false">-$E$12</f>
        <v>-0.47</v>
      </c>
      <c r="E18" s="84"/>
      <c r="F18" s="84"/>
      <c r="G18" s="84"/>
      <c r="H18" s="84"/>
      <c r="I18" s="84" t="n">
        <f aca="false">+I17</f>
        <v>-0.0435093106324604</v>
      </c>
      <c r="J18" s="85"/>
      <c r="K18" s="86" t="n">
        <f aca="false">ROUND(SUM(C18:J18),4)</f>
        <v>-0.5135</v>
      </c>
    </row>
    <row r="19" customFormat="false" ht="12.75" hidden="false" customHeight="false" outlineLevel="0" collapsed="false">
      <c r="A19" s="83" t="s">
        <v>81</v>
      </c>
      <c r="B19" s="84" t="s">
        <v>78</v>
      </c>
      <c r="C19" s="87" t="s">
        <v>82</v>
      </c>
      <c r="D19" s="84" t="n">
        <f aca="false">-$E$12</f>
        <v>-0.47</v>
      </c>
      <c r="E19" s="84"/>
      <c r="F19" s="84"/>
      <c r="G19" s="84"/>
      <c r="H19" s="84"/>
      <c r="I19" s="84" t="n">
        <f aca="false">I18</f>
        <v>-0.0435093106324604</v>
      </c>
      <c r="J19" s="84"/>
      <c r="K19" s="86" t="n">
        <f aca="false">ROUND(SUM(C19:J19),4)</f>
        <v>-0.5135</v>
      </c>
      <c r="L19" s="88"/>
      <c r="N19" s="89"/>
    </row>
    <row r="20" customFormat="false" ht="12.75" hidden="false" customHeight="false" outlineLevel="0" collapsed="false">
      <c r="A20" s="83" t="s">
        <v>81</v>
      </c>
      <c r="B20" s="84" t="s">
        <v>78</v>
      </c>
      <c r="C20" s="84" t="n">
        <v>0.1</v>
      </c>
      <c r="D20" s="84" t="n">
        <f aca="false">-$E$12</f>
        <v>-0.47</v>
      </c>
      <c r="E20" s="84" t="n">
        <v>-0.25</v>
      </c>
      <c r="F20" s="84" t="n">
        <f aca="false">-'[1]Index Pricing'!$F$3*'[1]Index Pricing'!B3</f>
        <v>-0.017272</v>
      </c>
      <c r="G20" s="84"/>
      <c r="H20" s="84"/>
      <c r="I20" s="84" t="n">
        <f aca="false">I19</f>
        <v>-0.0435093106324604</v>
      </c>
      <c r="J20" s="84"/>
      <c r="K20" s="86" t="n">
        <f aca="false">ROUND(SUM(C20:J20),4)</f>
        <v>-0.6808</v>
      </c>
      <c r="L20" s="88"/>
    </row>
    <row r="21" customFormat="false" ht="13.5" hidden="false" customHeight="false" outlineLevel="0" collapsed="false"/>
    <row r="22" customFormat="false" ht="23.25" hidden="false" customHeight="false" outlineLevel="0" collapsed="false">
      <c r="C22" s="90" t="s">
        <v>83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customFormat="false" ht="51" hidden="false" customHeight="true" outlineLevel="0" collapsed="false">
      <c r="A23" s="82"/>
      <c r="B23" s="91"/>
      <c r="C23" s="92" t="s">
        <v>84</v>
      </c>
      <c r="D23" s="93" t="s">
        <v>85</v>
      </c>
      <c r="E23" s="92" t="s">
        <v>86</v>
      </c>
      <c r="F23" s="93" t="s">
        <v>87</v>
      </c>
      <c r="G23" s="92" t="s">
        <v>88</v>
      </c>
      <c r="H23" s="93" t="s">
        <v>89</v>
      </c>
      <c r="I23" s="92" t="s">
        <v>90</v>
      </c>
      <c r="J23" s="93" t="s">
        <v>91</v>
      </c>
      <c r="K23" s="92" t="s">
        <v>92</v>
      </c>
      <c r="L23" s="93" t="s">
        <v>93</v>
      </c>
      <c r="M23" s="94" t="s">
        <v>94</v>
      </c>
      <c r="N23" s="94" t="s">
        <v>95</v>
      </c>
      <c r="O23" s="95" t="s">
        <v>96</v>
      </c>
      <c r="P23" s="96" t="s">
        <v>97</v>
      </c>
      <c r="Q23" s="96"/>
      <c r="R23" s="96"/>
      <c r="S23" s="96"/>
      <c r="T23" s="96"/>
      <c r="U23" s="97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A24" s="98"/>
      <c r="B24" s="99"/>
      <c r="C24" s="100"/>
      <c r="D24" s="99"/>
      <c r="E24" s="100"/>
      <c r="F24" s="101" t="n">
        <f aca="false">IF(+C7*0.8&gt;12000,12000,+C7*0.8)</f>
        <v>12000</v>
      </c>
      <c r="G24" s="100"/>
      <c r="H24" s="99"/>
      <c r="I24" s="100"/>
      <c r="J24" s="99"/>
      <c r="K24" s="100"/>
      <c r="L24" s="99"/>
      <c r="M24" s="102"/>
      <c r="N24" s="102"/>
      <c r="O24" s="103"/>
      <c r="P24" s="104"/>
      <c r="Q24" s="105"/>
      <c r="R24" s="105"/>
      <c r="S24" s="105"/>
      <c r="T24" s="106"/>
      <c r="U24" s="107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</row>
    <row r="25" customFormat="false" ht="26.25" hidden="false" customHeight="false" outlineLevel="0" collapsed="false">
      <c r="A25" s="82"/>
      <c r="B25" s="91" t="s">
        <v>98</v>
      </c>
      <c r="C25" s="108" t="s">
        <v>99</v>
      </c>
      <c r="D25" s="91"/>
      <c r="E25" s="109" t="s">
        <v>100</v>
      </c>
      <c r="F25" s="110"/>
      <c r="G25" s="108" t="s">
        <v>101</v>
      </c>
      <c r="H25" s="91"/>
      <c r="I25" s="108" t="s">
        <v>99</v>
      </c>
      <c r="J25" s="91"/>
      <c r="K25" s="108" t="s">
        <v>99</v>
      </c>
      <c r="L25" s="91"/>
      <c r="M25" s="111"/>
      <c r="N25" s="111"/>
      <c r="O25" s="112"/>
      <c r="P25" s="113" t="s">
        <v>102</v>
      </c>
      <c r="Q25" s="114" t="s">
        <v>103</v>
      </c>
      <c r="R25" s="114" t="s">
        <v>104</v>
      </c>
      <c r="S25" s="114" t="s">
        <v>105</v>
      </c>
      <c r="T25" s="115" t="s">
        <v>106</v>
      </c>
      <c r="U25" s="116" t="s">
        <v>107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117" t="n">
        <f aca="false">+'[1]Index Pricing'!A7</f>
        <v>37196</v>
      </c>
      <c r="B26" s="35" t="n">
        <f aca="false">+'[1]Index Pricing'!B7</f>
        <v>2.67</v>
      </c>
      <c r="C26" s="118" t="n">
        <f aca="false">+B26+$K$16</f>
        <v>2.1565</v>
      </c>
      <c r="D26" s="119" t="n">
        <f aca="false">O26*'[1]Internal Kennedy Total'!T18</f>
        <v>1354.33072693336</v>
      </c>
      <c r="E26" s="120" t="n">
        <f aca="false">+'[1]Index Pricing'!$B$4+'[1]Box Draw Detail'!$K$17</f>
        <v>2.2605</v>
      </c>
      <c r="F26" s="121" t="n">
        <f aca="false">O26*'[1]Internal Kennedy Total'!U18</f>
        <v>3863.99636785552</v>
      </c>
      <c r="G26" s="120" t="n">
        <f aca="false">$C$6+$K$18</f>
        <v>2.0265</v>
      </c>
      <c r="H26" s="122" t="n">
        <f aca="false">O26*'[1]Internal Kennedy Total'!V18</f>
        <v>1553.97053927256</v>
      </c>
      <c r="I26" s="120" t="n">
        <f aca="false">B26+$K$20</f>
        <v>1.9892</v>
      </c>
      <c r="J26" s="123" t="n">
        <f aca="false">O26*'[1]Internal Kennedy Total'!W18</f>
        <v>710.009332593452</v>
      </c>
      <c r="K26" s="120" t="n">
        <f aca="false">B26+$K$19+'[1]Kennedy Gas Daily Pricing'!B7</f>
        <v>2.1065</v>
      </c>
      <c r="L26" s="123" t="n">
        <f aca="false">'[1]Internal Kennedy Total'!X18*'[1]Internal Kennedy Total'!M18</f>
        <v>5283.69303334511</v>
      </c>
      <c r="M26" s="124" t="n">
        <f aca="false">'[2]Enron Detail'!$D14</f>
        <v>-1199</v>
      </c>
      <c r="N26" s="125" t="n">
        <f aca="false">O26-M26</f>
        <v>13965</v>
      </c>
      <c r="O26" s="126" t="n">
        <f aca="false">'[1]Internal Kennedy Total'!M18</f>
        <v>12766</v>
      </c>
      <c r="P26" s="45" t="n">
        <f aca="false">+C26*D26</f>
        <v>2920.61421263179</v>
      </c>
      <c r="Q26" s="45" t="n">
        <f aca="false">+E26*F26</f>
        <v>8734.56378953741</v>
      </c>
      <c r="R26" s="45" t="n">
        <f aca="false">+G26*H26</f>
        <v>3149.12129783585</v>
      </c>
      <c r="S26" s="45" t="n">
        <f aca="false">I26*J26</f>
        <v>1412.35056439489</v>
      </c>
      <c r="T26" s="127" t="n">
        <f aca="false">K26*L26</f>
        <v>11130.0993747415</v>
      </c>
      <c r="U26" s="128" t="n">
        <f aca="false">SUM(P26:T26)</f>
        <v>27346.7492391414</v>
      </c>
    </row>
    <row r="27" customFormat="false" ht="12.75" hidden="false" customHeight="false" outlineLevel="0" collapsed="false">
      <c r="A27" s="117" t="n">
        <f aca="false">+'[1]Index Pricing'!A8</f>
        <v>37197</v>
      </c>
      <c r="B27" s="35" t="n">
        <f aca="false">+'[1]Index Pricing'!B8</f>
        <v>2.36</v>
      </c>
      <c r="C27" s="129" t="n">
        <f aca="false">+B27+$K$16</f>
        <v>1.8465</v>
      </c>
      <c r="D27" s="130" t="n">
        <f aca="false">O27*'[1]Internal Kennedy Total'!T19</f>
        <v>1259.98533077661</v>
      </c>
      <c r="E27" s="131" t="n">
        <f aca="false">+'[1]Index Pricing'!$B$4+'[1]Box Draw Detail'!$K$17</f>
        <v>2.2605</v>
      </c>
      <c r="F27" s="132" t="n">
        <f aca="false">O27*'[1]Internal Kennedy Total'!U19</f>
        <v>3594.82262703739</v>
      </c>
      <c r="G27" s="131" t="n">
        <f aca="false">$C$6+$K$18</f>
        <v>2.0265</v>
      </c>
      <c r="H27" s="133" t="n">
        <f aca="false">O27*'[1]Internal Kennedy Total'!V19</f>
        <v>1445.71783317354</v>
      </c>
      <c r="I27" s="131" t="n">
        <f aca="false">B27+$K$20</f>
        <v>1.6792</v>
      </c>
      <c r="J27" s="134" t="n">
        <f aca="false">O27*'[1]Internal Kennedy Total'!W19</f>
        <v>660.548657718121</v>
      </c>
      <c r="K27" s="131" t="n">
        <f aca="false">B27+$K$19+'[1]Kennedy Gas Daily Pricing'!B8</f>
        <v>1.7965</v>
      </c>
      <c r="L27" s="134" t="n">
        <f aca="false">'[1]Internal Kennedy Total'!X19*'[1]Internal Kennedy Total'!M19</f>
        <v>5536.92555129434</v>
      </c>
      <c r="M27" s="135" t="n">
        <f aca="false">'[2]Enron Detail'!$D15</f>
        <v>-1219</v>
      </c>
      <c r="N27" s="136" t="n">
        <f aca="false">O27-M27</f>
        <v>13717</v>
      </c>
      <c r="O27" s="137" t="n">
        <f aca="false">'[1]Internal Kennedy Total'!M19</f>
        <v>12498</v>
      </c>
      <c r="P27" s="45" t="n">
        <f aca="false">+C27*D27</f>
        <v>2326.562913279</v>
      </c>
      <c r="Q27" s="45" t="n">
        <f aca="false">+E27*F27</f>
        <v>8126.09654841803</v>
      </c>
      <c r="R27" s="45" t="n">
        <f aca="false">+G27*H27</f>
        <v>2929.74718892617</v>
      </c>
      <c r="S27" s="45" t="n">
        <f aca="false">I27*J27</f>
        <v>1109.19330604027</v>
      </c>
      <c r="T27" s="127" t="n">
        <f aca="false">K27*L27</f>
        <v>9947.08675290029</v>
      </c>
      <c r="U27" s="138" t="n">
        <f aca="false">SUM(P27:T27)</f>
        <v>24438.6867095638</v>
      </c>
    </row>
    <row r="28" customFormat="false" ht="12.75" hidden="false" customHeight="false" outlineLevel="0" collapsed="false">
      <c r="A28" s="117" t="n">
        <f aca="false">+'[1]Index Pricing'!A9</f>
        <v>37198</v>
      </c>
      <c r="B28" s="35" t="n">
        <f aca="false">+'[1]Index Pricing'!B9</f>
        <v>2.015</v>
      </c>
      <c r="C28" s="129" t="n">
        <f aca="false">+B28+$K$16</f>
        <v>1.5015</v>
      </c>
      <c r="D28" s="130" t="n">
        <f aca="false">O28*'[1]Internal Kennedy Total'!T20</f>
        <v>1217.26887472671</v>
      </c>
      <c r="E28" s="131" t="n">
        <f aca="false">+'[1]Index Pricing'!$B$4+'[1]Box Draw Detail'!$K$17</f>
        <v>2.2605</v>
      </c>
      <c r="F28" s="132" t="n">
        <f aca="false">O28*'[1]Internal Kennedy Total'!U20</f>
        <v>3472.94971391357</v>
      </c>
      <c r="G28" s="131" t="n">
        <f aca="false">$C$6+$K$18</f>
        <v>2.0265</v>
      </c>
      <c r="H28" s="133" t="n">
        <f aca="false">O28*'[1]Internal Kennedy Total'!V20</f>
        <v>1396.70460994557</v>
      </c>
      <c r="I28" s="131" t="n">
        <f aca="false">B28+$K$20</f>
        <v>1.3342</v>
      </c>
      <c r="J28" s="134" t="n">
        <f aca="false">O28*'[1]Internal Kennedy Total'!W20</f>
        <v>638.154509931618</v>
      </c>
      <c r="K28" s="131" t="n">
        <f aca="false">B28+$K$19+'[1]Kennedy Gas Daily Pricing'!B9</f>
        <v>1.4515</v>
      </c>
      <c r="L28" s="134" t="n">
        <f aca="false">'[1]Internal Kennedy Total'!X20*'[1]Internal Kennedy Total'!M20</f>
        <v>5717.92229148253</v>
      </c>
      <c r="M28" s="135" t="n">
        <f aca="false">'[2]Enron Detail'!$D16</f>
        <v>-1098</v>
      </c>
      <c r="N28" s="136" t="n">
        <f aca="false">O28-M28</f>
        <v>13541</v>
      </c>
      <c r="O28" s="137" t="n">
        <f aca="false">'[1]Internal Kennedy Total'!M20</f>
        <v>12443</v>
      </c>
      <c r="P28" s="45" t="n">
        <f aca="false">+C28*D28</f>
        <v>1827.72921540215</v>
      </c>
      <c r="Q28" s="45" t="n">
        <f aca="false">+E28*F28</f>
        <v>7850.60282830162</v>
      </c>
      <c r="R28" s="45" t="n">
        <f aca="false">+G28*H28</f>
        <v>2830.42189205471</v>
      </c>
      <c r="S28" s="45" t="n">
        <f aca="false">I28*J28</f>
        <v>851.425747150765</v>
      </c>
      <c r="T28" s="127" t="n">
        <f aca="false">K28*L28</f>
        <v>8299.5642060869</v>
      </c>
      <c r="U28" s="138" t="n">
        <f aca="false">SUM(P28:T28)</f>
        <v>21659.7438889961</v>
      </c>
    </row>
    <row r="29" customFormat="false" ht="12.75" hidden="false" customHeight="false" outlineLevel="0" collapsed="false">
      <c r="A29" s="117" t="n">
        <f aca="false">+'[1]Index Pricing'!A10</f>
        <v>37199</v>
      </c>
      <c r="B29" s="35" t="n">
        <f aca="false">+'[1]Index Pricing'!B10</f>
        <v>2.015</v>
      </c>
      <c r="C29" s="129" t="n">
        <f aca="false">+B29+$K$16</f>
        <v>1.5015</v>
      </c>
      <c r="D29" s="130" t="n">
        <f aca="false">O29*'[1]Internal Kennedy Total'!T21</f>
        <v>1236.22767920511</v>
      </c>
      <c r="E29" s="131" t="n">
        <f aca="false">+'[1]Index Pricing'!$B$4+'[1]Box Draw Detail'!$K$17</f>
        <v>2.2605</v>
      </c>
      <c r="F29" s="132" t="n">
        <f aca="false">O29*'[1]Internal Kennedy Total'!U21</f>
        <v>3527.04045422285</v>
      </c>
      <c r="G29" s="131" t="n">
        <f aca="false">$C$6+$K$18</f>
        <v>2.0265</v>
      </c>
      <c r="H29" s="133" t="n">
        <f aca="false">O29*'[1]Internal Kennedy Total'!V21</f>
        <v>1418.45810267329</v>
      </c>
      <c r="I29" s="131" t="n">
        <f aca="false">B29+$K$20</f>
        <v>1.3342</v>
      </c>
      <c r="J29" s="134" t="n">
        <f aca="false">O29*'[1]Internal Kennedy Total'!W21</f>
        <v>648.093683463449</v>
      </c>
      <c r="K29" s="131" t="n">
        <f aca="false">B29+$K$19+'[1]Kennedy Gas Daily Pricing'!B10</f>
        <v>1.4515</v>
      </c>
      <c r="L29" s="134" t="n">
        <f aca="false">'[1]Internal Kennedy Total'!X21*'[1]Internal Kennedy Total'!M21</f>
        <v>5594.1800804353</v>
      </c>
      <c r="M29" s="135" t="n">
        <f aca="false">'[2]Enron Detail'!$D17</f>
        <v>-1167</v>
      </c>
      <c r="N29" s="136" t="n">
        <f aca="false">O29-M29</f>
        <v>13591</v>
      </c>
      <c r="O29" s="137" t="n">
        <f aca="false">'[1]Internal Kennedy Total'!M21</f>
        <v>12424</v>
      </c>
      <c r="P29" s="45" t="n">
        <f aca="false">+C29*D29</f>
        <v>1856.19586032647</v>
      </c>
      <c r="Q29" s="45" t="n">
        <f aca="false">+E29*F29</f>
        <v>7972.87494677076</v>
      </c>
      <c r="R29" s="45" t="n">
        <f aca="false">+G29*H29</f>
        <v>2874.50534506742</v>
      </c>
      <c r="S29" s="45" t="n">
        <f aca="false">I29*J29</f>
        <v>864.686592476934</v>
      </c>
      <c r="T29" s="127" t="n">
        <f aca="false">K29*L29</f>
        <v>8119.95238675183</v>
      </c>
      <c r="U29" s="138" t="n">
        <f aca="false">SUM(P29:T29)</f>
        <v>21688.2151313934</v>
      </c>
    </row>
    <row r="30" customFormat="false" ht="12.75" hidden="false" customHeight="false" outlineLevel="0" collapsed="false">
      <c r="A30" s="117" t="n">
        <f aca="false">+'[1]Index Pricing'!A11</f>
        <v>37200</v>
      </c>
      <c r="B30" s="35" t="n">
        <f aca="false">+'[1]Index Pricing'!B11</f>
        <v>2.015</v>
      </c>
      <c r="C30" s="129" t="n">
        <f aca="false">+B30+$K$16</f>
        <v>1.5015</v>
      </c>
      <c r="D30" s="130" t="n">
        <f aca="false">O30*'[1]Internal Kennedy Total'!T22</f>
        <v>1205.09540487532</v>
      </c>
      <c r="E30" s="131" t="n">
        <f aca="false">+'[1]Index Pricing'!$B$4+'[1]Box Draw Detail'!$K$17</f>
        <v>2.2605</v>
      </c>
      <c r="F30" s="132" t="n">
        <f aca="false">O30*'[1]Internal Kennedy Total'!U22</f>
        <v>3438.217988232</v>
      </c>
      <c r="G30" s="131" t="n">
        <f aca="false">$C$6+$K$18</f>
        <v>2.0265</v>
      </c>
      <c r="H30" s="133" t="n">
        <f aca="false">O30*'[1]Internal Kennedy Total'!V22</f>
        <v>1382.73666760064</v>
      </c>
      <c r="I30" s="131" t="n">
        <f aca="false">B30+$K$20</f>
        <v>1.3342</v>
      </c>
      <c r="J30" s="134" t="n">
        <f aca="false">O30*'[1]Internal Kennedy Total'!W22</f>
        <v>631.77255533763</v>
      </c>
      <c r="K30" s="131" t="n">
        <f aca="false">B30+$K$19+'[1]Kennedy Gas Daily Pricing'!B11</f>
        <v>1.4515</v>
      </c>
      <c r="L30" s="134" t="n">
        <f aca="false">'[1]Internal Kennedy Total'!X22*'[1]Internal Kennedy Total'!M22</f>
        <v>5613.17738395442</v>
      </c>
      <c r="M30" s="135" t="n">
        <f aca="false">'[2]Enron Detail'!$D18</f>
        <v>-1199</v>
      </c>
      <c r="N30" s="136" t="n">
        <f aca="false">O30-M30</f>
        <v>13470</v>
      </c>
      <c r="O30" s="137" t="n">
        <f aca="false">'[1]Internal Kennedy Total'!M22</f>
        <v>12271</v>
      </c>
      <c r="P30" s="45" t="n">
        <f aca="false">+C30*D30</f>
        <v>1809.45075042029</v>
      </c>
      <c r="Q30" s="45" t="n">
        <f aca="false">+E30*F30</f>
        <v>7772.09176239843</v>
      </c>
      <c r="R30" s="45" t="n">
        <f aca="false">+G30*H30</f>
        <v>2802.11585689269</v>
      </c>
      <c r="S30" s="45" t="n">
        <f aca="false">I30*J30</f>
        <v>842.910943331465</v>
      </c>
      <c r="T30" s="127" t="n">
        <f aca="false">K30*L30</f>
        <v>8147.52697280984</v>
      </c>
      <c r="U30" s="138" t="n">
        <f aca="false">SUM(P30:T30)</f>
        <v>21374.0962858527</v>
      </c>
    </row>
    <row r="31" customFormat="false" ht="12.75" hidden="false" customHeight="false" outlineLevel="0" collapsed="false">
      <c r="A31" s="117" t="n">
        <f aca="false">+'[1]Index Pricing'!A12</f>
        <v>37201</v>
      </c>
      <c r="B31" s="35" t="n">
        <f aca="false">+'[1]Index Pricing'!B12</f>
        <v>2.16</v>
      </c>
      <c r="C31" s="129" t="n">
        <f aca="false">+B31+$K$16</f>
        <v>1.6465</v>
      </c>
      <c r="D31" s="130" t="n">
        <f aca="false">O31*'[1]Internal Kennedy Total'!T23</f>
        <v>1255.81565093669</v>
      </c>
      <c r="E31" s="131" t="n">
        <f aca="false">+'[1]Index Pricing'!$B$4+'[1]Box Draw Detail'!$K$17</f>
        <v>2.2605</v>
      </c>
      <c r="F31" s="132" t="n">
        <f aca="false">O31*'[1]Internal Kennedy Total'!U23</f>
        <v>3582.92625088926</v>
      </c>
      <c r="G31" s="131" t="n">
        <f aca="false">$C$6+$K$18</f>
        <v>2.0265</v>
      </c>
      <c r="H31" s="133" t="n">
        <f aca="false">O31*'[1]Internal Kennedy Total'!V23</f>
        <v>1440.93350723263</v>
      </c>
      <c r="I31" s="131" t="n">
        <f aca="false">B31+$K$20</f>
        <v>1.4792</v>
      </c>
      <c r="J31" s="134" t="n">
        <f aca="false">O31*'[1]Internal Kennedy Total'!W23</f>
        <v>658.362698600901</v>
      </c>
      <c r="K31" s="131" t="n">
        <f aca="false">B31+$K$19+'[1]Kennedy Gas Daily Pricing'!B12</f>
        <v>1.5965</v>
      </c>
      <c r="L31" s="134" t="n">
        <f aca="false">'[1]Internal Kennedy Total'!X23*'[1]Internal Kennedy Total'!M23</f>
        <v>5652.96189234053</v>
      </c>
      <c r="M31" s="135" t="n">
        <f aca="false">'[2]Enron Detail'!$D19</f>
        <v>-1207</v>
      </c>
      <c r="N31" s="136" t="n">
        <f aca="false">O31-M31</f>
        <v>13798</v>
      </c>
      <c r="O31" s="137" t="n">
        <f aca="false">'[1]Internal Kennedy Total'!M23</f>
        <v>12591</v>
      </c>
      <c r="P31" s="45" t="n">
        <f aca="false">+C31*D31</f>
        <v>2067.70046926725</v>
      </c>
      <c r="Q31" s="45" t="n">
        <f aca="false">+E31*F31</f>
        <v>8099.20479013517</v>
      </c>
      <c r="R31" s="45" t="n">
        <f aca="false">+G31*H31</f>
        <v>2920.05175240692</v>
      </c>
      <c r="S31" s="45" t="n">
        <f aca="false">I31*J31</f>
        <v>973.850103770453</v>
      </c>
      <c r="T31" s="127" t="n">
        <f aca="false">K31*L31</f>
        <v>9024.95366112165</v>
      </c>
      <c r="U31" s="138" t="n">
        <f aca="false">SUM(P31:T31)</f>
        <v>23085.7607767015</v>
      </c>
    </row>
    <row r="32" customFormat="false" ht="12.75" hidden="false" customHeight="false" outlineLevel="0" collapsed="false">
      <c r="A32" s="117" t="n">
        <f aca="false">+'[1]Index Pricing'!A13</f>
        <v>37202</v>
      </c>
      <c r="B32" s="139" t="n">
        <f aca="false">+'[1]Index Pricing'!B13</f>
        <v>2.135</v>
      </c>
      <c r="C32" s="129" t="n">
        <f aca="false">+B32+$K$16</f>
        <v>1.6215</v>
      </c>
      <c r="D32" s="130" t="n">
        <f aca="false">O32*'[1]Internal Kennedy Total'!T24</f>
        <v>1211.8584635447</v>
      </c>
      <c r="E32" s="131" t="n">
        <f aca="false">+'[1]Index Pricing'!$B$4+'[1]Box Draw Detail'!$K$17</f>
        <v>2.2605</v>
      </c>
      <c r="F32" s="132" t="n">
        <f aca="false">O32*'[1]Internal Kennedy Total'!U24</f>
        <v>3457.51344805906</v>
      </c>
      <c r="G32" s="131" t="n">
        <f aca="false">$C$6+$K$18</f>
        <v>2.0265</v>
      </c>
      <c r="H32" s="133" t="n">
        <f aca="false">O32*'[1]Internal Kennedy Total'!V24</f>
        <v>1390.49665836108</v>
      </c>
      <c r="I32" s="131" t="n">
        <f aca="false">B32+$K$20</f>
        <v>1.4542</v>
      </c>
      <c r="J32" s="134" t="n">
        <f aca="false">O32*'[1]Internal Kennedy Total'!W24</f>
        <v>635.318096080851</v>
      </c>
      <c r="K32" s="131" t="n">
        <f aca="false">B32+$K$19+'[1]Kennedy Gas Daily Pricing'!B13</f>
        <v>1.5715</v>
      </c>
      <c r="L32" s="134" t="n">
        <f aca="false">'[1]Internal Kennedy Total'!X24*'[1]Internal Kennedy Total'!M24</f>
        <v>5677.81333395431</v>
      </c>
      <c r="M32" s="135" t="n">
        <f aca="false">'[2]Enron Detail'!$D20</f>
        <v>-1182</v>
      </c>
      <c r="N32" s="136" t="n">
        <f aca="false">O32-M32</f>
        <v>13555</v>
      </c>
      <c r="O32" s="137" t="n">
        <f aca="false">'[1]Internal Kennedy Total'!M24</f>
        <v>12373</v>
      </c>
      <c r="P32" s="45" t="n">
        <f aca="false">+C32*D32</f>
        <v>1965.02849863773</v>
      </c>
      <c r="Q32" s="45" t="n">
        <f aca="false">+E32*F32</f>
        <v>7815.7091493375</v>
      </c>
      <c r="R32" s="45" t="n">
        <f aca="false">+G32*H32</f>
        <v>2817.84147816874</v>
      </c>
      <c r="S32" s="45" t="n">
        <f aca="false">I32*J32</f>
        <v>923.879575320774</v>
      </c>
      <c r="T32" s="127" t="n">
        <f aca="false">K32*L32</f>
        <v>8922.6836543092</v>
      </c>
      <c r="U32" s="138" t="n">
        <f aca="false">SUM(P32:T32)</f>
        <v>22445.1423557739</v>
      </c>
    </row>
    <row r="33" customFormat="false" ht="12.75" hidden="false" customHeight="false" outlineLevel="0" collapsed="false">
      <c r="A33" s="117" t="n">
        <f aca="false">+'[1]Index Pricing'!A14</f>
        <v>37203</v>
      </c>
      <c r="B33" s="35" t="n">
        <f aca="false">+'[1]Index Pricing'!B14</f>
        <v>2.13</v>
      </c>
      <c r="C33" s="129" t="n">
        <f aca="false">+B33+$K$16</f>
        <v>1.6165</v>
      </c>
      <c r="D33" s="130" t="n">
        <f aca="false">O33*'[1]Internal Kennedy Total'!T25</f>
        <v>1170.01203582758</v>
      </c>
      <c r="E33" s="131" t="n">
        <f aca="false">+'[1]Index Pricing'!$B$4+'[1]Box Draw Detail'!$K$17</f>
        <v>2.2605</v>
      </c>
      <c r="F33" s="132" t="n">
        <f aca="false">O33*'[1]Internal Kennedy Total'!U25</f>
        <v>3338.12278410151</v>
      </c>
      <c r="G33" s="131" t="n">
        <f aca="false">$C$6+$K$18</f>
        <v>2.0265</v>
      </c>
      <c r="H33" s="133" t="n">
        <f aca="false">O33*'[1]Internal Kennedy Total'!V25</f>
        <v>1342.48171300616</v>
      </c>
      <c r="I33" s="131" t="n">
        <f aca="false">B33+$K$20</f>
        <v>1.4492</v>
      </c>
      <c r="J33" s="134" t="n">
        <f aca="false">O33*'[1]Internal Kennedy Total'!W25</f>
        <v>613.380061578653</v>
      </c>
      <c r="K33" s="131" t="n">
        <f aca="false">B33+$K$19+'[1]Kennedy Gas Daily Pricing'!B14</f>
        <v>1.5665</v>
      </c>
      <c r="L33" s="134" t="n">
        <f aca="false">'[1]Internal Kennedy Total'!X25*'[1]Internal Kennedy Total'!M25</f>
        <v>5462.0034054861</v>
      </c>
      <c r="M33" s="135" t="n">
        <f aca="false">'[2]Enron Detail'!$D21</f>
        <v>-1061</v>
      </c>
      <c r="N33" s="136" t="n">
        <f aca="false">O33-M33</f>
        <v>12987</v>
      </c>
      <c r="O33" s="137" t="n">
        <f aca="false">'[1]Internal Kennedy Total'!M25</f>
        <v>11926</v>
      </c>
      <c r="P33" s="45" t="n">
        <f aca="false">+C33*D33</f>
        <v>1891.32445591528</v>
      </c>
      <c r="Q33" s="45" t="n">
        <f aca="false">+E33*F33</f>
        <v>7545.82655346147</v>
      </c>
      <c r="R33" s="45" t="n">
        <f aca="false">+G33*H33</f>
        <v>2720.53919140698</v>
      </c>
      <c r="S33" s="45" t="n">
        <f aca="false">I33*J33</f>
        <v>888.910385239784</v>
      </c>
      <c r="T33" s="127" t="n">
        <f aca="false">K33*L33</f>
        <v>8556.22833469397</v>
      </c>
      <c r="U33" s="138" t="n">
        <f aca="false">SUM(P33:T33)</f>
        <v>21602.8289207175</v>
      </c>
    </row>
    <row r="34" customFormat="false" ht="12.75" hidden="false" customHeight="false" outlineLevel="0" collapsed="false">
      <c r="A34" s="117" t="n">
        <f aca="false">+'[1]Index Pricing'!A15</f>
        <v>37204</v>
      </c>
      <c r="B34" s="35" t="n">
        <f aca="false">+'[1]Index Pricing'!B15</f>
        <v>1.935</v>
      </c>
      <c r="C34" s="129" t="n">
        <f aca="false">+B34+$K$16</f>
        <v>1.4215</v>
      </c>
      <c r="D34" s="130" t="n">
        <f aca="false">O34*'[1]Internal Kennedy Total'!T26</f>
        <v>1258.40378248339</v>
      </c>
      <c r="E34" s="131" t="n">
        <f aca="false">+'[1]Index Pricing'!$B$4+'[1]Box Draw Detail'!$K$17</f>
        <v>2.2605</v>
      </c>
      <c r="F34" s="132" t="n">
        <f aca="false">O34*'[1]Internal Kennedy Total'!U26</f>
        <v>3590.31036371865</v>
      </c>
      <c r="G34" s="131" t="n">
        <f aca="false">$C$6+$K$18</f>
        <v>2.0265</v>
      </c>
      <c r="H34" s="133" t="n">
        <f aca="false">O34*'[1]Internal Kennedy Total'!V26</f>
        <v>1443.90315127552</v>
      </c>
      <c r="I34" s="131" t="n">
        <f aca="false">B34+$K$20</f>
        <v>1.2542</v>
      </c>
      <c r="J34" s="134" t="n">
        <f aca="false">O34*'[1]Internal Kennedy Total'!W26</f>
        <v>659.719529333302</v>
      </c>
      <c r="K34" s="131" t="n">
        <f aca="false">B34+$K$19+'[1]Kennedy Gas Daily Pricing'!B15</f>
        <v>1.3715</v>
      </c>
      <c r="L34" s="134" t="n">
        <f aca="false">'[1]Internal Kennedy Total'!X26*'[1]Internal Kennedy Total'!M26</f>
        <v>5608.66317318915</v>
      </c>
      <c r="M34" s="135" t="n">
        <f aca="false">'[2]Enron Detail'!$D22</f>
        <v>-1078</v>
      </c>
      <c r="N34" s="136" t="n">
        <f aca="false">O34-M34</f>
        <v>13639</v>
      </c>
      <c r="O34" s="137" t="n">
        <f aca="false">'[1]Internal Kennedy Total'!M26</f>
        <v>12561</v>
      </c>
      <c r="P34" s="45" t="n">
        <f aca="false">+C34*D34</f>
        <v>1788.82097680013</v>
      </c>
      <c r="Q34" s="45" t="n">
        <f aca="false">+E34*F34</f>
        <v>8115.896577186</v>
      </c>
      <c r="R34" s="45" t="n">
        <f aca="false">+G34*H34</f>
        <v>2926.06973605983</v>
      </c>
      <c r="S34" s="45" t="n">
        <f aca="false">I34*J34</f>
        <v>827.420233689827</v>
      </c>
      <c r="T34" s="127" t="n">
        <f aca="false">K34*L34</f>
        <v>7692.28154202892</v>
      </c>
      <c r="U34" s="138" t="n">
        <f aca="false">SUM(P34:T34)</f>
        <v>21350.4890657647</v>
      </c>
    </row>
    <row r="35" customFormat="false" ht="12.75" hidden="false" customHeight="false" outlineLevel="0" collapsed="false">
      <c r="A35" s="117" t="n">
        <f aca="false">+'[1]Index Pricing'!A16</f>
        <v>37205</v>
      </c>
      <c r="B35" s="35" t="n">
        <f aca="false">+'[1]Index Pricing'!B16</f>
        <v>1.7</v>
      </c>
      <c r="C35" s="129" t="n">
        <f aca="false">+B35+$K$16</f>
        <v>1.1865</v>
      </c>
      <c r="D35" s="130" t="n">
        <f aca="false">O35*'[1]Internal Kennedy Total'!T27</f>
        <v>1370.03544224276</v>
      </c>
      <c r="E35" s="131" t="n">
        <f aca="false">+'[1]Index Pricing'!$B$4+'[1]Box Draw Detail'!$K$17</f>
        <v>2.2605</v>
      </c>
      <c r="F35" s="132" t="n">
        <f aca="false">O35*'[1]Internal Kennedy Total'!U27</f>
        <v>3908.80297358846</v>
      </c>
      <c r="G35" s="131" t="n">
        <f aca="false">$C$6+$K$18</f>
        <v>2.0265</v>
      </c>
      <c r="H35" s="133" t="n">
        <f aca="false">O35*'[1]Internal Kennedy Total'!V27</f>
        <v>1571.99026254483</v>
      </c>
      <c r="I35" s="131" t="n">
        <f aca="false">B35+$K$20</f>
        <v>1.0192</v>
      </c>
      <c r="J35" s="134" t="n">
        <f aca="false">O35*'[1]Internal Kennedy Total'!W27</f>
        <v>718.24254639688</v>
      </c>
      <c r="K35" s="131" t="n">
        <f aca="false">B35+$K$19+'[1]Kennedy Gas Daily Pricing'!B16</f>
        <v>1.1365</v>
      </c>
      <c r="L35" s="134" t="n">
        <f aca="false">'[1]Internal Kennedy Total'!X27*'[1]Internal Kennedy Total'!M27</f>
        <v>4874.92877522708</v>
      </c>
      <c r="M35" s="135" t="n">
        <f aca="false">'[2]Enron Detail'!$D23</f>
        <v>-1138</v>
      </c>
      <c r="N35" s="136" t="n">
        <f aca="false">O35-M35</f>
        <v>13582</v>
      </c>
      <c r="O35" s="137" t="n">
        <f aca="false">'[1]Internal Kennedy Total'!M27</f>
        <v>12444</v>
      </c>
      <c r="P35" s="45" t="n">
        <f aca="false">+C35*D35</f>
        <v>1625.54705222103</v>
      </c>
      <c r="Q35" s="45" t="n">
        <f aca="false">+E35*F35</f>
        <v>8835.84912179672</v>
      </c>
      <c r="R35" s="45" t="n">
        <f aca="false">+G35*H35</f>
        <v>3185.63826704709</v>
      </c>
      <c r="S35" s="45" t="n">
        <f aca="false">I35*J35</f>
        <v>732.0328032877</v>
      </c>
      <c r="T35" s="127" t="n">
        <f aca="false">K35*L35</f>
        <v>5540.35655304557</v>
      </c>
      <c r="U35" s="138" t="n">
        <f aca="false">SUM(P35:T35)</f>
        <v>19919.4237973981</v>
      </c>
    </row>
    <row r="36" customFormat="false" ht="12.75" hidden="false" customHeight="false" outlineLevel="0" collapsed="false">
      <c r="A36" s="117" t="n">
        <f aca="false">+'[1]Index Pricing'!A17</f>
        <v>37206</v>
      </c>
      <c r="B36" s="35" t="n">
        <f aca="false">+'[1]Index Pricing'!B17</f>
        <v>1.7</v>
      </c>
      <c r="C36" s="129" t="n">
        <f aca="false">+B36+$K$16</f>
        <v>1.1865</v>
      </c>
      <c r="D36" s="130" t="n">
        <f aca="false">O36*'[1]Internal Kennedy Total'!T28</f>
        <v>1380.45666266507</v>
      </c>
      <c r="E36" s="131" t="n">
        <f aca="false">+'[1]Index Pricing'!$B$4+'[1]Box Draw Detail'!$K$17</f>
        <v>2.2605</v>
      </c>
      <c r="F36" s="132" t="n">
        <f aca="false">O36*'[1]Internal Kennedy Total'!U28</f>
        <v>3938.53541416567</v>
      </c>
      <c r="G36" s="131" t="n">
        <f aca="false">$C$6+$K$18</f>
        <v>2.0265</v>
      </c>
      <c r="H36" s="133" t="n">
        <f aca="false">O36*'[1]Internal Kennedy Total'!V28</f>
        <v>1583.94765906363</v>
      </c>
      <c r="I36" s="131" t="n">
        <f aca="false">B36+$K$20</f>
        <v>1.0192</v>
      </c>
      <c r="J36" s="134" t="n">
        <f aca="false">O36*'[1]Internal Kennedy Total'!W28</f>
        <v>723.705882352941</v>
      </c>
      <c r="K36" s="131" t="n">
        <f aca="false">B36+$K$19+'[1]Kennedy Gas Daily Pricing'!B17</f>
        <v>1.1365</v>
      </c>
      <c r="L36" s="134" t="n">
        <f aca="false">'[1]Internal Kennedy Total'!X28*'[1]Internal Kennedy Total'!M28</f>
        <v>4676.3543817527</v>
      </c>
      <c r="M36" s="135" t="n">
        <f aca="false">'[2]Enron Detail'!$D24</f>
        <v>-1118</v>
      </c>
      <c r="N36" s="136" t="n">
        <f aca="false">O36-M36</f>
        <v>13421</v>
      </c>
      <c r="O36" s="137" t="n">
        <f aca="false">'[1]Internal Kennedy Total'!M28</f>
        <v>12303</v>
      </c>
      <c r="P36" s="45" t="n">
        <f aca="false">+C36*D36</f>
        <v>1637.9118302521</v>
      </c>
      <c r="Q36" s="45" t="n">
        <f aca="false">+E36*F36</f>
        <v>8903.05930372149</v>
      </c>
      <c r="R36" s="45" t="n">
        <f aca="false">+G36*H36</f>
        <v>3209.86993109244</v>
      </c>
      <c r="S36" s="45" t="n">
        <f aca="false">I36*J36</f>
        <v>737.601035294118</v>
      </c>
      <c r="T36" s="127" t="n">
        <f aca="false">K36*L36</f>
        <v>5314.67675486195</v>
      </c>
      <c r="U36" s="138" t="n">
        <f aca="false">SUM(P36:T36)</f>
        <v>19803.1188552221</v>
      </c>
    </row>
    <row r="37" customFormat="false" ht="12.75" hidden="false" customHeight="false" outlineLevel="0" collapsed="false">
      <c r="A37" s="117" t="n">
        <f aca="false">+'[1]Index Pricing'!A18</f>
        <v>37207</v>
      </c>
      <c r="B37" s="35" t="n">
        <f aca="false">+'[1]Index Pricing'!B18</f>
        <v>1.7</v>
      </c>
      <c r="C37" s="129" t="n">
        <f aca="false">+B37+$K$16</f>
        <v>1.1865</v>
      </c>
      <c r="D37" s="130" t="n">
        <f aca="false">O37*'[1]Internal Kennedy Total'!T29</f>
        <v>1342.9933907894</v>
      </c>
      <c r="E37" s="131" t="n">
        <f aca="false">+'[1]Index Pricing'!$B$4+'[1]Box Draw Detail'!$K$17</f>
        <v>2.2605</v>
      </c>
      <c r="F37" s="132" t="n">
        <f aca="false">O37*'[1]Internal Kennedy Total'!U29</f>
        <v>3831.65018770158</v>
      </c>
      <c r="G37" s="131" t="n">
        <f aca="false">$C$6+$K$18</f>
        <v>2.0265</v>
      </c>
      <c r="H37" s="133" t="n">
        <f aca="false">O37*'[1]Internal Kennedy Total'!V29</f>
        <v>1540.96198382065</v>
      </c>
      <c r="I37" s="131" t="n">
        <f aca="false">B37+$K$20</f>
        <v>1.0192</v>
      </c>
      <c r="J37" s="134" t="n">
        <f aca="false">O37*'[1]Internal Kennedy Total'!W29</f>
        <v>704.065721990166</v>
      </c>
      <c r="K37" s="131" t="n">
        <f aca="false">B37+$K$19+'[1]Kennedy Gas Daily Pricing'!B18</f>
        <v>1.1365</v>
      </c>
      <c r="L37" s="134" t="n">
        <f aca="false">'[1]Internal Kennedy Total'!X29*'[1]Internal Kennedy Total'!M29</f>
        <v>4658.3287156982</v>
      </c>
      <c r="M37" s="135" t="n">
        <f aca="false">'[2]Enron Detail'!$D25</f>
        <v>-1165</v>
      </c>
      <c r="N37" s="136" t="n">
        <f aca="false">O37-M37</f>
        <v>13243</v>
      </c>
      <c r="O37" s="137" t="n">
        <f aca="false">'[1]Internal Kennedy Total'!M29</f>
        <v>12078</v>
      </c>
      <c r="P37" s="45" t="n">
        <f aca="false">+C37*D37</f>
        <v>1593.46165817163</v>
      </c>
      <c r="Q37" s="45" t="n">
        <f aca="false">+E37*F37</f>
        <v>8661.44524929942</v>
      </c>
      <c r="R37" s="45" t="n">
        <f aca="false">+G37*H37</f>
        <v>3122.75946021255</v>
      </c>
      <c r="S37" s="45" t="n">
        <f aca="false">I37*J37</f>
        <v>717.583783852377</v>
      </c>
      <c r="T37" s="127" t="n">
        <f aca="false">K37*L37</f>
        <v>5294.190585391</v>
      </c>
      <c r="U37" s="138" t="n">
        <f aca="false">SUM(P37:T37)</f>
        <v>19389.440736927</v>
      </c>
    </row>
    <row r="38" customFormat="false" ht="12.75" hidden="false" customHeight="false" outlineLevel="0" collapsed="false">
      <c r="A38" s="117" t="n">
        <f aca="false">+'[1]Index Pricing'!A19</f>
        <v>37208</v>
      </c>
      <c r="B38" s="35" t="n">
        <f aca="false">+'[1]Index Pricing'!B19</f>
        <v>1.52</v>
      </c>
      <c r="C38" s="129" t="n">
        <f aca="false">+B38+$K$16</f>
        <v>1.0065</v>
      </c>
      <c r="D38" s="130" t="n">
        <f aca="false">O38*'[1]Internal Kennedy Total'!T30</f>
        <v>1441.53550683905</v>
      </c>
      <c r="E38" s="131" t="n">
        <f aca="false">+'[1]Index Pricing'!$B$4+'[1]Box Draw Detail'!$K$17</f>
        <v>2.2605</v>
      </c>
      <c r="F38" s="132" t="n">
        <f aca="false">O38*'[1]Internal Kennedy Total'!U30</f>
        <v>4112.79745175192</v>
      </c>
      <c r="G38" s="131" t="n">
        <f aca="false">$C$6+$K$18</f>
        <v>2.0265</v>
      </c>
      <c r="H38" s="133" t="n">
        <f aca="false">O38*'[1]Internal Kennedy Total'!V30</f>
        <v>1654.03004184623</v>
      </c>
      <c r="I38" s="131" t="n">
        <f aca="false">B38+$K$20</f>
        <v>0.8392</v>
      </c>
      <c r="J38" s="134" t="n">
        <f aca="false">O38*'[1]Internal Kennedy Total'!W30</f>
        <v>755.726531759415</v>
      </c>
      <c r="K38" s="131" t="n">
        <f aca="false">B38+$K$19+'[1]Kennedy Gas Daily Pricing'!B19</f>
        <v>0.9565</v>
      </c>
      <c r="L38" s="134" t="n">
        <f aca="false">'[1]Internal Kennedy Total'!X30*'[1]Internal Kennedy Total'!M30</f>
        <v>3010.91046780339</v>
      </c>
      <c r="M38" s="135" t="n">
        <f aca="false">'[2]Enron Detail'!$D26</f>
        <v>-1179</v>
      </c>
      <c r="N38" s="136" t="n">
        <f aca="false">O38-M38</f>
        <v>12154</v>
      </c>
      <c r="O38" s="137" t="n">
        <f aca="false">'[1]Internal Kennedy Total'!M30</f>
        <v>10975</v>
      </c>
      <c r="P38" s="45" t="n">
        <f aca="false">+C38*D38</f>
        <v>1450.9054876335</v>
      </c>
      <c r="Q38" s="45" t="n">
        <f aca="false">+E38*F38</f>
        <v>9296.97863968522</v>
      </c>
      <c r="R38" s="45" t="n">
        <f aca="false">+G38*H38</f>
        <v>3351.89187980139</v>
      </c>
      <c r="S38" s="45" t="n">
        <f aca="false">I38*J38</f>
        <v>634.205705452501</v>
      </c>
      <c r="T38" s="127" t="n">
        <f aca="false">K38*L38</f>
        <v>2879.93586245394</v>
      </c>
      <c r="U38" s="138" t="n">
        <f aca="false">SUM(P38:T38)</f>
        <v>17613.9175750265</v>
      </c>
    </row>
    <row r="39" customFormat="false" ht="12.75" hidden="false" customHeight="false" outlineLevel="0" collapsed="false">
      <c r="A39" s="117" t="n">
        <f aca="false">+'[1]Index Pricing'!A20</f>
        <v>37209</v>
      </c>
      <c r="B39" s="35" t="n">
        <f aca="false">+'[1]Index Pricing'!B20</f>
        <v>1.595</v>
      </c>
      <c r="C39" s="129" t="n">
        <f aca="false">+B39+$K$16</f>
        <v>1.0815</v>
      </c>
      <c r="D39" s="130" t="n">
        <f aca="false">O39*'[1]Internal Kennedy Total'!T31</f>
        <v>1396.58183356841</v>
      </c>
      <c r="E39" s="131" t="n">
        <f aca="false">+'[1]Index Pricing'!$B$4+'[1]Box Draw Detail'!$K$17</f>
        <v>2.2605</v>
      </c>
      <c r="F39" s="132" t="n">
        <f aca="false">O39*'[1]Internal Kennedy Total'!U31</f>
        <v>3984.54160789845</v>
      </c>
      <c r="G39" s="131" t="n">
        <f aca="false">$C$6+$K$18</f>
        <v>2.0265</v>
      </c>
      <c r="H39" s="133" t="n">
        <f aca="false">O39*'[1]Internal Kennedy Total'!V31</f>
        <v>1602.44981664316</v>
      </c>
      <c r="I39" s="131" t="n">
        <f aca="false">B39+$K$20</f>
        <v>0.9142</v>
      </c>
      <c r="J39" s="134" t="n">
        <f aca="false">O39*'[1]Internal Kennedy Total'!W31</f>
        <v>732.15952045134</v>
      </c>
      <c r="K39" s="131" t="n">
        <f aca="false">B39+$K$19+'[1]Kennedy Gas Daily Pricing'!B20</f>
        <v>1.0315</v>
      </c>
      <c r="L39" s="134" t="n">
        <f aca="false">'[1]Internal Kennedy Total'!X31*'[1]Internal Kennedy Total'!M31</f>
        <v>4055.26722143865</v>
      </c>
      <c r="M39" s="135" t="n">
        <f aca="false">'[2]Enron Detail'!$D27</f>
        <v>-1214</v>
      </c>
      <c r="N39" s="136" t="n">
        <f aca="false">O39-M39</f>
        <v>12985</v>
      </c>
      <c r="O39" s="137" t="n">
        <f aca="false">'[1]Internal Kennedy Total'!M31</f>
        <v>11771</v>
      </c>
      <c r="P39" s="45" t="n">
        <f aca="false">+C39*D39</f>
        <v>1510.40325300423</v>
      </c>
      <c r="Q39" s="45" t="n">
        <f aca="false">+E39*F39</f>
        <v>9007.05630465444</v>
      </c>
      <c r="R39" s="45" t="n">
        <f aca="false">+G39*H39</f>
        <v>3247.36455342736</v>
      </c>
      <c r="S39" s="45" t="n">
        <f aca="false">I39*J39</f>
        <v>669.340233596615</v>
      </c>
      <c r="T39" s="127" t="n">
        <f aca="false">K39*L39</f>
        <v>4183.00813891396</v>
      </c>
      <c r="U39" s="138" t="n">
        <f aca="false">SUM(P39:T39)</f>
        <v>18617.1724835966</v>
      </c>
    </row>
    <row r="40" customFormat="false" ht="12.75" hidden="false" customHeight="false" outlineLevel="0" collapsed="false">
      <c r="A40" s="117" t="n">
        <f aca="false">+'[1]Index Pricing'!A21</f>
        <v>37210</v>
      </c>
      <c r="B40" s="35" t="n">
        <f aca="false">+'[1]Index Pricing'!B21</f>
        <v>1.84</v>
      </c>
      <c r="C40" s="129" t="n">
        <f aca="false">+B40+$K$16</f>
        <v>1.3265</v>
      </c>
      <c r="D40" s="130" t="n">
        <f aca="false">O40*'[1]Internal Kennedy Total'!T32</f>
        <v>1326.67279382297</v>
      </c>
      <c r="E40" s="131" t="n">
        <f aca="false">+'[1]Index Pricing'!$B$4+'[1]Box Draw Detail'!$K$17</f>
        <v>2.2605</v>
      </c>
      <c r="F40" s="132" t="n">
        <f aca="false">O40*'[1]Internal Kennedy Total'!U32</f>
        <v>3785.08643030805</v>
      </c>
      <c r="G40" s="131" t="n">
        <f aca="false">$C$6+$K$18</f>
        <v>2.0265</v>
      </c>
      <c r="H40" s="133" t="n">
        <f aca="false">O40*'[1]Internal Kennedy Total'!V32</f>
        <v>1522.23559272222</v>
      </c>
      <c r="I40" s="131" t="n">
        <f aca="false">B40+$K$20</f>
        <v>1.1592</v>
      </c>
      <c r="J40" s="134" t="n">
        <f aca="false">O40*'[1]Internal Kennedy Total'!W32</f>
        <v>695.509631569104</v>
      </c>
      <c r="K40" s="131" t="n">
        <f aca="false">B40+$K$19+'[1]Kennedy Gas Daily Pricing'!B21</f>
        <v>1.2765</v>
      </c>
      <c r="L40" s="134" t="n">
        <f aca="false">'[1]Internal Kennedy Total'!X32*'[1]Internal Kennedy Total'!M32</f>
        <v>4476.49555157765</v>
      </c>
      <c r="M40" s="135" t="n">
        <f aca="false">'[2]Enron Detail'!$D28</f>
        <v>-1370</v>
      </c>
      <c r="N40" s="136" t="n">
        <f aca="false">O40-M40</f>
        <v>13176</v>
      </c>
      <c r="O40" s="137" t="n">
        <f aca="false">'[1]Internal Kennedy Total'!M32</f>
        <v>11806</v>
      </c>
      <c r="P40" s="45" t="n">
        <f aca="false">+C40*D40</f>
        <v>1759.83146100617</v>
      </c>
      <c r="Q40" s="45" t="n">
        <f aca="false">+E40*F40</f>
        <v>8556.18787571135</v>
      </c>
      <c r="R40" s="45" t="n">
        <f aca="false">+G40*H40</f>
        <v>3084.81042865158</v>
      </c>
      <c r="S40" s="45" t="n">
        <f aca="false">I40*J40</f>
        <v>806.234764914906</v>
      </c>
      <c r="T40" s="127" t="n">
        <f aca="false">K40*L40</f>
        <v>5714.24657158888</v>
      </c>
      <c r="U40" s="138" t="n">
        <f aca="false">SUM(P40:T40)</f>
        <v>19921.3111018729</v>
      </c>
    </row>
    <row r="41" customFormat="false" ht="12.75" hidden="false" customHeight="false" outlineLevel="0" collapsed="false">
      <c r="A41" s="117" t="n">
        <f aca="false">+'[1]Index Pricing'!A22</f>
        <v>37211</v>
      </c>
      <c r="B41" s="35" t="n">
        <f aca="false">+'[1]Index Pricing'!B22</f>
        <v>1.435</v>
      </c>
      <c r="C41" s="129" t="n">
        <f aca="false">+B41+$K$16</f>
        <v>0.9215</v>
      </c>
      <c r="D41" s="130" t="n">
        <f aca="false">O41*'[1]Internal Kennedy Total'!T33</f>
        <v>1338.09021479714</v>
      </c>
      <c r="E41" s="131" t="n">
        <f aca="false">+'[1]Index Pricing'!$B$4+'[1]Box Draw Detail'!$K$17</f>
        <v>2.2605</v>
      </c>
      <c r="F41" s="132" t="n">
        <f aca="false">O41*'[1]Internal Kennedy Total'!U33</f>
        <v>3817.66109785203</v>
      </c>
      <c r="G41" s="131" t="n">
        <f aca="false">$C$6+$K$18</f>
        <v>2.0265</v>
      </c>
      <c r="H41" s="133" t="n">
        <f aca="false">O41*'[1]Internal Kennedy Total'!V33</f>
        <v>1535.33603818616</v>
      </c>
      <c r="I41" s="131" t="n">
        <f aca="false">B41+$K$20</f>
        <v>0.7542</v>
      </c>
      <c r="J41" s="134" t="n">
        <f aca="false">O41*'[1]Internal Kennedy Total'!W33</f>
        <v>701.49522673031</v>
      </c>
      <c r="K41" s="131" t="n">
        <f aca="false">B41+$K$19+'[1]Kennedy Gas Daily Pricing'!B22</f>
        <v>0.8715</v>
      </c>
      <c r="L41" s="134" t="n">
        <f aca="false">'[1]Internal Kennedy Total'!X33*'[1]Internal Kennedy Total'!M33</f>
        <v>4604.41742243437</v>
      </c>
      <c r="M41" s="135" t="n">
        <f aca="false">'[2]Enron Detail'!$D29</f>
        <v>-979</v>
      </c>
      <c r="N41" s="136" t="n">
        <f aca="false">O41-M41</f>
        <v>12976</v>
      </c>
      <c r="O41" s="137" t="n">
        <f aca="false">'[1]Internal Kennedy Total'!M33</f>
        <v>11997</v>
      </c>
      <c r="P41" s="45" t="n">
        <f aca="false">+C41*D41</f>
        <v>1233.05013293556</v>
      </c>
      <c r="Q41" s="45" t="n">
        <f aca="false">+E41*F41</f>
        <v>8629.82291169451</v>
      </c>
      <c r="R41" s="45" t="n">
        <f aca="false">+G41*H41</f>
        <v>3111.35848138425</v>
      </c>
      <c r="S41" s="45" t="n">
        <f aca="false">I41*J41</f>
        <v>529.0677</v>
      </c>
      <c r="T41" s="127" t="n">
        <f aca="false">K41*L41</f>
        <v>4012.74978365155</v>
      </c>
      <c r="U41" s="138" t="n">
        <f aca="false">SUM(P41:T41)</f>
        <v>17516.0490096659</v>
      </c>
    </row>
    <row r="42" customFormat="false" ht="12.75" hidden="false" customHeight="false" outlineLevel="0" collapsed="false">
      <c r="A42" s="117" t="n">
        <f aca="false">+'[1]Index Pricing'!A23</f>
        <v>37212</v>
      </c>
      <c r="B42" s="35" t="n">
        <f aca="false">+'[1]Index Pricing'!B23</f>
        <v>1.135</v>
      </c>
      <c r="C42" s="129" t="n">
        <f aca="false">+B42+$K$16</f>
        <v>0.6215</v>
      </c>
      <c r="D42" s="130" t="n">
        <f aca="false">O42*'[1]Internal Kennedy Total'!T34</f>
        <v>1388.25490196078</v>
      </c>
      <c r="E42" s="131" t="n">
        <f aca="false">+'[1]Index Pricing'!$B$4+'[1]Box Draw Detail'!$K$17</f>
        <v>2.2605</v>
      </c>
      <c r="F42" s="132" t="n">
        <f aca="false">O42*'[1]Internal Kennedy Total'!U34</f>
        <v>3960.78431372549</v>
      </c>
      <c r="G42" s="131" t="n">
        <f aca="false">$C$6+$K$18</f>
        <v>2.0265</v>
      </c>
      <c r="H42" s="133" t="n">
        <f aca="false">O42*'[1]Internal Kennedy Total'!V34</f>
        <v>1592.8954248366</v>
      </c>
      <c r="I42" s="131" t="n">
        <f aca="false">B42+$K$20</f>
        <v>0.4542</v>
      </c>
      <c r="J42" s="134" t="n">
        <f aca="false">O42*'[1]Internal Kennedy Total'!W34</f>
        <v>727.794117647059</v>
      </c>
      <c r="K42" s="131" t="n">
        <f aca="false">B42+$K$19+'[1]Kennedy Gas Daily Pricing'!B23</f>
        <v>0.5715</v>
      </c>
      <c r="L42" s="134" t="n">
        <f aca="false">'[1]Internal Kennedy Total'!X34*'[1]Internal Kennedy Total'!M34</f>
        <v>4450.27124183007</v>
      </c>
      <c r="M42" s="135" t="n">
        <f aca="false">'[2]Enron Detail'!$D30</f>
        <v>-1065</v>
      </c>
      <c r="N42" s="136" t="n">
        <f aca="false">O42-M42</f>
        <v>13185</v>
      </c>
      <c r="O42" s="137" t="n">
        <f aca="false">'[1]Internal Kennedy Total'!M34</f>
        <v>12120</v>
      </c>
      <c r="P42" s="45" t="n">
        <f aca="false">+C42*D42</f>
        <v>862.800421568628</v>
      </c>
      <c r="Q42" s="45" t="n">
        <f aca="false">+E42*F42</f>
        <v>8953.35294117647</v>
      </c>
      <c r="R42" s="45" t="n">
        <f aca="false">+G42*H42</f>
        <v>3228.00257843137</v>
      </c>
      <c r="S42" s="45" t="n">
        <f aca="false">I42*J42</f>
        <v>330.564088235294</v>
      </c>
      <c r="T42" s="127" t="n">
        <f aca="false">K42*L42</f>
        <v>2543.33001470588</v>
      </c>
      <c r="U42" s="138" t="n">
        <f aca="false">SUM(P42:T42)</f>
        <v>15918.0500441176</v>
      </c>
    </row>
    <row r="43" customFormat="false" ht="12.75" hidden="false" customHeight="false" outlineLevel="0" collapsed="false">
      <c r="A43" s="117" t="n">
        <f aca="false">+'[1]Index Pricing'!A24</f>
        <v>37213</v>
      </c>
      <c r="B43" s="35" t="n">
        <f aca="false">+'[1]Index Pricing'!B24</f>
        <v>1.135</v>
      </c>
      <c r="C43" s="129" t="n">
        <f aca="false">+B43+$K$16</f>
        <v>0.6215</v>
      </c>
      <c r="D43" s="130" t="n">
        <f aca="false">O43*'[1]Internal Kennedy Total'!T35</f>
        <v>1455.97995780591</v>
      </c>
      <c r="E43" s="131" t="n">
        <f aca="false">+'[1]Index Pricing'!$B$4+'[1]Box Draw Detail'!$K$17</f>
        <v>2.2605</v>
      </c>
      <c r="F43" s="132" t="n">
        <f aca="false">O43*'[1]Internal Kennedy Total'!U35</f>
        <v>4154.00843881857</v>
      </c>
      <c r="G43" s="131" t="n">
        <f aca="false">$C$6+$K$18</f>
        <v>2.0265</v>
      </c>
      <c r="H43" s="133" t="n">
        <f aca="false">O43*'[1]Internal Kennedy Total'!V35</f>
        <v>1670.60372714487</v>
      </c>
      <c r="I43" s="131" t="n">
        <f aca="false">B43+$K$20</f>
        <v>0.4542</v>
      </c>
      <c r="J43" s="134" t="n">
        <f aca="false">O43*'[1]Internal Kennedy Total'!W35</f>
        <v>763.299050632911</v>
      </c>
      <c r="K43" s="131" t="n">
        <f aca="false">B43+$K$19+'[1]Kennedy Gas Daily Pricing'!B24</f>
        <v>0.5715</v>
      </c>
      <c r="L43" s="134" t="n">
        <f aca="false">'[1]Internal Kennedy Total'!X35*'[1]Internal Kennedy Total'!M35</f>
        <v>3770.10882559775</v>
      </c>
      <c r="M43" s="135" t="n">
        <f aca="false">'[2]Enron Detail'!$D31</f>
        <v>-931</v>
      </c>
      <c r="N43" s="136" t="n">
        <f aca="false">O43-M43</f>
        <v>12745</v>
      </c>
      <c r="O43" s="137" t="n">
        <f aca="false">'[1]Internal Kennedy Total'!M35</f>
        <v>11814</v>
      </c>
      <c r="P43" s="45" t="n">
        <f aca="false">+C43*D43</f>
        <v>904.891543776371</v>
      </c>
      <c r="Q43" s="45" t="n">
        <f aca="false">+E43*F43</f>
        <v>9390.13607594937</v>
      </c>
      <c r="R43" s="45" t="n">
        <f aca="false">+G43*H43</f>
        <v>3385.47845305907</v>
      </c>
      <c r="S43" s="45" t="n">
        <f aca="false">I43*J43</f>
        <v>346.690428797468</v>
      </c>
      <c r="T43" s="127" t="n">
        <f aca="false">K43*L43</f>
        <v>2154.61719382911</v>
      </c>
      <c r="U43" s="138" t="n">
        <f aca="false">SUM(P43:T43)</f>
        <v>16181.8136954114</v>
      </c>
    </row>
    <row r="44" customFormat="false" ht="12.75" hidden="false" customHeight="false" outlineLevel="0" collapsed="false">
      <c r="A44" s="117" t="n">
        <f aca="false">+'[1]Index Pricing'!A25</f>
        <v>37214</v>
      </c>
      <c r="B44" s="35" t="n">
        <f aca="false">+'[1]Index Pricing'!B25</f>
        <v>1.135</v>
      </c>
      <c r="C44" s="129" t="n">
        <f aca="false">+B44+$K$16</f>
        <v>0.6215</v>
      </c>
      <c r="D44" s="130" t="n">
        <f aca="false">O44*'[1]Internal Kennedy Total'!T36</f>
        <v>1309.97668859944</v>
      </c>
      <c r="E44" s="131" t="n">
        <f aca="false">+'[1]Index Pricing'!$B$4+'[1]Box Draw Detail'!$K$17</f>
        <v>2.2605</v>
      </c>
      <c r="F44" s="132" t="n">
        <f aca="false">O44*'[1]Internal Kennedy Total'!U36</f>
        <v>3737.45132268027</v>
      </c>
      <c r="G44" s="131" t="n">
        <f aca="false">$C$6+$K$18</f>
        <v>2.0265</v>
      </c>
      <c r="H44" s="133" t="n">
        <f aca="false">O44*'[1]Internal Kennedy Total'!V36</f>
        <v>1503.07834027125</v>
      </c>
      <c r="I44" s="131" t="n">
        <f aca="false">B44+$K$20</f>
        <v>0.4542</v>
      </c>
      <c r="J44" s="134" t="n">
        <f aca="false">O44*'[1]Internal Kennedy Total'!W36</f>
        <v>686.7566805425</v>
      </c>
      <c r="K44" s="131" t="n">
        <f aca="false">B44+$K$19+'[1]Kennedy Gas Daily Pricing'!B25</f>
        <v>0.5715</v>
      </c>
      <c r="L44" s="134" t="n">
        <f aca="false">'[1]Internal Kennedy Total'!X36*'[1]Internal Kennedy Total'!M36</f>
        <v>4359.73696790654</v>
      </c>
      <c r="M44" s="135" t="n">
        <f aca="false">'[2]Enron Detail'!$D32</f>
        <v>-1105</v>
      </c>
      <c r="N44" s="136" t="n">
        <f aca="false">O44-M44</f>
        <v>12702</v>
      </c>
      <c r="O44" s="137" t="n">
        <f aca="false">'[1]Internal Kennedy Total'!M36</f>
        <v>11597</v>
      </c>
      <c r="P44" s="45" t="n">
        <f aca="false">+C44*D44</f>
        <v>814.150511964549</v>
      </c>
      <c r="Q44" s="45" t="n">
        <f aca="false">+E44*F44</f>
        <v>8448.50871491876</v>
      </c>
      <c r="R44" s="45" t="n">
        <f aca="false">+G44*H44</f>
        <v>3045.98825655969</v>
      </c>
      <c r="S44" s="45" t="n">
        <f aca="false">I44*J44</f>
        <v>311.924884302404</v>
      </c>
      <c r="T44" s="127" t="n">
        <f aca="false">K44*L44</f>
        <v>2491.58967715859</v>
      </c>
      <c r="U44" s="138" t="n">
        <f aca="false">SUM(P44:T44)</f>
        <v>15112.162044904</v>
      </c>
    </row>
    <row r="45" customFormat="false" ht="12.75" hidden="false" customHeight="false" outlineLevel="0" collapsed="false">
      <c r="A45" s="117" t="n">
        <f aca="false">+'[1]Index Pricing'!A26</f>
        <v>37215</v>
      </c>
      <c r="B45" s="35" t="n">
        <f aca="false">+'[1]Index Pricing'!B26</f>
        <v>1.535</v>
      </c>
      <c r="C45" s="129" t="n">
        <f aca="false">+B45+$K$16</f>
        <v>1.0215</v>
      </c>
      <c r="D45" s="130" t="n">
        <f aca="false">O45*'[1]Internal Kennedy Total'!T37</f>
        <v>1242.18489453164</v>
      </c>
      <c r="E45" s="131" t="n">
        <f aca="false">+'[1]Index Pricing'!$B$4+'[1]Box Draw Detail'!$K$17</f>
        <v>2.2605</v>
      </c>
      <c r="F45" s="132" t="n">
        <f aca="false">O45*'[1]Internal Kennedy Total'!U37</f>
        <v>3544.03678896331</v>
      </c>
      <c r="G45" s="131" t="n">
        <f aca="false">$C$6+$K$18</f>
        <v>2.0265</v>
      </c>
      <c r="H45" s="133" t="n">
        <f aca="false">O45*'[1]Internal Kennedy Total'!V37</f>
        <v>1425.29346196141</v>
      </c>
      <c r="I45" s="131" t="n">
        <f aca="false">B45+$K$20</f>
        <v>0.8542</v>
      </c>
      <c r="J45" s="134" t="n">
        <f aca="false">O45*'[1]Internal Kennedy Total'!W37</f>
        <v>651.216759972008</v>
      </c>
      <c r="K45" s="131" t="n">
        <f aca="false">B45+$K$19+'[1]Kennedy Gas Daily Pricing'!B26</f>
        <v>0.9715</v>
      </c>
      <c r="L45" s="134" t="n">
        <f aca="false">'[1]Internal Kennedy Total'!X37*'[1]Internal Kennedy Total'!M37</f>
        <v>4954.26809457163</v>
      </c>
      <c r="M45" s="135" t="n">
        <f aca="false">'[2]Enron Detail'!$D33</f>
        <v>-1177</v>
      </c>
      <c r="N45" s="136" t="n">
        <f aca="false">O45-M45</f>
        <v>12994</v>
      </c>
      <c r="O45" s="137" t="n">
        <f aca="false">'[1]Internal Kennedy Total'!M37</f>
        <v>11817</v>
      </c>
      <c r="P45" s="45" t="n">
        <f aca="false">+C45*D45</f>
        <v>1268.89186976407</v>
      </c>
      <c r="Q45" s="45" t="n">
        <f aca="false">+E45*F45</f>
        <v>8011.29516145157</v>
      </c>
      <c r="R45" s="45" t="n">
        <f aca="false">+G45*H45</f>
        <v>2888.3572006648</v>
      </c>
      <c r="S45" s="45" t="n">
        <f aca="false">I45*J45</f>
        <v>556.26935636809</v>
      </c>
      <c r="T45" s="127" t="n">
        <f aca="false">K45*L45</f>
        <v>4813.07145387634</v>
      </c>
      <c r="U45" s="138" t="n">
        <f aca="false">SUM(P45:T45)</f>
        <v>17537.8850421249</v>
      </c>
    </row>
    <row r="46" customFormat="false" ht="12.75" hidden="false" customHeight="false" outlineLevel="0" collapsed="false">
      <c r="A46" s="117" t="n">
        <f aca="false">+'[1]Index Pricing'!A27</f>
        <v>37216</v>
      </c>
      <c r="B46" s="35" t="n">
        <f aca="false">+'[1]Index Pricing'!B27</f>
        <v>2.205</v>
      </c>
      <c r="C46" s="129" t="n">
        <f aca="false">+B46+$K$16</f>
        <v>1.6915</v>
      </c>
      <c r="D46" s="130" t="n">
        <f aca="false">O46*'[1]Internal Kennedy Total'!T38</f>
        <v>1223.46314657747</v>
      </c>
      <c r="E46" s="131" t="n">
        <f aca="false">+'[1]Index Pricing'!$B$4+'[1]Box Draw Detail'!$K$17</f>
        <v>2.2605</v>
      </c>
      <c r="F46" s="132" t="n">
        <f aca="false">O46*'[1]Internal Kennedy Total'!U38</f>
        <v>3490.62238681161</v>
      </c>
      <c r="G46" s="131" t="n">
        <f aca="false">$C$6+$K$18</f>
        <v>2.0265</v>
      </c>
      <c r="H46" s="133" t="n">
        <f aca="false">O46*'[1]Internal Kennedy Total'!V38</f>
        <v>1403.81196989607</v>
      </c>
      <c r="I46" s="131" t="n">
        <f aca="false">B46+$K$20</f>
        <v>1.5242</v>
      </c>
      <c r="J46" s="134" t="n">
        <f aca="false">O46*'[1]Internal Kennedy Total'!W38</f>
        <v>641.401863576634</v>
      </c>
      <c r="K46" s="131" t="n">
        <f aca="false">B46+$K$19+'[1]Kennedy Gas Daily Pricing'!B27</f>
        <v>1.6415</v>
      </c>
      <c r="L46" s="134" t="n">
        <f aca="false">'[1]Internal Kennedy Total'!X38*'[1]Internal Kennedy Total'!M38</f>
        <v>5415.70063313822</v>
      </c>
      <c r="M46" s="135" t="n">
        <f aca="false">'[2]Enron Detail'!$D34</f>
        <v>-1205</v>
      </c>
      <c r="N46" s="136" t="n">
        <f aca="false">O46-M46</f>
        <v>13380</v>
      </c>
      <c r="O46" s="137" t="n">
        <f aca="false">'[1]Internal Kennedy Total'!M38</f>
        <v>12175</v>
      </c>
      <c r="P46" s="45" t="n">
        <f aca="false">+C46*D46</f>
        <v>2069.48791243579</v>
      </c>
      <c r="Q46" s="45" t="n">
        <f aca="false">+E46*F46</f>
        <v>7890.55190538765</v>
      </c>
      <c r="R46" s="45" t="n">
        <f aca="false">+G46*H46</f>
        <v>2844.82495699439</v>
      </c>
      <c r="S46" s="45" t="n">
        <f aca="false">I46*J46</f>
        <v>977.624720463505</v>
      </c>
      <c r="T46" s="127" t="n">
        <f aca="false">K46*L46</f>
        <v>8889.87258929638</v>
      </c>
      <c r="U46" s="138" t="n">
        <f aca="false">SUM(P46:T46)</f>
        <v>22672.3620845777</v>
      </c>
    </row>
    <row r="47" customFormat="false" ht="12.75" hidden="false" customHeight="false" outlineLevel="0" collapsed="false">
      <c r="A47" s="117" t="n">
        <f aca="false">+'[1]Index Pricing'!A28</f>
        <v>37217</v>
      </c>
      <c r="B47" s="35" t="n">
        <f aca="false">+'[1]Index Pricing'!B28</f>
        <v>1.43</v>
      </c>
      <c r="C47" s="129" t="n">
        <f aca="false">+B47+$K$16</f>
        <v>0.9165</v>
      </c>
      <c r="D47" s="130" t="n">
        <f aca="false">O47*'[1]Internal Kennedy Total'!T39</f>
        <v>1200.12460490272</v>
      </c>
      <c r="E47" s="131" t="n">
        <f aca="false">+'[1]Index Pricing'!$B$4+'[1]Box Draw Detail'!$K$17</f>
        <v>2.2605</v>
      </c>
      <c r="F47" s="132" t="n">
        <f aca="false">O47*'[1]Internal Kennedy Total'!U39</f>
        <v>3424.03596263258</v>
      </c>
      <c r="G47" s="131" t="n">
        <f aca="false">$C$6+$K$18</f>
        <v>2.0265</v>
      </c>
      <c r="H47" s="133" t="n">
        <f aca="false">O47*'[1]Internal Kennedy Total'!V39</f>
        <v>1377.03312963873</v>
      </c>
      <c r="I47" s="131" t="n">
        <f aca="false">B47+$K$20</f>
        <v>0.7492</v>
      </c>
      <c r="J47" s="134" t="n">
        <f aca="false">O47*'[1]Internal Kennedy Total'!W39</f>
        <v>629.166608133736</v>
      </c>
      <c r="K47" s="131" t="n">
        <f aca="false">B47+$K$19+'[1]Kennedy Gas Daily Pricing'!B28</f>
        <v>0.8665</v>
      </c>
      <c r="L47" s="134" t="n">
        <f aca="false">'[1]Internal Kennedy Total'!X39*'[1]Internal Kennedy Total'!M39</f>
        <v>5556.63969469223</v>
      </c>
      <c r="M47" s="135" t="n">
        <f aca="false">'[2]Enron Detail'!$D35</f>
        <v>-1098</v>
      </c>
      <c r="N47" s="136" t="n">
        <f aca="false">O47-M47</f>
        <v>13285</v>
      </c>
      <c r="O47" s="137" t="n">
        <f aca="false">'[1]Internal Kennedy Total'!M39</f>
        <v>12187</v>
      </c>
      <c r="P47" s="45" t="n">
        <f aca="false">+C47*D47</f>
        <v>1099.91420039334</v>
      </c>
      <c r="Q47" s="45" t="n">
        <f aca="false">+E47*F47</f>
        <v>7740.03329353094</v>
      </c>
      <c r="R47" s="45" t="n">
        <f aca="false">+G47*H47</f>
        <v>2790.5576372129</v>
      </c>
      <c r="S47" s="45" t="n">
        <f aca="false">I47*J47</f>
        <v>471.371622813795</v>
      </c>
      <c r="T47" s="127" t="n">
        <f aca="false">K47*L47</f>
        <v>4814.82829545082</v>
      </c>
      <c r="U47" s="138" t="n">
        <f aca="false">SUM(P47:T47)</f>
        <v>16916.7050494018</v>
      </c>
    </row>
    <row r="48" customFormat="false" ht="12.75" hidden="false" customHeight="false" outlineLevel="0" collapsed="false">
      <c r="A48" s="117" t="n">
        <f aca="false">+'[1]Index Pricing'!A29</f>
        <v>37218</v>
      </c>
      <c r="B48" s="35" t="n">
        <f aca="false">+'[1]Index Pricing'!B29</f>
        <v>1.43</v>
      </c>
      <c r="C48" s="129" t="n">
        <f aca="false">+B48+$K$16</f>
        <v>0.9165</v>
      </c>
      <c r="D48" s="130" t="n">
        <f aca="false">O48*'[1]Internal Kennedy Total'!T40</f>
        <v>1198.63102652019</v>
      </c>
      <c r="E48" s="131" t="n">
        <f aca="false">+'[1]Index Pricing'!$B$4+'[1]Box Draw Detail'!$K$17</f>
        <v>2.2605</v>
      </c>
      <c r="F48" s="132" t="n">
        <f aca="false">O48*'[1]Internal Kennedy Total'!U40</f>
        <v>3419.77468336715</v>
      </c>
      <c r="G48" s="131" t="n">
        <f aca="false">$C$6+$K$18</f>
        <v>2.0265</v>
      </c>
      <c r="H48" s="133" t="n">
        <f aca="false">O48*'[1]Internal Kennedy Total'!V40</f>
        <v>1375.31938516082</v>
      </c>
      <c r="I48" s="131" t="n">
        <f aca="false">B48+$K$20</f>
        <v>0.7492</v>
      </c>
      <c r="J48" s="134" t="n">
        <f aca="false">O48*'[1]Internal Kennedy Total'!W40</f>
        <v>628.383598068715</v>
      </c>
      <c r="K48" s="131" t="n">
        <f aca="false">B48+$K$19+'[1]Kennedy Gas Daily Pricing'!B29</f>
        <v>0.8665</v>
      </c>
      <c r="L48" s="134" t="n">
        <f aca="false">'[1]Internal Kennedy Total'!X40*'[1]Internal Kennedy Total'!M40</f>
        <v>5595.89130688312</v>
      </c>
      <c r="M48" s="135" t="n">
        <f aca="false">'[2]Enron Detail'!$D36</f>
        <v>-1057</v>
      </c>
      <c r="N48" s="136" t="n">
        <f aca="false">O48-M48</f>
        <v>13275</v>
      </c>
      <c r="O48" s="137" t="n">
        <f aca="false">'[1]Internal Kennedy Total'!M40</f>
        <v>12218</v>
      </c>
      <c r="P48" s="45" t="n">
        <f aca="false">+C48*D48</f>
        <v>1098.54533580575</v>
      </c>
      <c r="Q48" s="45" t="n">
        <f aca="false">+E48*F48</f>
        <v>7730.40067175145</v>
      </c>
      <c r="R48" s="45" t="n">
        <f aca="false">+G48*H48</f>
        <v>2787.08473402841</v>
      </c>
      <c r="S48" s="45" t="n">
        <f aca="false">I48*J48</f>
        <v>470.784991673081</v>
      </c>
      <c r="T48" s="127" t="n">
        <f aca="false">K48*L48</f>
        <v>4848.83981741422</v>
      </c>
      <c r="U48" s="138" t="n">
        <f aca="false">SUM(P48:T48)</f>
        <v>16935.6555506729</v>
      </c>
    </row>
    <row r="49" customFormat="false" ht="12.75" hidden="false" customHeight="false" outlineLevel="0" collapsed="false">
      <c r="A49" s="117" t="n">
        <f aca="false">+'[1]Index Pricing'!A30</f>
        <v>37219</v>
      </c>
      <c r="B49" s="35" t="n">
        <f aca="false">+'[1]Index Pricing'!B30</f>
        <v>1.43</v>
      </c>
      <c r="C49" s="129" t="n">
        <f aca="false">+B49+$K$16</f>
        <v>0.9165</v>
      </c>
      <c r="D49" s="130" t="n">
        <f aca="false">O49*'[1]Internal Kennedy Total'!T41</f>
        <v>1286.84134827063</v>
      </c>
      <c r="E49" s="131" t="n">
        <f aca="false">+'[1]Index Pricing'!$B$4+'[1]Box Draw Detail'!$K$17</f>
        <v>2.2605</v>
      </c>
      <c r="F49" s="132" t="n">
        <f aca="false">O49*'[1]Internal Kennedy Total'!U41</f>
        <v>3671.44464556529</v>
      </c>
      <c r="G49" s="131" t="n">
        <f aca="false">$C$6+$K$18</f>
        <v>2.0265</v>
      </c>
      <c r="H49" s="133" t="n">
        <f aca="false">O49*'[1]Internal Kennedy Total'!V41</f>
        <v>1476.53265495817</v>
      </c>
      <c r="I49" s="131" t="n">
        <f aca="false">B49+$K$20</f>
        <v>0.7492</v>
      </c>
      <c r="J49" s="134" t="n">
        <f aca="false">O49*'[1]Internal Kennedy Total'!W41</f>
        <v>674.627953622621</v>
      </c>
      <c r="K49" s="131" t="n">
        <f aca="false">B49+$K$19+'[1]Kennedy Gas Daily Pricing'!B30</f>
        <v>0.8665</v>
      </c>
      <c r="L49" s="134" t="n">
        <f aca="false">'[1]Internal Kennedy Total'!X41*'[1]Internal Kennedy Total'!M41</f>
        <v>5398.55339758329</v>
      </c>
      <c r="M49" s="135" t="n">
        <f aca="false">'[2]Enron Detail'!$D37</f>
        <v>-870</v>
      </c>
      <c r="N49" s="136" t="n">
        <f aca="false">O49-M49</f>
        <v>13378</v>
      </c>
      <c r="O49" s="137" t="n">
        <f aca="false">'[1]Internal Kennedy Total'!M41</f>
        <v>12508</v>
      </c>
      <c r="P49" s="45" t="n">
        <f aca="false">+C49*D49</f>
        <v>1179.39009569003</v>
      </c>
      <c r="Q49" s="45" t="n">
        <f aca="false">+E49*F49</f>
        <v>8299.30062130033</v>
      </c>
      <c r="R49" s="45" t="n">
        <f aca="false">+G49*H49</f>
        <v>2992.19342527274</v>
      </c>
      <c r="S49" s="45" t="n">
        <f aca="false">I49*J49</f>
        <v>505.431262854068</v>
      </c>
      <c r="T49" s="127" t="n">
        <f aca="false">K49*L49</f>
        <v>4677.84651900592</v>
      </c>
      <c r="U49" s="138" t="n">
        <f aca="false">SUM(P49:T49)</f>
        <v>17654.1619241231</v>
      </c>
    </row>
    <row r="50" customFormat="false" ht="12.75" hidden="false" customHeight="false" outlineLevel="0" collapsed="false">
      <c r="A50" s="117" t="n">
        <f aca="false">+'[1]Index Pricing'!A31</f>
        <v>37220</v>
      </c>
      <c r="B50" s="35" t="n">
        <f aca="false">+'[1]Index Pricing'!B31</f>
        <v>1.43</v>
      </c>
      <c r="C50" s="129" t="n">
        <f aca="false">+B50+$K$16</f>
        <v>0.9165</v>
      </c>
      <c r="D50" s="130" t="n">
        <f aca="false">O50*'[1]Internal Kennedy Total'!T42</f>
        <v>1549.73477382628</v>
      </c>
      <c r="E50" s="131" t="n">
        <f aca="false">+'[1]Index Pricing'!$B$4+'[1]Box Draw Detail'!$K$17</f>
        <v>2.2605</v>
      </c>
      <c r="F50" s="132" t="n">
        <f aca="false">O50*'[1]Internal Kennedy Total'!U42</f>
        <v>4421.49721491094</v>
      </c>
      <c r="G50" s="131" t="n">
        <f aca="false">$C$6+$K$18</f>
        <v>2.0265</v>
      </c>
      <c r="H50" s="133" t="n">
        <f aca="false">O50*'[1]Internal Kennedy Total'!V42</f>
        <v>1778.17879659668</v>
      </c>
      <c r="I50" s="131" t="n">
        <f aca="false">B50+$K$20</f>
        <v>0.7492</v>
      </c>
      <c r="J50" s="134" t="n">
        <f aca="false">O50*'[1]Internal Kennedy Total'!W42</f>
        <v>812.450113239885</v>
      </c>
      <c r="K50" s="131" t="n">
        <f aca="false">B50+$K$19+'[1]Kennedy Gas Daily Pricing'!B31</f>
        <v>0.8665</v>
      </c>
      <c r="L50" s="134" t="n">
        <f aca="false">'[1]Internal Kennedy Total'!X42*'[1]Internal Kennedy Total'!M42</f>
        <v>3477.13910142621</v>
      </c>
      <c r="M50" s="135" t="n">
        <f aca="false">'[2]Enron Detail'!$D38</f>
        <v>-1235</v>
      </c>
      <c r="N50" s="136" t="n">
        <f aca="false">O50-M50</f>
        <v>13274</v>
      </c>
      <c r="O50" s="137" t="n">
        <f aca="false">'[1]Internal Kennedy Total'!M42</f>
        <v>12039</v>
      </c>
      <c r="P50" s="45" t="n">
        <f aca="false">+C50*D50</f>
        <v>1420.33192021179</v>
      </c>
      <c r="Q50" s="45" t="n">
        <f aca="false">+E50*F50</f>
        <v>9994.79445430618</v>
      </c>
      <c r="R50" s="45" t="n">
        <f aca="false">+G50*H50</f>
        <v>3603.47933130318</v>
      </c>
      <c r="S50" s="45" t="n">
        <f aca="false">I50*J50</f>
        <v>608.687624839322</v>
      </c>
      <c r="T50" s="127" t="n">
        <f aca="false">K50*L50</f>
        <v>3012.94103138581</v>
      </c>
      <c r="U50" s="138" t="n">
        <f aca="false">SUM(P50:T50)</f>
        <v>18640.2343620463</v>
      </c>
    </row>
    <row r="51" customFormat="false" ht="12.75" hidden="false" customHeight="false" outlineLevel="0" collapsed="false">
      <c r="A51" s="117" t="n">
        <f aca="false">+'[1]Index Pricing'!A32</f>
        <v>37221</v>
      </c>
      <c r="B51" s="35" t="n">
        <f aca="false">+'[1]Index Pricing'!B32</f>
        <v>1.43</v>
      </c>
      <c r="C51" s="129" t="n">
        <f aca="false">+B51+$K$16</f>
        <v>0.9165</v>
      </c>
      <c r="D51" s="130" t="n">
        <f aca="false">O51*'[1]Internal Kennedy Total'!T43</f>
        <v>1284.21215590363</v>
      </c>
      <c r="E51" s="131" t="n">
        <f aca="false">+'[1]Index Pricing'!$B$4+'[1]Box Draw Detail'!$K$17</f>
        <v>2.2605</v>
      </c>
      <c r="F51" s="132" t="n">
        <f aca="false">O51*'[1]Internal Kennedy Total'!U43</f>
        <v>3663.94338346256</v>
      </c>
      <c r="G51" s="131" t="n">
        <f aca="false">$C$6+$K$18</f>
        <v>2.0265</v>
      </c>
      <c r="H51" s="133" t="n">
        <f aca="false">O51*'[1]Internal Kennedy Total'!V43</f>
        <v>1473.51589738253</v>
      </c>
      <c r="I51" s="131" t="n">
        <f aca="false">B51+$K$20</f>
        <v>0.7492</v>
      </c>
      <c r="J51" s="134" t="n">
        <f aca="false">O51*'[1]Internal Kennedy Total'!W43</f>
        <v>673.249596711245</v>
      </c>
      <c r="K51" s="131" t="n">
        <f aca="false">B51+$K$19+'[1]Kennedy Gas Daily Pricing'!B32</f>
        <v>0.8665</v>
      </c>
      <c r="L51" s="134" t="n">
        <f aca="false">'[1]Internal Kennedy Total'!X43*'[1]Internal Kennedy Total'!M43</f>
        <v>4640.07896654004</v>
      </c>
      <c r="M51" s="135" t="n">
        <f aca="false">'[2]Enron Detail'!$D39</f>
        <v>-1058</v>
      </c>
      <c r="N51" s="136" t="n">
        <f aca="false">O51-M51</f>
        <v>12793</v>
      </c>
      <c r="O51" s="137" t="n">
        <f aca="false">'[1]Internal Kennedy Total'!M43</f>
        <v>11735</v>
      </c>
      <c r="P51" s="45" t="n">
        <f aca="false">+C51*D51</f>
        <v>1176.98044088567</v>
      </c>
      <c r="Q51" s="45" t="n">
        <f aca="false">+E51*F51</f>
        <v>8282.34401831711</v>
      </c>
      <c r="R51" s="45" t="n">
        <f aca="false">+G51*H51</f>
        <v>2986.07996604569</v>
      </c>
      <c r="S51" s="45" t="n">
        <f aca="false">I51*J51</f>
        <v>504.398597856065</v>
      </c>
      <c r="T51" s="127" t="n">
        <f aca="false">K51*L51</f>
        <v>4020.62842450695</v>
      </c>
      <c r="U51" s="138" t="n">
        <f aca="false">SUM(P51:T51)</f>
        <v>16970.4314476115</v>
      </c>
    </row>
    <row r="52" customFormat="false" ht="12.75" hidden="false" customHeight="false" outlineLevel="0" collapsed="false">
      <c r="A52" s="117" t="n">
        <f aca="false">+'[1]Index Pricing'!A33</f>
        <v>37222</v>
      </c>
      <c r="B52" s="35" t="n">
        <f aca="false">+'[1]Index Pricing'!B33</f>
        <v>1.88</v>
      </c>
      <c r="C52" s="129" t="n">
        <f aca="false">+B52+$K$16</f>
        <v>1.3665</v>
      </c>
      <c r="D52" s="130" t="n">
        <f aca="false">O52*'[1]Internal Kennedy Total'!T44</f>
        <v>1300.64835690737</v>
      </c>
      <c r="E52" s="131" t="n">
        <f aca="false">+'[1]Index Pricing'!$B$4+'[1]Box Draw Detail'!$K$17</f>
        <v>2.2605</v>
      </c>
      <c r="F52" s="132" t="n">
        <f aca="false">O52*'[1]Internal Kennedy Total'!U44</f>
        <v>3710.83696692545</v>
      </c>
      <c r="G52" s="131" t="n">
        <f aca="false">$C$6+$K$18</f>
        <v>2.0265</v>
      </c>
      <c r="H52" s="133" t="n">
        <f aca="false">O52*'[1]Internal Kennedy Total'!V44</f>
        <v>1492.37493353185</v>
      </c>
      <c r="I52" s="131" t="n">
        <f aca="false">B52+$K$20</f>
        <v>1.1992</v>
      </c>
      <c r="J52" s="134" t="n">
        <f aca="false">O52*'[1]Internal Kennedy Total'!W44</f>
        <v>681.866292672551</v>
      </c>
      <c r="K52" s="131" t="n">
        <f aca="false">B52+$K$19+'[1]Kennedy Gas Daily Pricing'!B33</f>
        <v>1.3165</v>
      </c>
      <c r="L52" s="134" t="n">
        <f aca="false">'[1]Internal Kennedy Total'!X44*'[1]Internal Kennedy Total'!M44</f>
        <v>4445.27344996278</v>
      </c>
      <c r="M52" s="135" t="n">
        <f aca="false">'[2]Enron Detail'!$D40</f>
        <v>-1075</v>
      </c>
      <c r="N52" s="136" t="n">
        <f aca="false">O52-M52</f>
        <v>12706</v>
      </c>
      <c r="O52" s="137" t="n">
        <f aca="false">'[1]Internal Kennedy Total'!M44</f>
        <v>11631</v>
      </c>
      <c r="P52" s="45" t="n">
        <f aca="false">+C52*D52</f>
        <v>1777.33597971392</v>
      </c>
      <c r="Q52" s="45" t="n">
        <f aca="false">+E52*F52</f>
        <v>8388.34696373498</v>
      </c>
      <c r="R52" s="45" t="n">
        <f aca="false">+G52*H52</f>
        <v>3024.2978028023</v>
      </c>
      <c r="S52" s="45" t="n">
        <f aca="false">I52*J52</f>
        <v>817.694058172924</v>
      </c>
      <c r="T52" s="127" t="n">
        <f aca="false">K52*L52</f>
        <v>5852.202496876</v>
      </c>
      <c r="U52" s="138" t="n">
        <f aca="false">SUM(P52:T52)</f>
        <v>19859.8773013001</v>
      </c>
    </row>
    <row r="53" customFormat="false" ht="12.75" hidden="false" customHeight="false" outlineLevel="0" collapsed="false">
      <c r="A53" s="117" t="n">
        <f aca="false">+'[1]Index Pricing'!A34</f>
        <v>37223</v>
      </c>
      <c r="B53" s="35" t="n">
        <f aca="false">+'[1]Index Pricing'!B34</f>
        <v>2.16</v>
      </c>
      <c r="C53" s="129" t="n">
        <f aca="false">+B53+$K$16</f>
        <v>1.6465</v>
      </c>
      <c r="D53" s="130" t="n">
        <f aca="false">O53*'[1]Internal Kennedy Total'!T45</f>
        <v>1434.13853556023</v>
      </c>
      <c r="E53" s="131" t="n">
        <f aca="false">+'[1]Index Pricing'!$B$4+'[1]Box Draw Detail'!$K$17</f>
        <v>2.2605</v>
      </c>
      <c r="F53" s="132" t="n">
        <f aca="false">O53*'[1]Internal Kennedy Total'!U45</f>
        <v>4091.69339674815</v>
      </c>
      <c r="G53" s="131" t="n">
        <f aca="false">$C$6+$K$18</f>
        <v>2.0265</v>
      </c>
      <c r="H53" s="133" t="n">
        <f aca="false">O53*'[1]Internal Kennedy Total'!V45</f>
        <v>1645.54269439221</v>
      </c>
      <c r="I53" s="131" t="n">
        <f aca="false">B53+$K$20</f>
        <v>1.4792</v>
      </c>
      <c r="J53" s="134" t="n">
        <f aca="false">O53*'[1]Internal Kennedy Total'!W45</f>
        <v>751.848661652472</v>
      </c>
      <c r="K53" s="131" t="n">
        <f aca="false">B53+$K$19+'[1]Kennedy Gas Daily Pricing'!B34</f>
        <v>1.5965</v>
      </c>
      <c r="L53" s="134" t="n">
        <f aca="false">'[1]Internal Kennedy Total'!X45*'[1]Internal Kennedy Total'!M45</f>
        <v>4407.77671164694</v>
      </c>
      <c r="M53" s="135" t="n">
        <f aca="false">'[2]Enron Detail'!$D41</f>
        <v>-858</v>
      </c>
      <c r="N53" s="136" t="n">
        <f aca="false">O53-M53</f>
        <v>13189</v>
      </c>
      <c r="O53" s="137" t="n">
        <f aca="false">'[1]Internal Kennedy Total'!M45</f>
        <v>12331</v>
      </c>
      <c r="P53" s="45" t="n">
        <f aca="false">+C53*D53</f>
        <v>2361.30909879991</v>
      </c>
      <c r="Q53" s="45" t="n">
        <f aca="false">+E53*F53</f>
        <v>9249.27292334919</v>
      </c>
      <c r="R53" s="45" t="n">
        <f aca="false">+G53*H53</f>
        <v>3334.69227018582</v>
      </c>
      <c r="S53" s="45" t="n">
        <f aca="false">I53*J53</f>
        <v>1112.13454031634</v>
      </c>
      <c r="T53" s="127" t="n">
        <f aca="false">K53*L53</f>
        <v>7037.01552014434</v>
      </c>
      <c r="U53" s="138" t="n">
        <f aca="false">SUM(P53:T53)</f>
        <v>23094.4243527956</v>
      </c>
    </row>
    <row r="54" customFormat="false" ht="12.75" hidden="false" customHeight="false" outlineLevel="0" collapsed="false">
      <c r="A54" s="117" t="n">
        <f aca="false">+'[1]Index Pricing'!A35</f>
        <v>37224</v>
      </c>
      <c r="B54" s="35" t="n">
        <f aca="false">+'[1]Index Pricing'!B35</f>
        <v>2.38</v>
      </c>
      <c r="C54" s="129" t="n">
        <f aca="false">+B54+$K$16</f>
        <v>1.8665</v>
      </c>
      <c r="D54" s="130" t="n">
        <f aca="false">O54*'[1]Internal Kennedy Total'!T46</f>
        <v>0</v>
      </c>
      <c r="E54" s="131" t="n">
        <f aca="false">+'[1]Index Pricing'!$B$4+'[1]Box Draw Detail'!$K$17</f>
        <v>2.2605</v>
      </c>
      <c r="F54" s="132" t="n">
        <f aca="false">O54*'[1]Internal Kennedy Total'!U46</f>
        <v>3732.01917954182</v>
      </c>
      <c r="G54" s="131" t="n">
        <f aca="false">$C$6+$K$18</f>
        <v>2.0265</v>
      </c>
      <c r="H54" s="133" t="n">
        <f aca="false">O54*'[1]Internal Kennedy Total'!V46</f>
        <v>937.980820458178</v>
      </c>
      <c r="I54" s="131" t="n">
        <f aca="false">B54+$K$20</f>
        <v>1.6992</v>
      </c>
      <c r="J54" s="134" t="n">
        <f aca="false">O54*'[1]Internal Kennedy Total'!W46</f>
        <v>0</v>
      </c>
      <c r="K54" s="131" t="n">
        <f aca="false">B54+$K$19+'[1]Kennedy Gas Daily Pricing'!B35</f>
        <v>1.8165</v>
      </c>
      <c r="L54" s="134" t="n">
        <f aca="false">'[1]Internal Kennedy Total'!X46*'[1]Internal Kennedy Total'!M46</f>
        <v>0</v>
      </c>
      <c r="M54" s="135" t="n">
        <f aca="false">'[2]Enron Detail'!$D42</f>
        <v>-544.5</v>
      </c>
      <c r="N54" s="136" t="n">
        <f aca="false">O54-M54</f>
        <v>5214.5</v>
      </c>
      <c r="O54" s="137" t="n">
        <f aca="false">'[1]Internal Kennedy Total'!M46</f>
        <v>4670</v>
      </c>
      <c r="P54" s="45" t="n">
        <f aca="false">+C54*D54</f>
        <v>0</v>
      </c>
      <c r="Q54" s="45" t="n">
        <f aca="false">+E54*F54</f>
        <v>8436.22935535429</v>
      </c>
      <c r="R54" s="45" t="n">
        <f aca="false">+G54*H54</f>
        <v>1900.8181326585</v>
      </c>
      <c r="S54" s="45" t="n">
        <f aca="false">I54*J54</f>
        <v>0</v>
      </c>
      <c r="T54" s="127" t="n">
        <f aca="false">K54*L54</f>
        <v>0</v>
      </c>
      <c r="U54" s="138" t="n">
        <f aca="false">SUM(P54:T54)</f>
        <v>10337.0474880128</v>
      </c>
    </row>
    <row r="55" customFormat="false" ht="12.75" hidden="false" customHeight="false" outlineLevel="0" collapsed="false">
      <c r="A55" s="117" t="n">
        <f aca="false">+'[1]Index Pricing'!A36</f>
        <v>37225</v>
      </c>
      <c r="B55" s="35" t="n">
        <f aca="false">+'[1]Index Pricing'!B36</f>
        <v>2.025</v>
      </c>
      <c r="C55" s="129" t="n">
        <f aca="false">+B55+$K$16</f>
        <v>1.5115</v>
      </c>
      <c r="D55" s="130" t="n">
        <v>0</v>
      </c>
      <c r="E55" s="131" t="n">
        <f aca="false">+'[1]Index Pricing'!$B$4+'[1]Box Draw Detail'!$K$17</f>
        <v>2.2605</v>
      </c>
      <c r="F55" s="132" t="n">
        <v>0</v>
      </c>
      <c r="G55" s="131" t="n">
        <f aca="false">$C$6+$K$18</f>
        <v>2.0265</v>
      </c>
      <c r="H55" s="133" t="n">
        <v>0</v>
      </c>
      <c r="I55" s="131" t="n">
        <f aca="false">B55+$K$20</f>
        <v>1.3442</v>
      </c>
      <c r="J55" s="134" t="n">
        <v>0</v>
      </c>
      <c r="K55" s="131" t="n">
        <f aca="false">B55+$K$19+'[1]Kennedy Gas Daily Pricing'!B36</f>
        <v>1.4615</v>
      </c>
      <c r="L55" s="134" t="n">
        <v>0</v>
      </c>
      <c r="M55" s="135" t="n">
        <f aca="false">'[2]Enron Detail'!$D43</f>
        <v>0</v>
      </c>
      <c r="N55" s="136" t="n">
        <f aca="false">O55-M55</f>
        <v>0</v>
      </c>
      <c r="O55" s="137" t="n">
        <f aca="false">'[1]Internal Kennedy Total'!M47</f>
        <v>0</v>
      </c>
      <c r="P55" s="45" t="n">
        <f aca="false">+C55*D55</f>
        <v>0</v>
      </c>
      <c r="Q55" s="45" t="n">
        <f aca="false">+E55*F55</f>
        <v>0</v>
      </c>
      <c r="R55" s="45" t="n">
        <f aca="false">+G55*H55</f>
        <v>0</v>
      </c>
      <c r="S55" s="45" t="n">
        <f aca="false">I55*J55</f>
        <v>0</v>
      </c>
      <c r="T55" s="127" t="n">
        <f aca="false">K55*L55</f>
        <v>0</v>
      </c>
      <c r="U55" s="138" t="n">
        <f aca="false">SUM(P55:T55)</f>
        <v>0</v>
      </c>
    </row>
    <row r="56" customFormat="false" ht="13.5" hidden="false" customHeight="false" outlineLevel="0" collapsed="false">
      <c r="A56" s="117"/>
      <c r="B56" s="35"/>
      <c r="C56" s="140"/>
      <c r="D56" s="141"/>
      <c r="E56" s="142"/>
      <c r="F56" s="143"/>
      <c r="G56" s="142"/>
      <c r="H56" s="144"/>
      <c r="I56" s="145"/>
      <c r="J56" s="146"/>
      <c r="K56" s="145"/>
      <c r="L56" s="146"/>
      <c r="M56" s="147"/>
      <c r="N56" s="148"/>
      <c r="O56" s="149"/>
      <c r="P56" s="150"/>
      <c r="Q56" s="150"/>
      <c r="R56" s="150"/>
      <c r="S56" s="150"/>
      <c r="T56" s="151"/>
      <c r="U56" s="152"/>
    </row>
    <row r="57" customFormat="false" ht="12.75" hidden="false" customHeight="false" outlineLevel="0" collapsed="false">
      <c r="D57" s="153" t="n">
        <f aca="false">SUM(D26:D56)</f>
        <v>36639.5541854005</v>
      </c>
      <c r="F57" s="47" t="n">
        <f aca="false">SUM(F26:F56)</f>
        <v>108267.123845449</v>
      </c>
      <c r="H57" s="153" t="n">
        <f aca="false">SUM(H26:H56)</f>
        <v>42978.5154135972</v>
      </c>
      <c r="J57" s="154" t="n">
        <f aca="false">SUM(J26:J56)</f>
        <v>19208.3254823605</v>
      </c>
      <c r="K57" s="154"/>
      <c r="L57" s="154" t="n">
        <f aca="false">SUM(L26:L56)</f>
        <v>136975.481073193</v>
      </c>
      <c r="M57" s="155" t="n">
        <f aca="false">SUM(M26:M56)</f>
        <v>-31851.5</v>
      </c>
      <c r="N57" s="156" t="n">
        <f aca="false">SUM(N26:N56)</f>
        <v>375920.5</v>
      </c>
      <c r="O57" s="156" t="n">
        <f aca="false">SUM(O26:O56)</f>
        <v>344069</v>
      </c>
      <c r="P57" s="48" t="n">
        <f aca="false">SUM(P26:P56)</f>
        <v>45298.5675589142</v>
      </c>
      <c r="Q57" s="48" t="n">
        <f aca="false">SUM(Q26:Q56)</f>
        <v>244737.833452638</v>
      </c>
      <c r="R57" s="48" t="n">
        <f aca="false">SUM(R26:R56)</f>
        <v>87095.9614856548</v>
      </c>
      <c r="S57" s="48" t="n">
        <f aca="false">SUM(S26:S56)</f>
        <v>20534.2696545057</v>
      </c>
      <c r="T57" s="48" t="n">
        <f aca="false">SUM(T26:T56)</f>
        <v>167936.324169001</v>
      </c>
      <c r="U57" s="157" t="n">
        <f aca="false">SUM(P57:T57)</f>
        <v>565602.956320714</v>
      </c>
    </row>
    <row r="58" customFormat="false" ht="12.75" hidden="false" customHeight="false" outlineLevel="0" collapsed="false">
      <c r="D58" s="89"/>
      <c r="F58" s="89"/>
      <c r="M58" s="89"/>
      <c r="P58" s="54"/>
      <c r="R58" s="37"/>
    </row>
    <row r="59" customFormat="false" ht="12.75" hidden="false" customHeight="false" outlineLevel="0" collapsed="false">
      <c r="N59" s="98"/>
      <c r="O59" s="98"/>
      <c r="Q59" s="51" t="s">
        <v>108</v>
      </c>
      <c r="R59" s="158" t="n">
        <f aca="false">U57/N57</f>
        <v>1.50458130461285</v>
      </c>
    </row>
    <row r="60" customFormat="false" ht="12.75" hidden="false" customHeight="false" outlineLevel="0" collapsed="false">
      <c r="A60" s="55" t="s">
        <v>109</v>
      </c>
      <c r="S60" s="37"/>
    </row>
    <row r="61" customFormat="false" ht="12.75" hidden="false" customHeight="false" outlineLevel="0" collapsed="false">
      <c r="U61" s="159"/>
    </row>
    <row r="62" customFormat="false" ht="12.75" hidden="false" customHeight="false" outlineLevel="0" collapsed="false">
      <c r="R62" s="160"/>
      <c r="S62" s="160"/>
      <c r="U62" s="134"/>
    </row>
    <row r="63" customFormat="false" ht="12.75" hidden="false" customHeight="false" outlineLevel="0" collapsed="false">
      <c r="S63" s="134"/>
    </row>
    <row r="64" customFormat="false" ht="12.75" hidden="false" customHeight="false" outlineLevel="0" collapsed="false">
      <c r="S64" s="159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I26" activeCellId="0" sqref="I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20.41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5.56"/>
    <col collapsed="false" customWidth="true" hidden="false" outlineLevel="0" max="21" min="20" style="55" width="14.99"/>
    <col collapsed="false" customWidth="true" hidden="false" outlineLevel="0" max="22" min="22" style="55" width="13.28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3.28"/>
    <col collapsed="false" customWidth="true" hidden="false" outlineLevel="0" max="27" min="27" style="55" width="14.99"/>
    <col collapsed="false" customWidth="false" hidden="false" outlineLevel="0" max="28" min="28" style="55" width="9.14"/>
    <col collapsed="false" customWidth="true" hidden="false" outlineLevel="0" max="29" min="29" style="55" width="11.13"/>
    <col collapsed="false" customWidth="false" hidden="false" outlineLevel="0" max="257" min="30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45926.9326816065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45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45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8" t="s">
        <v>62</v>
      </c>
      <c r="C7" s="59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8" t="s">
        <v>64</v>
      </c>
      <c r="C8" s="59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8"/>
      <c r="C9" s="60"/>
    </row>
    <row r="10" customFormat="false" ht="12.75" hidden="false" customHeight="false" outlineLevel="0" collapsed="false">
      <c r="A10" s="61"/>
      <c r="B10" s="62" t="s">
        <v>65</v>
      </c>
      <c r="C10" s="63" t="s">
        <v>66</v>
      </c>
      <c r="D10" s="63" t="s">
        <v>67</v>
      </c>
      <c r="E10" s="64" t="s">
        <v>68</v>
      </c>
    </row>
    <row r="11" customFormat="false" ht="12.75" hidden="false" customHeight="false" outlineLevel="0" collapsed="false">
      <c r="A11" s="65" t="s">
        <v>47</v>
      </c>
      <c r="B11" s="66" t="n">
        <f aca="false">'[2]Enron Detail'!$F$9</f>
        <v>1.10337153532391</v>
      </c>
      <c r="C11" s="67" t="n">
        <f aca="false">+C7*D11</f>
        <v>14523.6143675458</v>
      </c>
      <c r="D11" s="68" t="n">
        <f aca="false">'[1]Internal Kennedy Total'!H8</f>
        <v>0.690548419909935</v>
      </c>
      <c r="E11" s="69" t="n">
        <v>0.61</v>
      </c>
      <c r="F11" s="55" t="n">
        <v>0.596</v>
      </c>
    </row>
    <row r="12" customFormat="false" ht="13.5" hidden="false" customHeight="false" outlineLevel="0" collapsed="false">
      <c r="A12" s="70" t="s">
        <v>43</v>
      </c>
      <c r="B12" s="71" t="n">
        <f aca="false">'[2]Enron Detail'!$C$9</f>
        <v>0.955685419466065</v>
      </c>
      <c r="C12" s="72" t="n">
        <f aca="false">+C7-C11</f>
        <v>6508.38563245424</v>
      </c>
      <c r="D12" s="73" t="n">
        <f aca="false">'[1]Internal Kennedy Total'!H7</f>
        <v>0.309451580090065</v>
      </c>
      <c r="E12" s="74" t="n">
        <v>0.47</v>
      </c>
      <c r="F12" s="55" t="n">
        <v>0.456</v>
      </c>
    </row>
    <row r="13" customFormat="false" ht="12.75" hidden="false" customHeight="false" outlineLevel="0" collapsed="false">
      <c r="A13" s="75"/>
      <c r="I13" s="76"/>
    </row>
    <row r="14" customFormat="false" ht="13.5" hidden="false" customHeight="false" outlineLevel="0" collapsed="false">
      <c r="A14" s="75"/>
    </row>
    <row r="15" customFormat="false" ht="57" hidden="false" customHeight="true" outlineLevel="0" collapsed="false">
      <c r="A15" s="77" t="s">
        <v>110</v>
      </c>
      <c r="B15" s="78"/>
      <c r="C15" s="78" t="s">
        <v>70</v>
      </c>
      <c r="D15" s="78" t="s">
        <v>111</v>
      </c>
      <c r="E15" s="78" t="s">
        <v>72</v>
      </c>
      <c r="F15" s="79" t="str">
        <f aca="false">"WIC Med.Bow Fuel ("&amp;'[1]Index Pricing'!$F$3*100&amp;"%*CIGindex)"</f>
        <v>WIC Med.Bow Fuel (0.68%*CIGindex)</v>
      </c>
      <c r="G15" s="78" t="s">
        <v>73</v>
      </c>
      <c r="H15" s="78" t="s">
        <v>74</v>
      </c>
      <c r="I15" s="78" t="s">
        <v>75</v>
      </c>
      <c r="J15" s="80"/>
      <c r="K15" s="81" t="s">
        <v>76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3" t="s">
        <v>77</v>
      </c>
      <c r="B16" s="84" t="s">
        <v>78</v>
      </c>
      <c r="C16" s="84" t="n">
        <v>0</v>
      </c>
      <c r="D16" s="84" t="n">
        <f aca="false">-$E$11</f>
        <v>-0.61</v>
      </c>
      <c r="E16" s="84"/>
      <c r="F16" s="84"/>
      <c r="G16" s="84"/>
      <c r="H16" s="84"/>
      <c r="I16" s="84" t="n">
        <f aca="false">+-M57*D16/(O57)</f>
        <v>-0.044879766553182</v>
      </c>
      <c r="J16" s="85"/>
      <c r="K16" s="86" t="n">
        <f aca="false">ROUND(SUM(C16:J16),4)</f>
        <v>-0.6549</v>
      </c>
    </row>
    <row r="17" customFormat="false" ht="12.75" hidden="false" customHeight="false" outlineLevel="0" collapsed="false">
      <c r="A17" s="83" t="s">
        <v>77</v>
      </c>
      <c r="B17" s="84" t="s">
        <v>79</v>
      </c>
      <c r="C17" s="84" t="n">
        <v>0.01</v>
      </c>
      <c r="D17" s="84" t="n">
        <f aca="false">-$E$11</f>
        <v>-0.61</v>
      </c>
      <c r="E17" s="84" t="n">
        <f aca="false">-0.13-0.0025-0.0022</f>
        <v>-0.1347</v>
      </c>
      <c r="F17" s="84" t="n">
        <f aca="false">-'[1]Index Pricing'!$F$3*'[1]Index Pricing'!B3</f>
        <v>-0.017272</v>
      </c>
      <c r="G17" s="84" t="n">
        <v>-0.1226</v>
      </c>
      <c r="H17" s="84" t="n">
        <v>0</v>
      </c>
      <c r="I17" s="84" t="n">
        <f aca="false">+I16</f>
        <v>-0.044879766553182</v>
      </c>
      <c r="J17" s="85"/>
      <c r="K17" s="86" t="n">
        <f aca="false">ROUND(SUM(C17:J17),4)</f>
        <v>-0.9195</v>
      </c>
    </row>
    <row r="18" customFormat="false" ht="12.75" hidden="false" customHeight="false" outlineLevel="0" collapsed="false">
      <c r="A18" s="83" t="s">
        <v>77</v>
      </c>
      <c r="B18" s="84" t="s">
        <v>80</v>
      </c>
      <c r="C18" s="84" t="n">
        <v>0</v>
      </c>
      <c r="D18" s="84" t="n">
        <f aca="false">-$E$11</f>
        <v>-0.61</v>
      </c>
      <c r="E18" s="84"/>
      <c r="F18" s="84"/>
      <c r="G18" s="84"/>
      <c r="H18" s="84"/>
      <c r="I18" s="84" t="n">
        <f aca="false">+I17</f>
        <v>-0.044879766553182</v>
      </c>
      <c r="J18" s="85"/>
      <c r="K18" s="86" t="n">
        <f aca="false">ROUND(SUM(C18:J18),4)</f>
        <v>-0.6549</v>
      </c>
    </row>
    <row r="19" customFormat="false" ht="12.75" hidden="false" customHeight="false" outlineLevel="0" collapsed="false">
      <c r="A19" s="83" t="s">
        <v>81</v>
      </c>
      <c r="B19" s="84" t="s">
        <v>78</v>
      </c>
      <c r="C19" s="87" t="s">
        <v>82</v>
      </c>
      <c r="D19" s="84" t="n">
        <f aca="false">-$E$11</f>
        <v>-0.61</v>
      </c>
      <c r="E19" s="84"/>
      <c r="F19" s="84"/>
      <c r="G19" s="84"/>
      <c r="H19" s="84"/>
      <c r="I19" s="84" t="n">
        <f aca="false">I18</f>
        <v>-0.044879766553182</v>
      </c>
      <c r="J19" s="85"/>
      <c r="K19" s="86" t="n">
        <f aca="false">ROUND(SUM(C19:J19),4)</f>
        <v>-0.6549</v>
      </c>
      <c r="L19" s="88"/>
      <c r="N19" s="89"/>
      <c r="O19" s="89"/>
    </row>
    <row r="20" customFormat="false" ht="12.75" hidden="false" customHeight="false" outlineLevel="0" collapsed="false">
      <c r="A20" s="83" t="s">
        <v>81</v>
      </c>
      <c r="B20" s="84" t="s">
        <v>78</v>
      </c>
      <c r="C20" s="84" t="n">
        <v>0.1</v>
      </c>
      <c r="D20" s="84" t="n">
        <f aca="false">D18</f>
        <v>-0.61</v>
      </c>
      <c r="E20" s="84" t="n">
        <v>-0.25</v>
      </c>
      <c r="F20" s="84" t="n">
        <f aca="false">-'[1]Index Pricing'!$F$3*'[1]Index Pricing'!B3</f>
        <v>-0.017272</v>
      </c>
      <c r="G20" s="84"/>
      <c r="H20" s="84"/>
      <c r="I20" s="84" t="n">
        <f aca="false">I19</f>
        <v>-0.044879766553182</v>
      </c>
      <c r="J20" s="85"/>
      <c r="K20" s="86" t="n">
        <f aca="false">ROUND(SUM(C20:J20),4)</f>
        <v>-0.8222</v>
      </c>
      <c r="L20" s="88"/>
    </row>
    <row r="21" customFormat="false" ht="13.5" hidden="false" customHeight="false" outlineLevel="0" collapsed="false">
      <c r="A21" s="35"/>
      <c r="B21" s="35"/>
      <c r="C21" s="35"/>
      <c r="D21" s="35"/>
      <c r="E21" s="35"/>
      <c r="F21" s="35"/>
      <c r="G21" s="35"/>
      <c r="H21" s="35"/>
      <c r="I21" s="35"/>
      <c r="J21" s="161"/>
      <c r="K21" s="161"/>
      <c r="L21" s="161"/>
      <c r="M21" s="158"/>
      <c r="N21" s="88"/>
    </row>
    <row r="22" customFormat="false" ht="23.25" hidden="false" customHeight="false" outlineLevel="0" collapsed="false"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0"/>
      <c r="W22" s="0"/>
    </row>
    <row r="23" customFormat="false" ht="57" hidden="false" customHeight="true" outlineLevel="0" collapsed="false">
      <c r="A23" s="82"/>
      <c r="B23" s="91"/>
      <c r="C23" s="92" t="s">
        <v>84</v>
      </c>
      <c r="D23" s="93" t="s">
        <v>85</v>
      </c>
      <c r="E23" s="92" t="s">
        <v>86</v>
      </c>
      <c r="F23" s="93" t="s">
        <v>87</v>
      </c>
      <c r="G23" s="92" t="s">
        <v>88</v>
      </c>
      <c r="H23" s="93" t="s">
        <v>89</v>
      </c>
      <c r="I23" s="92" t="s">
        <v>90</v>
      </c>
      <c r="J23" s="93" t="s">
        <v>91</v>
      </c>
      <c r="K23" s="92" t="s">
        <v>92</v>
      </c>
      <c r="L23" s="93" t="s">
        <v>93</v>
      </c>
      <c r="M23" s="94" t="s">
        <v>112</v>
      </c>
      <c r="N23" s="94" t="s">
        <v>113</v>
      </c>
      <c r="O23" s="95" t="s">
        <v>96</v>
      </c>
      <c r="P23" s="96" t="s">
        <v>114</v>
      </c>
      <c r="Q23" s="96"/>
      <c r="R23" s="96"/>
      <c r="S23" s="96"/>
      <c r="T23" s="96"/>
      <c r="U23" s="97"/>
      <c r="V23" s="0"/>
      <c r="W23" s="0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B24" s="106"/>
      <c r="C24" s="163"/>
      <c r="D24" s="106"/>
      <c r="E24" s="163"/>
      <c r="F24" s="132" t="n">
        <f aca="false">IF(+C7*0.8&gt;12000,12000,+C7*0.8)</f>
        <v>12000</v>
      </c>
      <c r="G24" s="163"/>
      <c r="H24" s="106"/>
      <c r="I24" s="100"/>
      <c r="J24" s="99"/>
      <c r="K24" s="100"/>
      <c r="L24" s="99"/>
      <c r="M24" s="164" t="s">
        <v>115</v>
      </c>
      <c r="N24" s="164"/>
      <c r="O24" s="165"/>
      <c r="P24" s="104"/>
      <c r="Q24" s="105"/>
      <c r="R24" s="105"/>
      <c r="S24" s="105"/>
      <c r="T24" s="106"/>
      <c r="U24" s="166"/>
    </row>
    <row r="25" customFormat="false" ht="26.25" hidden="false" customHeight="false" outlineLevel="0" collapsed="false">
      <c r="A25" s="82"/>
      <c r="B25" s="91" t="s">
        <v>98</v>
      </c>
      <c r="C25" s="108" t="s">
        <v>99</v>
      </c>
      <c r="D25" s="91"/>
      <c r="E25" s="109" t="s">
        <v>100</v>
      </c>
      <c r="F25" s="110"/>
      <c r="G25" s="108" t="s">
        <v>101</v>
      </c>
      <c r="H25" s="91"/>
      <c r="I25" s="108" t="s">
        <v>99</v>
      </c>
      <c r="J25" s="91"/>
      <c r="K25" s="108" t="s">
        <v>99</v>
      </c>
      <c r="L25" s="91"/>
      <c r="M25" s="111"/>
      <c r="N25" s="111"/>
      <c r="O25" s="112"/>
      <c r="P25" s="113" t="s">
        <v>102</v>
      </c>
      <c r="Q25" s="114" t="s">
        <v>103</v>
      </c>
      <c r="R25" s="114" t="s">
        <v>104</v>
      </c>
      <c r="S25" s="114" t="s">
        <v>105</v>
      </c>
      <c r="T25" s="115" t="s">
        <v>106</v>
      </c>
      <c r="U25" s="116" t="s">
        <v>107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117" t="n">
        <f aca="false">+'[1]Index Pricing'!A7</f>
        <v>37196</v>
      </c>
      <c r="B26" s="35" t="n">
        <f aca="false">+'[1]Index Pricing'!B7</f>
        <v>2.67</v>
      </c>
      <c r="C26" s="118" t="n">
        <f aca="false">+B26+$K$16</f>
        <v>2.0151</v>
      </c>
      <c r="D26" s="119" t="n">
        <f aca="false">O26*'[1]Internal Kennedy Total'!T18</f>
        <v>2851.66927306664</v>
      </c>
      <c r="E26" s="120" t="n">
        <f aca="false">+'[1]Index Pricing'!$B$4+'[1]S Kitty Detail'!$K$17</f>
        <v>2.1204</v>
      </c>
      <c r="F26" s="121" t="n">
        <f aca="false">O26*'[1]Internal Kennedy Total'!U18</f>
        <v>8136.00363214448</v>
      </c>
      <c r="G26" s="120" t="n">
        <f aca="false">$C$6+$K$18</f>
        <v>1.8851</v>
      </c>
      <c r="H26" s="122" t="n">
        <f aca="false">O26*'[1]Internal Kennedy Total'!V18</f>
        <v>3272.02946072744</v>
      </c>
      <c r="I26" s="120" t="n">
        <f aca="false">B26+$K$20</f>
        <v>1.8478</v>
      </c>
      <c r="J26" s="123" t="n">
        <f aca="false">O26*'[1]Internal Kennedy Total'!W18</f>
        <v>1494.99066740655</v>
      </c>
      <c r="K26" s="120" t="n">
        <f aca="false">B26+$K$19+'[1]Kennedy Gas Daily Pricing'!B7</f>
        <v>1.9651</v>
      </c>
      <c r="L26" s="123" t="n">
        <f aca="false">O26*'[1]Internal Kennedy Total'!X18</f>
        <v>11125.3069666549</v>
      </c>
      <c r="M26" s="124" t="n">
        <f aca="false">'[2]Enron Detail'!$G14</f>
        <v>-2211</v>
      </c>
      <c r="N26" s="125" t="n">
        <f aca="false">O26-M26</f>
        <v>29091</v>
      </c>
      <c r="O26" s="126" t="n">
        <f aca="false">'[1]Internal Kennedy Total'!N18</f>
        <v>26880</v>
      </c>
      <c r="P26" s="45" t="n">
        <f aca="false">+C26*D26</f>
        <v>5746.39875215659</v>
      </c>
      <c r="Q26" s="45" t="n">
        <f aca="false">+E26*F26</f>
        <v>17251.5821015992</v>
      </c>
      <c r="R26" s="45" t="n">
        <f aca="false">+G26*H26</f>
        <v>6168.10273641729</v>
      </c>
      <c r="S26" s="45" t="n">
        <f aca="false">I26*J26</f>
        <v>2762.44375523382</v>
      </c>
      <c r="T26" s="127" t="n">
        <f aca="false">K26*L26</f>
        <v>21862.3407201735</v>
      </c>
      <c r="U26" s="128" t="n">
        <f aca="false">SUM(P26:T26)</f>
        <v>53790.8680655804</v>
      </c>
      <c r="W26" s="167"/>
    </row>
    <row r="27" customFormat="false" ht="12.75" hidden="false" customHeight="false" outlineLevel="0" collapsed="false">
      <c r="A27" s="117" t="n">
        <f aca="false">+A26+1</f>
        <v>37197</v>
      </c>
      <c r="B27" s="35" t="n">
        <f aca="false">+'[1]Index Pricing'!B8</f>
        <v>2.36</v>
      </c>
      <c r="C27" s="129" t="n">
        <f aca="false">+B27+$K$16</f>
        <v>1.7051</v>
      </c>
      <c r="D27" s="130" t="n">
        <f aca="false">O27*'[1]Internal Kennedy Total'!T19</f>
        <v>2946.01466922339</v>
      </c>
      <c r="E27" s="131" t="n">
        <f aca="false">+'[1]Index Pricing'!$B$4+'[1]S Kitty Detail'!$K$17</f>
        <v>2.1204</v>
      </c>
      <c r="F27" s="132" t="n">
        <f aca="false">O27*'[1]Internal Kennedy Total'!U19</f>
        <v>8405.17737296261</v>
      </c>
      <c r="G27" s="131" t="n">
        <f aca="false">$C$6+$K$18</f>
        <v>1.8851</v>
      </c>
      <c r="H27" s="133" t="n">
        <f aca="false">O27*'[1]Internal Kennedy Total'!V19</f>
        <v>3380.28216682646</v>
      </c>
      <c r="I27" s="131" t="n">
        <f aca="false">B27+$K$20</f>
        <v>1.5378</v>
      </c>
      <c r="J27" s="134" t="n">
        <f aca="false">O27*'[1]Internal Kennedy Total'!W19</f>
        <v>1544.45134228188</v>
      </c>
      <c r="K27" s="131" t="n">
        <f aca="false">B27+$K$19+'[1]Kennedy Gas Daily Pricing'!B8</f>
        <v>1.6551</v>
      </c>
      <c r="L27" s="134" t="n">
        <f aca="false">O27*'[1]Internal Kennedy Total'!X19</f>
        <v>12946.0744487057</v>
      </c>
      <c r="M27" s="135" t="n">
        <f aca="false">'[2]Enron Detail'!$G15</f>
        <v>-2525</v>
      </c>
      <c r="N27" s="136" t="n">
        <f aca="false">O27-M27</f>
        <v>31747</v>
      </c>
      <c r="O27" s="137" t="n">
        <f aca="false">'[1]Internal Kennedy Total'!N19</f>
        <v>29222</v>
      </c>
      <c r="P27" s="45" t="n">
        <f aca="false">+C27*D27</f>
        <v>5023.24961249281</v>
      </c>
      <c r="Q27" s="45" t="n">
        <f aca="false">+E27*F27</f>
        <v>17822.3381016299</v>
      </c>
      <c r="R27" s="45" t="n">
        <f aca="false">+G27*H27</f>
        <v>6372.16991268456</v>
      </c>
      <c r="S27" s="45" t="n">
        <f aca="false">I27*J27</f>
        <v>2375.05727416107</v>
      </c>
      <c r="T27" s="127" t="n">
        <f aca="false">K27*L27</f>
        <v>21427.0478200527</v>
      </c>
      <c r="U27" s="138" t="n">
        <f aca="false">SUM(P27:T27)</f>
        <v>53019.8627210211</v>
      </c>
    </row>
    <row r="28" customFormat="false" ht="12.75" hidden="false" customHeight="false" outlineLevel="0" collapsed="false">
      <c r="A28" s="117" t="n">
        <f aca="false">+A27+1</f>
        <v>37198</v>
      </c>
      <c r="B28" s="35" t="n">
        <f aca="false">+'[1]Index Pricing'!B9</f>
        <v>2.015</v>
      </c>
      <c r="C28" s="129" t="n">
        <f aca="false">+B28+$K$16</f>
        <v>1.3601</v>
      </c>
      <c r="D28" s="130" t="n">
        <f aca="false">O28*'[1]Internal Kennedy Total'!T20</f>
        <v>2988.73112527329</v>
      </c>
      <c r="E28" s="131" t="n">
        <f aca="false">+'[1]Index Pricing'!$B$4+'[1]S Kitty Detail'!$K$17</f>
        <v>2.1204</v>
      </c>
      <c r="F28" s="132" t="n">
        <f aca="false">O28*'[1]Internal Kennedy Total'!U20</f>
        <v>8527.05028608643</v>
      </c>
      <c r="G28" s="131" t="n">
        <f aca="false">$C$6+$K$18</f>
        <v>1.8851</v>
      </c>
      <c r="H28" s="133" t="n">
        <f aca="false">O28*'[1]Internal Kennedy Total'!V20</f>
        <v>3429.29539005443</v>
      </c>
      <c r="I28" s="131" t="n">
        <f aca="false">B28+$K$20</f>
        <v>1.1928</v>
      </c>
      <c r="J28" s="134" t="n">
        <f aca="false">O28*'[1]Internal Kennedy Total'!W20</f>
        <v>1566.84549006838</v>
      </c>
      <c r="K28" s="131" t="n">
        <f aca="false">B28+$K$19+'[1]Kennedy Gas Daily Pricing'!B9</f>
        <v>1.3101</v>
      </c>
      <c r="L28" s="134" t="n">
        <f aca="false">O28*'[1]Internal Kennedy Total'!X20</f>
        <v>14039.0777085175</v>
      </c>
      <c r="M28" s="135" t="n">
        <f aca="false">'[2]Enron Detail'!$G16</f>
        <v>-2192</v>
      </c>
      <c r="N28" s="136" t="n">
        <f aca="false">O28-M28</f>
        <v>32743</v>
      </c>
      <c r="O28" s="137" t="n">
        <f aca="false">'[1]Internal Kennedy Total'!N20</f>
        <v>30551</v>
      </c>
      <c r="P28" s="45" t="n">
        <f aca="false">+C28*D28</f>
        <v>4064.97320348421</v>
      </c>
      <c r="Q28" s="45" t="n">
        <f aca="false">+E28*F28</f>
        <v>18080.7574266177</v>
      </c>
      <c r="R28" s="45" t="n">
        <f aca="false">+G28*H28</f>
        <v>6464.5647397916</v>
      </c>
      <c r="S28" s="45" t="n">
        <f aca="false">I28*J28</f>
        <v>1868.93330055357</v>
      </c>
      <c r="T28" s="127" t="n">
        <f aca="false">K28*L28</f>
        <v>18392.5957059287</v>
      </c>
      <c r="U28" s="138" t="n">
        <f aca="false">SUM(P28:T28)</f>
        <v>48871.8243763758</v>
      </c>
    </row>
    <row r="29" customFormat="false" ht="12.75" hidden="false" customHeight="false" outlineLevel="0" collapsed="false">
      <c r="A29" s="117" t="n">
        <f aca="false">+A28+1</f>
        <v>37199</v>
      </c>
      <c r="B29" s="35" t="n">
        <f aca="false">+'[1]Index Pricing'!B10</f>
        <v>2.015</v>
      </c>
      <c r="C29" s="129" t="n">
        <f aca="false">+B29+$K$16</f>
        <v>1.3601</v>
      </c>
      <c r="D29" s="130" t="n">
        <f aca="false">O29*'[1]Internal Kennedy Total'!T21</f>
        <v>2969.77232079489</v>
      </c>
      <c r="E29" s="131" t="n">
        <f aca="false">+'[1]Index Pricing'!$B$4+'[1]S Kitty Detail'!$K$17</f>
        <v>2.1204</v>
      </c>
      <c r="F29" s="132" t="n">
        <f aca="false">O29*'[1]Internal Kennedy Total'!U21</f>
        <v>8472.95954577715</v>
      </c>
      <c r="G29" s="131" t="n">
        <f aca="false">$C$6+$K$18</f>
        <v>1.8851</v>
      </c>
      <c r="H29" s="133" t="n">
        <f aca="false">O29*'[1]Internal Kennedy Total'!V21</f>
        <v>3407.54189732671</v>
      </c>
      <c r="I29" s="131" t="n">
        <f aca="false">B29+$K$20</f>
        <v>1.1928</v>
      </c>
      <c r="J29" s="134" t="n">
        <f aca="false">O29*'[1]Internal Kennedy Total'!W21</f>
        <v>1556.90631653655</v>
      </c>
      <c r="K29" s="131" t="n">
        <f aca="false">B29+$K$19+'[1]Kennedy Gas Daily Pricing'!B10</f>
        <v>1.3101</v>
      </c>
      <c r="L29" s="134" t="n">
        <f aca="false">O29*'[1]Internal Kennedy Total'!X21</f>
        <v>13438.8199195647</v>
      </c>
      <c r="M29" s="135" t="n">
        <f aca="false">'[2]Enron Detail'!$G17</f>
        <v>-541</v>
      </c>
      <c r="N29" s="136" t="n">
        <f aca="false">O29-M29</f>
        <v>30387</v>
      </c>
      <c r="O29" s="137" t="n">
        <f aca="false">'[1]Internal Kennedy Total'!N21</f>
        <v>29846</v>
      </c>
      <c r="P29" s="45" t="n">
        <f aca="false">+C29*D29</f>
        <v>4039.18733351313</v>
      </c>
      <c r="Q29" s="45" t="n">
        <f aca="false">+E29*F29</f>
        <v>17966.0634208659</v>
      </c>
      <c r="R29" s="45" t="n">
        <f aca="false">+G29*H29</f>
        <v>6423.55723065058</v>
      </c>
      <c r="S29" s="45" t="n">
        <f aca="false">I29*J29</f>
        <v>1857.0778543648</v>
      </c>
      <c r="T29" s="127" t="n">
        <f aca="false">K29*L29</f>
        <v>17606.1979766217</v>
      </c>
      <c r="U29" s="138" t="n">
        <f aca="false">SUM(P29:T29)</f>
        <v>47892.0838160161</v>
      </c>
    </row>
    <row r="30" customFormat="false" ht="12.75" hidden="false" customHeight="false" outlineLevel="0" collapsed="false">
      <c r="A30" s="117" t="n">
        <f aca="false">+A29+1</f>
        <v>37200</v>
      </c>
      <c r="B30" s="35" t="n">
        <f aca="false">+'[1]Index Pricing'!B11</f>
        <v>2.015</v>
      </c>
      <c r="C30" s="129" t="n">
        <f aca="false">+B30+$K$16</f>
        <v>1.3601</v>
      </c>
      <c r="D30" s="130" t="n">
        <f aca="false">O30*'[1]Internal Kennedy Total'!T22</f>
        <v>3000.90459512469</v>
      </c>
      <c r="E30" s="131" t="n">
        <f aca="false">+'[1]Index Pricing'!$B$4+'[1]S Kitty Detail'!$K$17</f>
        <v>2.1204</v>
      </c>
      <c r="F30" s="132" t="n">
        <f aca="false">O30*'[1]Internal Kennedy Total'!U22</f>
        <v>8561.782011768</v>
      </c>
      <c r="G30" s="131" t="n">
        <f aca="false">$C$6+$K$18</f>
        <v>1.8851</v>
      </c>
      <c r="H30" s="133" t="n">
        <f aca="false">O30*'[1]Internal Kennedy Total'!V22</f>
        <v>3443.26333239936</v>
      </c>
      <c r="I30" s="131" t="n">
        <f aca="false">B30+$K$20</f>
        <v>1.1928</v>
      </c>
      <c r="J30" s="134" t="n">
        <f aca="false">O30*'[1]Internal Kennedy Total'!W22</f>
        <v>1573.22744466237</v>
      </c>
      <c r="K30" s="131" t="n">
        <f aca="false">B30+$K$19+'[1]Kennedy Gas Daily Pricing'!B11</f>
        <v>1.3101</v>
      </c>
      <c r="L30" s="134" t="n">
        <f aca="false">O30*'[1]Internal Kennedy Total'!X22</f>
        <v>13977.8226160456</v>
      </c>
      <c r="M30" s="135" t="n">
        <f aca="false">'[2]Enron Detail'!$G18</f>
        <v>-2213</v>
      </c>
      <c r="N30" s="136" t="n">
        <f aca="false">O30-M30</f>
        <v>32770</v>
      </c>
      <c r="O30" s="137" t="n">
        <f aca="false">'[1]Internal Kennedy Total'!N22</f>
        <v>30557</v>
      </c>
      <c r="P30" s="45" t="n">
        <f aca="false">+C30*D30</f>
        <v>4081.53033982908</v>
      </c>
      <c r="Q30" s="45" t="n">
        <f aca="false">+E30*F30</f>
        <v>18154.4025777529</v>
      </c>
      <c r="R30" s="45" t="n">
        <f aca="false">+G30*H30</f>
        <v>6490.89570790604</v>
      </c>
      <c r="S30" s="45" t="n">
        <f aca="false">I30*J30</f>
        <v>1876.54569599328</v>
      </c>
      <c r="T30" s="127" t="n">
        <f aca="false">K30*L30</f>
        <v>18312.3454092813</v>
      </c>
      <c r="U30" s="138" t="n">
        <f aca="false">SUM(P30:T30)</f>
        <v>48915.7197307626</v>
      </c>
    </row>
    <row r="31" customFormat="false" ht="12.75" hidden="false" customHeight="false" outlineLevel="0" collapsed="false">
      <c r="A31" s="117" t="n">
        <f aca="false">+A30+1</f>
        <v>37201</v>
      </c>
      <c r="B31" s="35" t="n">
        <f aca="false">+'[1]Index Pricing'!B12</f>
        <v>2.16</v>
      </c>
      <c r="C31" s="129" t="n">
        <f aca="false">+B31+$K$16</f>
        <v>1.5051</v>
      </c>
      <c r="D31" s="130" t="n">
        <f aca="false">O31*'[1]Internal Kennedy Total'!T23</f>
        <v>2950.18434906332</v>
      </c>
      <c r="E31" s="131" t="n">
        <f aca="false">+'[1]Index Pricing'!$B$4+'[1]S Kitty Detail'!$K$17</f>
        <v>2.1204</v>
      </c>
      <c r="F31" s="132" t="n">
        <f aca="false">O31*'[1]Internal Kennedy Total'!U23</f>
        <v>8417.07374911074</v>
      </c>
      <c r="G31" s="131" t="n">
        <f aca="false">$C$6+$K$18</f>
        <v>1.8851</v>
      </c>
      <c r="H31" s="133" t="n">
        <f aca="false">O31*'[1]Internal Kennedy Total'!V23</f>
        <v>3385.06649276737</v>
      </c>
      <c r="I31" s="131" t="n">
        <f aca="false">B31+$K$20</f>
        <v>1.3378</v>
      </c>
      <c r="J31" s="134" t="n">
        <f aca="false">O31*'[1]Internal Kennedy Total'!W23</f>
        <v>1546.6373013991</v>
      </c>
      <c r="K31" s="131" t="n">
        <f aca="false">B31+$K$19+'[1]Kennedy Gas Daily Pricing'!B12</f>
        <v>1.4551</v>
      </c>
      <c r="L31" s="134" t="n">
        <f aca="false">O31*'[1]Internal Kennedy Total'!X23</f>
        <v>13280.0381076595</v>
      </c>
      <c r="M31" s="135" t="n">
        <f aca="false">'[2]Enron Detail'!$G19</f>
        <v>-2109</v>
      </c>
      <c r="N31" s="136" t="n">
        <f aca="false">O31-M31</f>
        <v>31688</v>
      </c>
      <c r="O31" s="137" t="n">
        <f aca="false">'[1]Internal Kennedy Total'!N23</f>
        <v>29579</v>
      </c>
      <c r="P31" s="45" t="n">
        <f aca="false">+C31*D31</f>
        <v>4440.3224637752</v>
      </c>
      <c r="Q31" s="45" t="n">
        <f aca="false">+E31*F31</f>
        <v>17847.5631776144</v>
      </c>
      <c r="R31" s="45" t="n">
        <f aca="false">+G31*H31</f>
        <v>6381.18884551577</v>
      </c>
      <c r="S31" s="45" t="n">
        <f aca="false">I31*J31</f>
        <v>2069.09138181171</v>
      </c>
      <c r="T31" s="127" t="n">
        <f aca="false">K31*L31</f>
        <v>19323.7834504553</v>
      </c>
      <c r="U31" s="138" t="n">
        <f aca="false">SUM(P31:T31)</f>
        <v>50061.9493191724</v>
      </c>
    </row>
    <row r="32" customFormat="false" ht="12.75" hidden="false" customHeight="false" outlineLevel="0" collapsed="false">
      <c r="A32" s="117" t="n">
        <f aca="false">+A31+1</f>
        <v>37202</v>
      </c>
      <c r="B32" s="139" t="n">
        <f aca="false">+'[1]Index Pricing'!B13</f>
        <v>2.135</v>
      </c>
      <c r="C32" s="129" t="n">
        <f aca="false">+B32+$K$16</f>
        <v>1.4801</v>
      </c>
      <c r="D32" s="130" t="n">
        <f aca="false">O32*'[1]Internal Kennedy Total'!T24</f>
        <v>2994.1415364553</v>
      </c>
      <c r="E32" s="131" t="n">
        <f aca="false">+'[1]Index Pricing'!$B$4+'[1]S Kitty Detail'!$K$17</f>
        <v>2.1204</v>
      </c>
      <c r="F32" s="132" t="n">
        <f aca="false">O32*'[1]Internal Kennedy Total'!U24</f>
        <v>8542.48655194095</v>
      </c>
      <c r="G32" s="131" t="n">
        <f aca="false">$C$6+$K$18</f>
        <v>1.8851</v>
      </c>
      <c r="H32" s="133" t="n">
        <f aca="false">O32*'[1]Internal Kennedy Total'!V24</f>
        <v>3435.50334163892</v>
      </c>
      <c r="I32" s="131" t="n">
        <f aca="false">B32+$K$20</f>
        <v>1.3128</v>
      </c>
      <c r="J32" s="134" t="n">
        <f aca="false">O32*'[1]Internal Kennedy Total'!W24</f>
        <v>1569.68190391915</v>
      </c>
      <c r="K32" s="131" t="n">
        <f aca="false">B32+$K$19+'[1]Kennedy Gas Daily Pricing'!B13</f>
        <v>1.4301</v>
      </c>
      <c r="L32" s="134" t="n">
        <f aca="false">O32*'[1]Internal Kennedy Total'!X24</f>
        <v>14028.1866660457</v>
      </c>
      <c r="M32" s="135" t="n">
        <f aca="false">'[2]Enron Detail'!$G20</f>
        <v>-2146</v>
      </c>
      <c r="N32" s="136" t="n">
        <f aca="false">O32-M32</f>
        <v>32716</v>
      </c>
      <c r="O32" s="137" t="n">
        <f aca="false">'[1]Internal Kennedy Total'!N24</f>
        <v>30570</v>
      </c>
      <c r="P32" s="45" t="n">
        <f aca="false">+C32*D32</f>
        <v>4431.62888810749</v>
      </c>
      <c r="Q32" s="45" t="n">
        <f aca="false">+E32*F32</f>
        <v>18113.4884847356</v>
      </c>
      <c r="R32" s="45" t="n">
        <f aca="false">+G32*H32</f>
        <v>6476.26734932352</v>
      </c>
      <c r="S32" s="45" t="n">
        <f aca="false">I32*J32</f>
        <v>2060.67840346506</v>
      </c>
      <c r="T32" s="127" t="n">
        <f aca="false">K32*L32</f>
        <v>20061.7097511119</v>
      </c>
      <c r="U32" s="138" t="n">
        <f aca="false">SUM(P32:T32)</f>
        <v>51143.7728767436</v>
      </c>
    </row>
    <row r="33" customFormat="false" ht="12.75" hidden="false" customHeight="false" outlineLevel="0" collapsed="false">
      <c r="A33" s="117" t="n">
        <f aca="false">+A32+1</f>
        <v>37203</v>
      </c>
      <c r="B33" s="35" t="n">
        <f aca="false">+'[1]Index Pricing'!B14</f>
        <v>2.13</v>
      </c>
      <c r="C33" s="129" t="n">
        <f aca="false">+B33+$K$16</f>
        <v>1.4751</v>
      </c>
      <c r="D33" s="130" t="n">
        <f aca="false">O33*'[1]Internal Kennedy Total'!T25</f>
        <v>3035.98796417242</v>
      </c>
      <c r="E33" s="131" t="n">
        <f aca="false">+'[1]Index Pricing'!$B$4+'[1]S Kitty Detail'!$K$17</f>
        <v>2.1204</v>
      </c>
      <c r="F33" s="132" t="n">
        <f aca="false">O33*'[1]Internal Kennedy Total'!U25</f>
        <v>8661.87721589849</v>
      </c>
      <c r="G33" s="131" t="n">
        <f aca="false">$C$6+$K$18</f>
        <v>1.8851</v>
      </c>
      <c r="H33" s="133" t="n">
        <f aca="false">O33*'[1]Internal Kennedy Total'!V25</f>
        <v>3483.51828699384</v>
      </c>
      <c r="I33" s="131" t="n">
        <f aca="false">B33+$K$20</f>
        <v>1.3078</v>
      </c>
      <c r="J33" s="134" t="n">
        <f aca="false">O33*'[1]Internal Kennedy Total'!W25</f>
        <v>1591.61993842135</v>
      </c>
      <c r="K33" s="131" t="n">
        <f aca="false">B33+$K$19+'[1]Kennedy Gas Daily Pricing'!B14</f>
        <v>1.4251</v>
      </c>
      <c r="L33" s="134" t="n">
        <f aca="false">O33*'[1]Internal Kennedy Total'!X25</f>
        <v>14172.9965945139</v>
      </c>
      <c r="M33" s="135" t="n">
        <f aca="false">'[2]Enron Detail'!$G21</f>
        <v>-1970</v>
      </c>
      <c r="N33" s="136" t="n">
        <f aca="false">O33-M33</f>
        <v>32916</v>
      </c>
      <c r="O33" s="137" t="n">
        <f aca="false">'[1]Internal Kennedy Total'!N25</f>
        <v>30946</v>
      </c>
      <c r="P33" s="45" t="n">
        <f aca="false">+C33*D33</f>
        <v>4478.38584595074</v>
      </c>
      <c r="Q33" s="45" t="n">
        <f aca="false">+E33*F33</f>
        <v>18366.6444485912</v>
      </c>
      <c r="R33" s="45" t="n">
        <f aca="false">+G33*H33</f>
        <v>6566.78032281209</v>
      </c>
      <c r="S33" s="45" t="n">
        <f aca="false">I33*J33</f>
        <v>2081.52055546744</v>
      </c>
      <c r="T33" s="127" t="n">
        <f aca="false">K33*L33</f>
        <v>20197.9374468418</v>
      </c>
      <c r="U33" s="138" t="n">
        <f aca="false">SUM(P33:T33)</f>
        <v>51691.2686196632</v>
      </c>
    </row>
    <row r="34" customFormat="false" ht="12.75" hidden="false" customHeight="false" outlineLevel="0" collapsed="false">
      <c r="A34" s="117" t="n">
        <f aca="false">+A33+1</f>
        <v>37204</v>
      </c>
      <c r="B34" s="35" t="n">
        <f aca="false">+'[1]Index Pricing'!B15</f>
        <v>1.935</v>
      </c>
      <c r="C34" s="129" t="n">
        <f aca="false">+B34+$K$16</f>
        <v>1.2801</v>
      </c>
      <c r="D34" s="130" t="n">
        <f aca="false">O34*'[1]Internal Kennedy Total'!T26</f>
        <v>2947.59621751661</v>
      </c>
      <c r="E34" s="131" t="n">
        <f aca="false">+'[1]Index Pricing'!$B$4+'[1]S Kitty Detail'!$K$17</f>
        <v>2.1204</v>
      </c>
      <c r="F34" s="132" t="n">
        <f aca="false">O34*'[1]Internal Kennedy Total'!U26</f>
        <v>8409.68963628135</v>
      </c>
      <c r="G34" s="131" t="n">
        <f aca="false">$C$6+$K$18</f>
        <v>1.8851</v>
      </c>
      <c r="H34" s="133" t="n">
        <f aca="false">O34*'[1]Internal Kennedy Total'!V26</f>
        <v>3382.09684872448</v>
      </c>
      <c r="I34" s="131" t="n">
        <f aca="false">B34+$K$20</f>
        <v>1.1128</v>
      </c>
      <c r="J34" s="134" t="n">
        <f aca="false">O34*'[1]Internal Kennedy Total'!W26</f>
        <v>1545.2804706667</v>
      </c>
      <c r="K34" s="131" t="n">
        <f aca="false">B34+$K$19+'[1]Kennedy Gas Daily Pricing'!B15</f>
        <v>1.2301</v>
      </c>
      <c r="L34" s="134" t="n">
        <f aca="false">O34*'[1]Internal Kennedy Total'!X26</f>
        <v>13137.3368268109</v>
      </c>
      <c r="M34" s="135" t="n">
        <f aca="false">'[2]Enron Detail'!$G22</f>
        <v>-1865</v>
      </c>
      <c r="N34" s="136" t="n">
        <f aca="false">O34-M34</f>
        <v>31287</v>
      </c>
      <c r="O34" s="137" t="n">
        <f aca="false">'[1]Internal Kennedy Total'!N26</f>
        <v>29422</v>
      </c>
      <c r="P34" s="45" t="n">
        <f aca="false">+C34*D34</f>
        <v>3773.21791804302</v>
      </c>
      <c r="Q34" s="45" t="n">
        <f aca="false">+E34*F34</f>
        <v>17831.905904771</v>
      </c>
      <c r="R34" s="45" t="n">
        <f aca="false">+G34*H34</f>
        <v>6375.59076953052</v>
      </c>
      <c r="S34" s="45" t="n">
        <f aca="false">I34*J34</f>
        <v>1719.5881077579</v>
      </c>
      <c r="T34" s="127" t="n">
        <f aca="false">K34*L34</f>
        <v>16160.23803066</v>
      </c>
      <c r="U34" s="138" t="n">
        <f aca="false">SUM(P34:T34)</f>
        <v>45860.5407307625</v>
      </c>
    </row>
    <row r="35" customFormat="false" ht="12.75" hidden="false" customHeight="false" outlineLevel="0" collapsed="false">
      <c r="A35" s="117" t="n">
        <f aca="false">+A34+1</f>
        <v>37205</v>
      </c>
      <c r="B35" s="35" t="n">
        <f aca="false">+'[1]Index Pricing'!B16</f>
        <v>1.7</v>
      </c>
      <c r="C35" s="129" t="n">
        <f aca="false">+B35+$K$16</f>
        <v>1.0451</v>
      </c>
      <c r="D35" s="130" t="n">
        <f aca="false">O35*'[1]Internal Kennedy Total'!T27</f>
        <v>2835.96455775724</v>
      </c>
      <c r="E35" s="131" t="n">
        <f aca="false">+'[1]Index Pricing'!$B$4+'[1]S Kitty Detail'!$K$17</f>
        <v>2.1204</v>
      </c>
      <c r="F35" s="132" t="n">
        <f aca="false">O35*'[1]Internal Kennedy Total'!U27</f>
        <v>8091.19702641154</v>
      </c>
      <c r="G35" s="131" t="n">
        <f aca="false">$C$6+$K$18</f>
        <v>1.8851</v>
      </c>
      <c r="H35" s="133" t="n">
        <f aca="false">O35*'[1]Internal Kennedy Total'!V27</f>
        <v>3254.00973745517</v>
      </c>
      <c r="I35" s="131" t="n">
        <f aca="false">B35+$K$20</f>
        <v>0.8778</v>
      </c>
      <c r="J35" s="134" t="n">
        <f aca="false">O35*'[1]Internal Kennedy Total'!W27</f>
        <v>1486.75745360312</v>
      </c>
      <c r="K35" s="131" t="n">
        <f aca="false">B35+$K$19+'[1]Kennedy Gas Daily Pricing'!B16</f>
        <v>0.9951</v>
      </c>
      <c r="L35" s="134" t="n">
        <f aca="false">O35*'[1]Internal Kennedy Total'!X27</f>
        <v>10091.0712247729</v>
      </c>
      <c r="M35" s="135" t="n">
        <f aca="false">'[2]Enron Detail'!$G23</f>
        <v>-1889</v>
      </c>
      <c r="N35" s="136" t="n">
        <f aca="false">O35-M35</f>
        <v>27648</v>
      </c>
      <c r="O35" s="137" t="n">
        <f aca="false">'[1]Internal Kennedy Total'!N27</f>
        <v>25759</v>
      </c>
      <c r="P35" s="45" t="n">
        <f aca="false">+C35*D35</f>
        <v>2963.8665593121</v>
      </c>
      <c r="Q35" s="45" t="n">
        <f aca="false">+E35*F35</f>
        <v>17156.574174803</v>
      </c>
      <c r="R35" s="45" t="n">
        <f aca="false">+G35*H35</f>
        <v>6134.13375607675</v>
      </c>
      <c r="S35" s="45" t="n">
        <f aca="false">I35*J35</f>
        <v>1305.07569277282</v>
      </c>
      <c r="T35" s="127" t="n">
        <f aca="false">K35*L35</f>
        <v>10041.6249757715</v>
      </c>
      <c r="U35" s="138" t="n">
        <f aca="false">SUM(P35:T35)</f>
        <v>37601.2751587362</v>
      </c>
    </row>
    <row r="36" customFormat="false" ht="12.75" hidden="false" customHeight="false" outlineLevel="0" collapsed="false">
      <c r="A36" s="117" t="n">
        <f aca="false">+A35+1</f>
        <v>37206</v>
      </c>
      <c r="B36" s="35" t="n">
        <f aca="false">+'[1]Index Pricing'!B17</f>
        <v>1.7</v>
      </c>
      <c r="C36" s="129" t="n">
        <f aca="false">+B36+$K$16</f>
        <v>1.0451</v>
      </c>
      <c r="D36" s="130" t="n">
        <f aca="false">O36*'[1]Internal Kennedy Total'!T28</f>
        <v>2825.54333733493</v>
      </c>
      <c r="E36" s="131" t="n">
        <f aca="false">+'[1]Index Pricing'!$B$4+'[1]S Kitty Detail'!$K$17</f>
        <v>2.1204</v>
      </c>
      <c r="F36" s="132" t="n">
        <f aca="false">O36*'[1]Internal Kennedy Total'!U28</f>
        <v>8061.46458583433</v>
      </c>
      <c r="G36" s="131" t="n">
        <f aca="false">$C$6+$K$18</f>
        <v>1.8851</v>
      </c>
      <c r="H36" s="133" t="n">
        <f aca="false">O36*'[1]Internal Kennedy Total'!V28</f>
        <v>3242.05234093637</v>
      </c>
      <c r="I36" s="131" t="n">
        <f aca="false">B36+$K$20</f>
        <v>0.8778</v>
      </c>
      <c r="J36" s="134" t="n">
        <f aca="false">O36*'[1]Internal Kennedy Total'!W28</f>
        <v>1481.29411764706</v>
      </c>
      <c r="K36" s="131" t="n">
        <f aca="false">B36+$K$19+'[1]Kennedy Gas Daily Pricing'!B17</f>
        <v>0.9951</v>
      </c>
      <c r="L36" s="134" t="n">
        <f aca="false">O36*'[1]Internal Kennedy Total'!X28</f>
        <v>9571.6456182473</v>
      </c>
      <c r="M36" s="135" t="n">
        <f aca="false">'[2]Enron Detail'!$G24</f>
        <v>-1847</v>
      </c>
      <c r="N36" s="136" t="n">
        <f aca="false">O36-M36</f>
        <v>27029</v>
      </c>
      <c r="O36" s="137" t="n">
        <f aca="false">'[1]Internal Kennedy Total'!N28</f>
        <v>25182</v>
      </c>
      <c r="P36" s="45" t="n">
        <f aca="false">+C36*D36</f>
        <v>2952.97534184874</v>
      </c>
      <c r="Q36" s="45" t="n">
        <f aca="false">+E36*F36</f>
        <v>17093.5295078031</v>
      </c>
      <c r="R36" s="45" t="n">
        <f aca="false">+G36*H36</f>
        <v>6111.59286789916</v>
      </c>
      <c r="S36" s="45" t="n">
        <f aca="false">I36*J36</f>
        <v>1300.27997647059</v>
      </c>
      <c r="T36" s="127" t="n">
        <f aca="false">K36*L36</f>
        <v>9524.74455471789</v>
      </c>
      <c r="U36" s="138" t="n">
        <f aca="false">SUM(P36:T36)</f>
        <v>36983.1222487395</v>
      </c>
    </row>
    <row r="37" customFormat="false" ht="12.75" hidden="false" customHeight="false" outlineLevel="0" collapsed="false">
      <c r="A37" s="117" t="n">
        <f aca="false">+A36+1</f>
        <v>37207</v>
      </c>
      <c r="B37" s="35" t="n">
        <f aca="false">+'[1]Index Pricing'!B18</f>
        <v>1.7</v>
      </c>
      <c r="C37" s="129" t="n">
        <f aca="false">+B37+$K$16</f>
        <v>1.0451</v>
      </c>
      <c r="D37" s="130" t="n">
        <f aca="false">O37*'[1]Internal Kennedy Total'!T29</f>
        <v>2863.0066092106</v>
      </c>
      <c r="E37" s="131" t="n">
        <f aca="false">+'[1]Index Pricing'!$B$4+'[1]S Kitty Detail'!$K$17</f>
        <v>2.1204</v>
      </c>
      <c r="F37" s="132" t="n">
        <f aca="false">O37*'[1]Internal Kennedy Total'!U29</f>
        <v>8168.34981229842</v>
      </c>
      <c r="G37" s="131" t="n">
        <f aca="false">$C$6+$K$18</f>
        <v>1.8851</v>
      </c>
      <c r="H37" s="133" t="n">
        <f aca="false">O37*'[1]Internal Kennedy Total'!V29</f>
        <v>3285.03801617935</v>
      </c>
      <c r="I37" s="131" t="n">
        <f aca="false">B37+$K$20</f>
        <v>0.8778</v>
      </c>
      <c r="J37" s="134" t="n">
        <f aca="false">O37*'[1]Internal Kennedy Total'!W29</f>
        <v>1500.93427800983</v>
      </c>
      <c r="K37" s="131" t="n">
        <f aca="false">B37+$K$19+'[1]Kennedy Gas Daily Pricing'!B18</f>
        <v>0.9951</v>
      </c>
      <c r="L37" s="134" t="n">
        <f aca="false">O37*'[1]Internal Kennedy Total'!X29</f>
        <v>9930.6712843018</v>
      </c>
      <c r="M37" s="135" t="n">
        <f aca="false">'[2]Enron Detail'!$G25</f>
        <v>-1963</v>
      </c>
      <c r="N37" s="136" t="n">
        <f aca="false">O37-M37</f>
        <v>27711</v>
      </c>
      <c r="O37" s="137" t="n">
        <f aca="false">'[1]Internal Kennedy Total'!N29</f>
        <v>25748</v>
      </c>
      <c r="P37" s="45" t="n">
        <f aca="false">+C37*D37</f>
        <v>2992.12820728599</v>
      </c>
      <c r="Q37" s="45" t="n">
        <f aca="false">+E37*F37</f>
        <v>17320.1689419976</v>
      </c>
      <c r="R37" s="45" t="n">
        <f aca="false">+G37*H37</f>
        <v>6192.62516429969</v>
      </c>
      <c r="S37" s="45" t="n">
        <f aca="false">I37*J37</f>
        <v>1317.52010923703</v>
      </c>
      <c r="T37" s="127" t="n">
        <f aca="false">K37*L37</f>
        <v>9882.01099500872</v>
      </c>
      <c r="U37" s="138" t="n">
        <f aca="false">SUM(P37:T37)</f>
        <v>37704.453417829</v>
      </c>
    </row>
    <row r="38" customFormat="false" ht="12.75" hidden="false" customHeight="false" outlineLevel="0" collapsed="false">
      <c r="A38" s="117" t="n">
        <f aca="false">+A37+1</f>
        <v>37208</v>
      </c>
      <c r="B38" s="35" t="n">
        <f aca="false">+'[1]Index Pricing'!B19</f>
        <v>1.52</v>
      </c>
      <c r="C38" s="129" t="n">
        <f aca="false">+B38+$K$16</f>
        <v>0.8651</v>
      </c>
      <c r="D38" s="130" t="n">
        <f aca="false">O38*'[1]Internal Kennedy Total'!T30</f>
        <v>2764.46449316095</v>
      </c>
      <c r="E38" s="131" t="n">
        <f aca="false">+'[1]Index Pricing'!$B$4+'[1]S Kitty Detail'!$K$17</f>
        <v>2.1204</v>
      </c>
      <c r="F38" s="132" t="n">
        <f aca="false">O38*'[1]Internal Kennedy Total'!U30</f>
        <v>7887.20254824808</v>
      </c>
      <c r="G38" s="131" t="n">
        <f aca="false">$C$6+$K$18</f>
        <v>1.8851</v>
      </c>
      <c r="H38" s="133" t="n">
        <f aca="false">O38*'[1]Internal Kennedy Total'!V30</f>
        <v>3171.96995815377</v>
      </c>
      <c r="I38" s="131" t="n">
        <f aca="false">B38+$K$20</f>
        <v>0.6978</v>
      </c>
      <c r="J38" s="134" t="n">
        <f aca="false">O38*'[1]Internal Kennedy Total'!W30</f>
        <v>1449.27346824058</v>
      </c>
      <c r="K38" s="131" t="n">
        <f aca="false">B38+$K$19+'[1]Kennedy Gas Daily Pricing'!B19</f>
        <v>0.8151</v>
      </c>
      <c r="L38" s="134" t="n">
        <f aca="false">O38*'[1]Internal Kennedy Total'!X30</f>
        <v>5774.08953219661</v>
      </c>
      <c r="M38" s="135" t="n">
        <f aca="false">'[2]Enron Detail'!$G26</f>
        <v>-1690</v>
      </c>
      <c r="N38" s="136" t="n">
        <f aca="false">O38-M38</f>
        <v>22737</v>
      </c>
      <c r="O38" s="137" t="n">
        <f aca="false">'[1]Internal Kennedy Total'!N30</f>
        <v>21047</v>
      </c>
      <c r="P38" s="45" t="n">
        <f aca="false">+C38*D38</f>
        <v>2391.53823303354</v>
      </c>
      <c r="Q38" s="45" t="n">
        <f aca="false">+E38*F38</f>
        <v>16724.0242833052</v>
      </c>
      <c r="R38" s="45" t="n">
        <f aca="false">+G38*H38</f>
        <v>5979.48056811567</v>
      </c>
      <c r="S38" s="45" t="n">
        <f aca="false">I38*J38</f>
        <v>1011.30302613828</v>
      </c>
      <c r="T38" s="127" t="n">
        <f aca="false">K38*L38</f>
        <v>4706.46037769346</v>
      </c>
      <c r="U38" s="138" t="n">
        <f aca="false">SUM(P38:T38)</f>
        <v>30812.8064882862</v>
      </c>
    </row>
    <row r="39" customFormat="false" ht="12.75" hidden="false" customHeight="false" outlineLevel="0" collapsed="false">
      <c r="A39" s="117" t="n">
        <f aca="false">+A38+1</f>
        <v>37209</v>
      </c>
      <c r="B39" s="35" t="n">
        <f aca="false">+'[1]Index Pricing'!B20</f>
        <v>1.595</v>
      </c>
      <c r="C39" s="129" t="n">
        <f aca="false">+B39+$K$16</f>
        <v>0.9401</v>
      </c>
      <c r="D39" s="130" t="n">
        <f aca="false">O39*'[1]Internal Kennedy Total'!T31</f>
        <v>2809.41816643159</v>
      </c>
      <c r="E39" s="131" t="n">
        <f aca="false">+'[1]Index Pricing'!$B$4+'[1]S Kitty Detail'!$K$17</f>
        <v>2.1204</v>
      </c>
      <c r="F39" s="132" t="n">
        <f aca="false">O39*'[1]Internal Kennedy Total'!U31</f>
        <v>8015.45839210155</v>
      </c>
      <c r="G39" s="131" t="n">
        <f aca="false">$C$6+$K$18</f>
        <v>1.8851</v>
      </c>
      <c r="H39" s="133" t="n">
        <f aca="false">O39*'[1]Internal Kennedy Total'!V31</f>
        <v>3223.55018335684</v>
      </c>
      <c r="I39" s="131" t="n">
        <f aca="false">B39+$K$20</f>
        <v>0.7728</v>
      </c>
      <c r="J39" s="134" t="n">
        <f aca="false">O39*'[1]Internal Kennedy Total'!W31</f>
        <v>1472.84047954866</v>
      </c>
      <c r="K39" s="131" t="n">
        <f aca="false">B39+$K$19+'[1]Kennedy Gas Daily Pricing'!B20</f>
        <v>0.8901</v>
      </c>
      <c r="L39" s="134" t="n">
        <f aca="false">O39*'[1]Internal Kennedy Total'!X31</f>
        <v>8157.73277856135</v>
      </c>
      <c r="M39" s="135" t="n">
        <f aca="false">'[2]Enron Detail'!$G27</f>
        <v>-2623</v>
      </c>
      <c r="N39" s="136" t="n">
        <f aca="false">O39-M39</f>
        <v>26302</v>
      </c>
      <c r="O39" s="137" t="n">
        <f aca="false">'[1]Internal Kennedy Total'!N31</f>
        <v>23679</v>
      </c>
      <c r="P39" s="45" t="n">
        <f aca="false">+C39*D39</f>
        <v>2641.13401826234</v>
      </c>
      <c r="Q39" s="45" t="n">
        <f aca="false">+E39*F39</f>
        <v>16995.9779746121</v>
      </c>
      <c r="R39" s="45" t="n">
        <f aca="false">+G39*H39</f>
        <v>6076.71445064598</v>
      </c>
      <c r="S39" s="45" t="n">
        <f aca="false">I39*J39</f>
        <v>1138.2111225952</v>
      </c>
      <c r="T39" s="127" t="n">
        <f aca="false">K39*L39</f>
        <v>7261.19794619746</v>
      </c>
      <c r="U39" s="138" t="n">
        <f aca="false">SUM(P39:T39)</f>
        <v>34113.2355123131</v>
      </c>
    </row>
    <row r="40" customFormat="false" ht="12.75" hidden="false" customHeight="false" outlineLevel="0" collapsed="false">
      <c r="A40" s="117" t="n">
        <f aca="false">+A39+1</f>
        <v>37210</v>
      </c>
      <c r="B40" s="35" t="n">
        <f aca="false">+'[1]Index Pricing'!B21</f>
        <v>1.84</v>
      </c>
      <c r="C40" s="129" t="n">
        <f aca="false">+B40+$K$16</f>
        <v>1.1851</v>
      </c>
      <c r="D40" s="130" t="n">
        <f aca="false">O40*'[1]Internal Kennedy Total'!T32</f>
        <v>2879.32720617703</v>
      </c>
      <c r="E40" s="131" t="n">
        <f aca="false">+'[1]Index Pricing'!$B$4+'[1]S Kitty Detail'!$K$17</f>
        <v>2.1204</v>
      </c>
      <c r="F40" s="132" t="n">
        <f aca="false">O40*'[1]Internal Kennedy Total'!U32</f>
        <v>8214.91356969195</v>
      </c>
      <c r="G40" s="131" t="n">
        <f aca="false">$C$6+$K$18</f>
        <v>1.8851</v>
      </c>
      <c r="H40" s="133" t="n">
        <f aca="false">O40*'[1]Internal Kennedy Total'!V32</f>
        <v>3303.76440727778</v>
      </c>
      <c r="I40" s="131" t="n">
        <f aca="false">B40+$K$20</f>
        <v>1.0178</v>
      </c>
      <c r="J40" s="134" t="n">
        <f aca="false">O40*'[1]Internal Kennedy Total'!W32</f>
        <v>1509.4903684309</v>
      </c>
      <c r="K40" s="131" t="n">
        <f aca="false">B40+$K$19+'[1]Kennedy Gas Daily Pricing'!B21</f>
        <v>1.1351</v>
      </c>
      <c r="L40" s="134" t="n">
        <f aca="false">O40*'[1]Internal Kennedy Total'!X32</f>
        <v>9715.50444842235</v>
      </c>
      <c r="M40" s="135" t="n">
        <f aca="false">'[2]Enron Detail'!$G28</f>
        <v>-2434</v>
      </c>
      <c r="N40" s="136" t="n">
        <f aca="false">O40-M40</f>
        <v>28057</v>
      </c>
      <c r="O40" s="137" t="n">
        <f aca="false">'[1]Internal Kennedy Total'!N32</f>
        <v>25623</v>
      </c>
      <c r="P40" s="45" t="n">
        <f aca="false">+C40*D40</f>
        <v>3412.2906720404</v>
      </c>
      <c r="Q40" s="45" t="n">
        <f aca="false">+E40*F40</f>
        <v>17418.9027331748</v>
      </c>
      <c r="R40" s="45" t="n">
        <f aca="false">+G40*H40</f>
        <v>6227.92628415934</v>
      </c>
      <c r="S40" s="45" t="n">
        <f aca="false">I40*J40</f>
        <v>1536.35929698897</v>
      </c>
      <c r="T40" s="127" t="n">
        <f aca="false">K40*L40</f>
        <v>11028.0690994042</v>
      </c>
      <c r="U40" s="138" t="n">
        <f aca="false">SUM(P40:T40)</f>
        <v>39623.5480857677</v>
      </c>
    </row>
    <row r="41" customFormat="false" ht="12.75" hidden="false" customHeight="false" outlineLevel="0" collapsed="false">
      <c r="A41" s="117" t="n">
        <f aca="false">+A40+1</f>
        <v>37211</v>
      </c>
      <c r="B41" s="35" t="n">
        <f aca="false">+'[1]Index Pricing'!B22</f>
        <v>1.435</v>
      </c>
      <c r="C41" s="129" t="n">
        <f aca="false">+B41+$K$16</f>
        <v>0.7801</v>
      </c>
      <c r="D41" s="130" t="n">
        <f aca="false">O41*'[1]Internal Kennedy Total'!T33</f>
        <v>2867.90978520286</v>
      </c>
      <c r="E41" s="131" t="n">
        <f aca="false">+'[1]Index Pricing'!$B$4+'[1]S Kitty Detail'!$K$17</f>
        <v>2.1204</v>
      </c>
      <c r="F41" s="132" t="n">
        <f aca="false">O41*'[1]Internal Kennedy Total'!U33</f>
        <v>8182.33890214797</v>
      </c>
      <c r="G41" s="131" t="n">
        <f aca="false">$C$6+$K$18</f>
        <v>1.8851</v>
      </c>
      <c r="H41" s="133" t="n">
        <f aca="false">O41*'[1]Internal Kennedy Total'!V33</f>
        <v>3290.66396181384</v>
      </c>
      <c r="I41" s="131" t="n">
        <f aca="false">B41+$K$20</f>
        <v>0.6128</v>
      </c>
      <c r="J41" s="134" t="n">
        <f aca="false">O41*'[1]Internal Kennedy Total'!W33</f>
        <v>1503.50477326969</v>
      </c>
      <c r="K41" s="131" t="n">
        <f aca="false">B41+$K$19+'[1]Kennedy Gas Daily Pricing'!B22</f>
        <v>0.7301</v>
      </c>
      <c r="L41" s="134" t="n">
        <f aca="false">O41*'[1]Internal Kennedy Total'!X33</f>
        <v>9868.58257756563</v>
      </c>
      <c r="M41" s="135" t="n">
        <f aca="false">'[2]Enron Detail'!$G29</f>
        <v>-1902</v>
      </c>
      <c r="N41" s="136" t="n">
        <f aca="false">O41-M41</f>
        <v>27615</v>
      </c>
      <c r="O41" s="137" t="n">
        <f aca="false">'[1]Internal Kennedy Total'!N33</f>
        <v>25713</v>
      </c>
      <c r="P41" s="45" t="n">
        <f aca="false">+C41*D41</f>
        <v>2237.25642343675</v>
      </c>
      <c r="Q41" s="45" t="n">
        <f aca="false">+E41*F41</f>
        <v>17349.8314081146</v>
      </c>
      <c r="R41" s="45" t="n">
        <f aca="false">+G41*H41</f>
        <v>6203.23063441527</v>
      </c>
      <c r="S41" s="45" t="n">
        <f aca="false">I41*J41</f>
        <v>921.347725059666</v>
      </c>
      <c r="T41" s="127" t="n">
        <f aca="false">K41*L41</f>
        <v>7205.05213988067</v>
      </c>
      <c r="U41" s="138" t="n">
        <f aca="false">SUM(P41:T41)</f>
        <v>33916.7183309069</v>
      </c>
    </row>
    <row r="42" customFormat="false" ht="12.75" hidden="false" customHeight="false" outlineLevel="0" collapsed="false">
      <c r="A42" s="117" t="n">
        <f aca="false">+A41+1</f>
        <v>37212</v>
      </c>
      <c r="B42" s="35" t="n">
        <f aca="false">+'[1]Index Pricing'!B23</f>
        <v>1.135</v>
      </c>
      <c r="C42" s="129" t="n">
        <f aca="false">+B42+$K$16</f>
        <v>0.4801</v>
      </c>
      <c r="D42" s="130" t="n">
        <f aca="false">O42*'[1]Internal Kennedy Total'!T34</f>
        <v>2817.74509803922</v>
      </c>
      <c r="E42" s="131" t="n">
        <f aca="false">+'[1]Index Pricing'!$B$4+'[1]S Kitty Detail'!$K$17</f>
        <v>2.1204</v>
      </c>
      <c r="F42" s="132" t="n">
        <f aca="false">O42*'[1]Internal Kennedy Total'!U34</f>
        <v>8039.21568627451</v>
      </c>
      <c r="G42" s="131" t="n">
        <f aca="false">$C$6+$K$18</f>
        <v>1.8851</v>
      </c>
      <c r="H42" s="133" t="n">
        <f aca="false">O42*'[1]Internal Kennedy Total'!V34</f>
        <v>3233.1045751634</v>
      </c>
      <c r="I42" s="131" t="n">
        <f aca="false">B42+$K$20</f>
        <v>0.3128</v>
      </c>
      <c r="J42" s="134" t="n">
        <f aca="false">O42*'[1]Internal Kennedy Total'!W34</f>
        <v>1477.20588235294</v>
      </c>
      <c r="K42" s="131" t="n">
        <f aca="false">B42+$K$19+'[1]Kennedy Gas Daily Pricing'!B23</f>
        <v>0.4301</v>
      </c>
      <c r="L42" s="134" t="n">
        <f aca="false">O42*'[1]Internal Kennedy Total'!X34</f>
        <v>9032.72875816994</v>
      </c>
      <c r="M42" s="135" t="n">
        <f aca="false">'[2]Enron Detail'!$G30</f>
        <v>-1799</v>
      </c>
      <c r="N42" s="136" t="n">
        <f aca="false">O42-M42</f>
        <v>26399</v>
      </c>
      <c r="O42" s="137" t="n">
        <f aca="false">'[1]Internal Kennedy Total'!N34</f>
        <v>24600</v>
      </c>
      <c r="P42" s="45" t="n">
        <f aca="false">+C42*D42</f>
        <v>1352.79942156863</v>
      </c>
      <c r="Q42" s="45" t="n">
        <f aca="false">+E42*F42</f>
        <v>17046.3529411765</v>
      </c>
      <c r="R42" s="45" t="n">
        <f aca="false">+G42*H42</f>
        <v>6094.72543464052</v>
      </c>
      <c r="S42" s="45" t="n">
        <f aca="false">I42*J42</f>
        <v>462.07</v>
      </c>
      <c r="T42" s="127" t="n">
        <f aca="false">K42*L42</f>
        <v>3884.97663888889</v>
      </c>
      <c r="U42" s="138" t="n">
        <f aca="false">SUM(P42:T42)</f>
        <v>28840.9244362745</v>
      </c>
    </row>
    <row r="43" customFormat="false" ht="12.75" hidden="false" customHeight="false" outlineLevel="0" collapsed="false">
      <c r="A43" s="117" t="n">
        <f aca="false">+A42+1</f>
        <v>37213</v>
      </c>
      <c r="B43" s="35" t="n">
        <f aca="false">+'[1]Index Pricing'!B24</f>
        <v>1.135</v>
      </c>
      <c r="C43" s="129" t="n">
        <f aca="false">+B43+$K$16</f>
        <v>0.4801</v>
      </c>
      <c r="D43" s="130" t="n">
        <f aca="false">O43*'[1]Internal Kennedy Total'!T35</f>
        <v>2750.02004219409</v>
      </c>
      <c r="E43" s="131" t="n">
        <f aca="false">+'[1]Index Pricing'!$B$4+'[1]S Kitty Detail'!$K$17</f>
        <v>2.1204</v>
      </c>
      <c r="F43" s="132" t="n">
        <f aca="false">O43*'[1]Internal Kennedy Total'!U35</f>
        <v>7845.99156118144</v>
      </c>
      <c r="G43" s="131" t="n">
        <f aca="false">$C$6+$K$18</f>
        <v>1.8851</v>
      </c>
      <c r="H43" s="133" t="n">
        <f aca="false">O43*'[1]Internal Kennedy Total'!V35</f>
        <v>3155.39627285513</v>
      </c>
      <c r="I43" s="131" t="n">
        <f aca="false">B43+$K$20</f>
        <v>0.3128</v>
      </c>
      <c r="J43" s="134" t="n">
        <f aca="false">O43*'[1]Internal Kennedy Total'!W35</f>
        <v>1441.70094936709</v>
      </c>
      <c r="K43" s="131" t="n">
        <f aca="false">B43+$K$19+'[1]Kennedy Gas Daily Pricing'!B24</f>
        <v>0.4301</v>
      </c>
      <c r="L43" s="134" t="n">
        <f aca="false">O43*'[1]Internal Kennedy Total'!X35</f>
        <v>7120.89117440225</v>
      </c>
      <c r="M43" s="135" t="n">
        <f aca="false">'[2]Enron Detail'!$G31</f>
        <v>-1464</v>
      </c>
      <c r="N43" s="136" t="n">
        <f aca="false">O43-M43</f>
        <v>23778</v>
      </c>
      <c r="O43" s="137" t="n">
        <f aca="false">'[1]Internal Kennedy Total'!N35</f>
        <v>22314</v>
      </c>
      <c r="P43" s="45" t="n">
        <f aca="false">+C43*D43</f>
        <v>1320.28462225738</v>
      </c>
      <c r="Q43" s="45" t="n">
        <f aca="false">+E43*F43</f>
        <v>16636.6405063291</v>
      </c>
      <c r="R43" s="45" t="n">
        <f aca="false">+G43*H43</f>
        <v>5948.23751395921</v>
      </c>
      <c r="S43" s="45" t="n">
        <f aca="false">I43*J43</f>
        <v>450.964056962025</v>
      </c>
      <c r="T43" s="127" t="n">
        <f aca="false">K43*L43</f>
        <v>3062.69529411041</v>
      </c>
      <c r="U43" s="138" t="n">
        <f aca="false">SUM(P43:T43)</f>
        <v>27418.8219936181</v>
      </c>
    </row>
    <row r="44" customFormat="false" ht="12.75" hidden="false" customHeight="false" outlineLevel="0" collapsed="false">
      <c r="A44" s="117" t="n">
        <f aca="false">+A43+1</f>
        <v>37214</v>
      </c>
      <c r="B44" s="35" t="n">
        <f aca="false">+'[1]Index Pricing'!B25</f>
        <v>1.135</v>
      </c>
      <c r="C44" s="129" t="n">
        <f aca="false">+B44+$K$16</f>
        <v>0.4801</v>
      </c>
      <c r="D44" s="130" t="n">
        <f aca="false">O44*'[1]Internal Kennedy Total'!T36</f>
        <v>2896.02331140056</v>
      </c>
      <c r="E44" s="131" t="n">
        <f aca="false">+'[1]Index Pricing'!$B$4+'[1]S Kitty Detail'!$K$17</f>
        <v>2.1204</v>
      </c>
      <c r="F44" s="132" t="n">
        <f aca="false">O44*'[1]Internal Kennedy Total'!U36</f>
        <v>8262.54867731973</v>
      </c>
      <c r="G44" s="131" t="n">
        <f aca="false">$C$6+$K$18</f>
        <v>1.8851</v>
      </c>
      <c r="H44" s="133" t="n">
        <f aca="false">O44*'[1]Internal Kennedy Total'!V36</f>
        <v>3322.92165972875</v>
      </c>
      <c r="I44" s="131" t="n">
        <f aca="false">B44+$K$20</f>
        <v>0.3128</v>
      </c>
      <c r="J44" s="134" t="n">
        <f aca="false">O44*'[1]Internal Kennedy Total'!W36</f>
        <v>1518.2433194575</v>
      </c>
      <c r="K44" s="131" t="n">
        <f aca="false">B44+$K$19+'[1]Kennedy Gas Daily Pricing'!B25</f>
        <v>0.4301</v>
      </c>
      <c r="L44" s="134" t="n">
        <f aca="false">O44*'[1]Internal Kennedy Total'!X36</f>
        <v>9638.26303209346</v>
      </c>
      <c r="M44" s="135" t="n">
        <f aca="false">'[2]Enron Detail'!$G32</f>
        <v>-1961</v>
      </c>
      <c r="N44" s="136" t="n">
        <f aca="false">O44-M44</f>
        <v>27599</v>
      </c>
      <c r="O44" s="137" t="n">
        <f aca="false">'[1]Internal Kennedy Total'!N36</f>
        <v>25638</v>
      </c>
      <c r="P44" s="45" t="n">
        <f aca="false">+C44*D44</f>
        <v>1390.38079180341</v>
      </c>
      <c r="Q44" s="45" t="n">
        <f aca="false">+E44*F44</f>
        <v>17519.9082153887</v>
      </c>
      <c r="R44" s="45" t="n">
        <f aca="false">+G44*H44</f>
        <v>6264.03962075467</v>
      </c>
      <c r="S44" s="45" t="n">
        <f aca="false">I44*J44</f>
        <v>474.906510326306</v>
      </c>
      <c r="T44" s="127" t="n">
        <f aca="false">K44*L44</f>
        <v>4145.4169301034</v>
      </c>
      <c r="U44" s="138" t="n">
        <f aca="false">SUM(P44:T44)</f>
        <v>29794.6520683765</v>
      </c>
    </row>
    <row r="45" customFormat="false" ht="12.75" hidden="false" customHeight="false" outlineLevel="0" collapsed="false">
      <c r="A45" s="117" t="n">
        <f aca="false">+A44+1</f>
        <v>37215</v>
      </c>
      <c r="B45" s="35" t="n">
        <f aca="false">+'[1]Index Pricing'!B26</f>
        <v>1.535</v>
      </c>
      <c r="C45" s="129" t="n">
        <f aca="false">+B45+$K$16</f>
        <v>0.8801</v>
      </c>
      <c r="D45" s="130" t="n">
        <f aca="false">O45*'[1]Internal Kennedy Total'!T37</f>
        <v>2963.81510546836</v>
      </c>
      <c r="E45" s="131" t="n">
        <f aca="false">+'[1]Index Pricing'!$B$4+'[1]S Kitty Detail'!$K$17</f>
        <v>2.1204</v>
      </c>
      <c r="F45" s="132" t="n">
        <f aca="false">O45*'[1]Internal Kennedy Total'!U37</f>
        <v>8455.96321103669</v>
      </c>
      <c r="G45" s="131" t="n">
        <f aca="false">$C$6+$K$18</f>
        <v>1.8851</v>
      </c>
      <c r="H45" s="133" t="n">
        <f aca="false">O45*'[1]Internal Kennedy Total'!V37</f>
        <v>3400.70653803859</v>
      </c>
      <c r="I45" s="131" t="n">
        <f aca="false">B45+$K$20</f>
        <v>0.7128</v>
      </c>
      <c r="J45" s="134" t="n">
        <f aca="false">O45*'[1]Internal Kennedy Total'!W37</f>
        <v>1553.78324002799</v>
      </c>
      <c r="K45" s="131" t="n">
        <f aca="false">B45+$K$19+'[1]Kennedy Gas Daily Pricing'!B26</f>
        <v>0.8301</v>
      </c>
      <c r="L45" s="134" t="n">
        <f aca="false">O45*'[1]Internal Kennedy Total'!X37</f>
        <v>11820.7319054284</v>
      </c>
      <c r="M45" s="135" t="n">
        <f aca="false">'[2]Enron Detail'!$G33</f>
        <v>-2229</v>
      </c>
      <c r="N45" s="136" t="n">
        <f aca="false">O45-M45</f>
        <v>30424</v>
      </c>
      <c r="O45" s="137" t="n">
        <f aca="false">'[1]Internal Kennedy Total'!N37</f>
        <v>28195</v>
      </c>
      <c r="P45" s="45" t="n">
        <f aca="false">+C45*D45</f>
        <v>2608.4536743227</v>
      </c>
      <c r="Q45" s="45" t="n">
        <f aca="false">+E45*F45</f>
        <v>17930.0243926822</v>
      </c>
      <c r="R45" s="45" t="n">
        <f aca="false">+G45*H45</f>
        <v>6410.67189485654</v>
      </c>
      <c r="S45" s="45" t="n">
        <f aca="false">I45*J45</f>
        <v>1107.53669349195</v>
      </c>
      <c r="T45" s="127" t="n">
        <f aca="false">K45*L45</f>
        <v>9812.38955469609</v>
      </c>
      <c r="U45" s="138" t="n">
        <f aca="false">SUM(P45:T45)</f>
        <v>37869.0762100495</v>
      </c>
    </row>
    <row r="46" customFormat="false" ht="12.75" hidden="false" customHeight="false" outlineLevel="0" collapsed="false">
      <c r="A46" s="117" t="n">
        <f aca="false">+A45+1</f>
        <v>37216</v>
      </c>
      <c r="B46" s="35" t="n">
        <f aca="false">+'[1]Index Pricing'!B27</f>
        <v>2.205</v>
      </c>
      <c r="C46" s="129" t="n">
        <f aca="false">+B46+$K$16</f>
        <v>1.5501</v>
      </c>
      <c r="D46" s="130" t="n">
        <f aca="false">O46*'[1]Internal Kennedy Total'!T38</f>
        <v>2982.53685342253</v>
      </c>
      <c r="E46" s="131" t="n">
        <f aca="false">+'[1]Index Pricing'!$B$4+'[1]S Kitty Detail'!$K$17</f>
        <v>2.1204</v>
      </c>
      <c r="F46" s="132" t="n">
        <f aca="false">O46*'[1]Internal Kennedy Total'!U38</f>
        <v>8509.37761318839</v>
      </c>
      <c r="G46" s="131" t="n">
        <f aca="false">$C$6+$K$18</f>
        <v>1.8851</v>
      </c>
      <c r="H46" s="133" t="n">
        <f aca="false">O46*'[1]Internal Kennedy Total'!V38</f>
        <v>3422.18803010393</v>
      </c>
      <c r="I46" s="131" t="n">
        <f aca="false">B46+$K$20</f>
        <v>1.3828</v>
      </c>
      <c r="J46" s="134" t="n">
        <f aca="false">O46*'[1]Internal Kennedy Total'!W38</f>
        <v>1563.59813642337</v>
      </c>
      <c r="K46" s="131" t="n">
        <f aca="false">B46+$K$19+'[1]Kennedy Gas Daily Pricing'!B27</f>
        <v>1.5001</v>
      </c>
      <c r="L46" s="134" t="n">
        <f aca="false">O46*'[1]Internal Kennedy Total'!X38</f>
        <v>13202.2993668618</v>
      </c>
      <c r="M46" s="135" t="n">
        <f aca="false">'[2]Enron Detail'!$G34</f>
        <v>-2158</v>
      </c>
      <c r="N46" s="136" t="n">
        <f aca="false">O46-M46</f>
        <v>31838</v>
      </c>
      <c r="O46" s="137" t="n">
        <f aca="false">'[1]Internal Kennedy Total'!N38</f>
        <v>29680</v>
      </c>
      <c r="P46" s="45" t="n">
        <f aca="false">+C46*D46</f>
        <v>4623.23037649026</v>
      </c>
      <c r="Q46" s="45" t="n">
        <f aca="false">+E46*F46</f>
        <v>18043.2842910047</v>
      </c>
      <c r="R46" s="45" t="n">
        <f aca="false">+G46*H46</f>
        <v>6451.16665554892</v>
      </c>
      <c r="S46" s="45" t="n">
        <f aca="false">I46*J46</f>
        <v>2162.14350304623</v>
      </c>
      <c r="T46" s="127" t="n">
        <f aca="false">K46*L46</f>
        <v>19804.7692802294</v>
      </c>
      <c r="U46" s="138" t="n">
        <f aca="false">SUM(P46:T46)</f>
        <v>51084.5941063194</v>
      </c>
    </row>
    <row r="47" customFormat="false" ht="12.75" hidden="false" customHeight="false" outlineLevel="0" collapsed="false">
      <c r="A47" s="117" t="n">
        <f aca="false">+A46+1</f>
        <v>37217</v>
      </c>
      <c r="B47" s="35" t="n">
        <f aca="false">+'[1]Index Pricing'!B28</f>
        <v>1.43</v>
      </c>
      <c r="C47" s="129" t="n">
        <f aca="false">+B47+$K$16</f>
        <v>0.7751</v>
      </c>
      <c r="D47" s="130" t="n">
        <f aca="false">O47*'[1]Internal Kennedy Total'!T39</f>
        <v>3005.87539509728</v>
      </c>
      <c r="E47" s="131" t="n">
        <f aca="false">+'[1]Index Pricing'!$B$4+'[1]S Kitty Detail'!$K$17</f>
        <v>2.1204</v>
      </c>
      <c r="F47" s="132" t="n">
        <f aca="false">O47*'[1]Internal Kennedy Total'!U39</f>
        <v>8575.96403736742</v>
      </c>
      <c r="G47" s="131" t="n">
        <f aca="false">$C$6+$K$18</f>
        <v>1.8851</v>
      </c>
      <c r="H47" s="133" t="n">
        <f aca="false">O47*'[1]Internal Kennedy Total'!V39</f>
        <v>3448.96687036127</v>
      </c>
      <c r="I47" s="131" t="n">
        <f aca="false">B47+$K$20</f>
        <v>0.6078</v>
      </c>
      <c r="J47" s="134" t="n">
        <f aca="false">O47*'[1]Internal Kennedy Total'!W39</f>
        <v>1575.83339186626</v>
      </c>
      <c r="K47" s="131" t="n">
        <f aca="false">B47+$K$19+'[1]Kennedy Gas Daily Pricing'!B28</f>
        <v>0.7251</v>
      </c>
      <c r="L47" s="134" t="n">
        <f aca="false">O47*'[1]Internal Kennedy Total'!X39</f>
        <v>13917.3603053078</v>
      </c>
      <c r="M47" s="135" t="n">
        <f aca="false">'[2]Enron Detail'!$G35</f>
        <v>-1937</v>
      </c>
      <c r="N47" s="136" t="n">
        <f aca="false">O47-M47</f>
        <v>32461</v>
      </c>
      <c r="O47" s="137" t="n">
        <f aca="false">'[1]Internal Kennedy Total'!N39</f>
        <v>30524</v>
      </c>
      <c r="P47" s="45" t="n">
        <f aca="false">+C47*D47</f>
        <v>2329.8540187399</v>
      </c>
      <c r="Q47" s="45" t="n">
        <f aca="false">+E47*F47</f>
        <v>18184.4741448339</v>
      </c>
      <c r="R47" s="45" t="n">
        <f aca="false">+G47*H47</f>
        <v>6501.64744731802</v>
      </c>
      <c r="S47" s="45" t="n">
        <f aca="false">I47*J47</f>
        <v>957.791535576315</v>
      </c>
      <c r="T47" s="127" t="n">
        <f aca="false">K47*L47</f>
        <v>10091.4779573787</v>
      </c>
      <c r="U47" s="138" t="n">
        <f aca="false">SUM(P47:T47)</f>
        <v>38065.2451038468</v>
      </c>
    </row>
    <row r="48" customFormat="false" ht="12.75" hidden="false" customHeight="false" outlineLevel="0" collapsed="false">
      <c r="A48" s="117" t="n">
        <f aca="false">+A47+1</f>
        <v>37218</v>
      </c>
      <c r="B48" s="35" t="n">
        <f aca="false">+'[1]Index Pricing'!B29</f>
        <v>1.43</v>
      </c>
      <c r="C48" s="129" t="n">
        <f aca="false">+B48+$K$16</f>
        <v>0.7751</v>
      </c>
      <c r="D48" s="130" t="n">
        <f aca="false">O48*'[1]Internal Kennedy Total'!T40</f>
        <v>3007.36897347981</v>
      </c>
      <c r="E48" s="131" t="n">
        <f aca="false">+'[1]Index Pricing'!$B$4+'[1]S Kitty Detail'!$K$17</f>
        <v>2.1204</v>
      </c>
      <c r="F48" s="132" t="n">
        <f aca="false">O48*'[1]Internal Kennedy Total'!U40</f>
        <v>8580.22531663285</v>
      </c>
      <c r="G48" s="131" t="n">
        <f aca="false">$C$6+$K$18</f>
        <v>1.8851</v>
      </c>
      <c r="H48" s="133" t="n">
        <f aca="false">O48*'[1]Internal Kennedy Total'!V40</f>
        <v>3450.68061483918</v>
      </c>
      <c r="I48" s="131" t="n">
        <f aca="false">B48+$K$20</f>
        <v>0.6078</v>
      </c>
      <c r="J48" s="134" t="n">
        <f aca="false">O48*'[1]Internal Kennedy Total'!W40</f>
        <v>1576.61640193129</v>
      </c>
      <c r="K48" s="131" t="n">
        <f aca="false">B48+$K$19+'[1]Kennedy Gas Daily Pricing'!B29</f>
        <v>0.7251</v>
      </c>
      <c r="L48" s="134" t="n">
        <f aca="false">O48*'[1]Internal Kennedy Total'!X40</f>
        <v>14040.1086931169</v>
      </c>
      <c r="M48" s="135" t="n">
        <f aca="false">'[2]Enron Detail'!$G36</f>
        <v>-1800</v>
      </c>
      <c r="N48" s="136" t="n">
        <f aca="false">O48-M48</f>
        <v>32455</v>
      </c>
      <c r="O48" s="137" t="n">
        <f aca="false">'[1]Internal Kennedy Total'!N40</f>
        <v>30655</v>
      </c>
      <c r="P48" s="45" t="n">
        <f aca="false">+C48*D48</f>
        <v>2331.0116913442</v>
      </c>
      <c r="Q48" s="45" t="n">
        <f aca="false">+E48*F48</f>
        <v>18193.5097613883</v>
      </c>
      <c r="R48" s="45" t="n">
        <f aca="false">+G48*H48</f>
        <v>6504.87802703333</v>
      </c>
      <c r="S48" s="45" t="n">
        <f aca="false">I48*J48</f>
        <v>958.267449093835</v>
      </c>
      <c r="T48" s="127" t="n">
        <f aca="false">K48*L48</f>
        <v>10180.482813379</v>
      </c>
      <c r="U48" s="138" t="n">
        <f aca="false">SUM(P48:T48)</f>
        <v>38168.1497422387</v>
      </c>
    </row>
    <row r="49" customFormat="false" ht="12.75" hidden="false" customHeight="false" outlineLevel="0" collapsed="false">
      <c r="A49" s="117" t="n">
        <f aca="false">+A48+1</f>
        <v>37219</v>
      </c>
      <c r="B49" s="35" t="n">
        <f aca="false">+'[1]Index Pricing'!B30</f>
        <v>1.43</v>
      </c>
      <c r="C49" s="129" t="n">
        <f aca="false">+B49+$K$16</f>
        <v>0.7751</v>
      </c>
      <c r="D49" s="130" t="n">
        <f aca="false">O49*'[1]Internal Kennedy Total'!T41</f>
        <v>2919.15865172937</v>
      </c>
      <c r="E49" s="131" t="n">
        <f aca="false">+'[1]Index Pricing'!$B$4+'[1]S Kitty Detail'!$K$17</f>
        <v>2.1204</v>
      </c>
      <c r="F49" s="132" t="n">
        <f aca="false">O49*'[1]Internal Kennedy Total'!U41</f>
        <v>8328.55535443472</v>
      </c>
      <c r="G49" s="131" t="n">
        <f aca="false">$C$6+$K$18</f>
        <v>1.8851</v>
      </c>
      <c r="H49" s="133" t="n">
        <f aca="false">O49*'[1]Internal Kennedy Total'!V41</f>
        <v>3349.46734504183</v>
      </c>
      <c r="I49" s="131" t="n">
        <f aca="false">B49+$K$20</f>
        <v>0.6078</v>
      </c>
      <c r="J49" s="134" t="n">
        <f aca="false">O49*'[1]Internal Kennedy Total'!W41</f>
        <v>1530.37204637738</v>
      </c>
      <c r="K49" s="131" t="n">
        <f aca="false">B49+$K$19+'[1]Kennedy Gas Daily Pricing'!B30</f>
        <v>0.7251</v>
      </c>
      <c r="L49" s="134" t="n">
        <f aca="false">O49*'[1]Internal Kennedy Total'!X41</f>
        <v>12246.4466024167</v>
      </c>
      <c r="M49" s="135" t="n">
        <f aca="false">'[2]Enron Detail'!$G37</f>
        <v>-2225</v>
      </c>
      <c r="N49" s="136" t="n">
        <f aca="false">O49-M49</f>
        <v>30599</v>
      </c>
      <c r="O49" s="137" t="n">
        <f aca="false">'[1]Internal Kennedy Total'!N41</f>
        <v>28374</v>
      </c>
      <c r="P49" s="45" t="n">
        <f aca="false">+C49*D49</f>
        <v>2262.63987095543</v>
      </c>
      <c r="Q49" s="45" t="n">
        <f aca="false">+E49*F49</f>
        <v>17659.8687735434</v>
      </c>
      <c r="R49" s="45" t="n">
        <f aca="false">+G49*H49</f>
        <v>6314.08089213835</v>
      </c>
      <c r="S49" s="45" t="n">
        <f aca="false">I49*J49</f>
        <v>930.160129788171</v>
      </c>
      <c r="T49" s="127" t="n">
        <f aca="false">K49*L49</f>
        <v>8879.89843141236</v>
      </c>
      <c r="U49" s="138" t="n">
        <f aca="false">SUM(P49:T49)</f>
        <v>36046.6480978377</v>
      </c>
    </row>
    <row r="50" customFormat="false" ht="12.75" hidden="false" customHeight="false" outlineLevel="0" collapsed="false">
      <c r="A50" s="117" t="n">
        <f aca="false">+A49+1</f>
        <v>37220</v>
      </c>
      <c r="B50" s="35" t="n">
        <f aca="false">+'[1]Index Pricing'!B31</f>
        <v>1.43</v>
      </c>
      <c r="C50" s="129" t="n">
        <f aca="false">+B50+$K$16</f>
        <v>0.7751</v>
      </c>
      <c r="D50" s="130" t="n">
        <f aca="false">O50*'[1]Internal Kennedy Total'!T42</f>
        <v>2656.26522617372</v>
      </c>
      <c r="E50" s="131" t="n">
        <f aca="false">+'[1]Index Pricing'!$B$4+'[1]S Kitty Detail'!$K$17</f>
        <v>2.1204</v>
      </c>
      <c r="F50" s="132" t="n">
        <f aca="false">O50*'[1]Internal Kennedy Total'!U42</f>
        <v>7578.50278508906</v>
      </c>
      <c r="G50" s="131" t="n">
        <f aca="false">$C$6+$K$18</f>
        <v>1.8851</v>
      </c>
      <c r="H50" s="133" t="n">
        <f aca="false">O50*'[1]Internal Kennedy Total'!V42</f>
        <v>3047.82120340332</v>
      </c>
      <c r="I50" s="131" t="n">
        <f aca="false">B50+$K$20</f>
        <v>0.6078</v>
      </c>
      <c r="J50" s="134" t="n">
        <f aca="false">O50*'[1]Internal Kennedy Total'!W42</f>
        <v>1392.54988676012</v>
      </c>
      <c r="K50" s="131" t="n">
        <f aca="false">B50+$K$19+'[1]Kennedy Gas Daily Pricing'!B31</f>
        <v>0.7251</v>
      </c>
      <c r="L50" s="134" t="n">
        <f aca="false">O50*'[1]Internal Kennedy Total'!X42</f>
        <v>5959.86089857379</v>
      </c>
      <c r="M50" s="135" t="n">
        <f aca="false">'[2]Enron Detail'!$G38</f>
        <v>-1772</v>
      </c>
      <c r="N50" s="136" t="n">
        <f aca="false">O50-M50</f>
        <v>22407</v>
      </c>
      <c r="O50" s="137" t="n">
        <f aca="false">'[1]Internal Kennedy Total'!N42</f>
        <v>20635</v>
      </c>
      <c r="P50" s="45" t="n">
        <f aca="false">+C50*D50</f>
        <v>2058.87117680725</v>
      </c>
      <c r="Q50" s="45" t="n">
        <f aca="false">+E50*F50</f>
        <v>16069.4573055028</v>
      </c>
      <c r="R50" s="45" t="n">
        <f aca="false">+G50*H50</f>
        <v>5745.44775053559</v>
      </c>
      <c r="S50" s="45" t="n">
        <f aca="false">I50*J50</f>
        <v>846.391821172798</v>
      </c>
      <c r="T50" s="127" t="n">
        <f aca="false">K50*L50</f>
        <v>4321.49513755585</v>
      </c>
      <c r="U50" s="138" t="n">
        <f aca="false">SUM(P50:T50)</f>
        <v>29041.6631915743</v>
      </c>
    </row>
    <row r="51" customFormat="false" ht="12.75" hidden="false" customHeight="false" outlineLevel="0" collapsed="false">
      <c r="A51" s="117" t="n">
        <f aca="false">+A50+1</f>
        <v>37221</v>
      </c>
      <c r="B51" s="35" t="n">
        <f aca="false">+'[1]Index Pricing'!B32</f>
        <v>1.43</v>
      </c>
      <c r="C51" s="129" t="n">
        <f aca="false">+B51+$K$16</f>
        <v>0.7751</v>
      </c>
      <c r="D51" s="130" t="n">
        <f aca="false">O51*'[1]Internal Kennedy Total'!T43</f>
        <v>2921.78784409637</v>
      </c>
      <c r="E51" s="131" t="n">
        <f aca="false">+'[1]Index Pricing'!$B$4+'[1]S Kitty Detail'!$K$17</f>
        <v>2.1204</v>
      </c>
      <c r="F51" s="132" t="n">
        <f aca="false">O51*'[1]Internal Kennedy Total'!U43</f>
        <v>8336.05661653744</v>
      </c>
      <c r="G51" s="131" t="n">
        <f aca="false">$C$6+$K$18</f>
        <v>1.8851</v>
      </c>
      <c r="H51" s="133" t="n">
        <f aca="false">O51*'[1]Internal Kennedy Total'!V43</f>
        <v>3352.48410261747</v>
      </c>
      <c r="I51" s="131" t="n">
        <f aca="false">B51+$K$20</f>
        <v>0.6078</v>
      </c>
      <c r="J51" s="134" t="n">
        <f aca="false">O51*'[1]Internal Kennedy Total'!W43</f>
        <v>1531.75040328875</v>
      </c>
      <c r="K51" s="131" t="n">
        <f aca="false">B51+$K$19+'[1]Kennedy Gas Daily Pricing'!B32</f>
        <v>0.7251</v>
      </c>
      <c r="L51" s="134" t="n">
        <f aca="false">O51*'[1]Internal Kennedy Total'!X43</f>
        <v>10556.92103346</v>
      </c>
      <c r="M51" s="135" t="n">
        <f aca="false">'[2]Enron Detail'!$G39</f>
        <v>-2004</v>
      </c>
      <c r="N51" s="136" t="n">
        <f aca="false">O51-M51</f>
        <v>28703</v>
      </c>
      <c r="O51" s="137" t="n">
        <f aca="false">'[1]Internal Kennedy Total'!N43</f>
        <v>26699</v>
      </c>
      <c r="P51" s="45" t="n">
        <f aca="false">+C51*D51</f>
        <v>2264.6777579591</v>
      </c>
      <c r="Q51" s="45" t="n">
        <f aca="false">+E51*F51</f>
        <v>17675.774449706</v>
      </c>
      <c r="R51" s="45" t="n">
        <f aca="false">+G51*H51</f>
        <v>6319.7677818442</v>
      </c>
      <c r="S51" s="45" t="n">
        <f aca="false">I51*J51</f>
        <v>930.997895118905</v>
      </c>
      <c r="T51" s="127" t="n">
        <f aca="false">K51*L51</f>
        <v>7654.82344136181</v>
      </c>
      <c r="U51" s="138" t="n">
        <f aca="false">SUM(P51:T51)</f>
        <v>34846.04132599</v>
      </c>
    </row>
    <row r="52" customFormat="false" ht="12.75" hidden="false" customHeight="false" outlineLevel="0" collapsed="false">
      <c r="A52" s="117" t="n">
        <f aca="false">+A51+1</f>
        <v>37222</v>
      </c>
      <c r="B52" s="35" t="n">
        <f aca="false">+'[1]Index Pricing'!B33</f>
        <v>1.88</v>
      </c>
      <c r="C52" s="129" t="n">
        <f aca="false">+B52+$K$16</f>
        <v>1.2251</v>
      </c>
      <c r="D52" s="130" t="n">
        <f aca="false">O52*'[1]Internal Kennedy Total'!T44</f>
        <v>2905.35164309263</v>
      </c>
      <c r="E52" s="131" t="n">
        <f aca="false">+'[1]Index Pricing'!$B$4+'[1]S Kitty Detail'!$K$17</f>
        <v>2.1204</v>
      </c>
      <c r="F52" s="132" t="n">
        <f aca="false">O52*'[1]Internal Kennedy Total'!U44</f>
        <v>8289.16303307455</v>
      </c>
      <c r="G52" s="131" t="n">
        <f aca="false">$C$6+$K$18</f>
        <v>1.8851</v>
      </c>
      <c r="H52" s="133" t="n">
        <f aca="false">O52*'[1]Internal Kennedy Total'!V44</f>
        <v>3333.62506646815</v>
      </c>
      <c r="I52" s="131" t="n">
        <f aca="false">B52+$K$20</f>
        <v>1.0578</v>
      </c>
      <c r="J52" s="134" t="n">
        <f aca="false">O52*'[1]Internal Kennedy Total'!W44</f>
        <v>1523.13370732745</v>
      </c>
      <c r="K52" s="131" t="n">
        <f aca="false">B52+$K$19+'[1]Kennedy Gas Daily Pricing'!B33</f>
        <v>1.1751</v>
      </c>
      <c r="L52" s="134" t="n">
        <f aca="false">O52*'[1]Internal Kennedy Total'!X44</f>
        <v>9929.72655003722</v>
      </c>
      <c r="M52" s="135" t="n">
        <f aca="false">'[2]Enron Detail'!$G40</f>
        <v>-2215</v>
      </c>
      <c r="N52" s="136" t="n">
        <f aca="false">O52-M52</f>
        <v>28196</v>
      </c>
      <c r="O52" s="137" t="n">
        <f aca="false">'[1]Internal Kennedy Total'!N44</f>
        <v>25981</v>
      </c>
      <c r="P52" s="45" t="n">
        <f aca="false">+C52*D52</f>
        <v>3559.34629795278</v>
      </c>
      <c r="Q52" s="45" t="n">
        <f aca="false">+E52*F52</f>
        <v>17576.3412953313</v>
      </c>
      <c r="R52" s="45" t="n">
        <f aca="false">+G52*H52</f>
        <v>6284.21661279911</v>
      </c>
      <c r="S52" s="45" t="n">
        <f aca="false">I52*J52</f>
        <v>1611.17083561098</v>
      </c>
      <c r="T52" s="127" t="n">
        <f aca="false">K52*L52</f>
        <v>11668.4216689487</v>
      </c>
      <c r="U52" s="138" t="n">
        <f aca="false">SUM(P52:T52)</f>
        <v>40699.4967106429</v>
      </c>
    </row>
    <row r="53" customFormat="false" ht="12.75" hidden="false" customHeight="false" outlineLevel="0" collapsed="false">
      <c r="A53" s="117" t="n">
        <f aca="false">+A52+1</f>
        <v>37223</v>
      </c>
      <c r="B53" s="35" t="n">
        <f aca="false">+'[1]Index Pricing'!B34</f>
        <v>2.16</v>
      </c>
      <c r="C53" s="129" t="n">
        <f aca="false">+B53+$K$16</f>
        <v>1.5051</v>
      </c>
      <c r="D53" s="130" t="n">
        <f aca="false">O53*'[1]Internal Kennedy Total'!T45</f>
        <v>2771.86146443977</v>
      </c>
      <c r="E53" s="131" t="n">
        <f aca="false">+'[1]Index Pricing'!$B$4+'[1]S Kitty Detail'!$K$17</f>
        <v>2.1204</v>
      </c>
      <c r="F53" s="132" t="n">
        <f aca="false">O53*'[1]Internal Kennedy Total'!U45</f>
        <v>7908.30660325185</v>
      </c>
      <c r="G53" s="131" t="n">
        <f aca="false">$C$6+$K$18</f>
        <v>1.8851</v>
      </c>
      <c r="H53" s="133" t="n">
        <f aca="false">O53*'[1]Internal Kennedy Total'!V45</f>
        <v>3180.45730560779</v>
      </c>
      <c r="I53" s="131" t="n">
        <f aca="false">B53+$K$20</f>
        <v>1.3378</v>
      </c>
      <c r="J53" s="134" t="n">
        <f aca="false">O53*'[1]Internal Kennedy Total'!W45</f>
        <v>1453.15133834753</v>
      </c>
      <c r="K53" s="131" t="n">
        <f aca="false">B53+$K$19+'[1]Kennedy Gas Daily Pricing'!B34</f>
        <v>1.4551</v>
      </c>
      <c r="L53" s="134" t="n">
        <f aca="false">O53*'[1]Internal Kennedy Total'!X45</f>
        <v>8519.22328835306</v>
      </c>
      <c r="M53" s="135" t="n">
        <f aca="false">'[2]Enron Detail'!$G41</f>
        <v>-1642</v>
      </c>
      <c r="N53" s="136" t="n">
        <f aca="false">O53-M53</f>
        <v>25475</v>
      </c>
      <c r="O53" s="137" t="n">
        <f aca="false">'[1]Internal Kennedy Total'!N45</f>
        <v>23833</v>
      </c>
      <c r="P53" s="45" t="n">
        <f aca="false">+C53*D53</f>
        <v>4171.92869012831</v>
      </c>
      <c r="Q53" s="45" t="n">
        <f aca="false">+E53*F53</f>
        <v>16768.7733215352</v>
      </c>
      <c r="R53" s="45" t="n">
        <f aca="false">+G53*H53</f>
        <v>5995.48006680124</v>
      </c>
      <c r="S53" s="45" t="n">
        <f aca="false">I53*J53</f>
        <v>1944.02586044132</v>
      </c>
      <c r="T53" s="127" t="n">
        <f aca="false">K53*L53</f>
        <v>12396.3218068825</v>
      </c>
      <c r="U53" s="138" t="n">
        <f aca="false">SUM(P53:T53)</f>
        <v>41276.5297457886</v>
      </c>
    </row>
    <row r="54" customFormat="false" ht="12.75" hidden="false" customHeight="false" outlineLevel="0" collapsed="false">
      <c r="A54" s="117" t="n">
        <f aca="false">+A53+1</f>
        <v>37224</v>
      </c>
      <c r="B54" s="35" t="n">
        <f aca="false">+'[1]Index Pricing'!B35</f>
        <v>2.38</v>
      </c>
      <c r="C54" s="129" t="n">
        <f aca="false">+B54+$K$16</f>
        <v>1.7251</v>
      </c>
      <c r="D54" s="130" t="n">
        <f aca="false">O54*'[1]Internal Kennedy Total'!T46</f>
        <v>0</v>
      </c>
      <c r="E54" s="131" t="n">
        <f aca="false">+'[1]Index Pricing'!$B$4+'[1]S Kitty Detail'!$K$17</f>
        <v>2.1204</v>
      </c>
      <c r="F54" s="132" t="n">
        <f aca="false">O54*'[1]Internal Kennedy Total'!U46</f>
        <v>8267.98082045818</v>
      </c>
      <c r="G54" s="131" t="n">
        <f aca="false">$C$6+$K$18</f>
        <v>1.8851</v>
      </c>
      <c r="H54" s="133" t="n">
        <f aca="false">O54*'[1]Internal Kennedy Total'!V46</f>
        <v>2078.01917954182</v>
      </c>
      <c r="I54" s="131" t="n">
        <f aca="false">B54+$K$20</f>
        <v>1.5578</v>
      </c>
      <c r="J54" s="134" t="n">
        <f aca="false">O54*'[1]Internal Kennedy Total'!W46</f>
        <v>0</v>
      </c>
      <c r="K54" s="131" t="n">
        <f aca="false">B54+$K$19+'[1]Kennedy Gas Daily Pricing'!B35</f>
        <v>1.6751</v>
      </c>
      <c r="L54" s="134" t="n">
        <f aca="false">O54*'[1]Internal Kennedy Total'!X46</f>
        <v>0</v>
      </c>
      <c r="M54" s="135" t="n">
        <f aca="false">'[2]Enron Detail'!$G42</f>
        <v>-1163.5</v>
      </c>
      <c r="N54" s="136" t="n">
        <f aca="false">O54-M54</f>
        <v>11509.5</v>
      </c>
      <c r="O54" s="137" t="n">
        <f aca="false">'[1]Internal Kennedy Total'!N46</f>
        <v>10346</v>
      </c>
      <c r="P54" s="45" t="n">
        <f aca="false">+C54*D54</f>
        <v>0</v>
      </c>
      <c r="Q54" s="45" t="n">
        <f aca="false">+E54*F54</f>
        <v>17531.4265316995</v>
      </c>
      <c r="R54" s="45" t="n">
        <f aca="false">+G54*H54</f>
        <v>3917.27395535429</v>
      </c>
      <c r="S54" s="45" t="n">
        <f aca="false">I54*J54</f>
        <v>0</v>
      </c>
      <c r="T54" s="127" t="n">
        <f aca="false">K54*L54</f>
        <v>0</v>
      </c>
      <c r="U54" s="138" t="n">
        <f aca="false">SUM(P54:T54)</f>
        <v>21448.7004870538</v>
      </c>
    </row>
    <row r="55" customFormat="false" ht="12.75" hidden="false" customHeight="false" outlineLevel="0" collapsed="false">
      <c r="A55" s="117" t="n">
        <f aca="false">+A54+1</f>
        <v>37225</v>
      </c>
      <c r="B55" s="35" t="n">
        <f aca="false">+'[1]Index Pricing'!B36</f>
        <v>2.025</v>
      </c>
      <c r="C55" s="129" t="n">
        <f aca="false">+B55+$K$16</f>
        <v>1.3701</v>
      </c>
      <c r="D55" s="130" t="n">
        <v>0</v>
      </c>
      <c r="E55" s="131" t="n">
        <f aca="false">+'[1]Index Pricing'!$B$4+'[1]S Kitty Detail'!$K$17</f>
        <v>2.1204</v>
      </c>
      <c r="F55" s="132" t="n">
        <v>0</v>
      </c>
      <c r="G55" s="131" t="n">
        <f aca="false">$C$6+$K$18</f>
        <v>1.8851</v>
      </c>
      <c r="H55" s="133" t="n">
        <v>0</v>
      </c>
      <c r="I55" s="131" t="n">
        <f aca="false">B55+$K$20</f>
        <v>1.2028</v>
      </c>
      <c r="J55" s="134" t="n">
        <v>0</v>
      </c>
      <c r="K55" s="131" t="n">
        <f aca="false">B55+$K$19+'[1]Kennedy Gas Daily Pricing'!B36</f>
        <v>1.3201</v>
      </c>
      <c r="L55" s="134" t="n">
        <v>0</v>
      </c>
      <c r="M55" s="135" t="n">
        <f aca="false">'[2]Enron Detail'!$G43</f>
        <v>0</v>
      </c>
      <c r="N55" s="136" t="n">
        <f aca="false">O55-M55</f>
        <v>0</v>
      </c>
      <c r="O55" s="137" t="n">
        <f aca="false">'[1]Internal Kennedy Total'!N47</f>
        <v>0</v>
      </c>
      <c r="P55" s="45" t="n">
        <f aca="false">+C55*D55</f>
        <v>0</v>
      </c>
      <c r="Q55" s="45" t="n">
        <f aca="false">+E55*F55</f>
        <v>0</v>
      </c>
      <c r="R55" s="45" t="n">
        <f aca="false">+G55*H55</f>
        <v>0</v>
      </c>
      <c r="S55" s="45" t="n">
        <f aca="false">I55*J55</f>
        <v>0</v>
      </c>
      <c r="T55" s="127" t="n">
        <f aca="false">K55*L55</f>
        <v>0</v>
      </c>
      <c r="U55" s="138" t="n">
        <f aca="false">SUM(P55:T55)</f>
        <v>0</v>
      </c>
    </row>
    <row r="56" customFormat="false" ht="13.5" hidden="false" customHeight="false" outlineLevel="0" collapsed="false">
      <c r="A56" s="117"/>
      <c r="B56" s="35"/>
      <c r="C56" s="140"/>
      <c r="D56" s="141"/>
      <c r="E56" s="142"/>
      <c r="F56" s="143"/>
      <c r="G56" s="142"/>
      <c r="H56" s="144"/>
      <c r="I56" s="145"/>
      <c r="J56" s="146"/>
      <c r="K56" s="145"/>
      <c r="L56" s="146"/>
      <c r="M56" s="147"/>
      <c r="N56" s="148"/>
      <c r="O56" s="149"/>
      <c r="P56" s="150"/>
      <c r="Q56" s="150"/>
      <c r="R56" s="150"/>
      <c r="S56" s="150"/>
      <c r="T56" s="151"/>
      <c r="U56" s="152"/>
    </row>
    <row r="57" customFormat="false" ht="12.75" hidden="false" customHeight="false" outlineLevel="0" collapsed="false">
      <c r="D57" s="153" t="n">
        <f aca="false">SUM(D26:D56)</f>
        <v>81128.4458145995</v>
      </c>
      <c r="F57" s="47" t="n">
        <f aca="false">SUM(F26:F56)</f>
        <v>239732.876154551</v>
      </c>
      <c r="H57" s="153" t="n">
        <f aca="false">SUM(H26:H56)</f>
        <v>95165.4845864028</v>
      </c>
      <c r="J57" s="154" t="n">
        <f aca="false">SUM(J26:J56)</f>
        <v>42531.6745176395</v>
      </c>
      <c r="K57" s="154"/>
      <c r="L57" s="154" t="n">
        <f aca="false">SUM(L26:L56)</f>
        <v>309239.518926807</v>
      </c>
      <c r="M57" s="155" t="n">
        <f aca="false">SUM(M26:M56)</f>
        <v>-56489.5</v>
      </c>
      <c r="N57" s="156" t="n">
        <f aca="false">SUM(N26:N56)</f>
        <v>824287.5</v>
      </c>
      <c r="O57" s="156" t="n">
        <f aca="false">SUM(O26:O56)</f>
        <v>767798</v>
      </c>
      <c r="P57" s="48" t="n">
        <f aca="false">SUM(P26:P56)</f>
        <v>89943.5622029015</v>
      </c>
      <c r="Q57" s="48" t="n">
        <f aca="false">SUM(Q26:Q56)</f>
        <v>508329.59059811</v>
      </c>
      <c r="R57" s="48" t="n">
        <f aca="false">SUM(R26:R56)</f>
        <v>179396.454993828</v>
      </c>
      <c r="S57" s="48" t="n">
        <f aca="false">SUM(S26:S56)</f>
        <v>40037.4595687</v>
      </c>
      <c r="T57" s="48" t="n">
        <f aca="false">SUM(T26:T56)</f>
        <v>338896.525354748</v>
      </c>
      <c r="U57" s="157" t="n">
        <f aca="false">SUM(P57:T57)</f>
        <v>1156603.59271829</v>
      </c>
    </row>
    <row r="58" customFormat="false" ht="12.75" hidden="false" customHeight="false" outlineLevel="0" collapsed="false">
      <c r="D58" s="89"/>
      <c r="F58" s="89"/>
      <c r="M58" s="89"/>
      <c r="P58" s="54"/>
      <c r="R58" s="37"/>
    </row>
    <row r="59" customFormat="false" ht="12.75" hidden="false" customHeight="false" outlineLevel="0" collapsed="false">
      <c r="L59" s="168"/>
      <c r="Q59" s="51" t="s">
        <v>108</v>
      </c>
      <c r="R59" s="158" t="n">
        <f aca="false">U57/N57</f>
        <v>1.40315556491914</v>
      </c>
      <c r="U59" s="167"/>
      <c r="V59" s="159"/>
    </row>
    <row r="60" customFormat="false" ht="12.75" hidden="false" customHeight="false" outlineLevel="0" collapsed="false">
      <c r="A60" s="55" t="s">
        <v>109</v>
      </c>
      <c r="O60" s="76"/>
      <c r="S60" s="37"/>
      <c r="Z60" s="167"/>
    </row>
    <row r="61" customFormat="false" ht="12.75" hidden="false" customHeight="false" outlineLevel="0" collapsed="false">
      <c r="U61" s="159"/>
    </row>
    <row r="62" customFormat="false" ht="12.75" hidden="false" customHeight="false" outlineLevel="0" collapsed="false">
      <c r="R62" s="160"/>
      <c r="S62" s="160"/>
      <c r="U62" s="134"/>
    </row>
    <row r="63" customFormat="false" ht="12.75" hidden="false" customHeight="false" outlineLevel="0" collapsed="false">
      <c r="U63" s="134"/>
    </row>
    <row r="64" customFormat="false" ht="12.75" hidden="false" customHeight="false" outlineLevel="0" collapsed="false">
      <c r="U64" s="159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2001-12-06T19:03:03Z</dcterms:created>
  <dc:creator>tstaab</dc:creator>
  <dc:description/>
  <dc:language>en-US</dc:language>
  <cp:lastModifiedBy>tstaab</cp:lastModifiedBy>
  <dcterms:modified xsi:type="dcterms:W3CDTF">2001-12-14T15:30:05Z</dcterms:modified>
  <cp:revision>0</cp:revision>
  <dc:subject/>
  <dc:title/>
</cp:coreProperties>
</file>