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Kennedy Summary" sheetId="1" state="visible" r:id="rId3"/>
    <sheet name="Box Draw Detail" sheetId="2" state="visible" r:id="rId4"/>
    <sheet name="S Kitty Detail" sheetId="3" state="visible" r:id="rId5"/>
  </sheets>
  <externalReferences>
    <externalReference r:id="rId6"/>
    <externalReference r:id="rId7"/>
  </externalReferences>
  <definedNames>
    <definedName function="false" hidden="false" localSheetId="1" name="_xlnm.Print_Area" vbProcedure="false">'Box Draw Detail'!$A$1:$W$60</definedName>
    <definedName function="false" hidden="false" localSheetId="0" name="_xlnm.Print_Area" vbProcedure="false">'Kennedy Summary'!$A$1:$I$44</definedName>
    <definedName function="false" hidden="false" localSheetId="2" name="_xlnm.Print_Area" vbProcedure="false">'S Kitty Detail'!$A$1:$W$61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<sst xmlns="http://schemas.openxmlformats.org/spreadsheetml/2006/main" count="196" uniqueCount="117">
  <si>
    <t xml:space="preserve">Bill To:  </t>
  </si>
  <si>
    <t xml:space="preserve">Remit To:</t>
  </si>
  <si>
    <t xml:space="preserve">Verification Date: </t>
  </si>
  <si>
    <t xml:space="preserve">Enron North America Corp.</t>
  </si>
  <si>
    <t xml:space="preserve">Kennedy Oil</t>
  </si>
  <si>
    <t xml:space="preserve">Bank:  First Interstate Bank</t>
  </si>
  <si>
    <t xml:space="preserve">ABA:  102300129</t>
  </si>
  <si>
    <t xml:space="preserve">Due Date:</t>
  </si>
  <si>
    <t xml:space="preserve">Acct:  362170342</t>
  </si>
  <si>
    <t xml:space="preserve">Payment Method:</t>
  </si>
  <si>
    <t xml:space="preserve">Contact:  Theresa Staab</t>
  </si>
  <si>
    <t xml:space="preserve">Contact:  Ruth Reile</t>
  </si>
  <si>
    <t xml:space="preserve">Wire</t>
  </si>
  <si>
    <t xml:space="preserve">Tel:  (303) 575-6485</t>
  </si>
  <si>
    <t xml:space="preserve">Tel:  (307) 682-8726</t>
  </si>
  <si>
    <t xml:space="preserve">Terms:</t>
  </si>
  <si>
    <t xml:space="preserve">Fax: (303) 534-0552</t>
  </si>
  <si>
    <t xml:space="preserve">Fax: (307) 682-6060</t>
  </si>
  <si>
    <t xml:space="preserve">Last Day of Month</t>
  </si>
  <si>
    <t xml:space="preserve">Delivery Period: </t>
  </si>
  <si>
    <t xml:space="preserve">Contract #</t>
  </si>
  <si>
    <t xml:space="preserve">Meter # / Meter Name</t>
  </si>
  <si>
    <t xml:space="preserve">Net Volume Mmbtu</t>
  </si>
  <si>
    <t xml:space="preserve">WT. Average Price</t>
  </si>
  <si>
    <t xml:space="preserve">Box Draw </t>
  </si>
  <si>
    <t xml:space="preserve">South Kitty</t>
  </si>
  <si>
    <t xml:space="preserve">TOTAL</t>
  </si>
  <si>
    <t xml:space="preserve">Index</t>
  </si>
  <si>
    <t xml:space="preserve">Discount / Premium</t>
  </si>
  <si>
    <t xml:space="preserve">Price/MMBtu</t>
  </si>
  <si>
    <t xml:space="preserve">Mcf Quantity</t>
  </si>
  <si>
    <t xml:space="preserve">MMBtu Quantity</t>
  </si>
  <si>
    <t xml:space="preserve">Amount Due</t>
  </si>
  <si>
    <t xml:space="preserve">FOM CIG GD Box Draw</t>
  </si>
  <si>
    <t xml:space="preserve">FOM IF NGPL-Midcont. Box Draw</t>
  </si>
  <si>
    <t xml:space="preserve">FOM IF CIG - Rockies Box Draw</t>
  </si>
  <si>
    <t xml:space="preserve">Add'l CIG GD +.10 - Box Draw</t>
  </si>
  <si>
    <t xml:space="preserve">Add'l CIG GD - Box Draw</t>
  </si>
  <si>
    <t xml:space="preserve">FOM CIG GD South Kitty</t>
  </si>
  <si>
    <t xml:space="preserve">FOM IF NGPL-Midcont. South Kitty</t>
  </si>
  <si>
    <t xml:space="preserve">FOM IF CIG - Rockies South Kitty</t>
  </si>
  <si>
    <t xml:space="preserve">Add'l CIG GD -South Kitty</t>
  </si>
  <si>
    <t xml:space="preserve">Add'l CIG GD +.10 - South Kitty</t>
  </si>
  <si>
    <t xml:space="preserve">Box Draw</t>
  </si>
  <si>
    <t xml:space="preserve">Fuel Loss</t>
  </si>
  <si>
    <t xml:space="preserve">$             0.00</t>
  </si>
  <si>
    <t xml:space="preserve">$                                        0.00</t>
  </si>
  <si>
    <t xml:space="preserve">S. Kitty</t>
  </si>
  <si>
    <t xml:space="preserve">Total</t>
  </si>
  <si>
    <t xml:space="preserve">TOTAL PAYMENT</t>
  </si>
  <si>
    <t xml:space="preserve">Kennedy</t>
  </si>
  <si>
    <t xml:space="preserve">Contact:</t>
  </si>
  <si>
    <t xml:space="preserve">Ruth Reile</t>
  </si>
  <si>
    <t xml:space="preserve">Enron North America</t>
  </si>
  <si>
    <t xml:space="preserve">PH:</t>
  </si>
  <si>
    <t xml:space="preserve">307-682-8726</t>
  </si>
  <si>
    <t xml:space="preserve">FAX:</t>
  </si>
  <si>
    <t xml:space="preserve">307-682-6060</t>
  </si>
  <si>
    <t xml:space="preserve">Theresa Staab</t>
  </si>
  <si>
    <t xml:space="preserve">303-575-6485</t>
  </si>
  <si>
    <t xml:space="preserve">Inside FERC NGPL Midcont.:</t>
  </si>
  <si>
    <t xml:space="preserve">Inside FERC CIG:</t>
  </si>
  <si>
    <t xml:space="preserve">First of Month Nomination:</t>
  </si>
  <si>
    <t xml:space="preserve">MMBtu</t>
  </si>
  <si>
    <t xml:space="preserve">Additional Purchases:</t>
  </si>
  <si>
    <t xml:space="preserve">Wt. Avg. Btu:</t>
  </si>
  <si>
    <t xml:space="preserve">Nom.</t>
  </si>
  <si>
    <t xml:space="preserve">Pro rata Production</t>
  </si>
  <si>
    <t xml:space="preserve">Transportation/MMBtu</t>
  </si>
  <si>
    <t xml:space="preserve">Box Draw Net Backs:</t>
  </si>
  <si>
    <t xml:space="preserve">Index Discount/Premium</t>
  </si>
  <si>
    <t xml:space="preserve">Crestone Transport/MMBtu</t>
  </si>
  <si>
    <t xml:space="preserve">WIC Xport</t>
  </si>
  <si>
    <t xml:space="preserve">Trailblazer Xport</t>
  </si>
  <si>
    <t xml:space="preserve">Trailblazer Fuel (0%*NGPLindex)</t>
  </si>
  <si>
    <t xml:space="preserve">Total Receipts Fee Adjustment*</t>
  </si>
  <si>
    <t xml:space="preserve">Total Net Back</t>
  </si>
  <si>
    <t xml:space="preserve">FOM Nom.</t>
  </si>
  <si>
    <t xml:space="preserve">CIG GD</t>
  </si>
  <si>
    <t xml:space="preserve">IF NGPL Midcont.</t>
  </si>
  <si>
    <t xml:space="preserve">IF CIG Rockies</t>
  </si>
  <si>
    <t xml:space="preserve">Add'l Purchases</t>
  </si>
  <si>
    <t xml:space="preserve">See GD Pricing Sheet</t>
  </si>
  <si>
    <t xml:space="preserve">BOX DRAW</t>
  </si>
  <si>
    <t xml:space="preserve">Over 80% of FOM Nom.</t>
  </si>
  <si>
    <t xml:space="preserve">FOM CIG GD Volume MMBtu</t>
  </si>
  <si>
    <t xml:space="preserve">Box Draw (Less S. Kitty) 80% of FOM Nom. up to 12,000/Day</t>
  </si>
  <si>
    <t xml:space="preserve">NGPL Volume MMBtu</t>
  </si>
  <si>
    <t xml:space="preserve">80% of FOM Nom. Less 12,000/Day</t>
  </si>
  <si>
    <t xml:space="preserve">FOM CIG Volume MMBtu</t>
  </si>
  <si>
    <t xml:space="preserve">Additional CIG GD +.10 Purchases</t>
  </si>
  <si>
    <t xml:space="preserve">Add'l CIG GD + .10 Volume MMBtu</t>
  </si>
  <si>
    <t xml:space="preserve">Additional CIG GD - Daily Discount</t>
  </si>
  <si>
    <t xml:space="preserve">Add'l CIG GD - Daily Discount Volume MMBtu</t>
  </si>
  <si>
    <t xml:space="preserve"> Total Box Draw Allocated Fuel MMBtu</t>
  </si>
  <si>
    <t xml:space="preserve">Box Draw Wellhead Production MMBtu</t>
  </si>
  <si>
    <t xml:space="preserve">Total Purchased Production MMBtu</t>
  </si>
  <si>
    <t xml:space="preserve">Total Box Draw Payments by Pricing Package</t>
  </si>
  <si>
    <t xml:space="preserve">(7% Max to Maverick)</t>
  </si>
  <si>
    <t xml:space="preserve">CIG GD Rockies</t>
  </si>
  <si>
    <t xml:space="preserve">CIG GD less Netback</t>
  </si>
  <si>
    <t xml:space="preserve">NGPL less Netback</t>
  </si>
  <si>
    <t xml:space="preserve">CIG less Netback</t>
  </si>
  <si>
    <t xml:space="preserve">$ FOM CIG GD</t>
  </si>
  <si>
    <t xml:space="preserve">$ NGPL</t>
  </si>
  <si>
    <t xml:space="preserve">$ FOM CIG</t>
  </si>
  <si>
    <t xml:space="preserve">$ Add'l CIG GD + .10</t>
  </si>
  <si>
    <t xml:space="preserve">$ Add'l CIG GD - Daily Discount</t>
  </si>
  <si>
    <t xml:space="preserve">Total Payment</t>
  </si>
  <si>
    <t xml:space="preserve">Avg. $/Mmbtu:</t>
  </si>
  <si>
    <t xml:space="preserve">*Total Receipts Fee Adjustment is calculated by applying the Field Services Fee to the fuel volume and then dividing that dollar amount(fee times fuel volume) by the volume purchased.</t>
  </si>
  <si>
    <t xml:space="preserve">S. Kitty Net Backs:</t>
  </si>
  <si>
    <t xml:space="preserve">EMS Transport/MMBtu</t>
  </si>
  <si>
    <t xml:space="preserve">SOUTH KITTY</t>
  </si>
  <si>
    <t xml:space="preserve"> Total South Kitty Allocated Fuel MMBtu</t>
  </si>
  <si>
    <t xml:space="preserve">Total South Kitty Production MMBtu</t>
  </si>
  <si>
    <t xml:space="preserve">Total South Kitty Payments by Pricing Package</t>
  </si>
</sst>
</file>

<file path=xl/styles.xml><?xml version="1.0" encoding="utf-8"?>
<styleSheet xmlns="http://schemas.openxmlformats.org/spreadsheetml/2006/main">
  <numFmts count="22">
    <numFmt numFmtId="164" formatCode="General"/>
    <numFmt numFmtId="165" formatCode="dd\-mmm\-yy"/>
    <numFmt numFmtId="166" formatCode="[$-409]d\-mmm\-yy"/>
    <numFmt numFmtId="167" formatCode="_(\$* #,##0.00_);_(\$* \(#,##0.00\);_(\$* \-??_);_(@_)"/>
    <numFmt numFmtId="168" formatCode="mm/dd/yy"/>
    <numFmt numFmtId="169" formatCode="[$-409]mmm\-yy"/>
    <numFmt numFmtId="170" formatCode="0"/>
    <numFmt numFmtId="171" formatCode="_(\$* #,##0.0000_);_(\$* \(#,##0.0000\);_(\$* \-????_);_(@_)"/>
    <numFmt numFmtId="172" formatCode="[$-409]m/d/yyyy"/>
    <numFmt numFmtId="173" formatCode="_(\$* #,##0.0000_);_(\$* \(#,##0.0000\);_(\$* \-??_);_(@_)"/>
    <numFmt numFmtId="174" formatCode="_(\$* #,##0.000000_);_(\$* \(#,##0.000000\);_(\$* \-??_);_(@_)"/>
    <numFmt numFmtId="175" formatCode="_(* #,##0.00_);_(* \(#,##0.00\);_(* \-??_);_(@_)"/>
    <numFmt numFmtId="176" formatCode="_(* #,##0_);_(* \(#,##0\);_(* \-??_);_(@_)"/>
    <numFmt numFmtId="177" formatCode="0%"/>
    <numFmt numFmtId="178" formatCode="0.00%"/>
    <numFmt numFmtId="179" formatCode="0.0000"/>
    <numFmt numFmtId="180" formatCode="_(* #,##0_);_(* \(#,##0\);_(* \-_);_(@_)"/>
    <numFmt numFmtId="181" formatCode="0.0%"/>
    <numFmt numFmtId="182" formatCode="_(* #,##0.0000_);_(* \(#,##0.0000\);_(* \-??_);_(@_)"/>
    <numFmt numFmtId="183" formatCode="[$-409]d\-mmm"/>
    <numFmt numFmtId="184" formatCode="#,##0"/>
    <numFmt numFmtId="185" formatCode="#,##0.00"/>
  </numFmts>
  <fonts count="1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name val="Arial"/>
      <family val="2"/>
    </font>
    <font>
      <sz val="10"/>
      <color rgb="FF0000FF"/>
      <name val="Arial"/>
      <family val="2"/>
    </font>
    <font>
      <sz val="10"/>
      <color rgb="FFFF0000"/>
      <name val="Arial"/>
      <family val="2"/>
    </font>
    <font>
      <b val="true"/>
      <u val="single"/>
      <sz val="10"/>
      <name val="Arial"/>
      <family val="2"/>
    </font>
    <font>
      <b val="true"/>
      <sz val="10"/>
      <color rgb="FF000000"/>
      <name val="Arial"/>
      <family val="2"/>
    </font>
    <font>
      <b val="true"/>
      <sz val="10"/>
      <color rgb="FF0000FF"/>
      <name val="Arial"/>
      <family val="2"/>
    </font>
    <font>
      <b val="true"/>
      <sz val="9"/>
      <name val="Arial"/>
      <family val="2"/>
    </font>
    <font>
      <sz val="14"/>
      <color rgb="FFFFFFFF"/>
      <name val="Arial Black"/>
      <family val="2"/>
    </font>
    <font>
      <b val="true"/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41" fontId="1" fillId="0" borderId="0" applyFont="true" applyBorder="false" applyAlignment="false" applyProtection="false"/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42" fontId="1" fillId="0" borderId="0" applyFont="true" applyBorder="false" applyAlignment="false" applyProtection="false"/>
    <xf numFmtId="177" fontId="0" fillId="0" borderId="0" applyFont="true" applyBorder="false" applyAlignment="false" applyProtection="false"/>
  </cellStyleXfs>
  <cellXfs count="1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10" xfId="1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7" fillId="0" borderId="0" xfId="1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1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1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1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0" xfId="15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5" fillId="0" borderId="11" xfId="1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5" fillId="0" borderId="11" xfId="1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5" fillId="0" borderId="11" xfId="1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7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6" fontId="4" fillId="0" borderId="0" xfId="1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1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17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0" fillId="0" borderId="0" xfId="17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0" xfId="17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6" fontId="9" fillId="0" borderId="0" xfId="15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6" fontId="10" fillId="0" borderId="0" xfId="15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9" fontId="4" fillId="0" borderId="1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4" fillId="0" borderId="1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9" fontId="5" fillId="0" borderId="1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80" fontId="0" fillId="0" borderId="16" xfId="15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81" fontId="0" fillId="0" borderId="16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17" xfId="1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9" fontId="5" fillId="0" borderId="1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6" fontId="0" fillId="0" borderId="19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81" fontId="0" fillId="0" borderId="19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20" xfId="1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76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73" fontId="4" fillId="0" borderId="12" xfId="17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13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16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13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1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true" indent="0" shrinkToFit="false"/>
      <protection locked="true" hidden="false"/>
    </xf>
    <xf numFmtId="173" fontId="0" fillId="0" borderId="15" xfId="1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3" fontId="0" fillId="0" borderId="16" xfId="1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3" fontId="0" fillId="0" borderId="16" xfId="17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82" fontId="0" fillId="0" borderId="1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3" fontId="4" fillId="0" borderId="17" xfId="1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3" fontId="11" fillId="0" borderId="16" xfId="1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2" fillId="2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2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3" borderId="2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2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4" borderId="2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4" borderId="2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2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4" borderId="24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22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3" borderId="27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76" fontId="0" fillId="0" borderId="22" xfId="15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4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4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27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22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4" borderId="22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3" borderId="2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3" borderId="2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29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4" borderId="10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4" borderId="1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2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1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2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4" borderId="2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83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73" fontId="0" fillId="0" borderId="0" xfId="17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73" fontId="0" fillId="3" borderId="23" xfId="17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84" fontId="0" fillId="0" borderId="24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3" fontId="0" fillId="3" borderId="23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6" fontId="0" fillId="0" borderId="24" xfId="15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80" fontId="0" fillId="0" borderId="24" xfId="15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80" fontId="0" fillId="0" borderId="25" xfId="15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84" fontId="7" fillId="4" borderId="2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6" fontId="0" fillId="4" borderId="25" xfId="15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6" fontId="4" fillId="4" borderId="25" xfId="15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27" xfId="17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0" xfId="17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22" xfId="17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4" borderId="24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3" fontId="0" fillId="3" borderId="27" xfId="17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84" fontId="0" fillId="0" borderId="22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3" fontId="0" fillId="3" borderId="27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6" fontId="0" fillId="0" borderId="22" xfId="15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80" fontId="0" fillId="0" borderId="22" xfId="15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80" fontId="0" fillId="0" borderId="0" xfId="15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84" fontId="7" fillId="4" borderId="2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6" fontId="0" fillId="4" borderId="0" xfId="15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6" fontId="4" fillId="4" borderId="0" xfId="15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4" borderId="22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3" fontId="5" fillId="0" borderId="0" xfId="17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3" fontId="0" fillId="3" borderId="28" xfId="17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84" fontId="0" fillId="0" borderId="29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3" fontId="0" fillId="3" borderId="28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6" fontId="0" fillId="0" borderId="29" xfId="15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80" fontId="0" fillId="0" borderId="29" xfId="15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3" fontId="0" fillId="0" borderId="28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80" fontId="0" fillId="0" borderId="10" xfId="15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84" fontId="7" fillId="4" borderId="2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6" fontId="0" fillId="4" borderId="10" xfId="15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28" xfId="17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10" xfId="17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29" xfId="17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4" borderId="29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8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6" fontId="4" fillId="0" borderId="0" xfId="15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8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84" fontId="13" fillId="4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0" xfId="1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4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6" fontId="0" fillId="0" borderId="0" xfId="15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73" fontId="4" fillId="0" borderId="0" xfId="17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8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80" fontId="0" fillId="0" borderId="0" xfId="15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73" fontId="0" fillId="0" borderId="0" xfId="1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3" fontId="0" fillId="0" borderId="0" xfId="17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82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3" fontId="4" fillId="0" borderId="0" xfId="1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2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27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4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4" borderId="22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85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externalLink" Target="externalLinks/externalLink2.xml"/><Relationship Id="rId8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Producer%20Pricing%20Detail%20Oct01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Enron%20Statement%20Oct%2001%20II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dex Pricing"/>
      <sheetName val="Independent Summary"/>
      <sheetName val="Independent Detail"/>
      <sheetName val="Kennedy Summary"/>
      <sheetName val="Box Draw Detail"/>
      <sheetName val="S Kitty Detail"/>
      <sheetName val="Internal Kennedy Total"/>
      <sheetName val="Kennedy Gas Daily Pricing"/>
      <sheetName val="MTG Summary"/>
      <sheetName val="MTG Detail"/>
      <sheetName val="Phillips Summary"/>
      <sheetName val="Phillips Detail"/>
      <sheetName val="Internal Phillips Combined"/>
      <sheetName val="Quantum Summary"/>
      <sheetName val="Quantum Detail"/>
      <sheetName val="Wellstar Summary"/>
      <sheetName val="Wellstar Detail"/>
      <sheetName val="North Finn Summary"/>
      <sheetName val="North Finn Detail"/>
      <sheetName val="Westport Summary"/>
      <sheetName val="Westport Detail"/>
      <sheetName val="Citation Summary"/>
      <sheetName val="Citation Detail"/>
      <sheetName val="Internal Xfer Summary"/>
    </sheetNames>
    <sheetDataSet>
      <sheetData sheetId="0">
        <row r="1">
          <cell r="A1">
            <v>37165</v>
          </cell>
        </row>
        <row r="3">
          <cell r="B3">
            <v>1.05</v>
          </cell>
        </row>
        <row r="3">
          <cell r="F3">
            <v>0.0068</v>
          </cell>
        </row>
        <row r="4">
          <cell r="B4">
            <v>1.7</v>
          </cell>
        </row>
        <row r="7">
          <cell r="A7">
            <v>37165</v>
          </cell>
          <cell r="B7">
            <v>1.32</v>
          </cell>
        </row>
        <row r="8">
          <cell r="A8">
            <v>37166</v>
          </cell>
          <cell r="B8">
            <v>1.35</v>
          </cell>
        </row>
        <row r="9">
          <cell r="A9">
            <v>37167</v>
          </cell>
          <cell r="B9">
            <v>1.32</v>
          </cell>
        </row>
        <row r="10">
          <cell r="A10">
            <v>37168</v>
          </cell>
          <cell r="B10">
            <v>1.57</v>
          </cell>
        </row>
        <row r="11">
          <cell r="A11">
            <v>37169</v>
          </cell>
          <cell r="B11">
            <v>1.695</v>
          </cell>
        </row>
        <row r="12">
          <cell r="A12">
            <v>37170</v>
          </cell>
          <cell r="B12">
            <v>1.61</v>
          </cell>
        </row>
        <row r="13">
          <cell r="A13">
            <v>37171</v>
          </cell>
          <cell r="B13">
            <v>1.61</v>
          </cell>
        </row>
        <row r="14">
          <cell r="A14">
            <v>37172</v>
          </cell>
          <cell r="B14">
            <v>1.61</v>
          </cell>
        </row>
        <row r="15">
          <cell r="A15">
            <v>37173</v>
          </cell>
          <cell r="B15">
            <v>1.525</v>
          </cell>
        </row>
        <row r="16">
          <cell r="A16">
            <v>37174</v>
          </cell>
          <cell r="B16">
            <v>1.46</v>
          </cell>
        </row>
        <row r="17">
          <cell r="A17">
            <v>37175</v>
          </cell>
          <cell r="B17">
            <v>1.73</v>
          </cell>
        </row>
        <row r="18">
          <cell r="A18">
            <v>37176</v>
          </cell>
          <cell r="B18">
            <v>2.045</v>
          </cell>
        </row>
        <row r="19">
          <cell r="A19">
            <v>37177</v>
          </cell>
          <cell r="B19">
            <v>1.94</v>
          </cell>
        </row>
        <row r="20">
          <cell r="A20">
            <v>37178</v>
          </cell>
          <cell r="B20">
            <v>1.94</v>
          </cell>
        </row>
        <row r="21">
          <cell r="A21">
            <v>37179</v>
          </cell>
          <cell r="B21">
            <v>1.94</v>
          </cell>
        </row>
        <row r="22">
          <cell r="A22">
            <v>37180</v>
          </cell>
          <cell r="B22">
            <v>1.785</v>
          </cell>
        </row>
        <row r="23">
          <cell r="A23">
            <v>37181</v>
          </cell>
          <cell r="B23">
            <v>1.84</v>
          </cell>
        </row>
        <row r="24">
          <cell r="A24">
            <v>37182</v>
          </cell>
          <cell r="B24">
            <v>2.205</v>
          </cell>
        </row>
        <row r="25">
          <cell r="A25">
            <v>37183</v>
          </cell>
          <cell r="B25">
            <v>1.995</v>
          </cell>
        </row>
        <row r="26">
          <cell r="A26">
            <v>37184</v>
          </cell>
          <cell r="B26">
            <v>1.81</v>
          </cell>
        </row>
        <row r="27">
          <cell r="A27">
            <v>37185</v>
          </cell>
          <cell r="B27">
            <v>1.81</v>
          </cell>
        </row>
        <row r="28">
          <cell r="A28">
            <v>37186</v>
          </cell>
          <cell r="B28">
            <v>1.81</v>
          </cell>
        </row>
        <row r="29">
          <cell r="A29">
            <v>37187</v>
          </cell>
          <cell r="B29">
            <v>2.285</v>
          </cell>
        </row>
        <row r="30">
          <cell r="A30">
            <v>37188</v>
          </cell>
          <cell r="B30">
            <v>2.585</v>
          </cell>
        </row>
        <row r="31">
          <cell r="A31">
            <v>37189</v>
          </cell>
          <cell r="B31">
            <v>2.405</v>
          </cell>
        </row>
        <row r="32">
          <cell r="A32">
            <v>37190</v>
          </cell>
          <cell r="B32">
            <v>2.8</v>
          </cell>
        </row>
        <row r="33">
          <cell r="A33">
            <v>37191</v>
          </cell>
          <cell r="B33">
            <v>2.38</v>
          </cell>
        </row>
        <row r="34">
          <cell r="A34">
            <v>37192</v>
          </cell>
          <cell r="B34">
            <v>2.38</v>
          </cell>
        </row>
        <row r="35">
          <cell r="A35">
            <v>37193</v>
          </cell>
          <cell r="B35">
            <v>2.38</v>
          </cell>
        </row>
        <row r="36">
          <cell r="A36">
            <v>37194</v>
          </cell>
          <cell r="B36">
            <v>2.65</v>
          </cell>
        </row>
        <row r="37">
          <cell r="B37">
            <v>2.64</v>
          </cell>
        </row>
      </sheetData>
      <sheetData sheetId="1">
        <row r="17">
          <cell r="A17" t="str">
            <v>10/01/01 - 10/31/01</v>
          </cell>
        </row>
      </sheetData>
      <sheetData sheetId="2"/>
      <sheetData sheetId="3"/>
      <sheetData sheetId="4"/>
      <sheetData sheetId="5"/>
      <sheetData sheetId="6">
        <row r="7">
          <cell r="C7">
            <v>21032</v>
          </cell>
        </row>
        <row r="7">
          <cell r="H7">
            <v>0.319430145880946</v>
          </cell>
        </row>
        <row r="8">
          <cell r="C8">
            <v>21893</v>
          </cell>
        </row>
        <row r="8">
          <cell r="H8">
            <v>0.680569854119054</v>
          </cell>
        </row>
        <row r="18">
          <cell r="M18">
            <v>11874</v>
          </cell>
        </row>
        <row r="18">
          <cell r="T18">
            <v>0.108463561813399</v>
          </cell>
          <cell r="U18">
            <v>0.309453814018258</v>
          </cell>
          <cell r="V18">
            <v>0.124452008871009</v>
          </cell>
          <cell r="W18">
            <v>0.0384238485739337</v>
          </cell>
          <cell r="X18">
            <v>0.4192067667234</v>
          </cell>
        </row>
        <row r="19">
          <cell r="M19">
            <v>12351</v>
          </cell>
        </row>
        <row r="19">
          <cell r="T19">
            <v>0.10587791063562</v>
          </cell>
          <cell r="U19">
            <v>0.302076777847703</v>
          </cell>
          <cell r="V19">
            <v>0.121485210824418</v>
          </cell>
          <cell r="W19">
            <v>0.0375078665827565</v>
          </cell>
          <cell r="X19">
            <v>0.433052234109503</v>
          </cell>
        </row>
        <row r="20">
          <cell r="M20">
            <v>12333</v>
          </cell>
        </row>
        <row r="20">
          <cell r="T20">
            <v>0.154422293204097</v>
          </cell>
          <cell r="U20">
            <v>0.440577156074458</v>
          </cell>
          <cell r="V20">
            <v>0.177185446267944</v>
          </cell>
          <cell r="W20">
            <v>0.0547049968792452</v>
          </cell>
          <cell r="X20">
            <v>0.173110107574256</v>
          </cell>
        </row>
        <row r="21">
          <cell r="M21">
            <v>12320</v>
          </cell>
        </row>
        <row r="21">
          <cell r="T21">
            <v>0.114315223004376</v>
          </cell>
          <cell r="U21">
            <v>0.326148995732884</v>
          </cell>
          <cell r="V21">
            <v>0.131166254450575</v>
          </cell>
          <cell r="W21">
            <v>0.0404968336368331</v>
          </cell>
          <cell r="X21">
            <v>0.387872693175332</v>
          </cell>
        </row>
        <row r="22">
          <cell r="M22">
            <v>12463</v>
          </cell>
        </row>
        <row r="22">
          <cell r="T22">
            <v>0.107573083710581</v>
          </cell>
          <cell r="U22">
            <v>0.306913220286964</v>
          </cell>
          <cell r="V22">
            <v>0.123430266758741</v>
          </cell>
          <cell r="W22">
            <v>0.0381083915189647</v>
          </cell>
          <cell r="X22">
            <v>0.42397503772475</v>
          </cell>
        </row>
        <row r="23">
          <cell r="M23">
            <v>12502</v>
          </cell>
        </row>
        <row r="23">
          <cell r="T23">
            <v>0.107012008955831</v>
          </cell>
          <cell r="U23">
            <v>0.305312436393242</v>
          </cell>
          <cell r="V23">
            <v>0.122786484836149</v>
          </cell>
          <cell r="W23">
            <v>0.0379096275188276</v>
          </cell>
          <cell r="X23">
            <v>0.42697944229595</v>
          </cell>
        </row>
        <row r="24">
          <cell r="M24">
            <v>12561</v>
          </cell>
        </row>
        <row r="24">
          <cell r="T24">
            <v>0.106791925860099</v>
          </cell>
          <cell r="U24">
            <v>0.30468452456519</v>
          </cell>
          <cell r="V24">
            <v>0.122533959629301</v>
          </cell>
          <cell r="W24">
            <v>0.0378316618001777</v>
          </cell>
          <cell r="X24">
            <v>0.428157928145233</v>
          </cell>
        </row>
        <row r="25">
          <cell r="M25">
            <v>12530</v>
          </cell>
        </row>
        <row r="25">
          <cell r="T25">
            <v>0.107153775603791</v>
          </cell>
          <cell r="U25">
            <v>0.30571690614491</v>
          </cell>
          <cell r="V25">
            <v>0.122949149087945</v>
          </cell>
          <cell r="W25">
            <v>0.0379598491796596</v>
          </cell>
          <cell r="X25">
            <v>0.426220319983695</v>
          </cell>
        </row>
        <row r="26">
          <cell r="M26">
            <v>11016</v>
          </cell>
        </row>
        <row r="26">
          <cell r="T26">
            <v>0.112550173936313</v>
          </cell>
          <cell r="U26">
            <v>0.321113192400321</v>
          </cell>
          <cell r="V26">
            <v>0.129141022210329</v>
          </cell>
          <cell r="W26">
            <v>0.0398715547230399</v>
          </cell>
          <cell r="X26">
            <v>0.397324056729997</v>
          </cell>
        </row>
        <row r="27">
          <cell r="M27">
            <v>12312</v>
          </cell>
        </row>
        <row r="27">
          <cell r="T27">
            <v>0.10782403609516</v>
          </cell>
          <cell r="U27">
            <v>0.307629204265792</v>
          </cell>
          <cell r="V27">
            <v>0.123718211648893</v>
          </cell>
          <cell r="W27">
            <v>0.0381972928630025</v>
          </cell>
          <cell r="X27">
            <v>0.422631255127153</v>
          </cell>
        </row>
        <row r="28">
          <cell r="M28">
            <v>11697</v>
          </cell>
        </row>
        <row r="28">
          <cell r="T28">
            <v>0.108031746847148</v>
          </cell>
          <cell r="U28">
            <v>0.308221816967611</v>
          </cell>
          <cell r="V28">
            <v>0.123956540723808</v>
          </cell>
          <cell r="W28">
            <v>0.0382708756068117</v>
          </cell>
          <cell r="X28">
            <v>0.421519019854622</v>
          </cell>
        </row>
        <row r="29">
          <cell r="M29">
            <v>11747</v>
          </cell>
        </row>
        <row r="29">
          <cell r="T29">
            <v>0.105445246690734</v>
          </cell>
          <cell r="U29">
            <v>0.300842358604092</v>
          </cell>
          <cell r="V29">
            <v>0.120988768551945</v>
          </cell>
          <cell r="W29">
            <v>0.037354592860008</v>
          </cell>
          <cell r="X29">
            <v>0.435369033293221</v>
          </cell>
        </row>
        <row r="30">
          <cell r="M30">
            <v>8603</v>
          </cell>
        </row>
        <row r="30">
          <cell r="T30">
            <v>0.124375314191087</v>
          </cell>
          <cell r="U30">
            <v>0.354851110388266</v>
          </cell>
          <cell r="V30">
            <v>0.142709288227814</v>
          </cell>
          <cell r="W30">
            <v>0.0553863441464352</v>
          </cell>
          <cell r="X30">
            <v>0.322677943046397</v>
          </cell>
        </row>
        <row r="31">
          <cell r="M31">
            <v>11517</v>
          </cell>
        </row>
        <row r="31">
          <cell r="T31">
            <v>0.109682634886693</v>
          </cell>
          <cell r="U31">
            <v>0.312931911231648</v>
          </cell>
          <cell r="V31">
            <v>0.125850783633661</v>
          </cell>
          <cell r="W31">
            <v>0.0488434558114064</v>
          </cell>
          <cell r="X31">
            <v>0.402691214436592</v>
          </cell>
        </row>
        <row r="32">
          <cell r="M32">
            <v>12391</v>
          </cell>
        </row>
        <row r="32">
          <cell r="T32">
            <v>0.106163864909889</v>
          </cell>
          <cell r="U32">
            <v>0.302892624564592</v>
          </cell>
          <cell r="V32">
            <v>0.12181331717906</v>
          </cell>
          <cell r="W32">
            <v>0.0472764904841234</v>
          </cell>
          <cell r="X32">
            <v>0.421853702862335</v>
          </cell>
        </row>
        <row r="33">
          <cell r="M33">
            <v>12617</v>
          </cell>
        </row>
        <row r="33">
          <cell r="T33">
            <v>0.107001119365015</v>
          </cell>
          <cell r="U33">
            <v>0.305281367660527</v>
          </cell>
          <cell r="V33">
            <v>0.122773990027475</v>
          </cell>
          <cell r="W33">
            <v>0.0476493334690139</v>
          </cell>
          <cell r="X33">
            <v>0.417294189477969</v>
          </cell>
        </row>
        <row r="34">
          <cell r="M34">
            <v>12586</v>
          </cell>
        </row>
        <row r="34">
          <cell r="T34">
            <v>0.107901487942535</v>
          </cell>
          <cell r="U34">
            <v>0.307850179579271</v>
          </cell>
          <cell r="V34">
            <v>0.12380708055413</v>
          </cell>
          <cell r="W34">
            <v>0.048050282195998</v>
          </cell>
          <cell r="X34">
            <v>0.412390969728066</v>
          </cell>
        </row>
        <row r="35">
          <cell r="M35">
            <v>12893</v>
          </cell>
        </row>
        <row r="35">
          <cell r="T35">
            <v>0.1084831446184</v>
          </cell>
          <cell r="U35">
            <v>0.309509685073895</v>
          </cell>
          <cell r="V35">
            <v>0.124474478347218</v>
          </cell>
          <cell r="W35">
            <v>0.0483093033452839</v>
          </cell>
          <cell r="X35">
            <v>0.409223388615202</v>
          </cell>
        </row>
        <row r="36">
          <cell r="M36">
            <v>12703</v>
          </cell>
        </row>
        <row r="36">
          <cell r="T36">
            <v>0.102570355557723</v>
          </cell>
          <cell r="U36">
            <v>0.292640101448569</v>
          </cell>
          <cell r="V36">
            <v>0.117690094132566</v>
          </cell>
          <cell r="W36">
            <v>0.0456762425010974</v>
          </cell>
          <cell r="X36">
            <v>0.441423206360045</v>
          </cell>
        </row>
        <row r="37">
          <cell r="M37">
            <v>10384</v>
          </cell>
        </row>
        <row r="37">
          <cell r="T37">
            <v>0.109457138395878</v>
          </cell>
          <cell r="U37">
            <v>0.312288554624473</v>
          </cell>
          <cell r="V37">
            <v>0.125592047051476</v>
          </cell>
          <cell r="W37">
            <v>0.0487430385676365</v>
          </cell>
          <cell r="X37">
            <v>0.403919221360537</v>
          </cell>
        </row>
        <row r="38">
          <cell r="M38">
            <v>9452</v>
          </cell>
        </row>
        <row r="38">
          <cell r="T38">
            <v>0.113055398758165</v>
          </cell>
          <cell r="U38">
            <v>0.322554632690912</v>
          </cell>
          <cell r="V38">
            <v>0.129720721447195</v>
          </cell>
          <cell r="W38">
            <v>0.0503454022525065</v>
          </cell>
          <cell r="X38">
            <v>0.384323844851222</v>
          </cell>
        </row>
        <row r="39">
          <cell r="M39">
            <v>12659</v>
          </cell>
        </row>
        <row r="39">
          <cell r="T39">
            <v>0.1083183105846</v>
          </cell>
          <cell r="U39">
            <v>0.309039402523822</v>
          </cell>
          <cell r="V39">
            <v>0.124285346381664</v>
          </cell>
          <cell r="W39">
            <v>0.0482359000772599</v>
          </cell>
          <cell r="X39">
            <v>0.410121040432655</v>
          </cell>
        </row>
        <row r="40">
          <cell r="M40">
            <v>12038</v>
          </cell>
        </row>
        <row r="40">
          <cell r="T40">
            <v>0.109797165009006</v>
          </cell>
          <cell r="U40">
            <v>0.313258673349518</v>
          </cell>
          <cell r="V40">
            <v>0.125982196465398</v>
          </cell>
          <cell r="W40">
            <v>0.057561281227974</v>
          </cell>
          <cell r="X40">
            <v>0.393400683948103</v>
          </cell>
        </row>
        <row r="41">
          <cell r="M41">
            <v>12570</v>
          </cell>
        </row>
        <row r="41">
          <cell r="T41">
            <v>0.141027360515021</v>
          </cell>
          <cell r="U41">
            <v>0.402360515021459</v>
          </cell>
          <cell r="V41">
            <v>0.161815987124464</v>
          </cell>
          <cell r="W41">
            <v>0.0739337446351931</v>
          </cell>
          <cell r="X41">
            <v>0.220862392703863</v>
          </cell>
        </row>
        <row r="42">
          <cell r="M42">
            <v>11942</v>
          </cell>
        </row>
        <row r="42">
          <cell r="T42">
            <v>0.121595836947095</v>
          </cell>
          <cell r="U42">
            <v>0.346921075455334</v>
          </cell>
          <cell r="V42">
            <v>0.139520092512287</v>
          </cell>
          <cell r="W42">
            <v>0.0637467476149176</v>
          </cell>
          <cell r="X42">
            <v>0.328216247470367</v>
          </cell>
        </row>
        <row r="43">
          <cell r="M43">
            <v>12691</v>
          </cell>
        </row>
        <row r="43">
          <cell r="T43">
            <v>0.105300052574919</v>
          </cell>
          <cell r="U43">
            <v>0.300428110056831</v>
          </cell>
          <cell r="V43">
            <v>0.120822171594522</v>
          </cell>
          <cell r="W43">
            <v>0.0552036652229427</v>
          </cell>
          <cell r="X43">
            <v>0.418246000550785</v>
          </cell>
        </row>
        <row r="44">
          <cell r="M44">
            <v>12654</v>
          </cell>
        </row>
        <row r="44">
          <cell r="T44">
            <v>0.107474128018398</v>
          </cell>
          <cell r="U44">
            <v>0.306630893062476</v>
          </cell>
          <cell r="V44">
            <v>0.123316724159959</v>
          </cell>
          <cell r="W44">
            <v>0.05634342660023</v>
          </cell>
          <cell r="X44">
            <v>0.406234828158937</v>
          </cell>
        </row>
        <row r="45">
          <cell r="M45">
            <v>12821</v>
          </cell>
        </row>
        <row r="45">
          <cell r="T45">
            <v>0.104606048547553</v>
          </cell>
          <cell r="U45">
            <v>0.298448070035814</v>
          </cell>
          <cell r="V45">
            <v>0.120025865499403</v>
          </cell>
          <cell r="W45">
            <v>0.0548398328690808</v>
          </cell>
          <cell r="X45">
            <v>0.42208018304815</v>
          </cell>
        </row>
        <row r="46">
          <cell r="M46">
            <v>12738</v>
          </cell>
        </row>
        <row r="46">
          <cell r="T46">
            <v>0.10525788933657</v>
          </cell>
          <cell r="U46">
            <v>0.300307815510899</v>
          </cell>
          <cell r="V46">
            <v>0.120773793137966</v>
          </cell>
          <cell r="W46">
            <v>0.0551815611001276</v>
          </cell>
          <cell r="X46">
            <v>0.418478940914437</v>
          </cell>
        </row>
        <row r="47">
          <cell r="M47">
            <v>12081</v>
          </cell>
        </row>
        <row r="47">
          <cell r="T47">
            <v>0.136518549774417</v>
          </cell>
          <cell r="U47">
            <v>0.389496575675939</v>
          </cell>
          <cell r="V47">
            <v>0.156642539517673</v>
          </cell>
          <cell r="W47">
            <v>0.0834171832905969</v>
          </cell>
          <cell r="X47">
            <v>0.233925151741374</v>
          </cell>
        </row>
        <row r="48">
          <cell r="M48">
            <v>12839</v>
          </cell>
        </row>
        <row r="48">
          <cell r="T48">
            <v>0.10890166226503</v>
          </cell>
          <cell r="U48">
            <v>0.310703743980115</v>
          </cell>
          <cell r="V48">
            <v>0.124954689037336</v>
          </cell>
          <cell r="W48">
            <v>0.0727305680700119</v>
          </cell>
          <cell r="X48">
            <v>0.382709336647507</v>
          </cell>
        </row>
        <row r="49">
          <cell r="M49">
            <v>373885</v>
          </cell>
          <cell r="N49">
            <v>796590</v>
          </cell>
        </row>
      </sheetData>
      <sheetData sheetId="7">
        <row r="7">
          <cell r="B7">
            <v>-0.15</v>
          </cell>
        </row>
        <row r="8">
          <cell r="B8">
            <v>-0.1</v>
          </cell>
        </row>
        <row r="9">
          <cell r="B9">
            <v>-0.08</v>
          </cell>
        </row>
        <row r="10">
          <cell r="B10">
            <v>-0.08</v>
          </cell>
        </row>
        <row r="11">
          <cell r="B11">
            <v>-0.08</v>
          </cell>
        </row>
        <row r="12">
          <cell r="B12">
            <v>-0.12</v>
          </cell>
        </row>
        <row r="13">
          <cell r="B13">
            <v>-0.12</v>
          </cell>
        </row>
        <row r="14">
          <cell r="B14">
            <v>-0.12</v>
          </cell>
        </row>
        <row r="15">
          <cell r="B15">
            <v>-0.1</v>
          </cell>
        </row>
        <row r="16">
          <cell r="B16">
            <v>-0.1</v>
          </cell>
        </row>
        <row r="17">
          <cell r="B17">
            <v>-0.08</v>
          </cell>
        </row>
        <row r="18">
          <cell r="B18">
            <v>-0.08</v>
          </cell>
        </row>
        <row r="19">
          <cell r="B19">
            <v>-0.08</v>
          </cell>
        </row>
        <row r="20">
          <cell r="B20">
            <v>-0.08</v>
          </cell>
        </row>
        <row r="21">
          <cell r="B21">
            <v>-0.08</v>
          </cell>
        </row>
        <row r="22">
          <cell r="B22">
            <v>-0.08</v>
          </cell>
        </row>
        <row r="23">
          <cell r="B23">
            <v>-0.08</v>
          </cell>
        </row>
        <row r="24">
          <cell r="B24">
            <v>-0.08</v>
          </cell>
        </row>
        <row r="25">
          <cell r="B25">
            <v>-0.08</v>
          </cell>
        </row>
        <row r="26">
          <cell r="B26">
            <v>-0.08</v>
          </cell>
        </row>
        <row r="27">
          <cell r="B27">
            <v>-0.08</v>
          </cell>
        </row>
        <row r="28">
          <cell r="B28">
            <v>-0.08</v>
          </cell>
        </row>
        <row r="29">
          <cell r="B29">
            <v>-0.06</v>
          </cell>
        </row>
        <row r="30">
          <cell r="B30">
            <v>-0.06</v>
          </cell>
        </row>
        <row r="31">
          <cell r="B31">
            <v>-0.06</v>
          </cell>
        </row>
        <row r="32">
          <cell r="B32">
            <v>-0.12</v>
          </cell>
        </row>
        <row r="33">
          <cell r="B33">
            <v>-0.12</v>
          </cell>
        </row>
        <row r="34">
          <cell r="B34">
            <v>-0.12</v>
          </cell>
        </row>
        <row r="35">
          <cell r="B35">
            <v>-0.12</v>
          </cell>
        </row>
        <row r="36">
          <cell r="B36">
            <v>-0.12</v>
          </cell>
        </row>
        <row r="37">
          <cell r="B37">
            <v>-0.12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Enron Detail"/>
      <sheetName val="Enron Summary"/>
      <sheetName val="Enron Imbalance"/>
      <sheetName val="Enron Fuel Sale"/>
      <sheetName val="Citation Oct 01"/>
    </sheetNames>
    <sheetDataSet>
      <sheetData sheetId="0">
        <row r="9">
          <cell r="C9">
            <v>0.955517704938802</v>
          </cell>
        </row>
        <row r="9">
          <cell r="F9">
            <v>0.955273789270098</v>
          </cell>
        </row>
        <row r="14">
          <cell r="C14">
            <v>13160</v>
          </cell>
          <cell r="D14">
            <v>-1286</v>
          </cell>
        </row>
        <row r="14">
          <cell r="F14">
            <v>29427</v>
          </cell>
          <cell r="G14">
            <v>-2523</v>
          </cell>
        </row>
        <row r="15">
          <cell r="C15">
            <v>13384</v>
          </cell>
          <cell r="D15">
            <v>-1033</v>
          </cell>
        </row>
        <row r="15">
          <cell r="F15">
            <v>29351</v>
          </cell>
          <cell r="G15">
            <v>-1977</v>
          </cell>
        </row>
        <row r="16">
          <cell r="C16">
            <v>13486</v>
          </cell>
          <cell r="D16">
            <v>-1153</v>
          </cell>
        </row>
        <row r="16">
          <cell r="F16">
            <v>16390</v>
          </cell>
          <cell r="G16">
            <v>-1486</v>
          </cell>
        </row>
        <row r="17">
          <cell r="C17">
            <v>13449</v>
          </cell>
          <cell r="D17">
            <v>-1129</v>
          </cell>
        </row>
        <row r="17">
          <cell r="F17">
            <v>26594</v>
          </cell>
          <cell r="G17">
            <v>-2121</v>
          </cell>
        </row>
        <row r="18">
          <cell r="C18">
            <v>13546</v>
          </cell>
          <cell r="D18">
            <v>-1083</v>
          </cell>
        </row>
        <row r="18">
          <cell r="F18">
            <v>28754</v>
          </cell>
          <cell r="G18">
            <v>-2118</v>
          </cell>
        </row>
        <row r="19">
          <cell r="C19">
            <v>13631</v>
          </cell>
          <cell r="D19">
            <v>-1129</v>
          </cell>
        </row>
        <row r="19">
          <cell r="F19">
            <v>29010</v>
          </cell>
          <cell r="G19">
            <v>-2208</v>
          </cell>
        </row>
        <row r="20">
          <cell r="C20">
            <v>13682</v>
          </cell>
          <cell r="D20">
            <v>-1121</v>
          </cell>
        </row>
        <row r="20">
          <cell r="F20">
            <v>29039</v>
          </cell>
          <cell r="G20">
            <v>-2215</v>
          </cell>
        </row>
        <row r="21">
          <cell r="C21">
            <v>13579</v>
          </cell>
          <cell r="D21">
            <v>-1049</v>
          </cell>
        </row>
        <row r="21">
          <cell r="F21">
            <v>28726</v>
          </cell>
          <cell r="G21">
            <v>-2004</v>
          </cell>
        </row>
        <row r="22">
          <cell r="C22">
            <v>12132</v>
          </cell>
          <cell r="D22">
            <v>-1116</v>
          </cell>
        </row>
        <row r="22">
          <cell r="F22">
            <v>28893</v>
          </cell>
          <cell r="G22">
            <v>-2539</v>
          </cell>
        </row>
        <row r="23">
          <cell r="C23">
            <v>13436</v>
          </cell>
          <cell r="D23">
            <v>-1124</v>
          </cell>
        </row>
        <row r="23">
          <cell r="F23">
            <v>28868</v>
          </cell>
          <cell r="G23">
            <v>-2172</v>
          </cell>
        </row>
        <row r="24">
          <cell r="C24">
            <v>12704</v>
          </cell>
          <cell r="D24">
            <v>-1007</v>
          </cell>
        </row>
        <row r="24">
          <cell r="F24">
            <v>29349</v>
          </cell>
          <cell r="G24">
            <v>-2113</v>
          </cell>
        </row>
        <row r="25">
          <cell r="C25">
            <v>12811</v>
          </cell>
          <cell r="D25">
            <v>-1064</v>
          </cell>
        </row>
        <row r="25">
          <cell r="F25">
            <v>30341</v>
          </cell>
          <cell r="G25">
            <v>-2200</v>
          </cell>
        </row>
        <row r="26">
          <cell r="C26">
            <v>9513</v>
          </cell>
          <cell r="D26">
            <v>-910</v>
          </cell>
        </row>
        <row r="26">
          <cell r="F26">
            <v>27107</v>
          </cell>
          <cell r="G26">
            <v>-1893</v>
          </cell>
        </row>
        <row r="27">
          <cell r="C27">
            <v>12532</v>
          </cell>
          <cell r="D27">
            <v>-1015</v>
          </cell>
        </row>
        <row r="27">
          <cell r="F27">
            <v>29172</v>
          </cell>
          <cell r="G27">
            <v>-2342</v>
          </cell>
        </row>
        <row r="28">
          <cell r="C28">
            <v>13294</v>
          </cell>
          <cell r="D28">
            <v>-903</v>
          </cell>
        </row>
        <row r="28">
          <cell r="F28">
            <v>29258</v>
          </cell>
          <cell r="G28">
            <v>-2031</v>
          </cell>
        </row>
        <row r="29">
          <cell r="C29">
            <v>13674</v>
          </cell>
          <cell r="D29">
            <v>-1057</v>
          </cell>
        </row>
        <row r="29">
          <cell r="F29">
            <v>28851</v>
          </cell>
          <cell r="G29">
            <v>-2160</v>
          </cell>
        </row>
        <row r="30">
          <cell r="C30">
            <v>13671</v>
          </cell>
          <cell r="D30">
            <v>-1085</v>
          </cell>
        </row>
        <row r="30">
          <cell r="F30">
            <v>28550</v>
          </cell>
          <cell r="G30">
            <v>-2156</v>
          </cell>
        </row>
        <row r="31">
          <cell r="C31">
            <v>13957</v>
          </cell>
          <cell r="D31">
            <v>-1064</v>
          </cell>
        </row>
        <row r="31">
          <cell r="F31">
            <v>28064</v>
          </cell>
          <cell r="G31">
            <v>-2186</v>
          </cell>
        </row>
        <row r="32">
          <cell r="C32">
            <v>13718</v>
          </cell>
          <cell r="D32">
            <v>-1015</v>
          </cell>
        </row>
        <row r="32">
          <cell r="F32">
            <v>30366</v>
          </cell>
          <cell r="G32">
            <v>-2063</v>
          </cell>
        </row>
        <row r="33">
          <cell r="C33">
            <v>11385</v>
          </cell>
          <cell r="D33">
            <v>-1001</v>
          </cell>
        </row>
        <row r="33">
          <cell r="F33">
            <v>29952</v>
          </cell>
          <cell r="G33">
            <v>-1910</v>
          </cell>
        </row>
        <row r="34">
          <cell r="C34">
            <v>10301</v>
          </cell>
          <cell r="D34">
            <v>-849</v>
          </cell>
        </row>
        <row r="34">
          <cell r="F34">
            <v>29621</v>
          </cell>
          <cell r="G34">
            <v>-1870</v>
          </cell>
        </row>
        <row r="35">
          <cell r="C35">
            <v>13761</v>
          </cell>
          <cell r="D35">
            <v>-1102</v>
          </cell>
        </row>
        <row r="35">
          <cell r="F35">
            <v>28261</v>
          </cell>
          <cell r="G35">
            <v>-2090</v>
          </cell>
        </row>
        <row r="36">
          <cell r="C36">
            <v>13189</v>
          </cell>
          <cell r="D36">
            <v>-1151</v>
          </cell>
        </row>
        <row r="36">
          <cell r="F36">
            <v>28575</v>
          </cell>
          <cell r="G36">
            <v>-2306</v>
          </cell>
        </row>
        <row r="37">
          <cell r="C37">
            <v>13328</v>
          </cell>
          <cell r="D37">
            <v>-758</v>
          </cell>
        </row>
        <row r="37">
          <cell r="F37">
            <v>18735</v>
          </cell>
          <cell r="G37">
            <v>-1481</v>
          </cell>
        </row>
        <row r="38">
          <cell r="C38">
            <v>13568</v>
          </cell>
          <cell r="D38">
            <v>-1626</v>
          </cell>
        </row>
        <row r="38">
          <cell r="F38">
            <v>25823</v>
          </cell>
          <cell r="G38">
            <v>-3175</v>
          </cell>
        </row>
        <row r="39">
          <cell r="C39">
            <v>13721</v>
          </cell>
          <cell r="D39">
            <v>-1030</v>
          </cell>
        </row>
        <row r="39">
          <cell r="F39">
            <v>29409</v>
          </cell>
          <cell r="G39">
            <v>-2157</v>
          </cell>
        </row>
        <row r="40">
          <cell r="C40">
            <v>13766</v>
          </cell>
          <cell r="D40">
            <v>-1112</v>
          </cell>
        </row>
        <row r="40">
          <cell r="F40">
            <v>28536</v>
          </cell>
          <cell r="G40">
            <v>-2055</v>
          </cell>
        </row>
        <row r="41">
          <cell r="C41">
            <v>13878</v>
          </cell>
          <cell r="D41">
            <v>-1057</v>
          </cell>
        </row>
        <row r="41">
          <cell r="F41">
            <v>29352</v>
          </cell>
          <cell r="G41">
            <v>-1965</v>
          </cell>
        </row>
        <row r="42">
          <cell r="C42">
            <v>13825</v>
          </cell>
          <cell r="D42">
            <v>-1087</v>
          </cell>
        </row>
        <row r="42">
          <cell r="F42">
            <v>29129</v>
          </cell>
          <cell r="G42">
            <v>-1908</v>
          </cell>
        </row>
        <row r="43">
          <cell r="C43">
            <v>13290</v>
          </cell>
          <cell r="D43">
            <v>-1209</v>
          </cell>
        </row>
        <row r="43">
          <cell r="F43">
            <v>20805</v>
          </cell>
          <cell r="G43">
            <v>-2077</v>
          </cell>
        </row>
        <row r="44">
          <cell r="C44">
            <v>13906</v>
          </cell>
          <cell r="D44">
            <v>-1067</v>
          </cell>
        </row>
        <row r="44">
          <cell r="F44">
            <v>27583</v>
          </cell>
          <cell r="G44">
            <v>-1800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4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2.14"/>
    <col collapsed="false" customWidth="true" hidden="false" outlineLevel="0" max="2" min="2" style="0" width="41.42"/>
    <col collapsed="false" customWidth="true" hidden="false" outlineLevel="0" max="3" min="3" style="0" width="36.28"/>
    <col collapsed="false" customWidth="true" hidden="false" outlineLevel="0" max="4" min="4" style="0" width="19.56"/>
    <col collapsed="false" customWidth="true" hidden="false" outlineLevel="0" max="5" min="5" style="0" width="20.56"/>
    <col collapsed="false" customWidth="true" hidden="false" outlineLevel="0" max="6" min="6" style="0" width="32.99"/>
    <col collapsed="false" customWidth="true" hidden="false" outlineLevel="0" max="7" min="7" style="0" width="29.41"/>
    <col collapsed="false" customWidth="true" hidden="false" outlineLevel="0" max="8" min="8" style="0" width="13.99"/>
  </cols>
  <sheetData>
    <row r="1" customFormat="false" ht="12.75" hidden="false" customHeight="false" outlineLevel="0" collapsed="false">
      <c r="C1" s="1" t="s">
        <v>0</v>
      </c>
      <c r="D1" s="2"/>
      <c r="E1" s="2"/>
      <c r="F1" s="3" t="s">
        <v>1</v>
      </c>
      <c r="G1" s="4"/>
    </row>
    <row r="2" customFormat="false" ht="12.75" hidden="false" customHeight="false" outlineLevel="0" collapsed="false">
      <c r="C2" s="5"/>
      <c r="D2" s="6"/>
      <c r="E2" s="6"/>
      <c r="F2" s="7"/>
      <c r="G2" s="8" t="s">
        <v>2</v>
      </c>
    </row>
    <row r="3" customFormat="false" ht="12.75" hidden="false" customHeight="false" outlineLevel="0" collapsed="false">
      <c r="C3" s="5" t="s">
        <v>3</v>
      </c>
      <c r="D3" s="6"/>
      <c r="E3" s="6"/>
      <c r="F3" s="7" t="s">
        <v>4</v>
      </c>
      <c r="G3" s="9" t="n">
        <f aca="true">TODAY()</f>
        <v>45926</v>
      </c>
    </row>
    <row r="4" customFormat="false" ht="12.75" hidden="false" customHeight="false" outlineLevel="0" collapsed="false">
      <c r="C4" s="5"/>
      <c r="D4" s="6"/>
      <c r="E4" s="6"/>
      <c r="F4" s="7" t="s">
        <v>5</v>
      </c>
      <c r="G4" s="7"/>
    </row>
    <row r="5" customFormat="false" ht="12.75" hidden="false" customHeight="false" outlineLevel="0" collapsed="false">
      <c r="C5" s="5"/>
      <c r="D5" s="6"/>
      <c r="E5" s="6"/>
      <c r="F5" s="7" t="s">
        <v>6</v>
      </c>
      <c r="G5" s="8" t="s">
        <v>7</v>
      </c>
    </row>
    <row r="6" customFormat="false" ht="12.75" hidden="false" customHeight="false" outlineLevel="0" collapsed="false">
      <c r="C6" s="5"/>
      <c r="D6" s="6"/>
      <c r="E6" s="6"/>
      <c r="F6" s="7" t="s">
        <v>8</v>
      </c>
      <c r="G6" s="10" t="n">
        <v>37195</v>
      </c>
    </row>
    <row r="7" customFormat="false" ht="12.75" hidden="false" customHeight="false" outlineLevel="0" collapsed="false">
      <c r="C7" s="5"/>
      <c r="D7" s="6"/>
      <c r="E7" s="6"/>
      <c r="F7" s="7"/>
      <c r="G7" s="7"/>
    </row>
    <row r="8" customFormat="false" ht="12.75" hidden="false" customHeight="false" outlineLevel="0" collapsed="false">
      <c r="C8" s="5"/>
      <c r="D8" s="6"/>
      <c r="E8" s="6"/>
      <c r="F8" s="7"/>
      <c r="G8" s="8" t="s">
        <v>9</v>
      </c>
    </row>
    <row r="9" customFormat="false" ht="12.75" hidden="false" customHeight="false" outlineLevel="0" collapsed="false">
      <c r="C9" s="5" t="s">
        <v>10</v>
      </c>
      <c r="D9" s="6"/>
      <c r="E9" s="6"/>
      <c r="F9" s="7" t="s">
        <v>11</v>
      </c>
      <c r="G9" s="11" t="s">
        <v>12</v>
      </c>
    </row>
    <row r="10" customFormat="false" ht="12.75" hidden="false" customHeight="false" outlineLevel="0" collapsed="false">
      <c r="C10" s="5" t="s">
        <v>13</v>
      </c>
      <c r="D10" s="6"/>
      <c r="E10" s="6"/>
      <c r="F10" s="7" t="s">
        <v>14</v>
      </c>
      <c r="G10" s="8" t="s">
        <v>15</v>
      </c>
    </row>
    <row r="11" customFormat="false" ht="12.75" hidden="false" customHeight="false" outlineLevel="0" collapsed="false">
      <c r="A11" s="12" t="s">
        <v>3</v>
      </c>
      <c r="B11" s="13"/>
      <c r="C11" s="14" t="s">
        <v>16</v>
      </c>
      <c r="D11" s="15"/>
      <c r="E11" s="15"/>
      <c r="F11" s="16" t="s">
        <v>17</v>
      </c>
      <c r="G11" s="17" t="s">
        <v>18</v>
      </c>
    </row>
    <row r="12" customFormat="false" ht="13.5" hidden="false" customHeight="false" outlineLevel="0" collapsed="false">
      <c r="A12" s="18" t="n">
        <f aca="true">NOW()</f>
        <v>45926.8837740311</v>
      </c>
      <c r="B12" s="19"/>
      <c r="C12" s="19"/>
      <c r="D12" s="19"/>
      <c r="E12" s="19"/>
      <c r="F12" s="19"/>
      <c r="G12" s="19"/>
      <c r="H12" s="20"/>
    </row>
    <row r="13" customFormat="false" ht="12.75" hidden="false" customHeight="false" outlineLevel="0" collapsed="false">
      <c r="A13" s="21" t="s">
        <v>19</v>
      </c>
      <c r="B13" s="21" t="s">
        <v>20</v>
      </c>
      <c r="C13" s="21" t="s">
        <v>21</v>
      </c>
      <c r="D13" s="21"/>
      <c r="E13" s="21"/>
    </row>
    <row r="14" customFormat="false" ht="12.75" hidden="false" customHeight="false" outlineLevel="0" collapsed="false">
      <c r="A14" s="21"/>
      <c r="B14" s="21"/>
      <c r="C14" s="21"/>
      <c r="D14" s="21"/>
      <c r="E14" s="21" t="s">
        <v>22</v>
      </c>
      <c r="F14" s="21" t="s">
        <v>23</v>
      </c>
    </row>
    <row r="15" customFormat="false" ht="12.75" hidden="false" customHeight="false" outlineLevel="0" collapsed="false">
      <c r="A15" s="22" t="n">
        <v>37073</v>
      </c>
      <c r="B15" s="23" t="n">
        <v>96023720</v>
      </c>
      <c r="C15" s="0" t="s">
        <v>24</v>
      </c>
      <c r="E15" s="24" t="n">
        <f aca="false">'[1]Internal Kennedy Total'!M49</f>
        <v>373885</v>
      </c>
      <c r="F15" s="25" t="n">
        <f aca="false">SUM(G22:G26)/SUM(F22:F26)</f>
        <v>1.62948020071894</v>
      </c>
    </row>
    <row r="16" customFormat="false" ht="12.75" hidden="false" customHeight="false" outlineLevel="0" collapsed="false">
      <c r="A16" s="26"/>
      <c r="B16" s="23"/>
      <c r="C16" s="0" t="s">
        <v>25</v>
      </c>
      <c r="E16" s="24" t="n">
        <f aca="false">'[1]Internal Kennedy Total'!N49</f>
        <v>796590</v>
      </c>
      <c r="F16" s="25" t="n">
        <f aca="false">SUM(G27:G31)/SUM(F27:F31)</f>
        <v>1.62438664777891</v>
      </c>
    </row>
    <row r="17" customFormat="false" ht="12.75" hidden="false" customHeight="false" outlineLevel="0" collapsed="false">
      <c r="E17" s="27"/>
      <c r="F17" s="28"/>
    </row>
    <row r="18" customFormat="false" ht="12.75" hidden="false" customHeight="false" outlineLevel="0" collapsed="false">
      <c r="C18" s="29" t="s">
        <v>26</v>
      </c>
      <c r="E18" s="24" t="n">
        <f aca="false">SUM(E15:E17)</f>
        <v>1170475</v>
      </c>
    </row>
    <row r="19" customFormat="false" ht="12.75" hidden="false" customHeight="false" outlineLevel="0" collapsed="false">
      <c r="E19" s="24"/>
    </row>
    <row r="21" customFormat="false" ht="12.75" hidden="false" customHeight="false" outlineLevel="0" collapsed="false">
      <c r="B21" s="30" t="s">
        <v>27</v>
      </c>
      <c r="C21" s="31" t="s">
        <v>28</v>
      </c>
      <c r="D21" s="32" t="s">
        <v>29</v>
      </c>
      <c r="E21" s="33" t="s">
        <v>30</v>
      </c>
      <c r="F21" s="33" t="s">
        <v>31</v>
      </c>
      <c r="G21" s="32" t="s">
        <v>32</v>
      </c>
    </row>
    <row r="22" customFormat="false" ht="12.75" hidden="false" customHeight="false" outlineLevel="0" collapsed="false">
      <c r="A22" s="34" t="str">
        <f aca="false">'[1]Independent Summary'!A17</f>
        <v>10/01/01 - 10/31/01</v>
      </c>
      <c r="B22" s="0" t="s">
        <v>33</v>
      </c>
      <c r="C22" s="35" t="n">
        <f aca="false">+'Box Draw Detail'!K16</f>
        <v>0</v>
      </c>
      <c r="D22" s="36" t="n">
        <f aca="false">+G22/F22</f>
        <v>1.95834902354747</v>
      </c>
      <c r="E22" s="37" t="n">
        <f aca="false">+F22/'Box Draw Detail'!B$12</f>
        <v>43900.6318672618</v>
      </c>
      <c r="F22" s="37" t="n">
        <f aca="false">+'Box Draw Detail'!D57</f>
        <v>41947.8310071692</v>
      </c>
      <c r="G22" s="38" t="n">
        <f aca="false">+'Box Draw Detail'!P57</f>
        <v>82148.493892824</v>
      </c>
    </row>
    <row r="23" customFormat="false" ht="12.75" hidden="false" customHeight="false" outlineLevel="0" collapsed="false">
      <c r="A23" s="0" t="str">
        <f aca="false">+A22</f>
        <v>10/01/01 - 10/31/01</v>
      </c>
      <c r="B23" s="0" t="s">
        <v>34</v>
      </c>
      <c r="C23" s="35" t="n">
        <f aca="false">+'Box Draw Detail'!K17</f>
        <v>-0.2544</v>
      </c>
      <c r="D23" s="36" t="n">
        <f aca="false">+G23/F23</f>
        <v>1.4456</v>
      </c>
      <c r="E23" s="37" t="n">
        <f aca="false">+F23/'Box Draw Detail'!$B$12</f>
        <v>125251.446126282</v>
      </c>
      <c r="F23" s="37" t="n">
        <f aca="false">+'Box Draw Detail'!F57</f>
        <v>119679.974342851</v>
      </c>
      <c r="G23" s="38" t="n">
        <f aca="false">+'Box Draw Detail'!Q57</f>
        <v>173009.370910025</v>
      </c>
    </row>
    <row r="24" customFormat="false" ht="12.75" hidden="false" customHeight="false" outlineLevel="0" collapsed="false">
      <c r="A24" s="0" t="str">
        <f aca="false">+A23</f>
        <v>10/01/01 - 10/31/01</v>
      </c>
      <c r="B24" s="0" t="s">
        <v>35</v>
      </c>
      <c r="C24" s="35" t="n">
        <f aca="false">+'Box Draw Detail'!K18</f>
        <v>0</v>
      </c>
      <c r="D24" s="36" t="n">
        <f aca="false">+G24/F24</f>
        <v>1.05</v>
      </c>
      <c r="E24" s="37" t="n">
        <f aca="false">+F24/'Box Draw Detail'!$B$11</f>
        <v>50384.8183513885</v>
      </c>
      <c r="F24" s="37" t="n">
        <f aca="false">+'Box Draw Detail'!H57</f>
        <v>48131.2963482165</v>
      </c>
      <c r="G24" s="38" t="n">
        <f aca="false">+'Box Draw Detail'!R57</f>
        <v>50537.8611656273</v>
      </c>
    </row>
    <row r="25" customFormat="false" ht="12.75" hidden="false" customHeight="false" outlineLevel="0" collapsed="false">
      <c r="A25" s="0" t="str">
        <f aca="false">+A24</f>
        <v>10/01/01 - 10/31/01</v>
      </c>
      <c r="B25" s="0" t="s">
        <v>36</v>
      </c>
      <c r="C25" s="35" t="n">
        <f aca="false">+'Box Draw Detail'!K20</f>
        <v>-0.1571</v>
      </c>
      <c r="D25" s="36" t="n">
        <f aca="false">+G25/F25</f>
        <v>1.87617482625565</v>
      </c>
      <c r="E25" s="37" t="n">
        <f aca="false">+F25/'Box Draw Detail'!$B$11</f>
        <v>19428.9143873577</v>
      </c>
      <c r="F25" s="37" t="n">
        <f aca="false">+'Box Draw Detail'!J57</f>
        <v>18559.9326682155</v>
      </c>
      <c r="G25" s="38" t="n">
        <f aca="false">+'Box Draw Detail'!S57</f>
        <v>34821.6784491058</v>
      </c>
    </row>
    <row r="26" customFormat="false" ht="12.75" hidden="false" customHeight="false" outlineLevel="0" collapsed="false">
      <c r="A26" s="39" t="str">
        <f aca="false">+A25</f>
        <v>10/01/01 - 10/31/01</v>
      </c>
      <c r="B26" s="40" t="s">
        <v>37</v>
      </c>
      <c r="C26" s="41" t="n">
        <f aca="false">+'Box Draw Detail'!K19</f>
        <v>0</v>
      </c>
      <c r="D26" s="42" t="n">
        <f aca="false">+G26/F26</f>
        <v>1.8460414098767</v>
      </c>
      <c r="E26" s="43" t="n">
        <f aca="false">+F26/'Box Draw Detail'!$B$11</f>
        <v>152381.408627124</v>
      </c>
      <c r="F26" s="43" t="n">
        <f aca="false">+'Box Draw Detail'!L57</f>
        <v>145565.965633548</v>
      </c>
      <c r="G26" s="44" t="n">
        <f aca="false">+'Box Draw Detail'!T57</f>
        <v>268720.800428219</v>
      </c>
    </row>
    <row r="27" customFormat="false" ht="12.75" hidden="false" customHeight="false" outlineLevel="0" collapsed="false">
      <c r="A27" s="0" t="str">
        <f aca="false">+A26</f>
        <v>10/01/01 - 10/31/01</v>
      </c>
      <c r="B27" s="0" t="s">
        <v>38</v>
      </c>
      <c r="C27" s="35" t="n">
        <f aca="false">+'S Kitty Detail'!K16</f>
        <v>0</v>
      </c>
      <c r="D27" s="36" t="n">
        <f aca="false">+G27/F27</f>
        <v>1.94485094010844</v>
      </c>
      <c r="E27" s="37" t="n">
        <f aca="false">+F27/'Box Draw Detail'!$B$11</f>
        <v>92578.8710903544</v>
      </c>
      <c r="F27" s="37" t="n">
        <f aca="false">+'S Kitty Detail'!D57</f>
        <v>88438.1689928308</v>
      </c>
      <c r="G27" s="38" t="n">
        <f aca="false">+'S Kitty Detail'!P57</f>
        <v>171999.056107176</v>
      </c>
    </row>
    <row r="28" customFormat="false" ht="12.75" hidden="false" customHeight="false" outlineLevel="0" collapsed="false">
      <c r="A28" s="0" t="str">
        <f aca="false">+A27</f>
        <v>10/01/01 - 10/31/01</v>
      </c>
      <c r="B28" s="0" t="s">
        <v>39</v>
      </c>
      <c r="C28" s="35" t="n">
        <f aca="false">+'S Kitty Detail'!K17</f>
        <v>-0.2544</v>
      </c>
      <c r="D28" s="36" t="n">
        <f aca="false">+G28/F28</f>
        <v>1.4456</v>
      </c>
      <c r="E28" s="37" t="n">
        <f aca="false">+F28/'Box Draw Detail'!$B$11</f>
        <v>264133.726363351</v>
      </c>
      <c r="F28" s="37" t="n">
        <f aca="false">+'S Kitty Detail'!F57</f>
        <v>252320.025657149</v>
      </c>
      <c r="G28" s="38" t="n">
        <f aca="false">+'S Kitty Detail'!Q57</f>
        <v>364753.829089975</v>
      </c>
    </row>
    <row r="29" customFormat="false" ht="12.75" hidden="false" customHeight="false" outlineLevel="0" collapsed="false">
      <c r="A29" s="0" t="str">
        <f aca="false">+A28</f>
        <v>10/01/01 - 10/31/01</v>
      </c>
      <c r="B29" s="0" t="s">
        <v>40</v>
      </c>
      <c r="C29" s="35" t="n">
        <f aca="false">+'S Kitty Detail'!K18</f>
        <v>0</v>
      </c>
      <c r="D29" s="36" t="n">
        <f aca="false">+G29/F29</f>
        <v>1.05</v>
      </c>
      <c r="E29" s="37" t="n">
        <f aca="false">+F29/'Box Draw Detail'!$B$11</f>
        <v>106225.780285794</v>
      </c>
      <c r="F29" s="37" t="n">
        <f aca="false">+'S Kitty Detail'!H57</f>
        <v>101474.703651784</v>
      </c>
      <c r="G29" s="38" t="n">
        <f aca="false">+'S Kitty Detail'!R57</f>
        <v>106548.438834373</v>
      </c>
    </row>
    <row r="30" customFormat="false" ht="12.75" hidden="false" customHeight="false" outlineLevel="0" collapsed="false">
      <c r="A30" s="0" t="str">
        <f aca="false">+A29</f>
        <v>10/01/01 - 10/31/01</v>
      </c>
      <c r="B30" s="0" t="s">
        <v>41</v>
      </c>
      <c r="C30" s="35" t="n">
        <f aca="false">+'S Kitty Detail'!K19</f>
        <v>0</v>
      </c>
      <c r="D30" s="36" t="n">
        <f aca="false">+G30/F30</f>
        <v>1.83370122809056</v>
      </c>
      <c r="E30" s="37" t="n">
        <f aca="false">+F30/'Box Draw Detail'!$B$11</f>
        <v>330264.514645076</v>
      </c>
      <c r="F30" s="37" t="n">
        <f aca="false">+'S Kitty Detail'!L57</f>
        <v>315493.034366452</v>
      </c>
      <c r="G30" s="38" t="n">
        <f aca="false">+'S Kitty Detail'!T57</f>
        <v>578519.964571781</v>
      </c>
    </row>
    <row r="31" customFormat="false" ht="12.75" hidden="false" customHeight="false" outlineLevel="0" collapsed="false">
      <c r="A31" s="0" t="str">
        <f aca="false">+A30</f>
        <v>10/01/01 - 10/31/01</v>
      </c>
      <c r="B31" s="0" t="s">
        <v>42</v>
      </c>
      <c r="C31" s="35" t="n">
        <f aca="false">+'S Kitty Detail'!K20</f>
        <v>-0.1571</v>
      </c>
      <c r="D31" s="36" t="n">
        <f aca="false">+G31/F31</f>
        <v>1.85644159513609</v>
      </c>
      <c r="E31" s="37" t="n">
        <f aca="false">+F31/'Box Draw Detail'!$B$11</f>
        <v>40683.6948404913</v>
      </c>
      <c r="F31" s="37" t="n">
        <f aca="false">+'S Kitty Detail'!J57</f>
        <v>38864.0673317845</v>
      </c>
      <c r="G31" s="38" t="n">
        <f aca="false">+'S Kitty Detail'!S57</f>
        <v>72148.8711508942</v>
      </c>
    </row>
    <row r="32" customFormat="false" ht="12.75" hidden="false" customHeight="false" outlineLevel="0" collapsed="false">
      <c r="A32" s="0" t="str">
        <f aca="false">+A31</f>
        <v>10/01/01 - 10/31/01</v>
      </c>
      <c r="B32" s="0" t="s">
        <v>43</v>
      </c>
      <c r="C32" s="0" t="s">
        <v>44</v>
      </c>
      <c r="D32" s="45" t="s">
        <v>45</v>
      </c>
      <c r="E32" s="37" t="n">
        <f aca="false">+F32/'Box Draw Detail'!$B$12</f>
        <v>34946.5005487666</v>
      </c>
      <c r="F32" s="37" t="n">
        <f aca="false">-+'Box Draw Detail'!M57</f>
        <v>33392</v>
      </c>
      <c r="G32" s="46" t="s">
        <v>46</v>
      </c>
    </row>
    <row r="33" customFormat="false" ht="12.75" hidden="false" customHeight="false" outlineLevel="0" collapsed="false">
      <c r="A33" s="0" t="str">
        <f aca="false">+A32</f>
        <v>10/01/01 - 10/31/01</v>
      </c>
      <c r="B33" s="0" t="s">
        <v>47</v>
      </c>
      <c r="C33" s="0" t="s">
        <v>44</v>
      </c>
      <c r="D33" s="45" t="s">
        <v>45</v>
      </c>
      <c r="E33" s="37" t="n">
        <f aca="false">+F33/'Box Draw Detail'!$B$11</f>
        <v>68358.4127749333</v>
      </c>
      <c r="F33" s="37" t="n">
        <f aca="false">-+'S Kitty Detail'!M57</f>
        <v>65301</v>
      </c>
      <c r="G33" s="46" t="s">
        <v>46</v>
      </c>
    </row>
    <row r="34" customFormat="false" ht="12.75" hidden="false" customHeight="false" outlineLevel="0" collapsed="false">
      <c r="A34" s="47" t="s">
        <v>48</v>
      </c>
      <c r="B34" s="21"/>
      <c r="C34" s="21"/>
      <c r="D34" s="48"/>
      <c r="E34" s="47" t="n">
        <f aca="false">SUM(E22:E33)</f>
        <v>1328538.71990818</v>
      </c>
      <c r="F34" s="47" t="n">
        <f aca="false">SUM(F22:F33)</f>
        <v>1269168</v>
      </c>
      <c r="G34" s="49" t="n">
        <f aca="false">SUM(G22:G32)</f>
        <v>1903208.3646</v>
      </c>
    </row>
    <row r="35" customFormat="false" ht="12.75" hidden="false" customHeight="false" outlineLevel="0" collapsed="false">
      <c r="C35" s="35"/>
      <c r="D35" s="45"/>
      <c r="E35" s="45"/>
      <c r="F35" s="37"/>
      <c r="G35" s="46"/>
    </row>
    <row r="36" customFormat="false" ht="12.75" hidden="false" customHeight="false" outlineLevel="0" collapsed="false">
      <c r="D36" s="45"/>
      <c r="E36" s="45"/>
      <c r="F36" s="37"/>
      <c r="G36" s="46"/>
      <c r="K36" s="50"/>
    </row>
    <row r="37" customFormat="false" ht="12.75" hidden="false" customHeight="false" outlineLevel="0" collapsed="false">
      <c r="D37" s="51" t="s">
        <v>49</v>
      </c>
      <c r="E37" s="51"/>
      <c r="F37" s="52"/>
      <c r="G37" s="53" t="n">
        <f aca="false">SUM(G34:G35)</f>
        <v>1903208.3646</v>
      </c>
    </row>
    <row r="40" customFormat="false" ht="12.75" hidden="false" customHeight="false" outlineLevel="0" collapsed="false">
      <c r="F40" s="50"/>
      <c r="G40" s="54"/>
    </row>
    <row r="41" customFormat="false" ht="12.75" hidden="false" customHeight="false" outlineLevel="0" collapsed="false">
      <c r="F41" s="5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64"/>
  <sheetViews>
    <sheetView showFormulas="false" showGridLines="false" showRowColHeaders="true" showZeros="true" rightToLeft="false" tabSelected="true" showOutlineSymbols="true" defaultGridColor="true" view="normal" topLeftCell="A1" colorId="64" zoomScale="90" zoomScaleNormal="90" zoomScalePageLayoutView="100" workbookViewId="0">
      <selection pane="topLeft" activeCell="A14" activeCellId="0" sqref="A14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55" width="16.7"/>
    <col collapsed="false" customWidth="true" hidden="false" outlineLevel="0" max="2" min="2" style="55" width="18.56"/>
    <col collapsed="false" customWidth="true" hidden="false" outlineLevel="0" max="3" min="3" style="55" width="19.85"/>
    <col collapsed="false" customWidth="true" hidden="false" outlineLevel="0" max="4" min="4" style="55" width="17.56"/>
    <col collapsed="false" customWidth="true" hidden="false" outlineLevel="0" max="5" min="5" style="55" width="20.99"/>
    <col collapsed="false" customWidth="true" hidden="false" outlineLevel="0" max="6" min="6" style="55" width="16.28"/>
    <col collapsed="false" customWidth="true" hidden="false" outlineLevel="0" max="7" min="7" style="55" width="15.56"/>
    <col collapsed="false" customWidth="true" hidden="false" outlineLevel="0" max="8" min="8" style="55" width="15.85"/>
    <col collapsed="false" customWidth="true" hidden="false" outlineLevel="0" max="14" min="9" style="55" width="15.56"/>
    <col collapsed="false" customWidth="true" hidden="false" outlineLevel="0" max="15" min="15" style="55" width="13.99"/>
    <col collapsed="false" customWidth="true" hidden="false" outlineLevel="0" max="17" min="16" style="55" width="13.28"/>
    <col collapsed="false" customWidth="true" hidden="false" outlineLevel="0" max="18" min="18" style="55" width="16.84"/>
    <col collapsed="false" customWidth="true" hidden="false" outlineLevel="0" max="19" min="19" style="55" width="13.28"/>
    <col collapsed="false" customWidth="true" hidden="false" outlineLevel="0" max="20" min="20" style="55" width="15.28"/>
    <col collapsed="false" customWidth="true" hidden="false" outlineLevel="0" max="21" min="21" style="55" width="13.28"/>
    <col collapsed="false" customWidth="true" hidden="false" outlineLevel="0" max="22" min="22" style="55" width="12.14"/>
    <col collapsed="false" customWidth="true" hidden="false" outlineLevel="0" max="24" min="23" style="55" width="14.99"/>
    <col collapsed="false" customWidth="true" hidden="false" outlineLevel="0" max="25" min="25" style="55" width="12.14"/>
    <col collapsed="false" customWidth="true" hidden="false" outlineLevel="0" max="26" min="26" style="55" width="15.41"/>
    <col collapsed="false" customWidth="true" hidden="false" outlineLevel="0" max="27" min="27" style="55" width="16.42"/>
    <col collapsed="false" customWidth="false" hidden="false" outlineLevel="0" max="257" min="28" style="55" width="9.14"/>
  </cols>
  <sheetData>
    <row r="1" customFormat="false" ht="12.75" hidden="false" customHeight="false" outlineLevel="0" collapsed="false">
      <c r="A1" s="56" t="s">
        <v>50</v>
      </c>
      <c r="B1" s="56" t="s">
        <v>51</v>
      </c>
      <c r="C1" s="56" t="s">
        <v>52</v>
      </c>
      <c r="F1" s="55" t="s">
        <v>53</v>
      </c>
      <c r="H1" s="56"/>
      <c r="I1" s="56"/>
      <c r="J1" s="56"/>
      <c r="K1" s="56"/>
      <c r="L1" s="56"/>
      <c r="M1" s="56"/>
      <c r="N1" s="56"/>
      <c r="O1" s="56"/>
      <c r="S1" s="57" t="n">
        <f aca="true">NOW()</f>
        <v>45926.8837740713</v>
      </c>
    </row>
    <row r="2" customFormat="false" ht="12.75" hidden="false" customHeight="false" outlineLevel="0" collapsed="false">
      <c r="A2" s="22" t="n">
        <f aca="false">+'[1]Index Pricing'!A1</f>
        <v>37165</v>
      </c>
      <c r="B2" s="56" t="s">
        <v>54</v>
      </c>
      <c r="C2" s="56" t="s">
        <v>55</v>
      </c>
      <c r="H2" s="56"/>
      <c r="I2" s="56"/>
      <c r="J2" s="56"/>
      <c r="K2" s="56"/>
      <c r="L2" s="56"/>
      <c r="M2" s="56"/>
      <c r="N2" s="56"/>
      <c r="O2" s="56"/>
    </row>
    <row r="3" customFormat="false" ht="12.75" hidden="false" customHeight="false" outlineLevel="0" collapsed="false">
      <c r="A3" s="22"/>
      <c r="B3" s="56" t="s">
        <v>56</v>
      </c>
      <c r="C3" s="56" t="s">
        <v>57</v>
      </c>
      <c r="F3" s="55" t="s">
        <v>58</v>
      </c>
      <c r="G3" s="55" t="s">
        <v>59</v>
      </c>
      <c r="H3" s="56"/>
      <c r="I3" s="56"/>
      <c r="J3" s="56"/>
      <c r="K3" s="56"/>
      <c r="L3" s="56"/>
      <c r="M3" s="56"/>
      <c r="N3" s="56"/>
      <c r="O3" s="56"/>
    </row>
    <row r="4" customFormat="false" ht="12.75" hidden="false" customHeight="false" outlineLevel="0" collapsed="false">
      <c r="A4" s="22"/>
      <c r="B4" s="56"/>
      <c r="C4" s="56"/>
      <c r="H4" s="56"/>
      <c r="I4" s="56"/>
      <c r="J4" s="56"/>
      <c r="K4" s="56"/>
      <c r="L4" s="56"/>
      <c r="M4" s="56"/>
      <c r="N4" s="56"/>
      <c r="O4" s="56"/>
    </row>
    <row r="5" customFormat="false" ht="12.75" hidden="false" customHeight="false" outlineLevel="0" collapsed="false">
      <c r="A5" s="22" t="s">
        <v>60</v>
      </c>
      <c r="B5" s="56"/>
      <c r="C5" s="58" t="n">
        <f aca="false">+'[1]Index Pricing'!B4</f>
        <v>1.7</v>
      </c>
      <c r="H5" s="56"/>
      <c r="I5" s="56"/>
      <c r="J5" s="56"/>
      <c r="K5" s="56"/>
      <c r="L5" s="56"/>
      <c r="M5" s="56"/>
      <c r="N5" s="56"/>
      <c r="O5" s="56"/>
    </row>
    <row r="6" customFormat="false" ht="12" hidden="false" customHeight="true" outlineLevel="0" collapsed="false">
      <c r="A6" s="22" t="s">
        <v>61</v>
      </c>
      <c r="B6" s="56"/>
      <c r="C6" s="58" t="n">
        <f aca="false">+'[1]Index Pricing'!B3</f>
        <v>1.05</v>
      </c>
      <c r="H6" s="56"/>
      <c r="I6" s="56"/>
      <c r="J6" s="56"/>
      <c r="K6" s="56"/>
      <c r="L6" s="56"/>
      <c r="M6" s="56"/>
      <c r="N6" s="56"/>
      <c r="O6" s="56"/>
    </row>
    <row r="7" customFormat="false" ht="12.75" hidden="false" customHeight="false" outlineLevel="0" collapsed="false">
      <c r="A7" s="59" t="s">
        <v>62</v>
      </c>
      <c r="C7" s="60" t="n">
        <f aca="false">+'[1]Internal Kennedy Total'!C7</f>
        <v>21032</v>
      </c>
      <c r="D7" s="56" t="s">
        <v>63</v>
      </c>
    </row>
    <row r="8" customFormat="false" ht="12.75" hidden="false" customHeight="false" outlineLevel="0" collapsed="false">
      <c r="A8" s="59" t="s">
        <v>64</v>
      </c>
      <c r="C8" s="60" t="n">
        <f aca="false">+'[1]Internal Kennedy Total'!C8</f>
        <v>21893</v>
      </c>
      <c r="D8" s="56" t="s">
        <v>63</v>
      </c>
    </row>
    <row r="9" customFormat="false" ht="13.5" hidden="false" customHeight="false" outlineLevel="0" collapsed="false">
      <c r="A9" s="59"/>
      <c r="C9" s="61"/>
    </row>
    <row r="10" customFormat="false" ht="12.75" hidden="false" customHeight="false" outlineLevel="0" collapsed="false">
      <c r="A10" s="62"/>
      <c r="B10" s="63" t="s">
        <v>65</v>
      </c>
      <c r="C10" s="64" t="s">
        <v>66</v>
      </c>
      <c r="D10" s="64" t="s">
        <v>67</v>
      </c>
      <c r="E10" s="65" t="s">
        <v>68</v>
      </c>
    </row>
    <row r="11" customFormat="false" ht="12.75" hidden="false" customHeight="false" outlineLevel="0" collapsed="false">
      <c r="A11" s="66" t="s">
        <v>47</v>
      </c>
      <c r="B11" s="67" t="n">
        <f aca="false">'[2]Enron Detail'!$F$9</f>
        <v>0.955273789270098</v>
      </c>
      <c r="C11" s="68" t="n">
        <f aca="false">+C7*D11</f>
        <v>14313.7451718319</v>
      </c>
      <c r="D11" s="69" t="n">
        <f aca="false">'[1]Internal Kennedy Total'!H8</f>
        <v>0.680569854119054</v>
      </c>
      <c r="E11" s="70" t="n">
        <v>0</v>
      </c>
    </row>
    <row r="12" customFormat="false" ht="13.5" hidden="false" customHeight="false" outlineLevel="0" collapsed="false">
      <c r="A12" s="71" t="s">
        <v>43</v>
      </c>
      <c r="B12" s="72" t="n">
        <f aca="false">'[2]Enron Detail'!$C$9</f>
        <v>0.955517704938802</v>
      </c>
      <c r="C12" s="73" t="n">
        <f aca="false">+C7-C11</f>
        <v>6718.25482816805</v>
      </c>
      <c r="D12" s="74" t="n">
        <f aca="false">'[1]Internal Kennedy Total'!H7</f>
        <v>0.319430145880946</v>
      </c>
      <c r="E12" s="75" t="n">
        <v>0</v>
      </c>
    </row>
    <row r="13" customFormat="false" ht="12.75" hidden="false" customHeight="false" outlineLevel="0" collapsed="false">
      <c r="A13" s="76"/>
      <c r="I13" s="77"/>
    </row>
    <row r="14" customFormat="false" ht="13.5" hidden="false" customHeight="false" outlineLevel="0" collapsed="false">
      <c r="A14" s="76"/>
    </row>
    <row r="15" customFormat="false" ht="57" hidden="false" customHeight="true" outlineLevel="0" collapsed="false">
      <c r="A15" s="78" t="s">
        <v>69</v>
      </c>
      <c r="B15" s="79"/>
      <c r="C15" s="79" t="s">
        <v>70</v>
      </c>
      <c r="D15" s="79" t="s">
        <v>71</v>
      </c>
      <c r="E15" s="79" t="s">
        <v>72</v>
      </c>
      <c r="F15" s="80" t="str">
        <f aca="false">"WIC Med.Bow Fuel ("&amp;'[1]Index Pricing'!$F$3*100&amp;"%*CIGindex)"</f>
        <v>WIC Med.Bow Fuel (0.68%*CIGindex)</v>
      </c>
      <c r="G15" s="79" t="s">
        <v>73</v>
      </c>
      <c r="H15" s="79" t="s">
        <v>74</v>
      </c>
      <c r="I15" s="79" t="s">
        <v>75</v>
      </c>
      <c r="J15" s="81"/>
      <c r="K15" s="82" t="s">
        <v>76</v>
      </c>
      <c r="L15" s="83"/>
      <c r="M15" s="83"/>
      <c r="N15" s="83"/>
      <c r="O15" s="83"/>
      <c r="P15" s="83"/>
      <c r="Q15" s="83"/>
      <c r="R15" s="83"/>
      <c r="S15" s="83"/>
      <c r="T15" s="83"/>
      <c r="U15" s="83"/>
      <c r="V15" s="83"/>
      <c r="W15" s="83"/>
      <c r="X15" s="83"/>
      <c r="Y15" s="83"/>
      <c r="Z15" s="83"/>
      <c r="AA15" s="83"/>
      <c r="AB15" s="83"/>
      <c r="AC15" s="83"/>
      <c r="AD15" s="83"/>
      <c r="AE15" s="83"/>
      <c r="AF15" s="83"/>
      <c r="AG15" s="83"/>
      <c r="AH15" s="83"/>
      <c r="AI15" s="83"/>
      <c r="AJ15" s="83"/>
      <c r="AK15" s="83"/>
      <c r="AL15" s="83"/>
      <c r="AM15" s="83"/>
      <c r="AN15" s="83"/>
      <c r="AO15" s="83"/>
      <c r="AP15" s="83"/>
      <c r="AQ15" s="83"/>
      <c r="AR15" s="83"/>
      <c r="AS15" s="83"/>
      <c r="AT15" s="83"/>
      <c r="AU15" s="83"/>
      <c r="AV15" s="83"/>
      <c r="AW15" s="83"/>
      <c r="AX15" s="83"/>
      <c r="AY15" s="83"/>
      <c r="AZ15" s="83"/>
      <c r="BA15" s="83"/>
      <c r="BB15" s="83"/>
      <c r="BC15" s="83"/>
      <c r="BD15" s="83"/>
      <c r="BE15" s="83"/>
      <c r="BF15" s="83"/>
      <c r="BG15" s="83"/>
      <c r="BH15" s="83"/>
      <c r="BI15" s="83"/>
      <c r="BJ15" s="83"/>
      <c r="BK15" s="83"/>
      <c r="BL15" s="83"/>
      <c r="BM15" s="83"/>
      <c r="BN15" s="83"/>
      <c r="BO15" s="83"/>
      <c r="BP15" s="83"/>
      <c r="BQ15" s="83"/>
      <c r="BR15" s="83"/>
      <c r="BS15" s="83"/>
      <c r="BT15" s="83"/>
      <c r="BU15" s="83"/>
      <c r="BV15" s="83"/>
      <c r="BW15" s="83"/>
      <c r="BX15" s="83"/>
      <c r="BY15" s="83"/>
      <c r="BZ15" s="83"/>
      <c r="CA15" s="83"/>
      <c r="CB15" s="83"/>
      <c r="CC15" s="83"/>
      <c r="CD15" s="83"/>
      <c r="CE15" s="83"/>
      <c r="CF15" s="83"/>
      <c r="CG15" s="83"/>
      <c r="CH15" s="83"/>
      <c r="CI15" s="83"/>
      <c r="CJ15" s="83"/>
      <c r="CK15" s="83"/>
      <c r="CL15" s="83"/>
      <c r="CM15" s="83"/>
      <c r="CN15" s="83"/>
      <c r="CO15" s="83"/>
      <c r="CP15" s="83"/>
      <c r="CQ15" s="83"/>
      <c r="CR15" s="83"/>
      <c r="CS15" s="83"/>
      <c r="CT15" s="83"/>
      <c r="CU15" s="83"/>
      <c r="CV15" s="83"/>
      <c r="CW15" s="83"/>
      <c r="CX15" s="83"/>
      <c r="CY15" s="83"/>
      <c r="CZ15" s="83"/>
      <c r="DA15" s="83"/>
      <c r="DB15" s="83"/>
      <c r="DC15" s="83"/>
      <c r="DD15" s="83"/>
      <c r="DE15" s="83"/>
      <c r="DF15" s="83"/>
      <c r="DG15" s="83"/>
      <c r="DH15" s="83"/>
      <c r="DI15" s="83"/>
      <c r="DJ15" s="83"/>
      <c r="DK15" s="83"/>
      <c r="DL15" s="83"/>
      <c r="DM15" s="83"/>
      <c r="DN15" s="83"/>
      <c r="DO15" s="83"/>
      <c r="DP15" s="83"/>
      <c r="DQ15" s="83"/>
      <c r="DR15" s="83"/>
      <c r="DS15" s="83"/>
      <c r="DT15" s="83"/>
      <c r="DU15" s="83"/>
      <c r="DV15" s="83"/>
      <c r="DW15" s="83"/>
      <c r="DX15" s="83"/>
      <c r="DY15" s="83"/>
      <c r="DZ15" s="83"/>
      <c r="EA15" s="83"/>
      <c r="EB15" s="83"/>
      <c r="EC15" s="83"/>
      <c r="ED15" s="83"/>
      <c r="EE15" s="83"/>
      <c r="EF15" s="83"/>
      <c r="EG15" s="83"/>
      <c r="EH15" s="83"/>
      <c r="EI15" s="83"/>
      <c r="EJ15" s="83"/>
      <c r="EK15" s="83"/>
      <c r="EL15" s="83"/>
      <c r="EM15" s="83"/>
      <c r="EN15" s="83"/>
      <c r="EO15" s="83"/>
      <c r="EP15" s="83"/>
      <c r="EQ15" s="83"/>
      <c r="ER15" s="83"/>
      <c r="ES15" s="83"/>
      <c r="ET15" s="83"/>
      <c r="EU15" s="83"/>
      <c r="EV15" s="83"/>
      <c r="EW15" s="83"/>
      <c r="EX15" s="83"/>
      <c r="EY15" s="83"/>
      <c r="EZ15" s="83"/>
      <c r="FA15" s="83"/>
      <c r="FB15" s="83"/>
      <c r="FC15" s="83"/>
      <c r="FD15" s="83"/>
      <c r="FE15" s="83"/>
      <c r="FF15" s="83"/>
      <c r="FG15" s="83"/>
      <c r="FH15" s="83"/>
      <c r="FI15" s="83"/>
      <c r="FJ15" s="83"/>
      <c r="FK15" s="83"/>
      <c r="FL15" s="83"/>
      <c r="FM15" s="83"/>
      <c r="FN15" s="83"/>
      <c r="FO15" s="83"/>
      <c r="FP15" s="83"/>
      <c r="FQ15" s="83"/>
      <c r="FR15" s="83"/>
      <c r="FS15" s="83"/>
      <c r="FT15" s="83"/>
      <c r="FU15" s="83"/>
      <c r="FV15" s="83"/>
      <c r="FW15" s="83"/>
      <c r="FX15" s="83"/>
      <c r="FY15" s="83"/>
      <c r="FZ15" s="83"/>
      <c r="GA15" s="83"/>
      <c r="GB15" s="83"/>
      <c r="GC15" s="83"/>
      <c r="GD15" s="83"/>
      <c r="GE15" s="83"/>
      <c r="GF15" s="83"/>
      <c r="GG15" s="83"/>
      <c r="GH15" s="83"/>
      <c r="GI15" s="83"/>
      <c r="GJ15" s="83"/>
      <c r="GK15" s="83"/>
      <c r="GL15" s="83"/>
      <c r="GM15" s="83"/>
      <c r="GN15" s="83"/>
      <c r="GO15" s="83"/>
      <c r="GP15" s="83"/>
      <c r="GQ15" s="83"/>
      <c r="GR15" s="83"/>
      <c r="GS15" s="83"/>
      <c r="GT15" s="83"/>
      <c r="GU15" s="83"/>
      <c r="GV15" s="83"/>
      <c r="GW15" s="83"/>
      <c r="GX15" s="83"/>
      <c r="GY15" s="83"/>
      <c r="GZ15" s="83"/>
      <c r="HA15" s="83"/>
      <c r="HB15" s="83"/>
      <c r="HC15" s="83"/>
      <c r="HD15" s="83"/>
      <c r="HE15" s="83"/>
      <c r="HF15" s="83"/>
      <c r="HG15" s="83"/>
      <c r="HH15" s="83"/>
      <c r="HI15" s="83"/>
      <c r="HJ15" s="83"/>
      <c r="HK15" s="83"/>
      <c r="HL15" s="83"/>
      <c r="HM15" s="83"/>
      <c r="HN15" s="83"/>
      <c r="HO15" s="83"/>
      <c r="HP15" s="83"/>
      <c r="HQ15" s="83"/>
      <c r="HR15" s="83"/>
      <c r="HS15" s="83"/>
      <c r="HT15" s="83"/>
      <c r="HU15" s="83"/>
      <c r="HV15" s="83"/>
      <c r="HW15" s="83"/>
      <c r="HX15" s="83"/>
      <c r="HY15" s="83"/>
      <c r="HZ15" s="83"/>
      <c r="IA15" s="83"/>
      <c r="IB15" s="83"/>
      <c r="IC15" s="83"/>
      <c r="ID15" s="83"/>
      <c r="IE15" s="83"/>
      <c r="IF15" s="83"/>
      <c r="IG15" s="83"/>
      <c r="IH15" s="83"/>
      <c r="II15" s="83"/>
      <c r="IJ15" s="83"/>
      <c r="IK15" s="83"/>
      <c r="IL15" s="83"/>
      <c r="IM15" s="83"/>
      <c r="IN15" s="83"/>
      <c r="IO15" s="83"/>
      <c r="IP15" s="83"/>
      <c r="IQ15" s="83"/>
      <c r="IR15" s="83"/>
      <c r="IS15" s="83"/>
      <c r="IT15" s="83"/>
      <c r="IU15" s="83"/>
      <c r="IV15" s="83"/>
      <c r="IW15" s="83"/>
    </row>
    <row r="16" customFormat="false" ht="12.75" hidden="false" customHeight="false" outlineLevel="0" collapsed="false">
      <c r="A16" s="84" t="s">
        <v>77</v>
      </c>
      <c r="B16" s="85" t="s">
        <v>78</v>
      </c>
      <c r="C16" s="86" t="n">
        <v>0</v>
      </c>
      <c r="D16" s="85" t="n">
        <f aca="false">-E12</f>
        <v>-0</v>
      </c>
      <c r="E16" s="85"/>
      <c r="F16" s="85"/>
      <c r="G16" s="85"/>
      <c r="H16" s="85"/>
      <c r="I16" s="85" t="n">
        <f aca="false">+-M57*D16/(O57)</f>
        <v>-0</v>
      </c>
      <c r="J16" s="87"/>
      <c r="K16" s="88" t="n">
        <f aca="false">ROUND(SUM(C16:J16),4)</f>
        <v>0</v>
      </c>
    </row>
    <row r="17" customFormat="false" ht="12.75" hidden="false" customHeight="false" outlineLevel="0" collapsed="false">
      <c r="A17" s="84" t="s">
        <v>77</v>
      </c>
      <c r="B17" s="85" t="s">
        <v>79</v>
      </c>
      <c r="C17" s="86" t="n">
        <v>0.01</v>
      </c>
      <c r="D17" s="85" t="n">
        <f aca="false">-E12</f>
        <v>-0</v>
      </c>
      <c r="E17" s="85" t="n">
        <f aca="false">-0.13-0.0025-0.0022</f>
        <v>-0.1347</v>
      </c>
      <c r="F17" s="85" t="n">
        <f aca="false">-'[1]Index Pricing'!$F$3*'[1]Index Pricing'!B3</f>
        <v>-0.00714</v>
      </c>
      <c r="G17" s="85" t="n">
        <v>-0.1226</v>
      </c>
      <c r="H17" s="85" t="n">
        <v>0</v>
      </c>
      <c r="I17" s="85" t="n">
        <f aca="false">+I16</f>
        <v>-0</v>
      </c>
      <c r="J17" s="87"/>
      <c r="K17" s="88" t="n">
        <f aca="false">ROUND(SUM(C17:J17),4)</f>
        <v>-0.2544</v>
      </c>
    </row>
    <row r="18" customFormat="false" ht="12.75" hidden="false" customHeight="false" outlineLevel="0" collapsed="false">
      <c r="A18" s="84" t="s">
        <v>77</v>
      </c>
      <c r="B18" s="85" t="s">
        <v>80</v>
      </c>
      <c r="C18" s="86" t="n">
        <v>0</v>
      </c>
      <c r="D18" s="85" t="n">
        <f aca="false">-$E$12</f>
        <v>-0</v>
      </c>
      <c r="E18" s="85"/>
      <c r="F18" s="85"/>
      <c r="G18" s="85"/>
      <c r="H18" s="85"/>
      <c r="I18" s="85" t="n">
        <f aca="false">+I17</f>
        <v>-0</v>
      </c>
      <c r="J18" s="87"/>
      <c r="K18" s="88" t="n">
        <f aca="false">ROUND(SUM(C18:J18),4)</f>
        <v>0</v>
      </c>
    </row>
    <row r="19" customFormat="false" ht="12.75" hidden="false" customHeight="false" outlineLevel="0" collapsed="false">
      <c r="A19" s="84" t="s">
        <v>81</v>
      </c>
      <c r="B19" s="85" t="s">
        <v>78</v>
      </c>
      <c r="C19" s="89" t="s">
        <v>82</v>
      </c>
      <c r="D19" s="85" t="n">
        <f aca="false">-$E$12</f>
        <v>-0</v>
      </c>
      <c r="E19" s="85"/>
      <c r="F19" s="85"/>
      <c r="G19" s="85"/>
      <c r="H19" s="85"/>
      <c r="I19" s="85" t="n">
        <f aca="false">I18</f>
        <v>-0</v>
      </c>
      <c r="J19" s="85"/>
      <c r="K19" s="88" t="n">
        <f aca="false">ROUND(SUM(C19:J19),4)</f>
        <v>0</v>
      </c>
      <c r="L19" s="90"/>
      <c r="N19" s="91"/>
    </row>
    <row r="20" customFormat="false" ht="12.75" hidden="false" customHeight="false" outlineLevel="0" collapsed="false">
      <c r="A20" s="84" t="s">
        <v>81</v>
      </c>
      <c r="B20" s="85" t="s">
        <v>78</v>
      </c>
      <c r="C20" s="86" t="n">
        <v>0.1</v>
      </c>
      <c r="D20" s="85" t="n">
        <f aca="false">-$E$12</f>
        <v>-0</v>
      </c>
      <c r="E20" s="85" t="n">
        <v>-0.25</v>
      </c>
      <c r="F20" s="85" t="n">
        <f aca="false">-'[1]Index Pricing'!$F$3*'[1]Index Pricing'!B3</f>
        <v>-0.00714</v>
      </c>
      <c r="G20" s="85"/>
      <c r="H20" s="85"/>
      <c r="I20" s="85" t="n">
        <f aca="false">I19</f>
        <v>-0</v>
      </c>
      <c r="J20" s="85"/>
      <c r="K20" s="88" t="n">
        <f aca="false">ROUND(SUM(C20:J20),4)</f>
        <v>-0.1571</v>
      </c>
      <c r="L20" s="90"/>
    </row>
    <row r="21" customFormat="false" ht="13.5" hidden="false" customHeight="false" outlineLevel="0" collapsed="false"/>
    <row r="22" customFormat="false" ht="23.25" hidden="false" customHeight="false" outlineLevel="0" collapsed="false">
      <c r="C22" s="92" t="s">
        <v>83</v>
      </c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</row>
    <row r="23" customFormat="false" ht="57" hidden="false" customHeight="true" outlineLevel="0" collapsed="false">
      <c r="A23" s="83"/>
      <c r="B23" s="93"/>
      <c r="C23" s="94" t="s">
        <v>84</v>
      </c>
      <c r="D23" s="95" t="s">
        <v>85</v>
      </c>
      <c r="E23" s="94" t="s">
        <v>86</v>
      </c>
      <c r="F23" s="95" t="s">
        <v>87</v>
      </c>
      <c r="G23" s="94" t="s">
        <v>88</v>
      </c>
      <c r="H23" s="95" t="s">
        <v>89</v>
      </c>
      <c r="I23" s="94" t="s">
        <v>90</v>
      </c>
      <c r="J23" s="95" t="s">
        <v>91</v>
      </c>
      <c r="K23" s="94" t="s">
        <v>92</v>
      </c>
      <c r="L23" s="95" t="s">
        <v>93</v>
      </c>
      <c r="M23" s="96" t="s">
        <v>94</v>
      </c>
      <c r="N23" s="96" t="s">
        <v>95</v>
      </c>
      <c r="O23" s="97" t="s">
        <v>96</v>
      </c>
      <c r="P23" s="98" t="s">
        <v>97</v>
      </c>
      <c r="Q23" s="98"/>
      <c r="R23" s="98"/>
      <c r="S23" s="98"/>
      <c r="T23" s="98"/>
      <c r="U23" s="99"/>
      <c r="V23" s="83"/>
      <c r="W23" s="83"/>
      <c r="X23" s="83"/>
      <c r="Y23" s="83"/>
      <c r="Z23" s="83"/>
      <c r="AA23" s="83"/>
      <c r="AB23" s="83"/>
      <c r="AC23" s="83"/>
      <c r="AD23" s="83"/>
      <c r="AE23" s="83"/>
      <c r="AF23" s="83"/>
      <c r="AG23" s="83"/>
      <c r="AH23" s="83"/>
      <c r="AI23" s="83"/>
      <c r="AJ23" s="83"/>
      <c r="AK23" s="83"/>
      <c r="AL23" s="83"/>
      <c r="AM23" s="83"/>
      <c r="AN23" s="83"/>
      <c r="AO23" s="83"/>
      <c r="AP23" s="83"/>
      <c r="AQ23" s="83"/>
      <c r="AR23" s="83"/>
      <c r="AS23" s="83"/>
      <c r="AT23" s="83"/>
      <c r="AU23" s="83"/>
      <c r="AV23" s="83"/>
      <c r="AW23" s="83"/>
      <c r="AX23" s="83"/>
      <c r="AY23" s="83"/>
      <c r="AZ23" s="83"/>
      <c r="BA23" s="83"/>
      <c r="BB23" s="83"/>
      <c r="BC23" s="83"/>
      <c r="BD23" s="83"/>
      <c r="BE23" s="83"/>
      <c r="BF23" s="83"/>
      <c r="BG23" s="83"/>
      <c r="BH23" s="83"/>
      <c r="BI23" s="83"/>
      <c r="BJ23" s="83"/>
      <c r="BK23" s="83"/>
      <c r="BL23" s="83"/>
      <c r="BM23" s="83"/>
      <c r="BN23" s="83"/>
      <c r="BO23" s="83"/>
      <c r="BP23" s="83"/>
      <c r="BQ23" s="83"/>
      <c r="BR23" s="83"/>
      <c r="BS23" s="83"/>
      <c r="BT23" s="83"/>
      <c r="BU23" s="83"/>
      <c r="BV23" s="83"/>
      <c r="BW23" s="83"/>
      <c r="BX23" s="83"/>
      <c r="BY23" s="83"/>
      <c r="BZ23" s="83"/>
      <c r="CA23" s="83"/>
      <c r="CB23" s="83"/>
      <c r="CC23" s="83"/>
      <c r="CD23" s="83"/>
      <c r="CE23" s="83"/>
      <c r="CF23" s="83"/>
      <c r="CG23" s="83"/>
      <c r="CH23" s="83"/>
      <c r="CI23" s="83"/>
      <c r="CJ23" s="83"/>
      <c r="CK23" s="83"/>
      <c r="CL23" s="83"/>
      <c r="CM23" s="83"/>
      <c r="CN23" s="83"/>
      <c r="CO23" s="83"/>
      <c r="CP23" s="83"/>
      <c r="CQ23" s="83"/>
      <c r="CR23" s="83"/>
      <c r="CS23" s="83"/>
      <c r="CT23" s="83"/>
      <c r="CU23" s="83"/>
      <c r="CV23" s="83"/>
      <c r="CW23" s="83"/>
      <c r="CX23" s="83"/>
      <c r="CY23" s="83"/>
      <c r="CZ23" s="83"/>
      <c r="DA23" s="83"/>
      <c r="DB23" s="83"/>
      <c r="DC23" s="83"/>
      <c r="DD23" s="83"/>
      <c r="DE23" s="83"/>
      <c r="DF23" s="83"/>
      <c r="DG23" s="83"/>
      <c r="DH23" s="83"/>
      <c r="DI23" s="83"/>
      <c r="DJ23" s="83"/>
      <c r="DK23" s="83"/>
      <c r="DL23" s="83"/>
      <c r="DM23" s="83"/>
      <c r="DN23" s="83"/>
      <c r="DO23" s="83"/>
      <c r="DP23" s="83"/>
      <c r="DQ23" s="83"/>
      <c r="DR23" s="83"/>
      <c r="DS23" s="83"/>
      <c r="DT23" s="83"/>
      <c r="DU23" s="83"/>
      <c r="DV23" s="83"/>
      <c r="DW23" s="83"/>
      <c r="DX23" s="83"/>
      <c r="DY23" s="83"/>
      <c r="DZ23" s="83"/>
      <c r="EA23" s="83"/>
      <c r="EB23" s="83"/>
      <c r="EC23" s="83"/>
      <c r="ED23" s="83"/>
      <c r="EE23" s="83"/>
      <c r="EF23" s="83"/>
      <c r="EG23" s="83"/>
      <c r="EH23" s="83"/>
      <c r="EI23" s="83"/>
      <c r="EJ23" s="83"/>
      <c r="EK23" s="83"/>
      <c r="EL23" s="83"/>
      <c r="EM23" s="83"/>
      <c r="EN23" s="83"/>
      <c r="EO23" s="83"/>
      <c r="EP23" s="83"/>
      <c r="EQ23" s="83"/>
      <c r="ER23" s="83"/>
      <c r="ES23" s="83"/>
      <c r="ET23" s="83"/>
      <c r="EU23" s="83"/>
      <c r="EV23" s="83"/>
      <c r="EW23" s="83"/>
      <c r="EX23" s="83"/>
      <c r="EY23" s="83"/>
      <c r="EZ23" s="83"/>
      <c r="FA23" s="83"/>
      <c r="FB23" s="83"/>
      <c r="FC23" s="83"/>
      <c r="FD23" s="83"/>
      <c r="FE23" s="83"/>
      <c r="FF23" s="83"/>
      <c r="FG23" s="83"/>
      <c r="FH23" s="83"/>
      <c r="FI23" s="83"/>
      <c r="FJ23" s="83"/>
      <c r="FK23" s="83"/>
      <c r="FL23" s="83"/>
      <c r="FM23" s="83"/>
      <c r="FN23" s="83"/>
      <c r="FO23" s="83"/>
      <c r="FP23" s="83"/>
      <c r="FQ23" s="83"/>
      <c r="FR23" s="83"/>
      <c r="FS23" s="83"/>
      <c r="FT23" s="83"/>
      <c r="FU23" s="83"/>
      <c r="FV23" s="83"/>
      <c r="FW23" s="83"/>
      <c r="FX23" s="83"/>
      <c r="FY23" s="83"/>
      <c r="FZ23" s="83"/>
      <c r="GA23" s="83"/>
      <c r="GB23" s="83"/>
      <c r="GC23" s="83"/>
      <c r="GD23" s="83"/>
      <c r="GE23" s="83"/>
      <c r="GF23" s="83"/>
      <c r="GG23" s="83"/>
      <c r="GH23" s="83"/>
      <c r="GI23" s="83"/>
      <c r="GJ23" s="83"/>
      <c r="GK23" s="83"/>
      <c r="GL23" s="83"/>
      <c r="GM23" s="83"/>
      <c r="GN23" s="83"/>
      <c r="GO23" s="83"/>
      <c r="GP23" s="83"/>
      <c r="GQ23" s="83"/>
      <c r="GR23" s="83"/>
      <c r="GS23" s="83"/>
      <c r="GT23" s="83"/>
      <c r="GU23" s="83"/>
      <c r="GV23" s="83"/>
      <c r="GW23" s="83"/>
      <c r="GX23" s="83"/>
      <c r="GY23" s="83"/>
      <c r="GZ23" s="83"/>
      <c r="HA23" s="83"/>
      <c r="HB23" s="83"/>
      <c r="HC23" s="83"/>
      <c r="HD23" s="83"/>
      <c r="HE23" s="83"/>
      <c r="HF23" s="83"/>
      <c r="HG23" s="83"/>
      <c r="HH23" s="83"/>
      <c r="HI23" s="83"/>
      <c r="HJ23" s="83"/>
      <c r="HK23" s="83"/>
      <c r="HL23" s="83"/>
      <c r="HM23" s="83"/>
      <c r="HN23" s="83"/>
      <c r="HO23" s="83"/>
      <c r="HP23" s="83"/>
      <c r="HQ23" s="83"/>
      <c r="HR23" s="83"/>
      <c r="HS23" s="83"/>
      <c r="HT23" s="83"/>
      <c r="HU23" s="83"/>
      <c r="HV23" s="83"/>
      <c r="HW23" s="83"/>
      <c r="HX23" s="83"/>
      <c r="HY23" s="83"/>
      <c r="HZ23" s="83"/>
      <c r="IA23" s="83"/>
      <c r="IB23" s="83"/>
      <c r="IC23" s="83"/>
      <c r="ID23" s="83"/>
      <c r="IE23" s="83"/>
      <c r="IF23" s="83"/>
      <c r="IG23" s="83"/>
      <c r="IH23" s="83"/>
      <c r="II23" s="83"/>
      <c r="IJ23" s="83"/>
      <c r="IK23" s="83"/>
      <c r="IL23" s="83"/>
      <c r="IM23" s="83"/>
      <c r="IN23" s="83"/>
      <c r="IO23" s="83"/>
      <c r="IP23" s="83"/>
      <c r="IQ23" s="83"/>
      <c r="IR23" s="83"/>
      <c r="IS23" s="83"/>
      <c r="IT23" s="83"/>
      <c r="IU23" s="83"/>
      <c r="IV23" s="83"/>
      <c r="IW23" s="83"/>
    </row>
    <row r="24" customFormat="false" ht="25.5" hidden="false" customHeight="false" outlineLevel="0" collapsed="false">
      <c r="A24" s="100"/>
      <c r="B24" s="101"/>
      <c r="C24" s="102"/>
      <c r="D24" s="101"/>
      <c r="E24" s="102"/>
      <c r="F24" s="103" t="n">
        <f aca="false">IF(+C7*0.8&gt;12000,12000,+C7*0.8)</f>
        <v>12000</v>
      </c>
      <c r="G24" s="102"/>
      <c r="H24" s="101"/>
      <c r="I24" s="102"/>
      <c r="J24" s="101"/>
      <c r="K24" s="102"/>
      <c r="L24" s="101"/>
      <c r="M24" s="104" t="s">
        <v>98</v>
      </c>
      <c r="N24" s="104"/>
      <c r="O24" s="105"/>
      <c r="P24" s="106"/>
      <c r="Q24" s="107"/>
      <c r="R24" s="107"/>
      <c r="S24" s="107"/>
      <c r="T24" s="108"/>
      <c r="U24" s="109"/>
      <c r="V24" s="100"/>
      <c r="W24" s="100"/>
      <c r="X24" s="100"/>
      <c r="Y24" s="100"/>
      <c r="Z24" s="100"/>
      <c r="AA24" s="100"/>
      <c r="AB24" s="100"/>
      <c r="AC24" s="100"/>
      <c r="AD24" s="100"/>
      <c r="AE24" s="100"/>
      <c r="AF24" s="100"/>
      <c r="AG24" s="100"/>
      <c r="AH24" s="100"/>
      <c r="AI24" s="100"/>
      <c r="AJ24" s="100"/>
      <c r="AK24" s="100"/>
      <c r="AL24" s="100"/>
      <c r="AM24" s="100"/>
      <c r="AN24" s="100"/>
      <c r="AO24" s="100"/>
      <c r="AP24" s="100"/>
      <c r="AQ24" s="100"/>
      <c r="AR24" s="100"/>
      <c r="AS24" s="100"/>
      <c r="AT24" s="100"/>
      <c r="AU24" s="100"/>
      <c r="AV24" s="100"/>
      <c r="AW24" s="100"/>
      <c r="AX24" s="100"/>
      <c r="AY24" s="100"/>
      <c r="AZ24" s="100"/>
      <c r="BA24" s="100"/>
      <c r="BB24" s="100"/>
      <c r="BC24" s="100"/>
      <c r="BD24" s="100"/>
      <c r="BE24" s="100"/>
      <c r="BF24" s="100"/>
      <c r="BG24" s="100"/>
      <c r="BH24" s="100"/>
      <c r="BI24" s="100"/>
      <c r="BJ24" s="100"/>
      <c r="BK24" s="100"/>
      <c r="BL24" s="100"/>
      <c r="BM24" s="100"/>
      <c r="BN24" s="100"/>
      <c r="BO24" s="100"/>
      <c r="BP24" s="100"/>
      <c r="BQ24" s="100"/>
      <c r="BR24" s="100"/>
      <c r="BS24" s="100"/>
      <c r="BT24" s="100"/>
      <c r="BU24" s="100"/>
      <c r="BV24" s="100"/>
      <c r="BW24" s="100"/>
      <c r="BX24" s="100"/>
      <c r="BY24" s="100"/>
      <c r="BZ24" s="100"/>
      <c r="CA24" s="100"/>
      <c r="CB24" s="100"/>
      <c r="CC24" s="100"/>
      <c r="CD24" s="100"/>
      <c r="CE24" s="100"/>
      <c r="CF24" s="100"/>
      <c r="CG24" s="100"/>
      <c r="CH24" s="100"/>
      <c r="CI24" s="100"/>
      <c r="CJ24" s="100"/>
      <c r="CK24" s="100"/>
      <c r="CL24" s="100"/>
      <c r="CM24" s="100"/>
      <c r="CN24" s="100"/>
      <c r="CO24" s="100"/>
      <c r="CP24" s="100"/>
      <c r="CQ24" s="100"/>
      <c r="CR24" s="100"/>
      <c r="CS24" s="100"/>
      <c r="CT24" s="100"/>
      <c r="CU24" s="100"/>
      <c r="CV24" s="100"/>
      <c r="CW24" s="100"/>
      <c r="CX24" s="100"/>
      <c r="CY24" s="100"/>
      <c r="CZ24" s="100"/>
      <c r="DA24" s="100"/>
      <c r="DB24" s="100"/>
      <c r="DC24" s="100"/>
      <c r="DD24" s="100"/>
      <c r="DE24" s="100"/>
      <c r="DF24" s="100"/>
      <c r="DG24" s="100"/>
      <c r="DH24" s="100"/>
      <c r="DI24" s="100"/>
      <c r="DJ24" s="100"/>
      <c r="DK24" s="100"/>
      <c r="DL24" s="100"/>
      <c r="DM24" s="100"/>
      <c r="DN24" s="100"/>
      <c r="DO24" s="100"/>
      <c r="DP24" s="100"/>
      <c r="DQ24" s="100"/>
      <c r="DR24" s="100"/>
      <c r="DS24" s="100"/>
      <c r="DT24" s="100"/>
      <c r="DU24" s="100"/>
      <c r="DV24" s="100"/>
      <c r="DW24" s="100"/>
      <c r="DX24" s="100"/>
      <c r="DY24" s="100"/>
      <c r="DZ24" s="100"/>
      <c r="EA24" s="100"/>
      <c r="EB24" s="100"/>
      <c r="EC24" s="100"/>
      <c r="ED24" s="100"/>
      <c r="EE24" s="100"/>
      <c r="EF24" s="100"/>
      <c r="EG24" s="100"/>
      <c r="EH24" s="100"/>
      <c r="EI24" s="100"/>
      <c r="EJ24" s="100"/>
      <c r="EK24" s="100"/>
      <c r="EL24" s="100"/>
      <c r="EM24" s="100"/>
      <c r="EN24" s="100"/>
      <c r="EO24" s="100"/>
      <c r="EP24" s="100"/>
      <c r="EQ24" s="100"/>
      <c r="ER24" s="100"/>
      <c r="ES24" s="100"/>
      <c r="ET24" s="100"/>
      <c r="EU24" s="100"/>
      <c r="EV24" s="100"/>
      <c r="EW24" s="100"/>
      <c r="EX24" s="100"/>
      <c r="EY24" s="100"/>
      <c r="EZ24" s="100"/>
      <c r="FA24" s="100"/>
      <c r="FB24" s="100"/>
      <c r="FC24" s="100"/>
      <c r="FD24" s="100"/>
      <c r="FE24" s="100"/>
      <c r="FF24" s="100"/>
      <c r="FG24" s="100"/>
      <c r="FH24" s="100"/>
      <c r="FI24" s="100"/>
      <c r="FJ24" s="100"/>
      <c r="FK24" s="100"/>
      <c r="FL24" s="100"/>
      <c r="FM24" s="100"/>
      <c r="FN24" s="100"/>
      <c r="FO24" s="100"/>
      <c r="FP24" s="100"/>
      <c r="FQ24" s="100"/>
      <c r="FR24" s="100"/>
      <c r="FS24" s="100"/>
      <c r="FT24" s="100"/>
      <c r="FU24" s="100"/>
      <c r="FV24" s="100"/>
      <c r="FW24" s="100"/>
      <c r="FX24" s="100"/>
      <c r="FY24" s="100"/>
      <c r="FZ24" s="100"/>
      <c r="GA24" s="100"/>
      <c r="GB24" s="100"/>
      <c r="GC24" s="100"/>
      <c r="GD24" s="100"/>
      <c r="GE24" s="100"/>
      <c r="GF24" s="100"/>
      <c r="GG24" s="100"/>
      <c r="GH24" s="100"/>
      <c r="GI24" s="100"/>
      <c r="GJ24" s="100"/>
      <c r="GK24" s="100"/>
      <c r="GL24" s="100"/>
      <c r="GM24" s="100"/>
      <c r="GN24" s="100"/>
      <c r="GO24" s="100"/>
      <c r="GP24" s="100"/>
      <c r="GQ24" s="100"/>
      <c r="GR24" s="100"/>
      <c r="GS24" s="100"/>
      <c r="GT24" s="100"/>
      <c r="GU24" s="100"/>
      <c r="GV24" s="100"/>
      <c r="GW24" s="100"/>
      <c r="GX24" s="100"/>
      <c r="GY24" s="100"/>
      <c r="GZ24" s="100"/>
      <c r="HA24" s="100"/>
      <c r="HB24" s="100"/>
      <c r="HC24" s="100"/>
      <c r="HD24" s="100"/>
      <c r="HE24" s="100"/>
      <c r="HF24" s="100"/>
      <c r="HG24" s="100"/>
      <c r="HH24" s="100"/>
      <c r="HI24" s="100"/>
      <c r="HJ24" s="100"/>
      <c r="HK24" s="100"/>
      <c r="HL24" s="100"/>
      <c r="HM24" s="100"/>
      <c r="HN24" s="100"/>
      <c r="HO24" s="100"/>
      <c r="HP24" s="100"/>
      <c r="HQ24" s="100"/>
      <c r="HR24" s="100"/>
      <c r="HS24" s="100"/>
      <c r="HT24" s="100"/>
      <c r="HU24" s="100"/>
      <c r="HV24" s="100"/>
      <c r="HW24" s="100"/>
      <c r="HX24" s="100"/>
      <c r="HY24" s="100"/>
      <c r="HZ24" s="100"/>
      <c r="IA24" s="100"/>
      <c r="IB24" s="100"/>
      <c r="IC24" s="100"/>
      <c r="ID24" s="100"/>
      <c r="IE24" s="100"/>
      <c r="IF24" s="100"/>
      <c r="IG24" s="100"/>
      <c r="IH24" s="100"/>
      <c r="II24" s="100"/>
      <c r="IJ24" s="100"/>
      <c r="IK24" s="100"/>
      <c r="IL24" s="100"/>
      <c r="IM24" s="100"/>
      <c r="IN24" s="100"/>
      <c r="IO24" s="100"/>
      <c r="IP24" s="100"/>
      <c r="IQ24" s="100"/>
      <c r="IR24" s="100"/>
      <c r="IS24" s="100"/>
      <c r="IT24" s="100"/>
      <c r="IU24" s="100"/>
      <c r="IV24" s="100"/>
      <c r="IW24" s="100"/>
    </row>
    <row r="25" customFormat="false" ht="26.25" hidden="false" customHeight="false" outlineLevel="0" collapsed="false">
      <c r="A25" s="83"/>
      <c r="B25" s="93" t="s">
        <v>99</v>
      </c>
      <c r="C25" s="110" t="s">
        <v>100</v>
      </c>
      <c r="D25" s="93"/>
      <c r="E25" s="111" t="s">
        <v>101</v>
      </c>
      <c r="F25" s="112"/>
      <c r="G25" s="110" t="s">
        <v>102</v>
      </c>
      <c r="H25" s="93"/>
      <c r="I25" s="110" t="s">
        <v>100</v>
      </c>
      <c r="J25" s="93"/>
      <c r="K25" s="110" t="s">
        <v>100</v>
      </c>
      <c r="L25" s="93"/>
      <c r="M25" s="113"/>
      <c r="N25" s="113"/>
      <c r="O25" s="114"/>
      <c r="P25" s="115" t="s">
        <v>103</v>
      </c>
      <c r="Q25" s="116" t="s">
        <v>104</v>
      </c>
      <c r="R25" s="116" t="s">
        <v>105</v>
      </c>
      <c r="S25" s="116" t="s">
        <v>106</v>
      </c>
      <c r="T25" s="117" t="s">
        <v>107</v>
      </c>
      <c r="U25" s="118" t="s">
        <v>108</v>
      </c>
      <c r="V25" s="83"/>
      <c r="W25" s="83"/>
      <c r="X25" s="83"/>
      <c r="Y25" s="83"/>
      <c r="Z25" s="83"/>
      <c r="AA25" s="83"/>
      <c r="AB25" s="83"/>
      <c r="AC25" s="83"/>
      <c r="AD25" s="83"/>
      <c r="AE25" s="83"/>
      <c r="AF25" s="83"/>
      <c r="AG25" s="83"/>
      <c r="AH25" s="83"/>
      <c r="AI25" s="83"/>
      <c r="AJ25" s="83"/>
      <c r="AK25" s="83"/>
      <c r="AL25" s="83"/>
      <c r="AM25" s="83"/>
      <c r="AN25" s="83"/>
      <c r="AO25" s="83"/>
      <c r="AP25" s="83"/>
      <c r="AQ25" s="83"/>
      <c r="AR25" s="83"/>
      <c r="AS25" s="83"/>
      <c r="AT25" s="83"/>
      <c r="AU25" s="83"/>
      <c r="AV25" s="83"/>
      <c r="AW25" s="83"/>
      <c r="AX25" s="83"/>
      <c r="AY25" s="83"/>
      <c r="AZ25" s="83"/>
      <c r="BA25" s="83"/>
      <c r="BB25" s="83"/>
      <c r="BC25" s="83"/>
      <c r="BD25" s="83"/>
      <c r="BE25" s="83"/>
      <c r="BF25" s="83"/>
      <c r="BG25" s="83"/>
      <c r="BH25" s="83"/>
      <c r="BI25" s="83"/>
      <c r="BJ25" s="83"/>
      <c r="BK25" s="83"/>
      <c r="BL25" s="83"/>
      <c r="BM25" s="83"/>
      <c r="BN25" s="83"/>
      <c r="BO25" s="83"/>
      <c r="BP25" s="83"/>
      <c r="BQ25" s="83"/>
      <c r="BR25" s="83"/>
      <c r="BS25" s="83"/>
      <c r="BT25" s="83"/>
      <c r="BU25" s="83"/>
      <c r="BV25" s="83"/>
      <c r="BW25" s="83"/>
      <c r="BX25" s="83"/>
      <c r="BY25" s="83"/>
      <c r="BZ25" s="83"/>
      <c r="CA25" s="83"/>
      <c r="CB25" s="83"/>
      <c r="CC25" s="83"/>
      <c r="CD25" s="83"/>
      <c r="CE25" s="83"/>
      <c r="CF25" s="83"/>
      <c r="CG25" s="83"/>
      <c r="CH25" s="83"/>
      <c r="CI25" s="83"/>
      <c r="CJ25" s="83"/>
      <c r="CK25" s="83"/>
      <c r="CL25" s="83"/>
      <c r="CM25" s="83"/>
      <c r="CN25" s="83"/>
      <c r="CO25" s="83"/>
      <c r="CP25" s="83"/>
      <c r="CQ25" s="83"/>
      <c r="CR25" s="83"/>
      <c r="CS25" s="83"/>
      <c r="CT25" s="83"/>
      <c r="CU25" s="83"/>
      <c r="CV25" s="83"/>
      <c r="CW25" s="83"/>
      <c r="CX25" s="83"/>
      <c r="CY25" s="83"/>
      <c r="CZ25" s="83"/>
      <c r="DA25" s="83"/>
      <c r="DB25" s="83"/>
      <c r="DC25" s="83"/>
      <c r="DD25" s="83"/>
      <c r="DE25" s="83"/>
      <c r="DF25" s="83"/>
      <c r="DG25" s="83"/>
      <c r="DH25" s="83"/>
      <c r="DI25" s="83"/>
      <c r="DJ25" s="83"/>
      <c r="DK25" s="83"/>
      <c r="DL25" s="83"/>
      <c r="DM25" s="83"/>
      <c r="DN25" s="83"/>
      <c r="DO25" s="83"/>
      <c r="DP25" s="83"/>
      <c r="DQ25" s="83"/>
      <c r="DR25" s="83"/>
      <c r="DS25" s="83"/>
      <c r="DT25" s="83"/>
      <c r="DU25" s="83"/>
      <c r="DV25" s="83"/>
      <c r="DW25" s="83"/>
      <c r="DX25" s="83"/>
      <c r="DY25" s="83"/>
      <c r="DZ25" s="83"/>
      <c r="EA25" s="83"/>
      <c r="EB25" s="83"/>
      <c r="EC25" s="83"/>
      <c r="ED25" s="83"/>
      <c r="EE25" s="83"/>
      <c r="EF25" s="83"/>
      <c r="EG25" s="83"/>
      <c r="EH25" s="83"/>
      <c r="EI25" s="83"/>
      <c r="EJ25" s="83"/>
      <c r="EK25" s="83"/>
      <c r="EL25" s="83"/>
      <c r="EM25" s="83"/>
      <c r="EN25" s="83"/>
      <c r="EO25" s="83"/>
      <c r="EP25" s="83"/>
      <c r="EQ25" s="83"/>
      <c r="ER25" s="83"/>
      <c r="ES25" s="83"/>
      <c r="ET25" s="83"/>
      <c r="EU25" s="83"/>
      <c r="EV25" s="83"/>
      <c r="EW25" s="83"/>
      <c r="EX25" s="83"/>
      <c r="EY25" s="83"/>
      <c r="EZ25" s="83"/>
      <c r="FA25" s="83"/>
      <c r="FB25" s="83"/>
      <c r="FC25" s="83"/>
      <c r="FD25" s="83"/>
      <c r="FE25" s="83"/>
      <c r="FF25" s="83"/>
      <c r="FG25" s="83"/>
      <c r="FH25" s="83"/>
      <c r="FI25" s="83"/>
      <c r="FJ25" s="83"/>
      <c r="FK25" s="83"/>
      <c r="FL25" s="83"/>
      <c r="FM25" s="83"/>
      <c r="FN25" s="83"/>
      <c r="FO25" s="83"/>
      <c r="FP25" s="83"/>
      <c r="FQ25" s="83"/>
      <c r="FR25" s="83"/>
      <c r="FS25" s="83"/>
      <c r="FT25" s="83"/>
      <c r="FU25" s="83"/>
      <c r="FV25" s="83"/>
      <c r="FW25" s="83"/>
      <c r="FX25" s="83"/>
      <c r="FY25" s="83"/>
      <c r="FZ25" s="83"/>
      <c r="GA25" s="83"/>
      <c r="GB25" s="83"/>
      <c r="GC25" s="83"/>
      <c r="GD25" s="83"/>
      <c r="GE25" s="83"/>
      <c r="GF25" s="83"/>
      <c r="GG25" s="83"/>
      <c r="GH25" s="83"/>
      <c r="GI25" s="83"/>
      <c r="GJ25" s="83"/>
      <c r="GK25" s="83"/>
      <c r="GL25" s="83"/>
      <c r="GM25" s="83"/>
      <c r="GN25" s="83"/>
      <c r="GO25" s="83"/>
      <c r="GP25" s="83"/>
      <c r="GQ25" s="83"/>
      <c r="GR25" s="83"/>
      <c r="GS25" s="83"/>
      <c r="GT25" s="83"/>
      <c r="GU25" s="83"/>
      <c r="GV25" s="83"/>
      <c r="GW25" s="83"/>
      <c r="GX25" s="83"/>
      <c r="GY25" s="83"/>
      <c r="GZ25" s="83"/>
      <c r="HA25" s="83"/>
      <c r="HB25" s="83"/>
      <c r="HC25" s="83"/>
      <c r="HD25" s="83"/>
      <c r="HE25" s="83"/>
      <c r="HF25" s="83"/>
      <c r="HG25" s="83"/>
      <c r="HH25" s="83"/>
      <c r="HI25" s="83"/>
      <c r="HJ25" s="83"/>
      <c r="HK25" s="83"/>
      <c r="HL25" s="83"/>
      <c r="HM25" s="83"/>
      <c r="HN25" s="83"/>
      <c r="HO25" s="83"/>
      <c r="HP25" s="83"/>
      <c r="HQ25" s="83"/>
      <c r="HR25" s="83"/>
      <c r="HS25" s="83"/>
      <c r="HT25" s="83"/>
      <c r="HU25" s="83"/>
      <c r="HV25" s="83"/>
      <c r="HW25" s="83"/>
      <c r="HX25" s="83"/>
      <c r="HY25" s="83"/>
      <c r="HZ25" s="83"/>
      <c r="IA25" s="83"/>
      <c r="IB25" s="83"/>
      <c r="IC25" s="83"/>
      <c r="ID25" s="83"/>
      <c r="IE25" s="83"/>
      <c r="IF25" s="83"/>
      <c r="IG25" s="83"/>
      <c r="IH25" s="83"/>
      <c r="II25" s="83"/>
      <c r="IJ25" s="83"/>
      <c r="IK25" s="83"/>
      <c r="IL25" s="83"/>
      <c r="IM25" s="83"/>
      <c r="IN25" s="83"/>
      <c r="IO25" s="83"/>
      <c r="IP25" s="83"/>
      <c r="IQ25" s="83"/>
      <c r="IR25" s="83"/>
      <c r="IS25" s="83"/>
      <c r="IT25" s="83"/>
      <c r="IU25" s="83"/>
      <c r="IV25" s="83"/>
      <c r="IW25" s="83"/>
    </row>
    <row r="26" customFormat="false" ht="12.75" hidden="false" customHeight="false" outlineLevel="0" collapsed="false">
      <c r="A26" s="119" t="n">
        <f aca="false">+'[1]Index Pricing'!A7</f>
        <v>37165</v>
      </c>
      <c r="B26" s="120" t="n">
        <f aca="false">+'[1]Index Pricing'!B7</f>
        <v>1.32</v>
      </c>
      <c r="C26" s="121" t="n">
        <f aca="false">+B26+$K$16</f>
        <v>1.32</v>
      </c>
      <c r="D26" s="122" t="n">
        <f aca="false">O26*'[1]Internal Kennedy Total'!T18</f>
        <v>1287.8963329723</v>
      </c>
      <c r="E26" s="123" t="n">
        <f aca="false">+'[1]Index Pricing'!$B$4+'Box Draw Detail'!$K$17</f>
        <v>1.4456</v>
      </c>
      <c r="F26" s="124" t="n">
        <f aca="false">O26*'[1]Internal Kennedy Total'!U18</f>
        <v>3674.45458765279</v>
      </c>
      <c r="G26" s="123" t="n">
        <f aca="false">$C$6+$K$18</f>
        <v>1.05</v>
      </c>
      <c r="H26" s="125" t="n">
        <f aca="false">O26*'[1]Internal Kennedy Total'!V18</f>
        <v>1477.74315333437</v>
      </c>
      <c r="I26" s="123" t="n">
        <f aca="false">B26+$K$20</f>
        <v>1.1629</v>
      </c>
      <c r="J26" s="126" t="n">
        <f aca="false">O26*'[1]Internal Kennedy Total'!W18</f>
        <v>456.244777966889</v>
      </c>
      <c r="K26" s="123" t="n">
        <f aca="false">B26+$K$19+'[1]Kennedy Gas Daily Pricing'!B7</f>
        <v>1.17</v>
      </c>
      <c r="L26" s="126" t="n">
        <f aca="false">'[1]Internal Kennedy Total'!X18*'[1]Internal Kennedy Total'!M18</f>
        <v>4977.66114807365</v>
      </c>
      <c r="M26" s="127" t="n">
        <f aca="false">'[2]Enron Detail'!D14</f>
        <v>-1286</v>
      </c>
      <c r="N26" s="128" t="n">
        <f aca="false">'[2]Enron Detail'!C14</f>
        <v>13160</v>
      </c>
      <c r="O26" s="129" t="n">
        <f aca="false">SUM(M26:N26)</f>
        <v>11874</v>
      </c>
      <c r="P26" s="130" t="n">
        <f aca="false">+C26*D26</f>
        <v>1700.02315952344</v>
      </c>
      <c r="Q26" s="131" t="n">
        <f aca="false">+E26*F26</f>
        <v>5311.79155191088</v>
      </c>
      <c r="R26" s="131" t="n">
        <f aca="false">+G26*H26</f>
        <v>1551.63031100108</v>
      </c>
      <c r="S26" s="131" t="n">
        <f aca="false">I26*J26</f>
        <v>530.567052297695</v>
      </c>
      <c r="T26" s="132" t="n">
        <f aca="false">K26*L26</f>
        <v>5823.86354324617</v>
      </c>
      <c r="U26" s="133" t="n">
        <f aca="false">SUM(P26:T26)</f>
        <v>14917.8756179793</v>
      </c>
    </row>
    <row r="27" customFormat="false" ht="12.75" hidden="false" customHeight="false" outlineLevel="0" collapsed="false">
      <c r="A27" s="119" t="n">
        <f aca="false">+'[1]Index Pricing'!A8</f>
        <v>37166</v>
      </c>
      <c r="B27" s="120" t="n">
        <f aca="false">+'[1]Index Pricing'!B8</f>
        <v>1.35</v>
      </c>
      <c r="C27" s="134" t="n">
        <f aca="false">+B27+$K$16</f>
        <v>1.35</v>
      </c>
      <c r="D27" s="135" t="n">
        <f aca="false">O27*'[1]Internal Kennedy Total'!T19</f>
        <v>1307.69807426054</v>
      </c>
      <c r="E27" s="136" t="n">
        <f aca="false">+'[1]Index Pricing'!$B$4+'Box Draw Detail'!$K$17</f>
        <v>1.4456</v>
      </c>
      <c r="F27" s="137" t="n">
        <f aca="false">O27*'[1]Internal Kennedy Total'!U19</f>
        <v>3730.95028319698</v>
      </c>
      <c r="G27" s="136" t="n">
        <f aca="false">$C$6+$K$18</f>
        <v>1.05</v>
      </c>
      <c r="H27" s="138" t="n">
        <f aca="false">O27*'[1]Internal Kennedy Total'!V19</f>
        <v>1500.46383889239</v>
      </c>
      <c r="I27" s="136" t="n">
        <f aca="false">B27+$K$20</f>
        <v>1.1929</v>
      </c>
      <c r="J27" s="139" t="n">
        <f aca="false">O27*'[1]Internal Kennedy Total'!W19</f>
        <v>463.259660163625</v>
      </c>
      <c r="K27" s="136" t="n">
        <f aca="false">B27+$K$19+'[1]Kennedy Gas Daily Pricing'!B8</f>
        <v>1.25</v>
      </c>
      <c r="L27" s="139" t="n">
        <f aca="false">'[1]Internal Kennedy Total'!X19*'[1]Internal Kennedy Total'!M19</f>
        <v>5348.62814348647</v>
      </c>
      <c r="M27" s="140" t="n">
        <f aca="false">'[2]Enron Detail'!D15</f>
        <v>-1033</v>
      </c>
      <c r="N27" s="141" t="n">
        <f aca="false">'[2]Enron Detail'!C15</f>
        <v>13384</v>
      </c>
      <c r="O27" s="142" t="n">
        <f aca="false">SUM(M27:N27)</f>
        <v>12351</v>
      </c>
      <c r="P27" s="130" t="n">
        <f aca="false">+C27*D27</f>
        <v>1765.39240025173</v>
      </c>
      <c r="Q27" s="131" t="n">
        <f aca="false">+E27*F27</f>
        <v>5393.46172938955</v>
      </c>
      <c r="R27" s="131" t="n">
        <f aca="false">+G27*H27</f>
        <v>1575.487030837</v>
      </c>
      <c r="S27" s="131" t="n">
        <f aca="false">I27*J27</f>
        <v>552.622448609188</v>
      </c>
      <c r="T27" s="132" t="n">
        <f aca="false">K27*L27</f>
        <v>6685.78517935809</v>
      </c>
      <c r="U27" s="143" t="n">
        <f aca="false">SUM(P27:T27)</f>
        <v>15972.7487884456</v>
      </c>
    </row>
    <row r="28" customFormat="false" ht="12.75" hidden="false" customHeight="false" outlineLevel="0" collapsed="false">
      <c r="A28" s="119" t="n">
        <f aca="false">+'[1]Index Pricing'!A9</f>
        <v>37167</v>
      </c>
      <c r="B28" s="120" t="n">
        <f aca="false">+'[1]Index Pricing'!B9</f>
        <v>1.32</v>
      </c>
      <c r="C28" s="134" t="n">
        <f aca="false">+B28+$K$16</f>
        <v>1.32</v>
      </c>
      <c r="D28" s="135" t="n">
        <f aca="false">O28*'[1]Internal Kennedy Total'!T20</f>
        <v>1904.49014208613</v>
      </c>
      <c r="E28" s="136" t="n">
        <f aca="false">+'[1]Index Pricing'!$B$4+'Box Draw Detail'!$K$17</f>
        <v>1.4456</v>
      </c>
      <c r="F28" s="137" t="n">
        <f aca="false">O28*'[1]Internal Kennedy Total'!U20</f>
        <v>5433.63806586629</v>
      </c>
      <c r="G28" s="136" t="n">
        <f aca="false">$C$6+$K$18</f>
        <v>1.05</v>
      </c>
      <c r="H28" s="138" t="n">
        <f aca="false">O28*'[1]Internal Kennedy Total'!V20</f>
        <v>2185.22810882256</v>
      </c>
      <c r="I28" s="136" t="n">
        <f aca="false">B28+$K$20</f>
        <v>1.1629</v>
      </c>
      <c r="J28" s="139" t="n">
        <f aca="false">O28*'[1]Internal Kennedy Total'!W20</f>
        <v>674.67672651173</v>
      </c>
      <c r="K28" s="136" t="n">
        <f aca="false">B28+$K$19+'[1]Kennedy Gas Daily Pricing'!B9</f>
        <v>1.24</v>
      </c>
      <c r="L28" s="139" t="n">
        <f aca="false">'[1]Internal Kennedy Total'!X20*'[1]Internal Kennedy Total'!M20</f>
        <v>2134.96695671329</v>
      </c>
      <c r="M28" s="140" t="n">
        <f aca="false">'[2]Enron Detail'!D16</f>
        <v>-1153</v>
      </c>
      <c r="N28" s="141" t="n">
        <f aca="false">'[2]Enron Detail'!C16</f>
        <v>13486</v>
      </c>
      <c r="O28" s="142" t="n">
        <f aca="false">SUM(M28:N28)</f>
        <v>12333</v>
      </c>
      <c r="P28" s="130" t="n">
        <f aca="false">+C28*D28</f>
        <v>2513.9269875537</v>
      </c>
      <c r="Q28" s="131" t="n">
        <f aca="false">+E28*F28</f>
        <v>7854.8671880163</v>
      </c>
      <c r="R28" s="131" t="n">
        <f aca="false">+G28*H28</f>
        <v>2294.48951426369</v>
      </c>
      <c r="S28" s="131" t="n">
        <f aca="false">I28*J28</f>
        <v>784.581565260491</v>
      </c>
      <c r="T28" s="132" t="n">
        <f aca="false">K28*L28</f>
        <v>2647.35902632448</v>
      </c>
      <c r="U28" s="143" t="n">
        <f aca="false">SUM(P28:T28)</f>
        <v>16095.2242814187</v>
      </c>
    </row>
    <row r="29" customFormat="false" ht="12.75" hidden="false" customHeight="false" outlineLevel="0" collapsed="false">
      <c r="A29" s="119" t="n">
        <f aca="false">+'[1]Index Pricing'!A10</f>
        <v>37168</v>
      </c>
      <c r="B29" s="120" t="n">
        <f aca="false">+'[1]Index Pricing'!B10</f>
        <v>1.57</v>
      </c>
      <c r="C29" s="134" t="n">
        <f aca="false">+B29+$K$16</f>
        <v>1.57</v>
      </c>
      <c r="D29" s="135" t="n">
        <f aca="false">O29*'[1]Internal Kennedy Total'!T21</f>
        <v>1408.36354741391</v>
      </c>
      <c r="E29" s="136" t="n">
        <f aca="false">+'[1]Index Pricing'!$B$4+'Box Draw Detail'!$K$17</f>
        <v>1.4456</v>
      </c>
      <c r="F29" s="137" t="n">
        <f aca="false">O29*'[1]Internal Kennedy Total'!U21</f>
        <v>4018.15562742913</v>
      </c>
      <c r="G29" s="136" t="n">
        <f aca="false">$C$6+$K$18</f>
        <v>1.05</v>
      </c>
      <c r="H29" s="138" t="n">
        <f aca="false">O29*'[1]Internal Kennedy Total'!V21</f>
        <v>1615.96825483108</v>
      </c>
      <c r="I29" s="136" t="n">
        <f aca="false">B29+$K$20</f>
        <v>1.4129</v>
      </c>
      <c r="J29" s="139" t="n">
        <f aca="false">O29*'[1]Internal Kennedy Total'!W21</f>
        <v>498.920990405784</v>
      </c>
      <c r="K29" s="136" t="n">
        <f aca="false">B29+$K$19+'[1]Kennedy Gas Daily Pricing'!B10</f>
        <v>1.49</v>
      </c>
      <c r="L29" s="139" t="n">
        <f aca="false">'[1]Internal Kennedy Total'!X21*'[1]Internal Kennedy Total'!M21</f>
        <v>4778.59157992009</v>
      </c>
      <c r="M29" s="140" t="n">
        <f aca="false">'[2]Enron Detail'!D17</f>
        <v>-1129</v>
      </c>
      <c r="N29" s="141" t="n">
        <f aca="false">'[2]Enron Detail'!C17</f>
        <v>13449</v>
      </c>
      <c r="O29" s="142" t="n">
        <f aca="false">SUM(M29:N29)</f>
        <v>12320</v>
      </c>
      <c r="P29" s="130" t="n">
        <f aca="false">+C29*D29</f>
        <v>2211.13076943984</v>
      </c>
      <c r="Q29" s="131" t="n">
        <f aca="false">+E29*F29</f>
        <v>5808.64577501155</v>
      </c>
      <c r="R29" s="131" t="n">
        <f aca="false">+G29*H29</f>
        <v>1696.76666757264</v>
      </c>
      <c r="S29" s="131" t="n">
        <f aca="false">I29*J29</f>
        <v>704.925467344332</v>
      </c>
      <c r="T29" s="132" t="n">
        <f aca="false">K29*L29</f>
        <v>7120.10145408094</v>
      </c>
      <c r="U29" s="143" t="n">
        <f aca="false">SUM(P29:T29)</f>
        <v>17541.5701334493</v>
      </c>
    </row>
    <row r="30" customFormat="false" ht="12.75" hidden="false" customHeight="false" outlineLevel="0" collapsed="false">
      <c r="A30" s="119" t="n">
        <f aca="false">+'[1]Index Pricing'!A11</f>
        <v>37169</v>
      </c>
      <c r="B30" s="120" t="n">
        <f aca="false">+'[1]Index Pricing'!B11</f>
        <v>1.695</v>
      </c>
      <c r="C30" s="134" t="n">
        <f aca="false">+B30+$K$16</f>
        <v>1.695</v>
      </c>
      <c r="D30" s="135" t="n">
        <f aca="false">O30*'[1]Internal Kennedy Total'!T22</f>
        <v>1340.68334228497</v>
      </c>
      <c r="E30" s="136" t="n">
        <f aca="false">+'[1]Index Pricing'!$B$4+'Box Draw Detail'!$K$17</f>
        <v>1.4456</v>
      </c>
      <c r="F30" s="137" t="n">
        <f aca="false">O30*'[1]Internal Kennedy Total'!U22</f>
        <v>3825.05946443643</v>
      </c>
      <c r="G30" s="136" t="n">
        <f aca="false">$C$6+$K$18</f>
        <v>1.05</v>
      </c>
      <c r="H30" s="138" t="n">
        <f aca="false">O30*'[1]Internal Kennedy Total'!V22</f>
        <v>1538.31141461418</v>
      </c>
      <c r="I30" s="136" t="n">
        <f aca="false">B30+$K$20</f>
        <v>1.5379</v>
      </c>
      <c r="J30" s="139" t="n">
        <f aca="false">O30*'[1]Internal Kennedy Total'!W22</f>
        <v>474.944883500857</v>
      </c>
      <c r="K30" s="136" t="n">
        <f aca="false">B30+$K$19+'[1]Kennedy Gas Daily Pricing'!B11</f>
        <v>1.615</v>
      </c>
      <c r="L30" s="139" t="n">
        <f aca="false">'[1]Internal Kennedy Total'!X22*'[1]Internal Kennedy Total'!M22</f>
        <v>5284.00089516356</v>
      </c>
      <c r="M30" s="140" t="n">
        <f aca="false">'[2]Enron Detail'!D18</f>
        <v>-1083</v>
      </c>
      <c r="N30" s="141" t="n">
        <f aca="false">'[2]Enron Detail'!C18</f>
        <v>13546</v>
      </c>
      <c r="O30" s="142" t="n">
        <f aca="false">SUM(M30:N30)</f>
        <v>12463</v>
      </c>
      <c r="P30" s="130" t="n">
        <f aca="false">+C30*D30</f>
        <v>2272.45826517302</v>
      </c>
      <c r="Q30" s="131" t="n">
        <f aca="false">+E30*F30</f>
        <v>5529.50596178931</v>
      </c>
      <c r="R30" s="131" t="n">
        <f aca="false">+G30*H30</f>
        <v>1615.22698534489</v>
      </c>
      <c r="S30" s="131" t="n">
        <f aca="false">I30*J30</f>
        <v>730.417736335968</v>
      </c>
      <c r="T30" s="132" t="n">
        <f aca="false">K30*L30</f>
        <v>8533.66144568915</v>
      </c>
      <c r="U30" s="143" t="n">
        <f aca="false">SUM(P30:T30)</f>
        <v>18681.2703943323</v>
      </c>
    </row>
    <row r="31" customFormat="false" ht="12.75" hidden="false" customHeight="false" outlineLevel="0" collapsed="false">
      <c r="A31" s="119" t="n">
        <f aca="false">+'[1]Index Pricing'!A12</f>
        <v>37170</v>
      </c>
      <c r="B31" s="120" t="n">
        <f aca="false">+'[1]Index Pricing'!B12</f>
        <v>1.61</v>
      </c>
      <c r="C31" s="134" t="n">
        <f aca="false">+B31+$K$16</f>
        <v>1.61</v>
      </c>
      <c r="D31" s="135" t="n">
        <f aca="false">O31*'[1]Internal Kennedy Total'!T23</f>
        <v>1337.86413596581</v>
      </c>
      <c r="E31" s="136" t="n">
        <f aca="false">+'[1]Index Pricing'!$B$4+'Box Draw Detail'!$K$17</f>
        <v>1.4456</v>
      </c>
      <c r="F31" s="137" t="n">
        <f aca="false">O31*'[1]Internal Kennedy Total'!U23</f>
        <v>3817.01607978832</v>
      </c>
      <c r="G31" s="136" t="n">
        <f aca="false">$C$6+$K$18</f>
        <v>1.05</v>
      </c>
      <c r="H31" s="138" t="n">
        <f aca="false">O31*'[1]Internal Kennedy Total'!V23</f>
        <v>1535.07663342153</v>
      </c>
      <c r="I31" s="136" t="n">
        <f aca="false">B31+$K$20</f>
        <v>1.4529</v>
      </c>
      <c r="J31" s="139" t="n">
        <f aca="false">O31*'[1]Internal Kennedy Total'!W23</f>
        <v>473.946163240383</v>
      </c>
      <c r="K31" s="136" t="n">
        <f aca="false">B31+$K$19+'[1]Kennedy Gas Daily Pricing'!B12</f>
        <v>1.49</v>
      </c>
      <c r="L31" s="139" t="n">
        <f aca="false">'[1]Internal Kennedy Total'!X23*'[1]Internal Kennedy Total'!M23</f>
        <v>5338.09698758396</v>
      </c>
      <c r="M31" s="140" t="n">
        <f aca="false">'[2]Enron Detail'!D19</f>
        <v>-1129</v>
      </c>
      <c r="N31" s="141" t="n">
        <f aca="false">'[2]Enron Detail'!C19</f>
        <v>13631</v>
      </c>
      <c r="O31" s="142" t="n">
        <f aca="false">SUM(M31:N31)</f>
        <v>12502</v>
      </c>
      <c r="P31" s="130" t="n">
        <f aca="false">+C31*D31</f>
        <v>2153.96125890495</v>
      </c>
      <c r="Q31" s="131" t="n">
        <f aca="false">+E31*F31</f>
        <v>5517.87844494199</v>
      </c>
      <c r="R31" s="131" t="n">
        <f aca="false">+G31*H31</f>
        <v>1611.83046509261</v>
      </c>
      <c r="S31" s="131" t="n">
        <f aca="false">I31*J31</f>
        <v>688.596380571952</v>
      </c>
      <c r="T31" s="132" t="n">
        <f aca="false">K31*L31</f>
        <v>7953.7645115001</v>
      </c>
      <c r="U31" s="143" t="n">
        <f aca="false">SUM(P31:T31)</f>
        <v>17926.0310610116</v>
      </c>
    </row>
    <row r="32" customFormat="false" ht="12.75" hidden="false" customHeight="false" outlineLevel="0" collapsed="false">
      <c r="A32" s="119" t="n">
        <f aca="false">+'[1]Index Pricing'!A13</f>
        <v>37171</v>
      </c>
      <c r="B32" s="144" t="n">
        <f aca="false">+'[1]Index Pricing'!B13</f>
        <v>1.61</v>
      </c>
      <c r="C32" s="134" t="n">
        <f aca="false">+B32+$K$16</f>
        <v>1.61</v>
      </c>
      <c r="D32" s="135" t="n">
        <f aca="false">O32*'[1]Internal Kennedy Total'!T24</f>
        <v>1341.4133807287</v>
      </c>
      <c r="E32" s="136" t="n">
        <f aca="false">+'[1]Index Pricing'!$B$4+'Box Draw Detail'!$K$17</f>
        <v>1.4456</v>
      </c>
      <c r="F32" s="137" t="n">
        <f aca="false">O32*'[1]Internal Kennedy Total'!U24</f>
        <v>3827.14231306335</v>
      </c>
      <c r="G32" s="136" t="n">
        <f aca="false">$C$6+$K$18</f>
        <v>1.05</v>
      </c>
      <c r="H32" s="138" t="n">
        <f aca="false">O32*'[1]Internal Kennedy Total'!V24</f>
        <v>1539.14906690364</v>
      </c>
      <c r="I32" s="136" t="n">
        <f aca="false">B32+$K$20</f>
        <v>1.4529</v>
      </c>
      <c r="J32" s="139" t="n">
        <f aca="false">O32*'[1]Internal Kennedy Total'!W24</f>
        <v>475.203503872033</v>
      </c>
      <c r="K32" s="136" t="n">
        <f aca="false">B32+$K$19+'[1]Kennedy Gas Daily Pricing'!B13</f>
        <v>1.49</v>
      </c>
      <c r="L32" s="139" t="n">
        <f aca="false">'[1]Internal Kennedy Total'!X24*'[1]Internal Kennedy Total'!M24</f>
        <v>5378.09173543227</v>
      </c>
      <c r="M32" s="140" t="n">
        <f aca="false">'[2]Enron Detail'!D20</f>
        <v>-1121</v>
      </c>
      <c r="N32" s="141" t="n">
        <f aca="false">'[2]Enron Detail'!C20</f>
        <v>13682</v>
      </c>
      <c r="O32" s="142" t="n">
        <f aca="false">SUM(M32:N32)</f>
        <v>12561</v>
      </c>
      <c r="P32" s="130" t="n">
        <f aca="false">+C32*D32</f>
        <v>2159.67554297321</v>
      </c>
      <c r="Q32" s="131" t="n">
        <f aca="false">+E32*F32</f>
        <v>5532.51692776438</v>
      </c>
      <c r="R32" s="131" t="n">
        <f aca="false">+G32*H32</f>
        <v>1616.10652024883</v>
      </c>
      <c r="S32" s="131" t="n">
        <f aca="false">I32*J32</f>
        <v>690.423170775676</v>
      </c>
      <c r="T32" s="132" t="n">
        <f aca="false">K32*L32</f>
        <v>8013.35668579409</v>
      </c>
      <c r="U32" s="143" t="n">
        <f aca="false">SUM(P32:T32)</f>
        <v>18012.0788475562</v>
      </c>
    </row>
    <row r="33" customFormat="false" ht="12.75" hidden="false" customHeight="false" outlineLevel="0" collapsed="false">
      <c r="A33" s="119" t="n">
        <f aca="false">+'[1]Index Pricing'!A14</f>
        <v>37172</v>
      </c>
      <c r="B33" s="120" t="n">
        <f aca="false">+'[1]Index Pricing'!B14</f>
        <v>1.61</v>
      </c>
      <c r="C33" s="134" t="n">
        <f aca="false">+B33+$K$16</f>
        <v>1.61</v>
      </c>
      <c r="D33" s="135" t="n">
        <f aca="false">O33*'[1]Internal Kennedy Total'!T25</f>
        <v>1342.6368083155</v>
      </c>
      <c r="E33" s="136" t="n">
        <f aca="false">+'[1]Index Pricing'!$B$4+'Box Draw Detail'!$K$17</f>
        <v>1.4456</v>
      </c>
      <c r="F33" s="137" t="n">
        <f aca="false">O33*'[1]Internal Kennedy Total'!U25</f>
        <v>3830.63283399572</v>
      </c>
      <c r="G33" s="136" t="n">
        <f aca="false">$C$6+$K$18</f>
        <v>1.05</v>
      </c>
      <c r="H33" s="138" t="n">
        <f aca="false">O33*'[1]Internal Kennedy Total'!V25</f>
        <v>1540.55283807195</v>
      </c>
      <c r="I33" s="136" t="n">
        <f aca="false">B33+$K$20</f>
        <v>1.4529</v>
      </c>
      <c r="J33" s="139" t="n">
        <f aca="false">O33*'[1]Internal Kennedy Total'!W25</f>
        <v>475.636910221135</v>
      </c>
      <c r="K33" s="136" t="n">
        <f aca="false">B33+$K$19+'[1]Kennedy Gas Daily Pricing'!B14</f>
        <v>1.49</v>
      </c>
      <c r="L33" s="139" t="n">
        <f aca="false">'[1]Internal Kennedy Total'!X25*'[1]Internal Kennedy Total'!M25</f>
        <v>5340.5406093957</v>
      </c>
      <c r="M33" s="140" t="n">
        <f aca="false">'[2]Enron Detail'!D21</f>
        <v>-1049</v>
      </c>
      <c r="N33" s="141" t="n">
        <f aca="false">'[2]Enron Detail'!C21</f>
        <v>13579</v>
      </c>
      <c r="O33" s="142" t="n">
        <f aca="false">SUM(M33:N33)</f>
        <v>12530</v>
      </c>
      <c r="P33" s="130" t="n">
        <f aca="false">+C33*D33</f>
        <v>2161.64526138795</v>
      </c>
      <c r="Q33" s="131" t="n">
        <f aca="false">+E33*F33</f>
        <v>5537.56282482421</v>
      </c>
      <c r="R33" s="131" t="n">
        <f aca="false">+G33*H33</f>
        <v>1617.58047997554</v>
      </c>
      <c r="S33" s="131" t="n">
        <f aca="false">I33*J33</f>
        <v>691.052866860288</v>
      </c>
      <c r="T33" s="132" t="n">
        <f aca="false">K33*L33</f>
        <v>7957.40550799959</v>
      </c>
      <c r="U33" s="143" t="n">
        <f aca="false">SUM(P33:T33)</f>
        <v>17965.2469410476</v>
      </c>
    </row>
    <row r="34" customFormat="false" ht="12.75" hidden="false" customHeight="false" outlineLevel="0" collapsed="false">
      <c r="A34" s="119" t="n">
        <f aca="false">+'[1]Index Pricing'!A15</f>
        <v>37173</v>
      </c>
      <c r="B34" s="120" t="n">
        <f aca="false">+'[1]Index Pricing'!B15</f>
        <v>1.525</v>
      </c>
      <c r="C34" s="134" t="n">
        <f aca="false">+B34+$K$16</f>
        <v>1.525</v>
      </c>
      <c r="D34" s="135" t="n">
        <f aca="false">O34*'[1]Internal Kennedy Total'!T26</f>
        <v>1239.85271608242</v>
      </c>
      <c r="E34" s="136" t="n">
        <f aca="false">+'[1]Index Pricing'!$B$4+'Box Draw Detail'!$K$17</f>
        <v>1.4456</v>
      </c>
      <c r="F34" s="137" t="n">
        <f aca="false">O34*'[1]Internal Kennedy Total'!U26</f>
        <v>3537.38292748194</v>
      </c>
      <c r="G34" s="136" t="n">
        <f aca="false">$C$6+$K$18</f>
        <v>1.05</v>
      </c>
      <c r="H34" s="138" t="n">
        <f aca="false">O34*'[1]Internal Kennedy Total'!V26</f>
        <v>1422.61750066899</v>
      </c>
      <c r="I34" s="136" t="n">
        <f aca="false">B34+$K$20</f>
        <v>1.3679</v>
      </c>
      <c r="J34" s="139" t="n">
        <f aca="false">O34*'[1]Internal Kennedy Total'!W26</f>
        <v>439.225046829007</v>
      </c>
      <c r="K34" s="136" t="n">
        <f aca="false">B34+$K$19+'[1]Kennedy Gas Daily Pricing'!B15</f>
        <v>1.425</v>
      </c>
      <c r="L34" s="139" t="n">
        <f aca="false">'[1]Internal Kennedy Total'!X26*'[1]Internal Kennedy Total'!M26</f>
        <v>4376.92180893765</v>
      </c>
      <c r="M34" s="140" t="n">
        <f aca="false">'[2]Enron Detail'!D22</f>
        <v>-1116</v>
      </c>
      <c r="N34" s="141" t="n">
        <f aca="false">'[2]Enron Detail'!C22</f>
        <v>12132</v>
      </c>
      <c r="O34" s="142" t="n">
        <f aca="false">SUM(M34:N34)</f>
        <v>11016</v>
      </c>
      <c r="P34" s="130" t="n">
        <f aca="false">+C34*D34</f>
        <v>1890.77539202569</v>
      </c>
      <c r="Q34" s="131" t="n">
        <f aca="false">+E34*F34</f>
        <v>5113.64075996789</v>
      </c>
      <c r="R34" s="131" t="n">
        <f aca="false">+G34*H34</f>
        <v>1493.74837570244</v>
      </c>
      <c r="S34" s="131" t="n">
        <f aca="false">I34*J34</f>
        <v>600.815941557399</v>
      </c>
      <c r="T34" s="132" t="n">
        <f aca="false">K34*L34</f>
        <v>6237.11357773615</v>
      </c>
      <c r="U34" s="143" t="n">
        <f aca="false">SUM(P34:T34)</f>
        <v>15336.0940469896</v>
      </c>
    </row>
    <row r="35" customFormat="false" ht="12.75" hidden="false" customHeight="false" outlineLevel="0" collapsed="false">
      <c r="A35" s="119" t="n">
        <f aca="false">+'[1]Index Pricing'!A16</f>
        <v>37174</v>
      </c>
      <c r="B35" s="120" t="n">
        <f aca="false">+'[1]Index Pricing'!B16</f>
        <v>1.46</v>
      </c>
      <c r="C35" s="134" t="n">
        <f aca="false">+B35+$K$16</f>
        <v>1.46</v>
      </c>
      <c r="D35" s="135" t="n">
        <f aca="false">O35*'[1]Internal Kennedy Total'!T27</f>
        <v>1327.52953240361</v>
      </c>
      <c r="E35" s="136" t="n">
        <f aca="false">+'[1]Index Pricing'!$B$4+'Box Draw Detail'!$K$17</f>
        <v>1.4456</v>
      </c>
      <c r="F35" s="137" t="n">
        <f aca="false">O35*'[1]Internal Kennedy Total'!U27</f>
        <v>3787.53076292043</v>
      </c>
      <c r="G35" s="136" t="n">
        <f aca="false">$C$6+$K$18</f>
        <v>1.05</v>
      </c>
      <c r="H35" s="138" t="n">
        <f aca="false">O35*'[1]Internal Kennedy Total'!V27</f>
        <v>1523.21862182116</v>
      </c>
      <c r="I35" s="136" t="n">
        <f aca="false">B35+$K$20</f>
        <v>1.3029</v>
      </c>
      <c r="J35" s="139" t="n">
        <f aca="false">O35*'[1]Internal Kennedy Total'!W27</f>
        <v>470.285069729286</v>
      </c>
      <c r="K35" s="136" t="n">
        <f aca="false">B35+$K$19+'[1]Kennedy Gas Daily Pricing'!B16</f>
        <v>1.36</v>
      </c>
      <c r="L35" s="139" t="n">
        <f aca="false">'[1]Internal Kennedy Total'!X27*'[1]Internal Kennedy Total'!M27</f>
        <v>5203.43601312551</v>
      </c>
      <c r="M35" s="140" t="n">
        <f aca="false">'[2]Enron Detail'!D23</f>
        <v>-1124</v>
      </c>
      <c r="N35" s="141" t="n">
        <f aca="false">'[2]Enron Detail'!C23</f>
        <v>13436</v>
      </c>
      <c r="O35" s="142" t="n">
        <f aca="false">SUM(M35:N35)</f>
        <v>12312</v>
      </c>
      <c r="P35" s="130" t="n">
        <f aca="false">+C35*D35</f>
        <v>1938.19311730927</v>
      </c>
      <c r="Q35" s="131" t="n">
        <f aca="false">+E35*F35</f>
        <v>5475.25447087777</v>
      </c>
      <c r="R35" s="131" t="n">
        <f aca="false">+G35*H35</f>
        <v>1599.37955291222</v>
      </c>
      <c r="S35" s="131" t="n">
        <f aca="false">I35*J35</f>
        <v>612.734417350287</v>
      </c>
      <c r="T35" s="132" t="n">
        <f aca="false">K35*L35</f>
        <v>7076.6729778507</v>
      </c>
      <c r="U35" s="143" t="n">
        <f aca="false">SUM(P35:T35)</f>
        <v>16702.2345363002</v>
      </c>
    </row>
    <row r="36" customFormat="false" ht="12.75" hidden="false" customHeight="false" outlineLevel="0" collapsed="false">
      <c r="A36" s="119" t="n">
        <f aca="false">+'[1]Index Pricing'!A17</f>
        <v>37175</v>
      </c>
      <c r="B36" s="120" t="n">
        <f aca="false">+'[1]Index Pricing'!B17</f>
        <v>1.73</v>
      </c>
      <c r="C36" s="134" t="n">
        <f aca="false">+B36+$K$16</f>
        <v>1.73</v>
      </c>
      <c r="D36" s="135" t="n">
        <f aca="false">O36*'[1]Internal Kennedy Total'!T28</f>
        <v>1263.64734287109</v>
      </c>
      <c r="E36" s="136" t="n">
        <f aca="false">+'[1]Index Pricing'!$B$4+'Box Draw Detail'!$K$17</f>
        <v>1.4456</v>
      </c>
      <c r="F36" s="137" t="n">
        <f aca="false">O36*'[1]Internal Kennedy Total'!U28</f>
        <v>3605.27059307015</v>
      </c>
      <c r="G36" s="136" t="n">
        <f aca="false">$C$6+$K$18</f>
        <v>1.05</v>
      </c>
      <c r="H36" s="138" t="n">
        <f aca="false">O36*'[1]Internal Kennedy Total'!V28</f>
        <v>1449.91965684638</v>
      </c>
      <c r="I36" s="136" t="n">
        <f aca="false">B36+$K$20</f>
        <v>1.5729</v>
      </c>
      <c r="J36" s="139" t="n">
        <f aca="false">O36*'[1]Internal Kennedy Total'!W28</f>
        <v>447.654431972876</v>
      </c>
      <c r="K36" s="136" t="n">
        <f aca="false">B36+$K$19+'[1]Kennedy Gas Daily Pricing'!B17</f>
        <v>1.65</v>
      </c>
      <c r="L36" s="139" t="n">
        <f aca="false">'[1]Internal Kennedy Total'!X28*'[1]Internal Kennedy Total'!M28</f>
        <v>4930.50797523951</v>
      </c>
      <c r="M36" s="140" t="n">
        <f aca="false">'[2]Enron Detail'!D24</f>
        <v>-1007</v>
      </c>
      <c r="N36" s="141" t="n">
        <f aca="false">'[2]Enron Detail'!C24</f>
        <v>12704</v>
      </c>
      <c r="O36" s="142" t="n">
        <f aca="false">SUM(M36:N36)</f>
        <v>11697</v>
      </c>
      <c r="P36" s="130" t="n">
        <f aca="false">+C36*D36</f>
        <v>2186.10990316698</v>
      </c>
      <c r="Q36" s="131" t="n">
        <f aca="false">+E36*F36</f>
        <v>5211.7791693422</v>
      </c>
      <c r="R36" s="131" t="n">
        <f aca="false">+G36*H36</f>
        <v>1522.4156396887</v>
      </c>
      <c r="S36" s="131" t="n">
        <f aca="false">I36*J36</f>
        <v>704.115656050137</v>
      </c>
      <c r="T36" s="132" t="n">
        <f aca="false">K36*L36</f>
        <v>8135.3381591452</v>
      </c>
      <c r="U36" s="143" t="n">
        <f aca="false">SUM(P36:T36)</f>
        <v>17759.7585273932</v>
      </c>
    </row>
    <row r="37" customFormat="false" ht="12.75" hidden="false" customHeight="false" outlineLevel="0" collapsed="false">
      <c r="A37" s="119" t="n">
        <f aca="false">+'[1]Index Pricing'!A18</f>
        <v>37176</v>
      </c>
      <c r="B37" s="120" t="n">
        <f aca="false">+'[1]Index Pricing'!B18</f>
        <v>2.045</v>
      </c>
      <c r="C37" s="134" t="n">
        <f aca="false">+B37+$K$16</f>
        <v>2.045</v>
      </c>
      <c r="D37" s="135" t="n">
        <f aca="false">O37*'[1]Internal Kennedy Total'!T29</f>
        <v>1238.66531287605</v>
      </c>
      <c r="E37" s="136" t="n">
        <f aca="false">+'[1]Index Pricing'!$B$4+'Box Draw Detail'!$K$17</f>
        <v>1.4456</v>
      </c>
      <c r="F37" s="137" t="n">
        <f aca="false">O37*'[1]Internal Kennedy Total'!U29</f>
        <v>3533.99518652226</v>
      </c>
      <c r="G37" s="136" t="n">
        <f aca="false">$C$6+$K$18</f>
        <v>1.05</v>
      </c>
      <c r="H37" s="138" t="n">
        <f aca="false">O37*'[1]Internal Kennedy Total'!V29</f>
        <v>1421.2550641797</v>
      </c>
      <c r="I37" s="136" t="n">
        <f aca="false">B37+$K$20</f>
        <v>1.8879</v>
      </c>
      <c r="J37" s="139" t="n">
        <f aca="false">O37*'[1]Internal Kennedy Total'!W29</f>
        <v>438.804402326514</v>
      </c>
      <c r="K37" s="136" t="n">
        <f aca="false">B37+$K$19+'[1]Kennedy Gas Daily Pricing'!B18</f>
        <v>1.965</v>
      </c>
      <c r="L37" s="139" t="n">
        <f aca="false">'[1]Internal Kennedy Total'!X29*'[1]Internal Kennedy Total'!M29</f>
        <v>5114.28003409547</v>
      </c>
      <c r="M37" s="140" t="n">
        <f aca="false">'[2]Enron Detail'!D25</f>
        <v>-1064</v>
      </c>
      <c r="N37" s="141" t="n">
        <f aca="false">'[2]Enron Detail'!C25</f>
        <v>12811</v>
      </c>
      <c r="O37" s="142" t="n">
        <f aca="false">SUM(M37:N37)</f>
        <v>11747</v>
      </c>
      <c r="P37" s="130" t="n">
        <f aca="false">+C37*D37</f>
        <v>2533.07056483153</v>
      </c>
      <c r="Q37" s="131" t="n">
        <f aca="false">+E37*F37</f>
        <v>5108.74344163658</v>
      </c>
      <c r="R37" s="131" t="n">
        <f aca="false">+G37*H37</f>
        <v>1492.31781738869</v>
      </c>
      <c r="S37" s="131" t="n">
        <f aca="false">I37*J37</f>
        <v>828.418831152226</v>
      </c>
      <c r="T37" s="132" t="n">
        <f aca="false">K37*L37</f>
        <v>10049.5602669976</v>
      </c>
      <c r="U37" s="143" t="n">
        <f aca="false">SUM(P37:T37)</f>
        <v>20012.1109220066</v>
      </c>
    </row>
    <row r="38" customFormat="false" ht="12.75" hidden="false" customHeight="false" outlineLevel="0" collapsed="false">
      <c r="A38" s="119" t="n">
        <f aca="false">+'[1]Index Pricing'!A19</f>
        <v>37177</v>
      </c>
      <c r="B38" s="120" t="n">
        <f aca="false">+'[1]Index Pricing'!B19</f>
        <v>1.94</v>
      </c>
      <c r="C38" s="134" t="n">
        <f aca="false">+B38+$K$16</f>
        <v>1.94</v>
      </c>
      <c r="D38" s="135" t="n">
        <f aca="false">O38*'[1]Internal Kennedy Total'!T30</f>
        <v>1070.00082798592</v>
      </c>
      <c r="E38" s="136" t="n">
        <f aca="false">+'[1]Index Pricing'!$B$4+'Box Draw Detail'!$K$17</f>
        <v>1.4456</v>
      </c>
      <c r="F38" s="137" t="n">
        <f aca="false">O38*'[1]Internal Kennedy Total'!U30</f>
        <v>3052.78410267026</v>
      </c>
      <c r="G38" s="136" t="n">
        <f aca="false">$C$6+$K$18</f>
        <v>1.05</v>
      </c>
      <c r="H38" s="138" t="n">
        <f aca="false">O38*'[1]Internal Kennedy Total'!V30</f>
        <v>1227.72800662389</v>
      </c>
      <c r="I38" s="136" t="n">
        <f aca="false">B38+$K$20</f>
        <v>1.7829</v>
      </c>
      <c r="J38" s="139" t="n">
        <f aca="false">O38*'[1]Internal Kennedy Total'!W30</f>
        <v>476.488718691782</v>
      </c>
      <c r="K38" s="136" t="n">
        <f aca="false">B38+$K$19+'[1]Kennedy Gas Daily Pricing'!B19</f>
        <v>1.86</v>
      </c>
      <c r="L38" s="139" t="n">
        <f aca="false">'[1]Internal Kennedy Total'!X30*'[1]Internal Kennedy Total'!M30</f>
        <v>2775.99834402815</v>
      </c>
      <c r="M38" s="140" t="n">
        <f aca="false">'[2]Enron Detail'!D26</f>
        <v>-910</v>
      </c>
      <c r="N38" s="141" t="n">
        <f aca="false">'[2]Enron Detail'!C26</f>
        <v>9513</v>
      </c>
      <c r="O38" s="142" t="n">
        <f aca="false">SUM(M38:N38)</f>
        <v>8603</v>
      </c>
      <c r="P38" s="130" t="n">
        <f aca="false">+C38*D38</f>
        <v>2075.80160629269</v>
      </c>
      <c r="Q38" s="131" t="n">
        <f aca="false">+E38*F38</f>
        <v>4413.10469882012</v>
      </c>
      <c r="R38" s="131" t="n">
        <f aca="false">+G38*H38</f>
        <v>1289.11440695508</v>
      </c>
      <c r="S38" s="131" t="n">
        <f aca="false">I38*J38</f>
        <v>849.531736555578</v>
      </c>
      <c r="T38" s="132" t="n">
        <f aca="false">K38*L38</f>
        <v>5163.35691989236</v>
      </c>
      <c r="U38" s="143" t="n">
        <f aca="false">SUM(P38:T38)</f>
        <v>13790.9093685158</v>
      </c>
    </row>
    <row r="39" customFormat="false" ht="12.75" hidden="false" customHeight="false" outlineLevel="0" collapsed="false">
      <c r="A39" s="119" t="n">
        <f aca="false">+'[1]Index Pricing'!A20</f>
        <v>37178</v>
      </c>
      <c r="B39" s="120" t="n">
        <f aca="false">+'[1]Index Pricing'!B20</f>
        <v>1.94</v>
      </c>
      <c r="C39" s="134" t="n">
        <f aca="false">+B39+$K$16</f>
        <v>1.94</v>
      </c>
      <c r="D39" s="135" t="n">
        <f aca="false">O39*'[1]Internal Kennedy Total'!T31</f>
        <v>1263.21490599004</v>
      </c>
      <c r="E39" s="136" t="n">
        <f aca="false">+'[1]Index Pricing'!$B$4+'Box Draw Detail'!$K$17</f>
        <v>1.4456</v>
      </c>
      <c r="F39" s="137" t="n">
        <f aca="false">O39*'[1]Internal Kennedy Total'!U31</f>
        <v>3604.03682165489</v>
      </c>
      <c r="G39" s="136" t="n">
        <f aca="false">$C$6+$K$18</f>
        <v>1.05</v>
      </c>
      <c r="H39" s="138" t="n">
        <f aca="false">O39*'[1]Internal Kennedy Total'!V31</f>
        <v>1449.42347510887</v>
      </c>
      <c r="I39" s="136" t="n">
        <f aca="false">B39+$K$20</f>
        <v>1.7829</v>
      </c>
      <c r="J39" s="139" t="n">
        <f aca="false">O39*'[1]Internal Kennedy Total'!W31</f>
        <v>562.530080579967</v>
      </c>
      <c r="K39" s="136" t="n">
        <f aca="false">B39+$K$19+'[1]Kennedy Gas Daily Pricing'!B20</f>
        <v>1.86</v>
      </c>
      <c r="L39" s="139" t="n">
        <f aca="false">'[1]Internal Kennedy Total'!X31*'[1]Internal Kennedy Total'!M31</f>
        <v>4637.79471666623</v>
      </c>
      <c r="M39" s="140" t="n">
        <f aca="false">'[2]Enron Detail'!D27</f>
        <v>-1015</v>
      </c>
      <c r="N39" s="141" t="n">
        <f aca="false">'[2]Enron Detail'!C27</f>
        <v>12532</v>
      </c>
      <c r="O39" s="142" t="n">
        <f aca="false">SUM(M39:N39)</f>
        <v>11517</v>
      </c>
      <c r="P39" s="130" t="n">
        <f aca="false">+C39*D39</f>
        <v>2450.63691762067</v>
      </c>
      <c r="Q39" s="131" t="n">
        <f aca="false">+E39*F39</f>
        <v>5209.99562938431</v>
      </c>
      <c r="R39" s="131" t="n">
        <f aca="false">+G39*H39</f>
        <v>1521.89464886432</v>
      </c>
      <c r="S39" s="131" t="n">
        <f aca="false">I39*J39</f>
        <v>1002.93488066602</v>
      </c>
      <c r="T39" s="132" t="n">
        <f aca="false">K39*L39</f>
        <v>8626.29817299919</v>
      </c>
      <c r="U39" s="143" t="n">
        <f aca="false">SUM(P39:T39)</f>
        <v>18811.7602495345</v>
      </c>
    </row>
    <row r="40" customFormat="false" ht="12.75" hidden="false" customHeight="false" outlineLevel="0" collapsed="false">
      <c r="A40" s="119" t="n">
        <f aca="false">+'[1]Index Pricing'!A21</f>
        <v>37179</v>
      </c>
      <c r="B40" s="120" t="n">
        <f aca="false">+'[1]Index Pricing'!B21</f>
        <v>1.94</v>
      </c>
      <c r="C40" s="134" t="n">
        <f aca="false">+B40+$K$16</f>
        <v>1.94</v>
      </c>
      <c r="D40" s="135" t="n">
        <f aca="false">O40*'[1]Internal Kennedy Total'!T32</f>
        <v>1315.47645009844</v>
      </c>
      <c r="E40" s="136" t="n">
        <f aca="false">+'[1]Index Pricing'!$B$4+'Box Draw Detail'!$K$17</f>
        <v>1.4456</v>
      </c>
      <c r="F40" s="137" t="n">
        <f aca="false">O40*'[1]Internal Kennedy Total'!U32</f>
        <v>3753.14251097986</v>
      </c>
      <c r="G40" s="136" t="n">
        <f aca="false">$C$6+$K$18</f>
        <v>1.05</v>
      </c>
      <c r="H40" s="138" t="n">
        <f aca="false">O40*'[1]Internal Kennedy Total'!V32</f>
        <v>1509.38881316573</v>
      </c>
      <c r="I40" s="136" t="n">
        <f aca="false">B40+$K$20</f>
        <v>1.7829</v>
      </c>
      <c r="J40" s="139" t="n">
        <f aca="false">O40*'[1]Internal Kennedy Total'!W32</f>
        <v>585.802993588773</v>
      </c>
      <c r="K40" s="136" t="n">
        <f aca="false">B40+$K$19+'[1]Kennedy Gas Daily Pricing'!B21</f>
        <v>1.86</v>
      </c>
      <c r="L40" s="139" t="n">
        <f aca="false">'[1]Internal Kennedy Total'!X32*'[1]Internal Kennedy Total'!M32</f>
        <v>5227.1892321672</v>
      </c>
      <c r="M40" s="140" t="n">
        <f aca="false">'[2]Enron Detail'!D28</f>
        <v>-903</v>
      </c>
      <c r="N40" s="141" t="n">
        <f aca="false">'[2]Enron Detail'!C28</f>
        <v>13294</v>
      </c>
      <c r="O40" s="142" t="n">
        <f aca="false">SUM(M40:N40)</f>
        <v>12391</v>
      </c>
      <c r="P40" s="130" t="n">
        <f aca="false">+C40*D40</f>
        <v>2552.02431319097</v>
      </c>
      <c r="Q40" s="131" t="n">
        <f aca="false">+E40*F40</f>
        <v>5425.54281387248</v>
      </c>
      <c r="R40" s="131" t="n">
        <f aca="false">+G40*H40</f>
        <v>1584.85825382402</v>
      </c>
      <c r="S40" s="131" t="n">
        <f aca="false">I40*J40</f>
        <v>1044.42815726942</v>
      </c>
      <c r="T40" s="132" t="n">
        <f aca="false">K40*L40</f>
        <v>9722.57197183099</v>
      </c>
      <c r="U40" s="143" t="n">
        <f aca="false">SUM(P40:T40)</f>
        <v>20329.4255099879</v>
      </c>
    </row>
    <row r="41" customFormat="false" ht="12.75" hidden="false" customHeight="false" outlineLevel="0" collapsed="false">
      <c r="A41" s="119" t="n">
        <f aca="false">+'[1]Index Pricing'!A22</f>
        <v>37180</v>
      </c>
      <c r="B41" s="120" t="n">
        <f aca="false">+'[1]Index Pricing'!B22</f>
        <v>1.785</v>
      </c>
      <c r="C41" s="134" t="n">
        <f aca="false">+B41+$K$16</f>
        <v>1.785</v>
      </c>
      <c r="D41" s="135" t="n">
        <f aca="false">O41*'[1]Internal Kennedy Total'!T33</f>
        <v>1350.03312302839</v>
      </c>
      <c r="E41" s="136" t="n">
        <f aca="false">+'[1]Index Pricing'!$B$4+'Box Draw Detail'!$K$17</f>
        <v>1.4456</v>
      </c>
      <c r="F41" s="137" t="n">
        <f aca="false">O41*'[1]Internal Kennedy Total'!U33</f>
        <v>3851.73501577287</v>
      </c>
      <c r="G41" s="136" t="n">
        <f aca="false">$C$6+$K$18</f>
        <v>1.05</v>
      </c>
      <c r="H41" s="138" t="n">
        <f aca="false">O41*'[1]Internal Kennedy Total'!V33</f>
        <v>1549.03943217666</v>
      </c>
      <c r="I41" s="136" t="n">
        <f aca="false">B41+$K$20</f>
        <v>1.6279</v>
      </c>
      <c r="J41" s="139" t="n">
        <f aca="false">O41*'[1]Internal Kennedy Total'!W33</f>
        <v>601.191640378549</v>
      </c>
      <c r="K41" s="136" t="n">
        <f aca="false">B41+$K$19+'[1]Kennedy Gas Daily Pricing'!B22</f>
        <v>1.705</v>
      </c>
      <c r="L41" s="139" t="n">
        <f aca="false">'[1]Internal Kennedy Total'!X33*'[1]Internal Kennedy Total'!M33</f>
        <v>5265.00078864353</v>
      </c>
      <c r="M41" s="140" t="n">
        <f aca="false">'[2]Enron Detail'!D29</f>
        <v>-1057</v>
      </c>
      <c r="N41" s="141" t="n">
        <f aca="false">'[2]Enron Detail'!C29</f>
        <v>13674</v>
      </c>
      <c r="O41" s="142" t="n">
        <f aca="false">SUM(M41:N41)</f>
        <v>12617</v>
      </c>
      <c r="P41" s="130" t="n">
        <f aca="false">+C41*D41</f>
        <v>2409.80912460568</v>
      </c>
      <c r="Q41" s="131" t="n">
        <f aca="false">+E41*F41</f>
        <v>5568.06813880126</v>
      </c>
      <c r="R41" s="131" t="n">
        <f aca="false">+G41*H41</f>
        <v>1626.49140378549</v>
      </c>
      <c r="S41" s="131" t="n">
        <f aca="false">I41*J41</f>
        <v>978.67987137224</v>
      </c>
      <c r="T41" s="132" t="n">
        <f aca="false">K41*L41</f>
        <v>8976.82634463722</v>
      </c>
      <c r="U41" s="143" t="n">
        <f aca="false">SUM(P41:T41)</f>
        <v>19559.8748832019</v>
      </c>
    </row>
    <row r="42" customFormat="false" ht="12.75" hidden="false" customHeight="false" outlineLevel="0" collapsed="false">
      <c r="A42" s="119" t="n">
        <f aca="false">+'[1]Index Pricing'!A23</f>
        <v>37181</v>
      </c>
      <c r="B42" s="120" t="n">
        <f aca="false">+'[1]Index Pricing'!B23</f>
        <v>1.84</v>
      </c>
      <c r="C42" s="134" t="n">
        <f aca="false">+B42+$K$16</f>
        <v>1.84</v>
      </c>
      <c r="D42" s="135" t="n">
        <f aca="false">O42*'[1]Internal Kennedy Total'!T34</f>
        <v>1358.04812724474</v>
      </c>
      <c r="E42" s="136" t="n">
        <f aca="false">+'[1]Index Pricing'!$B$4+'Box Draw Detail'!$K$17</f>
        <v>1.4456</v>
      </c>
      <c r="F42" s="137" t="n">
        <f aca="false">O42*'[1]Internal Kennedy Total'!U34</f>
        <v>3874.60236018471</v>
      </c>
      <c r="G42" s="136" t="n">
        <f aca="false">$C$6+$K$18</f>
        <v>1.05</v>
      </c>
      <c r="H42" s="138" t="n">
        <f aca="false">O42*'[1]Internal Kennedy Total'!V34</f>
        <v>1558.23591585428</v>
      </c>
      <c r="I42" s="136" t="n">
        <f aca="false">B42+$K$20</f>
        <v>1.6829</v>
      </c>
      <c r="J42" s="139" t="n">
        <f aca="false">O42*'[1]Internal Kennedy Total'!W34</f>
        <v>604.76085171883</v>
      </c>
      <c r="K42" s="136" t="n">
        <f aca="false">B42+$K$19+'[1]Kennedy Gas Daily Pricing'!B23</f>
        <v>1.76</v>
      </c>
      <c r="L42" s="139" t="n">
        <f aca="false">'[1]Internal Kennedy Total'!X34*'[1]Internal Kennedy Total'!M34</f>
        <v>5190.35274499743</v>
      </c>
      <c r="M42" s="140" t="n">
        <f aca="false">'[2]Enron Detail'!D30</f>
        <v>-1085</v>
      </c>
      <c r="N42" s="141" t="n">
        <f aca="false">'[2]Enron Detail'!C30</f>
        <v>13671</v>
      </c>
      <c r="O42" s="142" t="n">
        <f aca="false">SUM(M42:N42)</f>
        <v>12586</v>
      </c>
      <c r="P42" s="130" t="n">
        <f aca="false">+C42*D42</f>
        <v>2498.80855413032</v>
      </c>
      <c r="Q42" s="131" t="n">
        <f aca="false">+E42*F42</f>
        <v>5601.12517188302</v>
      </c>
      <c r="R42" s="131" t="n">
        <f aca="false">+G42*H42</f>
        <v>1636.147711647</v>
      </c>
      <c r="S42" s="131" t="n">
        <f aca="false">I42*J42</f>
        <v>1017.75203735762</v>
      </c>
      <c r="T42" s="132" t="n">
        <f aca="false">K42*L42</f>
        <v>9135.02083119549</v>
      </c>
      <c r="U42" s="143" t="n">
        <f aca="false">SUM(P42:T42)</f>
        <v>19888.8543062134</v>
      </c>
    </row>
    <row r="43" customFormat="false" ht="12.75" hidden="false" customHeight="false" outlineLevel="0" collapsed="false">
      <c r="A43" s="119" t="n">
        <f aca="false">+'[1]Index Pricing'!A24</f>
        <v>37182</v>
      </c>
      <c r="B43" s="120" t="n">
        <f aca="false">+'[1]Index Pricing'!B24</f>
        <v>2.205</v>
      </c>
      <c r="C43" s="134" t="n">
        <f aca="false">+B43+$K$16</f>
        <v>2.205</v>
      </c>
      <c r="D43" s="135" t="n">
        <f aca="false">O43*'[1]Internal Kennedy Total'!T35</f>
        <v>1398.67318356504</v>
      </c>
      <c r="E43" s="136" t="n">
        <f aca="false">+'[1]Index Pricing'!$B$4+'Box Draw Detail'!$K$17</f>
        <v>1.4456</v>
      </c>
      <c r="F43" s="137" t="n">
        <f aca="false">O43*'[1]Internal Kennedy Total'!U35</f>
        <v>3990.50836965773</v>
      </c>
      <c r="G43" s="136" t="n">
        <f aca="false">$C$6+$K$18</f>
        <v>1.05</v>
      </c>
      <c r="H43" s="138" t="n">
        <f aca="false">O43*'[1]Internal Kennedy Total'!V35</f>
        <v>1604.84944933069</v>
      </c>
      <c r="I43" s="136" t="n">
        <f aca="false">B43+$K$20</f>
        <v>2.0479</v>
      </c>
      <c r="J43" s="139" t="n">
        <f aca="false">O43*'[1]Internal Kennedy Total'!W35</f>
        <v>622.851848030745</v>
      </c>
      <c r="K43" s="136" t="n">
        <f aca="false">B43+$K$19+'[1]Kennedy Gas Daily Pricing'!B24</f>
        <v>2.125</v>
      </c>
      <c r="L43" s="139" t="n">
        <f aca="false">'[1]Internal Kennedy Total'!X35*'[1]Internal Kennedy Total'!M35</f>
        <v>5276.1171494158</v>
      </c>
      <c r="M43" s="140" t="n">
        <f aca="false">'[2]Enron Detail'!D31</f>
        <v>-1064</v>
      </c>
      <c r="N43" s="141" t="n">
        <f aca="false">'[2]Enron Detail'!C31</f>
        <v>13957</v>
      </c>
      <c r="O43" s="142" t="n">
        <f aca="false">SUM(M43:N43)</f>
        <v>12893</v>
      </c>
      <c r="P43" s="130" t="n">
        <f aca="false">+C43*D43</f>
        <v>3084.0743697609</v>
      </c>
      <c r="Q43" s="131" t="n">
        <f aca="false">+E43*F43</f>
        <v>5768.67889917722</v>
      </c>
      <c r="R43" s="131" t="n">
        <f aca="false">+G43*H43</f>
        <v>1685.09192179722</v>
      </c>
      <c r="S43" s="131" t="n">
        <f aca="false">I43*J43</f>
        <v>1275.53829958216</v>
      </c>
      <c r="T43" s="132" t="n">
        <f aca="false">K43*L43</f>
        <v>11211.7489425086</v>
      </c>
      <c r="U43" s="143" t="n">
        <f aca="false">SUM(P43:T43)</f>
        <v>23025.1324328261</v>
      </c>
    </row>
    <row r="44" customFormat="false" ht="12.75" hidden="false" customHeight="false" outlineLevel="0" collapsed="false">
      <c r="A44" s="119" t="n">
        <f aca="false">+'[1]Index Pricing'!A25</f>
        <v>37183</v>
      </c>
      <c r="B44" s="120" t="n">
        <f aca="false">+'[1]Index Pricing'!B25</f>
        <v>1.995</v>
      </c>
      <c r="C44" s="134" t="n">
        <f aca="false">+B44+$K$16</f>
        <v>1.995</v>
      </c>
      <c r="D44" s="135" t="n">
        <f aca="false">O44*'[1]Internal Kennedy Total'!T36</f>
        <v>1302.95122664976</v>
      </c>
      <c r="E44" s="136" t="n">
        <f aca="false">+'[1]Index Pricing'!$B$4+'Box Draw Detail'!$K$17</f>
        <v>1.4456</v>
      </c>
      <c r="F44" s="137" t="n">
        <f aca="false">O44*'[1]Internal Kennedy Total'!U36</f>
        <v>3717.40720870117</v>
      </c>
      <c r="G44" s="136" t="n">
        <f aca="false">$C$6+$K$18</f>
        <v>1.05</v>
      </c>
      <c r="H44" s="138" t="n">
        <f aca="false">O44*'[1]Internal Kennedy Total'!V36</f>
        <v>1495.01726576599</v>
      </c>
      <c r="I44" s="136" t="n">
        <f aca="false">B44+$K$20</f>
        <v>1.8379</v>
      </c>
      <c r="J44" s="139" t="n">
        <f aca="false">O44*'[1]Internal Kennedy Total'!W36</f>
        <v>580.22530849144</v>
      </c>
      <c r="K44" s="136" t="n">
        <f aca="false">B44+$K$19+'[1]Kennedy Gas Daily Pricing'!B25</f>
        <v>1.915</v>
      </c>
      <c r="L44" s="139" t="n">
        <f aca="false">'[1]Internal Kennedy Total'!X36*'[1]Internal Kennedy Total'!M36</f>
        <v>5607.39899039165</v>
      </c>
      <c r="M44" s="140" t="n">
        <f aca="false">'[2]Enron Detail'!D32</f>
        <v>-1015</v>
      </c>
      <c r="N44" s="141" t="n">
        <f aca="false">'[2]Enron Detail'!C32</f>
        <v>13718</v>
      </c>
      <c r="O44" s="142" t="n">
        <f aca="false">SUM(M44:N44)</f>
        <v>12703</v>
      </c>
      <c r="P44" s="130" t="n">
        <f aca="false">+C44*D44</f>
        <v>2599.38769716627</v>
      </c>
      <c r="Q44" s="131" t="n">
        <f aca="false">+E44*F44</f>
        <v>5373.88386089841</v>
      </c>
      <c r="R44" s="131" t="n">
        <f aca="false">+G44*H44</f>
        <v>1569.76812905428</v>
      </c>
      <c r="S44" s="131" t="n">
        <f aca="false">I44*J44</f>
        <v>1066.39609447642</v>
      </c>
      <c r="T44" s="132" t="n">
        <f aca="false">K44*L44</f>
        <v>10738.1690666</v>
      </c>
      <c r="U44" s="143" t="n">
        <f aca="false">SUM(P44:T44)</f>
        <v>21347.6048481954</v>
      </c>
    </row>
    <row r="45" customFormat="false" ht="12.75" hidden="false" customHeight="false" outlineLevel="0" collapsed="false">
      <c r="A45" s="119" t="n">
        <f aca="false">+'[1]Index Pricing'!A26</f>
        <v>37184</v>
      </c>
      <c r="B45" s="120" t="n">
        <f aca="false">+'[1]Index Pricing'!B26</f>
        <v>1.81</v>
      </c>
      <c r="C45" s="134" t="n">
        <f aca="false">+B45+$K$16</f>
        <v>1.81</v>
      </c>
      <c r="D45" s="135" t="n">
        <f aca="false">O45*'[1]Internal Kennedy Total'!T37</f>
        <v>1136.60292510279</v>
      </c>
      <c r="E45" s="136" t="n">
        <f aca="false">+'[1]Index Pricing'!$B$4+'Box Draw Detail'!$K$17</f>
        <v>1.4456</v>
      </c>
      <c r="F45" s="137" t="n">
        <f aca="false">O45*'[1]Internal Kennedy Total'!U37</f>
        <v>3242.80435122053</v>
      </c>
      <c r="G45" s="136" t="n">
        <f aca="false">$C$6+$K$18</f>
        <v>1.05</v>
      </c>
      <c r="H45" s="138" t="n">
        <f aca="false">O45*'[1]Internal Kennedy Total'!V37</f>
        <v>1304.14781658252</v>
      </c>
      <c r="I45" s="136" t="n">
        <f aca="false">B45+$K$20</f>
        <v>1.6529</v>
      </c>
      <c r="J45" s="139" t="n">
        <f aca="false">O45*'[1]Internal Kennedy Total'!W37</f>
        <v>506.147712486337</v>
      </c>
      <c r="K45" s="136" t="n">
        <f aca="false">B45+$K$19+'[1]Kennedy Gas Daily Pricing'!B26</f>
        <v>1.73</v>
      </c>
      <c r="L45" s="139" t="n">
        <f aca="false">'[1]Internal Kennedy Total'!X37*'[1]Internal Kennedy Total'!M37</f>
        <v>4194.29719460782</v>
      </c>
      <c r="M45" s="140" t="n">
        <f aca="false">'[2]Enron Detail'!D33</f>
        <v>-1001</v>
      </c>
      <c r="N45" s="141" t="n">
        <f aca="false">'[2]Enron Detail'!C33</f>
        <v>11385</v>
      </c>
      <c r="O45" s="142" t="n">
        <f aca="false">SUM(M45:N45)</f>
        <v>10384</v>
      </c>
      <c r="P45" s="130" t="n">
        <f aca="false">+C45*D45</f>
        <v>2057.25129443606</v>
      </c>
      <c r="Q45" s="131" t="n">
        <f aca="false">+E45*F45</f>
        <v>4687.7979701244</v>
      </c>
      <c r="R45" s="131" t="n">
        <f aca="false">+G45*H45</f>
        <v>1369.35520741165</v>
      </c>
      <c r="S45" s="131" t="n">
        <f aca="false">I45*J45</f>
        <v>836.611553968667</v>
      </c>
      <c r="T45" s="132" t="n">
        <f aca="false">K45*L45</f>
        <v>7256.13414667153</v>
      </c>
      <c r="U45" s="143" t="n">
        <f aca="false">SUM(P45:T45)</f>
        <v>16207.1501726123</v>
      </c>
    </row>
    <row r="46" customFormat="false" ht="12.75" hidden="false" customHeight="false" outlineLevel="0" collapsed="false">
      <c r="A46" s="119" t="n">
        <f aca="false">+'[1]Index Pricing'!A27</f>
        <v>37185</v>
      </c>
      <c r="B46" s="120" t="n">
        <f aca="false">+'[1]Index Pricing'!B27</f>
        <v>1.81</v>
      </c>
      <c r="C46" s="134" t="n">
        <f aca="false">+B46+$K$16</f>
        <v>1.81</v>
      </c>
      <c r="D46" s="135" t="n">
        <f aca="false">O46*'[1]Internal Kennedy Total'!T38</f>
        <v>1068.59962906217</v>
      </c>
      <c r="E46" s="136" t="n">
        <f aca="false">+'[1]Index Pricing'!$B$4+'Box Draw Detail'!$K$17</f>
        <v>1.4456</v>
      </c>
      <c r="F46" s="137" t="n">
        <f aca="false">O46*'[1]Internal Kennedy Total'!U38</f>
        <v>3048.7863881945</v>
      </c>
      <c r="G46" s="136" t="n">
        <f aca="false">$C$6+$K$18</f>
        <v>1.05</v>
      </c>
      <c r="H46" s="138" t="n">
        <f aca="false">O46*'[1]Internal Kennedy Total'!V38</f>
        <v>1226.12025911889</v>
      </c>
      <c r="I46" s="136" t="n">
        <f aca="false">B46+$K$20</f>
        <v>1.6529</v>
      </c>
      <c r="J46" s="139" t="n">
        <f aca="false">O46*'[1]Internal Kennedy Total'!W38</f>
        <v>475.864742090692</v>
      </c>
      <c r="K46" s="136" t="n">
        <f aca="false">B46+$K$19+'[1]Kennedy Gas Daily Pricing'!B27</f>
        <v>1.73</v>
      </c>
      <c r="L46" s="139" t="n">
        <f aca="false">'[1]Internal Kennedy Total'!X38*'[1]Internal Kennedy Total'!M38</f>
        <v>3632.62898153375</v>
      </c>
      <c r="M46" s="140" t="n">
        <f aca="false">'[2]Enron Detail'!D34</f>
        <v>-849</v>
      </c>
      <c r="N46" s="141" t="n">
        <f aca="false">'[2]Enron Detail'!C34</f>
        <v>10301</v>
      </c>
      <c r="O46" s="142" t="n">
        <f aca="false">SUM(M46:N46)</f>
        <v>9452</v>
      </c>
      <c r="P46" s="130" t="n">
        <f aca="false">+C46*D46</f>
        <v>1934.16532860253</v>
      </c>
      <c r="Q46" s="131" t="n">
        <f aca="false">+E46*F46</f>
        <v>4407.32560277397</v>
      </c>
      <c r="R46" s="131" t="n">
        <f aca="false">+G46*H46</f>
        <v>1287.42627207483</v>
      </c>
      <c r="S46" s="131" t="n">
        <f aca="false">I46*J46</f>
        <v>786.556832201704</v>
      </c>
      <c r="T46" s="132" t="n">
        <f aca="false">K46*L46</f>
        <v>6284.44813805338</v>
      </c>
      <c r="U46" s="143" t="n">
        <f aca="false">SUM(P46:T46)</f>
        <v>14699.9221737064</v>
      </c>
    </row>
    <row r="47" customFormat="false" ht="12.75" hidden="false" customHeight="false" outlineLevel="0" collapsed="false">
      <c r="A47" s="119" t="n">
        <f aca="false">+'[1]Index Pricing'!A28</f>
        <v>37186</v>
      </c>
      <c r="B47" s="120" t="n">
        <f aca="false">+'[1]Index Pricing'!B28</f>
        <v>1.81</v>
      </c>
      <c r="C47" s="134" t="n">
        <f aca="false">+B47+$K$16</f>
        <v>1.81</v>
      </c>
      <c r="D47" s="135" t="n">
        <f aca="false">O47*'[1]Internal Kennedy Total'!T39</f>
        <v>1371.20149369045</v>
      </c>
      <c r="E47" s="136" t="n">
        <f aca="false">+'[1]Index Pricing'!$B$4+'Box Draw Detail'!$K$17</f>
        <v>1.4456</v>
      </c>
      <c r="F47" s="137" t="n">
        <f aca="false">O47*'[1]Internal Kennedy Total'!U39</f>
        <v>3912.12979654906</v>
      </c>
      <c r="G47" s="136" t="n">
        <f aca="false">$C$6+$K$18</f>
        <v>1.05</v>
      </c>
      <c r="H47" s="138" t="n">
        <f aca="false">O47*'[1]Internal Kennedy Total'!V39</f>
        <v>1573.32819984548</v>
      </c>
      <c r="I47" s="136" t="n">
        <f aca="false">B47+$K$20</f>
        <v>1.6529</v>
      </c>
      <c r="J47" s="139" t="n">
        <f aca="false">O47*'[1]Internal Kennedy Total'!W39</f>
        <v>610.618259078033</v>
      </c>
      <c r="K47" s="136" t="n">
        <f aca="false">B47+$K$19+'[1]Kennedy Gas Daily Pricing'!B28</f>
        <v>1.73</v>
      </c>
      <c r="L47" s="139" t="n">
        <f aca="false">'[1]Internal Kennedy Total'!X39*'[1]Internal Kennedy Total'!M39</f>
        <v>5191.72225083698</v>
      </c>
      <c r="M47" s="140" t="n">
        <f aca="false">'[2]Enron Detail'!D35</f>
        <v>-1102</v>
      </c>
      <c r="N47" s="141" t="n">
        <f aca="false">'[2]Enron Detail'!C35</f>
        <v>13761</v>
      </c>
      <c r="O47" s="142" t="n">
        <f aca="false">SUM(M47:N47)</f>
        <v>12659</v>
      </c>
      <c r="P47" s="130" t="n">
        <f aca="false">+C47*D47</f>
        <v>2481.87470357971</v>
      </c>
      <c r="Q47" s="131" t="n">
        <f aca="false">+E47*F47</f>
        <v>5655.37483389132</v>
      </c>
      <c r="R47" s="131" t="n">
        <f aca="false">+G47*H47</f>
        <v>1651.99460983775</v>
      </c>
      <c r="S47" s="131" t="n">
        <f aca="false">I47*J47</f>
        <v>1009.29092043008</v>
      </c>
      <c r="T47" s="132" t="n">
        <f aca="false">K47*L47</f>
        <v>8981.67949394798</v>
      </c>
      <c r="U47" s="143" t="n">
        <f aca="false">SUM(P47:T47)</f>
        <v>19780.2145616868</v>
      </c>
    </row>
    <row r="48" customFormat="false" ht="12.75" hidden="false" customHeight="false" outlineLevel="0" collapsed="false">
      <c r="A48" s="119" t="n">
        <f aca="false">+'[1]Index Pricing'!A29</f>
        <v>37187</v>
      </c>
      <c r="B48" s="120" t="n">
        <f aca="false">+'[1]Index Pricing'!B29</f>
        <v>2.285</v>
      </c>
      <c r="C48" s="134" t="n">
        <f aca="false">+B48+$K$16</f>
        <v>2.285</v>
      </c>
      <c r="D48" s="135" t="n">
        <f aca="false">O48*'[1]Internal Kennedy Total'!T40</f>
        <v>1321.73827237842</v>
      </c>
      <c r="E48" s="136" t="n">
        <f aca="false">+'[1]Index Pricing'!$B$4+'Box Draw Detail'!$K$17</f>
        <v>1.4456</v>
      </c>
      <c r="F48" s="137" t="n">
        <f aca="false">O48*'[1]Internal Kennedy Total'!U40</f>
        <v>3771.0079097815</v>
      </c>
      <c r="G48" s="136" t="n">
        <f aca="false">$C$6+$K$18</f>
        <v>1.05</v>
      </c>
      <c r="H48" s="138" t="n">
        <f aca="false">O48*'[1]Internal Kennedy Total'!V40</f>
        <v>1516.57368105046</v>
      </c>
      <c r="I48" s="136" t="n">
        <f aca="false">B48+$K$20</f>
        <v>2.1279</v>
      </c>
      <c r="J48" s="139" t="n">
        <f aca="false">O48*'[1]Internal Kennedy Total'!W40</f>
        <v>692.922703422351</v>
      </c>
      <c r="K48" s="136" t="n">
        <f aca="false">B48+$K$19+'[1]Kennedy Gas Daily Pricing'!B29</f>
        <v>2.225</v>
      </c>
      <c r="L48" s="139" t="n">
        <f aca="false">'[1]Internal Kennedy Total'!X40*'[1]Internal Kennedy Total'!M40</f>
        <v>4735.75743336727</v>
      </c>
      <c r="M48" s="140" t="n">
        <f aca="false">'[2]Enron Detail'!D36</f>
        <v>-1151</v>
      </c>
      <c r="N48" s="141" t="n">
        <f aca="false">'[2]Enron Detail'!C36</f>
        <v>13189</v>
      </c>
      <c r="O48" s="142" t="n">
        <f aca="false">SUM(M48:N48)</f>
        <v>12038</v>
      </c>
      <c r="P48" s="130" t="n">
        <f aca="false">+C48*D48</f>
        <v>3020.17195238468</v>
      </c>
      <c r="Q48" s="131" t="n">
        <f aca="false">+E48*F48</f>
        <v>5451.36903438014</v>
      </c>
      <c r="R48" s="131" t="n">
        <f aca="false">+G48*H48</f>
        <v>1592.40236510298</v>
      </c>
      <c r="S48" s="131" t="n">
        <f aca="false">I48*J48</f>
        <v>1474.47022061242</v>
      </c>
      <c r="T48" s="132" t="n">
        <f aca="false">K48*L48</f>
        <v>10537.0602892422</v>
      </c>
      <c r="U48" s="143" t="n">
        <f aca="false">SUM(P48:T48)</f>
        <v>22075.4738617224</v>
      </c>
    </row>
    <row r="49" customFormat="false" ht="12.75" hidden="false" customHeight="false" outlineLevel="0" collapsed="false">
      <c r="A49" s="119" t="n">
        <f aca="false">+'[1]Index Pricing'!A30</f>
        <v>37188</v>
      </c>
      <c r="B49" s="120" t="n">
        <f aca="false">+'[1]Index Pricing'!B30</f>
        <v>2.585</v>
      </c>
      <c r="C49" s="134" t="n">
        <f aca="false">+B49+$K$16</f>
        <v>2.585</v>
      </c>
      <c r="D49" s="135" t="n">
        <f aca="false">O49*'[1]Internal Kennedy Total'!T41</f>
        <v>1772.71392167382</v>
      </c>
      <c r="E49" s="136" t="n">
        <f aca="false">+'[1]Index Pricing'!$B$4+'Box Draw Detail'!$K$17</f>
        <v>1.4456</v>
      </c>
      <c r="F49" s="137" t="n">
        <f aca="false">O49*'[1]Internal Kennedy Total'!U41</f>
        <v>5057.67167381974</v>
      </c>
      <c r="G49" s="136" t="n">
        <f aca="false">$C$6+$K$18</f>
        <v>1.05</v>
      </c>
      <c r="H49" s="138" t="n">
        <f aca="false">O49*'[1]Internal Kennedy Total'!V41</f>
        <v>2034.02695815451</v>
      </c>
      <c r="I49" s="136" t="n">
        <f aca="false">B49+$K$20</f>
        <v>2.4279</v>
      </c>
      <c r="J49" s="139" t="n">
        <f aca="false">O49*'[1]Internal Kennedy Total'!W41</f>
        <v>929.347170064378</v>
      </c>
      <c r="K49" s="136" t="n">
        <f aca="false">B49+$K$19+'[1]Kennedy Gas Daily Pricing'!B30</f>
        <v>2.525</v>
      </c>
      <c r="L49" s="139" t="n">
        <f aca="false">'[1]Internal Kennedy Total'!X41*'[1]Internal Kennedy Total'!M41</f>
        <v>2776.24027628755</v>
      </c>
      <c r="M49" s="140" t="n">
        <f aca="false">'[2]Enron Detail'!D37</f>
        <v>-758</v>
      </c>
      <c r="N49" s="141" t="n">
        <f aca="false">'[2]Enron Detail'!C37</f>
        <v>13328</v>
      </c>
      <c r="O49" s="142" t="n">
        <f aca="false">SUM(M49:N49)</f>
        <v>12570</v>
      </c>
      <c r="P49" s="130" t="n">
        <f aca="false">+C49*D49</f>
        <v>4582.46548752682</v>
      </c>
      <c r="Q49" s="131" t="n">
        <f aca="false">+E49*F49</f>
        <v>7311.37017167382</v>
      </c>
      <c r="R49" s="131" t="n">
        <f aca="false">+G49*H49</f>
        <v>2135.72830606223</v>
      </c>
      <c r="S49" s="131" t="n">
        <f aca="false">I49*J49</f>
        <v>2256.3619941993</v>
      </c>
      <c r="T49" s="132" t="n">
        <f aca="false">K49*L49</f>
        <v>7010.00669762607</v>
      </c>
      <c r="U49" s="143" t="n">
        <f aca="false">SUM(P49:T49)</f>
        <v>23295.9326570883</v>
      </c>
    </row>
    <row r="50" customFormat="false" ht="12.75" hidden="false" customHeight="false" outlineLevel="0" collapsed="false">
      <c r="A50" s="119" t="n">
        <f aca="false">+'[1]Index Pricing'!A31</f>
        <v>37189</v>
      </c>
      <c r="B50" s="120" t="n">
        <f aca="false">+'[1]Index Pricing'!B31</f>
        <v>2.405</v>
      </c>
      <c r="C50" s="134" t="n">
        <f aca="false">+B50+$K$16</f>
        <v>2.405</v>
      </c>
      <c r="D50" s="135" t="n">
        <f aca="false">O50*'[1]Internal Kennedy Total'!T42</f>
        <v>1452.0974848222</v>
      </c>
      <c r="E50" s="136" t="n">
        <f aca="false">+'[1]Index Pricing'!$B$4+'Box Draw Detail'!$K$17</f>
        <v>1.4456</v>
      </c>
      <c r="F50" s="137" t="n">
        <f aca="false">O50*'[1]Internal Kennedy Total'!U42</f>
        <v>4142.9314830876</v>
      </c>
      <c r="G50" s="136" t="n">
        <f aca="false">$C$6+$K$18</f>
        <v>1.05</v>
      </c>
      <c r="H50" s="138" t="n">
        <f aca="false">O50*'[1]Internal Kennedy Total'!V42</f>
        <v>1666.14894478173</v>
      </c>
      <c r="I50" s="136" t="n">
        <f aca="false">B50+$K$20</f>
        <v>2.2479</v>
      </c>
      <c r="J50" s="139" t="n">
        <f aca="false">O50*'[1]Internal Kennedy Total'!W42</f>
        <v>761.263660017346</v>
      </c>
      <c r="K50" s="136" t="n">
        <f aca="false">B50+$K$19+'[1]Kennedy Gas Daily Pricing'!B31</f>
        <v>2.345</v>
      </c>
      <c r="L50" s="139" t="n">
        <f aca="false">'[1]Internal Kennedy Total'!X42*'[1]Internal Kennedy Total'!M42</f>
        <v>3919.55842729112</v>
      </c>
      <c r="M50" s="140" t="n">
        <f aca="false">'[2]Enron Detail'!D38</f>
        <v>-1626</v>
      </c>
      <c r="N50" s="141" t="n">
        <f aca="false">'[2]Enron Detail'!C38</f>
        <v>13568</v>
      </c>
      <c r="O50" s="142" t="n">
        <f aca="false">SUM(M50:N50)</f>
        <v>11942</v>
      </c>
      <c r="P50" s="130" t="n">
        <f aca="false">+C50*D50</f>
        <v>3492.2944509974</v>
      </c>
      <c r="Q50" s="131" t="n">
        <f aca="false">+E50*F50</f>
        <v>5989.02175195143</v>
      </c>
      <c r="R50" s="131" t="n">
        <f aca="false">+G50*H50</f>
        <v>1749.45639202082</v>
      </c>
      <c r="S50" s="131" t="n">
        <f aca="false">I50*J50</f>
        <v>1711.24458135299</v>
      </c>
      <c r="T50" s="132" t="n">
        <f aca="false">K50*L50</f>
        <v>9191.36451199769</v>
      </c>
      <c r="U50" s="143" t="n">
        <f aca="false">SUM(P50:T50)</f>
        <v>22133.3816883203</v>
      </c>
    </row>
    <row r="51" customFormat="false" ht="12.75" hidden="false" customHeight="false" outlineLevel="0" collapsed="false">
      <c r="A51" s="119" t="n">
        <f aca="false">+'[1]Index Pricing'!A32</f>
        <v>37190</v>
      </c>
      <c r="B51" s="120" t="n">
        <f aca="false">+'[1]Index Pricing'!B32</f>
        <v>2.8</v>
      </c>
      <c r="C51" s="134" t="n">
        <f aca="false">+B51+$K$16</f>
        <v>2.8</v>
      </c>
      <c r="D51" s="135" t="n">
        <f aca="false">O51*'[1]Internal Kennedy Total'!T43</f>
        <v>1336.3629672283</v>
      </c>
      <c r="E51" s="136" t="n">
        <f aca="false">+'[1]Index Pricing'!$B$4+'Box Draw Detail'!$K$17</f>
        <v>1.4456</v>
      </c>
      <c r="F51" s="137" t="n">
        <f aca="false">O51*'[1]Internal Kennedy Total'!U43</f>
        <v>3812.73314473124</v>
      </c>
      <c r="G51" s="136" t="n">
        <f aca="false">$C$6+$K$18</f>
        <v>1.05</v>
      </c>
      <c r="H51" s="138" t="n">
        <f aca="false">O51*'[1]Internal Kennedy Total'!V43</f>
        <v>1533.35417970608</v>
      </c>
      <c r="I51" s="136" t="n">
        <f aca="false">B51+$K$20</f>
        <v>2.6429</v>
      </c>
      <c r="J51" s="139" t="n">
        <f aca="false">O51*'[1]Internal Kennedy Total'!W43</f>
        <v>700.589715344366</v>
      </c>
      <c r="K51" s="136" t="n">
        <f aca="false">B51+$K$19+'[1]Kennedy Gas Daily Pricing'!B32</f>
        <v>2.68</v>
      </c>
      <c r="L51" s="139" t="n">
        <f aca="false">'[1]Internal Kennedy Total'!X43*'[1]Internal Kennedy Total'!M43</f>
        <v>5307.95999299001</v>
      </c>
      <c r="M51" s="140" t="n">
        <f aca="false">'[2]Enron Detail'!D39</f>
        <v>-1030</v>
      </c>
      <c r="N51" s="141" t="n">
        <f aca="false">'[2]Enron Detail'!C39</f>
        <v>13721</v>
      </c>
      <c r="O51" s="142" t="n">
        <f aca="false">SUM(M51:N51)</f>
        <v>12691</v>
      </c>
      <c r="P51" s="130" t="n">
        <f aca="false">+C51*D51</f>
        <v>3741.81630823924</v>
      </c>
      <c r="Q51" s="131" t="n">
        <f aca="false">+E51*F51</f>
        <v>5511.68703402348</v>
      </c>
      <c r="R51" s="131" t="n">
        <f aca="false">+G51*H51</f>
        <v>1610.02188869139</v>
      </c>
      <c r="S51" s="131" t="n">
        <f aca="false">I51*J51</f>
        <v>1851.58855868362</v>
      </c>
      <c r="T51" s="132" t="n">
        <f aca="false">K51*L51</f>
        <v>14225.3327812132</v>
      </c>
      <c r="U51" s="143" t="n">
        <f aca="false">SUM(P51:T51)</f>
        <v>26940.446570851</v>
      </c>
    </row>
    <row r="52" customFormat="false" ht="12.75" hidden="false" customHeight="false" outlineLevel="0" collapsed="false">
      <c r="A52" s="119" t="n">
        <f aca="false">+'[1]Index Pricing'!A33</f>
        <v>37191</v>
      </c>
      <c r="B52" s="120" t="n">
        <f aca="false">+'[1]Index Pricing'!B33</f>
        <v>2.38</v>
      </c>
      <c r="C52" s="134" t="n">
        <f aca="false">+B52+$K$16</f>
        <v>2.38</v>
      </c>
      <c r="D52" s="135" t="n">
        <f aca="false">O52*'[1]Internal Kennedy Total'!T44</f>
        <v>1359.97761594481</v>
      </c>
      <c r="E52" s="136" t="n">
        <f aca="false">+'[1]Index Pricing'!$B$4+'Box Draw Detail'!$K$17</f>
        <v>1.4456</v>
      </c>
      <c r="F52" s="137" t="n">
        <f aca="false">O52*'[1]Internal Kennedy Total'!U44</f>
        <v>3880.10732081257</v>
      </c>
      <c r="G52" s="136" t="n">
        <f aca="false">$C$6+$K$18</f>
        <v>1.05</v>
      </c>
      <c r="H52" s="138" t="n">
        <f aca="false">O52*'[1]Internal Kennedy Total'!V44</f>
        <v>1560.44982752012</v>
      </c>
      <c r="I52" s="136" t="n">
        <f aca="false">B52+$K$20</f>
        <v>2.2229</v>
      </c>
      <c r="J52" s="139" t="n">
        <f aca="false">O52*'[1]Internal Kennedy Total'!W44</f>
        <v>712.96972019931</v>
      </c>
      <c r="K52" s="136" t="n">
        <f aca="false">B52+$K$19+'[1]Kennedy Gas Daily Pricing'!B33</f>
        <v>2.26</v>
      </c>
      <c r="L52" s="139" t="n">
        <f aca="false">'[1]Internal Kennedy Total'!X44*'[1]Internal Kennedy Total'!M44</f>
        <v>5140.49551552319</v>
      </c>
      <c r="M52" s="140" t="n">
        <f aca="false">'[2]Enron Detail'!D40</f>
        <v>-1112</v>
      </c>
      <c r="N52" s="141" t="n">
        <f aca="false">'[2]Enron Detail'!C40</f>
        <v>13766</v>
      </c>
      <c r="O52" s="142" t="n">
        <f aca="false">SUM(M52:N52)</f>
        <v>12654</v>
      </c>
      <c r="P52" s="130" t="n">
        <f aca="false">+C52*D52</f>
        <v>3236.74672594864</v>
      </c>
      <c r="Q52" s="131" t="n">
        <f aca="false">+E52*F52</f>
        <v>5609.08314296665</v>
      </c>
      <c r="R52" s="131" t="n">
        <f aca="false">+G52*H52</f>
        <v>1638.47231889613</v>
      </c>
      <c r="S52" s="131" t="n">
        <f aca="false">I52*J52</f>
        <v>1584.86039103105</v>
      </c>
      <c r="T52" s="132" t="n">
        <f aca="false">K52*L52</f>
        <v>11617.5198650824</v>
      </c>
      <c r="U52" s="143" t="n">
        <f aca="false">SUM(P52:T52)</f>
        <v>23686.6824439249</v>
      </c>
    </row>
    <row r="53" customFormat="false" ht="12.75" hidden="false" customHeight="false" outlineLevel="0" collapsed="false">
      <c r="A53" s="119" t="n">
        <f aca="false">+'[1]Index Pricing'!A34</f>
        <v>37192</v>
      </c>
      <c r="B53" s="120" t="n">
        <f aca="false">+'[1]Index Pricing'!B34</f>
        <v>2.38</v>
      </c>
      <c r="C53" s="134" t="n">
        <f aca="false">+B53+$K$16</f>
        <v>2.38</v>
      </c>
      <c r="D53" s="135" t="n">
        <f aca="false">O53*'[1]Internal Kennedy Total'!T45</f>
        <v>1341.15414842817</v>
      </c>
      <c r="E53" s="136" t="n">
        <f aca="false">+'[1]Index Pricing'!$B$4+'Box Draw Detail'!$K$17</f>
        <v>1.4456</v>
      </c>
      <c r="F53" s="137" t="n">
        <f aca="false">O53*'[1]Internal Kennedy Total'!U45</f>
        <v>3826.40270592917</v>
      </c>
      <c r="G53" s="136" t="n">
        <f aca="false">$C$6+$K$18</f>
        <v>1.05</v>
      </c>
      <c r="H53" s="138" t="n">
        <f aca="false">O53*'[1]Internal Kennedy Total'!V45</f>
        <v>1538.85162156785</v>
      </c>
      <c r="I53" s="136" t="n">
        <f aca="false">B53+$K$20</f>
        <v>2.2229</v>
      </c>
      <c r="J53" s="139" t="n">
        <f aca="false">O53*'[1]Internal Kennedy Total'!W45</f>
        <v>703.101497214485</v>
      </c>
      <c r="K53" s="136" t="n">
        <f aca="false">B53+$K$19+'[1]Kennedy Gas Daily Pricing'!B34</f>
        <v>2.26</v>
      </c>
      <c r="L53" s="139" t="n">
        <f aca="false">'[1]Internal Kennedy Total'!X45*'[1]Internal Kennedy Total'!M45</f>
        <v>5411.49002686033</v>
      </c>
      <c r="M53" s="140" t="n">
        <f aca="false">'[2]Enron Detail'!D41</f>
        <v>-1057</v>
      </c>
      <c r="N53" s="141" t="n">
        <f aca="false">'[2]Enron Detail'!C41</f>
        <v>13878</v>
      </c>
      <c r="O53" s="142" t="n">
        <f aca="false">SUM(M53:N53)</f>
        <v>12821</v>
      </c>
      <c r="P53" s="130" t="n">
        <f aca="false">+C53*D53</f>
        <v>3191.94687325905</v>
      </c>
      <c r="Q53" s="131" t="n">
        <f aca="false">+E53*F53</f>
        <v>5531.44775169121</v>
      </c>
      <c r="R53" s="131" t="n">
        <f aca="false">+G53*H53</f>
        <v>1615.79420264624</v>
      </c>
      <c r="S53" s="131" t="n">
        <f aca="false">I53*J53</f>
        <v>1562.92431815808</v>
      </c>
      <c r="T53" s="132" t="n">
        <f aca="false">K53*L53</f>
        <v>12229.9674607043</v>
      </c>
      <c r="U53" s="143" t="n">
        <f aca="false">SUM(P53:T53)</f>
        <v>24132.0806064589</v>
      </c>
    </row>
    <row r="54" customFormat="false" ht="12.75" hidden="false" customHeight="false" outlineLevel="0" collapsed="false">
      <c r="A54" s="119" t="n">
        <f aca="false">+'[1]Index Pricing'!A35</f>
        <v>37193</v>
      </c>
      <c r="B54" s="120" t="n">
        <f aca="false">+'[1]Index Pricing'!B35</f>
        <v>2.38</v>
      </c>
      <c r="C54" s="134" t="n">
        <f aca="false">+B54+$K$16</f>
        <v>2.38</v>
      </c>
      <c r="D54" s="135" t="n">
        <f aca="false">O54*'[1]Internal Kennedy Total'!T46</f>
        <v>1340.77499436923</v>
      </c>
      <c r="E54" s="136" t="n">
        <f aca="false">+'[1]Index Pricing'!$B$4+'Box Draw Detail'!$K$17</f>
        <v>1.4456</v>
      </c>
      <c r="F54" s="137" t="n">
        <f aca="false">O54*'[1]Internal Kennedy Total'!U46</f>
        <v>3825.32095397783</v>
      </c>
      <c r="G54" s="136" t="n">
        <f aca="false">$C$6+$K$18</f>
        <v>1.05</v>
      </c>
      <c r="H54" s="138" t="n">
        <f aca="false">O54*'[1]Internal Kennedy Total'!V46</f>
        <v>1538.41657699142</v>
      </c>
      <c r="I54" s="136" t="n">
        <f aca="false">B54+$K$20</f>
        <v>2.2229</v>
      </c>
      <c r="J54" s="139" t="n">
        <f aca="false">O54*'[1]Internal Kennedy Total'!W46</f>
        <v>702.902725293426</v>
      </c>
      <c r="K54" s="136" t="n">
        <f aca="false">B54+$K$19+'[1]Kennedy Gas Daily Pricing'!B35</f>
        <v>2.26</v>
      </c>
      <c r="L54" s="139" t="n">
        <f aca="false">'[1]Internal Kennedy Total'!X46*'[1]Internal Kennedy Total'!M46</f>
        <v>5330.5847493681</v>
      </c>
      <c r="M54" s="140" t="n">
        <f aca="false">'[2]Enron Detail'!D42</f>
        <v>-1087</v>
      </c>
      <c r="N54" s="141" t="n">
        <f aca="false">'[2]Enron Detail'!C42</f>
        <v>13825</v>
      </c>
      <c r="O54" s="142" t="n">
        <f aca="false">SUM(M54:N54)</f>
        <v>12738</v>
      </c>
      <c r="P54" s="130" t="n">
        <f aca="false">+C54*D54</f>
        <v>3191.04448659876</v>
      </c>
      <c r="Q54" s="131" t="n">
        <f aca="false">+E54*F54</f>
        <v>5529.88397107035</v>
      </c>
      <c r="R54" s="131" t="n">
        <f aca="false">+G54*H54</f>
        <v>1615.33740584099</v>
      </c>
      <c r="S54" s="131" t="n">
        <f aca="false">I54*J54</f>
        <v>1562.48246805476</v>
      </c>
      <c r="T54" s="132" t="n">
        <f aca="false">K54*L54</f>
        <v>12047.1215335719</v>
      </c>
      <c r="U54" s="143" t="n">
        <f aca="false">SUM(P54:T54)</f>
        <v>23945.8698651368</v>
      </c>
    </row>
    <row r="55" customFormat="false" ht="12.75" hidden="false" customHeight="false" outlineLevel="0" collapsed="false">
      <c r="A55" s="119" t="n">
        <f aca="false">+'[1]Index Pricing'!A36</f>
        <v>37194</v>
      </c>
      <c r="B55" s="120" t="n">
        <f aca="false">+'[1]Index Pricing'!B36</f>
        <v>2.65</v>
      </c>
      <c r="C55" s="134" t="n">
        <f aca="false">+B55+$K$16</f>
        <v>2.65</v>
      </c>
      <c r="D55" s="135" t="n">
        <f aca="false">O55*'[1]Internal Kennedy Total'!T47</f>
        <v>1649.28059982473</v>
      </c>
      <c r="E55" s="136" t="n">
        <f aca="false">+'[1]Index Pricing'!$B$4+'Box Draw Detail'!$K$17</f>
        <v>1.4456</v>
      </c>
      <c r="F55" s="137" t="n">
        <f aca="false">O55*'[1]Internal Kennedy Total'!U47</f>
        <v>4705.50813074102</v>
      </c>
      <c r="G55" s="136" t="n">
        <f aca="false">$C$6+$K$18</f>
        <v>1.05</v>
      </c>
      <c r="H55" s="138" t="n">
        <f aca="false">O55*'[1]Internal Kennedy Total'!V47</f>
        <v>1892.39851991301</v>
      </c>
      <c r="I55" s="136" t="n">
        <f aca="false">B55+$K$20</f>
        <v>2.4929</v>
      </c>
      <c r="J55" s="139" t="n">
        <f aca="false">O55*'[1]Internal Kennedy Total'!W47</f>
        <v>1007.7629913337</v>
      </c>
      <c r="K55" s="136" t="n">
        <f aca="false">B55+$K$19+'[1]Kennedy Gas Daily Pricing'!B36</f>
        <v>2.53</v>
      </c>
      <c r="L55" s="139" t="n">
        <f aca="false">'[1]Internal Kennedy Total'!X47*'[1]Internal Kennedy Total'!M47</f>
        <v>2826.04975818754</v>
      </c>
      <c r="M55" s="140" t="n">
        <f aca="false">'[2]Enron Detail'!D43</f>
        <v>-1209</v>
      </c>
      <c r="N55" s="141" t="n">
        <f aca="false">'[2]Enron Detail'!C43</f>
        <v>13290</v>
      </c>
      <c r="O55" s="142" t="n">
        <f aca="false">SUM(M55:N55)</f>
        <v>12081</v>
      </c>
      <c r="P55" s="130" t="n">
        <f aca="false">+C55*D55</f>
        <v>4370.59358953553</v>
      </c>
      <c r="Q55" s="131" t="n">
        <f aca="false">+E55*F55</f>
        <v>6802.28255379922</v>
      </c>
      <c r="R55" s="131" t="n">
        <f aca="false">+G55*H55</f>
        <v>1987.01844590866</v>
      </c>
      <c r="S55" s="131" t="n">
        <f aca="false">I55*J55</f>
        <v>2512.25236109578</v>
      </c>
      <c r="T55" s="132" t="n">
        <f aca="false">K55*L55</f>
        <v>7149.90588821448</v>
      </c>
      <c r="U55" s="143" t="n">
        <f aca="false">SUM(P55:T55)</f>
        <v>22822.0528385537</v>
      </c>
    </row>
    <row r="56" customFormat="false" ht="13.5" hidden="false" customHeight="false" outlineLevel="0" collapsed="false">
      <c r="A56" s="119"/>
      <c r="B56" s="120" t="n">
        <f aca="false">+'[1]Index Pricing'!B37</f>
        <v>2.64</v>
      </c>
      <c r="C56" s="145" t="n">
        <f aca="false">+B56+$K$16</f>
        <v>2.64</v>
      </c>
      <c r="D56" s="146" t="n">
        <f aca="false">O56*'[1]Internal Kennedy Total'!T48</f>
        <v>1398.18844182072</v>
      </c>
      <c r="E56" s="147" t="n">
        <f aca="false">+'[1]Index Pricing'!$B$4+'Box Draw Detail'!$K$17</f>
        <v>1.4456</v>
      </c>
      <c r="F56" s="148" t="n">
        <f aca="false">O56*'[1]Internal Kennedy Total'!U48</f>
        <v>3989.1253689607</v>
      </c>
      <c r="G56" s="147" t="n">
        <f aca="false">$C$6+$K$18</f>
        <v>1.05</v>
      </c>
      <c r="H56" s="149" t="n">
        <f aca="false">O56*'[1]Internal Kennedy Total'!V48</f>
        <v>1604.29325255036</v>
      </c>
      <c r="I56" s="150" t="n">
        <f aca="false">B56+$K$20</f>
        <v>2.4829</v>
      </c>
      <c r="J56" s="151" t="n">
        <f aca="false">O56*'[1]Internal Kennedy Total'!W48</f>
        <v>933.787763450883</v>
      </c>
      <c r="K56" s="150" t="n">
        <f aca="false">B56+$K$19+'[1]Kennedy Gas Daily Pricing'!B37</f>
        <v>2.52</v>
      </c>
      <c r="L56" s="151" t="n">
        <f aca="false">'[1]Internal Kennedy Total'!X48*'[1]Internal Kennedy Total'!M48</f>
        <v>4913.60517321734</v>
      </c>
      <c r="M56" s="152" t="n">
        <f aca="false">'[2]Enron Detail'!D44</f>
        <v>-1067</v>
      </c>
      <c r="N56" s="153" t="n">
        <f aca="false">'[2]Enron Detail'!C44</f>
        <v>13906</v>
      </c>
      <c r="O56" s="153" t="n">
        <f aca="false">SUM(M56:N56)</f>
        <v>12839</v>
      </c>
      <c r="P56" s="154" t="n">
        <f aca="false">+C56*D56</f>
        <v>3691.21748640671</v>
      </c>
      <c r="Q56" s="155" t="n">
        <f aca="false">+E56*F56</f>
        <v>5766.67963336958</v>
      </c>
      <c r="R56" s="155" t="n">
        <f aca="false">+G56*H56</f>
        <v>1684.50791517788</v>
      </c>
      <c r="S56" s="155" t="n">
        <f aca="false">I56*J56</f>
        <v>2318.5016378722</v>
      </c>
      <c r="T56" s="156" t="n">
        <f aca="false">K56*L56</f>
        <v>12382.2850365077</v>
      </c>
      <c r="U56" s="157" t="n">
        <f aca="false">SUM(P56:T56)</f>
        <v>25843.1917093341</v>
      </c>
    </row>
    <row r="57" customFormat="false" ht="12.75" hidden="false" customHeight="false" outlineLevel="0" collapsed="false">
      <c r="D57" s="158" t="n">
        <f aca="false">SUM(D26:D56)</f>
        <v>41947.8310071692</v>
      </c>
      <c r="F57" s="159" t="n">
        <f aca="false">SUM(F26:F56)</f>
        <v>119679.974342851</v>
      </c>
      <c r="H57" s="158" t="n">
        <f aca="false">SUM(H26:H56)</f>
        <v>48131.2963482165</v>
      </c>
      <c r="J57" s="160" t="n">
        <f aca="false">SUM(J26:J56)</f>
        <v>18559.9326682155</v>
      </c>
      <c r="K57" s="160"/>
      <c r="L57" s="160" t="n">
        <f aca="false">SUM(L26:L56)</f>
        <v>145565.965633548</v>
      </c>
      <c r="M57" s="161" t="n">
        <f aca="false">SUM(M26:M56)</f>
        <v>-33392</v>
      </c>
      <c r="N57" s="142" t="n">
        <f aca="false">SUM(N26:N56)</f>
        <v>407277</v>
      </c>
      <c r="O57" s="142" t="n">
        <f aca="false">SUM(O26:O56)</f>
        <v>373885</v>
      </c>
      <c r="P57" s="162" t="n">
        <f aca="false">SUM(P26:P56)</f>
        <v>82148.493892824</v>
      </c>
      <c r="Q57" s="162" t="n">
        <f aca="false">SUM(Q26:Q56)</f>
        <v>173009.370910025</v>
      </c>
      <c r="R57" s="162" t="n">
        <f aca="false">SUM(R26:R56)</f>
        <v>50537.8611656273</v>
      </c>
      <c r="S57" s="162" t="n">
        <f aca="false">SUM(S26:S56)</f>
        <v>34821.6784491058</v>
      </c>
      <c r="T57" s="162" t="n">
        <f aca="false">SUM(T26:T56)</f>
        <v>268720.800428219</v>
      </c>
      <c r="U57" s="163" t="n">
        <f aca="false">SUM(P57:T57)</f>
        <v>609238.204845801</v>
      </c>
    </row>
    <row r="58" customFormat="false" ht="12.75" hidden="false" customHeight="false" outlineLevel="0" collapsed="false">
      <c r="D58" s="91"/>
      <c r="F58" s="91"/>
      <c r="M58" s="91"/>
      <c r="P58" s="54"/>
      <c r="R58" s="164"/>
    </row>
    <row r="59" customFormat="false" ht="12.75" hidden="false" customHeight="false" outlineLevel="0" collapsed="false">
      <c r="N59" s="100"/>
      <c r="O59" s="100"/>
      <c r="Q59" s="51" t="s">
        <v>109</v>
      </c>
      <c r="R59" s="165" t="n">
        <f aca="false">U57/N57</f>
        <v>1.495881684568</v>
      </c>
    </row>
    <row r="60" customFormat="false" ht="12.75" hidden="false" customHeight="false" outlineLevel="0" collapsed="false">
      <c r="A60" s="55" t="s">
        <v>110</v>
      </c>
      <c r="S60" s="37"/>
    </row>
    <row r="61" customFormat="false" ht="12.75" hidden="false" customHeight="false" outlineLevel="0" collapsed="false">
      <c r="U61" s="166"/>
    </row>
    <row r="62" customFormat="false" ht="12.75" hidden="false" customHeight="false" outlineLevel="0" collapsed="false">
      <c r="R62" s="167"/>
      <c r="S62" s="167"/>
      <c r="U62" s="168"/>
    </row>
    <row r="63" customFormat="false" ht="12.75" hidden="false" customHeight="false" outlineLevel="0" collapsed="false">
      <c r="S63" s="168"/>
    </row>
    <row r="64" customFormat="false" ht="12.75" hidden="false" customHeight="false" outlineLevel="0" collapsed="false">
      <c r="S64" s="166"/>
    </row>
  </sheetData>
  <mergeCells count="2">
    <mergeCell ref="C22:U22"/>
    <mergeCell ref="P23:T23"/>
  </mergeCells>
  <printOptions headings="false" gridLines="false" gridLinesSet="true" horizontalCentered="false" verticalCentered="false"/>
  <pageMargins left="0.25" right="0.25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64"/>
  <sheetViews>
    <sheetView showFormulas="false" showGridLines="fals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55" width="16.7"/>
    <col collapsed="false" customWidth="true" hidden="false" outlineLevel="0" max="2" min="2" style="55" width="18.56"/>
    <col collapsed="false" customWidth="true" hidden="false" outlineLevel="0" max="3" min="3" style="55" width="20.41"/>
    <col collapsed="false" customWidth="true" hidden="false" outlineLevel="0" max="4" min="4" style="55" width="17.56"/>
    <col collapsed="false" customWidth="true" hidden="false" outlineLevel="0" max="5" min="5" style="55" width="20.99"/>
    <col collapsed="false" customWidth="true" hidden="false" outlineLevel="0" max="6" min="6" style="55" width="16.28"/>
    <col collapsed="false" customWidth="true" hidden="false" outlineLevel="0" max="7" min="7" style="55" width="15.56"/>
    <col collapsed="false" customWidth="true" hidden="false" outlineLevel="0" max="8" min="8" style="55" width="15.85"/>
    <col collapsed="false" customWidth="true" hidden="false" outlineLevel="0" max="14" min="9" style="55" width="15.56"/>
    <col collapsed="false" customWidth="true" hidden="false" outlineLevel="0" max="15" min="15" style="55" width="13.99"/>
    <col collapsed="false" customWidth="true" hidden="false" outlineLevel="0" max="17" min="16" style="55" width="13.28"/>
    <col collapsed="false" customWidth="true" hidden="false" outlineLevel="0" max="18" min="18" style="55" width="16.84"/>
    <col collapsed="false" customWidth="true" hidden="false" outlineLevel="0" max="19" min="19" style="55" width="15.56"/>
    <col collapsed="false" customWidth="true" hidden="false" outlineLevel="0" max="20" min="20" style="55" width="14.99"/>
    <col collapsed="false" customWidth="true" hidden="false" outlineLevel="0" max="22" min="21" style="55" width="13.28"/>
    <col collapsed="false" customWidth="true" hidden="false" outlineLevel="0" max="24" min="23" style="55" width="14.99"/>
    <col collapsed="false" customWidth="true" hidden="false" outlineLevel="0" max="25" min="25" style="55" width="12.14"/>
    <col collapsed="false" customWidth="true" hidden="false" outlineLevel="0" max="26" min="26" style="55" width="13.28"/>
    <col collapsed="false" customWidth="true" hidden="false" outlineLevel="0" max="27" min="27" style="55" width="14.99"/>
    <col collapsed="false" customWidth="false" hidden="false" outlineLevel="0" max="28" min="28" style="55" width="9.14"/>
    <col collapsed="false" customWidth="true" hidden="false" outlineLevel="0" max="29" min="29" style="55" width="11.13"/>
    <col collapsed="false" customWidth="false" hidden="false" outlineLevel="0" max="257" min="30" style="55" width="9.14"/>
  </cols>
  <sheetData>
    <row r="1" customFormat="false" ht="12.75" hidden="false" customHeight="false" outlineLevel="0" collapsed="false">
      <c r="A1" s="56" t="s">
        <v>50</v>
      </c>
      <c r="B1" s="56" t="s">
        <v>51</v>
      </c>
      <c r="C1" s="56" t="s">
        <v>52</v>
      </c>
      <c r="F1" s="55" t="s">
        <v>53</v>
      </c>
      <c r="H1" s="56"/>
      <c r="I1" s="56"/>
      <c r="J1" s="56"/>
      <c r="K1" s="56"/>
      <c r="L1" s="56"/>
      <c r="M1" s="56"/>
      <c r="N1" s="56"/>
      <c r="O1" s="56"/>
      <c r="S1" s="57" t="n">
        <f aca="true">NOW()</f>
        <v>45926.8837741044</v>
      </c>
    </row>
    <row r="2" customFormat="false" ht="12.75" hidden="false" customHeight="false" outlineLevel="0" collapsed="false">
      <c r="A2" s="22" t="n">
        <f aca="false">+'[1]Index Pricing'!A1</f>
        <v>37165</v>
      </c>
      <c r="B2" s="56" t="s">
        <v>54</v>
      </c>
      <c r="C2" s="56" t="s">
        <v>55</v>
      </c>
      <c r="H2" s="56"/>
      <c r="I2" s="56"/>
      <c r="J2" s="56"/>
      <c r="K2" s="56"/>
      <c r="L2" s="56"/>
      <c r="M2" s="56"/>
      <c r="N2" s="56"/>
      <c r="O2" s="56"/>
    </row>
    <row r="3" customFormat="false" ht="12.75" hidden="false" customHeight="false" outlineLevel="0" collapsed="false">
      <c r="A3" s="22"/>
      <c r="B3" s="56" t="s">
        <v>56</v>
      </c>
      <c r="C3" s="56" t="s">
        <v>57</v>
      </c>
      <c r="F3" s="55" t="s">
        <v>58</v>
      </c>
      <c r="G3" s="55" t="s">
        <v>59</v>
      </c>
      <c r="H3" s="56"/>
      <c r="I3" s="56"/>
      <c r="J3" s="56"/>
      <c r="K3" s="56"/>
      <c r="L3" s="56"/>
      <c r="M3" s="56"/>
      <c r="N3" s="56"/>
      <c r="O3" s="56"/>
    </row>
    <row r="4" customFormat="false" ht="12.75" hidden="false" customHeight="false" outlineLevel="0" collapsed="false">
      <c r="A4" s="22"/>
      <c r="B4" s="56"/>
      <c r="C4" s="56"/>
      <c r="H4" s="56"/>
      <c r="I4" s="56"/>
      <c r="J4" s="56"/>
      <c r="K4" s="56"/>
      <c r="L4" s="56"/>
      <c r="M4" s="56"/>
      <c r="N4" s="56"/>
      <c r="O4" s="56"/>
    </row>
    <row r="5" customFormat="false" ht="12.75" hidden="false" customHeight="false" outlineLevel="0" collapsed="false">
      <c r="A5" s="22" t="s">
        <v>60</v>
      </c>
      <c r="B5" s="56"/>
      <c r="C5" s="58" t="n">
        <f aca="false">+'[1]Index Pricing'!B4</f>
        <v>1.7</v>
      </c>
      <c r="H5" s="56"/>
      <c r="I5" s="56"/>
      <c r="J5" s="56"/>
      <c r="K5" s="56"/>
      <c r="L5" s="56"/>
      <c r="M5" s="56"/>
      <c r="N5" s="56"/>
      <c r="O5" s="56"/>
    </row>
    <row r="6" customFormat="false" ht="12" hidden="false" customHeight="true" outlineLevel="0" collapsed="false">
      <c r="A6" s="22" t="s">
        <v>61</v>
      </c>
      <c r="B6" s="56"/>
      <c r="C6" s="58" t="n">
        <f aca="false">+'[1]Index Pricing'!B3</f>
        <v>1.05</v>
      </c>
      <c r="H6" s="56"/>
      <c r="I6" s="56"/>
      <c r="J6" s="56"/>
      <c r="K6" s="56"/>
      <c r="L6" s="56"/>
      <c r="M6" s="56"/>
      <c r="N6" s="56"/>
      <c r="O6" s="56"/>
    </row>
    <row r="7" customFormat="false" ht="12.75" hidden="false" customHeight="false" outlineLevel="0" collapsed="false">
      <c r="A7" s="59" t="s">
        <v>62</v>
      </c>
      <c r="C7" s="60" t="n">
        <f aca="false">+'[1]Internal Kennedy Total'!C7</f>
        <v>21032</v>
      </c>
      <c r="D7" s="56" t="s">
        <v>63</v>
      </c>
    </row>
    <row r="8" customFormat="false" ht="12.75" hidden="false" customHeight="false" outlineLevel="0" collapsed="false">
      <c r="A8" s="59" t="s">
        <v>64</v>
      </c>
      <c r="C8" s="60" t="n">
        <f aca="false">+'[1]Internal Kennedy Total'!C8</f>
        <v>21893</v>
      </c>
      <c r="D8" s="56" t="s">
        <v>63</v>
      </c>
    </row>
    <row r="9" customFormat="false" ht="13.5" hidden="false" customHeight="false" outlineLevel="0" collapsed="false">
      <c r="A9" s="59"/>
      <c r="C9" s="61"/>
    </row>
    <row r="10" customFormat="false" ht="12.75" hidden="false" customHeight="false" outlineLevel="0" collapsed="false">
      <c r="A10" s="62"/>
      <c r="B10" s="63" t="s">
        <v>65</v>
      </c>
      <c r="C10" s="64" t="s">
        <v>66</v>
      </c>
      <c r="D10" s="64" t="s">
        <v>67</v>
      </c>
      <c r="E10" s="65" t="s">
        <v>68</v>
      </c>
    </row>
    <row r="11" customFormat="false" ht="12.75" hidden="false" customHeight="false" outlineLevel="0" collapsed="false">
      <c r="A11" s="66" t="s">
        <v>47</v>
      </c>
      <c r="B11" s="67" t="n">
        <f aca="false">'[2]Enron Detail'!$F$9</f>
        <v>0.955273789270098</v>
      </c>
      <c r="C11" s="68" t="n">
        <f aca="false">+C7*D11</f>
        <v>14313.7451718319</v>
      </c>
      <c r="D11" s="69" t="n">
        <f aca="false">'[1]Internal Kennedy Total'!H8</f>
        <v>0.680569854119054</v>
      </c>
      <c r="E11" s="70" t="n">
        <v>0</v>
      </c>
    </row>
    <row r="12" customFormat="false" ht="13.5" hidden="false" customHeight="false" outlineLevel="0" collapsed="false">
      <c r="A12" s="71" t="s">
        <v>43</v>
      </c>
      <c r="B12" s="72" t="n">
        <f aca="false">'[2]Enron Detail'!$C$9</f>
        <v>0.955517704938802</v>
      </c>
      <c r="C12" s="73" t="n">
        <f aca="false">+C7-C11</f>
        <v>6718.25482816805</v>
      </c>
      <c r="D12" s="74" t="n">
        <f aca="false">'[1]Internal Kennedy Total'!H7</f>
        <v>0.319430145880946</v>
      </c>
      <c r="E12" s="75" t="n">
        <v>0</v>
      </c>
    </row>
    <row r="13" customFormat="false" ht="12.75" hidden="false" customHeight="false" outlineLevel="0" collapsed="false">
      <c r="A13" s="76"/>
      <c r="I13" s="77"/>
    </row>
    <row r="14" customFormat="false" ht="13.5" hidden="false" customHeight="false" outlineLevel="0" collapsed="false">
      <c r="A14" s="76"/>
    </row>
    <row r="15" customFormat="false" ht="57" hidden="false" customHeight="true" outlineLevel="0" collapsed="false">
      <c r="A15" s="78" t="s">
        <v>111</v>
      </c>
      <c r="B15" s="79"/>
      <c r="C15" s="79" t="s">
        <v>70</v>
      </c>
      <c r="D15" s="79" t="s">
        <v>112</v>
      </c>
      <c r="E15" s="79" t="s">
        <v>72</v>
      </c>
      <c r="F15" s="80" t="str">
        <f aca="false">"WIC Med.Bow Fuel ("&amp;'[1]Index Pricing'!$F$3*100&amp;"%*CIGindex)"</f>
        <v>WIC Med.Bow Fuel (0.68%*CIGindex)</v>
      </c>
      <c r="G15" s="79" t="s">
        <v>73</v>
      </c>
      <c r="H15" s="79" t="s">
        <v>74</v>
      </c>
      <c r="I15" s="79" t="s">
        <v>75</v>
      </c>
      <c r="J15" s="81"/>
      <c r="K15" s="82" t="s">
        <v>76</v>
      </c>
      <c r="L15" s="83"/>
      <c r="M15" s="83"/>
      <c r="N15" s="83"/>
      <c r="O15" s="83"/>
      <c r="P15" s="83"/>
      <c r="Q15" s="83"/>
      <c r="R15" s="83"/>
      <c r="S15" s="83"/>
      <c r="T15" s="83"/>
      <c r="U15" s="83"/>
      <c r="V15" s="83"/>
      <c r="W15" s="83"/>
      <c r="X15" s="83"/>
      <c r="Y15" s="83"/>
      <c r="Z15" s="83"/>
      <c r="AA15" s="83"/>
      <c r="AB15" s="83"/>
      <c r="AC15" s="83"/>
      <c r="AD15" s="83"/>
      <c r="AE15" s="83"/>
      <c r="AF15" s="83"/>
      <c r="AG15" s="83"/>
      <c r="AH15" s="83"/>
      <c r="AI15" s="83"/>
      <c r="AJ15" s="83"/>
      <c r="AK15" s="83"/>
      <c r="AL15" s="83"/>
      <c r="AM15" s="83"/>
      <c r="AN15" s="83"/>
      <c r="AO15" s="83"/>
      <c r="AP15" s="83"/>
      <c r="AQ15" s="83"/>
      <c r="AR15" s="83"/>
      <c r="AS15" s="83"/>
      <c r="AT15" s="83"/>
      <c r="AU15" s="83"/>
      <c r="AV15" s="83"/>
      <c r="AW15" s="83"/>
      <c r="AX15" s="83"/>
      <c r="AY15" s="83"/>
      <c r="AZ15" s="83"/>
      <c r="BA15" s="83"/>
      <c r="BB15" s="83"/>
      <c r="BC15" s="83"/>
      <c r="BD15" s="83"/>
      <c r="BE15" s="83"/>
      <c r="BF15" s="83"/>
      <c r="BG15" s="83"/>
      <c r="BH15" s="83"/>
      <c r="BI15" s="83"/>
      <c r="BJ15" s="83"/>
      <c r="BK15" s="83"/>
      <c r="BL15" s="83"/>
      <c r="BM15" s="83"/>
      <c r="BN15" s="83"/>
      <c r="BO15" s="83"/>
      <c r="BP15" s="83"/>
      <c r="BQ15" s="83"/>
      <c r="BR15" s="83"/>
      <c r="BS15" s="83"/>
      <c r="BT15" s="83"/>
      <c r="BU15" s="83"/>
      <c r="BV15" s="83"/>
      <c r="BW15" s="83"/>
      <c r="BX15" s="83"/>
      <c r="BY15" s="83"/>
      <c r="BZ15" s="83"/>
      <c r="CA15" s="83"/>
      <c r="CB15" s="83"/>
      <c r="CC15" s="83"/>
      <c r="CD15" s="83"/>
      <c r="CE15" s="83"/>
      <c r="CF15" s="83"/>
      <c r="CG15" s="83"/>
      <c r="CH15" s="83"/>
      <c r="CI15" s="83"/>
      <c r="CJ15" s="83"/>
      <c r="CK15" s="83"/>
      <c r="CL15" s="83"/>
      <c r="CM15" s="83"/>
      <c r="CN15" s="83"/>
      <c r="CO15" s="83"/>
      <c r="CP15" s="83"/>
      <c r="CQ15" s="83"/>
      <c r="CR15" s="83"/>
      <c r="CS15" s="83"/>
      <c r="CT15" s="83"/>
      <c r="CU15" s="83"/>
      <c r="CV15" s="83"/>
      <c r="CW15" s="83"/>
      <c r="CX15" s="83"/>
      <c r="CY15" s="83"/>
      <c r="CZ15" s="83"/>
      <c r="DA15" s="83"/>
      <c r="DB15" s="83"/>
      <c r="DC15" s="83"/>
      <c r="DD15" s="83"/>
      <c r="DE15" s="83"/>
      <c r="DF15" s="83"/>
      <c r="DG15" s="83"/>
      <c r="DH15" s="83"/>
      <c r="DI15" s="83"/>
      <c r="DJ15" s="83"/>
      <c r="DK15" s="83"/>
      <c r="DL15" s="83"/>
      <c r="DM15" s="83"/>
      <c r="DN15" s="83"/>
      <c r="DO15" s="83"/>
      <c r="DP15" s="83"/>
      <c r="DQ15" s="83"/>
      <c r="DR15" s="83"/>
      <c r="DS15" s="83"/>
      <c r="DT15" s="83"/>
      <c r="DU15" s="83"/>
      <c r="DV15" s="83"/>
      <c r="DW15" s="83"/>
      <c r="DX15" s="83"/>
      <c r="DY15" s="83"/>
      <c r="DZ15" s="83"/>
      <c r="EA15" s="83"/>
      <c r="EB15" s="83"/>
      <c r="EC15" s="83"/>
      <c r="ED15" s="83"/>
      <c r="EE15" s="83"/>
      <c r="EF15" s="83"/>
      <c r="EG15" s="83"/>
      <c r="EH15" s="83"/>
      <c r="EI15" s="83"/>
      <c r="EJ15" s="83"/>
      <c r="EK15" s="83"/>
      <c r="EL15" s="83"/>
      <c r="EM15" s="83"/>
      <c r="EN15" s="83"/>
      <c r="EO15" s="83"/>
      <c r="EP15" s="83"/>
      <c r="EQ15" s="83"/>
      <c r="ER15" s="83"/>
      <c r="ES15" s="83"/>
      <c r="ET15" s="83"/>
      <c r="EU15" s="83"/>
      <c r="EV15" s="83"/>
      <c r="EW15" s="83"/>
      <c r="EX15" s="83"/>
      <c r="EY15" s="83"/>
      <c r="EZ15" s="83"/>
      <c r="FA15" s="83"/>
      <c r="FB15" s="83"/>
      <c r="FC15" s="83"/>
      <c r="FD15" s="83"/>
      <c r="FE15" s="83"/>
      <c r="FF15" s="83"/>
      <c r="FG15" s="83"/>
      <c r="FH15" s="83"/>
      <c r="FI15" s="83"/>
      <c r="FJ15" s="83"/>
      <c r="FK15" s="83"/>
      <c r="FL15" s="83"/>
      <c r="FM15" s="83"/>
      <c r="FN15" s="83"/>
      <c r="FO15" s="83"/>
      <c r="FP15" s="83"/>
      <c r="FQ15" s="83"/>
      <c r="FR15" s="83"/>
      <c r="FS15" s="83"/>
      <c r="FT15" s="83"/>
      <c r="FU15" s="83"/>
      <c r="FV15" s="83"/>
      <c r="FW15" s="83"/>
      <c r="FX15" s="83"/>
      <c r="FY15" s="83"/>
      <c r="FZ15" s="83"/>
      <c r="GA15" s="83"/>
      <c r="GB15" s="83"/>
      <c r="GC15" s="83"/>
      <c r="GD15" s="83"/>
      <c r="GE15" s="83"/>
      <c r="GF15" s="83"/>
      <c r="GG15" s="83"/>
      <c r="GH15" s="83"/>
      <c r="GI15" s="83"/>
      <c r="GJ15" s="83"/>
      <c r="GK15" s="83"/>
      <c r="GL15" s="83"/>
      <c r="GM15" s="83"/>
      <c r="GN15" s="83"/>
      <c r="GO15" s="83"/>
      <c r="GP15" s="83"/>
      <c r="GQ15" s="83"/>
      <c r="GR15" s="83"/>
      <c r="GS15" s="83"/>
      <c r="GT15" s="83"/>
      <c r="GU15" s="83"/>
      <c r="GV15" s="83"/>
      <c r="GW15" s="83"/>
      <c r="GX15" s="83"/>
      <c r="GY15" s="83"/>
      <c r="GZ15" s="83"/>
      <c r="HA15" s="83"/>
      <c r="HB15" s="83"/>
      <c r="HC15" s="83"/>
      <c r="HD15" s="83"/>
      <c r="HE15" s="83"/>
      <c r="HF15" s="83"/>
      <c r="HG15" s="83"/>
      <c r="HH15" s="83"/>
      <c r="HI15" s="83"/>
      <c r="HJ15" s="83"/>
      <c r="HK15" s="83"/>
      <c r="HL15" s="83"/>
      <c r="HM15" s="83"/>
      <c r="HN15" s="83"/>
      <c r="HO15" s="83"/>
      <c r="HP15" s="83"/>
      <c r="HQ15" s="83"/>
      <c r="HR15" s="83"/>
      <c r="HS15" s="83"/>
      <c r="HT15" s="83"/>
      <c r="HU15" s="83"/>
      <c r="HV15" s="83"/>
      <c r="HW15" s="83"/>
      <c r="HX15" s="83"/>
      <c r="HY15" s="83"/>
      <c r="HZ15" s="83"/>
      <c r="IA15" s="83"/>
      <c r="IB15" s="83"/>
      <c r="IC15" s="83"/>
      <c r="ID15" s="83"/>
      <c r="IE15" s="83"/>
      <c r="IF15" s="83"/>
      <c r="IG15" s="83"/>
      <c r="IH15" s="83"/>
      <c r="II15" s="83"/>
      <c r="IJ15" s="83"/>
      <c r="IK15" s="83"/>
      <c r="IL15" s="83"/>
      <c r="IM15" s="83"/>
      <c r="IN15" s="83"/>
      <c r="IO15" s="83"/>
      <c r="IP15" s="83"/>
      <c r="IQ15" s="83"/>
      <c r="IR15" s="83"/>
      <c r="IS15" s="83"/>
      <c r="IT15" s="83"/>
      <c r="IU15" s="83"/>
      <c r="IV15" s="83"/>
      <c r="IW15" s="83"/>
    </row>
    <row r="16" customFormat="false" ht="12.75" hidden="false" customHeight="false" outlineLevel="0" collapsed="false">
      <c r="A16" s="84" t="s">
        <v>77</v>
      </c>
      <c r="B16" s="85" t="s">
        <v>78</v>
      </c>
      <c r="C16" s="86" t="n">
        <v>0</v>
      </c>
      <c r="D16" s="85" t="n">
        <f aca="false">-$E$11</f>
        <v>-0</v>
      </c>
      <c r="E16" s="85"/>
      <c r="F16" s="85"/>
      <c r="G16" s="85"/>
      <c r="H16" s="85"/>
      <c r="I16" s="85" t="n">
        <f aca="false">+-M57*D16/(O57)</f>
        <v>-0</v>
      </c>
      <c r="J16" s="87"/>
      <c r="K16" s="88" t="n">
        <f aca="false">ROUND(SUM(C16:J16),4)</f>
        <v>0</v>
      </c>
    </row>
    <row r="17" customFormat="false" ht="12.75" hidden="false" customHeight="false" outlineLevel="0" collapsed="false">
      <c r="A17" s="84" t="s">
        <v>77</v>
      </c>
      <c r="B17" s="85" t="s">
        <v>79</v>
      </c>
      <c r="C17" s="86" t="n">
        <v>0.01</v>
      </c>
      <c r="D17" s="85" t="n">
        <f aca="false">-$E$11</f>
        <v>-0</v>
      </c>
      <c r="E17" s="85" t="n">
        <f aca="false">-0.13-0.0025-0.0022</f>
        <v>-0.1347</v>
      </c>
      <c r="F17" s="85" t="n">
        <f aca="false">-'[1]Index Pricing'!$F$3*'[1]Index Pricing'!B3</f>
        <v>-0.00714</v>
      </c>
      <c r="G17" s="85" t="n">
        <v>-0.1226</v>
      </c>
      <c r="H17" s="85" t="n">
        <v>0</v>
      </c>
      <c r="I17" s="85" t="n">
        <f aca="false">+I16</f>
        <v>-0</v>
      </c>
      <c r="J17" s="87"/>
      <c r="K17" s="88" t="n">
        <f aca="false">ROUND(SUM(C17:J17),4)</f>
        <v>-0.2544</v>
      </c>
    </row>
    <row r="18" customFormat="false" ht="12.75" hidden="false" customHeight="false" outlineLevel="0" collapsed="false">
      <c r="A18" s="84" t="s">
        <v>77</v>
      </c>
      <c r="B18" s="85" t="s">
        <v>80</v>
      </c>
      <c r="C18" s="86" t="n">
        <v>0</v>
      </c>
      <c r="D18" s="85" t="n">
        <f aca="false">-$E$11</f>
        <v>-0</v>
      </c>
      <c r="E18" s="85"/>
      <c r="F18" s="85"/>
      <c r="G18" s="85"/>
      <c r="H18" s="85"/>
      <c r="I18" s="85" t="n">
        <f aca="false">+I17</f>
        <v>-0</v>
      </c>
      <c r="J18" s="87"/>
      <c r="K18" s="88" t="n">
        <f aca="false">ROUND(SUM(C18:J18),4)</f>
        <v>0</v>
      </c>
    </row>
    <row r="19" customFormat="false" ht="12.75" hidden="false" customHeight="false" outlineLevel="0" collapsed="false">
      <c r="A19" s="84" t="s">
        <v>81</v>
      </c>
      <c r="B19" s="85" t="s">
        <v>78</v>
      </c>
      <c r="C19" s="89" t="s">
        <v>82</v>
      </c>
      <c r="D19" s="85" t="n">
        <f aca="false">-$E$11</f>
        <v>-0</v>
      </c>
      <c r="E19" s="85"/>
      <c r="F19" s="85"/>
      <c r="G19" s="85"/>
      <c r="H19" s="85"/>
      <c r="I19" s="85" t="n">
        <f aca="false">I18</f>
        <v>-0</v>
      </c>
      <c r="J19" s="87"/>
      <c r="K19" s="88" t="n">
        <f aca="false">ROUND(SUM(C19:J19),4)</f>
        <v>0</v>
      </c>
      <c r="L19" s="90"/>
      <c r="N19" s="91"/>
      <c r="O19" s="91"/>
    </row>
    <row r="20" customFormat="false" ht="12.75" hidden="false" customHeight="false" outlineLevel="0" collapsed="false">
      <c r="A20" s="84" t="s">
        <v>81</v>
      </c>
      <c r="B20" s="85" t="s">
        <v>78</v>
      </c>
      <c r="C20" s="86" t="n">
        <v>0.1</v>
      </c>
      <c r="D20" s="85" t="n">
        <f aca="false">D18</f>
        <v>-0</v>
      </c>
      <c r="E20" s="85" t="n">
        <v>-0.25</v>
      </c>
      <c r="F20" s="85" t="n">
        <f aca="false">-'[1]Index Pricing'!$F$3*'[1]Index Pricing'!B3</f>
        <v>-0.00714</v>
      </c>
      <c r="G20" s="85"/>
      <c r="H20" s="85"/>
      <c r="I20" s="85" t="n">
        <f aca="false">I19</f>
        <v>-0</v>
      </c>
      <c r="J20" s="87"/>
      <c r="K20" s="88" t="n">
        <f aca="false">ROUND(SUM(C20:J20),4)</f>
        <v>-0.1571</v>
      </c>
      <c r="L20" s="90"/>
    </row>
    <row r="21" customFormat="false" ht="13.5" hidden="false" customHeight="false" outlineLevel="0" collapsed="false">
      <c r="A21" s="169"/>
      <c r="B21" s="169"/>
      <c r="C21" s="170"/>
      <c r="D21" s="169"/>
      <c r="E21" s="169"/>
      <c r="F21" s="169"/>
      <c r="G21" s="169"/>
      <c r="H21" s="169"/>
      <c r="I21" s="169"/>
      <c r="J21" s="171"/>
      <c r="K21" s="171"/>
      <c r="L21" s="171"/>
      <c r="M21" s="172"/>
      <c r="N21" s="90"/>
    </row>
    <row r="22" customFormat="false" ht="23.25" hidden="false" customHeight="false" outlineLevel="0" collapsed="false">
      <c r="C22" s="173" t="s">
        <v>113</v>
      </c>
      <c r="D22" s="173"/>
      <c r="E22" s="173"/>
      <c r="F22" s="173"/>
      <c r="G22" s="173"/>
      <c r="H22" s="173"/>
      <c r="I22" s="173"/>
      <c r="J22" s="173"/>
      <c r="K22" s="173"/>
      <c r="L22" s="173"/>
      <c r="M22" s="173"/>
      <c r="N22" s="173"/>
      <c r="O22" s="173"/>
      <c r="P22" s="173"/>
      <c r="Q22" s="173"/>
      <c r="R22" s="173"/>
      <c r="S22" s="173"/>
      <c r="T22" s="173"/>
      <c r="U22" s="173"/>
      <c r="V22" s="0"/>
      <c r="W22" s="0"/>
    </row>
    <row r="23" customFormat="false" ht="57" hidden="false" customHeight="true" outlineLevel="0" collapsed="false">
      <c r="A23" s="83"/>
      <c r="B23" s="93"/>
      <c r="C23" s="94" t="s">
        <v>84</v>
      </c>
      <c r="D23" s="95" t="s">
        <v>85</v>
      </c>
      <c r="E23" s="94" t="s">
        <v>86</v>
      </c>
      <c r="F23" s="95" t="s">
        <v>87</v>
      </c>
      <c r="G23" s="94" t="s">
        <v>88</v>
      </c>
      <c r="H23" s="95" t="s">
        <v>89</v>
      </c>
      <c r="I23" s="94" t="s">
        <v>90</v>
      </c>
      <c r="J23" s="95" t="s">
        <v>91</v>
      </c>
      <c r="K23" s="94" t="s">
        <v>92</v>
      </c>
      <c r="L23" s="95" t="s">
        <v>93</v>
      </c>
      <c r="M23" s="96" t="s">
        <v>114</v>
      </c>
      <c r="N23" s="96" t="s">
        <v>115</v>
      </c>
      <c r="O23" s="97" t="s">
        <v>96</v>
      </c>
      <c r="P23" s="98" t="s">
        <v>116</v>
      </c>
      <c r="Q23" s="98"/>
      <c r="R23" s="98"/>
      <c r="S23" s="98"/>
      <c r="T23" s="98"/>
      <c r="U23" s="99"/>
      <c r="V23" s="0"/>
      <c r="W23" s="0"/>
      <c r="X23" s="83"/>
      <c r="Y23" s="83"/>
      <c r="Z23" s="83"/>
      <c r="AA23" s="83"/>
      <c r="AB23" s="83"/>
      <c r="AC23" s="83"/>
      <c r="AD23" s="83"/>
      <c r="AE23" s="83"/>
      <c r="AF23" s="83"/>
      <c r="AG23" s="83"/>
      <c r="AH23" s="83"/>
      <c r="AI23" s="83"/>
      <c r="AJ23" s="83"/>
      <c r="AK23" s="83"/>
      <c r="AL23" s="83"/>
      <c r="AM23" s="83"/>
      <c r="AN23" s="83"/>
      <c r="AO23" s="83"/>
      <c r="AP23" s="83"/>
      <c r="AQ23" s="83"/>
      <c r="AR23" s="83"/>
      <c r="AS23" s="83"/>
      <c r="AT23" s="83"/>
      <c r="AU23" s="83"/>
      <c r="AV23" s="83"/>
      <c r="AW23" s="83"/>
      <c r="AX23" s="83"/>
      <c r="AY23" s="83"/>
      <c r="AZ23" s="83"/>
      <c r="BA23" s="83"/>
      <c r="BB23" s="83"/>
      <c r="BC23" s="83"/>
      <c r="BD23" s="83"/>
      <c r="BE23" s="83"/>
      <c r="BF23" s="83"/>
      <c r="BG23" s="83"/>
      <c r="BH23" s="83"/>
      <c r="BI23" s="83"/>
      <c r="BJ23" s="83"/>
      <c r="BK23" s="83"/>
      <c r="BL23" s="83"/>
      <c r="BM23" s="83"/>
      <c r="BN23" s="83"/>
      <c r="BO23" s="83"/>
      <c r="BP23" s="83"/>
      <c r="BQ23" s="83"/>
      <c r="BR23" s="83"/>
      <c r="BS23" s="83"/>
      <c r="BT23" s="83"/>
      <c r="BU23" s="83"/>
      <c r="BV23" s="83"/>
      <c r="BW23" s="83"/>
      <c r="BX23" s="83"/>
      <c r="BY23" s="83"/>
      <c r="BZ23" s="83"/>
      <c r="CA23" s="83"/>
      <c r="CB23" s="83"/>
      <c r="CC23" s="83"/>
      <c r="CD23" s="83"/>
      <c r="CE23" s="83"/>
      <c r="CF23" s="83"/>
      <c r="CG23" s="83"/>
      <c r="CH23" s="83"/>
      <c r="CI23" s="83"/>
      <c r="CJ23" s="83"/>
      <c r="CK23" s="83"/>
      <c r="CL23" s="83"/>
      <c r="CM23" s="83"/>
      <c r="CN23" s="83"/>
      <c r="CO23" s="83"/>
      <c r="CP23" s="83"/>
      <c r="CQ23" s="83"/>
      <c r="CR23" s="83"/>
      <c r="CS23" s="83"/>
      <c r="CT23" s="83"/>
      <c r="CU23" s="83"/>
      <c r="CV23" s="83"/>
      <c r="CW23" s="83"/>
      <c r="CX23" s="83"/>
      <c r="CY23" s="83"/>
      <c r="CZ23" s="83"/>
      <c r="DA23" s="83"/>
      <c r="DB23" s="83"/>
      <c r="DC23" s="83"/>
      <c r="DD23" s="83"/>
      <c r="DE23" s="83"/>
      <c r="DF23" s="83"/>
      <c r="DG23" s="83"/>
      <c r="DH23" s="83"/>
      <c r="DI23" s="83"/>
      <c r="DJ23" s="83"/>
      <c r="DK23" s="83"/>
      <c r="DL23" s="83"/>
      <c r="DM23" s="83"/>
      <c r="DN23" s="83"/>
      <c r="DO23" s="83"/>
      <c r="DP23" s="83"/>
      <c r="DQ23" s="83"/>
      <c r="DR23" s="83"/>
      <c r="DS23" s="83"/>
      <c r="DT23" s="83"/>
      <c r="DU23" s="83"/>
      <c r="DV23" s="83"/>
      <c r="DW23" s="83"/>
      <c r="DX23" s="83"/>
      <c r="DY23" s="83"/>
      <c r="DZ23" s="83"/>
      <c r="EA23" s="83"/>
      <c r="EB23" s="83"/>
      <c r="EC23" s="83"/>
      <c r="ED23" s="83"/>
      <c r="EE23" s="83"/>
      <c r="EF23" s="83"/>
      <c r="EG23" s="83"/>
      <c r="EH23" s="83"/>
      <c r="EI23" s="83"/>
      <c r="EJ23" s="83"/>
      <c r="EK23" s="83"/>
      <c r="EL23" s="83"/>
      <c r="EM23" s="83"/>
      <c r="EN23" s="83"/>
      <c r="EO23" s="83"/>
      <c r="EP23" s="83"/>
      <c r="EQ23" s="83"/>
      <c r="ER23" s="83"/>
      <c r="ES23" s="83"/>
      <c r="ET23" s="83"/>
      <c r="EU23" s="83"/>
      <c r="EV23" s="83"/>
      <c r="EW23" s="83"/>
      <c r="EX23" s="83"/>
      <c r="EY23" s="83"/>
      <c r="EZ23" s="83"/>
      <c r="FA23" s="83"/>
      <c r="FB23" s="83"/>
      <c r="FC23" s="83"/>
      <c r="FD23" s="83"/>
      <c r="FE23" s="83"/>
      <c r="FF23" s="83"/>
      <c r="FG23" s="83"/>
      <c r="FH23" s="83"/>
      <c r="FI23" s="83"/>
      <c r="FJ23" s="83"/>
      <c r="FK23" s="83"/>
      <c r="FL23" s="83"/>
      <c r="FM23" s="83"/>
      <c r="FN23" s="83"/>
      <c r="FO23" s="83"/>
      <c r="FP23" s="83"/>
      <c r="FQ23" s="83"/>
      <c r="FR23" s="83"/>
      <c r="FS23" s="83"/>
      <c r="FT23" s="83"/>
      <c r="FU23" s="83"/>
      <c r="FV23" s="83"/>
      <c r="FW23" s="83"/>
      <c r="FX23" s="83"/>
      <c r="FY23" s="83"/>
      <c r="FZ23" s="83"/>
      <c r="GA23" s="83"/>
      <c r="GB23" s="83"/>
      <c r="GC23" s="83"/>
      <c r="GD23" s="83"/>
      <c r="GE23" s="83"/>
      <c r="GF23" s="83"/>
      <c r="GG23" s="83"/>
      <c r="GH23" s="83"/>
      <c r="GI23" s="83"/>
      <c r="GJ23" s="83"/>
      <c r="GK23" s="83"/>
      <c r="GL23" s="83"/>
      <c r="GM23" s="83"/>
      <c r="GN23" s="83"/>
      <c r="GO23" s="83"/>
      <c r="GP23" s="83"/>
      <c r="GQ23" s="83"/>
      <c r="GR23" s="83"/>
      <c r="GS23" s="83"/>
      <c r="GT23" s="83"/>
      <c r="GU23" s="83"/>
      <c r="GV23" s="83"/>
      <c r="GW23" s="83"/>
      <c r="GX23" s="83"/>
      <c r="GY23" s="83"/>
      <c r="GZ23" s="83"/>
      <c r="HA23" s="83"/>
      <c r="HB23" s="83"/>
      <c r="HC23" s="83"/>
      <c r="HD23" s="83"/>
      <c r="HE23" s="83"/>
      <c r="HF23" s="83"/>
      <c r="HG23" s="83"/>
      <c r="HH23" s="83"/>
      <c r="HI23" s="83"/>
      <c r="HJ23" s="83"/>
      <c r="HK23" s="83"/>
      <c r="HL23" s="83"/>
      <c r="HM23" s="83"/>
      <c r="HN23" s="83"/>
      <c r="HO23" s="83"/>
      <c r="HP23" s="83"/>
      <c r="HQ23" s="83"/>
      <c r="HR23" s="83"/>
      <c r="HS23" s="83"/>
      <c r="HT23" s="83"/>
      <c r="HU23" s="83"/>
      <c r="HV23" s="83"/>
      <c r="HW23" s="83"/>
      <c r="HX23" s="83"/>
      <c r="HY23" s="83"/>
      <c r="HZ23" s="83"/>
      <c r="IA23" s="83"/>
      <c r="IB23" s="83"/>
      <c r="IC23" s="83"/>
      <c r="ID23" s="83"/>
      <c r="IE23" s="83"/>
      <c r="IF23" s="83"/>
      <c r="IG23" s="83"/>
      <c r="IH23" s="83"/>
      <c r="II23" s="83"/>
      <c r="IJ23" s="83"/>
      <c r="IK23" s="83"/>
      <c r="IL23" s="83"/>
      <c r="IM23" s="83"/>
      <c r="IN23" s="83"/>
      <c r="IO23" s="83"/>
      <c r="IP23" s="83"/>
      <c r="IQ23" s="83"/>
      <c r="IR23" s="83"/>
      <c r="IS23" s="83"/>
      <c r="IT23" s="83"/>
      <c r="IU23" s="83"/>
      <c r="IV23" s="83"/>
      <c r="IW23" s="83"/>
    </row>
    <row r="24" customFormat="false" ht="12.75" hidden="false" customHeight="false" outlineLevel="0" collapsed="false">
      <c r="B24" s="108"/>
      <c r="C24" s="174"/>
      <c r="D24" s="108"/>
      <c r="E24" s="174"/>
      <c r="F24" s="137" t="n">
        <f aca="false">IF(+C7*0.8&gt;12000,12000,+C7*0.8)</f>
        <v>12000</v>
      </c>
      <c r="G24" s="174"/>
      <c r="H24" s="108"/>
      <c r="I24" s="102"/>
      <c r="J24" s="101"/>
      <c r="K24" s="102"/>
      <c r="L24" s="101"/>
      <c r="M24" s="175" t="s">
        <v>98</v>
      </c>
      <c r="N24" s="175"/>
      <c r="O24" s="176"/>
      <c r="P24" s="106"/>
      <c r="Q24" s="107"/>
      <c r="R24" s="107"/>
      <c r="S24" s="107"/>
      <c r="T24" s="108"/>
      <c r="U24" s="177"/>
    </row>
    <row r="25" customFormat="false" ht="26.25" hidden="false" customHeight="false" outlineLevel="0" collapsed="false">
      <c r="A25" s="83"/>
      <c r="B25" s="93" t="s">
        <v>99</v>
      </c>
      <c r="C25" s="110" t="s">
        <v>100</v>
      </c>
      <c r="D25" s="93"/>
      <c r="E25" s="111" t="s">
        <v>101</v>
      </c>
      <c r="F25" s="112"/>
      <c r="G25" s="110" t="s">
        <v>102</v>
      </c>
      <c r="H25" s="93"/>
      <c r="I25" s="110" t="s">
        <v>100</v>
      </c>
      <c r="J25" s="93"/>
      <c r="K25" s="110" t="s">
        <v>100</v>
      </c>
      <c r="L25" s="93"/>
      <c r="M25" s="113"/>
      <c r="N25" s="113"/>
      <c r="O25" s="114"/>
      <c r="P25" s="115" t="s">
        <v>103</v>
      </c>
      <c r="Q25" s="116" t="s">
        <v>104</v>
      </c>
      <c r="R25" s="116" t="s">
        <v>105</v>
      </c>
      <c r="S25" s="116" t="s">
        <v>106</v>
      </c>
      <c r="T25" s="117" t="s">
        <v>107</v>
      </c>
      <c r="U25" s="118" t="s">
        <v>108</v>
      </c>
      <c r="V25" s="83"/>
      <c r="W25" s="83"/>
      <c r="X25" s="83"/>
      <c r="Y25" s="83"/>
      <c r="Z25" s="83"/>
      <c r="AA25" s="83"/>
      <c r="AB25" s="83"/>
      <c r="AC25" s="83"/>
      <c r="AD25" s="83"/>
      <c r="AE25" s="83"/>
      <c r="AF25" s="83"/>
      <c r="AG25" s="83"/>
      <c r="AH25" s="83"/>
      <c r="AI25" s="83"/>
      <c r="AJ25" s="83"/>
      <c r="AK25" s="83"/>
      <c r="AL25" s="83"/>
      <c r="AM25" s="83"/>
      <c r="AN25" s="83"/>
      <c r="AO25" s="83"/>
      <c r="AP25" s="83"/>
      <c r="AQ25" s="83"/>
      <c r="AR25" s="83"/>
      <c r="AS25" s="83"/>
      <c r="AT25" s="83"/>
      <c r="AU25" s="83"/>
      <c r="AV25" s="83"/>
      <c r="AW25" s="83"/>
      <c r="AX25" s="83"/>
      <c r="AY25" s="83"/>
      <c r="AZ25" s="83"/>
      <c r="BA25" s="83"/>
      <c r="BB25" s="83"/>
      <c r="BC25" s="83"/>
      <c r="BD25" s="83"/>
      <c r="BE25" s="83"/>
      <c r="BF25" s="83"/>
      <c r="BG25" s="83"/>
      <c r="BH25" s="83"/>
      <c r="BI25" s="83"/>
      <c r="BJ25" s="83"/>
      <c r="BK25" s="83"/>
      <c r="BL25" s="83"/>
      <c r="BM25" s="83"/>
      <c r="BN25" s="83"/>
      <c r="BO25" s="83"/>
      <c r="BP25" s="83"/>
      <c r="BQ25" s="83"/>
      <c r="BR25" s="83"/>
      <c r="BS25" s="83"/>
      <c r="BT25" s="83"/>
      <c r="BU25" s="83"/>
      <c r="BV25" s="83"/>
      <c r="BW25" s="83"/>
      <c r="BX25" s="83"/>
      <c r="BY25" s="83"/>
      <c r="BZ25" s="83"/>
      <c r="CA25" s="83"/>
      <c r="CB25" s="83"/>
      <c r="CC25" s="83"/>
      <c r="CD25" s="83"/>
      <c r="CE25" s="83"/>
      <c r="CF25" s="83"/>
      <c r="CG25" s="83"/>
      <c r="CH25" s="83"/>
      <c r="CI25" s="83"/>
      <c r="CJ25" s="83"/>
      <c r="CK25" s="83"/>
      <c r="CL25" s="83"/>
      <c r="CM25" s="83"/>
      <c r="CN25" s="83"/>
      <c r="CO25" s="83"/>
      <c r="CP25" s="83"/>
      <c r="CQ25" s="83"/>
      <c r="CR25" s="83"/>
      <c r="CS25" s="83"/>
      <c r="CT25" s="83"/>
      <c r="CU25" s="83"/>
      <c r="CV25" s="83"/>
      <c r="CW25" s="83"/>
      <c r="CX25" s="83"/>
      <c r="CY25" s="83"/>
      <c r="CZ25" s="83"/>
      <c r="DA25" s="83"/>
      <c r="DB25" s="83"/>
      <c r="DC25" s="83"/>
      <c r="DD25" s="83"/>
      <c r="DE25" s="83"/>
      <c r="DF25" s="83"/>
      <c r="DG25" s="83"/>
      <c r="DH25" s="83"/>
      <c r="DI25" s="83"/>
      <c r="DJ25" s="83"/>
      <c r="DK25" s="83"/>
      <c r="DL25" s="83"/>
      <c r="DM25" s="83"/>
      <c r="DN25" s="83"/>
      <c r="DO25" s="83"/>
      <c r="DP25" s="83"/>
      <c r="DQ25" s="83"/>
      <c r="DR25" s="83"/>
      <c r="DS25" s="83"/>
      <c r="DT25" s="83"/>
      <c r="DU25" s="83"/>
      <c r="DV25" s="83"/>
      <c r="DW25" s="83"/>
      <c r="DX25" s="83"/>
      <c r="DY25" s="83"/>
      <c r="DZ25" s="83"/>
      <c r="EA25" s="83"/>
      <c r="EB25" s="83"/>
      <c r="EC25" s="83"/>
      <c r="ED25" s="83"/>
      <c r="EE25" s="83"/>
      <c r="EF25" s="83"/>
      <c r="EG25" s="83"/>
      <c r="EH25" s="83"/>
      <c r="EI25" s="83"/>
      <c r="EJ25" s="83"/>
      <c r="EK25" s="83"/>
      <c r="EL25" s="83"/>
      <c r="EM25" s="83"/>
      <c r="EN25" s="83"/>
      <c r="EO25" s="83"/>
      <c r="EP25" s="83"/>
      <c r="EQ25" s="83"/>
      <c r="ER25" s="83"/>
      <c r="ES25" s="83"/>
      <c r="ET25" s="83"/>
      <c r="EU25" s="83"/>
      <c r="EV25" s="83"/>
      <c r="EW25" s="83"/>
      <c r="EX25" s="83"/>
      <c r="EY25" s="83"/>
      <c r="EZ25" s="83"/>
      <c r="FA25" s="83"/>
      <c r="FB25" s="83"/>
      <c r="FC25" s="83"/>
      <c r="FD25" s="83"/>
      <c r="FE25" s="83"/>
      <c r="FF25" s="83"/>
      <c r="FG25" s="83"/>
      <c r="FH25" s="83"/>
      <c r="FI25" s="83"/>
      <c r="FJ25" s="83"/>
      <c r="FK25" s="83"/>
      <c r="FL25" s="83"/>
      <c r="FM25" s="83"/>
      <c r="FN25" s="83"/>
      <c r="FO25" s="83"/>
      <c r="FP25" s="83"/>
      <c r="FQ25" s="83"/>
      <c r="FR25" s="83"/>
      <c r="FS25" s="83"/>
      <c r="FT25" s="83"/>
      <c r="FU25" s="83"/>
      <c r="FV25" s="83"/>
      <c r="FW25" s="83"/>
      <c r="FX25" s="83"/>
      <c r="FY25" s="83"/>
      <c r="FZ25" s="83"/>
      <c r="GA25" s="83"/>
      <c r="GB25" s="83"/>
      <c r="GC25" s="83"/>
      <c r="GD25" s="83"/>
      <c r="GE25" s="83"/>
      <c r="GF25" s="83"/>
      <c r="GG25" s="83"/>
      <c r="GH25" s="83"/>
      <c r="GI25" s="83"/>
      <c r="GJ25" s="83"/>
      <c r="GK25" s="83"/>
      <c r="GL25" s="83"/>
      <c r="GM25" s="83"/>
      <c r="GN25" s="83"/>
      <c r="GO25" s="83"/>
      <c r="GP25" s="83"/>
      <c r="GQ25" s="83"/>
      <c r="GR25" s="83"/>
      <c r="GS25" s="83"/>
      <c r="GT25" s="83"/>
      <c r="GU25" s="83"/>
      <c r="GV25" s="83"/>
      <c r="GW25" s="83"/>
      <c r="GX25" s="83"/>
      <c r="GY25" s="83"/>
      <c r="GZ25" s="83"/>
      <c r="HA25" s="83"/>
      <c r="HB25" s="83"/>
      <c r="HC25" s="83"/>
      <c r="HD25" s="83"/>
      <c r="HE25" s="83"/>
      <c r="HF25" s="83"/>
      <c r="HG25" s="83"/>
      <c r="HH25" s="83"/>
      <c r="HI25" s="83"/>
      <c r="HJ25" s="83"/>
      <c r="HK25" s="83"/>
      <c r="HL25" s="83"/>
      <c r="HM25" s="83"/>
      <c r="HN25" s="83"/>
      <c r="HO25" s="83"/>
      <c r="HP25" s="83"/>
      <c r="HQ25" s="83"/>
      <c r="HR25" s="83"/>
      <c r="HS25" s="83"/>
      <c r="HT25" s="83"/>
      <c r="HU25" s="83"/>
      <c r="HV25" s="83"/>
      <c r="HW25" s="83"/>
      <c r="HX25" s="83"/>
      <c r="HY25" s="83"/>
      <c r="HZ25" s="83"/>
      <c r="IA25" s="83"/>
      <c r="IB25" s="83"/>
      <c r="IC25" s="83"/>
      <c r="ID25" s="83"/>
      <c r="IE25" s="83"/>
      <c r="IF25" s="83"/>
      <c r="IG25" s="83"/>
      <c r="IH25" s="83"/>
      <c r="II25" s="83"/>
      <c r="IJ25" s="83"/>
      <c r="IK25" s="83"/>
      <c r="IL25" s="83"/>
      <c r="IM25" s="83"/>
      <c r="IN25" s="83"/>
      <c r="IO25" s="83"/>
      <c r="IP25" s="83"/>
      <c r="IQ25" s="83"/>
      <c r="IR25" s="83"/>
      <c r="IS25" s="83"/>
      <c r="IT25" s="83"/>
      <c r="IU25" s="83"/>
      <c r="IV25" s="83"/>
      <c r="IW25" s="83"/>
    </row>
    <row r="26" customFormat="false" ht="12.75" hidden="false" customHeight="false" outlineLevel="0" collapsed="false">
      <c r="A26" s="119" t="n">
        <f aca="false">+'[1]Index Pricing'!A7</f>
        <v>37165</v>
      </c>
      <c r="B26" s="120" t="n">
        <f aca="false">+'[1]Index Pricing'!B7</f>
        <v>1.32</v>
      </c>
      <c r="C26" s="121" t="n">
        <f aca="false">+B26+$K$16</f>
        <v>1.32</v>
      </c>
      <c r="D26" s="122" t="n">
        <f aca="false">O26*'[1]Internal Kennedy Total'!T18</f>
        <v>2918.1036670277</v>
      </c>
      <c r="E26" s="123" t="n">
        <f aca="false">+'[1]Index Pricing'!$B$4+'S Kitty Detail'!$K$17</f>
        <v>1.4456</v>
      </c>
      <c r="F26" s="124" t="n">
        <f aca="false">O26*'[1]Internal Kennedy Total'!U18</f>
        <v>8325.54541234721</v>
      </c>
      <c r="G26" s="123" t="n">
        <f aca="false">$C$6+$K$18</f>
        <v>1.05</v>
      </c>
      <c r="H26" s="125" t="n">
        <f aca="false">O26*'[1]Internal Kennedy Total'!V18</f>
        <v>3348.25684666564</v>
      </c>
      <c r="I26" s="123" t="n">
        <f aca="false">B26+$K$20</f>
        <v>1.1629</v>
      </c>
      <c r="J26" s="126" t="n">
        <f aca="false">O26*'[1]Internal Kennedy Total'!W18</f>
        <v>1033.75522203311</v>
      </c>
      <c r="K26" s="123" t="n">
        <f aca="false">B26+$K$19+'[1]Kennedy Gas Daily Pricing'!B7</f>
        <v>1.17</v>
      </c>
      <c r="L26" s="126" t="n">
        <f aca="false">O26*'[1]Internal Kennedy Total'!X18</f>
        <v>11278.3388519264</v>
      </c>
      <c r="M26" s="127" t="n">
        <f aca="false">'[2]Enron Detail'!G14</f>
        <v>-2523</v>
      </c>
      <c r="N26" s="128" t="n">
        <f aca="false">'[2]Enron Detail'!F14</f>
        <v>29427</v>
      </c>
      <c r="O26" s="129" t="n">
        <f aca="false">SUM(M26:N26)</f>
        <v>26904</v>
      </c>
      <c r="P26" s="130" t="n">
        <f aca="false">+C26*D26</f>
        <v>3851.89684047656</v>
      </c>
      <c r="Q26" s="131" t="n">
        <f aca="false">+E26*F26</f>
        <v>12035.4084480891</v>
      </c>
      <c r="R26" s="131" t="n">
        <f aca="false">+G26*H26</f>
        <v>3515.66968899892</v>
      </c>
      <c r="S26" s="131" t="n">
        <f aca="false">I26*J26</f>
        <v>1202.15394770231</v>
      </c>
      <c r="T26" s="132" t="n">
        <f aca="false">K26*L26</f>
        <v>13195.6564567538</v>
      </c>
      <c r="U26" s="133" t="n">
        <f aca="false">SUM(P26:T26)</f>
        <v>33800.7853820207</v>
      </c>
      <c r="W26" s="178"/>
    </row>
    <row r="27" customFormat="false" ht="12.75" hidden="false" customHeight="false" outlineLevel="0" collapsed="false">
      <c r="A27" s="119" t="n">
        <f aca="false">+A26+1</f>
        <v>37166</v>
      </c>
      <c r="B27" s="120" t="n">
        <f aca="false">+'[1]Index Pricing'!B8</f>
        <v>1.35</v>
      </c>
      <c r="C27" s="134" t="n">
        <f aca="false">+B27+$K$16</f>
        <v>1.35</v>
      </c>
      <c r="D27" s="135" t="n">
        <f aca="false">O27*'[1]Internal Kennedy Total'!T19</f>
        <v>2898.30192573946</v>
      </c>
      <c r="E27" s="136" t="n">
        <f aca="false">+'[1]Index Pricing'!$B$4+'S Kitty Detail'!$K$17</f>
        <v>1.4456</v>
      </c>
      <c r="F27" s="137" t="n">
        <f aca="false">O27*'[1]Internal Kennedy Total'!U19</f>
        <v>8269.04971680302</v>
      </c>
      <c r="G27" s="136" t="n">
        <f aca="false">$C$6+$K$18</f>
        <v>1.05</v>
      </c>
      <c r="H27" s="138" t="n">
        <f aca="false">O27*'[1]Internal Kennedy Total'!V19</f>
        <v>3325.53616110762</v>
      </c>
      <c r="I27" s="136" t="n">
        <f aca="false">B27+$K$20</f>
        <v>1.1929</v>
      </c>
      <c r="J27" s="139" t="n">
        <f aca="false">O27*'[1]Internal Kennedy Total'!W19</f>
        <v>1026.74033983638</v>
      </c>
      <c r="K27" s="136" t="n">
        <f aca="false">B27+$K$19+'[1]Kennedy Gas Daily Pricing'!B8</f>
        <v>1.25</v>
      </c>
      <c r="L27" s="139" t="n">
        <f aca="false">O27*'[1]Internal Kennedy Total'!X19</f>
        <v>11854.3718565135</v>
      </c>
      <c r="M27" s="140" t="n">
        <f aca="false">'[2]Enron Detail'!G15</f>
        <v>-1977</v>
      </c>
      <c r="N27" s="141" t="n">
        <f aca="false">'[2]Enron Detail'!F15</f>
        <v>29351</v>
      </c>
      <c r="O27" s="142" t="n">
        <f aca="false">SUM(M27:N27)</f>
        <v>27374</v>
      </c>
      <c r="P27" s="130" t="n">
        <f aca="false">+C27*D27</f>
        <v>3912.70759974827</v>
      </c>
      <c r="Q27" s="131" t="n">
        <f aca="false">+E27*F27</f>
        <v>11953.7382706104</v>
      </c>
      <c r="R27" s="131" t="n">
        <f aca="false">+G27*H27</f>
        <v>3491.812969163</v>
      </c>
      <c r="S27" s="131" t="n">
        <f aca="false">I27*J27</f>
        <v>1224.79855139081</v>
      </c>
      <c r="T27" s="132" t="n">
        <f aca="false">K27*L27</f>
        <v>14817.9648206419</v>
      </c>
      <c r="U27" s="143" t="n">
        <f aca="false">SUM(P27:T27)</f>
        <v>35401.0222115544</v>
      </c>
    </row>
    <row r="28" customFormat="false" ht="12.75" hidden="false" customHeight="false" outlineLevel="0" collapsed="false">
      <c r="A28" s="119" t="n">
        <f aca="false">+A27+1</f>
        <v>37167</v>
      </c>
      <c r="B28" s="120" t="n">
        <f aca="false">+'[1]Index Pricing'!B9</f>
        <v>1.32</v>
      </c>
      <c r="C28" s="134" t="n">
        <f aca="false">+B28+$K$16</f>
        <v>1.32</v>
      </c>
      <c r="D28" s="135" t="n">
        <f aca="false">O28*'[1]Internal Kennedy Total'!T20</f>
        <v>2301.50985791387</v>
      </c>
      <c r="E28" s="136" t="n">
        <f aca="false">+'[1]Index Pricing'!$B$4+'S Kitty Detail'!$K$17</f>
        <v>1.4456</v>
      </c>
      <c r="F28" s="137" t="n">
        <f aca="false">O28*'[1]Internal Kennedy Total'!U20</f>
        <v>6566.36193413372</v>
      </c>
      <c r="G28" s="136" t="n">
        <f aca="false">$C$6+$K$18</f>
        <v>1.05</v>
      </c>
      <c r="H28" s="138" t="n">
        <f aca="false">O28*'[1]Internal Kennedy Total'!V20</f>
        <v>2640.77189117744</v>
      </c>
      <c r="I28" s="136" t="n">
        <f aca="false">B28+$K$20</f>
        <v>1.1629</v>
      </c>
      <c r="J28" s="139" t="n">
        <f aca="false">O28*'[1]Internal Kennedy Total'!W20</f>
        <v>815.32327348827</v>
      </c>
      <c r="K28" s="136" t="n">
        <f aca="false">B28+$K$19+'[1]Kennedy Gas Daily Pricing'!B9</f>
        <v>1.24</v>
      </c>
      <c r="L28" s="139" t="n">
        <f aca="false">O28*'[1]Internal Kennedy Total'!X20</f>
        <v>2580.03304328671</v>
      </c>
      <c r="M28" s="140" t="n">
        <f aca="false">'[2]Enron Detail'!G16</f>
        <v>-1486</v>
      </c>
      <c r="N28" s="141" t="n">
        <f aca="false">'[2]Enron Detail'!F16</f>
        <v>16390</v>
      </c>
      <c r="O28" s="142" t="n">
        <f aca="false">SUM(M28:N28)</f>
        <v>14904</v>
      </c>
      <c r="P28" s="130" t="n">
        <f aca="false">+C28*D28</f>
        <v>3037.99301244631</v>
      </c>
      <c r="Q28" s="131" t="n">
        <f aca="false">+E28*F28</f>
        <v>9492.3328119837</v>
      </c>
      <c r="R28" s="131" t="n">
        <f aca="false">+G28*H28</f>
        <v>2772.81048573631</v>
      </c>
      <c r="S28" s="131" t="n">
        <f aca="false">I28*J28</f>
        <v>948.139434739509</v>
      </c>
      <c r="T28" s="132" t="n">
        <f aca="false">K28*L28</f>
        <v>3199.24097367552</v>
      </c>
      <c r="U28" s="143" t="n">
        <f aca="false">SUM(P28:T28)</f>
        <v>19450.5167185813</v>
      </c>
    </row>
    <row r="29" customFormat="false" ht="12.75" hidden="false" customHeight="false" outlineLevel="0" collapsed="false">
      <c r="A29" s="119" t="n">
        <f aca="false">+A28+1</f>
        <v>37168</v>
      </c>
      <c r="B29" s="120" t="n">
        <f aca="false">+'[1]Index Pricing'!B10</f>
        <v>1.57</v>
      </c>
      <c r="C29" s="134" t="n">
        <f aca="false">+B29+$K$16</f>
        <v>1.57</v>
      </c>
      <c r="D29" s="135" t="n">
        <f aca="false">O29*'[1]Internal Kennedy Total'!T21</f>
        <v>2797.63645258609</v>
      </c>
      <c r="E29" s="136" t="n">
        <f aca="false">+'[1]Index Pricing'!$B$4+'S Kitty Detail'!$K$17</f>
        <v>1.4456</v>
      </c>
      <c r="F29" s="137" t="n">
        <f aca="false">O29*'[1]Internal Kennedy Total'!U21</f>
        <v>7981.84437257087</v>
      </c>
      <c r="G29" s="136" t="n">
        <f aca="false">$C$6+$K$18</f>
        <v>1.05</v>
      </c>
      <c r="H29" s="138" t="n">
        <f aca="false">O29*'[1]Internal Kennedy Total'!V21</f>
        <v>3210.03174516892</v>
      </c>
      <c r="I29" s="136" t="n">
        <f aca="false">B29+$K$20</f>
        <v>1.4129</v>
      </c>
      <c r="J29" s="139" t="n">
        <f aca="false">O29*'[1]Internal Kennedy Total'!W21</f>
        <v>991.079009594216</v>
      </c>
      <c r="K29" s="136" t="n">
        <f aca="false">B29+$K$19+'[1]Kennedy Gas Daily Pricing'!B10</f>
        <v>1.49</v>
      </c>
      <c r="L29" s="139" t="n">
        <f aca="false">O29*'[1]Internal Kennedy Total'!X21</f>
        <v>9492.40842007991</v>
      </c>
      <c r="M29" s="140" t="n">
        <f aca="false">'[2]Enron Detail'!G17</f>
        <v>-2121</v>
      </c>
      <c r="N29" s="141" t="n">
        <f aca="false">'[2]Enron Detail'!F17</f>
        <v>26594</v>
      </c>
      <c r="O29" s="142" t="n">
        <f aca="false">SUM(M29:N29)</f>
        <v>24473</v>
      </c>
      <c r="P29" s="130" t="n">
        <f aca="false">+C29*D29</f>
        <v>4392.28923056016</v>
      </c>
      <c r="Q29" s="131" t="n">
        <f aca="false">+E29*F29</f>
        <v>11538.5542249885</v>
      </c>
      <c r="R29" s="131" t="n">
        <f aca="false">+G29*H29</f>
        <v>3370.53333242736</v>
      </c>
      <c r="S29" s="131" t="n">
        <f aca="false">I29*J29</f>
        <v>1400.29553265567</v>
      </c>
      <c r="T29" s="132" t="n">
        <f aca="false">K29*L29</f>
        <v>14143.6885459191</v>
      </c>
      <c r="U29" s="143" t="n">
        <f aca="false">SUM(P29:T29)</f>
        <v>34845.3608665507</v>
      </c>
    </row>
    <row r="30" customFormat="false" ht="12.75" hidden="false" customHeight="false" outlineLevel="0" collapsed="false">
      <c r="A30" s="119" t="n">
        <f aca="false">+A29+1</f>
        <v>37169</v>
      </c>
      <c r="B30" s="120" t="n">
        <f aca="false">+'[1]Index Pricing'!B11</f>
        <v>1.695</v>
      </c>
      <c r="C30" s="134" t="n">
        <f aca="false">+B30+$K$16</f>
        <v>1.695</v>
      </c>
      <c r="D30" s="135" t="n">
        <f aca="false">O30*'[1]Internal Kennedy Total'!T22</f>
        <v>2865.31665771503</v>
      </c>
      <c r="E30" s="136" t="n">
        <f aca="false">+'[1]Index Pricing'!$B$4+'S Kitty Detail'!$K$17</f>
        <v>1.4456</v>
      </c>
      <c r="F30" s="137" t="n">
        <f aca="false">O30*'[1]Internal Kennedy Total'!U22</f>
        <v>8174.94053556357</v>
      </c>
      <c r="G30" s="136" t="n">
        <f aca="false">$C$6+$K$18</f>
        <v>1.05</v>
      </c>
      <c r="H30" s="138" t="n">
        <f aca="false">O30*'[1]Internal Kennedy Total'!V22</f>
        <v>3287.68858538582</v>
      </c>
      <c r="I30" s="136" t="n">
        <f aca="false">B30+$K$20</f>
        <v>1.5379</v>
      </c>
      <c r="J30" s="139" t="n">
        <f aca="false">O30*'[1]Internal Kennedy Total'!W22</f>
        <v>1015.05511649914</v>
      </c>
      <c r="K30" s="136" t="n">
        <f aca="false">B30+$K$19+'[1]Kennedy Gas Daily Pricing'!B11</f>
        <v>1.615</v>
      </c>
      <c r="L30" s="139" t="n">
        <f aca="false">O30*'[1]Internal Kennedy Total'!X22</f>
        <v>11292.9991048364</v>
      </c>
      <c r="M30" s="140" t="n">
        <f aca="false">'[2]Enron Detail'!G18</f>
        <v>-2118</v>
      </c>
      <c r="N30" s="141" t="n">
        <f aca="false">'[2]Enron Detail'!F18</f>
        <v>28754</v>
      </c>
      <c r="O30" s="142" t="n">
        <f aca="false">SUM(M30:N30)</f>
        <v>26636</v>
      </c>
      <c r="P30" s="130" t="n">
        <f aca="false">+C30*D30</f>
        <v>4856.71173482698</v>
      </c>
      <c r="Q30" s="131" t="n">
        <f aca="false">+E30*F30</f>
        <v>11817.6940382107</v>
      </c>
      <c r="R30" s="131" t="n">
        <f aca="false">+G30*H30</f>
        <v>3452.07301465511</v>
      </c>
      <c r="S30" s="131" t="n">
        <f aca="false">I30*J30</f>
        <v>1561.05326366403</v>
      </c>
      <c r="T30" s="132" t="n">
        <f aca="false">K30*L30</f>
        <v>18238.1935543109</v>
      </c>
      <c r="U30" s="143" t="n">
        <f aca="false">SUM(P30:T30)</f>
        <v>39925.7256056677</v>
      </c>
    </row>
    <row r="31" customFormat="false" ht="12.75" hidden="false" customHeight="false" outlineLevel="0" collapsed="false">
      <c r="A31" s="119" t="n">
        <f aca="false">+A30+1</f>
        <v>37170</v>
      </c>
      <c r="B31" s="120" t="n">
        <f aca="false">+'[1]Index Pricing'!B12</f>
        <v>1.61</v>
      </c>
      <c r="C31" s="134" t="n">
        <f aca="false">+B31+$K$16</f>
        <v>1.61</v>
      </c>
      <c r="D31" s="135" t="n">
        <f aca="false">O31*'[1]Internal Kennedy Total'!T23</f>
        <v>2868.1358640342</v>
      </c>
      <c r="E31" s="136" t="n">
        <f aca="false">+'[1]Index Pricing'!$B$4+'S Kitty Detail'!$K$17</f>
        <v>1.4456</v>
      </c>
      <c r="F31" s="137" t="n">
        <f aca="false">O31*'[1]Internal Kennedy Total'!U23</f>
        <v>8182.98392021168</v>
      </c>
      <c r="G31" s="136" t="n">
        <f aca="false">$C$6+$K$18</f>
        <v>1.05</v>
      </c>
      <c r="H31" s="138" t="n">
        <f aca="false">O31*'[1]Internal Kennedy Total'!V23</f>
        <v>3290.92336657847</v>
      </c>
      <c r="I31" s="136" t="n">
        <f aca="false">B31+$K$20</f>
        <v>1.4529</v>
      </c>
      <c r="J31" s="139" t="n">
        <f aca="false">O31*'[1]Internal Kennedy Total'!W23</f>
        <v>1016.05383675962</v>
      </c>
      <c r="K31" s="136" t="n">
        <f aca="false">B31+$K$19+'[1]Kennedy Gas Daily Pricing'!B12</f>
        <v>1.49</v>
      </c>
      <c r="L31" s="139" t="n">
        <f aca="false">O31*'[1]Internal Kennedy Total'!X23</f>
        <v>11443.903012416</v>
      </c>
      <c r="M31" s="140" t="n">
        <f aca="false">'[2]Enron Detail'!G19</f>
        <v>-2208</v>
      </c>
      <c r="N31" s="141" t="n">
        <f aca="false">'[2]Enron Detail'!F19</f>
        <v>29010</v>
      </c>
      <c r="O31" s="142" t="n">
        <f aca="false">SUM(M31:N31)</f>
        <v>26802</v>
      </c>
      <c r="P31" s="130" t="n">
        <f aca="false">+C31*D31</f>
        <v>4617.69874109505</v>
      </c>
      <c r="Q31" s="131" t="n">
        <f aca="false">+E31*F31</f>
        <v>11829.321555058</v>
      </c>
      <c r="R31" s="131" t="n">
        <f aca="false">+G31*H31</f>
        <v>3455.46953490739</v>
      </c>
      <c r="S31" s="131" t="n">
        <f aca="false">I31*J31</f>
        <v>1476.22461942805</v>
      </c>
      <c r="T31" s="132" t="n">
        <f aca="false">K31*L31</f>
        <v>17051.4154884999</v>
      </c>
      <c r="U31" s="143" t="n">
        <f aca="false">SUM(P31:T31)</f>
        <v>38430.1299389884</v>
      </c>
    </row>
    <row r="32" customFormat="false" ht="12.75" hidden="false" customHeight="false" outlineLevel="0" collapsed="false">
      <c r="A32" s="119" t="n">
        <f aca="false">+A31+1</f>
        <v>37171</v>
      </c>
      <c r="B32" s="144" t="n">
        <f aca="false">+'[1]Index Pricing'!B13</f>
        <v>1.61</v>
      </c>
      <c r="C32" s="134" t="n">
        <f aca="false">+B32+$K$16</f>
        <v>1.61</v>
      </c>
      <c r="D32" s="135" t="n">
        <f aca="false">O32*'[1]Internal Kennedy Total'!T24</f>
        <v>2864.5866192713</v>
      </c>
      <c r="E32" s="136" t="n">
        <f aca="false">+'[1]Index Pricing'!$B$4+'S Kitty Detail'!$K$17</f>
        <v>1.4456</v>
      </c>
      <c r="F32" s="137" t="n">
        <f aca="false">O32*'[1]Internal Kennedy Total'!U24</f>
        <v>8172.85768693665</v>
      </c>
      <c r="G32" s="136" t="n">
        <f aca="false">$C$6+$K$18</f>
        <v>1.05</v>
      </c>
      <c r="H32" s="138" t="n">
        <f aca="false">O32*'[1]Internal Kennedy Total'!V24</f>
        <v>3286.85093309636</v>
      </c>
      <c r="I32" s="136" t="n">
        <f aca="false">B32+$K$20</f>
        <v>1.4529</v>
      </c>
      <c r="J32" s="139" t="n">
        <f aca="false">O32*'[1]Internal Kennedy Total'!W24</f>
        <v>1014.79649612797</v>
      </c>
      <c r="K32" s="136" t="n">
        <f aca="false">B32+$K$19+'[1]Kennedy Gas Daily Pricing'!B13</f>
        <v>1.49</v>
      </c>
      <c r="L32" s="139" t="n">
        <f aca="false">O32*'[1]Internal Kennedy Total'!X24</f>
        <v>11484.9082645677</v>
      </c>
      <c r="M32" s="140" t="n">
        <f aca="false">'[2]Enron Detail'!G20</f>
        <v>-2215</v>
      </c>
      <c r="N32" s="141" t="n">
        <f aca="false">'[2]Enron Detail'!F20</f>
        <v>29039</v>
      </c>
      <c r="O32" s="142" t="n">
        <f aca="false">SUM(M32:N32)</f>
        <v>26824</v>
      </c>
      <c r="P32" s="130" t="n">
        <f aca="false">+C32*D32</f>
        <v>4611.98445702679</v>
      </c>
      <c r="Q32" s="131" t="n">
        <f aca="false">+E32*F32</f>
        <v>11814.6830722356</v>
      </c>
      <c r="R32" s="131" t="n">
        <f aca="false">+G32*H32</f>
        <v>3451.19347975117</v>
      </c>
      <c r="S32" s="131" t="n">
        <f aca="false">I32*J32</f>
        <v>1474.39782922432</v>
      </c>
      <c r="T32" s="132" t="n">
        <f aca="false">K32*L32</f>
        <v>17112.5133142059</v>
      </c>
      <c r="U32" s="143" t="n">
        <f aca="false">SUM(P32:T32)</f>
        <v>38464.7721524438</v>
      </c>
    </row>
    <row r="33" customFormat="false" ht="12.75" hidden="false" customHeight="false" outlineLevel="0" collapsed="false">
      <c r="A33" s="119" t="n">
        <f aca="false">+A32+1</f>
        <v>37172</v>
      </c>
      <c r="B33" s="120" t="n">
        <f aca="false">+'[1]Index Pricing'!B14</f>
        <v>1.61</v>
      </c>
      <c r="C33" s="134" t="n">
        <f aca="false">+B33+$K$16</f>
        <v>1.61</v>
      </c>
      <c r="D33" s="135" t="n">
        <f aca="false">O33*'[1]Internal Kennedy Total'!T25</f>
        <v>2863.3631916845</v>
      </c>
      <c r="E33" s="136" t="n">
        <f aca="false">+'[1]Index Pricing'!$B$4+'S Kitty Detail'!$K$17</f>
        <v>1.4456</v>
      </c>
      <c r="F33" s="137" t="n">
        <f aca="false">O33*'[1]Internal Kennedy Total'!U25</f>
        <v>8169.36716600428</v>
      </c>
      <c r="G33" s="136" t="n">
        <f aca="false">$C$6+$K$18</f>
        <v>1.05</v>
      </c>
      <c r="H33" s="138" t="n">
        <f aca="false">O33*'[1]Internal Kennedy Total'!V25</f>
        <v>3285.44716192806</v>
      </c>
      <c r="I33" s="136" t="n">
        <f aca="false">B33+$K$20</f>
        <v>1.4529</v>
      </c>
      <c r="J33" s="139" t="n">
        <f aca="false">O33*'[1]Internal Kennedy Total'!W25</f>
        <v>1014.36308977886</v>
      </c>
      <c r="K33" s="136" t="n">
        <f aca="false">B33+$K$19+'[1]Kennedy Gas Daily Pricing'!B14</f>
        <v>1.49</v>
      </c>
      <c r="L33" s="139" t="n">
        <f aca="false">O33*'[1]Internal Kennedy Total'!X25</f>
        <v>11389.4593906043</v>
      </c>
      <c r="M33" s="140" t="n">
        <f aca="false">'[2]Enron Detail'!G21</f>
        <v>-2004</v>
      </c>
      <c r="N33" s="141" t="n">
        <f aca="false">'[2]Enron Detail'!F21</f>
        <v>28726</v>
      </c>
      <c r="O33" s="142" t="n">
        <f aca="false">SUM(M33:N33)</f>
        <v>26722</v>
      </c>
      <c r="P33" s="130" t="n">
        <f aca="false">+C33*D33</f>
        <v>4610.01473861205</v>
      </c>
      <c r="Q33" s="131" t="n">
        <f aca="false">+E33*F33</f>
        <v>11809.6371751758</v>
      </c>
      <c r="R33" s="131" t="n">
        <f aca="false">+G33*H33</f>
        <v>3449.71952002446</v>
      </c>
      <c r="S33" s="131" t="n">
        <f aca="false">I33*J33</f>
        <v>1473.76813313971</v>
      </c>
      <c r="T33" s="132" t="n">
        <f aca="false">K33*L33</f>
        <v>16970.2944920004</v>
      </c>
      <c r="U33" s="143" t="n">
        <f aca="false">SUM(P33:T33)</f>
        <v>38313.4340589524</v>
      </c>
    </row>
    <row r="34" customFormat="false" ht="12.75" hidden="false" customHeight="false" outlineLevel="0" collapsed="false">
      <c r="A34" s="119" t="n">
        <f aca="false">+A33+1</f>
        <v>37173</v>
      </c>
      <c r="B34" s="120" t="n">
        <f aca="false">+'[1]Index Pricing'!B15</f>
        <v>1.525</v>
      </c>
      <c r="C34" s="134" t="n">
        <f aca="false">+B34+$K$16</f>
        <v>1.525</v>
      </c>
      <c r="D34" s="135" t="n">
        <f aca="false">O34*'[1]Internal Kennedy Total'!T26</f>
        <v>2966.14728391758</v>
      </c>
      <c r="E34" s="136" t="n">
        <f aca="false">+'[1]Index Pricing'!$B$4+'S Kitty Detail'!$K$17</f>
        <v>1.4456</v>
      </c>
      <c r="F34" s="137" t="n">
        <f aca="false">O34*'[1]Internal Kennedy Total'!U26</f>
        <v>8462.61707251806</v>
      </c>
      <c r="G34" s="136" t="n">
        <f aca="false">$C$6+$K$18</f>
        <v>1.05</v>
      </c>
      <c r="H34" s="138" t="n">
        <f aca="false">O34*'[1]Internal Kennedy Total'!V26</f>
        <v>3403.38249933101</v>
      </c>
      <c r="I34" s="136" t="n">
        <f aca="false">B34+$K$20</f>
        <v>1.3679</v>
      </c>
      <c r="J34" s="139" t="n">
        <f aca="false">O34*'[1]Internal Kennedy Total'!W26</f>
        <v>1050.77495317099</v>
      </c>
      <c r="K34" s="136" t="n">
        <f aca="false">B34+$K$19+'[1]Kennedy Gas Daily Pricing'!B15</f>
        <v>1.425</v>
      </c>
      <c r="L34" s="139" t="n">
        <f aca="false">O34*'[1]Internal Kennedy Total'!X26</f>
        <v>10471.0781910624</v>
      </c>
      <c r="M34" s="140" t="n">
        <f aca="false">'[2]Enron Detail'!G22</f>
        <v>-2539</v>
      </c>
      <c r="N34" s="141" t="n">
        <f aca="false">'[2]Enron Detail'!F22</f>
        <v>28893</v>
      </c>
      <c r="O34" s="142" t="n">
        <f aca="false">SUM(M34:N34)</f>
        <v>26354</v>
      </c>
      <c r="P34" s="130" t="n">
        <f aca="false">+C34*D34</f>
        <v>4523.37460797431</v>
      </c>
      <c r="Q34" s="131" t="n">
        <f aca="false">+E34*F34</f>
        <v>12233.5592400321</v>
      </c>
      <c r="R34" s="131" t="n">
        <f aca="false">+G34*H34</f>
        <v>3573.55162429757</v>
      </c>
      <c r="S34" s="131" t="n">
        <f aca="false">I34*J34</f>
        <v>1437.3550584426</v>
      </c>
      <c r="T34" s="132" t="n">
        <f aca="false">K34*L34</f>
        <v>14921.2864222638</v>
      </c>
      <c r="U34" s="143" t="n">
        <f aca="false">SUM(P34:T34)</f>
        <v>36689.1269530104</v>
      </c>
    </row>
    <row r="35" customFormat="false" ht="12.75" hidden="false" customHeight="false" outlineLevel="0" collapsed="false">
      <c r="A35" s="119" t="n">
        <f aca="false">+A34+1</f>
        <v>37174</v>
      </c>
      <c r="B35" s="120" t="n">
        <f aca="false">+'[1]Index Pricing'!B16</f>
        <v>1.46</v>
      </c>
      <c r="C35" s="134" t="n">
        <f aca="false">+B35+$K$16</f>
        <v>1.46</v>
      </c>
      <c r="D35" s="135" t="n">
        <f aca="false">O35*'[1]Internal Kennedy Total'!T27</f>
        <v>2878.47046759639</v>
      </c>
      <c r="E35" s="136" t="n">
        <f aca="false">+'[1]Index Pricing'!$B$4+'S Kitty Detail'!$K$17</f>
        <v>1.4456</v>
      </c>
      <c r="F35" s="137" t="n">
        <f aca="false">O35*'[1]Internal Kennedy Total'!U27</f>
        <v>8212.46923707958</v>
      </c>
      <c r="G35" s="136" t="n">
        <f aca="false">$C$6+$K$18</f>
        <v>1.05</v>
      </c>
      <c r="H35" s="138" t="n">
        <f aca="false">O35*'[1]Internal Kennedy Total'!V27</f>
        <v>3302.78137817884</v>
      </c>
      <c r="I35" s="136" t="n">
        <f aca="false">B35+$K$20</f>
        <v>1.3029</v>
      </c>
      <c r="J35" s="139" t="n">
        <f aca="false">O35*'[1]Internal Kennedy Total'!W27</f>
        <v>1019.71493027071</v>
      </c>
      <c r="K35" s="136" t="n">
        <f aca="false">B35+$K$19+'[1]Kennedy Gas Daily Pricing'!B16</f>
        <v>1.36</v>
      </c>
      <c r="L35" s="139" t="n">
        <f aca="false">O35*'[1]Internal Kennedy Total'!X27</f>
        <v>11282.5639868745</v>
      </c>
      <c r="M35" s="140" t="n">
        <f aca="false">'[2]Enron Detail'!G23</f>
        <v>-2172</v>
      </c>
      <c r="N35" s="141" t="n">
        <f aca="false">'[2]Enron Detail'!F23</f>
        <v>28868</v>
      </c>
      <c r="O35" s="142" t="n">
        <f aca="false">SUM(M35:N35)</f>
        <v>26696</v>
      </c>
      <c r="P35" s="130" t="n">
        <f aca="false">+C35*D35</f>
        <v>4202.56688269073</v>
      </c>
      <c r="Q35" s="131" t="n">
        <f aca="false">+E35*F35</f>
        <v>11871.9455291222</v>
      </c>
      <c r="R35" s="131" t="n">
        <f aca="false">+G35*H35</f>
        <v>3467.92044708778</v>
      </c>
      <c r="S35" s="131" t="n">
        <f aca="false">I35*J35</f>
        <v>1328.58658264971</v>
      </c>
      <c r="T35" s="132" t="n">
        <f aca="false">K35*L35</f>
        <v>15344.2870221493</v>
      </c>
      <c r="U35" s="143" t="n">
        <f aca="false">SUM(P35:T35)</f>
        <v>36215.3064636998</v>
      </c>
    </row>
    <row r="36" customFormat="false" ht="12.75" hidden="false" customHeight="false" outlineLevel="0" collapsed="false">
      <c r="A36" s="119" t="n">
        <f aca="false">+A35+1</f>
        <v>37175</v>
      </c>
      <c r="B36" s="120" t="n">
        <f aca="false">+'[1]Index Pricing'!B17</f>
        <v>1.73</v>
      </c>
      <c r="C36" s="134" t="n">
        <f aca="false">+B36+$K$16</f>
        <v>1.73</v>
      </c>
      <c r="D36" s="135" t="n">
        <f aca="false">O36*'[1]Internal Kennedy Total'!T28</f>
        <v>2942.35265712891</v>
      </c>
      <c r="E36" s="136" t="n">
        <f aca="false">+'[1]Index Pricing'!$B$4+'S Kitty Detail'!$K$17</f>
        <v>1.4456</v>
      </c>
      <c r="F36" s="137" t="n">
        <f aca="false">O36*'[1]Internal Kennedy Total'!U28</f>
        <v>8394.72940692985</v>
      </c>
      <c r="G36" s="136" t="n">
        <f aca="false">$C$6+$K$18</f>
        <v>1.05</v>
      </c>
      <c r="H36" s="138" t="n">
        <f aca="false">O36*'[1]Internal Kennedy Total'!V28</f>
        <v>3376.08034315362</v>
      </c>
      <c r="I36" s="136" t="n">
        <f aca="false">B36+$K$20</f>
        <v>1.5729</v>
      </c>
      <c r="J36" s="139" t="n">
        <f aca="false">O36*'[1]Internal Kennedy Total'!W28</f>
        <v>1042.34556802712</v>
      </c>
      <c r="K36" s="136" t="n">
        <f aca="false">B36+$K$19+'[1]Kennedy Gas Daily Pricing'!B17</f>
        <v>1.65</v>
      </c>
      <c r="L36" s="139" t="n">
        <f aca="false">O36*'[1]Internal Kennedy Total'!X28</f>
        <v>11480.4920247605</v>
      </c>
      <c r="M36" s="140" t="n">
        <f aca="false">'[2]Enron Detail'!G24</f>
        <v>-2113</v>
      </c>
      <c r="N36" s="141" t="n">
        <f aca="false">'[2]Enron Detail'!F24</f>
        <v>29349</v>
      </c>
      <c r="O36" s="142" t="n">
        <f aca="false">SUM(M36:N36)</f>
        <v>27236</v>
      </c>
      <c r="P36" s="130" t="n">
        <f aca="false">+C36*D36</f>
        <v>5090.27009683302</v>
      </c>
      <c r="Q36" s="131" t="n">
        <f aca="false">+E36*F36</f>
        <v>12135.4208306578</v>
      </c>
      <c r="R36" s="131" t="n">
        <f aca="false">+G36*H36</f>
        <v>3544.8843603113</v>
      </c>
      <c r="S36" s="131" t="n">
        <f aca="false">I36*J36</f>
        <v>1639.50534394986</v>
      </c>
      <c r="T36" s="132" t="n">
        <f aca="false">K36*L36</f>
        <v>18942.8118408548</v>
      </c>
      <c r="U36" s="143" t="n">
        <f aca="false">SUM(P36:T36)</f>
        <v>41352.8924726068</v>
      </c>
    </row>
    <row r="37" customFormat="false" ht="12.75" hidden="false" customHeight="false" outlineLevel="0" collapsed="false">
      <c r="A37" s="119" t="n">
        <f aca="false">+A36+1</f>
        <v>37176</v>
      </c>
      <c r="B37" s="120" t="n">
        <f aca="false">+'[1]Index Pricing'!B18</f>
        <v>2.045</v>
      </c>
      <c r="C37" s="134" t="n">
        <f aca="false">+B37+$K$16</f>
        <v>2.045</v>
      </c>
      <c r="D37" s="135" t="n">
        <f aca="false">O37*'[1]Internal Kennedy Total'!T29</f>
        <v>2967.33468712395</v>
      </c>
      <c r="E37" s="136" t="n">
        <f aca="false">+'[1]Index Pricing'!$B$4+'S Kitty Detail'!$K$17</f>
        <v>1.4456</v>
      </c>
      <c r="F37" s="137" t="n">
        <f aca="false">O37*'[1]Internal Kennedy Total'!U29</f>
        <v>8466.00481347774</v>
      </c>
      <c r="G37" s="136" t="n">
        <f aca="false">$C$6+$K$18</f>
        <v>1.05</v>
      </c>
      <c r="H37" s="138" t="n">
        <f aca="false">O37*'[1]Internal Kennedy Total'!V29</f>
        <v>3404.7449358203</v>
      </c>
      <c r="I37" s="136" t="n">
        <f aca="false">B37+$K$20</f>
        <v>1.8879</v>
      </c>
      <c r="J37" s="139" t="n">
        <f aca="false">O37*'[1]Internal Kennedy Total'!W29</f>
        <v>1051.19559767349</v>
      </c>
      <c r="K37" s="136" t="n">
        <f aca="false">B37+$K$19+'[1]Kennedy Gas Daily Pricing'!B18</f>
        <v>1.965</v>
      </c>
      <c r="L37" s="139" t="n">
        <f aca="false">O37*'[1]Internal Kennedy Total'!X29</f>
        <v>12251.7199659045</v>
      </c>
      <c r="M37" s="140" t="n">
        <f aca="false">'[2]Enron Detail'!G25</f>
        <v>-2200</v>
      </c>
      <c r="N37" s="141" t="n">
        <f aca="false">'[2]Enron Detail'!F25</f>
        <v>30341</v>
      </c>
      <c r="O37" s="142" t="n">
        <f aca="false">SUM(M37:N37)</f>
        <v>28141</v>
      </c>
      <c r="P37" s="130" t="n">
        <f aca="false">+C37*D37</f>
        <v>6068.19943516847</v>
      </c>
      <c r="Q37" s="131" t="n">
        <f aca="false">+E37*F37</f>
        <v>12238.4565583634</v>
      </c>
      <c r="R37" s="131" t="n">
        <f aca="false">+G37*H37</f>
        <v>3574.98218261131</v>
      </c>
      <c r="S37" s="131" t="n">
        <f aca="false">I37*J37</f>
        <v>1984.55216884777</v>
      </c>
      <c r="T37" s="132" t="n">
        <f aca="false">K37*L37</f>
        <v>24074.6297330024</v>
      </c>
      <c r="U37" s="143" t="n">
        <f aca="false">SUM(P37:T37)</f>
        <v>47940.8200779934</v>
      </c>
    </row>
    <row r="38" customFormat="false" ht="12.75" hidden="false" customHeight="false" outlineLevel="0" collapsed="false">
      <c r="A38" s="119" t="n">
        <f aca="false">+A37+1</f>
        <v>37177</v>
      </c>
      <c r="B38" s="120" t="n">
        <f aca="false">+'[1]Index Pricing'!B19</f>
        <v>1.94</v>
      </c>
      <c r="C38" s="134" t="n">
        <f aca="false">+B38+$K$16</f>
        <v>1.94</v>
      </c>
      <c r="D38" s="135" t="n">
        <f aca="false">O38*'[1]Internal Kennedy Total'!T30</f>
        <v>3135.99917201408</v>
      </c>
      <c r="E38" s="136" t="n">
        <f aca="false">+'[1]Index Pricing'!$B$4+'S Kitty Detail'!$K$17</f>
        <v>1.4456</v>
      </c>
      <c r="F38" s="137" t="n">
        <f aca="false">O38*'[1]Internal Kennedy Total'!U30</f>
        <v>8947.21589732975</v>
      </c>
      <c r="G38" s="136" t="n">
        <f aca="false">$C$6+$K$18</f>
        <v>1.05</v>
      </c>
      <c r="H38" s="138" t="n">
        <f aca="false">O38*'[1]Internal Kennedy Total'!V30</f>
        <v>3598.27199337611</v>
      </c>
      <c r="I38" s="136" t="n">
        <f aca="false">B38+$K$20</f>
        <v>1.7829</v>
      </c>
      <c r="J38" s="139" t="n">
        <f aca="false">O38*'[1]Internal Kennedy Total'!W30</f>
        <v>1396.51128130822</v>
      </c>
      <c r="K38" s="136" t="n">
        <f aca="false">B38+$K$19+'[1]Kennedy Gas Daily Pricing'!B19</f>
        <v>1.86</v>
      </c>
      <c r="L38" s="139" t="n">
        <f aca="false">O38*'[1]Internal Kennedy Total'!X30</f>
        <v>8136.00165597185</v>
      </c>
      <c r="M38" s="140" t="n">
        <f aca="false">'[2]Enron Detail'!G26</f>
        <v>-1893</v>
      </c>
      <c r="N38" s="141" t="n">
        <f aca="false">'[2]Enron Detail'!F26</f>
        <v>27107</v>
      </c>
      <c r="O38" s="142" t="n">
        <f aca="false">SUM(M38:N38)</f>
        <v>25214</v>
      </c>
      <c r="P38" s="130" t="n">
        <f aca="false">+C38*D38</f>
        <v>6083.83839370731</v>
      </c>
      <c r="Q38" s="131" t="n">
        <f aca="false">+E38*F38</f>
        <v>12934.0953011799</v>
      </c>
      <c r="R38" s="131" t="n">
        <f aca="false">+G38*H38</f>
        <v>3778.18559304492</v>
      </c>
      <c r="S38" s="131" t="n">
        <f aca="false">I38*J38</f>
        <v>2489.83996344442</v>
      </c>
      <c r="T38" s="132" t="n">
        <f aca="false">K38*L38</f>
        <v>15132.9630801076</v>
      </c>
      <c r="U38" s="143" t="n">
        <f aca="false">SUM(P38:T38)</f>
        <v>40418.9223314842</v>
      </c>
    </row>
    <row r="39" customFormat="false" ht="12.75" hidden="false" customHeight="false" outlineLevel="0" collapsed="false">
      <c r="A39" s="119" t="n">
        <f aca="false">+A38+1</f>
        <v>37178</v>
      </c>
      <c r="B39" s="120" t="n">
        <f aca="false">+'[1]Index Pricing'!B20</f>
        <v>1.94</v>
      </c>
      <c r="C39" s="134" t="n">
        <f aca="false">+B39+$K$16</f>
        <v>1.94</v>
      </c>
      <c r="D39" s="135" t="n">
        <f aca="false">O39*'[1]Internal Kennedy Total'!T31</f>
        <v>2942.78509400996</v>
      </c>
      <c r="E39" s="136" t="n">
        <f aca="false">+'[1]Index Pricing'!$B$4+'S Kitty Detail'!$K$17</f>
        <v>1.4456</v>
      </c>
      <c r="F39" s="137" t="n">
        <f aca="false">O39*'[1]Internal Kennedy Total'!U31</f>
        <v>8395.96317834511</v>
      </c>
      <c r="G39" s="136" t="n">
        <f aca="false">$C$6+$K$18</f>
        <v>1.05</v>
      </c>
      <c r="H39" s="138" t="n">
        <f aca="false">O39*'[1]Internal Kennedy Total'!V31</f>
        <v>3376.57652489113</v>
      </c>
      <c r="I39" s="136" t="n">
        <f aca="false">B39+$K$20</f>
        <v>1.7829</v>
      </c>
      <c r="J39" s="139" t="n">
        <f aca="false">O39*'[1]Internal Kennedy Total'!W31</f>
        <v>1310.46991942003</v>
      </c>
      <c r="K39" s="136" t="n">
        <f aca="false">B39+$K$19+'[1]Kennedy Gas Daily Pricing'!B20</f>
        <v>1.86</v>
      </c>
      <c r="L39" s="139" t="n">
        <f aca="false">O39*'[1]Internal Kennedy Total'!X31</f>
        <v>10804.2052833338</v>
      </c>
      <c r="M39" s="140" t="n">
        <f aca="false">'[2]Enron Detail'!G27</f>
        <v>-2342</v>
      </c>
      <c r="N39" s="141" t="n">
        <f aca="false">'[2]Enron Detail'!F27</f>
        <v>29172</v>
      </c>
      <c r="O39" s="142" t="n">
        <f aca="false">SUM(M39:N39)</f>
        <v>26830</v>
      </c>
      <c r="P39" s="130" t="n">
        <f aca="false">+C39*D39</f>
        <v>5709.00308237933</v>
      </c>
      <c r="Q39" s="131" t="n">
        <f aca="false">+E39*F39</f>
        <v>12137.2043706157</v>
      </c>
      <c r="R39" s="131" t="n">
        <f aca="false">+G39*H39</f>
        <v>3545.40535113568</v>
      </c>
      <c r="S39" s="131" t="n">
        <f aca="false">I39*J39</f>
        <v>2336.43681933398</v>
      </c>
      <c r="T39" s="132" t="n">
        <f aca="false">K39*L39</f>
        <v>20095.8218270008</v>
      </c>
      <c r="U39" s="143" t="n">
        <f aca="false">SUM(P39:T39)</f>
        <v>43823.8714504655</v>
      </c>
    </row>
    <row r="40" customFormat="false" ht="12.75" hidden="false" customHeight="false" outlineLevel="0" collapsed="false">
      <c r="A40" s="119" t="n">
        <f aca="false">+A39+1</f>
        <v>37179</v>
      </c>
      <c r="B40" s="120" t="n">
        <f aca="false">+'[1]Index Pricing'!B21</f>
        <v>1.94</v>
      </c>
      <c r="C40" s="134" t="n">
        <f aca="false">+B40+$K$16</f>
        <v>1.94</v>
      </c>
      <c r="D40" s="135" t="n">
        <f aca="false">O40*'[1]Internal Kennedy Total'!T32</f>
        <v>2890.52354990156</v>
      </c>
      <c r="E40" s="136" t="n">
        <f aca="false">+'[1]Index Pricing'!$B$4+'S Kitty Detail'!$K$17</f>
        <v>1.4456</v>
      </c>
      <c r="F40" s="137" t="n">
        <f aca="false">O40*'[1]Internal Kennedy Total'!U32</f>
        <v>8246.85748902014</v>
      </c>
      <c r="G40" s="136" t="n">
        <f aca="false">$C$6+$K$18</f>
        <v>1.05</v>
      </c>
      <c r="H40" s="138" t="n">
        <f aca="false">O40*'[1]Internal Kennedy Total'!V32</f>
        <v>3316.61118683427</v>
      </c>
      <c r="I40" s="136" t="n">
        <f aca="false">B40+$K$20</f>
        <v>1.7829</v>
      </c>
      <c r="J40" s="139" t="n">
        <f aca="false">O40*'[1]Internal Kennedy Total'!W32</f>
        <v>1287.19700641123</v>
      </c>
      <c r="K40" s="136" t="n">
        <f aca="false">B40+$K$19+'[1]Kennedy Gas Daily Pricing'!B21</f>
        <v>1.86</v>
      </c>
      <c r="L40" s="139" t="n">
        <f aca="false">O40*'[1]Internal Kennedy Total'!X32</f>
        <v>11485.8107678328</v>
      </c>
      <c r="M40" s="140" t="n">
        <f aca="false">'[2]Enron Detail'!G28</f>
        <v>-2031</v>
      </c>
      <c r="N40" s="141" t="n">
        <f aca="false">'[2]Enron Detail'!F28</f>
        <v>29258</v>
      </c>
      <c r="O40" s="142" t="n">
        <f aca="false">SUM(M40:N40)</f>
        <v>27227</v>
      </c>
      <c r="P40" s="130" t="n">
        <f aca="false">+C40*D40</f>
        <v>5607.61568680903</v>
      </c>
      <c r="Q40" s="131" t="n">
        <f aca="false">+E40*F40</f>
        <v>11921.6571861275</v>
      </c>
      <c r="R40" s="131" t="n">
        <f aca="false">+G40*H40</f>
        <v>3482.44174617598</v>
      </c>
      <c r="S40" s="131" t="n">
        <f aca="false">I40*J40</f>
        <v>2294.94354273058</v>
      </c>
      <c r="T40" s="132" t="n">
        <f aca="false">K40*L40</f>
        <v>21363.608028169</v>
      </c>
      <c r="U40" s="143" t="n">
        <f aca="false">SUM(P40:T40)</f>
        <v>44670.2661900121</v>
      </c>
    </row>
    <row r="41" customFormat="false" ht="12.75" hidden="false" customHeight="false" outlineLevel="0" collapsed="false">
      <c r="A41" s="119" t="n">
        <f aca="false">+A40+1</f>
        <v>37180</v>
      </c>
      <c r="B41" s="120" t="n">
        <f aca="false">+'[1]Index Pricing'!B22</f>
        <v>1.785</v>
      </c>
      <c r="C41" s="134" t="n">
        <f aca="false">+B41+$K$16</f>
        <v>1.785</v>
      </c>
      <c r="D41" s="135" t="n">
        <f aca="false">O41*'[1]Internal Kennedy Total'!T33</f>
        <v>2855.96687697161</v>
      </c>
      <c r="E41" s="136" t="n">
        <f aca="false">+'[1]Index Pricing'!$B$4+'S Kitty Detail'!$K$17</f>
        <v>1.4456</v>
      </c>
      <c r="F41" s="137" t="n">
        <f aca="false">O41*'[1]Internal Kennedy Total'!U33</f>
        <v>8148.26498422713</v>
      </c>
      <c r="G41" s="136" t="n">
        <f aca="false">$C$6+$K$18</f>
        <v>1.05</v>
      </c>
      <c r="H41" s="138" t="n">
        <f aca="false">O41*'[1]Internal Kennedy Total'!V33</f>
        <v>3276.96056782334</v>
      </c>
      <c r="I41" s="136" t="n">
        <f aca="false">B41+$K$20</f>
        <v>1.6279</v>
      </c>
      <c r="J41" s="139" t="n">
        <f aca="false">O41*'[1]Internal Kennedy Total'!W33</f>
        <v>1271.80835962145</v>
      </c>
      <c r="K41" s="136" t="n">
        <f aca="false">B41+$K$19+'[1]Kennedy Gas Daily Pricing'!B22</f>
        <v>1.705</v>
      </c>
      <c r="L41" s="139" t="n">
        <f aca="false">O41*'[1]Internal Kennedy Total'!X33</f>
        <v>11137.9992113565</v>
      </c>
      <c r="M41" s="140" t="n">
        <f aca="false">'[2]Enron Detail'!G29</f>
        <v>-2160</v>
      </c>
      <c r="N41" s="141" t="n">
        <f aca="false">'[2]Enron Detail'!F29</f>
        <v>28851</v>
      </c>
      <c r="O41" s="142" t="n">
        <f aca="false">SUM(M41:N41)</f>
        <v>26691</v>
      </c>
      <c r="P41" s="130" t="n">
        <f aca="false">+C41*D41</f>
        <v>5097.90087539432</v>
      </c>
      <c r="Q41" s="131" t="n">
        <f aca="false">+E41*F41</f>
        <v>11779.1318611987</v>
      </c>
      <c r="R41" s="131" t="n">
        <f aca="false">+G41*H41</f>
        <v>3440.80859621451</v>
      </c>
      <c r="S41" s="131" t="n">
        <f aca="false">I41*J41</f>
        <v>2070.37682862776</v>
      </c>
      <c r="T41" s="132" t="n">
        <f aca="false">K41*L41</f>
        <v>18990.2886553628</v>
      </c>
      <c r="U41" s="143" t="n">
        <f aca="false">SUM(P41:T41)</f>
        <v>41378.5068167981</v>
      </c>
    </row>
    <row r="42" customFormat="false" ht="12.75" hidden="false" customHeight="false" outlineLevel="0" collapsed="false">
      <c r="A42" s="119" t="n">
        <f aca="false">+A41+1</f>
        <v>37181</v>
      </c>
      <c r="B42" s="120" t="n">
        <f aca="false">+'[1]Index Pricing'!B23</f>
        <v>1.84</v>
      </c>
      <c r="C42" s="134" t="n">
        <f aca="false">+B42+$K$16</f>
        <v>1.84</v>
      </c>
      <c r="D42" s="135" t="n">
        <f aca="false">O42*'[1]Internal Kennedy Total'!T34</f>
        <v>2847.95187275526</v>
      </c>
      <c r="E42" s="136" t="n">
        <f aca="false">+'[1]Index Pricing'!$B$4+'S Kitty Detail'!$K$17</f>
        <v>1.4456</v>
      </c>
      <c r="F42" s="137" t="n">
        <f aca="false">O42*'[1]Internal Kennedy Total'!U34</f>
        <v>8125.39763981529</v>
      </c>
      <c r="G42" s="136" t="n">
        <f aca="false">$C$6+$K$18</f>
        <v>1.05</v>
      </c>
      <c r="H42" s="138" t="n">
        <f aca="false">O42*'[1]Internal Kennedy Total'!V34</f>
        <v>3267.76408414572</v>
      </c>
      <c r="I42" s="136" t="n">
        <f aca="false">B42+$K$20</f>
        <v>1.6829</v>
      </c>
      <c r="J42" s="139" t="n">
        <f aca="false">O42*'[1]Internal Kennedy Total'!W34</f>
        <v>1268.23914828117</v>
      </c>
      <c r="K42" s="136" t="n">
        <f aca="false">B42+$K$19+'[1]Kennedy Gas Daily Pricing'!B23</f>
        <v>1.76</v>
      </c>
      <c r="L42" s="139" t="n">
        <f aca="false">O42*'[1]Internal Kennedy Total'!X34</f>
        <v>10884.6472550026</v>
      </c>
      <c r="M42" s="140" t="n">
        <f aca="false">'[2]Enron Detail'!G30</f>
        <v>-2156</v>
      </c>
      <c r="N42" s="141" t="n">
        <f aca="false">'[2]Enron Detail'!F30</f>
        <v>28550</v>
      </c>
      <c r="O42" s="142" t="n">
        <f aca="false">SUM(M42:N42)</f>
        <v>26394</v>
      </c>
      <c r="P42" s="130" t="n">
        <f aca="false">+C42*D42</f>
        <v>5240.23144586968</v>
      </c>
      <c r="Q42" s="131" t="n">
        <f aca="false">+E42*F42</f>
        <v>11746.074828117</v>
      </c>
      <c r="R42" s="131" t="n">
        <f aca="false">+G42*H42</f>
        <v>3431.152288353</v>
      </c>
      <c r="S42" s="131" t="n">
        <f aca="false">I42*J42</f>
        <v>2134.31966264238</v>
      </c>
      <c r="T42" s="132" t="n">
        <f aca="false">K42*L42</f>
        <v>19156.9791688045</v>
      </c>
      <c r="U42" s="143" t="n">
        <f aca="false">SUM(P42:T42)</f>
        <v>41708.7573937866</v>
      </c>
    </row>
    <row r="43" customFormat="false" ht="12.75" hidden="false" customHeight="false" outlineLevel="0" collapsed="false">
      <c r="A43" s="119" t="n">
        <f aca="false">+A42+1</f>
        <v>37182</v>
      </c>
      <c r="B43" s="120" t="n">
        <f aca="false">+'[1]Index Pricing'!B24</f>
        <v>2.205</v>
      </c>
      <c r="C43" s="134" t="n">
        <f aca="false">+B43+$K$16</f>
        <v>2.205</v>
      </c>
      <c r="D43" s="135" t="n">
        <f aca="false">O43*'[1]Internal Kennedy Total'!T35</f>
        <v>2807.32681643496</v>
      </c>
      <c r="E43" s="136" t="n">
        <f aca="false">+'[1]Index Pricing'!$B$4+'S Kitty Detail'!$K$17</f>
        <v>1.4456</v>
      </c>
      <c r="F43" s="137" t="n">
        <f aca="false">O43*'[1]Internal Kennedy Total'!U35</f>
        <v>8009.49163034227</v>
      </c>
      <c r="G43" s="136" t="n">
        <f aca="false">$C$6+$K$18</f>
        <v>1.05</v>
      </c>
      <c r="H43" s="138" t="n">
        <f aca="false">O43*'[1]Internal Kennedy Total'!V35</f>
        <v>3221.15055066931</v>
      </c>
      <c r="I43" s="136" t="n">
        <f aca="false">B43+$K$20</f>
        <v>2.0479</v>
      </c>
      <c r="J43" s="139" t="n">
        <f aca="false">O43*'[1]Internal Kennedy Total'!W35</f>
        <v>1250.14815196926</v>
      </c>
      <c r="K43" s="136" t="n">
        <f aca="false">B43+$K$19+'[1]Kennedy Gas Daily Pricing'!B24</f>
        <v>2.125</v>
      </c>
      <c r="L43" s="139" t="n">
        <f aca="false">O43*'[1]Internal Kennedy Total'!X35</f>
        <v>10589.8828505842</v>
      </c>
      <c r="M43" s="140" t="n">
        <f aca="false">'[2]Enron Detail'!G31</f>
        <v>-2186</v>
      </c>
      <c r="N43" s="141" t="n">
        <f aca="false">'[2]Enron Detail'!F31</f>
        <v>28064</v>
      </c>
      <c r="O43" s="142" t="n">
        <f aca="false">SUM(M43:N43)</f>
        <v>25878</v>
      </c>
      <c r="P43" s="130" t="n">
        <f aca="false">+C43*D43</f>
        <v>6190.1556302391</v>
      </c>
      <c r="Q43" s="131" t="n">
        <f aca="false">+E43*F43</f>
        <v>11578.5211008228</v>
      </c>
      <c r="R43" s="131" t="n">
        <f aca="false">+G43*H43</f>
        <v>3382.20807820278</v>
      </c>
      <c r="S43" s="131" t="n">
        <f aca="false">I43*J43</f>
        <v>2560.17840041784</v>
      </c>
      <c r="T43" s="132" t="n">
        <f aca="false">K43*L43</f>
        <v>22503.5010574914</v>
      </c>
      <c r="U43" s="143" t="n">
        <f aca="false">SUM(P43:T43)</f>
        <v>46214.5642671739</v>
      </c>
    </row>
    <row r="44" customFormat="false" ht="12.75" hidden="false" customHeight="false" outlineLevel="0" collapsed="false">
      <c r="A44" s="119" t="n">
        <f aca="false">+A43+1</f>
        <v>37183</v>
      </c>
      <c r="B44" s="120" t="n">
        <f aca="false">+'[1]Index Pricing'!B25</f>
        <v>1.995</v>
      </c>
      <c r="C44" s="134" t="n">
        <f aca="false">+B44+$K$16</f>
        <v>1.995</v>
      </c>
      <c r="D44" s="135" t="n">
        <f aca="false">O44*'[1]Internal Kennedy Total'!T36</f>
        <v>2903.04877335024</v>
      </c>
      <c r="E44" s="136" t="n">
        <f aca="false">+'[1]Index Pricing'!$B$4+'S Kitty Detail'!$K$17</f>
        <v>1.4456</v>
      </c>
      <c r="F44" s="137" t="n">
        <f aca="false">O44*'[1]Internal Kennedy Total'!U36</f>
        <v>8282.59279129883</v>
      </c>
      <c r="G44" s="136" t="n">
        <f aca="false">$C$6+$K$18</f>
        <v>1.05</v>
      </c>
      <c r="H44" s="138" t="n">
        <f aca="false">O44*'[1]Internal Kennedy Total'!V36</f>
        <v>3330.98273423401</v>
      </c>
      <c r="I44" s="136" t="n">
        <f aca="false">B44+$K$20</f>
        <v>1.8379</v>
      </c>
      <c r="J44" s="139" t="n">
        <f aca="false">O44*'[1]Internal Kennedy Total'!W36</f>
        <v>1292.77469150856</v>
      </c>
      <c r="K44" s="136" t="n">
        <f aca="false">B44+$K$19+'[1]Kennedy Gas Daily Pricing'!B25</f>
        <v>1.915</v>
      </c>
      <c r="L44" s="139" t="n">
        <f aca="false">O44*'[1]Internal Kennedy Total'!X36</f>
        <v>12493.6010096084</v>
      </c>
      <c r="M44" s="140" t="n">
        <f aca="false">'[2]Enron Detail'!G32</f>
        <v>-2063</v>
      </c>
      <c r="N44" s="141" t="n">
        <f aca="false">'[2]Enron Detail'!F32</f>
        <v>30366</v>
      </c>
      <c r="O44" s="142" t="n">
        <f aca="false">SUM(M44:N44)</f>
        <v>28303</v>
      </c>
      <c r="P44" s="130" t="n">
        <f aca="false">+C44*D44</f>
        <v>5791.58230283373</v>
      </c>
      <c r="Q44" s="131" t="n">
        <f aca="false">+E44*F44</f>
        <v>11973.3161391016</v>
      </c>
      <c r="R44" s="131" t="n">
        <f aca="false">+G44*H44</f>
        <v>3497.53187094572</v>
      </c>
      <c r="S44" s="131" t="n">
        <f aca="false">I44*J44</f>
        <v>2375.99060552358</v>
      </c>
      <c r="T44" s="132" t="n">
        <f aca="false">K44*L44</f>
        <v>23925.2459334</v>
      </c>
      <c r="U44" s="143" t="n">
        <f aca="false">SUM(P44:T44)</f>
        <v>47563.6668518046</v>
      </c>
    </row>
    <row r="45" customFormat="false" ht="12.75" hidden="false" customHeight="false" outlineLevel="0" collapsed="false">
      <c r="A45" s="119" t="n">
        <f aca="false">+A44+1</f>
        <v>37184</v>
      </c>
      <c r="B45" s="120" t="n">
        <f aca="false">+'[1]Index Pricing'!B26</f>
        <v>1.81</v>
      </c>
      <c r="C45" s="134" t="n">
        <f aca="false">+B45+$K$16</f>
        <v>1.81</v>
      </c>
      <c r="D45" s="135" t="n">
        <f aca="false">O45*'[1]Internal Kennedy Total'!T37</f>
        <v>3069.3970748972</v>
      </c>
      <c r="E45" s="136" t="n">
        <f aca="false">+'[1]Index Pricing'!$B$4+'S Kitty Detail'!$K$17</f>
        <v>1.4456</v>
      </c>
      <c r="F45" s="137" t="n">
        <f aca="false">O45*'[1]Internal Kennedy Total'!U37</f>
        <v>8757.19564877947</v>
      </c>
      <c r="G45" s="136" t="n">
        <f aca="false">$C$6+$K$18</f>
        <v>1.05</v>
      </c>
      <c r="H45" s="138" t="n">
        <f aca="false">O45*'[1]Internal Kennedy Total'!V37</f>
        <v>3521.85218341748</v>
      </c>
      <c r="I45" s="136" t="n">
        <f aca="false">B45+$K$20</f>
        <v>1.6529</v>
      </c>
      <c r="J45" s="139" t="n">
        <f aca="false">O45*'[1]Internal Kennedy Total'!W37</f>
        <v>1366.85228751366</v>
      </c>
      <c r="K45" s="136" t="n">
        <f aca="false">B45+$K$19+'[1]Kennedy Gas Daily Pricing'!B26</f>
        <v>1.73</v>
      </c>
      <c r="L45" s="139" t="n">
        <f aca="false">O45*'[1]Internal Kennedy Total'!X37</f>
        <v>11326.7028053922</v>
      </c>
      <c r="M45" s="140" t="n">
        <f aca="false">'[2]Enron Detail'!G33</f>
        <v>-1910</v>
      </c>
      <c r="N45" s="141" t="n">
        <f aca="false">'[2]Enron Detail'!F33</f>
        <v>29952</v>
      </c>
      <c r="O45" s="142" t="n">
        <f aca="false">SUM(M45:N45)</f>
        <v>28042</v>
      </c>
      <c r="P45" s="130" t="n">
        <f aca="false">+C45*D45</f>
        <v>5555.60870556394</v>
      </c>
      <c r="Q45" s="131" t="n">
        <f aca="false">+E45*F45</f>
        <v>12659.4020298756</v>
      </c>
      <c r="R45" s="131" t="n">
        <f aca="false">+G45*H45</f>
        <v>3697.94479258835</v>
      </c>
      <c r="S45" s="131" t="n">
        <f aca="false">I45*J45</f>
        <v>2259.27014603133</v>
      </c>
      <c r="T45" s="132" t="n">
        <f aca="false">K45*L45</f>
        <v>19595.1958533285</v>
      </c>
      <c r="U45" s="143" t="n">
        <f aca="false">SUM(P45:T45)</f>
        <v>43767.4215273877</v>
      </c>
    </row>
    <row r="46" customFormat="false" ht="12.75" hidden="false" customHeight="false" outlineLevel="0" collapsed="false">
      <c r="A46" s="119" t="n">
        <f aca="false">+A45+1</f>
        <v>37185</v>
      </c>
      <c r="B46" s="120" t="n">
        <f aca="false">+'[1]Index Pricing'!B27</f>
        <v>1.81</v>
      </c>
      <c r="C46" s="134" t="n">
        <f aca="false">+B46+$K$16</f>
        <v>1.81</v>
      </c>
      <c r="D46" s="135" t="n">
        <f aca="false">O46*'[1]Internal Kennedy Total'!T38</f>
        <v>3137.40037093783</v>
      </c>
      <c r="E46" s="136" t="n">
        <f aca="false">+'[1]Index Pricing'!$B$4+'S Kitty Detail'!$K$17</f>
        <v>1.4456</v>
      </c>
      <c r="F46" s="137" t="n">
        <f aca="false">O46*'[1]Internal Kennedy Total'!U38</f>
        <v>8951.2136118055</v>
      </c>
      <c r="G46" s="136" t="n">
        <f aca="false">$C$6+$K$18</f>
        <v>1.05</v>
      </c>
      <c r="H46" s="138" t="n">
        <f aca="false">O46*'[1]Internal Kennedy Total'!V38</f>
        <v>3599.87974088111</v>
      </c>
      <c r="I46" s="136" t="n">
        <f aca="false">B46+$K$20</f>
        <v>1.6529</v>
      </c>
      <c r="J46" s="139" t="n">
        <f aca="false">O46*'[1]Internal Kennedy Total'!W38</f>
        <v>1397.13525790931</v>
      </c>
      <c r="K46" s="136" t="n">
        <f aca="false">B46+$K$19+'[1]Kennedy Gas Daily Pricing'!B27</f>
        <v>1.73</v>
      </c>
      <c r="L46" s="139" t="n">
        <f aca="false">O46*'[1]Internal Kennedy Total'!X38</f>
        <v>10665.3710184663</v>
      </c>
      <c r="M46" s="140" t="n">
        <f aca="false">'[2]Enron Detail'!G34</f>
        <v>-1870</v>
      </c>
      <c r="N46" s="141" t="n">
        <f aca="false">'[2]Enron Detail'!F34</f>
        <v>29621</v>
      </c>
      <c r="O46" s="142" t="n">
        <f aca="false">SUM(M46:N46)</f>
        <v>27751</v>
      </c>
      <c r="P46" s="130" t="n">
        <f aca="false">+C46*D46</f>
        <v>5678.69467139747</v>
      </c>
      <c r="Q46" s="131" t="n">
        <f aca="false">+E46*F46</f>
        <v>12939.874397226</v>
      </c>
      <c r="R46" s="131" t="n">
        <f aca="false">+G46*H46</f>
        <v>3779.87372792517</v>
      </c>
      <c r="S46" s="131" t="n">
        <f aca="false">I46*J46</f>
        <v>2309.3248677983</v>
      </c>
      <c r="T46" s="132" t="n">
        <f aca="false">K46*L46</f>
        <v>18451.0918619466</v>
      </c>
      <c r="U46" s="143" t="n">
        <f aca="false">SUM(P46:T46)</f>
        <v>43158.8595262936</v>
      </c>
    </row>
    <row r="47" customFormat="false" ht="12.75" hidden="false" customHeight="false" outlineLevel="0" collapsed="false">
      <c r="A47" s="119" t="n">
        <f aca="false">+A46+1</f>
        <v>37186</v>
      </c>
      <c r="B47" s="120" t="n">
        <f aca="false">+'[1]Index Pricing'!B28</f>
        <v>1.81</v>
      </c>
      <c r="C47" s="134" t="n">
        <f aca="false">+B47+$K$16</f>
        <v>1.81</v>
      </c>
      <c r="D47" s="135" t="n">
        <f aca="false">O47*'[1]Internal Kennedy Total'!T39</f>
        <v>2834.79850630955</v>
      </c>
      <c r="E47" s="136" t="n">
        <f aca="false">+'[1]Index Pricing'!$B$4+'S Kitty Detail'!$K$17</f>
        <v>1.4456</v>
      </c>
      <c r="F47" s="137" t="n">
        <f aca="false">O47*'[1]Internal Kennedy Total'!U39</f>
        <v>8087.87020345094</v>
      </c>
      <c r="G47" s="136" t="n">
        <f aca="false">$C$6+$K$18</f>
        <v>1.05</v>
      </c>
      <c r="H47" s="138" t="n">
        <f aca="false">O47*'[1]Internal Kennedy Total'!V39</f>
        <v>3252.67180015452</v>
      </c>
      <c r="I47" s="136" t="n">
        <f aca="false">B47+$K$20</f>
        <v>1.6529</v>
      </c>
      <c r="J47" s="139" t="n">
        <f aca="false">O47*'[1]Internal Kennedy Total'!W39</f>
        <v>1262.38174092197</v>
      </c>
      <c r="K47" s="136" t="n">
        <f aca="false">B47+$K$19+'[1]Kennedy Gas Daily Pricing'!B28</f>
        <v>1.73</v>
      </c>
      <c r="L47" s="139" t="n">
        <f aca="false">O47*'[1]Internal Kennedy Total'!X39</f>
        <v>10733.277749163</v>
      </c>
      <c r="M47" s="140" t="n">
        <f aca="false">'[2]Enron Detail'!G35</f>
        <v>-2090</v>
      </c>
      <c r="N47" s="141" t="n">
        <f aca="false">'[2]Enron Detail'!F35</f>
        <v>28261</v>
      </c>
      <c r="O47" s="142" t="n">
        <f aca="false">SUM(M47:N47)</f>
        <v>26171</v>
      </c>
      <c r="P47" s="130" t="n">
        <f aca="false">+C47*D47</f>
        <v>5130.98529642029</v>
      </c>
      <c r="Q47" s="131" t="n">
        <f aca="false">+E47*F47</f>
        <v>11691.8251661087</v>
      </c>
      <c r="R47" s="131" t="n">
        <f aca="false">+G47*H47</f>
        <v>3415.30539016225</v>
      </c>
      <c r="S47" s="131" t="n">
        <f aca="false">I47*J47</f>
        <v>2086.59077956992</v>
      </c>
      <c r="T47" s="132" t="n">
        <f aca="false">K47*L47</f>
        <v>18568.570506052</v>
      </c>
      <c r="U47" s="143" t="n">
        <f aca="false">SUM(P47:T47)</f>
        <v>40893.2771383132</v>
      </c>
    </row>
    <row r="48" customFormat="false" ht="12.75" hidden="false" customHeight="false" outlineLevel="0" collapsed="false">
      <c r="A48" s="119" t="n">
        <f aca="false">+A47+1</f>
        <v>37187</v>
      </c>
      <c r="B48" s="120" t="n">
        <f aca="false">+'[1]Index Pricing'!B29</f>
        <v>2.285</v>
      </c>
      <c r="C48" s="134" t="n">
        <f aca="false">+B48+$K$16</f>
        <v>2.285</v>
      </c>
      <c r="D48" s="135" t="n">
        <f aca="false">O48*'[1]Internal Kennedy Total'!T40</f>
        <v>2884.26172762158</v>
      </c>
      <c r="E48" s="136" t="n">
        <f aca="false">+'[1]Index Pricing'!$B$4+'S Kitty Detail'!$K$17</f>
        <v>1.4456</v>
      </c>
      <c r="F48" s="137" t="n">
        <f aca="false">O48*'[1]Internal Kennedy Total'!U40</f>
        <v>8228.9920902185</v>
      </c>
      <c r="G48" s="136" t="n">
        <f aca="false">$C$6+$K$18</f>
        <v>1.05</v>
      </c>
      <c r="H48" s="138" t="n">
        <f aca="false">O48*'[1]Internal Kennedy Total'!V40</f>
        <v>3309.42631894954</v>
      </c>
      <c r="I48" s="136" t="n">
        <f aca="false">B48+$K$20</f>
        <v>2.1279</v>
      </c>
      <c r="J48" s="139" t="n">
        <f aca="false">O48*'[1]Internal Kennedy Total'!W40</f>
        <v>1512.07729657765</v>
      </c>
      <c r="K48" s="136" t="n">
        <f aca="false">B48+$K$19+'[1]Kennedy Gas Daily Pricing'!B29</f>
        <v>2.225</v>
      </c>
      <c r="L48" s="139" t="n">
        <f aca="false">O48*'[1]Internal Kennedy Total'!X40</f>
        <v>10334.2425666327</v>
      </c>
      <c r="M48" s="140" t="n">
        <f aca="false">'[2]Enron Detail'!G36</f>
        <v>-2306</v>
      </c>
      <c r="N48" s="141" t="n">
        <f aca="false">'[2]Enron Detail'!F36</f>
        <v>28575</v>
      </c>
      <c r="O48" s="142" t="n">
        <f aca="false">SUM(M48:N48)</f>
        <v>26269</v>
      </c>
      <c r="P48" s="130" t="n">
        <f aca="false">+C48*D48</f>
        <v>6590.53804761532</v>
      </c>
      <c r="Q48" s="131" t="n">
        <f aca="false">+E48*F48</f>
        <v>11895.8309656199</v>
      </c>
      <c r="R48" s="131" t="n">
        <f aca="false">+G48*H48</f>
        <v>3474.89763489702</v>
      </c>
      <c r="S48" s="131" t="n">
        <f aca="false">I48*J48</f>
        <v>3217.54927938758</v>
      </c>
      <c r="T48" s="132" t="n">
        <f aca="false">K48*L48</f>
        <v>22993.6897107578</v>
      </c>
      <c r="U48" s="143" t="n">
        <f aca="false">SUM(P48:T48)</f>
        <v>48172.5056382776</v>
      </c>
    </row>
    <row r="49" customFormat="false" ht="12.75" hidden="false" customHeight="false" outlineLevel="0" collapsed="false">
      <c r="A49" s="119" t="n">
        <f aca="false">+A48+1</f>
        <v>37188</v>
      </c>
      <c r="B49" s="120" t="n">
        <f aca="false">+'[1]Index Pricing'!B30</f>
        <v>2.585</v>
      </c>
      <c r="C49" s="134" t="n">
        <f aca="false">+B49+$K$16</f>
        <v>2.585</v>
      </c>
      <c r="D49" s="135" t="n">
        <f aca="false">O49*'[1]Internal Kennedy Total'!T41</f>
        <v>2433.28607832618</v>
      </c>
      <c r="E49" s="136" t="n">
        <f aca="false">+'[1]Index Pricing'!$B$4+'S Kitty Detail'!$K$17</f>
        <v>1.4456</v>
      </c>
      <c r="F49" s="137" t="n">
        <f aca="false">O49*'[1]Internal Kennedy Total'!U41</f>
        <v>6942.32832618026</v>
      </c>
      <c r="G49" s="136" t="n">
        <f aca="false">$C$6+$K$18</f>
        <v>1.05</v>
      </c>
      <c r="H49" s="138" t="n">
        <f aca="false">O49*'[1]Internal Kennedy Total'!V41</f>
        <v>2791.97304184549</v>
      </c>
      <c r="I49" s="136" t="n">
        <f aca="false">B49+$K$20</f>
        <v>2.4279</v>
      </c>
      <c r="J49" s="139" t="n">
        <f aca="false">O49*'[1]Internal Kennedy Total'!W41</f>
        <v>1275.65282993562</v>
      </c>
      <c r="K49" s="136" t="n">
        <f aca="false">B49+$K$19+'[1]Kennedy Gas Daily Pricing'!B30</f>
        <v>2.525</v>
      </c>
      <c r="L49" s="139" t="n">
        <f aca="false">O49*'[1]Internal Kennedy Total'!X41</f>
        <v>3810.75972371245</v>
      </c>
      <c r="M49" s="140" t="n">
        <f aca="false">'[2]Enron Detail'!G37</f>
        <v>-1481</v>
      </c>
      <c r="N49" s="141" t="n">
        <f aca="false">'[2]Enron Detail'!F37</f>
        <v>18735</v>
      </c>
      <c r="O49" s="142" t="n">
        <f aca="false">SUM(M49:N49)</f>
        <v>17254</v>
      </c>
      <c r="P49" s="130" t="n">
        <f aca="false">+C49*D49</f>
        <v>6290.04451247318</v>
      </c>
      <c r="Q49" s="131" t="n">
        <f aca="false">+E49*F49</f>
        <v>10035.8298283262</v>
      </c>
      <c r="R49" s="131" t="n">
        <f aca="false">+G49*H49</f>
        <v>2931.57169393777</v>
      </c>
      <c r="S49" s="131" t="n">
        <f aca="false">I49*J49</f>
        <v>3097.1575058007</v>
      </c>
      <c r="T49" s="132" t="n">
        <f aca="false">K49*L49</f>
        <v>9622.16830237393</v>
      </c>
      <c r="U49" s="143" t="n">
        <f aca="false">SUM(P49:T49)</f>
        <v>31976.7718429118</v>
      </c>
    </row>
    <row r="50" customFormat="false" ht="12.75" hidden="false" customHeight="false" outlineLevel="0" collapsed="false">
      <c r="A50" s="119" t="n">
        <f aca="false">+A49+1</f>
        <v>37189</v>
      </c>
      <c r="B50" s="120" t="n">
        <f aca="false">+'[1]Index Pricing'!B31</f>
        <v>2.405</v>
      </c>
      <c r="C50" s="134" t="n">
        <f aca="false">+B50+$K$16</f>
        <v>2.405</v>
      </c>
      <c r="D50" s="135" t="n">
        <f aca="false">O50*'[1]Internal Kennedy Total'!T42</f>
        <v>2753.9025151778</v>
      </c>
      <c r="E50" s="136" t="n">
        <f aca="false">+'[1]Index Pricing'!$B$4+'S Kitty Detail'!$K$17</f>
        <v>1.4456</v>
      </c>
      <c r="F50" s="137" t="n">
        <f aca="false">O50*'[1]Internal Kennedy Total'!U42</f>
        <v>7857.0685169124</v>
      </c>
      <c r="G50" s="136" t="n">
        <f aca="false">$C$6+$K$18</f>
        <v>1.05</v>
      </c>
      <c r="H50" s="138" t="n">
        <f aca="false">O50*'[1]Internal Kennedy Total'!V42</f>
        <v>3159.85105521827</v>
      </c>
      <c r="I50" s="136" t="n">
        <f aca="false">B50+$K$20</f>
        <v>2.2479</v>
      </c>
      <c r="J50" s="139" t="n">
        <f aca="false">O50*'[1]Internal Kennedy Total'!W42</f>
        <v>1443.73633998265</v>
      </c>
      <c r="K50" s="136" t="n">
        <f aca="false">B50+$K$19+'[1]Kennedy Gas Daily Pricing'!B31</f>
        <v>2.345</v>
      </c>
      <c r="L50" s="139" t="n">
        <f aca="false">O50*'[1]Internal Kennedy Total'!X42</f>
        <v>7433.44157270888</v>
      </c>
      <c r="M50" s="140" t="n">
        <f aca="false">'[2]Enron Detail'!G38</f>
        <v>-3175</v>
      </c>
      <c r="N50" s="141" t="n">
        <f aca="false">'[2]Enron Detail'!F38</f>
        <v>25823</v>
      </c>
      <c r="O50" s="142" t="n">
        <f aca="false">SUM(M50:N50)</f>
        <v>22648</v>
      </c>
      <c r="P50" s="130" t="n">
        <f aca="false">+C50*D50</f>
        <v>6623.1355490026</v>
      </c>
      <c r="Q50" s="131" t="n">
        <f aca="false">+E50*F50</f>
        <v>11358.1782480486</v>
      </c>
      <c r="R50" s="131" t="n">
        <f aca="false">+G50*H50</f>
        <v>3317.84360797919</v>
      </c>
      <c r="S50" s="131" t="n">
        <f aca="false">I50*J50</f>
        <v>3245.37491864701</v>
      </c>
      <c r="T50" s="132" t="n">
        <f aca="false">K50*L50</f>
        <v>17431.4204880023</v>
      </c>
      <c r="U50" s="143" t="n">
        <f aca="false">SUM(P50:T50)</f>
        <v>41975.9528116797</v>
      </c>
    </row>
    <row r="51" customFormat="false" ht="12.75" hidden="false" customHeight="false" outlineLevel="0" collapsed="false">
      <c r="A51" s="119" t="n">
        <f aca="false">+A50+1</f>
        <v>37190</v>
      </c>
      <c r="B51" s="120" t="n">
        <f aca="false">+'[1]Index Pricing'!B32</f>
        <v>2.8</v>
      </c>
      <c r="C51" s="134" t="n">
        <f aca="false">+B51+$K$16</f>
        <v>2.8</v>
      </c>
      <c r="D51" s="135" t="n">
        <f aca="false">O51*'[1]Internal Kennedy Total'!T43</f>
        <v>2869.6370327717</v>
      </c>
      <c r="E51" s="136" t="n">
        <f aca="false">+'[1]Index Pricing'!$B$4+'S Kitty Detail'!$K$17</f>
        <v>1.4456</v>
      </c>
      <c r="F51" s="137" t="n">
        <f aca="false">O51*'[1]Internal Kennedy Total'!U43</f>
        <v>8187.26685526876</v>
      </c>
      <c r="G51" s="136" t="n">
        <f aca="false">$C$6+$K$18</f>
        <v>1.05</v>
      </c>
      <c r="H51" s="138" t="n">
        <f aca="false">O51*'[1]Internal Kennedy Total'!V43</f>
        <v>3292.64582029392</v>
      </c>
      <c r="I51" s="136" t="n">
        <f aca="false">B51+$K$20</f>
        <v>2.6429</v>
      </c>
      <c r="J51" s="139" t="n">
        <f aca="false">O51*'[1]Internal Kennedy Total'!W43</f>
        <v>1504.41028465563</v>
      </c>
      <c r="K51" s="136" t="n">
        <f aca="false">B51+$K$19+'[1]Kennedy Gas Daily Pricing'!B32</f>
        <v>2.68</v>
      </c>
      <c r="L51" s="139" t="n">
        <f aca="false">O51*'[1]Internal Kennedy Total'!X43</f>
        <v>11398.04000701</v>
      </c>
      <c r="M51" s="140" t="n">
        <f aca="false">'[2]Enron Detail'!G39</f>
        <v>-2157</v>
      </c>
      <c r="N51" s="141" t="n">
        <f aca="false">'[2]Enron Detail'!F39</f>
        <v>29409</v>
      </c>
      <c r="O51" s="142" t="n">
        <f aca="false">SUM(M51:N51)</f>
        <v>27252</v>
      </c>
      <c r="P51" s="130" t="n">
        <f aca="false">+C51*D51</f>
        <v>8034.98369176076</v>
      </c>
      <c r="Q51" s="131" t="n">
        <f aca="false">+E51*F51</f>
        <v>11835.5129659765</v>
      </c>
      <c r="R51" s="131" t="n">
        <f aca="false">+G51*H51</f>
        <v>3457.27811130862</v>
      </c>
      <c r="S51" s="131" t="n">
        <f aca="false">I51*J51</f>
        <v>3976.00594131638</v>
      </c>
      <c r="T51" s="132" t="n">
        <f aca="false">K51*L51</f>
        <v>30546.7472187868</v>
      </c>
      <c r="U51" s="143" t="n">
        <f aca="false">SUM(P51:T51)</f>
        <v>57850.527929149</v>
      </c>
    </row>
    <row r="52" customFormat="false" ht="12.75" hidden="false" customHeight="false" outlineLevel="0" collapsed="false">
      <c r="A52" s="119" t="n">
        <f aca="false">+A51+1</f>
        <v>37191</v>
      </c>
      <c r="B52" s="120" t="n">
        <f aca="false">+'[1]Index Pricing'!B33</f>
        <v>2.38</v>
      </c>
      <c r="C52" s="134" t="n">
        <f aca="false">+B52+$K$16</f>
        <v>2.38</v>
      </c>
      <c r="D52" s="135" t="n">
        <f aca="false">O52*'[1]Internal Kennedy Total'!T44</f>
        <v>2846.02238405519</v>
      </c>
      <c r="E52" s="136" t="n">
        <f aca="false">+'[1]Index Pricing'!$B$4+'S Kitty Detail'!$K$17</f>
        <v>1.4456</v>
      </c>
      <c r="F52" s="137" t="n">
        <f aca="false">O52*'[1]Internal Kennedy Total'!U44</f>
        <v>8119.89267918743</v>
      </c>
      <c r="G52" s="136" t="n">
        <f aca="false">$C$6+$K$18</f>
        <v>1.05</v>
      </c>
      <c r="H52" s="138" t="n">
        <f aca="false">O52*'[1]Internal Kennedy Total'!V44</f>
        <v>3265.55017247988</v>
      </c>
      <c r="I52" s="136" t="n">
        <f aca="false">B52+$K$20</f>
        <v>2.2229</v>
      </c>
      <c r="J52" s="139" t="n">
        <f aca="false">O52*'[1]Internal Kennedy Total'!W44</f>
        <v>1492.03027980069</v>
      </c>
      <c r="K52" s="136" t="n">
        <f aca="false">B52+$K$19+'[1]Kennedy Gas Daily Pricing'!B33</f>
        <v>2.26</v>
      </c>
      <c r="L52" s="139" t="n">
        <f aca="false">O52*'[1]Internal Kennedy Total'!X44</f>
        <v>10757.5044844768</v>
      </c>
      <c r="M52" s="140" t="n">
        <f aca="false">'[2]Enron Detail'!G40</f>
        <v>-2055</v>
      </c>
      <c r="N52" s="141" t="n">
        <f aca="false">'[2]Enron Detail'!F40</f>
        <v>28536</v>
      </c>
      <c r="O52" s="142" t="n">
        <f aca="false">SUM(M52:N52)</f>
        <v>26481</v>
      </c>
      <c r="P52" s="130" t="n">
        <f aca="false">+C52*D52</f>
        <v>6773.53327405136</v>
      </c>
      <c r="Q52" s="131" t="n">
        <f aca="false">+E52*F52</f>
        <v>11738.1168570333</v>
      </c>
      <c r="R52" s="131" t="n">
        <f aca="false">+G52*H52</f>
        <v>3428.82768110387</v>
      </c>
      <c r="S52" s="131" t="n">
        <f aca="false">I52*J52</f>
        <v>3316.63410896895</v>
      </c>
      <c r="T52" s="132" t="n">
        <f aca="false">K52*L52</f>
        <v>24311.9601349176</v>
      </c>
      <c r="U52" s="143" t="n">
        <f aca="false">SUM(P52:T52)</f>
        <v>49569.0720560751</v>
      </c>
    </row>
    <row r="53" customFormat="false" ht="12.75" hidden="false" customHeight="false" outlineLevel="0" collapsed="false">
      <c r="A53" s="119" t="n">
        <f aca="false">+A52+1</f>
        <v>37192</v>
      </c>
      <c r="B53" s="120" t="n">
        <f aca="false">+'[1]Index Pricing'!B34</f>
        <v>2.38</v>
      </c>
      <c r="C53" s="134" t="n">
        <f aca="false">+B53+$K$16</f>
        <v>2.38</v>
      </c>
      <c r="D53" s="135" t="n">
        <f aca="false">O53*'[1]Internal Kennedy Total'!T45</f>
        <v>2864.84585157183</v>
      </c>
      <c r="E53" s="136" t="n">
        <f aca="false">+'[1]Index Pricing'!$B$4+'S Kitty Detail'!$K$17</f>
        <v>1.4456</v>
      </c>
      <c r="F53" s="137" t="n">
        <f aca="false">O53*'[1]Internal Kennedy Total'!U45</f>
        <v>8173.59729407083</v>
      </c>
      <c r="G53" s="136" t="n">
        <f aca="false">$C$6+$K$18</f>
        <v>1.05</v>
      </c>
      <c r="H53" s="138" t="n">
        <f aca="false">O53*'[1]Internal Kennedy Total'!V45</f>
        <v>3287.14837843215</v>
      </c>
      <c r="I53" s="136" t="n">
        <f aca="false">B53+$K$20</f>
        <v>2.2229</v>
      </c>
      <c r="J53" s="139" t="n">
        <f aca="false">O53*'[1]Internal Kennedy Total'!W45</f>
        <v>1501.89850278552</v>
      </c>
      <c r="K53" s="136" t="n">
        <f aca="false">B53+$K$19+'[1]Kennedy Gas Daily Pricing'!B34</f>
        <v>2.26</v>
      </c>
      <c r="L53" s="139" t="n">
        <f aca="false">O53*'[1]Internal Kennedy Total'!X45</f>
        <v>11559.5099731397</v>
      </c>
      <c r="M53" s="140" t="n">
        <f aca="false">'[2]Enron Detail'!G41</f>
        <v>-1965</v>
      </c>
      <c r="N53" s="141" t="n">
        <f aca="false">'[2]Enron Detail'!F41</f>
        <v>29352</v>
      </c>
      <c r="O53" s="142" t="n">
        <f aca="false">SUM(M53:N53)</f>
        <v>27387</v>
      </c>
      <c r="P53" s="130" t="n">
        <f aca="false">+C53*D53</f>
        <v>6818.33312674095</v>
      </c>
      <c r="Q53" s="131" t="n">
        <f aca="false">+E53*F53</f>
        <v>11815.7522483088</v>
      </c>
      <c r="R53" s="131" t="n">
        <f aca="false">+G53*H53</f>
        <v>3451.50579735376</v>
      </c>
      <c r="S53" s="131" t="n">
        <f aca="false">I53*J53</f>
        <v>3338.57018184192</v>
      </c>
      <c r="T53" s="132" t="n">
        <f aca="false">K53*L53</f>
        <v>26124.4925392957</v>
      </c>
      <c r="U53" s="143" t="n">
        <f aca="false">SUM(P53:T53)</f>
        <v>51548.6538935411</v>
      </c>
    </row>
    <row r="54" customFormat="false" ht="12.75" hidden="false" customHeight="false" outlineLevel="0" collapsed="false">
      <c r="A54" s="119" t="n">
        <f aca="false">+A53+1</f>
        <v>37193</v>
      </c>
      <c r="B54" s="120" t="n">
        <f aca="false">+'[1]Index Pricing'!B35</f>
        <v>2.38</v>
      </c>
      <c r="C54" s="134" t="n">
        <f aca="false">+B54+$K$16</f>
        <v>2.38</v>
      </c>
      <c r="D54" s="135" t="n">
        <f aca="false">O54*'[1]Internal Kennedy Total'!T46</f>
        <v>2865.22500563077</v>
      </c>
      <c r="E54" s="136" t="n">
        <f aca="false">+'[1]Index Pricing'!$B$4+'S Kitty Detail'!$K$17</f>
        <v>1.4456</v>
      </c>
      <c r="F54" s="137" t="n">
        <f aca="false">O54*'[1]Internal Kennedy Total'!U46</f>
        <v>8174.67904602217</v>
      </c>
      <c r="G54" s="136" t="n">
        <f aca="false">$C$6+$K$18</f>
        <v>1.05</v>
      </c>
      <c r="H54" s="138" t="n">
        <f aca="false">O54*'[1]Internal Kennedy Total'!V46</f>
        <v>3287.58342300858</v>
      </c>
      <c r="I54" s="136" t="n">
        <f aca="false">B54+$K$20</f>
        <v>2.2229</v>
      </c>
      <c r="J54" s="139" t="n">
        <f aca="false">O54*'[1]Internal Kennedy Total'!W46</f>
        <v>1502.09727470657</v>
      </c>
      <c r="K54" s="136" t="n">
        <f aca="false">B54+$K$19+'[1]Kennedy Gas Daily Pricing'!B35</f>
        <v>2.26</v>
      </c>
      <c r="L54" s="139" t="n">
        <f aca="false">O54*'[1]Internal Kennedy Total'!X46</f>
        <v>11391.4152506319</v>
      </c>
      <c r="M54" s="140" t="n">
        <f aca="false">'[2]Enron Detail'!G42</f>
        <v>-1908</v>
      </c>
      <c r="N54" s="141" t="n">
        <f aca="false">'[2]Enron Detail'!F42</f>
        <v>29129</v>
      </c>
      <c r="O54" s="142" t="n">
        <f aca="false">SUM(M54:N54)</f>
        <v>27221</v>
      </c>
      <c r="P54" s="130" t="n">
        <f aca="false">+C54*D54</f>
        <v>6819.23551340124</v>
      </c>
      <c r="Q54" s="131" t="n">
        <f aca="false">+E54*F54</f>
        <v>11817.3160289297</v>
      </c>
      <c r="R54" s="131" t="n">
        <f aca="false">+G54*H54</f>
        <v>3451.96259415901</v>
      </c>
      <c r="S54" s="131" t="n">
        <f aca="false">I54*J54</f>
        <v>3339.01203194524</v>
      </c>
      <c r="T54" s="132" t="n">
        <f aca="false">K54*L54</f>
        <v>25744.5984664281</v>
      </c>
      <c r="U54" s="143" t="n">
        <f aca="false">SUM(P54:T54)</f>
        <v>51172.1246348632</v>
      </c>
    </row>
    <row r="55" customFormat="false" ht="12.75" hidden="false" customHeight="false" outlineLevel="0" collapsed="false">
      <c r="A55" s="119" t="n">
        <f aca="false">+A54+1</f>
        <v>37194</v>
      </c>
      <c r="B55" s="120" t="n">
        <f aca="false">+'[1]Index Pricing'!B36</f>
        <v>2.65</v>
      </c>
      <c r="C55" s="134" t="n">
        <f aca="false">+B55+$K$16</f>
        <v>2.65</v>
      </c>
      <c r="D55" s="135" t="n">
        <f aca="false">O55*'[1]Internal Kennedy Total'!T47</f>
        <v>2556.71940017527</v>
      </c>
      <c r="E55" s="136" t="n">
        <f aca="false">+'[1]Index Pricing'!$B$4+'S Kitty Detail'!$K$17</f>
        <v>1.4456</v>
      </c>
      <c r="F55" s="137" t="n">
        <f aca="false">O55*'[1]Internal Kennedy Total'!U47</f>
        <v>7294.49186925898</v>
      </c>
      <c r="G55" s="136" t="n">
        <f aca="false">$C$6+$K$18</f>
        <v>1.05</v>
      </c>
      <c r="H55" s="138" t="n">
        <f aca="false">O55*'[1]Internal Kennedy Total'!V47</f>
        <v>2933.60148008699</v>
      </c>
      <c r="I55" s="136" t="n">
        <f aca="false">B55+$K$20</f>
        <v>2.4929</v>
      </c>
      <c r="J55" s="139" t="n">
        <f aca="false">O55*'[1]Internal Kennedy Total'!W47</f>
        <v>1562.2370086663</v>
      </c>
      <c r="K55" s="136" t="n">
        <f aca="false">B55+$K$19+'[1]Kennedy Gas Daily Pricing'!B36</f>
        <v>2.53</v>
      </c>
      <c r="L55" s="139" t="n">
        <f aca="false">O55*'[1]Internal Kennedy Total'!X47</f>
        <v>4380.95024181246</v>
      </c>
      <c r="M55" s="140" t="n">
        <f aca="false">'[2]Enron Detail'!G43</f>
        <v>-2077</v>
      </c>
      <c r="N55" s="141" t="n">
        <f aca="false">'[2]Enron Detail'!F43</f>
        <v>20805</v>
      </c>
      <c r="O55" s="142" t="n">
        <f aca="false">SUM(M55:N55)</f>
        <v>18728</v>
      </c>
      <c r="P55" s="130" t="n">
        <f aca="false">+C55*D55</f>
        <v>6775.30641046448</v>
      </c>
      <c r="Q55" s="131" t="n">
        <f aca="false">+E55*F55</f>
        <v>10544.9174462008</v>
      </c>
      <c r="R55" s="131" t="n">
        <f aca="false">+G55*H55</f>
        <v>3080.28155409134</v>
      </c>
      <c r="S55" s="131" t="n">
        <f aca="false">I55*J55</f>
        <v>3894.50063890422</v>
      </c>
      <c r="T55" s="132" t="n">
        <f aca="false">K55*L55</f>
        <v>11083.8041117855</v>
      </c>
      <c r="U55" s="143" t="n">
        <f aca="false">SUM(P55:T55)</f>
        <v>35378.8101614463</v>
      </c>
    </row>
    <row r="56" customFormat="false" ht="13.5" hidden="false" customHeight="false" outlineLevel="0" collapsed="false">
      <c r="A56" s="119" t="n">
        <f aca="false">+A55+1</f>
        <v>37195</v>
      </c>
      <c r="B56" s="120" t="n">
        <f aca="false">+'[1]Index Pricing'!B37</f>
        <v>2.64</v>
      </c>
      <c r="C56" s="145" t="n">
        <f aca="false">+B56+$K$16</f>
        <v>2.64</v>
      </c>
      <c r="D56" s="146" t="n">
        <f aca="false">O56*'[1]Internal Kennedy Total'!T48</f>
        <v>2807.81155817928</v>
      </c>
      <c r="E56" s="147" t="n">
        <f aca="false">+'[1]Index Pricing'!$B$4+'S Kitty Detail'!$K$17</f>
        <v>1.4456</v>
      </c>
      <c r="F56" s="148" t="n">
        <f aca="false">O56*'[1]Internal Kennedy Total'!U48</f>
        <v>8010.8746310393</v>
      </c>
      <c r="G56" s="147" t="n">
        <f aca="false">$C$6+$K$18</f>
        <v>1.05</v>
      </c>
      <c r="H56" s="149" t="n">
        <f aca="false">O56*'[1]Internal Kennedy Total'!V48</f>
        <v>3221.70674744964</v>
      </c>
      <c r="I56" s="150" t="n">
        <f aca="false">B56+$K$20</f>
        <v>2.4829</v>
      </c>
      <c r="J56" s="151" t="n">
        <f aca="false">O56*'[1]Internal Kennedy Total'!W48</f>
        <v>1875.21223654912</v>
      </c>
      <c r="K56" s="150" t="n">
        <f aca="false">B56+$K$19+'[1]Kennedy Gas Daily Pricing'!B37</f>
        <v>2.52</v>
      </c>
      <c r="L56" s="151" t="n">
        <f aca="false">O56*'[1]Internal Kennedy Total'!X48</f>
        <v>9867.39482678266</v>
      </c>
      <c r="M56" s="152" t="n">
        <f aca="false">'[2]Enron Detail'!G44</f>
        <v>-1800</v>
      </c>
      <c r="N56" s="153" t="n">
        <f aca="false">'[2]Enron Detail'!F44</f>
        <v>27583</v>
      </c>
      <c r="O56" s="153" t="n">
        <f aca="false">SUM(M56:N56)</f>
        <v>25783</v>
      </c>
      <c r="P56" s="154" t="n">
        <f aca="false">+C56*D56</f>
        <v>7412.62251359329</v>
      </c>
      <c r="Q56" s="155" t="n">
        <f aca="false">+E56*F56</f>
        <v>11580.5203666304</v>
      </c>
      <c r="R56" s="155" t="n">
        <f aca="false">+G56*H56</f>
        <v>3382.79208482212</v>
      </c>
      <c r="S56" s="155" t="n">
        <f aca="false">I56*J56</f>
        <v>4655.9644621278</v>
      </c>
      <c r="T56" s="156" t="n">
        <f aca="false">K56*L56</f>
        <v>24865.8349634923</v>
      </c>
      <c r="U56" s="157" t="n">
        <f aca="false">SUM(P56:T56)</f>
        <v>51897.7343906659</v>
      </c>
    </row>
    <row r="57" customFormat="false" ht="12.75" hidden="false" customHeight="false" outlineLevel="0" collapsed="false">
      <c r="D57" s="158" t="n">
        <f aca="false">SUM(D26:D56)</f>
        <v>88438.1689928308</v>
      </c>
      <c r="F57" s="159" t="n">
        <f aca="false">SUM(F26:F56)</f>
        <v>252320.025657149</v>
      </c>
      <c r="H57" s="158" t="n">
        <f aca="false">SUM(H26:H56)</f>
        <v>101474.703651784</v>
      </c>
      <c r="J57" s="160" t="n">
        <f aca="false">SUM(J26:J56)</f>
        <v>38864.0673317845</v>
      </c>
      <c r="K57" s="160"/>
      <c r="L57" s="160" t="n">
        <f aca="false">SUM(L26:L56)</f>
        <v>315493.034366452</v>
      </c>
      <c r="M57" s="161" t="n">
        <f aca="false">SUM(M26:M56)</f>
        <v>-65301</v>
      </c>
      <c r="N57" s="142" t="n">
        <f aca="false">SUM(N26:N56)</f>
        <v>861891</v>
      </c>
      <c r="O57" s="142" t="n">
        <f aca="false">SUM(O26:O56)</f>
        <v>796590</v>
      </c>
      <c r="P57" s="162" t="n">
        <f aca="false">SUM(P26:P56)</f>
        <v>171999.056107176</v>
      </c>
      <c r="Q57" s="162" t="n">
        <f aca="false">SUM(Q26:Q56)</f>
        <v>364753.829089975</v>
      </c>
      <c r="R57" s="162" t="n">
        <f aca="false">SUM(R26:R56)</f>
        <v>106548.438834373</v>
      </c>
      <c r="S57" s="162" t="n">
        <f aca="false">SUM(S26:S56)</f>
        <v>72148.8711508942</v>
      </c>
      <c r="T57" s="162" t="n">
        <f aca="false">SUM(T26:T56)</f>
        <v>578519.964571781</v>
      </c>
      <c r="U57" s="163" t="n">
        <f aca="false">SUM(P57:T57)</f>
        <v>1293970.1597542</v>
      </c>
    </row>
    <row r="58" customFormat="false" ht="12.75" hidden="false" customHeight="false" outlineLevel="0" collapsed="false">
      <c r="D58" s="91"/>
      <c r="F58" s="91"/>
      <c r="M58" s="91"/>
      <c r="P58" s="54"/>
      <c r="R58" s="164"/>
    </row>
    <row r="59" customFormat="false" ht="12.75" hidden="false" customHeight="false" outlineLevel="0" collapsed="false">
      <c r="L59" s="179"/>
      <c r="Q59" s="51" t="s">
        <v>109</v>
      </c>
      <c r="R59" s="165" t="n">
        <f aca="false">U57/N57</f>
        <v>1.50131531684888</v>
      </c>
      <c r="V59" s="166"/>
    </row>
    <row r="60" customFormat="false" ht="12.75" hidden="false" customHeight="false" outlineLevel="0" collapsed="false">
      <c r="A60" s="55" t="s">
        <v>110</v>
      </c>
      <c r="O60" s="77"/>
      <c r="S60" s="37"/>
      <c r="Z60" s="178"/>
    </row>
    <row r="61" customFormat="false" ht="12.75" hidden="false" customHeight="false" outlineLevel="0" collapsed="false">
      <c r="U61" s="166"/>
    </row>
    <row r="62" customFormat="false" ht="12.75" hidden="false" customHeight="false" outlineLevel="0" collapsed="false">
      <c r="R62" s="167"/>
      <c r="S62" s="167"/>
      <c r="U62" s="168"/>
    </row>
    <row r="63" customFormat="false" ht="12.75" hidden="false" customHeight="false" outlineLevel="0" collapsed="false">
      <c r="U63" s="168"/>
    </row>
    <row r="64" customFormat="false" ht="12.75" hidden="false" customHeight="false" outlineLevel="0" collapsed="false">
      <c r="U64" s="166"/>
    </row>
  </sheetData>
  <mergeCells count="2">
    <mergeCell ref="C22:U22"/>
    <mergeCell ref="P23:T23"/>
  </mergeCells>
  <printOptions headings="false" gridLines="false" gridLinesSet="true" horizontalCentered="false" verticalCentered="false"/>
  <pageMargins left="0.25" right="0.25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2001-11-28T16:42:49Z</dcterms:created>
  <dc:creator>Tyrell</dc:creator>
  <dc:description/>
  <dc:language>en-US</dc:language>
  <cp:lastModifiedBy>Tyrell</cp:lastModifiedBy>
  <dcterms:modified xsi:type="dcterms:W3CDTF">2001-11-28T16:44:36Z</dcterms:modified>
  <cp:revision>0</cp:revision>
  <dc:subject/>
  <dc:title/>
</cp:coreProperties>
</file>