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nnedy Summary" sheetId="1" state="visible" r:id="rId3"/>
    <sheet name="Box Draw Detail" sheetId="2" state="visible" r:id="rId4"/>
    <sheet name="S Kitty Detail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'Box Draw Detail'!$A$1:$W$60</definedName>
    <definedName function="false" hidden="false" localSheetId="0" name="_xlnm.Print_Area" vbProcedure="false">'Kennedy Summary'!$A$1:$I$44</definedName>
    <definedName function="false" hidden="false" localSheetId="2" name="_xlnm.Print_Area" vbProcedure="false">'S Kitty Detail'!$A$1:$W$61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<sst xmlns="http://schemas.openxmlformats.org/spreadsheetml/2006/main" count="196" uniqueCount="117">
  <si>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</si>
  <si>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</si>
  <si>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</si>
  <si>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</si>
  <si>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Kennedy Oil</t>
  </si>
  <si>
    <t xml:space="preserve">Bank:  First Interstate Bank</t>
  </si>
  <si>
    <t xml:space="preserve">ABA:  102300129</t>
  </si>
  <si>
    <t xml:space="preserve">Due Date:</t>
  </si>
  <si>
    <t xml:space="preserve">Acct:  362170342</t>
  </si>
  <si>
    <t xml:space="preserve">Payment Method:</t>
  </si>
  <si>
    <t xml:space="preserve">Contact:  Theresa Staab</t>
  </si>
  <si>
    <t xml:space="preserve">Contact:  Ruth Reile</t>
  </si>
  <si>
    <t xml:space="preserve">Wire</t>
  </si>
  <si>
    <t xml:space="preserve">Tel:  (303) 575-6485</t>
  </si>
  <si>
    <t xml:space="preserve">Tel:  (307) 682-8726</t>
  </si>
  <si>
    <t xml:space="preserve">Terms:</t>
  </si>
  <si>
    <t xml:space="preserve">Fax: (303) 534-0552</t>
  </si>
  <si>
    <t xml:space="preserve">Fax: (307) 682-6060</t>
  </si>
  <si>
    <t xml:space="preserve">Last Day of Month</t>
  </si>
  <si>
    <t xml:space="preserve">Delivery Period: </t>
  </si>
  <si>
    <t xml:space="preserve">Contract #</t>
  </si>
  <si>
    <t xml:space="preserve">Meter # / Meter Name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</si>
  <si>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</si>
  <si>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</si>
  <si>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</si>
  <si>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</si>
  <si>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</si>
  <si>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</si>
  <si>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</si>
  <si>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</si>
  <si>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</si>
  <si>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</si>
  <si>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</si>
  <si>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</si>
  <si>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</si>
  <si>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</si>
  <si>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</si>
  <si>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</si>
  <si>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</si>
  <si>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</si>
  <si>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</si>
  <si>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</si>
  <si>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</si>
  <si>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</si>
  <si>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Fuel Loss</t>
  </si>
  <si>
    <t xml:space="preserve">$             0.00</t>
  </si>
  <si>
    <t xml:space="preserve">$                                        0.00</t>
  </si>
  <si>
    <t xml:space="preserve">S. Kitty</t>
  </si>
  <si>
    <t xml:space="preserve">Total</t>
  </si>
  <si>
    <t xml:space="preserve">TOTAL PAYMENT</t>
  </si>
  <si>
    <t xml:space="preserve">Kennedy</t>
  </si>
  <si>
    <t xml:space="preserve">Contact:</t>
  </si>
  <si>
    <t xml:space="preserve">Ruth Reile</t>
  </si>
  <si>
    <t xml:space="preserve">Enron North America</t>
  </si>
  <si>
    <t xml:space="preserve">PH:</t>
  </si>
  <si>
    <t xml:space="preserve">307-682-8726</t>
  </si>
  <si>
    <t xml:space="preserve">FAX:</t>
  </si>
  <si>
    <t xml:space="preserve">307-682-6060</t>
  </si>
  <si>
    <t xml:space="preserve">Theresa Staab</t>
  </si>
  <si>
    <t xml:space="preserve">303-575-6485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</si>
  <si>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</si>
  <si>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</si>
  <si>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</si>
  <si>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</si>
  <si>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</si>
  <si>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</si>
  <si>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</si>
  <si>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</si>
  <si>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</si>
  <si>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</si>
  <si>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Index Discount/Premium</t>
  </si>
  <si>
    <t xml:space="preserve">Crestone Transport/MMBtu</t>
  </si>
  <si>
    <t xml:space="preserve">WIC Xport</t>
  </si>
  <si>
    <t xml:space="preserve">Trailblazer Xport</t>
  </si>
  <si>
    <t xml:space="preserve">Trailblazer Fuel (0%*NGPLindex)</t>
  </si>
  <si>
    <t xml:space="preserve">Total Receipts Fee Adjustment*</t>
  </si>
  <si>
    <t xml:space="preserve">Total Net Back</t>
  </si>
  <si>
    <t xml:space="preserve">FOM Nom.</t>
  </si>
  <si>
    <t xml:space="preserve">CIG GD</t>
  </si>
  <si>
    <t xml:space="preserve">IF NGPL Midcont.</t>
  </si>
  <si>
    <t xml:space="preserve">IF CIG Rockies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</si>
  <si>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</si>
  <si>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</si>
  <si>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</si>
  <si>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</si>
  <si>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</si>
  <si>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</si>
  <si>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NGPL Volume MMBtu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</si>
  <si>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</si>
  <si>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</si>
  <si>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</si>
  <si>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</si>
  <si>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</si>
  <si>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</si>
  <si>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</si>
  <si>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</si>
  <si>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</si>
  <si>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</si>
  <si>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(7% Max to Maverick)</t>
  </si>
  <si>
    <t xml:space="preserve">CIG GD Rockies</t>
  </si>
  <si>
    <t xml:space="preserve">CIG GD less Netback</t>
  </si>
  <si>
    <t xml:space="preserve">NGPL less Netback</t>
  </si>
  <si>
    <t xml:space="preserve">CIG less Netback</t>
  </si>
  <si>
    <t xml:space="preserve">$ FOM CIG GD</t>
  </si>
  <si>
    <t xml:space="preserve">$ NGPL</t>
  </si>
  <si>
    <t xml:space="preserve">$ FOM CIG</t>
  </si>
  <si>
    <t xml:space="preserve">$ Add'l CIG GD + .10</t>
  </si>
  <si>
    <t xml:space="preserve">$ Add'l CIG GD - Daily Discount</t>
  </si>
  <si>
    <t xml:space="preserve">Total Payment</t>
  </si>
  <si>
    <t xml:space="preserve">Avg. $/Mmbtu:</t>
  </si>
  <si>
    <t xml:space="preserve">*Total Receipts Fee Adjustment is calculated by applying the Field Services Fee to the fuel volume and then dividing that dollar amount(fee times fuel volume) by the volume purchased.</t>
  </si>
  <si>
    <t xml:space="preserve">S. Kitty Net Backs:</t>
  </si>
  <si>
    <t xml:space="preserve">EMS Transport/MMBtu</t>
  </si>
  <si>
    <t xml:space="preserve">SOUTH KITTY</t>
  </si>
  <si>
    <t xml:space="preserve"> Total South Kitty Allocated Fuel MMBtu</t>
  </si>
  <si>
    <t xml:space="preserve">Total South Kitty Production MMBtu</t>
  </si>
  <si>
    <t xml:space="preserve">Total South Kitty Payments by Pricing Package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</si>
</sst>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0"/>
    <numFmt numFmtId="171" formatCode="_(\$* #,##0.0000_);_(\$* \(#,##0.0000\);_(\$* \-????_);_(@_)"/>
    <numFmt numFmtId="172" formatCode="[$-409]m/d/yyyy"/>
    <numFmt numFmtId="173" formatCode="_(\$* #,##0.0000_);_(\$* \(#,##0.0000\);_(\$* \-??_);_(@_)"/>
    <numFmt numFmtId="174" formatCode="_(\$* #,##0.000000_);_(\$* \(#,##0.000000\);_(\$* \-??_);_(@_)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000"/>
    <numFmt numFmtId="180" formatCode="_(* #,##0_);_(* \(#,##0\);_(* \-_);_(@_)"/>
    <numFmt numFmtId="181" formatCode="0.0%"/>
    <numFmt numFmtId="182" formatCode="_(* #,##0.0000_);_(* \(#,##0.0000\);_(* \-??_);_(@_)"/>
    <numFmt numFmtId="183" formatCode="[$-409]d\-mmm"/>
    <numFmt numFmtId="184" formatCode="#,##0"/>
    <numFmt numFmtId="185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20"/>
      <color rgb="FFFFFF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1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1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1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1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6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2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1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2" fillId="0" borderId="16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22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5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25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25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2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9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2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2688120</xdr:colOff>
      <xdr:row>2</xdr:row>
      <xdr:rowOff>66240</xdr:rowOff>
    </xdr:from>
    <xdr:to>
      <xdr:col>5</xdr:col>
      <xdr:colOff>1140120</xdr:colOff>
      <xdr:row>13</xdr:row>
      <xdr:rowOff>18720</xdr:rowOff>
    </xdr:to>
    <xdr:sp>
      <xdr:nvSpPr>
        <xdr:cNvPr id="0" name="Text 5"/>
        <xdr:cNvSpPr/>
      </xdr:nvSpPr>
      <xdr:spPr>
        <a:xfrm>
          <a:off x="4248360" y="390240"/>
          <a:ext cx="6755760" cy="174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0" strike="noStrike" u="none">
              <a:solidFill>
                <a:srgbClr val="ffff00"/>
              </a:solidFill>
              <a:effectLst/>
              <a:uFillTx/>
              <a:latin typeface="Arial"/>
            </a:rPr>
            <a:t>Estimate</a:t>
          </a:r>
          <a:endParaRPr b="0" lang="en-US" sz="1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60480</xdr:colOff>
      <xdr:row>4</xdr:row>
      <xdr:rowOff>56880</xdr:rowOff>
    </xdr:from>
    <xdr:to>
      <xdr:col>11</xdr:col>
      <xdr:colOff>162000</xdr:colOff>
      <xdr:row>14</xdr:row>
      <xdr:rowOff>161640</xdr:rowOff>
    </xdr:to>
    <xdr:sp>
      <xdr:nvSpPr>
        <xdr:cNvPr id="1" name="Text 3"/>
        <xdr:cNvSpPr/>
      </xdr:nvSpPr>
      <xdr:spPr>
        <a:xfrm>
          <a:off x="6661800" y="704520"/>
          <a:ext cx="6752520" cy="174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0" strike="noStrike" u="none">
              <a:solidFill>
                <a:srgbClr val="ffff00"/>
              </a:solidFill>
              <a:effectLst/>
              <a:uFillTx/>
              <a:latin typeface="Arial"/>
            </a:rPr>
            <a:t>Estimate</a:t>
          </a:r>
          <a:endParaRPr b="0" lang="en-US" sz="1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161280</xdr:colOff>
      <xdr:row>3</xdr:row>
      <xdr:rowOff>28440</xdr:rowOff>
    </xdr:from>
    <xdr:to>
      <xdr:col>11</xdr:col>
      <xdr:colOff>262440</xdr:colOff>
      <xdr:row>13</xdr:row>
      <xdr:rowOff>142560</xdr:rowOff>
    </xdr:to>
    <xdr:sp>
      <xdr:nvSpPr>
        <xdr:cNvPr id="2" name="Text 3"/>
        <xdr:cNvSpPr/>
      </xdr:nvSpPr>
      <xdr:spPr>
        <a:xfrm>
          <a:off x="6802920" y="514080"/>
          <a:ext cx="6751800" cy="174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0" strike="noStrike" u="none">
              <a:solidFill>
                <a:srgbClr val="ffff00"/>
              </a:solidFill>
              <a:effectLst/>
              <a:uFillTx/>
              <a:latin typeface="Arial"/>
            </a:rPr>
            <a:t>Estimate</a:t>
          </a:r>
          <a:endParaRPr b="0" lang="en-US" sz="1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Nov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Misc/Logistics/Powder%20River/2001/October%202001/Enron%20Statement%20Oct%2001%20I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Kennedy Gas Daily Pricing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Westport Summary"/>
      <sheetName val="Westport Detail"/>
      <sheetName val="Citation Summary"/>
      <sheetName val="Citation Detail"/>
      <sheetName val="Internal Xfer Summary"/>
    </sheetNames>
    <sheetDataSet>
      <sheetData sheetId="0">
        <row r="1">
          <cell r="A1">
            <v>37196</v>
          </cell>
        </row>
        <row r="3">
          <cell r="B3">
            <v>2.54</v>
          </cell>
        </row>
        <row r="3">
          <cell r="F3">
            <v>0.0068</v>
          </cell>
        </row>
        <row r="4">
          <cell r="B4">
            <v>3.04</v>
          </cell>
        </row>
        <row r="7">
          <cell r="A7">
            <v>37196</v>
          </cell>
          <cell r="B7">
            <v>2.67</v>
          </cell>
        </row>
        <row r="8">
          <cell r="A8">
            <v>37197</v>
          </cell>
          <cell r="B8">
            <v>2.36</v>
          </cell>
        </row>
        <row r="9">
          <cell r="A9">
            <v>37198</v>
          </cell>
          <cell r="B9">
            <v>2.015</v>
          </cell>
        </row>
        <row r="10">
          <cell r="A10">
            <v>37199</v>
          </cell>
          <cell r="B10">
            <v>2.015</v>
          </cell>
        </row>
        <row r="11">
          <cell r="A11">
            <v>37200</v>
          </cell>
          <cell r="B11">
            <v>2.015</v>
          </cell>
        </row>
        <row r="12">
          <cell r="A12">
            <v>37201</v>
          </cell>
          <cell r="B12">
            <v>2.16</v>
          </cell>
        </row>
        <row r="13">
          <cell r="A13">
            <v>37202</v>
          </cell>
          <cell r="B13">
            <v>2.135</v>
          </cell>
        </row>
        <row r="14">
          <cell r="A14">
            <v>37203</v>
          </cell>
          <cell r="B14">
            <v>2.13</v>
          </cell>
        </row>
        <row r="15">
          <cell r="A15">
            <v>37204</v>
          </cell>
          <cell r="B15">
            <v>1.935</v>
          </cell>
        </row>
        <row r="16">
          <cell r="A16">
            <v>37205</v>
          </cell>
          <cell r="B16">
            <v>1.7</v>
          </cell>
        </row>
        <row r="17">
          <cell r="A17">
            <v>37206</v>
          </cell>
          <cell r="B17">
            <v>1.7</v>
          </cell>
        </row>
        <row r="18">
          <cell r="A18">
            <v>37207</v>
          </cell>
          <cell r="B18">
            <v>1.7</v>
          </cell>
        </row>
        <row r="19">
          <cell r="A19">
            <v>37208</v>
          </cell>
          <cell r="B19">
            <v>1.52</v>
          </cell>
        </row>
        <row r="20">
          <cell r="A20">
            <v>37209</v>
          </cell>
          <cell r="B20">
            <v>1.595</v>
          </cell>
        </row>
        <row r="21">
          <cell r="A21">
            <v>37210</v>
          </cell>
          <cell r="B21">
            <v>1.84</v>
          </cell>
        </row>
        <row r="22">
          <cell r="A22">
            <v>37211</v>
          </cell>
          <cell r="B22">
            <v>1.435</v>
          </cell>
        </row>
        <row r="23">
          <cell r="A23">
            <v>37212</v>
          </cell>
          <cell r="B23">
            <v>1.135</v>
          </cell>
        </row>
        <row r="24">
          <cell r="A24">
            <v>37213</v>
          </cell>
          <cell r="B24">
            <v>1.135</v>
          </cell>
        </row>
        <row r="25">
          <cell r="A25">
            <v>37214</v>
          </cell>
          <cell r="B25">
            <v>1.135</v>
          </cell>
        </row>
        <row r="26">
          <cell r="A26">
            <v>37215</v>
          </cell>
          <cell r="B26">
            <v>1.535</v>
          </cell>
        </row>
        <row r="27">
          <cell r="A27">
            <v>37216</v>
          </cell>
          <cell r="B27">
            <v>2.205</v>
          </cell>
        </row>
        <row r="28">
          <cell r="A28">
            <v>37217</v>
          </cell>
          <cell r="B28">
            <v>1.43</v>
          </cell>
        </row>
        <row r="29">
          <cell r="A29">
            <v>37218</v>
          </cell>
          <cell r="B29">
            <v>1.43</v>
          </cell>
        </row>
        <row r="30">
          <cell r="A30">
            <v>37219</v>
          </cell>
          <cell r="B30">
            <v>1.43</v>
          </cell>
        </row>
        <row r="31">
          <cell r="A31">
            <v>37220</v>
          </cell>
          <cell r="B31">
            <v>1.43</v>
          </cell>
        </row>
        <row r="32">
          <cell r="A32">
            <v>37221</v>
          </cell>
          <cell r="B32">
            <v>1.43</v>
          </cell>
        </row>
        <row r="33">
          <cell r="A33">
            <v>37222</v>
          </cell>
          <cell r="B33">
            <v>1.88</v>
          </cell>
        </row>
        <row r="34">
          <cell r="A34">
            <v>37223</v>
          </cell>
          <cell r="B34">
            <v>2.16</v>
          </cell>
        </row>
        <row r="35">
          <cell r="A35">
            <v>37224</v>
          </cell>
          <cell r="B35">
            <v>2.16</v>
          </cell>
        </row>
        <row r="36">
          <cell r="A36">
            <v>37225</v>
          </cell>
          <cell r="B36">
            <v>2.16</v>
          </cell>
        </row>
      </sheetData>
      <sheetData sheetId="1">
        <row r="17">
          <cell r="A17" t="str">
            <v>11/01/01 - 11/30/01</v>
          </cell>
        </row>
      </sheetData>
      <sheetData sheetId="2"/>
      <sheetData sheetId="3"/>
      <sheetData sheetId="4"/>
      <sheetData sheetId="5"/>
      <sheetData sheetId="6">
        <row r="7">
          <cell r="C7">
            <v>21032</v>
          </cell>
        </row>
        <row r="7">
          <cell r="H7">
            <v>0.319430145880946</v>
          </cell>
        </row>
        <row r="8">
          <cell r="C8">
            <v>21893</v>
          </cell>
        </row>
        <row r="8">
          <cell r="H8">
            <v>0.680569854119054</v>
          </cell>
        </row>
        <row r="18">
          <cell r="M18">
            <v>12670.9001564885</v>
          </cell>
          <cell r="N18">
            <v>26996.3019528925</v>
          </cell>
        </row>
        <row r="18">
          <cell r="T18">
            <v>0.106032182164048</v>
          </cell>
          <cell r="U18">
            <v>0.302516924861763</v>
          </cell>
          <cell r="V18">
            <v>0.121662223281906</v>
          </cell>
          <cell r="W18">
            <v>0.055587484943349</v>
          </cell>
          <cell r="X18">
            <v>0.414201184748934</v>
          </cell>
        </row>
        <row r="19">
          <cell r="M19">
            <v>13281.0487260289</v>
          </cell>
          <cell r="N19">
            <v>28296.2691861598</v>
          </cell>
        </row>
        <row r="19">
          <cell r="T19">
            <v>0.10116092646676</v>
          </cell>
          <cell r="U19">
            <v>0.28861890575395</v>
          </cell>
          <cell r="V19">
            <v>0.116072903264047</v>
          </cell>
          <cell r="W19">
            <v>0.0530337239322883</v>
          </cell>
          <cell r="X19">
            <v>0.441113540582955</v>
          </cell>
        </row>
        <row r="20">
          <cell r="M20">
            <v>13741.2442096366</v>
          </cell>
          <cell r="N20">
            <v>29276.7501369522</v>
          </cell>
        </row>
        <row r="20">
          <cell r="T20">
            <v>0.0977730380945463</v>
          </cell>
          <cell r="U20">
            <v>0.278953033080018</v>
          </cell>
          <cell r="V20">
            <v>0.112185611470347</v>
          </cell>
          <cell r="W20">
            <v>0.0512576198284533</v>
          </cell>
          <cell r="X20">
            <v>0.459830697526635</v>
          </cell>
        </row>
        <row r="21">
          <cell r="M21">
            <v>13503.1560536462</v>
          </cell>
          <cell r="N21">
            <v>28769.4854855745</v>
          </cell>
        </row>
        <row r="21">
          <cell r="T21">
            <v>0.0994969759838089</v>
          </cell>
          <cell r="U21">
            <v>0.283871543463078</v>
          </cell>
          <cell r="V21">
            <v>0.114163672396068</v>
          </cell>
          <cell r="W21">
            <v>0.0521613961113406</v>
          </cell>
          <cell r="X21">
            <v>0.450306412045705</v>
          </cell>
        </row>
        <row r="22">
          <cell r="M22">
            <v>13683.1237118328</v>
          </cell>
          <cell r="N22">
            <v>29152.9200626099</v>
          </cell>
        </row>
        <row r="22">
          <cell r="T22">
            <v>0.0981883392907873</v>
          </cell>
          <cell r="U22">
            <v>0.280137915237624</v>
          </cell>
          <cell r="V22">
            <v>0.112662131578065</v>
          </cell>
          <cell r="W22">
            <v>0.0514753419249135</v>
          </cell>
          <cell r="X22">
            <v>0.45753627196861</v>
          </cell>
        </row>
        <row r="23">
          <cell r="M23">
            <v>13475.1861221917</v>
          </cell>
          <cell r="N23">
            <v>28709.8934514</v>
          </cell>
        </row>
        <row r="23">
          <cell r="T23">
            <v>0.0997034980735936</v>
          </cell>
          <cell r="U23">
            <v>0.284460764831936</v>
          </cell>
          <cell r="V23">
            <v>0.11440063758991</v>
          </cell>
          <cell r="W23">
            <v>0.0522696655378683</v>
          </cell>
          <cell r="X23">
            <v>0.449165433966692</v>
          </cell>
        </row>
        <row r="24">
          <cell r="M24">
            <v>13723.1613378867</v>
          </cell>
          <cell r="N24">
            <v>29238.2232241122</v>
          </cell>
        </row>
        <row r="24">
          <cell r="T24">
            <v>0.0979018726440296</v>
          </cell>
          <cell r="U24">
            <v>0.279320606687674</v>
          </cell>
          <cell r="V24">
            <v>0.112333437322893</v>
          </cell>
          <cell r="W24">
            <v>0.05132516147886</v>
          </cell>
          <cell r="X24">
            <v>0.459118921866544</v>
          </cell>
        </row>
        <row r="25">
          <cell r="M25">
            <v>13699.3821098653</v>
          </cell>
          <cell r="N25">
            <v>29187.5597975249</v>
          </cell>
        </row>
        <row r="25">
          <cell r="T25">
            <v>0.0980718095751014</v>
          </cell>
          <cell r="U25">
            <v>0.279805448145796</v>
          </cell>
          <cell r="V25">
            <v>0.112528424395967</v>
          </cell>
          <cell r="W25">
            <v>0.0514142510967899</v>
          </cell>
          <cell r="X25">
            <v>0.458180066786346</v>
          </cell>
        </row>
        <row r="26">
          <cell r="M26">
            <v>13416.0125261455</v>
          </cell>
          <cell r="N26">
            <v>28583.8196723651</v>
          </cell>
        </row>
        <row r="26">
          <cell r="T26">
            <v>0.100143257242565</v>
          </cell>
          <cell r="U26">
            <v>0.285715427225577</v>
          </cell>
          <cell r="V26">
            <v>0.114905220982553</v>
          </cell>
          <cell r="W26">
            <v>0.0525002097526999</v>
          </cell>
          <cell r="X26">
            <v>0.446735884796605</v>
          </cell>
        </row>
        <row r="27">
          <cell r="M27">
            <v>12208.6635756109</v>
          </cell>
          <cell r="N27">
            <v>26011.4722914689</v>
          </cell>
        </row>
        <row r="27">
          <cell r="T27">
            <v>0.110046704559801</v>
          </cell>
          <cell r="U27">
            <v>0.313970626418834</v>
          </cell>
          <cell r="V27">
            <v>0.126268520258108</v>
          </cell>
          <cell r="W27">
            <v>0.0576921026044608</v>
          </cell>
          <cell r="X27">
            <v>0.392022046158795</v>
          </cell>
        </row>
        <row r="28">
          <cell r="M28">
            <v>11980.3193472951</v>
          </cell>
          <cell r="N28">
            <v>25524.9678079137</v>
          </cell>
        </row>
        <row r="28">
          <cell r="T28">
            <v>0.112144188700495</v>
          </cell>
          <cell r="U28">
            <v>0.319954889302411</v>
          </cell>
          <cell r="V28">
            <v>0.128675191314453</v>
          </cell>
          <cell r="W28">
            <v>0.0587917109093181</v>
          </cell>
          <cell r="X28">
            <v>0.380434019773322</v>
          </cell>
        </row>
        <row r="29">
          <cell r="M29">
            <v>12086.7447836143</v>
          </cell>
          <cell r="N29">
            <v>25751.7151722571</v>
          </cell>
        </row>
        <row r="29">
          <cell r="T29">
            <v>0.111156743823749</v>
          </cell>
          <cell r="U29">
            <v>0.317137642863764</v>
          </cell>
          <cell r="V29">
            <v>0.127542188705044</v>
          </cell>
          <cell r="W29">
            <v>0.0582740418762166</v>
          </cell>
          <cell r="X29">
            <v>0.385889382731226</v>
          </cell>
        </row>
        <row r="30">
          <cell r="M30">
            <v>10213.7245096526</v>
          </cell>
          <cell r="N30">
            <v>21761.1051717618</v>
          </cell>
        </row>
        <row r="30">
          <cell r="T30">
            <v>0.131540966501059</v>
          </cell>
          <cell r="U30">
            <v>0.375295196864648</v>
          </cell>
          <cell r="V30">
            <v>0.150931218339066</v>
          </cell>
          <cell r="W30">
            <v>0.0689604924238791</v>
          </cell>
          <cell r="X30">
            <v>0.273272125871347</v>
          </cell>
        </row>
        <row r="31">
          <cell r="M31">
            <v>11309.6173310361</v>
          </cell>
          <cell r="N31">
            <v>24095.98692039</v>
          </cell>
        </row>
        <row r="31">
          <cell r="T31">
            <v>0.118794752664914</v>
          </cell>
          <cell r="U31">
            <v>0.338929394193764</v>
          </cell>
          <cell r="V31">
            <v>0.136306104698259</v>
          </cell>
          <cell r="W31">
            <v>0.0622782761831041</v>
          </cell>
          <cell r="X31">
            <v>0.343691472259959</v>
          </cell>
        </row>
        <row r="32">
          <cell r="M32">
            <v>11955.5971183613</v>
          </cell>
          <cell r="N32">
            <v>25472.295247243</v>
          </cell>
        </row>
        <row r="32">
          <cell r="T32">
            <v>0.112376084630008</v>
          </cell>
          <cell r="U32">
            <v>0.320616503937256</v>
          </cell>
          <cell r="V32">
            <v>0.128941270666767</v>
          </cell>
          <cell r="W32">
            <v>0.0589132825984708</v>
          </cell>
          <cell r="X32">
            <v>0.379152858167498</v>
          </cell>
        </row>
        <row r="33">
          <cell r="M33">
            <v>12054.0955103145</v>
          </cell>
          <cell r="N33">
            <v>25682.1534497545</v>
          </cell>
        </row>
        <row r="33">
          <cell r="T33">
            <v>0.111457818832248</v>
          </cell>
          <cell r="U33">
            <v>0.317996630049211</v>
          </cell>
          <cell r="V33">
            <v>0.127887644718124</v>
          </cell>
          <cell r="W33">
            <v>0.0584318807715425</v>
          </cell>
          <cell r="X33">
            <v>0.384226025628874</v>
          </cell>
        </row>
        <row r="34">
          <cell r="M34">
            <v>11736.177267444</v>
          </cell>
          <cell r="N34">
            <v>25004.8048182548</v>
          </cell>
        </row>
        <row r="34">
          <cell r="T34">
            <v>0.114477070596247</v>
          </cell>
          <cell r="U34">
            <v>0.326610757763901</v>
          </cell>
          <cell r="V34">
            <v>0.131351959747382</v>
          </cell>
          <cell r="W34">
            <v>0.0600147267391168</v>
          </cell>
          <cell r="X34">
            <v>0.367545485153353</v>
          </cell>
        </row>
        <row r="35">
          <cell r="M35">
            <v>10912.7055316206</v>
          </cell>
          <cell r="N35">
            <v>23250.3365993116</v>
          </cell>
        </row>
        <row r="35">
          <cell r="T35">
            <v>0.123115499605691</v>
          </cell>
          <cell r="U35">
            <v>0.351256774909248</v>
          </cell>
          <cell r="V35">
            <v>0.141263766309336</v>
          </cell>
          <cell r="W35">
            <v>0.0645434323895743</v>
          </cell>
          <cell r="X35">
            <v>0.319820526786151</v>
          </cell>
        </row>
        <row r="36">
          <cell r="M36">
            <v>11899.3331063057</v>
          </cell>
          <cell r="N36">
            <v>25352.4205548552</v>
          </cell>
        </row>
        <row r="36">
          <cell r="T36">
            <v>0.112907436204412</v>
          </cell>
          <cell r="U36">
            <v>0.322132485604599</v>
          </cell>
          <cell r="V36">
            <v>0.12955094796065</v>
          </cell>
          <cell r="W36">
            <v>0.0591918442298451</v>
          </cell>
          <cell r="X36">
            <v>0.376217286000494</v>
          </cell>
        </row>
        <row r="37">
          <cell r="M37">
            <v>12780.6413979355</v>
          </cell>
          <cell r="N37">
            <v>27230.1138884455</v>
          </cell>
        </row>
        <row r="37">
          <cell r="T37">
            <v>0.105121734640977</v>
          </cell>
          <cell r="U37">
            <v>0.299919357035597</v>
          </cell>
          <cell r="V37">
            <v>0.120617568087816</v>
          </cell>
          <cell r="W37">
            <v>0.055110181855291</v>
          </cell>
          <cell r="X37">
            <v>0.419231158380319</v>
          </cell>
        </row>
        <row r="38">
          <cell r="M38">
            <v>13371.7774537395</v>
          </cell>
          <cell r="N38">
            <v>28489.5735369815</v>
          </cell>
        </row>
        <row r="38">
          <cell r="T38">
            <v>0.100474540368568</v>
          </cell>
          <cell r="U38">
            <v>0.28666060019563</v>
          </cell>
          <cell r="V38">
            <v>0.115285338045342</v>
          </cell>
          <cell r="W38">
            <v>0.0526738852859469</v>
          </cell>
          <cell r="X38">
            <v>0.444905636104513</v>
          </cell>
        </row>
        <row r="39">
          <cell r="M39">
            <v>13646.6712155444</v>
          </cell>
          <cell r="N39">
            <v>29075.255288633</v>
          </cell>
        </row>
        <row r="39">
          <cell r="T39">
            <v>0.0984506164437301</v>
          </cell>
          <cell r="U39">
            <v>0.280886209539886</v>
          </cell>
          <cell r="V39">
            <v>0.112963070603291</v>
          </cell>
          <cell r="W39">
            <v>0.0516128410029541</v>
          </cell>
          <cell r="X39">
            <v>0.456087262410139</v>
          </cell>
        </row>
        <row r="40">
          <cell r="M40">
            <v>13699.795316152</v>
          </cell>
          <cell r="N40">
            <v>29188.4401644718</v>
          </cell>
        </row>
        <row r="40">
          <cell r="T40">
            <v>0.0980688515828588</v>
          </cell>
          <cell r="U40">
            <v>0.279797008795603</v>
          </cell>
          <cell r="V40">
            <v>0.112525030370632</v>
          </cell>
          <cell r="W40">
            <v>0.051412700366192</v>
          </cell>
          <cell r="X40">
            <v>0.458196408884715</v>
          </cell>
        </row>
        <row r="41">
          <cell r="M41">
            <v>13073.6235140779</v>
          </cell>
          <cell r="N41">
            <v>27854.3342340007</v>
          </cell>
        </row>
        <row r="41">
          <cell r="T41">
            <v>0.10276593877195</v>
          </cell>
          <cell r="U41">
            <v>0.293198113472039</v>
          </cell>
          <cell r="V41">
            <v>0.117914507968005</v>
          </cell>
          <cell r="W41">
            <v>0.0538751533504873</v>
          </cell>
          <cell r="X41">
            <v>0.432246286437518</v>
          </cell>
        </row>
        <row r="42">
          <cell r="M42">
            <v>10446.0915059194</v>
          </cell>
          <cell r="N42">
            <v>22256.1804637798</v>
          </cell>
        </row>
        <row r="42">
          <cell r="T42">
            <v>0.128614917150011</v>
          </cell>
          <cell r="U42">
            <v>0.366946981883057</v>
          </cell>
          <cell r="V42">
            <v>0.147573844547303</v>
          </cell>
          <cell r="W42">
            <v>0.0674265079210117</v>
          </cell>
          <cell r="X42">
            <v>0.289437748498617</v>
          </cell>
        </row>
        <row r="43">
          <cell r="M43">
            <v>12286.2079915907</v>
          </cell>
          <cell r="N43">
            <v>26176.6864785194</v>
          </cell>
        </row>
        <row r="43">
          <cell r="T43">
            <v>0.109352144656418</v>
          </cell>
          <cell r="U43">
            <v>0.31198900044627</v>
          </cell>
          <cell r="V43">
            <v>0.125471576346142</v>
          </cell>
          <cell r="W43">
            <v>0.0573279788320021</v>
          </cell>
          <cell r="X43">
            <v>0.395859299719169</v>
          </cell>
        </row>
        <row r="44">
          <cell r="M44">
            <v>12286.2079915907</v>
          </cell>
          <cell r="N44">
            <v>26176.6864785194</v>
          </cell>
        </row>
        <row r="44">
          <cell r="T44">
            <v>0.109352144656418</v>
          </cell>
          <cell r="U44">
            <v>0.31198900044627</v>
          </cell>
          <cell r="V44">
            <v>0.125471576346142</v>
          </cell>
          <cell r="W44">
            <v>0.0573279788320021</v>
          </cell>
          <cell r="X44">
            <v>0.395859299719169</v>
          </cell>
        </row>
        <row r="45">
          <cell r="M45">
            <v>12286.2079915907</v>
          </cell>
          <cell r="N45">
            <v>26176.6864785194</v>
          </cell>
        </row>
        <row r="45">
          <cell r="T45">
            <v>0.109352144656418</v>
          </cell>
          <cell r="U45">
            <v>0.31198900044627</v>
          </cell>
          <cell r="V45">
            <v>0.125471576346142</v>
          </cell>
          <cell r="W45">
            <v>0.0573279788320021</v>
          </cell>
          <cell r="X45">
            <v>0.395859299719169</v>
          </cell>
        </row>
        <row r="46">
          <cell r="M46">
            <v>12286.2079915907</v>
          </cell>
          <cell r="N46">
            <v>26176.6864785194</v>
          </cell>
        </row>
        <row r="46">
          <cell r="T46">
            <v>0.109352144656418</v>
          </cell>
          <cell r="U46">
            <v>0.31198900044627</v>
          </cell>
          <cell r="V46">
            <v>0.125471576346142</v>
          </cell>
          <cell r="W46">
            <v>0.0573279788320021</v>
          </cell>
          <cell r="X46">
            <v>0.395859299719169</v>
          </cell>
        </row>
        <row r="47">
          <cell r="M47">
            <v>12286.2079915907</v>
          </cell>
          <cell r="N47">
            <v>26176.6864785194</v>
          </cell>
        </row>
        <row r="47">
          <cell r="T47">
            <v>0.109352144656418</v>
          </cell>
          <cell r="U47">
            <v>0.31198900044627</v>
          </cell>
          <cell r="V47">
            <v>0.125471576346142</v>
          </cell>
          <cell r="W47">
            <v>0.0573279788320021</v>
          </cell>
          <cell r="X47">
            <v>0.395859299719169</v>
          </cell>
        </row>
        <row r="49">
          <cell r="M49">
            <v>375999.833396299</v>
          </cell>
          <cell r="N49">
            <v>801095.810971711</v>
          </cell>
        </row>
      </sheetData>
      <sheetData sheetId="7">
        <row r="7">
          <cell r="B7">
            <v>-0.05</v>
          </cell>
        </row>
        <row r="8">
          <cell r="B8">
            <v>-0.05</v>
          </cell>
        </row>
        <row r="9">
          <cell r="B9">
            <v>-0.05</v>
          </cell>
        </row>
        <row r="10">
          <cell r="B10">
            <v>-0.05</v>
          </cell>
        </row>
        <row r="11">
          <cell r="B11">
            <v>-0.05</v>
          </cell>
        </row>
        <row r="12">
          <cell r="B12">
            <v>-0.05</v>
          </cell>
        </row>
        <row r="13">
          <cell r="B13">
            <v>-0.05</v>
          </cell>
        </row>
        <row r="14">
          <cell r="B14">
            <v>-0.05</v>
          </cell>
        </row>
        <row r="15">
          <cell r="B15">
            <v>-0.05</v>
          </cell>
        </row>
        <row r="16">
          <cell r="B16">
            <v>-0.05</v>
          </cell>
        </row>
        <row r="17">
          <cell r="B17">
            <v>-0.05</v>
          </cell>
        </row>
        <row r="18">
          <cell r="B18">
            <v>-0.05</v>
          </cell>
        </row>
        <row r="19">
          <cell r="B19">
            <v>-0.05</v>
          </cell>
        </row>
        <row r="20">
          <cell r="B20">
            <v>-0.05</v>
          </cell>
        </row>
        <row r="21">
          <cell r="B21">
            <v>-0.05</v>
          </cell>
        </row>
        <row r="22">
          <cell r="B22">
            <v>-0.05</v>
          </cell>
        </row>
        <row r="23">
          <cell r="B23">
            <v>-0.05</v>
          </cell>
        </row>
        <row r="24">
          <cell r="B24">
            <v>-0.05</v>
          </cell>
        </row>
        <row r="25">
          <cell r="B25">
            <v>-0.05</v>
          </cell>
        </row>
        <row r="26">
          <cell r="B26">
            <v>-0.05</v>
          </cell>
        </row>
        <row r="27">
          <cell r="B27">
            <v>-0.05</v>
          </cell>
        </row>
        <row r="28">
          <cell r="B28">
            <v>-0.05</v>
          </cell>
        </row>
        <row r="29">
          <cell r="B29">
            <v>-0.05</v>
          </cell>
        </row>
        <row r="30">
          <cell r="B30">
            <v>-0.05</v>
          </cell>
        </row>
        <row r="31">
          <cell r="B31">
            <v>-0.05</v>
          </cell>
        </row>
        <row r="32">
          <cell r="B32">
            <v>-0.05</v>
          </cell>
        </row>
        <row r="33">
          <cell r="B33">
            <v>-0.05</v>
          </cell>
        </row>
        <row r="34">
          <cell r="B34">
            <v>-0.05</v>
          </cell>
        </row>
        <row r="35">
          <cell r="B35">
            <v>-0.05</v>
          </cell>
        </row>
        <row r="36">
          <cell r="B36">
            <v>-0.05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  <sheetName val="Citation Oct 01"/>
    </sheetNames>
    <sheetDataSet>
      <sheetData sheetId="0">
        <row r="9">
          <cell r="C9">
            <v>0.955517704938802</v>
          </cell>
        </row>
        <row r="9">
          <cell r="F9">
            <v>0.955273789270098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f aca="true">TODAY()</f>
        <v>45926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37225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f aca="true">NOW()</f>
        <v>45926.8902064113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1"/>
      <c r="B14" s="21"/>
      <c r="C14" s="21"/>
      <c r="D14" s="21"/>
      <c r="E14" s="21" t="s">
        <v>22</v>
      </c>
      <c r="F14" s="21" t="s">
        <v>23</v>
      </c>
    </row>
    <row r="15" customFormat="false" ht="12.75" hidden="false" customHeight="false" outlineLevel="0" collapsed="false">
      <c r="A15" s="22" t="n">
        <v>37196</v>
      </c>
      <c r="B15" s="23" t="n">
        <v>96023720</v>
      </c>
      <c r="C15" s="0" t="s">
        <v>24</v>
      </c>
      <c r="E15" s="24" t="n">
        <f aca="false">'[1]Internal Kennedy Total'!M49</f>
        <v>375999.833396299</v>
      </c>
      <c r="F15" s="25" t="n">
        <f aca="false">SUM(G22:G26)/SUM(F22:F26)</f>
        <v>2.16621862228883</v>
      </c>
    </row>
    <row r="16" customFormat="false" ht="12.75" hidden="false" customHeight="false" outlineLevel="0" collapsed="false">
      <c r="A16" s="26"/>
      <c r="B16" s="23"/>
      <c r="C16" s="0" t="s">
        <v>25</v>
      </c>
      <c r="E16" s="24" t="n">
        <f aca="false">'[1]Internal Kennedy Total'!N49</f>
        <v>801095.810971711</v>
      </c>
      <c r="F16" s="25" t="n">
        <f aca="false">SUM(G27:G31)/SUM(F27:F31)</f>
        <v>2.16621862228883</v>
      </c>
    </row>
    <row r="17" customFormat="false" ht="12.75" hidden="false" customHeight="false" outlineLevel="0" collapsed="false">
      <c r="E17" s="27"/>
      <c r="F17" s="28"/>
    </row>
    <row r="18" customFormat="false" ht="12.75" hidden="false" customHeight="false" outlineLevel="0" collapsed="false">
      <c r="C18" s="29" t="s">
        <v>26</v>
      </c>
      <c r="E18" s="24" t="n">
        <f aca="false">SUM(E15:E17)</f>
        <v>1177095.64436801</v>
      </c>
    </row>
    <row r="19" customFormat="false" ht="12.75" hidden="false" customHeight="false" outlineLevel="0" collapsed="false">
      <c r="E19" s="24"/>
    </row>
    <row r="21" customFormat="false" ht="12.75" hidden="false" customHeight="false" outlineLevel="0" collapsed="false">
      <c r="B21" s="30" t="s">
        <v>27</v>
      </c>
      <c r="C21" s="31" t="s">
        <v>28</v>
      </c>
      <c r="D21" s="32" t="s">
        <v>29</v>
      </c>
      <c r="E21" s="33" t="s">
        <v>30</v>
      </c>
      <c r="F21" s="33" t="s">
        <v>31</v>
      </c>
      <c r="G21" s="32" t="s">
        <v>32</v>
      </c>
    </row>
    <row r="22" customFormat="false" ht="12.75" hidden="false" customHeight="false" outlineLevel="0" collapsed="false">
      <c r="A22" s="34" t="str">
        <f aca="false">'[1]Independent Summary'!A17</f>
        <v>11/01/01 - 11/30/01</v>
      </c>
      <c r="B22" s="0" t="s">
        <v>33</v>
      </c>
      <c r="C22" s="35" t="n">
        <f aca="false">+'Box Draw Detail'!K16</f>
        <v>0</v>
      </c>
      <c r="D22" s="36" t="n">
        <f aca="false">+G22/F22</f>
        <v>1.786</v>
      </c>
      <c r="E22" s="37" t="n">
        <f aca="false">+F22/'Box Draw Detail'!B$12</f>
        <v>42182.0502110311</v>
      </c>
      <c r="F22" s="37" t="n">
        <f aca="false">+'Box Draw Detail'!D57</f>
        <v>40305.6958072577</v>
      </c>
      <c r="G22" s="38" t="n">
        <f aca="false">+'Box Draw Detail'!P57</f>
        <v>71985.9727117623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34</v>
      </c>
      <c r="C23" s="35" t="n">
        <f aca="false">+'Box Draw Detail'!K17</f>
        <v>-0.2646</v>
      </c>
      <c r="D23" s="36" t="n">
        <f aca="false">+G23/F23</f>
        <v>2.7754</v>
      </c>
      <c r="E23" s="37" t="n">
        <f aca="false">+F23/'Box Draw Detail'!$B$12</f>
        <v>120348.217435181</v>
      </c>
      <c r="F23" s="37" t="n">
        <f aca="false">+'Box Draw Detail'!F57</f>
        <v>114994.85251714</v>
      </c>
      <c r="G23" s="38" t="n">
        <f aca="false">+'Box Draw Detail'!Q57</f>
        <v>319156.713676072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35</v>
      </c>
      <c r="C24" s="35" t="n">
        <f aca="false">+'Box Draw Detail'!K18</f>
        <v>0</v>
      </c>
      <c r="D24" s="36" t="n">
        <f aca="false">+G24/F24</f>
        <v>2.54</v>
      </c>
      <c r="E24" s="37" t="n">
        <f aca="false">+F24/'Box Draw Detail'!$B$11</f>
        <v>48412.3997121073</v>
      </c>
      <c r="F24" s="37" t="n">
        <f aca="false">+'Box Draw Detail'!H57</f>
        <v>46247.0965206433</v>
      </c>
      <c r="G24" s="38" t="n">
        <f aca="false">+'Box Draw Detail'!R57</f>
        <v>117467.625162434</v>
      </c>
    </row>
    <row r="25" customFormat="false" ht="12.75" hidden="false" customHeight="false" outlineLevel="0" collapsed="false">
      <c r="A25" s="0" t="str">
        <f aca="false">+A24</f>
        <v>11/01/01 - 11/30/01</v>
      </c>
      <c r="B25" s="0" t="s">
        <v>36</v>
      </c>
      <c r="C25" s="35" t="n">
        <f aca="false">+'Box Draw Detail'!K20</f>
        <v>-0.1673</v>
      </c>
      <c r="D25" s="36" t="n">
        <f aca="false">+G25/F25</f>
        <v>1.6187</v>
      </c>
      <c r="E25" s="37" t="n">
        <f aca="false">+F25/'Box Draw Detail'!$B$11</f>
        <v>22119.6314474091</v>
      </c>
      <c r="F25" s="37" t="n">
        <f aca="false">+'Box Draw Detail'!J57</f>
        <v>21130.3041500246</v>
      </c>
      <c r="G25" s="38" t="n">
        <f aca="false">+'Box Draw Detail'!S57</f>
        <v>34203.6233276448</v>
      </c>
    </row>
    <row r="26" customFormat="false" ht="12.75" hidden="false" customHeight="false" outlineLevel="0" collapsed="false">
      <c r="A26" s="39" t="str">
        <f aca="false">+A25</f>
        <v>11/01/01 - 11/30/01</v>
      </c>
      <c r="B26" s="40" t="s">
        <v>37</v>
      </c>
      <c r="C26" s="41" t="n">
        <f aca="false">+'Box Draw Detail'!K19</f>
        <v>0</v>
      </c>
      <c r="D26" s="42" t="n">
        <f aca="false">+G26/F26</f>
        <v>1.77198387081958</v>
      </c>
      <c r="E26" s="43" t="n">
        <f aca="false">+F26/'Box Draw Detail'!$B$11</f>
        <v>160500.461881596</v>
      </c>
      <c r="F26" s="43" t="n">
        <f aca="false">+'Box Draw Detail'!L57</f>
        <v>153321.884401233</v>
      </c>
      <c r="G26" s="44" t="n">
        <f aca="false">+'Box Draw Detail'!T57</f>
        <v>271683.906202649</v>
      </c>
    </row>
    <row r="27" customFormat="false" ht="12.75" hidden="false" customHeight="false" outlineLevel="0" collapsed="false">
      <c r="A27" s="0" t="str">
        <f aca="false">+A26</f>
        <v>11/01/01 - 11/30/01</v>
      </c>
      <c r="B27" s="0" t="s">
        <v>38</v>
      </c>
      <c r="C27" s="35" t="n">
        <f aca="false">+'S Kitty Detail'!K16</f>
        <v>0</v>
      </c>
      <c r="D27" s="36" t="n">
        <f aca="false">+G27/F27</f>
        <v>1.786</v>
      </c>
      <c r="E27" s="37" t="n">
        <f aca="false">+F27/'Box Draw Detail'!$B$11</f>
        <v>89894.96535685</v>
      </c>
      <c r="F27" s="37" t="n">
        <f aca="false">+'S Kitty Detail'!D57</f>
        <v>85874.3041927423</v>
      </c>
      <c r="G27" s="38" t="n">
        <f aca="false">+'S Kitty Detail'!P57</f>
        <v>153371.507288238</v>
      </c>
    </row>
    <row r="28" customFormat="false" ht="12.75" hidden="false" customHeight="false" outlineLevel="0" collapsed="false">
      <c r="A28" s="0" t="str">
        <f aca="false">+A27</f>
        <v>11/01/01 - 11/30/01</v>
      </c>
      <c r="B28" s="0" t="s">
        <v>39</v>
      </c>
      <c r="C28" s="35" t="n">
        <f aca="false">+'S Kitty Detail'!K17</f>
        <v>-0.2646</v>
      </c>
      <c r="D28" s="36" t="n">
        <f aca="false">+G28/F28</f>
        <v>2.7754</v>
      </c>
      <c r="E28" s="37" t="n">
        <f aca="false">+F28/'Box Draw Detail'!$B$11</f>
        <v>256476.363357632</v>
      </c>
      <c r="F28" s="37" t="n">
        <f aca="false">+'S Kitty Detail'!F57</f>
        <v>245005.14748286</v>
      </c>
      <c r="G28" s="38" t="n">
        <f aca="false">+'S Kitty Detail'!Q57</f>
        <v>679987.286323928</v>
      </c>
    </row>
    <row r="29" customFormat="false" ht="12.75" hidden="false" customHeight="false" outlineLevel="0" collapsed="false">
      <c r="A29" s="0" t="str">
        <f aca="false">+A28</f>
        <v>11/01/01 - 11/30/01</v>
      </c>
      <c r="B29" s="0" t="s">
        <v>40</v>
      </c>
      <c r="C29" s="35" t="n">
        <f aca="false">+'S Kitty Detail'!K18</f>
        <v>0</v>
      </c>
      <c r="D29" s="36" t="n">
        <f aca="false">+G29/F29</f>
        <v>2.54</v>
      </c>
      <c r="E29" s="37" t="n">
        <f aca="false">+F29/'Box Draw Detail'!$B$11</f>
        <v>103146.244130328</v>
      </c>
      <c r="F29" s="37" t="n">
        <f aca="false">+'S Kitty Detail'!H57</f>
        <v>98532.9034793567</v>
      </c>
      <c r="G29" s="38" t="n">
        <f aca="false">+'S Kitty Detail'!R57</f>
        <v>250273.574837566</v>
      </c>
    </row>
    <row r="30" customFormat="false" ht="12.75" hidden="false" customHeight="false" outlineLevel="0" collapsed="false">
      <c r="A30" s="0" t="str">
        <f aca="false">+A29</f>
        <v>11/01/01 - 11/30/01</v>
      </c>
      <c r="B30" s="0" t="s">
        <v>41</v>
      </c>
      <c r="C30" s="35" t="n">
        <f aca="false">+'S Kitty Detail'!K19</f>
        <v>0</v>
      </c>
      <c r="D30" s="36" t="n">
        <f aca="false">+G30/F30</f>
        <v>1.77198387081958</v>
      </c>
      <c r="E30" s="37" t="n">
        <f aca="false">+F30/'Box Draw Detail'!$B$11</f>
        <v>341958.257031603</v>
      </c>
      <c r="F30" s="37" t="n">
        <f aca="false">+'S Kitty Detail'!L57</f>
        <v>326663.759966777</v>
      </c>
      <c r="G30" s="38" t="n">
        <f aca="false">+'S Kitty Detail'!T57</f>
        <v>578842.913842408</v>
      </c>
    </row>
    <row r="31" customFormat="false" ht="12.75" hidden="false" customHeight="false" outlineLevel="0" collapsed="false">
      <c r="A31" s="0" t="str">
        <f aca="false">+A30</f>
        <v>11/01/01 - 11/30/01</v>
      </c>
      <c r="B31" s="0" t="s">
        <v>42</v>
      </c>
      <c r="C31" s="35" t="n">
        <f aca="false">+'S Kitty Detail'!K20</f>
        <v>-0.1673</v>
      </c>
      <c r="D31" s="36" t="n">
        <f aca="false">+G31/F31</f>
        <v>1.6187</v>
      </c>
      <c r="E31" s="37" t="n">
        <f aca="false">+F31/'Box Draw Detail'!$B$11</f>
        <v>47127.5317669648</v>
      </c>
      <c r="F31" s="37" t="n">
        <f aca="false">+'S Kitty Detail'!J57</f>
        <v>45019.6958499754</v>
      </c>
      <c r="G31" s="38" t="n">
        <f aca="false">+'S Kitty Detail'!S57</f>
        <v>72873.3816723552</v>
      </c>
    </row>
    <row r="32" customFormat="false" ht="12.75" hidden="false" customHeight="false" outlineLevel="0" collapsed="false">
      <c r="A32" s="0" t="str">
        <f aca="false">+A31</f>
        <v>11/01/01 - 11/30/01</v>
      </c>
      <c r="B32" s="0" t="s">
        <v>43</v>
      </c>
      <c r="C32" s="0" t="s">
        <v>44</v>
      </c>
      <c r="D32" s="45" t="s">
        <v>45</v>
      </c>
      <c r="E32" s="37" t="n">
        <f aca="false">+F32/'Box Draw Detail'!$B$12</f>
        <v>32335.9115076401</v>
      </c>
      <c r="F32" s="37" t="n">
        <f aca="false">-+'Box Draw Detail'!M57</f>
        <v>30897.5359508845</v>
      </c>
      <c r="G32" s="46" t="s">
        <v>46</v>
      </c>
    </row>
    <row r="33" customFormat="false" ht="12.75" hidden="false" customHeight="false" outlineLevel="0" collapsed="false">
      <c r="A33" s="0" t="str">
        <f aca="false">+A32</f>
        <v>11/01/01 - 11/30/01</v>
      </c>
      <c r="B33" s="0" t="s">
        <v>47</v>
      </c>
      <c r="C33" s="0" t="s">
        <v>44</v>
      </c>
      <c r="D33" s="45" t="s">
        <v>45</v>
      </c>
      <c r="E33" s="37" t="n">
        <f aca="false">+F33/'Box Draw Detail'!$B$11</f>
        <v>63827.9293351089</v>
      </c>
      <c r="F33" s="37" t="n">
        <f aca="false">-+'S Kitty Detail'!M57</f>
        <v>60973.1479172136</v>
      </c>
      <c r="G33" s="46" t="s">
        <v>46</v>
      </c>
    </row>
    <row r="34" customFormat="false" ht="12.75" hidden="false" customHeight="false" outlineLevel="0" collapsed="false">
      <c r="A34" s="47" t="s">
        <v>48</v>
      </c>
      <c r="B34" s="21"/>
      <c r="C34" s="21"/>
      <c r="D34" s="48"/>
      <c r="E34" s="47" t="n">
        <f aca="false">SUM(E22:E33)</f>
        <v>1328329.96317345</v>
      </c>
      <c r="F34" s="47" t="n">
        <f aca="false">SUM(F22:F33)</f>
        <v>1268966.32823611</v>
      </c>
      <c r="G34" s="49" t="n">
        <f aca="false">SUM(G22:G32)</f>
        <v>2549846.50504506</v>
      </c>
    </row>
    <row r="35" customFormat="false" ht="12.75" hidden="false" customHeight="false" outlineLevel="0" collapsed="false">
      <c r="C35" s="35"/>
      <c r="D35" s="45"/>
      <c r="E35" s="45"/>
      <c r="F35" s="37"/>
      <c r="G35" s="46"/>
    </row>
    <row r="36" customFormat="false" ht="12.75" hidden="false" customHeight="false" outlineLevel="0" collapsed="false">
      <c r="D36" s="45"/>
      <c r="E36" s="45"/>
      <c r="F36" s="37"/>
      <c r="G36" s="46"/>
      <c r="K36" s="50"/>
    </row>
    <row r="37" customFormat="false" ht="12.75" hidden="false" customHeight="false" outlineLevel="0" collapsed="false">
      <c r="D37" s="51" t="s">
        <v>49</v>
      </c>
      <c r="E37" s="51"/>
      <c r="F37" s="52"/>
      <c r="G37" s="53" t="n">
        <f aca="false">SUM(G34:G35)</f>
        <v>2549846.50504506</v>
      </c>
    </row>
    <row r="40" customFormat="false" ht="12.75" hidden="false" customHeight="false" outlineLevel="0" collapsed="false">
      <c r="F40" s="50"/>
      <c r="G40" s="54"/>
    </row>
    <row r="41" customFormat="false" ht="12.75" hidden="false" customHeight="false" outlineLevel="0" collapsed="false">
      <c r="F4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2" activeCellId="0" sqref="C22:U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19.85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3.28"/>
    <col collapsed="false" customWidth="true" hidden="false" outlineLevel="0" max="20" min="20" style="55" width="15.28"/>
    <col collapsed="false" customWidth="true" hidden="false" outlineLevel="0" max="21" min="21" style="55" width="13.28"/>
    <col collapsed="false" customWidth="true" hidden="false" outlineLevel="0" max="22" min="22" style="55" width="12.14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5.41"/>
    <col collapsed="false" customWidth="true" hidden="false" outlineLevel="0" max="27" min="27" style="55" width="16.42"/>
    <col collapsed="false" customWidth="false" hidden="false" outlineLevel="0" max="257" min="28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45926.8902064516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58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58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9" t="s">
        <v>62</v>
      </c>
      <c r="C7" s="60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9" t="s">
        <v>64</v>
      </c>
      <c r="C8" s="60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9"/>
      <c r="C9" s="61"/>
    </row>
    <row r="10" customFormat="false" ht="12.75" hidden="false" customHeight="false" outlineLevel="0" collapsed="false">
      <c r="A10" s="62"/>
      <c r="B10" s="63" t="s">
        <v>65</v>
      </c>
      <c r="C10" s="64" t="s">
        <v>66</v>
      </c>
      <c r="D10" s="64" t="s">
        <v>67</v>
      </c>
      <c r="E10" s="65" t="s">
        <v>68</v>
      </c>
    </row>
    <row r="11" customFormat="false" ht="12.75" hidden="false" customHeight="false" outlineLevel="0" collapsed="false">
      <c r="A11" s="66" t="s">
        <v>47</v>
      </c>
      <c r="B11" s="67" t="n">
        <f aca="false">'[2]Enron Detail'!$F$9</f>
        <v>0.955273789270098</v>
      </c>
      <c r="C11" s="68" t="n">
        <f aca="false">+C7*D11</f>
        <v>14313.7451718319</v>
      </c>
      <c r="D11" s="69" t="n">
        <f aca="false">'[1]Internal Kennedy Total'!H8</f>
        <v>0.680569854119054</v>
      </c>
      <c r="E11" s="70" t="n">
        <f aca="false">'S Kitty Detail'!E11</f>
        <v>0</v>
      </c>
    </row>
    <row r="12" customFormat="false" ht="13.5" hidden="false" customHeight="false" outlineLevel="0" collapsed="false">
      <c r="A12" s="71" t="s">
        <v>43</v>
      </c>
      <c r="B12" s="72" t="n">
        <f aca="false">'[2]Enron Detail'!$C$9</f>
        <v>0.955517704938802</v>
      </c>
      <c r="C12" s="73" t="n">
        <f aca="false">+C7-C11</f>
        <v>6718.25482816806</v>
      </c>
      <c r="D12" s="74" t="n">
        <f aca="false">'[1]Internal Kennedy Total'!H7</f>
        <v>0.319430145880946</v>
      </c>
      <c r="E12" s="75" t="n">
        <f aca="false">'S Kitty Detail'!E12</f>
        <v>0</v>
      </c>
    </row>
    <row r="13" customFormat="false" ht="12.75" hidden="false" customHeight="false" outlineLevel="0" collapsed="false">
      <c r="A13" s="76"/>
      <c r="I13" s="77"/>
    </row>
    <row r="14" customFormat="false" ht="13.5" hidden="false" customHeight="false" outlineLevel="0" collapsed="false">
      <c r="A14" s="76"/>
    </row>
    <row r="15" customFormat="false" ht="57" hidden="false" customHeight="true" outlineLevel="0" collapsed="false">
      <c r="A15" s="78" t="s">
        <v>69</v>
      </c>
      <c r="B15" s="79"/>
      <c r="C15" s="79" t="s">
        <v>70</v>
      </c>
      <c r="D15" s="79" t="s">
        <v>71</v>
      </c>
      <c r="E15" s="79" t="s">
        <v>72</v>
      </c>
      <c r="F15" s="80" t="str">
        <f aca="false">"WIC Med.Bow Fuel ("&amp;'[1]Index Pricing'!$F$3*100&amp;"%*CIGindex)"</f>
        <v>WIC Med.Bow Fuel (0.68%*CIGindex)</v>
      </c>
      <c r="G15" s="79" t="s">
        <v>73</v>
      </c>
      <c r="H15" s="79" t="s">
        <v>74</v>
      </c>
      <c r="I15" s="79" t="s">
        <v>75</v>
      </c>
      <c r="J15" s="81"/>
      <c r="K15" s="82" t="s">
        <v>76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4" t="s">
        <v>77</v>
      </c>
      <c r="B16" s="85" t="s">
        <v>78</v>
      </c>
      <c r="C16" s="86" t="n">
        <v>0</v>
      </c>
      <c r="D16" s="85" t="n">
        <f aca="false">-E12</f>
        <v>-0</v>
      </c>
      <c r="E16" s="85"/>
      <c r="F16" s="85"/>
      <c r="G16" s="85"/>
      <c r="H16" s="85"/>
      <c r="I16" s="85" t="n">
        <f aca="false">+-M57*D16/(O57)</f>
        <v>-0</v>
      </c>
      <c r="J16" s="87"/>
      <c r="K16" s="88" t="n">
        <f aca="false">ROUND(SUM(C16:J16),4)</f>
        <v>0</v>
      </c>
    </row>
    <row r="17" customFormat="false" ht="12.75" hidden="false" customHeight="false" outlineLevel="0" collapsed="false">
      <c r="A17" s="84" t="s">
        <v>77</v>
      </c>
      <c r="B17" s="85" t="s">
        <v>79</v>
      </c>
      <c r="C17" s="86" t="n">
        <v>0.01</v>
      </c>
      <c r="D17" s="85" t="n">
        <f aca="false">-E12</f>
        <v>-0</v>
      </c>
      <c r="E17" s="85" t="n">
        <f aca="false">-0.13-0.0025-0.0022</f>
        <v>-0.1347</v>
      </c>
      <c r="F17" s="85" t="n">
        <f aca="false">-'[1]Index Pricing'!$F$3*'[1]Index Pricing'!B3</f>
        <v>-0.017272</v>
      </c>
      <c r="G17" s="85" t="n">
        <v>-0.1226</v>
      </c>
      <c r="H17" s="85" t="n">
        <v>0</v>
      </c>
      <c r="I17" s="85" t="n">
        <f aca="false">+I16</f>
        <v>-0</v>
      </c>
      <c r="J17" s="87"/>
      <c r="K17" s="88" t="n">
        <f aca="false">ROUND(SUM(C17:J17),4)</f>
        <v>-0.2646</v>
      </c>
    </row>
    <row r="18" customFormat="false" ht="12.75" hidden="false" customHeight="false" outlineLevel="0" collapsed="false">
      <c r="A18" s="84" t="s">
        <v>77</v>
      </c>
      <c r="B18" s="85" t="s">
        <v>80</v>
      </c>
      <c r="C18" s="86" t="n">
        <v>0</v>
      </c>
      <c r="D18" s="85" t="n">
        <f aca="false">-$E$12</f>
        <v>-0</v>
      </c>
      <c r="E18" s="85"/>
      <c r="F18" s="85"/>
      <c r="G18" s="85"/>
      <c r="H18" s="85"/>
      <c r="I18" s="85" t="n">
        <f aca="false">+I17</f>
        <v>-0</v>
      </c>
      <c r="J18" s="87"/>
      <c r="K18" s="88" t="n">
        <f aca="false">ROUND(SUM(C18:J18),4)</f>
        <v>0</v>
      </c>
    </row>
    <row r="19" customFormat="false" ht="12.75" hidden="false" customHeight="false" outlineLevel="0" collapsed="false">
      <c r="A19" s="84" t="s">
        <v>81</v>
      </c>
      <c r="B19" s="85" t="s">
        <v>78</v>
      </c>
      <c r="C19" s="89" t="s">
        <v>82</v>
      </c>
      <c r="D19" s="85" t="n">
        <f aca="false">-$E$12</f>
        <v>-0</v>
      </c>
      <c r="E19" s="85"/>
      <c r="F19" s="85"/>
      <c r="G19" s="85"/>
      <c r="H19" s="85"/>
      <c r="I19" s="85" t="n">
        <f aca="false">I18</f>
        <v>-0</v>
      </c>
      <c r="J19" s="85"/>
      <c r="K19" s="88" t="n">
        <f aca="false">ROUND(SUM(C19:J19),4)</f>
        <v>0</v>
      </c>
      <c r="L19" s="90"/>
      <c r="N19" s="91"/>
    </row>
    <row r="20" customFormat="false" ht="12.75" hidden="false" customHeight="false" outlineLevel="0" collapsed="false">
      <c r="A20" s="84" t="s">
        <v>81</v>
      </c>
      <c r="B20" s="85" t="s">
        <v>78</v>
      </c>
      <c r="C20" s="86" t="n">
        <v>0.1</v>
      </c>
      <c r="D20" s="85" t="n">
        <f aca="false">-$E$12</f>
        <v>-0</v>
      </c>
      <c r="E20" s="85" t="n">
        <v>-0.25</v>
      </c>
      <c r="F20" s="85" t="n">
        <f aca="false">-'[1]Index Pricing'!$F$3*'[1]Index Pricing'!B3</f>
        <v>-0.017272</v>
      </c>
      <c r="G20" s="85"/>
      <c r="H20" s="85"/>
      <c r="I20" s="85" t="n">
        <f aca="false">I19</f>
        <v>-0</v>
      </c>
      <c r="J20" s="85"/>
      <c r="K20" s="88" t="n">
        <f aca="false">ROUND(SUM(C20:J20),4)</f>
        <v>-0.1673</v>
      </c>
      <c r="L20" s="90"/>
    </row>
    <row r="21" customFormat="false" ht="13.5" hidden="false" customHeight="false" outlineLevel="0" collapsed="false"/>
    <row r="22" customFormat="false" ht="23.25" hidden="false" customHeight="false" outlineLevel="0" collapsed="false">
      <c r="C22" s="92" t="s">
        <v>83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customFormat="false" ht="57" hidden="false" customHeight="true" outlineLevel="0" collapsed="false">
      <c r="A23" s="83"/>
      <c r="B23" s="93"/>
      <c r="C23" s="94" t="s">
        <v>84</v>
      </c>
      <c r="D23" s="95" t="s">
        <v>85</v>
      </c>
      <c r="E23" s="94" t="s">
        <v>86</v>
      </c>
      <c r="F23" s="95" t="s">
        <v>87</v>
      </c>
      <c r="G23" s="94" t="s">
        <v>88</v>
      </c>
      <c r="H23" s="95" t="s">
        <v>89</v>
      </c>
      <c r="I23" s="94" t="s">
        <v>90</v>
      </c>
      <c r="J23" s="95" t="s">
        <v>91</v>
      </c>
      <c r="K23" s="94" t="s">
        <v>92</v>
      </c>
      <c r="L23" s="95" t="s">
        <v>93</v>
      </c>
      <c r="M23" s="96" t="s">
        <v>94</v>
      </c>
      <c r="N23" s="96" t="s">
        <v>95</v>
      </c>
      <c r="O23" s="97" t="s">
        <v>96</v>
      </c>
      <c r="P23" s="98" t="s">
        <v>97</v>
      </c>
      <c r="Q23" s="98"/>
      <c r="R23" s="98"/>
      <c r="S23" s="98"/>
      <c r="T23" s="98"/>
      <c r="U23" s="99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25.5" hidden="false" customHeight="false" outlineLevel="0" collapsed="false">
      <c r="A24" s="100"/>
      <c r="B24" s="101"/>
      <c r="C24" s="102"/>
      <c r="D24" s="101"/>
      <c r="E24" s="102"/>
      <c r="F24" s="103" t="n">
        <f aca="false">IF(+C7*0.8&gt;12000,12000,+C7*0.8)</f>
        <v>12000</v>
      </c>
      <c r="G24" s="102"/>
      <c r="H24" s="101"/>
      <c r="I24" s="102"/>
      <c r="J24" s="101"/>
      <c r="K24" s="102"/>
      <c r="L24" s="101"/>
      <c r="M24" s="104" t="s">
        <v>98</v>
      </c>
      <c r="N24" s="104"/>
      <c r="O24" s="105"/>
      <c r="P24" s="106"/>
      <c r="Q24" s="107"/>
      <c r="R24" s="107"/>
      <c r="S24" s="107"/>
      <c r="T24" s="108"/>
      <c r="U24" s="109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26.25" hidden="false" customHeight="false" outlineLevel="0" collapsed="false">
      <c r="A25" s="83"/>
      <c r="B25" s="93" t="s">
        <v>99</v>
      </c>
      <c r="C25" s="110" t="s">
        <v>100</v>
      </c>
      <c r="D25" s="93"/>
      <c r="E25" s="111" t="s">
        <v>101</v>
      </c>
      <c r="F25" s="112"/>
      <c r="G25" s="110" t="s">
        <v>102</v>
      </c>
      <c r="H25" s="93"/>
      <c r="I25" s="110" t="s">
        <v>100</v>
      </c>
      <c r="J25" s="93"/>
      <c r="K25" s="110" t="s">
        <v>100</v>
      </c>
      <c r="L25" s="93"/>
      <c r="M25" s="113"/>
      <c r="N25" s="113"/>
      <c r="O25" s="114"/>
      <c r="P25" s="115" t="s">
        <v>103</v>
      </c>
      <c r="Q25" s="116" t="s">
        <v>104</v>
      </c>
      <c r="R25" s="116" t="s">
        <v>105</v>
      </c>
      <c r="S25" s="116" t="s">
        <v>106</v>
      </c>
      <c r="T25" s="117" t="s">
        <v>107</v>
      </c>
      <c r="U25" s="118" t="s">
        <v>108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119" t="n">
        <f aca="false">+'[1]Index Pricing'!A7</f>
        <v>37196</v>
      </c>
      <c r="B26" s="120" t="n">
        <f aca="false">+'[1]Index Pricing'!B7</f>
        <v>2.67</v>
      </c>
      <c r="C26" s="121" t="n">
        <f aca="false">+B26+$K$16</f>
        <v>2.67</v>
      </c>
      <c r="D26" s="122" t="n">
        <f aca="false">O26*'[1]Internal Kennedy Total'!T18</f>
        <v>1343.52319357526</v>
      </c>
      <c r="E26" s="123" t="n">
        <f aca="false">+'[1]Index Pricing'!$B$4+'Box Draw Detail'!$K$17</f>
        <v>2.7754</v>
      </c>
      <c r="F26" s="124" t="n">
        <f aca="false">O26*'[1]Internal Kennedy Total'!U18</f>
        <v>3833.16175057135</v>
      </c>
      <c r="G26" s="123" t="n">
        <f aca="false">$C$6+$K$18</f>
        <v>2.54</v>
      </c>
      <c r="H26" s="125" t="n">
        <f aca="false">O26*'[1]Internal Kennedy Total'!V18</f>
        <v>1541.56988402144</v>
      </c>
      <c r="I26" s="123" t="n">
        <f aca="false">B26+$K$20</f>
        <v>2.5027</v>
      </c>
      <c r="J26" s="126" t="n">
        <f aca="false">O26*'[1]Internal Kennedy Total'!W18</f>
        <v>704.343471667486</v>
      </c>
      <c r="K26" s="123" t="n">
        <f aca="false">B26+$K$19+'[1]Kennedy Gas Daily Pricing'!B7</f>
        <v>2.62</v>
      </c>
      <c r="L26" s="126" t="n">
        <f aca="false">'[1]Internal Kennedy Total'!X18*'[1]Internal Kennedy Total'!M18</f>
        <v>5248.30185665301</v>
      </c>
      <c r="M26" s="127" t="n">
        <v>-1041.22278347538</v>
      </c>
      <c r="N26" s="128" t="n">
        <f aca="false">O26-M26</f>
        <v>13712.1229399639</v>
      </c>
      <c r="O26" s="129" t="n">
        <f aca="false">'[1]Internal Kennedy Total'!M18</f>
        <v>12670.9001564885</v>
      </c>
      <c r="P26" s="130" t="n">
        <f aca="false">+C26*D26</f>
        <v>3587.20692684594</v>
      </c>
      <c r="Q26" s="131" t="n">
        <f aca="false">+E26*F26</f>
        <v>10638.5571225357</v>
      </c>
      <c r="R26" s="131" t="n">
        <f aca="false">+G26*H26</f>
        <v>3915.58750541447</v>
      </c>
      <c r="S26" s="131" t="n">
        <f aca="false">I26*J26</f>
        <v>1762.76040654222</v>
      </c>
      <c r="T26" s="132" t="n">
        <f aca="false">K26*L26</f>
        <v>13750.5508644309</v>
      </c>
      <c r="U26" s="133" t="n">
        <f aca="false">SUM(P26:T26)</f>
        <v>33654.6628257692</v>
      </c>
    </row>
    <row r="27" customFormat="false" ht="12.75" hidden="false" customHeight="false" outlineLevel="0" collapsed="false">
      <c r="A27" s="119" t="n">
        <f aca="false">+'[1]Index Pricing'!A8</f>
        <v>37197</v>
      </c>
      <c r="B27" s="120" t="n">
        <f aca="false">+'[1]Index Pricing'!B8</f>
        <v>2.36</v>
      </c>
      <c r="C27" s="134" t="n">
        <f aca="false">+B27+$K$16</f>
        <v>2.36</v>
      </c>
      <c r="D27" s="135" t="n">
        <f aca="false">O27*'[1]Internal Kennedy Total'!T19</f>
        <v>1343.52319357526</v>
      </c>
      <c r="E27" s="136" t="n">
        <f aca="false">+'[1]Index Pricing'!$B$4+'Box Draw Detail'!$K$17</f>
        <v>2.7754</v>
      </c>
      <c r="F27" s="137" t="n">
        <f aca="false">O27*'[1]Internal Kennedy Total'!U19</f>
        <v>3833.16175057135</v>
      </c>
      <c r="G27" s="136" t="n">
        <f aca="false">$C$6+$K$18</f>
        <v>2.54</v>
      </c>
      <c r="H27" s="138" t="n">
        <f aca="false">O27*'[1]Internal Kennedy Total'!V19</f>
        <v>1541.56988402144</v>
      </c>
      <c r="I27" s="136" t="n">
        <f aca="false">B27+$K$20</f>
        <v>2.1927</v>
      </c>
      <c r="J27" s="139" t="n">
        <f aca="false">O27*'[1]Internal Kennedy Total'!W19</f>
        <v>704.343471667485</v>
      </c>
      <c r="K27" s="136" t="n">
        <f aca="false">B27+$K$19+'[1]Kennedy Gas Daily Pricing'!B8</f>
        <v>2.31</v>
      </c>
      <c r="L27" s="139" t="n">
        <f aca="false">'[1]Internal Kennedy Total'!X19*'[1]Internal Kennedy Total'!M19</f>
        <v>5858.45042619334</v>
      </c>
      <c r="M27" s="140" t="n">
        <v>-1091.3613359116</v>
      </c>
      <c r="N27" s="141" t="n">
        <f aca="false">O27-M27</f>
        <v>14372.4100619405</v>
      </c>
      <c r="O27" s="142" t="n">
        <f aca="false">'[1]Internal Kennedy Total'!M19</f>
        <v>13281.0487260289</v>
      </c>
      <c r="P27" s="130" t="n">
        <f aca="false">+C27*D27</f>
        <v>3170.71473683761</v>
      </c>
      <c r="Q27" s="131" t="n">
        <f aca="false">+E27*F27</f>
        <v>10638.5571225357</v>
      </c>
      <c r="R27" s="131" t="n">
        <f aca="false">+G27*H27</f>
        <v>3915.58750541447</v>
      </c>
      <c r="S27" s="131" t="n">
        <f aca="false">I27*J27</f>
        <v>1544.4139303253</v>
      </c>
      <c r="T27" s="132" t="n">
        <f aca="false">K27*L27</f>
        <v>13533.0204845066</v>
      </c>
      <c r="U27" s="143" t="n">
        <f aca="false">SUM(P27:T27)</f>
        <v>32802.2937796197</v>
      </c>
    </row>
    <row r="28" customFormat="false" ht="12.75" hidden="false" customHeight="false" outlineLevel="0" collapsed="false">
      <c r="A28" s="119" t="n">
        <f aca="false">+'[1]Index Pricing'!A9</f>
        <v>37198</v>
      </c>
      <c r="B28" s="120" t="n">
        <f aca="false">+'[1]Index Pricing'!B9</f>
        <v>2.015</v>
      </c>
      <c r="C28" s="134" t="n">
        <f aca="false">+B28+$K$16</f>
        <v>2.015</v>
      </c>
      <c r="D28" s="135" t="n">
        <f aca="false">O28*'[1]Internal Kennedy Total'!T20</f>
        <v>1343.52319357526</v>
      </c>
      <c r="E28" s="136" t="n">
        <f aca="false">+'[1]Index Pricing'!$B$4+'Box Draw Detail'!$K$17</f>
        <v>2.7754</v>
      </c>
      <c r="F28" s="137" t="n">
        <f aca="false">O28*'[1]Internal Kennedy Total'!U20</f>
        <v>3833.16175057135</v>
      </c>
      <c r="G28" s="136" t="n">
        <f aca="false">$C$6+$K$18</f>
        <v>2.54</v>
      </c>
      <c r="H28" s="138" t="n">
        <f aca="false">O28*'[1]Internal Kennedy Total'!V20</f>
        <v>1541.56988402144</v>
      </c>
      <c r="I28" s="136" t="n">
        <f aca="false">B28+$K$20</f>
        <v>1.8477</v>
      </c>
      <c r="J28" s="139" t="n">
        <f aca="false">O28*'[1]Internal Kennedy Total'!W20</f>
        <v>704.343471667486</v>
      </c>
      <c r="K28" s="136" t="n">
        <f aca="false">B28+$K$19+'[1]Kennedy Gas Daily Pricing'!B9</f>
        <v>1.965</v>
      </c>
      <c r="L28" s="139" t="n">
        <f aca="false">'[1]Internal Kennedy Total'!X20*'[1]Internal Kennedy Total'!M20</f>
        <v>6318.64590980102</v>
      </c>
      <c r="M28" s="140" t="n">
        <v>-1129.17759335717</v>
      </c>
      <c r="N28" s="141" t="n">
        <f aca="false">O28-M28</f>
        <v>14870.4218029937</v>
      </c>
      <c r="O28" s="142" t="n">
        <f aca="false">'[1]Internal Kennedy Total'!M20</f>
        <v>13741.2442096366</v>
      </c>
      <c r="P28" s="130" t="n">
        <f aca="false">+C28*D28</f>
        <v>2707.19923505415</v>
      </c>
      <c r="Q28" s="131" t="n">
        <f aca="false">+E28*F28</f>
        <v>10638.5571225357</v>
      </c>
      <c r="R28" s="131" t="n">
        <f aca="false">+G28*H28</f>
        <v>3915.58750541447</v>
      </c>
      <c r="S28" s="131" t="n">
        <f aca="false">I28*J28</f>
        <v>1301.41543260001</v>
      </c>
      <c r="T28" s="132" t="n">
        <f aca="false">K28*L28</f>
        <v>12416.139212759</v>
      </c>
      <c r="U28" s="143" t="n">
        <f aca="false">SUM(P28:T28)</f>
        <v>30978.8985083633</v>
      </c>
    </row>
    <row r="29" customFormat="false" ht="12.75" hidden="false" customHeight="false" outlineLevel="0" collapsed="false">
      <c r="A29" s="119" t="n">
        <f aca="false">+'[1]Index Pricing'!A10</f>
        <v>37199</v>
      </c>
      <c r="B29" s="120" t="n">
        <f aca="false">+'[1]Index Pricing'!B10</f>
        <v>2.015</v>
      </c>
      <c r="C29" s="134" t="n">
        <f aca="false">+B29+$K$16</f>
        <v>2.015</v>
      </c>
      <c r="D29" s="135" t="n">
        <f aca="false">O29*'[1]Internal Kennedy Total'!T21</f>
        <v>1343.52319357526</v>
      </c>
      <c r="E29" s="136" t="n">
        <f aca="false">+'[1]Index Pricing'!$B$4+'Box Draw Detail'!$K$17</f>
        <v>2.7754</v>
      </c>
      <c r="F29" s="137" t="n">
        <f aca="false">O29*'[1]Internal Kennedy Total'!U21</f>
        <v>3833.16175057135</v>
      </c>
      <c r="G29" s="136" t="n">
        <f aca="false">$C$6+$K$18</f>
        <v>2.54</v>
      </c>
      <c r="H29" s="138" t="n">
        <f aca="false">O29*'[1]Internal Kennedy Total'!V21</f>
        <v>1541.56988402144</v>
      </c>
      <c r="I29" s="136" t="n">
        <f aca="false">B29+$K$20</f>
        <v>1.8477</v>
      </c>
      <c r="J29" s="139" t="n">
        <f aca="false">O29*'[1]Internal Kennedy Total'!W21</f>
        <v>704.343471667486</v>
      </c>
      <c r="K29" s="136" t="n">
        <f aca="false">B29+$K$19+'[1]Kennedy Gas Daily Pricing'!B10</f>
        <v>1.965</v>
      </c>
      <c r="L29" s="139" t="n">
        <f aca="false">'[1]Internal Kennedy Total'!X21*'[1]Internal Kennedy Total'!M21</f>
        <v>6080.55775381065</v>
      </c>
      <c r="M29" s="140" t="n">
        <v>-1109.612857669</v>
      </c>
      <c r="N29" s="141" t="n">
        <f aca="false">O29-M29</f>
        <v>14612.7689113152</v>
      </c>
      <c r="O29" s="142" t="n">
        <f aca="false">'[1]Internal Kennedy Total'!M21</f>
        <v>13503.1560536462</v>
      </c>
      <c r="P29" s="130" t="n">
        <f aca="false">+C29*D29</f>
        <v>2707.19923505415</v>
      </c>
      <c r="Q29" s="131" t="n">
        <f aca="false">+E29*F29</f>
        <v>10638.5571225357</v>
      </c>
      <c r="R29" s="131" t="n">
        <f aca="false">+G29*H29</f>
        <v>3915.58750541447</v>
      </c>
      <c r="S29" s="131" t="n">
        <f aca="false">I29*J29</f>
        <v>1301.41543260001</v>
      </c>
      <c r="T29" s="132" t="n">
        <f aca="false">K29*L29</f>
        <v>11948.2959862379</v>
      </c>
      <c r="U29" s="143" t="n">
        <f aca="false">SUM(P29:T29)</f>
        <v>30511.0552818423</v>
      </c>
    </row>
    <row r="30" customFormat="false" ht="12.75" hidden="false" customHeight="false" outlineLevel="0" collapsed="false">
      <c r="A30" s="119" t="n">
        <f aca="false">+'[1]Index Pricing'!A11</f>
        <v>37200</v>
      </c>
      <c r="B30" s="120" t="n">
        <f aca="false">+'[1]Index Pricing'!B11</f>
        <v>2.015</v>
      </c>
      <c r="C30" s="134" t="n">
        <f aca="false">+B30+$K$16</f>
        <v>2.015</v>
      </c>
      <c r="D30" s="135" t="n">
        <f aca="false">O30*'[1]Internal Kennedy Total'!T22</f>
        <v>1343.52319357526</v>
      </c>
      <c r="E30" s="136" t="n">
        <f aca="false">+'[1]Index Pricing'!$B$4+'Box Draw Detail'!$K$17</f>
        <v>2.7754</v>
      </c>
      <c r="F30" s="137" t="n">
        <f aca="false">O30*'[1]Internal Kennedy Total'!U22</f>
        <v>3833.16175057135</v>
      </c>
      <c r="G30" s="136" t="n">
        <f aca="false">$C$6+$K$18</f>
        <v>2.54</v>
      </c>
      <c r="H30" s="138" t="n">
        <f aca="false">O30*'[1]Internal Kennedy Total'!V22</f>
        <v>1541.56988402144</v>
      </c>
      <c r="I30" s="136" t="n">
        <f aca="false">B30+$K$20</f>
        <v>1.8477</v>
      </c>
      <c r="J30" s="139" t="n">
        <f aca="false">O30*'[1]Internal Kennedy Total'!W22</f>
        <v>704.343471667486</v>
      </c>
      <c r="K30" s="136" t="n">
        <f aca="false">B30+$K$19+'[1]Kennedy Gas Daily Pricing'!B11</f>
        <v>1.965</v>
      </c>
      <c r="L30" s="139" t="n">
        <f aca="false">'[1]Internal Kennedy Total'!X22*'[1]Internal Kennedy Total'!M22</f>
        <v>6260.52541199728</v>
      </c>
      <c r="M30" s="140" t="n">
        <v>-1124.40158014952</v>
      </c>
      <c r="N30" s="141" t="n">
        <f aca="false">O30-M30</f>
        <v>14807.5252919823</v>
      </c>
      <c r="O30" s="142" t="n">
        <f aca="false">'[1]Internal Kennedy Total'!M22</f>
        <v>13683.1237118328</v>
      </c>
      <c r="P30" s="130" t="n">
        <f aca="false">+C30*D30</f>
        <v>2707.19923505415</v>
      </c>
      <c r="Q30" s="131" t="n">
        <f aca="false">+E30*F30</f>
        <v>10638.5571225357</v>
      </c>
      <c r="R30" s="131" t="n">
        <f aca="false">+G30*H30</f>
        <v>3915.58750541447</v>
      </c>
      <c r="S30" s="131" t="n">
        <f aca="false">I30*J30</f>
        <v>1301.41543260001</v>
      </c>
      <c r="T30" s="132" t="n">
        <f aca="false">K30*L30</f>
        <v>12301.9324345747</v>
      </c>
      <c r="U30" s="143" t="n">
        <f aca="false">SUM(P30:T30)</f>
        <v>30864.691730179</v>
      </c>
    </row>
    <row r="31" customFormat="false" ht="12.75" hidden="false" customHeight="false" outlineLevel="0" collapsed="false">
      <c r="A31" s="119" t="n">
        <f aca="false">+'[1]Index Pricing'!A12</f>
        <v>37201</v>
      </c>
      <c r="B31" s="120" t="n">
        <f aca="false">+'[1]Index Pricing'!B12</f>
        <v>2.16</v>
      </c>
      <c r="C31" s="134" t="n">
        <f aca="false">+B31+$K$16</f>
        <v>2.16</v>
      </c>
      <c r="D31" s="135" t="n">
        <f aca="false">O31*'[1]Internal Kennedy Total'!T23</f>
        <v>1343.52319357526</v>
      </c>
      <c r="E31" s="136" t="n">
        <f aca="false">+'[1]Index Pricing'!$B$4+'Box Draw Detail'!$K$17</f>
        <v>2.7754</v>
      </c>
      <c r="F31" s="137" t="n">
        <f aca="false">O31*'[1]Internal Kennedy Total'!U23</f>
        <v>3833.16175057135</v>
      </c>
      <c r="G31" s="136" t="n">
        <f aca="false">$C$6+$K$18</f>
        <v>2.54</v>
      </c>
      <c r="H31" s="138" t="n">
        <f aca="false">O31*'[1]Internal Kennedy Total'!V23</f>
        <v>1541.56988402144</v>
      </c>
      <c r="I31" s="136" t="n">
        <f aca="false">B31+$K$20</f>
        <v>1.9927</v>
      </c>
      <c r="J31" s="139" t="n">
        <f aca="false">O31*'[1]Internal Kennedy Total'!W23</f>
        <v>704.343471667485</v>
      </c>
      <c r="K31" s="136" t="n">
        <f aca="false">B31+$K$19+'[1]Kennedy Gas Daily Pricing'!B12</f>
        <v>2.11</v>
      </c>
      <c r="L31" s="139" t="n">
        <f aca="false">'[1]Internal Kennedy Total'!X23*'[1]Internal Kennedy Total'!M23</f>
        <v>6052.58782235619</v>
      </c>
      <c r="M31" s="140" t="n">
        <v>-1107.31444717543</v>
      </c>
      <c r="N31" s="141" t="n">
        <f aca="false">O31-M31</f>
        <v>14582.5005693672</v>
      </c>
      <c r="O31" s="142" t="n">
        <f aca="false">'[1]Internal Kennedy Total'!M23</f>
        <v>13475.1861221917</v>
      </c>
      <c r="P31" s="130" t="n">
        <f aca="false">+C31*D31</f>
        <v>2902.01009812256</v>
      </c>
      <c r="Q31" s="131" t="n">
        <f aca="false">+E31*F31</f>
        <v>10638.5571225357</v>
      </c>
      <c r="R31" s="131" t="n">
        <f aca="false">+G31*H31</f>
        <v>3915.58750541447</v>
      </c>
      <c r="S31" s="131" t="n">
        <f aca="false">I31*J31</f>
        <v>1403.5452359918</v>
      </c>
      <c r="T31" s="132" t="n">
        <f aca="false">K31*L31</f>
        <v>12770.9603051716</v>
      </c>
      <c r="U31" s="143" t="n">
        <f aca="false">SUM(P31:T31)</f>
        <v>31630.6602672361</v>
      </c>
    </row>
    <row r="32" customFormat="false" ht="12.75" hidden="false" customHeight="false" outlineLevel="0" collapsed="false">
      <c r="A32" s="119" t="n">
        <f aca="false">+'[1]Index Pricing'!A13</f>
        <v>37202</v>
      </c>
      <c r="B32" s="144" t="n">
        <f aca="false">+'[1]Index Pricing'!B13</f>
        <v>2.135</v>
      </c>
      <c r="C32" s="134" t="n">
        <f aca="false">+B32+$K$16</f>
        <v>2.135</v>
      </c>
      <c r="D32" s="135" t="n">
        <f aca="false">O32*'[1]Internal Kennedy Total'!T24</f>
        <v>1343.52319357526</v>
      </c>
      <c r="E32" s="136" t="n">
        <f aca="false">+'[1]Index Pricing'!$B$4+'Box Draw Detail'!$K$17</f>
        <v>2.7754</v>
      </c>
      <c r="F32" s="137" t="n">
        <f aca="false">O32*'[1]Internal Kennedy Total'!U24</f>
        <v>3833.16175057135</v>
      </c>
      <c r="G32" s="136" t="n">
        <f aca="false">$C$6+$K$18</f>
        <v>2.54</v>
      </c>
      <c r="H32" s="138" t="n">
        <f aca="false">O32*'[1]Internal Kennedy Total'!V24</f>
        <v>1541.56988402144</v>
      </c>
      <c r="I32" s="136" t="n">
        <f aca="false">B32+$K$20</f>
        <v>1.9677</v>
      </c>
      <c r="J32" s="139" t="n">
        <f aca="false">O32*'[1]Internal Kennedy Total'!W24</f>
        <v>704.343471667485</v>
      </c>
      <c r="K32" s="136" t="n">
        <f aca="false">B32+$K$19+'[1]Kennedy Gas Daily Pricing'!B13</f>
        <v>2.085</v>
      </c>
      <c r="L32" s="139" t="n">
        <f aca="false">'[1]Internal Kennedy Total'!X24*'[1]Internal Kennedy Total'!M24</f>
        <v>6300.5630380512</v>
      </c>
      <c r="M32" s="140" t="n">
        <v>-1127.69164541155</v>
      </c>
      <c r="N32" s="141" t="n">
        <f aca="false">O32-M32</f>
        <v>14850.8529832983</v>
      </c>
      <c r="O32" s="142" t="n">
        <f aca="false">'[1]Internal Kennedy Total'!M24</f>
        <v>13723.1613378867</v>
      </c>
      <c r="P32" s="130" t="n">
        <f aca="false">+C32*D32</f>
        <v>2868.42201828318</v>
      </c>
      <c r="Q32" s="131" t="n">
        <f aca="false">+E32*F32</f>
        <v>10638.5571225357</v>
      </c>
      <c r="R32" s="131" t="n">
        <f aca="false">+G32*H32</f>
        <v>3915.58750541447</v>
      </c>
      <c r="S32" s="131" t="n">
        <f aca="false">I32*J32</f>
        <v>1385.93664920011</v>
      </c>
      <c r="T32" s="132" t="n">
        <f aca="false">K32*L32</f>
        <v>13136.6739343367</v>
      </c>
      <c r="U32" s="143" t="n">
        <f aca="false">SUM(P32:T32)</f>
        <v>31945.1772297702</v>
      </c>
    </row>
    <row r="33" customFormat="false" ht="12.75" hidden="false" customHeight="false" outlineLevel="0" collapsed="false">
      <c r="A33" s="119" t="n">
        <f aca="false">+'[1]Index Pricing'!A14</f>
        <v>37203</v>
      </c>
      <c r="B33" s="120" t="n">
        <f aca="false">+'[1]Index Pricing'!B14</f>
        <v>2.13</v>
      </c>
      <c r="C33" s="134" t="n">
        <f aca="false">+B33+$K$16</f>
        <v>2.13</v>
      </c>
      <c r="D33" s="135" t="n">
        <f aca="false">O33*'[1]Internal Kennedy Total'!T25</f>
        <v>1343.52319357526</v>
      </c>
      <c r="E33" s="136" t="n">
        <f aca="false">+'[1]Index Pricing'!$B$4+'Box Draw Detail'!$K$17</f>
        <v>2.7754</v>
      </c>
      <c r="F33" s="137" t="n">
        <f aca="false">O33*'[1]Internal Kennedy Total'!U25</f>
        <v>3833.16175057135</v>
      </c>
      <c r="G33" s="136" t="n">
        <f aca="false">$C$6+$K$18</f>
        <v>2.54</v>
      </c>
      <c r="H33" s="138" t="n">
        <f aca="false">O33*'[1]Internal Kennedy Total'!V25</f>
        <v>1541.56988402144</v>
      </c>
      <c r="I33" s="136" t="n">
        <f aca="false">B33+$K$20</f>
        <v>1.9627</v>
      </c>
      <c r="J33" s="139" t="n">
        <f aca="false">O33*'[1]Internal Kennedy Total'!W25</f>
        <v>704.343471667486</v>
      </c>
      <c r="K33" s="136" t="n">
        <f aca="false">B33+$K$19+'[1]Kennedy Gas Daily Pricing'!B14</f>
        <v>2.08</v>
      </c>
      <c r="L33" s="139" t="n">
        <f aca="false">'[1]Internal Kennedy Total'!X25*'[1]Internal Kennedy Total'!M25</f>
        <v>6276.78381002974</v>
      </c>
      <c r="M33" s="140" t="n">
        <v>-1125.73760318223</v>
      </c>
      <c r="N33" s="141" t="n">
        <f aca="false">O33-M33</f>
        <v>14825.1197130475</v>
      </c>
      <c r="O33" s="142" t="n">
        <f aca="false">'[1]Internal Kennedy Total'!M25</f>
        <v>13699.3821098653</v>
      </c>
      <c r="P33" s="130" t="n">
        <f aca="false">+C33*D33</f>
        <v>2861.7044023153</v>
      </c>
      <c r="Q33" s="131" t="n">
        <f aca="false">+E33*F33</f>
        <v>10638.5571225357</v>
      </c>
      <c r="R33" s="131" t="n">
        <f aca="false">+G33*H33</f>
        <v>3915.58750541447</v>
      </c>
      <c r="S33" s="131" t="n">
        <f aca="false">I33*J33</f>
        <v>1382.41493184177</v>
      </c>
      <c r="T33" s="132" t="n">
        <f aca="false">K33*L33</f>
        <v>13055.7103248619</v>
      </c>
      <c r="U33" s="143" t="n">
        <f aca="false">SUM(P33:T33)</f>
        <v>31853.9742869691</v>
      </c>
    </row>
    <row r="34" customFormat="false" ht="12.75" hidden="false" customHeight="false" outlineLevel="0" collapsed="false">
      <c r="A34" s="119" t="n">
        <f aca="false">+'[1]Index Pricing'!A15</f>
        <v>37204</v>
      </c>
      <c r="B34" s="120" t="n">
        <f aca="false">+'[1]Index Pricing'!B15</f>
        <v>1.935</v>
      </c>
      <c r="C34" s="134" t="n">
        <f aca="false">+B34+$K$16</f>
        <v>1.935</v>
      </c>
      <c r="D34" s="135" t="n">
        <f aca="false">O34*'[1]Internal Kennedy Total'!T26</f>
        <v>1343.52319357526</v>
      </c>
      <c r="E34" s="136" t="n">
        <f aca="false">+'[1]Index Pricing'!$B$4+'Box Draw Detail'!$K$17</f>
        <v>2.7754</v>
      </c>
      <c r="F34" s="137" t="n">
        <f aca="false">O34*'[1]Internal Kennedy Total'!U26</f>
        <v>3833.16175057135</v>
      </c>
      <c r="G34" s="136" t="n">
        <f aca="false">$C$6+$K$18</f>
        <v>2.54</v>
      </c>
      <c r="H34" s="138" t="n">
        <f aca="false">O34*'[1]Internal Kennedy Total'!V26</f>
        <v>1541.56988402144</v>
      </c>
      <c r="I34" s="136" t="n">
        <f aca="false">B34+$K$20</f>
        <v>1.7677</v>
      </c>
      <c r="J34" s="139" t="n">
        <f aca="false">O34*'[1]Internal Kennedy Total'!W26</f>
        <v>704.343471667486</v>
      </c>
      <c r="K34" s="136" t="n">
        <f aca="false">B34+$K$19+'[1]Kennedy Gas Daily Pricing'!B15</f>
        <v>1.885</v>
      </c>
      <c r="L34" s="139" t="n">
        <f aca="false">'[1]Internal Kennedy Total'!X26*'[1]Internal Kennedy Total'!M26</f>
        <v>5993.41422630993</v>
      </c>
      <c r="M34" s="140" t="n">
        <v>-1102.45189632091</v>
      </c>
      <c r="N34" s="141" t="n">
        <f aca="false">O34-M34</f>
        <v>14518.4644224664</v>
      </c>
      <c r="O34" s="142" t="n">
        <f aca="false">'[1]Internal Kennedy Total'!M26</f>
        <v>13416.0125261455</v>
      </c>
      <c r="P34" s="130" t="n">
        <f aca="false">+C34*D34</f>
        <v>2599.71737956812</v>
      </c>
      <c r="Q34" s="131" t="n">
        <f aca="false">+E34*F34</f>
        <v>10638.5571225357</v>
      </c>
      <c r="R34" s="131" t="n">
        <f aca="false">+G34*H34</f>
        <v>3915.58750541447</v>
      </c>
      <c r="S34" s="131" t="n">
        <f aca="false">I34*J34</f>
        <v>1245.06795486661</v>
      </c>
      <c r="T34" s="132" t="n">
        <f aca="false">K34*L34</f>
        <v>11297.5858165942</v>
      </c>
      <c r="U34" s="143" t="n">
        <f aca="false">SUM(P34:T34)</f>
        <v>29696.5157789791</v>
      </c>
    </row>
    <row r="35" customFormat="false" ht="12.75" hidden="false" customHeight="false" outlineLevel="0" collapsed="false">
      <c r="A35" s="119" t="n">
        <f aca="false">+'[1]Index Pricing'!A16</f>
        <v>37205</v>
      </c>
      <c r="B35" s="120" t="n">
        <f aca="false">+'[1]Index Pricing'!B16</f>
        <v>1.7</v>
      </c>
      <c r="C35" s="134" t="n">
        <f aca="false">+B35+$K$16</f>
        <v>1.7</v>
      </c>
      <c r="D35" s="135" t="n">
        <f aca="false">O35*'[1]Internal Kennedy Total'!T27</f>
        <v>1343.52319357526</v>
      </c>
      <c r="E35" s="136" t="n">
        <f aca="false">+'[1]Index Pricing'!$B$4+'Box Draw Detail'!$K$17</f>
        <v>2.7754</v>
      </c>
      <c r="F35" s="137" t="n">
        <f aca="false">O35*'[1]Internal Kennedy Total'!U27</f>
        <v>3833.16175057135</v>
      </c>
      <c r="G35" s="136" t="n">
        <f aca="false">$C$6+$K$18</f>
        <v>2.54</v>
      </c>
      <c r="H35" s="138" t="n">
        <f aca="false">O35*'[1]Internal Kennedy Total'!V27</f>
        <v>1541.56988402144</v>
      </c>
      <c r="I35" s="136" t="n">
        <f aca="false">B35+$K$20</f>
        <v>1.5327</v>
      </c>
      <c r="J35" s="139" t="n">
        <f aca="false">O35*'[1]Internal Kennedy Total'!W27</f>
        <v>704.343471667485</v>
      </c>
      <c r="K35" s="136" t="n">
        <f aca="false">B35+$K$19+'[1]Kennedy Gas Daily Pricing'!B16</f>
        <v>1.65</v>
      </c>
      <c r="L35" s="139" t="n">
        <f aca="false">'[1]Internal Kennedy Total'!X27*'[1]Internal Kennedy Total'!M27</f>
        <v>4786.06527577533</v>
      </c>
      <c r="M35" s="140" t="n">
        <v>-1003.23880022071</v>
      </c>
      <c r="N35" s="141" t="n">
        <f aca="false">O35-M35</f>
        <v>13211.9023758316</v>
      </c>
      <c r="O35" s="142" t="n">
        <f aca="false">'[1]Internal Kennedy Total'!M27</f>
        <v>12208.6635756109</v>
      </c>
      <c r="P35" s="130" t="n">
        <f aca="false">+C35*D35</f>
        <v>2283.98942907794</v>
      </c>
      <c r="Q35" s="131" t="n">
        <f aca="false">+E35*F35</f>
        <v>10638.5571225357</v>
      </c>
      <c r="R35" s="131" t="n">
        <f aca="false">+G35*H35</f>
        <v>3915.58750541447</v>
      </c>
      <c r="S35" s="131" t="n">
        <f aca="false">I35*J35</f>
        <v>1079.54723902475</v>
      </c>
      <c r="T35" s="132" t="n">
        <f aca="false">K35*L35</f>
        <v>7897.00770502929</v>
      </c>
      <c r="U35" s="143" t="n">
        <f aca="false">SUM(P35:T35)</f>
        <v>25814.6890010822</v>
      </c>
    </row>
    <row r="36" customFormat="false" ht="12.75" hidden="false" customHeight="false" outlineLevel="0" collapsed="false">
      <c r="A36" s="119" t="n">
        <f aca="false">+'[1]Index Pricing'!A17</f>
        <v>37206</v>
      </c>
      <c r="B36" s="120" t="n">
        <f aca="false">+'[1]Index Pricing'!B17</f>
        <v>1.7</v>
      </c>
      <c r="C36" s="134" t="n">
        <f aca="false">+B36+$K$16</f>
        <v>1.7</v>
      </c>
      <c r="D36" s="135" t="n">
        <f aca="false">O36*'[1]Internal Kennedy Total'!T28</f>
        <v>1343.52319357526</v>
      </c>
      <c r="E36" s="136" t="n">
        <f aca="false">+'[1]Index Pricing'!$B$4+'Box Draw Detail'!$K$17</f>
        <v>2.7754</v>
      </c>
      <c r="F36" s="137" t="n">
        <f aca="false">O36*'[1]Internal Kennedy Total'!U28</f>
        <v>3833.16175057135</v>
      </c>
      <c r="G36" s="136" t="n">
        <f aca="false">$C$6+$K$18</f>
        <v>2.54</v>
      </c>
      <c r="H36" s="138" t="n">
        <f aca="false">O36*'[1]Internal Kennedy Total'!V28</f>
        <v>1541.56988402144</v>
      </c>
      <c r="I36" s="136" t="n">
        <f aca="false">B36+$K$20</f>
        <v>1.5327</v>
      </c>
      <c r="J36" s="139" t="n">
        <f aca="false">O36*'[1]Internal Kennedy Total'!W28</f>
        <v>704.343471667486</v>
      </c>
      <c r="K36" s="136" t="n">
        <f aca="false">B36+$K$19+'[1]Kennedy Gas Daily Pricing'!B17</f>
        <v>1.65</v>
      </c>
      <c r="L36" s="139" t="n">
        <f aca="false">'[1]Internal Kennedy Total'!X28*'[1]Internal Kennedy Total'!M28</f>
        <v>4557.72104745959</v>
      </c>
      <c r="M36" s="140" t="n">
        <v>-984.474765301242</v>
      </c>
      <c r="N36" s="141" t="n">
        <f aca="false">O36-M36</f>
        <v>12964.7941125964</v>
      </c>
      <c r="O36" s="142" t="n">
        <f aca="false">'[1]Internal Kennedy Total'!M28</f>
        <v>11980.3193472951</v>
      </c>
      <c r="P36" s="130" t="n">
        <f aca="false">+C36*D36</f>
        <v>2283.98942907794</v>
      </c>
      <c r="Q36" s="131" t="n">
        <f aca="false">+E36*F36</f>
        <v>10638.5571225357</v>
      </c>
      <c r="R36" s="131" t="n">
        <f aca="false">+G36*H36</f>
        <v>3915.58750541447</v>
      </c>
      <c r="S36" s="131" t="n">
        <f aca="false">I36*J36</f>
        <v>1079.54723902475</v>
      </c>
      <c r="T36" s="132" t="n">
        <f aca="false">K36*L36</f>
        <v>7520.23972830832</v>
      </c>
      <c r="U36" s="143" t="n">
        <f aca="false">SUM(P36:T36)</f>
        <v>25437.9210243612</v>
      </c>
    </row>
    <row r="37" customFormat="false" ht="12.75" hidden="false" customHeight="false" outlineLevel="0" collapsed="false">
      <c r="A37" s="119" t="n">
        <f aca="false">+'[1]Index Pricing'!A18</f>
        <v>37207</v>
      </c>
      <c r="B37" s="120" t="n">
        <f aca="false">+'[1]Index Pricing'!B18</f>
        <v>1.7</v>
      </c>
      <c r="C37" s="134" t="n">
        <f aca="false">+B37+$K$16</f>
        <v>1.7</v>
      </c>
      <c r="D37" s="135" t="n">
        <f aca="false">O37*'[1]Internal Kennedy Total'!T29</f>
        <v>1343.52319357526</v>
      </c>
      <c r="E37" s="136" t="n">
        <f aca="false">+'[1]Index Pricing'!$B$4+'Box Draw Detail'!$K$17</f>
        <v>2.7754</v>
      </c>
      <c r="F37" s="137" t="n">
        <f aca="false">O37*'[1]Internal Kennedy Total'!U29</f>
        <v>3833.16175057135</v>
      </c>
      <c r="G37" s="136" t="n">
        <f aca="false">$C$6+$K$18</f>
        <v>2.54</v>
      </c>
      <c r="H37" s="138" t="n">
        <f aca="false">O37*'[1]Internal Kennedy Total'!V29</f>
        <v>1541.56988402144</v>
      </c>
      <c r="I37" s="136" t="n">
        <f aca="false">B37+$K$20</f>
        <v>1.5327</v>
      </c>
      <c r="J37" s="139" t="n">
        <f aca="false">O37*'[1]Internal Kennedy Total'!W29</f>
        <v>704.343471667485</v>
      </c>
      <c r="K37" s="136" t="n">
        <f aca="false">B37+$K$19+'[1]Kennedy Gas Daily Pricing'!B18</f>
        <v>1.65</v>
      </c>
      <c r="L37" s="139" t="n">
        <f aca="false">'[1]Internal Kennedy Total'!X29*'[1]Internal Kennedy Total'!M29</f>
        <v>4664.14648377881</v>
      </c>
      <c r="M37" s="140" t="n">
        <v>-993.220204667689</v>
      </c>
      <c r="N37" s="141" t="n">
        <f aca="false">O37-M37</f>
        <v>13079.964988282</v>
      </c>
      <c r="O37" s="142" t="n">
        <f aca="false">'[1]Internal Kennedy Total'!M29</f>
        <v>12086.7447836143</v>
      </c>
      <c r="P37" s="130" t="n">
        <f aca="false">+C37*D37</f>
        <v>2283.98942907794</v>
      </c>
      <c r="Q37" s="131" t="n">
        <f aca="false">+E37*F37</f>
        <v>10638.5571225357</v>
      </c>
      <c r="R37" s="131" t="n">
        <f aca="false">+G37*H37</f>
        <v>3915.58750541447</v>
      </c>
      <c r="S37" s="131" t="n">
        <f aca="false">I37*J37</f>
        <v>1079.54723902475</v>
      </c>
      <c r="T37" s="132" t="n">
        <f aca="false">K37*L37</f>
        <v>7695.84169823503</v>
      </c>
      <c r="U37" s="143" t="n">
        <f aca="false">SUM(P37:T37)</f>
        <v>25613.5229942879</v>
      </c>
    </row>
    <row r="38" customFormat="false" ht="12.75" hidden="false" customHeight="false" outlineLevel="0" collapsed="false">
      <c r="A38" s="119" t="n">
        <f aca="false">+'[1]Index Pricing'!A19</f>
        <v>37208</v>
      </c>
      <c r="B38" s="120" t="n">
        <f aca="false">+'[1]Index Pricing'!B19</f>
        <v>1.52</v>
      </c>
      <c r="C38" s="134" t="n">
        <f aca="false">+B38+$K$16</f>
        <v>1.52</v>
      </c>
      <c r="D38" s="135" t="n">
        <f aca="false">O38*'[1]Internal Kennedy Total'!T30</f>
        <v>1343.52319357526</v>
      </c>
      <c r="E38" s="136" t="n">
        <f aca="false">+'[1]Index Pricing'!$B$4+'Box Draw Detail'!$K$17</f>
        <v>2.7754</v>
      </c>
      <c r="F38" s="137" t="n">
        <f aca="false">O38*'[1]Internal Kennedy Total'!U30</f>
        <v>3833.16175057135</v>
      </c>
      <c r="G38" s="136" t="n">
        <f aca="false">$C$6+$K$18</f>
        <v>2.54</v>
      </c>
      <c r="H38" s="138" t="n">
        <f aca="false">O38*'[1]Internal Kennedy Total'!V30</f>
        <v>1541.56988402144</v>
      </c>
      <c r="I38" s="136" t="n">
        <f aca="false">B38+$K$20</f>
        <v>1.3527</v>
      </c>
      <c r="J38" s="139" t="n">
        <f aca="false">O38*'[1]Internal Kennedy Total'!W30</f>
        <v>704.343471667485</v>
      </c>
      <c r="K38" s="136" t="n">
        <f aca="false">B38+$K$19+'[1]Kennedy Gas Daily Pricing'!B19</f>
        <v>1.47</v>
      </c>
      <c r="L38" s="139" t="n">
        <f aca="false">'[1]Internal Kennedy Total'!X30*'[1]Internal Kennedy Total'!M30</f>
        <v>2791.12620981705</v>
      </c>
      <c r="M38" s="140" t="n">
        <v>-839.306010800287</v>
      </c>
      <c r="N38" s="141" t="n">
        <f aca="false">O38-M38</f>
        <v>11053.0305204529</v>
      </c>
      <c r="O38" s="142" t="n">
        <f aca="false">'[1]Internal Kennedy Total'!M30</f>
        <v>10213.7245096526</v>
      </c>
      <c r="P38" s="130" t="n">
        <f aca="false">+C38*D38</f>
        <v>2042.15525423439</v>
      </c>
      <c r="Q38" s="131" t="n">
        <f aca="false">+E38*F38</f>
        <v>10638.5571225357</v>
      </c>
      <c r="R38" s="131" t="n">
        <f aca="false">+G38*H38</f>
        <v>3915.58750541447</v>
      </c>
      <c r="S38" s="131" t="n">
        <f aca="false">I38*J38</f>
        <v>952.765414124607</v>
      </c>
      <c r="T38" s="132" t="n">
        <f aca="false">K38*L38</f>
        <v>4102.95552843106</v>
      </c>
      <c r="U38" s="143" t="n">
        <f aca="false">SUM(P38:T38)</f>
        <v>21652.0208247402</v>
      </c>
    </row>
    <row r="39" customFormat="false" ht="12.75" hidden="false" customHeight="false" outlineLevel="0" collapsed="false">
      <c r="A39" s="119" t="n">
        <f aca="false">+'[1]Index Pricing'!A20</f>
        <v>37209</v>
      </c>
      <c r="B39" s="120" t="n">
        <f aca="false">+'[1]Index Pricing'!B20</f>
        <v>1.595</v>
      </c>
      <c r="C39" s="134" t="n">
        <f aca="false">+B39+$K$16</f>
        <v>1.595</v>
      </c>
      <c r="D39" s="135" t="n">
        <f aca="false">O39*'[1]Internal Kennedy Total'!T31</f>
        <v>1343.52319357526</v>
      </c>
      <c r="E39" s="136" t="n">
        <f aca="false">+'[1]Index Pricing'!$B$4+'Box Draw Detail'!$K$17</f>
        <v>2.7754</v>
      </c>
      <c r="F39" s="137" t="n">
        <f aca="false">O39*'[1]Internal Kennedy Total'!U31</f>
        <v>3833.16175057135</v>
      </c>
      <c r="G39" s="136" t="n">
        <f aca="false">$C$6+$K$18</f>
        <v>2.54</v>
      </c>
      <c r="H39" s="138" t="n">
        <f aca="false">O39*'[1]Internal Kennedy Total'!V31</f>
        <v>1541.56988402144</v>
      </c>
      <c r="I39" s="136" t="n">
        <f aca="false">B39+$K$20</f>
        <v>1.4277</v>
      </c>
      <c r="J39" s="139" t="n">
        <f aca="false">O39*'[1]Internal Kennedy Total'!W31</f>
        <v>704.343471667486</v>
      </c>
      <c r="K39" s="136" t="n">
        <f aca="false">B39+$K$19+'[1]Kennedy Gas Daily Pricing'!B20</f>
        <v>1.545</v>
      </c>
      <c r="L39" s="139" t="n">
        <f aca="false">'[1]Internal Kennedy Total'!X31*'[1]Internal Kennedy Total'!M31</f>
        <v>3887.01903120054</v>
      </c>
      <c r="M39" s="140" t="n">
        <v>-929.36027370025</v>
      </c>
      <c r="N39" s="141" t="n">
        <f aca="false">O39-M39</f>
        <v>12238.9776047363</v>
      </c>
      <c r="O39" s="142" t="n">
        <f aca="false">'[1]Internal Kennedy Total'!M31</f>
        <v>11309.6173310361</v>
      </c>
      <c r="P39" s="130" t="n">
        <f aca="false">+C39*D39</f>
        <v>2142.91949375254</v>
      </c>
      <c r="Q39" s="131" t="n">
        <f aca="false">+E39*F39</f>
        <v>10638.5571225357</v>
      </c>
      <c r="R39" s="131" t="n">
        <f aca="false">+G39*H39</f>
        <v>3915.58750541447</v>
      </c>
      <c r="S39" s="131" t="n">
        <f aca="false">I39*J39</f>
        <v>1005.59117449967</v>
      </c>
      <c r="T39" s="132" t="n">
        <f aca="false">K39*L39</f>
        <v>6005.44440320483</v>
      </c>
      <c r="U39" s="143" t="n">
        <f aca="false">SUM(P39:T39)</f>
        <v>23708.0996994072</v>
      </c>
    </row>
    <row r="40" customFormat="false" ht="12.75" hidden="false" customHeight="false" outlineLevel="0" collapsed="false">
      <c r="A40" s="119" t="n">
        <f aca="false">+'[1]Index Pricing'!A21</f>
        <v>37210</v>
      </c>
      <c r="B40" s="120" t="n">
        <f aca="false">+'[1]Index Pricing'!B21</f>
        <v>1.84</v>
      </c>
      <c r="C40" s="134" t="n">
        <f aca="false">+B40+$K$16</f>
        <v>1.84</v>
      </c>
      <c r="D40" s="135" t="n">
        <f aca="false">O40*'[1]Internal Kennedy Total'!T32</f>
        <v>1343.52319357526</v>
      </c>
      <c r="E40" s="136" t="n">
        <f aca="false">+'[1]Index Pricing'!$B$4+'Box Draw Detail'!$K$17</f>
        <v>2.7754</v>
      </c>
      <c r="F40" s="137" t="n">
        <f aca="false">O40*'[1]Internal Kennedy Total'!U32</f>
        <v>3833.16175057135</v>
      </c>
      <c r="G40" s="136" t="n">
        <f aca="false">$C$6+$K$18</f>
        <v>2.54</v>
      </c>
      <c r="H40" s="138" t="n">
        <f aca="false">O40*'[1]Internal Kennedy Total'!V32</f>
        <v>1541.56988402144</v>
      </c>
      <c r="I40" s="136" t="n">
        <f aca="false">B40+$K$20</f>
        <v>1.6727</v>
      </c>
      <c r="J40" s="139" t="n">
        <f aca="false">O40*'[1]Internal Kennedy Total'!W32</f>
        <v>704.343471667485</v>
      </c>
      <c r="K40" s="136" t="n">
        <f aca="false">B40+$K$19+'[1]Kennedy Gas Daily Pricing'!B21</f>
        <v>1.79</v>
      </c>
      <c r="L40" s="139" t="n">
        <f aca="false">'[1]Internal Kennedy Total'!X32*'[1]Internal Kennedy Total'!M32</f>
        <v>4532.99881852581</v>
      </c>
      <c r="M40" s="140" t="n">
        <v>-982.443232599837</v>
      </c>
      <c r="N40" s="141" t="n">
        <f aca="false">O40-M40</f>
        <v>12938.0403509612</v>
      </c>
      <c r="O40" s="142" t="n">
        <f aca="false">'[1]Internal Kennedy Total'!M32</f>
        <v>11955.5971183613</v>
      </c>
      <c r="P40" s="130" t="n">
        <f aca="false">+C40*D40</f>
        <v>2472.08267617847</v>
      </c>
      <c r="Q40" s="131" t="n">
        <f aca="false">+E40*F40</f>
        <v>10638.5571225357</v>
      </c>
      <c r="R40" s="131" t="n">
        <f aca="false">+G40*H40</f>
        <v>3915.58750541447</v>
      </c>
      <c r="S40" s="131" t="n">
        <f aca="false">I40*J40</f>
        <v>1178.1553250582</v>
      </c>
      <c r="T40" s="132" t="n">
        <f aca="false">K40*L40</f>
        <v>8114.0678851612</v>
      </c>
      <c r="U40" s="143" t="n">
        <f aca="false">SUM(P40:T40)</f>
        <v>26318.4505143481</v>
      </c>
    </row>
    <row r="41" customFormat="false" ht="12.75" hidden="false" customHeight="false" outlineLevel="0" collapsed="false">
      <c r="A41" s="119" t="n">
        <f aca="false">+'[1]Index Pricing'!A22</f>
        <v>37211</v>
      </c>
      <c r="B41" s="120" t="n">
        <f aca="false">+'[1]Index Pricing'!B22</f>
        <v>1.435</v>
      </c>
      <c r="C41" s="134" t="n">
        <f aca="false">+B41+$K$16</f>
        <v>1.435</v>
      </c>
      <c r="D41" s="135" t="n">
        <f aca="false">O41*'[1]Internal Kennedy Total'!T33</f>
        <v>1343.52319357526</v>
      </c>
      <c r="E41" s="136" t="n">
        <f aca="false">+'[1]Index Pricing'!$B$4+'Box Draw Detail'!$K$17</f>
        <v>2.7754</v>
      </c>
      <c r="F41" s="137" t="n">
        <f aca="false">O41*'[1]Internal Kennedy Total'!U33</f>
        <v>3833.16175057135</v>
      </c>
      <c r="G41" s="136" t="n">
        <f aca="false">$C$6+$K$18</f>
        <v>2.54</v>
      </c>
      <c r="H41" s="138" t="n">
        <f aca="false">O41*'[1]Internal Kennedy Total'!V33</f>
        <v>1541.56988402144</v>
      </c>
      <c r="I41" s="136" t="n">
        <f aca="false">B41+$K$20</f>
        <v>1.2677</v>
      </c>
      <c r="J41" s="139" t="n">
        <f aca="false">O41*'[1]Internal Kennedy Total'!W33</f>
        <v>704.343471667485</v>
      </c>
      <c r="K41" s="136" t="n">
        <f aca="false">B41+$K$19+'[1]Kennedy Gas Daily Pricing'!B22</f>
        <v>1.385</v>
      </c>
      <c r="L41" s="139" t="n">
        <f aca="false">'[1]Internal Kennedy Total'!X33*'[1]Internal Kennedy Total'!M33</f>
        <v>4631.49721047901</v>
      </c>
      <c r="M41" s="140" t="n">
        <v>-990.537272373707</v>
      </c>
      <c r="N41" s="141" t="n">
        <f aca="false">O41-M41</f>
        <v>13044.6327826883</v>
      </c>
      <c r="O41" s="142" t="n">
        <f aca="false">'[1]Internal Kennedy Total'!M33</f>
        <v>12054.0955103145</v>
      </c>
      <c r="P41" s="130" t="n">
        <f aca="false">+C41*D41</f>
        <v>1927.9557827805</v>
      </c>
      <c r="Q41" s="131" t="n">
        <f aca="false">+E41*F41</f>
        <v>10638.5571225357</v>
      </c>
      <c r="R41" s="131" t="n">
        <f aca="false">+G41*H41</f>
        <v>3915.58750541447</v>
      </c>
      <c r="S41" s="131" t="n">
        <f aca="false">I41*J41</f>
        <v>892.896219032871</v>
      </c>
      <c r="T41" s="132" t="n">
        <f aca="false">K41*L41</f>
        <v>6414.62363651342</v>
      </c>
      <c r="U41" s="143" t="n">
        <f aca="false">SUM(P41:T41)</f>
        <v>23789.620266277</v>
      </c>
    </row>
    <row r="42" customFormat="false" ht="12.75" hidden="false" customHeight="false" outlineLevel="0" collapsed="false">
      <c r="A42" s="119" t="n">
        <f aca="false">+'[1]Index Pricing'!A23</f>
        <v>37212</v>
      </c>
      <c r="B42" s="120" t="n">
        <f aca="false">+'[1]Index Pricing'!B23</f>
        <v>1.135</v>
      </c>
      <c r="C42" s="134" t="n">
        <f aca="false">+B42+$K$16</f>
        <v>1.135</v>
      </c>
      <c r="D42" s="135" t="n">
        <f aca="false">O42*'[1]Internal Kennedy Total'!T34</f>
        <v>1343.52319357526</v>
      </c>
      <c r="E42" s="136" t="n">
        <f aca="false">+'[1]Index Pricing'!$B$4+'Box Draw Detail'!$K$17</f>
        <v>2.7754</v>
      </c>
      <c r="F42" s="137" t="n">
        <f aca="false">O42*'[1]Internal Kennedy Total'!U34</f>
        <v>3833.16175057135</v>
      </c>
      <c r="G42" s="136" t="n">
        <f aca="false">$C$6+$K$18</f>
        <v>2.54</v>
      </c>
      <c r="H42" s="138" t="n">
        <f aca="false">O42*'[1]Internal Kennedy Total'!V34</f>
        <v>1541.56988402144</v>
      </c>
      <c r="I42" s="136" t="n">
        <f aca="false">B42+$K$20</f>
        <v>0.9677</v>
      </c>
      <c r="J42" s="139" t="n">
        <f aca="false">O42*'[1]Internal Kennedy Total'!W34</f>
        <v>704.343471667485</v>
      </c>
      <c r="K42" s="136" t="n">
        <f aca="false">B42+$K$19+'[1]Kennedy Gas Daily Pricing'!B23</f>
        <v>1.085</v>
      </c>
      <c r="L42" s="139" t="n">
        <f aca="false">'[1]Internal Kennedy Total'!X34*'[1]Internal Kennedy Total'!M34</f>
        <v>4313.57896760845</v>
      </c>
      <c r="M42" s="140" t="n">
        <v>-964.412552450808</v>
      </c>
      <c r="N42" s="141" t="n">
        <f aca="false">O42-M42</f>
        <v>12700.5898198948</v>
      </c>
      <c r="O42" s="142" t="n">
        <f aca="false">'[1]Internal Kennedy Total'!M34</f>
        <v>11736.177267444</v>
      </c>
      <c r="P42" s="130" t="n">
        <f aca="false">+C42*D42</f>
        <v>1524.89882470792</v>
      </c>
      <c r="Q42" s="131" t="n">
        <f aca="false">+E42*F42</f>
        <v>10638.5571225357</v>
      </c>
      <c r="R42" s="131" t="n">
        <f aca="false">+G42*H42</f>
        <v>3915.58750541447</v>
      </c>
      <c r="S42" s="131" t="n">
        <f aca="false">I42*J42</f>
        <v>681.593177532626</v>
      </c>
      <c r="T42" s="132" t="n">
        <f aca="false">K42*L42</f>
        <v>4680.23317985517</v>
      </c>
      <c r="U42" s="143" t="n">
        <f aca="false">SUM(P42:T42)</f>
        <v>21440.8698100459</v>
      </c>
    </row>
    <row r="43" customFormat="false" ht="12.75" hidden="false" customHeight="false" outlineLevel="0" collapsed="false">
      <c r="A43" s="119" t="n">
        <f aca="false">+'[1]Index Pricing'!A24</f>
        <v>37213</v>
      </c>
      <c r="B43" s="120" t="n">
        <f aca="false">+'[1]Index Pricing'!B24</f>
        <v>1.135</v>
      </c>
      <c r="C43" s="134" t="n">
        <f aca="false">+B43+$K$16</f>
        <v>1.135</v>
      </c>
      <c r="D43" s="135" t="n">
        <f aca="false">O43*'[1]Internal Kennedy Total'!T35</f>
        <v>1343.52319357526</v>
      </c>
      <c r="E43" s="136" t="n">
        <f aca="false">+'[1]Index Pricing'!$B$4+'Box Draw Detail'!$K$17</f>
        <v>2.7754</v>
      </c>
      <c r="F43" s="137" t="n">
        <f aca="false">O43*'[1]Internal Kennedy Total'!U35</f>
        <v>3833.16175057135</v>
      </c>
      <c r="G43" s="136" t="n">
        <f aca="false">$C$6+$K$18</f>
        <v>2.54</v>
      </c>
      <c r="H43" s="138" t="n">
        <f aca="false">O43*'[1]Internal Kennedy Total'!V35</f>
        <v>1541.56988402144</v>
      </c>
      <c r="I43" s="136" t="n">
        <f aca="false">B43+$K$20</f>
        <v>0.9677</v>
      </c>
      <c r="J43" s="139" t="n">
        <f aca="false">O43*'[1]Internal Kennedy Total'!W35</f>
        <v>704.343471667486</v>
      </c>
      <c r="K43" s="136" t="n">
        <f aca="false">B43+$K$19+'[1]Kennedy Gas Daily Pricing'!B24</f>
        <v>1.085</v>
      </c>
      <c r="L43" s="139" t="n">
        <f aca="false">'[1]Internal Kennedy Total'!X35*'[1]Internal Kennedy Total'!M35</f>
        <v>3490.10723178503</v>
      </c>
      <c r="M43" s="140" t="n">
        <v>-896.744310865912</v>
      </c>
      <c r="N43" s="141" t="n">
        <f aca="false">O43-M43</f>
        <v>11809.4498424865</v>
      </c>
      <c r="O43" s="142" t="n">
        <f aca="false">'[1]Internal Kennedy Total'!M35</f>
        <v>10912.7055316206</v>
      </c>
      <c r="P43" s="130" t="n">
        <f aca="false">+C43*D43</f>
        <v>1524.89882470792</v>
      </c>
      <c r="Q43" s="131" t="n">
        <f aca="false">+E43*F43</f>
        <v>10638.5571225357</v>
      </c>
      <c r="R43" s="131" t="n">
        <f aca="false">+G43*H43</f>
        <v>3915.58750541447</v>
      </c>
      <c r="S43" s="131" t="n">
        <f aca="false">I43*J43</f>
        <v>681.593177532626</v>
      </c>
      <c r="T43" s="132" t="n">
        <f aca="false">K43*L43</f>
        <v>3786.76634648676</v>
      </c>
      <c r="U43" s="143" t="n">
        <f aca="false">SUM(P43:T43)</f>
        <v>20547.4029766775</v>
      </c>
    </row>
    <row r="44" customFormat="false" ht="12.75" hidden="false" customHeight="false" outlineLevel="0" collapsed="false">
      <c r="A44" s="119" t="n">
        <f aca="false">+'[1]Index Pricing'!A25</f>
        <v>37214</v>
      </c>
      <c r="B44" s="120" t="n">
        <f aca="false">+'[1]Index Pricing'!B25</f>
        <v>1.135</v>
      </c>
      <c r="C44" s="134" t="n">
        <f aca="false">+B44+$K$16</f>
        <v>1.135</v>
      </c>
      <c r="D44" s="135" t="n">
        <f aca="false">O44*'[1]Internal Kennedy Total'!T36</f>
        <v>1343.52319357526</v>
      </c>
      <c r="E44" s="136" t="n">
        <f aca="false">+'[1]Index Pricing'!$B$4+'Box Draw Detail'!$K$17</f>
        <v>2.7754</v>
      </c>
      <c r="F44" s="137" t="n">
        <f aca="false">O44*'[1]Internal Kennedy Total'!U36</f>
        <v>3833.16175057135</v>
      </c>
      <c r="G44" s="136" t="n">
        <f aca="false">$C$6+$K$18</f>
        <v>2.54</v>
      </c>
      <c r="H44" s="138" t="n">
        <f aca="false">O44*'[1]Internal Kennedy Total'!V36</f>
        <v>1541.56988402144</v>
      </c>
      <c r="I44" s="136" t="n">
        <f aca="false">B44+$K$20</f>
        <v>0.9677</v>
      </c>
      <c r="J44" s="139" t="n">
        <f aca="false">O44*'[1]Internal Kennedy Total'!W36</f>
        <v>704.343471667485</v>
      </c>
      <c r="K44" s="136" t="n">
        <f aca="false">B44+$K$19+'[1]Kennedy Gas Daily Pricing'!B25</f>
        <v>1.085</v>
      </c>
      <c r="L44" s="139" t="n">
        <f aca="false">'[1]Internal Kennedy Total'!X36*'[1]Internal Kennedy Total'!M36</f>
        <v>4476.73480647016</v>
      </c>
      <c r="M44" s="140" t="n">
        <v>-977.819774872402</v>
      </c>
      <c r="N44" s="141" t="n">
        <f aca="false">O44-M44</f>
        <v>12877.1528811781</v>
      </c>
      <c r="O44" s="142" t="n">
        <f aca="false">'[1]Internal Kennedy Total'!M36</f>
        <v>11899.3331063057</v>
      </c>
      <c r="P44" s="130" t="n">
        <f aca="false">+C44*D44</f>
        <v>1524.89882470792</v>
      </c>
      <c r="Q44" s="131" t="n">
        <f aca="false">+E44*F44</f>
        <v>10638.5571225357</v>
      </c>
      <c r="R44" s="131" t="n">
        <f aca="false">+G44*H44</f>
        <v>3915.58750541447</v>
      </c>
      <c r="S44" s="131" t="n">
        <f aca="false">I44*J44</f>
        <v>681.593177532626</v>
      </c>
      <c r="T44" s="132" t="n">
        <f aca="false">K44*L44</f>
        <v>4857.25726502012</v>
      </c>
      <c r="U44" s="143" t="n">
        <f aca="false">SUM(P44:T44)</f>
        <v>21617.8938952109</v>
      </c>
    </row>
    <row r="45" customFormat="false" ht="12.75" hidden="false" customHeight="false" outlineLevel="0" collapsed="false">
      <c r="A45" s="119" t="n">
        <f aca="false">+'[1]Index Pricing'!A26</f>
        <v>37215</v>
      </c>
      <c r="B45" s="120" t="n">
        <f aca="false">+'[1]Index Pricing'!B26</f>
        <v>1.535</v>
      </c>
      <c r="C45" s="134" t="n">
        <f aca="false">+B45+$K$16</f>
        <v>1.535</v>
      </c>
      <c r="D45" s="135" t="n">
        <f aca="false">O45*'[1]Internal Kennedy Total'!T37</f>
        <v>1343.52319357526</v>
      </c>
      <c r="E45" s="136" t="n">
        <f aca="false">+'[1]Index Pricing'!$B$4+'Box Draw Detail'!$K$17</f>
        <v>2.7754</v>
      </c>
      <c r="F45" s="137" t="n">
        <f aca="false">O45*'[1]Internal Kennedy Total'!U37</f>
        <v>3833.16175057135</v>
      </c>
      <c r="G45" s="136" t="n">
        <f aca="false">$C$6+$K$18</f>
        <v>2.54</v>
      </c>
      <c r="H45" s="138" t="n">
        <f aca="false">O45*'[1]Internal Kennedy Total'!V37</f>
        <v>1541.56988402144</v>
      </c>
      <c r="I45" s="136" t="n">
        <f aca="false">B45+$K$20</f>
        <v>1.3677</v>
      </c>
      <c r="J45" s="139" t="n">
        <f aca="false">O45*'[1]Internal Kennedy Total'!W37</f>
        <v>704.343471667486</v>
      </c>
      <c r="K45" s="136" t="n">
        <f aca="false">B45+$K$19+'[1]Kennedy Gas Daily Pricing'!B26</f>
        <v>1.485</v>
      </c>
      <c r="L45" s="139" t="n">
        <f aca="false">'[1]Internal Kennedy Total'!X37*'[1]Internal Kennedy Total'!M37</f>
        <v>5358.04309809996</v>
      </c>
      <c r="M45" s="140" t="n">
        <v>-1050.24069692038</v>
      </c>
      <c r="N45" s="141" t="n">
        <f aca="false">O45-M45</f>
        <v>13830.8820948559</v>
      </c>
      <c r="O45" s="142" t="n">
        <f aca="false">'[1]Internal Kennedy Total'!M37</f>
        <v>12780.6413979355</v>
      </c>
      <c r="P45" s="130" t="n">
        <f aca="false">+C45*D45</f>
        <v>2062.30810213802</v>
      </c>
      <c r="Q45" s="131" t="n">
        <f aca="false">+E45*F45</f>
        <v>10638.5571225357</v>
      </c>
      <c r="R45" s="131" t="n">
        <f aca="false">+G45*H45</f>
        <v>3915.58750541447</v>
      </c>
      <c r="S45" s="131" t="n">
        <f aca="false">I45*J45</f>
        <v>963.33056619962</v>
      </c>
      <c r="T45" s="132" t="n">
        <f aca="false">K45*L45</f>
        <v>7956.69400067844</v>
      </c>
      <c r="U45" s="143" t="n">
        <f aca="false">SUM(P45:T45)</f>
        <v>25536.4772969663</v>
      </c>
    </row>
    <row r="46" customFormat="false" ht="12.75" hidden="false" customHeight="false" outlineLevel="0" collapsed="false">
      <c r="A46" s="119" t="n">
        <f aca="false">+'[1]Index Pricing'!A27</f>
        <v>37216</v>
      </c>
      <c r="B46" s="120" t="n">
        <f aca="false">+'[1]Index Pricing'!B27</f>
        <v>2.205</v>
      </c>
      <c r="C46" s="134" t="n">
        <f aca="false">+B46+$K$16</f>
        <v>2.205</v>
      </c>
      <c r="D46" s="135" t="n">
        <f aca="false">O46*'[1]Internal Kennedy Total'!T38</f>
        <v>1343.52319357526</v>
      </c>
      <c r="E46" s="136" t="n">
        <f aca="false">+'[1]Index Pricing'!$B$4+'Box Draw Detail'!$K$17</f>
        <v>2.7754</v>
      </c>
      <c r="F46" s="137" t="n">
        <f aca="false">O46*'[1]Internal Kennedy Total'!U38</f>
        <v>3833.16175057135</v>
      </c>
      <c r="G46" s="136" t="n">
        <f aca="false">$C$6+$K$18</f>
        <v>2.54</v>
      </c>
      <c r="H46" s="138" t="n">
        <f aca="false">O46*'[1]Internal Kennedy Total'!V38</f>
        <v>1541.56988402144</v>
      </c>
      <c r="I46" s="136" t="n">
        <f aca="false">B46+$K$20</f>
        <v>2.0377</v>
      </c>
      <c r="J46" s="139" t="n">
        <f aca="false">O46*'[1]Internal Kennedy Total'!W38</f>
        <v>704.343471667486</v>
      </c>
      <c r="K46" s="136" t="n">
        <f aca="false">B46+$K$19+'[1]Kennedy Gas Daily Pricing'!B27</f>
        <v>2.155</v>
      </c>
      <c r="L46" s="139" t="n">
        <f aca="false">'[1]Internal Kennedy Total'!X38*'[1]Internal Kennedy Total'!M38</f>
        <v>5949.17915390395</v>
      </c>
      <c r="M46" s="140" t="n">
        <v>-1098.81690869975</v>
      </c>
      <c r="N46" s="141" t="n">
        <f aca="false">O46-M46</f>
        <v>14470.5943624392</v>
      </c>
      <c r="O46" s="142" t="n">
        <f aca="false">'[1]Internal Kennedy Total'!M38</f>
        <v>13371.7774537395</v>
      </c>
      <c r="P46" s="130" t="n">
        <f aca="false">+C46*D46</f>
        <v>2962.46864183344</v>
      </c>
      <c r="Q46" s="131" t="n">
        <f aca="false">+E46*F46</f>
        <v>10638.5571225357</v>
      </c>
      <c r="R46" s="131" t="n">
        <f aca="false">+G46*H46</f>
        <v>3915.58750541447</v>
      </c>
      <c r="S46" s="131" t="n">
        <f aca="false">I46*J46</f>
        <v>1435.24069221684</v>
      </c>
      <c r="T46" s="132" t="n">
        <f aca="false">K46*L46</f>
        <v>12820.481076663</v>
      </c>
      <c r="U46" s="143" t="n">
        <f aca="false">SUM(P46:T46)</f>
        <v>31772.3350386635</v>
      </c>
    </row>
    <row r="47" customFormat="false" ht="12.75" hidden="false" customHeight="false" outlineLevel="0" collapsed="false">
      <c r="A47" s="119" t="n">
        <f aca="false">+'[1]Index Pricing'!A28</f>
        <v>37217</v>
      </c>
      <c r="B47" s="120" t="n">
        <f aca="false">+'[1]Index Pricing'!B28</f>
        <v>1.43</v>
      </c>
      <c r="C47" s="134" t="n">
        <f aca="false">+B47+$K$16</f>
        <v>1.43</v>
      </c>
      <c r="D47" s="135" t="n">
        <f aca="false">O47*'[1]Internal Kennedy Total'!T39</f>
        <v>1343.52319357526</v>
      </c>
      <c r="E47" s="136" t="n">
        <f aca="false">+'[1]Index Pricing'!$B$4+'Box Draw Detail'!$K$17</f>
        <v>2.7754</v>
      </c>
      <c r="F47" s="137" t="n">
        <f aca="false">O47*'[1]Internal Kennedy Total'!U39</f>
        <v>3833.16175057135</v>
      </c>
      <c r="G47" s="136" t="n">
        <f aca="false">$C$6+$K$18</f>
        <v>2.54</v>
      </c>
      <c r="H47" s="138" t="n">
        <f aca="false">O47*'[1]Internal Kennedy Total'!V39</f>
        <v>1541.56988402144</v>
      </c>
      <c r="I47" s="136" t="n">
        <f aca="false">B47+$K$20</f>
        <v>1.2627</v>
      </c>
      <c r="J47" s="139" t="n">
        <f aca="false">O47*'[1]Internal Kennedy Total'!W39</f>
        <v>704.343471667485</v>
      </c>
      <c r="K47" s="136" t="n">
        <f aca="false">B47+$K$19+'[1]Kennedy Gas Daily Pricing'!B28</f>
        <v>1.38</v>
      </c>
      <c r="L47" s="139" t="n">
        <f aca="false">'[1]Internal Kennedy Total'!X39*'[1]Internal Kennedy Total'!M39</f>
        <v>6224.0729157089</v>
      </c>
      <c r="M47" s="140" t="n">
        <v>-1121.40612053881</v>
      </c>
      <c r="N47" s="141" t="n">
        <f aca="false">O47-M47</f>
        <v>14768.0773360833</v>
      </c>
      <c r="O47" s="142" t="n">
        <f aca="false">'[1]Internal Kennedy Total'!M39</f>
        <v>13646.6712155444</v>
      </c>
      <c r="P47" s="130" t="n">
        <f aca="false">+C47*D47</f>
        <v>1921.23816681262</v>
      </c>
      <c r="Q47" s="131" t="n">
        <f aca="false">+E47*F47</f>
        <v>10638.5571225357</v>
      </c>
      <c r="R47" s="131" t="n">
        <f aca="false">+G47*H47</f>
        <v>3915.58750541447</v>
      </c>
      <c r="S47" s="131" t="n">
        <f aca="false">I47*J47</f>
        <v>889.374501674534</v>
      </c>
      <c r="T47" s="132" t="n">
        <f aca="false">K47*L47</f>
        <v>8589.22062367828</v>
      </c>
      <c r="U47" s="143" t="n">
        <f aca="false">SUM(P47:T47)</f>
        <v>25953.9779201156</v>
      </c>
    </row>
    <row r="48" customFormat="false" ht="12.75" hidden="false" customHeight="false" outlineLevel="0" collapsed="false">
      <c r="A48" s="119" t="n">
        <f aca="false">+'[1]Index Pricing'!A29</f>
        <v>37218</v>
      </c>
      <c r="B48" s="120" t="n">
        <f aca="false">+'[1]Index Pricing'!B29</f>
        <v>1.43</v>
      </c>
      <c r="C48" s="134" t="n">
        <f aca="false">+B48+$K$16</f>
        <v>1.43</v>
      </c>
      <c r="D48" s="135" t="n">
        <f aca="false">O48*'[1]Internal Kennedy Total'!T40</f>
        <v>1343.52319357526</v>
      </c>
      <c r="E48" s="136" t="n">
        <f aca="false">+'[1]Index Pricing'!$B$4+'Box Draw Detail'!$K$17</f>
        <v>2.7754</v>
      </c>
      <c r="F48" s="137" t="n">
        <f aca="false">O48*'[1]Internal Kennedy Total'!U40</f>
        <v>3833.16175057135</v>
      </c>
      <c r="G48" s="136" t="n">
        <f aca="false">$C$6+$K$18</f>
        <v>2.54</v>
      </c>
      <c r="H48" s="138" t="n">
        <f aca="false">O48*'[1]Internal Kennedy Total'!V40</f>
        <v>1541.56988402144</v>
      </c>
      <c r="I48" s="136" t="n">
        <f aca="false">B48+$K$20</f>
        <v>1.2627</v>
      </c>
      <c r="J48" s="139" t="n">
        <f aca="false">O48*'[1]Internal Kennedy Total'!W40</f>
        <v>704.343471667485</v>
      </c>
      <c r="K48" s="136" t="n">
        <f aca="false">B48+$K$19+'[1]Kennedy Gas Daily Pricing'!B29</f>
        <v>1.38</v>
      </c>
      <c r="L48" s="139" t="n">
        <f aca="false">'[1]Internal Kennedy Total'!X40*'[1]Internal Kennedy Total'!M40</f>
        <v>6277.1970163165</v>
      </c>
      <c r="M48" s="140" t="n">
        <v>-1125.77155813371</v>
      </c>
      <c r="N48" s="141" t="n">
        <f aca="false">O48-M48</f>
        <v>14825.5668742857</v>
      </c>
      <c r="O48" s="142" t="n">
        <f aca="false">'[1]Internal Kennedy Total'!M40</f>
        <v>13699.795316152</v>
      </c>
      <c r="P48" s="130" t="n">
        <f aca="false">+C48*D48</f>
        <v>1921.23816681262</v>
      </c>
      <c r="Q48" s="131" t="n">
        <f aca="false">+E48*F48</f>
        <v>10638.5571225357</v>
      </c>
      <c r="R48" s="131" t="n">
        <f aca="false">+G48*H48</f>
        <v>3915.58750541447</v>
      </c>
      <c r="S48" s="131" t="n">
        <f aca="false">I48*J48</f>
        <v>889.374501674534</v>
      </c>
      <c r="T48" s="132" t="n">
        <f aca="false">K48*L48</f>
        <v>8662.53188251677</v>
      </c>
      <c r="U48" s="143" t="n">
        <f aca="false">SUM(P48:T48)</f>
        <v>26027.2891789541</v>
      </c>
    </row>
    <row r="49" customFormat="false" ht="12.75" hidden="false" customHeight="false" outlineLevel="0" collapsed="false">
      <c r="A49" s="119" t="n">
        <f aca="false">+'[1]Index Pricing'!A30</f>
        <v>37219</v>
      </c>
      <c r="B49" s="120" t="n">
        <f aca="false">+'[1]Index Pricing'!B30</f>
        <v>1.43</v>
      </c>
      <c r="C49" s="134" t="n">
        <f aca="false">+B49+$K$16</f>
        <v>1.43</v>
      </c>
      <c r="D49" s="135" t="n">
        <f aca="false">O49*'[1]Internal Kennedy Total'!T41</f>
        <v>1343.52319357526</v>
      </c>
      <c r="E49" s="136" t="n">
        <f aca="false">+'[1]Index Pricing'!$B$4+'Box Draw Detail'!$K$17</f>
        <v>2.7754</v>
      </c>
      <c r="F49" s="137" t="n">
        <f aca="false">O49*'[1]Internal Kennedy Total'!U41</f>
        <v>3833.16175057135</v>
      </c>
      <c r="G49" s="136" t="n">
        <f aca="false">$C$6+$K$18</f>
        <v>2.54</v>
      </c>
      <c r="H49" s="138" t="n">
        <f aca="false">O49*'[1]Internal Kennedy Total'!V41</f>
        <v>1541.56988402144</v>
      </c>
      <c r="I49" s="136" t="n">
        <f aca="false">B49+$K$20</f>
        <v>1.2627</v>
      </c>
      <c r="J49" s="139" t="n">
        <f aca="false">O49*'[1]Internal Kennedy Total'!W41</f>
        <v>704.343471667485</v>
      </c>
      <c r="K49" s="136" t="n">
        <f aca="false">B49+$K$19+'[1]Kennedy Gas Daily Pricing'!B30</f>
        <v>1.38</v>
      </c>
      <c r="L49" s="139" t="n">
        <f aca="false">'[1]Internal Kennedy Total'!X41*'[1]Internal Kennedy Total'!M41</f>
        <v>5651.02521424241</v>
      </c>
      <c r="M49" s="140" t="n">
        <v>-1074.31630723304</v>
      </c>
      <c r="N49" s="141" t="n">
        <f aca="false">O49-M49</f>
        <v>14147.939821311</v>
      </c>
      <c r="O49" s="142" t="n">
        <f aca="false">'[1]Internal Kennedy Total'!M41</f>
        <v>13073.6235140779</v>
      </c>
      <c r="P49" s="130" t="n">
        <f aca="false">+C49*D49</f>
        <v>1921.23816681262</v>
      </c>
      <c r="Q49" s="131" t="n">
        <f aca="false">+E49*F49</f>
        <v>10638.5571225357</v>
      </c>
      <c r="R49" s="131" t="n">
        <f aca="false">+G49*H49</f>
        <v>3915.58750541447</v>
      </c>
      <c r="S49" s="131" t="n">
        <f aca="false">I49*J49</f>
        <v>889.374501674534</v>
      </c>
      <c r="T49" s="132" t="n">
        <f aca="false">K49*L49</f>
        <v>7798.41479565453</v>
      </c>
      <c r="U49" s="143" t="n">
        <f aca="false">SUM(P49:T49)</f>
        <v>25163.1720920919</v>
      </c>
    </row>
    <row r="50" customFormat="false" ht="12.75" hidden="false" customHeight="false" outlineLevel="0" collapsed="false">
      <c r="A50" s="119" t="n">
        <f aca="false">+'[1]Index Pricing'!A31</f>
        <v>37220</v>
      </c>
      <c r="B50" s="120" t="n">
        <f aca="false">+'[1]Index Pricing'!B31</f>
        <v>1.43</v>
      </c>
      <c r="C50" s="134" t="n">
        <f aca="false">+B50+$K$16</f>
        <v>1.43</v>
      </c>
      <c r="D50" s="135" t="n">
        <f aca="false">O50*'[1]Internal Kennedy Total'!T42</f>
        <v>1343.52319357526</v>
      </c>
      <c r="E50" s="136" t="n">
        <f aca="false">+'[1]Index Pricing'!$B$4+'Box Draw Detail'!$K$17</f>
        <v>2.7754</v>
      </c>
      <c r="F50" s="137" t="n">
        <f aca="false">O50*'[1]Internal Kennedy Total'!U42</f>
        <v>3833.16175057135</v>
      </c>
      <c r="G50" s="136" t="n">
        <f aca="false">$C$6+$K$18</f>
        <v>2.54</v>
      </c>
      <c r="H50" s="138" t="n">
        <f aca="false">O50*'[1]Internal Kennedy Total'!V42</f>
        <v>1541.56988402144</v>
      </c>
      <c r="I50" s="136" t="n">
        <f aca="false">B50+$K$20</f>
        <v>1.2627</v>
      </c>
      <c r="J50" s="139" t="n">
        <f aca="false">O50*'[1]Internal Kennedy Total'!W42</f>
        <v>704.343471667486</v>
      </c>
      <c r="K50" s="136" t="n">
        <f aca="false">B50+$K$19+'[1]Kennedy Gas Daily Pricing'!B31</f>
        <v>1.38</v>
      </c>
      <c r="L50" s="139" t="n">
        <f aca="false">'[1]Internal Kennedy Total'!X42*'[1]Internal Kennedy Total'!M42</f>
        <v>3023.49320608383</v>
      </c>
      <c r="M50" s="140" t="n">
        <v>-858.400613997584</v>
      </c>
      <c r="N50" s="141" t="n">
        <f aca="false">O50-M50</f>
        <v>11304.492119917</v>
      </c>
      <c r="O50" s="142" t="n">
        <f aca="false">'[1]Internal Kennedy Total'!M42</f>
        <v>10446.0915059194</v>
      </c>
      <c r="P50" s="130" t="n">
        <f aca="false">+C50*D50</f>
        <v>1921.23816681262</v>
      </c>
      <c r="Q50" s="131" t="n">
        <f aca="false">+E50*F50</f>
        <v>10638.5571225357</v>
      </c>
      <c r="R50" s="131" t="n">
        <f aca="false">+G50*H50</f>
        <v>3915.58750541447</v>
      </c>
      <c r="S50" s="131" t="n">
        <f aca="false">I50*J50</f>
        <v>889.374501674534</v>
      </c>
      <c r="T50" s="132" t="n">
        <f aca="false">K50*L50</f>
        <v>4172.42062439569</v>
      </c>
      <c r="U50" s="143" t="n">
        <f aca="false">SUM(P50:T50)</f>
        <v>21537.177920833</v>
      </c>
    </row>
    <row r="51" customFormat="false" ht="12.75" hidden="false" customHeight="false" outlineLevel="0" collapsed="false">
      <c r="A51" s="119" t="n">
        <f aca="false">+'[1]Index Pricing'!A32</f>
        <v>37221</v>
      </c>
      <c r="B51" s="120" t="n">
        <f aca="false">+'[1]Index Pricing'!B32</f>
        <v>1.43</v>
      </c>
      <c r="C51" s="134" t="n">
        <f aca="false">+B51+$K$16</f>
        <v>1.43</v>
      </c>
      <c r="D51" s="135" t="n">
        <f aca="false">O51*'[1]Internal Kennedy Total'!T43</f>
        <v>1343.52319357526</v>
      </c>
      <c r="E51" s="136" t="n">
        <f aca="false">+'[1]Index Pricing'!$B$4+'Box Draw Detail'!$K$17</f>
        <v>2.7754</v>
      </c>
      <c r="F51" s="137" t="n">
        <f aca="false">O51*'[1]Internal Kennedy Total'!U43</f>
        <v>3833.16175057135</v>
      </c>
      <c r="G51" s="136" t="n">
        <f aca="false">$C$6+$K$18</f>
        <v>2.54</v>
      </c>
      <c r="H51" s="138" t="n">
        <f aca="false">O51*'[1]Internal Kennedy Total'!V43</f>
        <v>1541.56988402144</v>
      </c>
      <c r="I51" s="136" t="n">
        <f aca="false">B51+$K$20</f>
        <v>1.2627</v>
      </c>
      <c r="J51" s="139" t="n">
        <f aca="false">O51*'[1]Internal Kennedy Total'!W43</f>
        <v>704.343471667485</v>
      </c>
      <c r="K51" s="136" t="n">
        <f aca="false">B51+$K$19+'[1]Kennedy Gas Daily Pricing'!B32</f>
        <v>1.38</v>
      </c>
      <c r="L51" s="139" t="n">
        <f aca="false">'[1]Internal Kennedy Total'!X43*'[1]Internal Kennedy Total'!M43</f>
        <v>4863.60969175515</v>
      </c>
      <c r="M51" s="140" t="n">
        <v>-1009.61096097112</v>
      </c>
      <c r="N51" s="141" t="n">
        <f aca="false">O51-M51</f>
        <v>13295.8189525618</v>
      </c>
      <c r="O51" s="142" t="n">
        <f aca="false">'[1]Internal Kennedy Total'!M43</f>
        <v>12286.2079915907</v>
      </c>
      <c r="P51" s="130" t="n">
        <f aca="false">+C51*D51</f>
        <v>1921.23816681262</v>
      </c>
      <c r="Q51" s="131" t="n">
        <f aca="false">+E51*F51</f>
        <v>10638.5571225357</v>
      </c>
      <c r="R51" s="131" t="n">
        <f aca="false">+G51*H51</f>
        <v>3915.58750541447</v>
      </c>
      <c r="S51" s="131" t="n">
        <f aca="false">I51*J51</f>
        <v>889.374501674534</v>
      </c>
      <c r="T51" s="132" t="n">
        <f aca="false">K51*L51</f>
        <v>6711.7813746221</v>
      </c>
      <c r="U51" s="143" t="n">
        <f aca="false">SUM(P51:T51)</f>
        <v>24076.5386710594</v>
      </c>
    </row>
    <row r="52" customFormat="false" ht="12.75" hidden="false" customHeight="false" outlineLevel="0" collapsed="false">
      <c r="A52" s="119" t="n">
        <f aca="false">+'[1]Index Pricing'!A33</f>
        <v>37222</v>
      </c>
      <c r="B52" s="120" t="n">
        <f aca="false">+'[1]Index Pricing'!B33</f>
        <v>1.88</v>
      </c>
      <c r="C52" s="134" t="n">
        <f aca="false">+B52+$K$16</f>
        <v>1.88</v>
      </c>
      <c r="D52" s="135" t="n">
        <f aca="false">O52*'[1]Internal Kennedy Total'!T44</f>
        <v>1343.52319357526</v>
      </c>
      <c r="E52" s="136" t="n">
        <f aca="false">+'[1]Index Pricing'!$B$4+'Box Draw Detail'!$K$17</f>
        <v>2.7754</v>
      </c>
      <c r="F52" s="137" t="n">
        <f aca="false">O52*'[1]Internal Kennedy Total'!U44</f>
        <v>3833.16175057135</v>
      </c>
      <c r="G52" s="136" t="n">
        <f aca="false">$C$6+$K$18</f>
        <v>2.54</v>
      </c>
      <c r="H52" s="138" t="n">
        <f aca="false">O52*'[1]Internal Kennedy Total'!V44</f>
        <v>1541.56988402144</v>
      </c>
      <c r="I52" s="136" t="n">
        <f aca="false">B52+$K$20</f>
        <v>1.7127</v>
      </c>
      <c r="J52" s="139" t="n">
        <f aca="false">O52*'[1]Internal Kennedy Total'!W44</f>
        <v>704.343471667485</v>
      </c>
      <c r="K52" s="136" t="n">
        <f aca="false">B52+$K$19+'[1]Kennedy Gas Daily Pricing'!B33</f>
        <v>1.83</v>
      </c>
      <c r="L52" s="139" t="n">
        <f aca="false">'[1]Internal Kennedy Total'!X44*'[1]Internal Kennedy Total'!M44</f>
        <v>4863.60969175515</v>
      </c>
      <c r="M52" s="140" t="n">
        <v>-1009.61096097112</v>
      </c>
      <c r="N52" s="141" t="n">
        <f aca="false">O52-M52</f>
        <v>13295.8189525618</v>
      </c>
      <c r="O52" s="142" t="n">
        <f aca="false">'[1]Internal Kennedy Total'!M44</f>
        <v>12286.2079915907</v>
      </c>
      <c r="P52" s="130" t="n">
        <f aca="false">+C52*D52</f>
        <v>2525.82360392149</v>
      </c>
      <c r="Q52" s="131" t="n">
        <f aca="false">+E52*F52</f>
        <v>10638.5571225357</v>
      </c>
      <c r="R52" s="131" t="n">
        <f aca="false">+G52*H52</f>
        <v>3915.58750541447</v>
      </c>
      <c r="S52" s="131" t="n">
        <f aca="false">I52*J52</f>
        <v>1206.3290639249</v>
      </c>
      <c r="T52" s="132" t="n">
        <f aca="false">K52*L52</f>
        <v>8900.40573591192</v>
      </c>
      <c r="U52" s="143" t="n">
        <f aca="false">SUM(P52:T52)</f>
        <v>27186.7030317085</v>
      </c>
    </row>
    <row r="53" customFormat="false" ht="12.75" hidden="false" customHeight="false" outlineLevel="0" collapsed="false">
      <c r="A53" s="119" t="n">
        <f aca="false">+'[1]Index Pricing'!A34</f>
        <v>37223</v>
      </c>
      <c r="B53" s="120" t="n">
        <f aca="false">+'[1]Index Pricing'!B34</f>
        <v>2.16</v>
      </c>
      <c r="C53" s="134" t="n">
        <f aca="false">+B53+$K$16</f>
        <v>2.16</v>
      </c>
      <c r="D53" s="135" t="n">
        <f aca="false">O53*'[1]Internal Kennedy Total'!T45</f>
        <v>1343.52319357526</v>
      </c>
      <c r="E53" s="136" t="n">
        <f aca="false">+'[1]Index Pricing'!$B$4+'Box Draw Detail'!$K$17</f>
        <v>2.7754</v>
      </c>
      <c r="F53" s="137" t="n">
        <f aca="false">O53*'[1]Internal Kennedy Total'!U45</f>
        <v>3833.16175057135</v>
      </c>
      <c r="G53" s="136" t="n">
        <f aca="false">$C$6+$K$18</f>
        <v>2.54</v>
      </c>
      <c r="H53" s="138" t="n">
        <f aca="false">O53*'[1]Internal Kennedy Total'!V45</f>
        <v>1541.56988402144</v>
      </c>
      <c r="I53" s="136" t="n">
        <f aca="false">B53+$K$20</f>
        <v>1.9927</v>
      </c>
      <c r="J53" s="139" t="n">
        <f aca="false">O53*'[1]Internal Kennedy Total'!W45</f>
        <v>704.343471667485</v>
      </c>
      <c r="K53" s="136" t="n">
        <f aca="false">B53+$K$19+'[1]Kennedy Gas Daily Pricing'!B34</f>
        <v>2.11</v>
      </c>
      <c r="L53" s="139" t="n">
        <f aca="false">'[1]Internal Kennedy Total'!X45*'[1]Internal Kennedy Total'!M45</f>
        <v>4863.60969175515</v>
      </c>
      <c r="M53" s="140" t="n">
        <v>-1009.61096097112</v>
      </c>
      <c r="N53" s="141" t="n">
        <f aca="false">O53-M53</f>
        <v>13295.8189525618</v>
      </c>
      <c r="O53" s="142" t="n">
        <f aca="false">'[1]Internal Kennedy Total'!M45</f>
        <v>12286.2079915907</v>
      </c>
      <c r="P53" s="130" t="n">
        <f aca="false">+C53*D53</f>
        <v>2902.01009812256</v>
      </c>
      <c r="Q53" s="131" t="n">
        <f aca="false">+E53*F53</f>
        <v>10638.5571225357</v>
      </c>
      <c r="R53" s="131" t="n">
        <f aca="false">+G53*H53</f>
        <v>3915.58750541447</v>
      </c>
      <c r="S53" s="131" t="n">
        <f aca="false">I53*J53</f>
        <v>1403.5452359918</v>
      </c>
      <c r="T53" s="132" t="n">
        <f aca="false">K53*L53</f>
        <v>10262.2164496034</v>
      </c>
      <c r="U53" s="143" t="n">
        <f aca="false">SUM(P53:T53)</f>
        <v>29121.9164116679</v>
      </c>
    </row>
    <row r="54" customFormat="false" ht="12.75" hidden="false" customHeight="false" outlineLevel="0" collapsed="false">
      <c r="A54" s="119" t="n">
        <f aca="false">+'[1]Index Pricing'!A35</f>
        <v>37224</v>
      </c>
      <c r="B54" s="120" t="n">
        <f aca="false">+'[1]Index Pricing'!B35</f>
        <v>2.16</v>
      </c>
      <c r="C54" s="134" t="n">
        <f aca="false">+B54+$K$16</f>
        <v>2.16</v>
      </c>
      <c r="D54" s="135" t="n">
        <f aca="false">O54*'[1]Internal Kennedy Total'!T46</f>
        <v>1343.52319357526</v>
      </c>
      <c r="E54" s="136" t="n">
        <f aca="false">+'[1]Index Pricing'!$B$4+'Box Draw Detail'!$K$17</f>
        <v>2.7754</v>
      </c>
      <c r="F54" s="137" t="n">
        <f aca="false">O54*'[1]Internal Kennedy Total'!U46</f>
        <v>3833.16175057135</v>
      </c>
      <c r="G54" s="136" t="n">
        <f aca="false">$C$6+$K$18</f>
        <v>2.54</v>
      </c>
      <c r="H54" s="138" t="n">
        <f aca="false">O54*'[1]Internal Kennedy Total'!V46</f>
        <v>1541.56988402144</v>
      </c>
      <c r="I54" s="136" t="n">
        <f aca="false">B54+$K$20</f>
        <v>1.9927</v>
      </c>
      <c r="J54" s="139" t="n">
        <f aca="false">O54*'[1]Internal Kennedy Total'!W46</f>
        <v>704.343471667485</v>
      </c>
      <c r="K54" s="136" t="n">
        <f aca="false">B54+$K$19+'[1]Kennedy Gas Daily Pricing'!B35</f>
        <v>2.11</v>
      </c>
      <c r="L54" s="139" t="n">
        <f aca="false">'[1]Internal Kennedy Total'!X46*'[1]Internal Kennedy Total'!M46</f>
        <v>4863.60969175515</v>
      </c>
      <c r="M54" s="140" t="n">
        <v>-1009.61096097112</v>
      </c>
      <c r="N54" s="141" t="n">
        <f aca="false">O54-M54</f>
        <v>13295.8189525618</v>
      </c>
      <c r="O54" s="142" t="n">
        <f aca="false">'[1]Internal Kennedy Total'!M46</f>
        <v>12286.2079915907</v>
      </c>
      <c r="P54" s="130" t="n">
        <f aca="false">+C54*D54</f>
        <v>2902.01009812256</v>
      </c>
      <c r="Q54" s="131" t="n">
        <f aca="false">+E54*F54</f>
        <v>10638.5571225357</v>
      </c>
      <c r="R54" s="131" t="n">
        <f aca="false">+G54*H54</f>
        <v>3915.58750541447</v>
      </c>
      <c r="S54" s="131" t="n">
        <f aca="false">I54*J54</f>
        <v>1403.5452359918</v>
      </c>
      <c r="T54" s="132" t="n">
        <f aca="false">K54*L54</f>
        <v>10262.2164496034</v>
      </c>
      <c r="U54" s="143" t="n">
        <f aca="false">SUM(P54:T54)</f>
        <v>29121.9164116679</v>
      </c>
    </row>
    <row r="55" customFormat="false" ht="12.75" hidden="false" customHeight="false" outlineLevel="0" collapsed="false">
      <c r="A55" s="119" t="n">
        <f aca="false">+'[1]Index Pricing'!A36</f>
        <v>37225</v>
      </c>
      <c r="B55" s="120" t="n">
        <f aca="false">+'[1]Index Pricing'!B36</f>
        <v>2.16</v>
      </c>
      <c r="C55" s="134" t="n">
        <f aca="false">+B55+$K$16</f>
        <v>2.16</v>
      </c>
      <c r="D55" s="135" t="n">
        <f aca="false">O55*'[1]Internal Kennedy Total'!T47</f>
        <v>1343.52319357526</v>
      </c>
      <c r="E55" s="136" t="n">
        <f aca="false">+'[1]Index Pricing'!$B$4+'Box Draw Detail'!$K$17</f>
        <v>2.7754</v>
      </c>
      <c r="F55" s="137" t="n">
        <f aca="false">O55*'[1]Internal Kennedy Total'!U47</f>
        <v>3833.16175057135</v>
      </c>
      <c r="G55" s="136" t="n">
        <f aca="false">$C$6+$K$18</f>
        <v>2.54</v>
      </c>
      <c r="H55" s="138" t="n">
        <f aca="false">O55*'[1]Internal Kennedy Total'!V47</f>
        <v>1541.56988402144</v>
      </c>
      <c r="I55" s="136" t="n">
        <f aca="false">B55+$K$20</f>
        <v>1.9927</v>
      </c>
      <c r="J55" s="139" t="n">
        <f aca="false">O55*'[1]Internal Kennedy Total'!W47</f>
        <v>704.343471667485</v>
      </c>
      <c r="K55" s="136" t="n">
        <f aca="false">B55+$K$19+'[1]Kennedy Gas Daily Pricing'!B36</f>
        <v>2.11</v>
      </c>
      <c r="L55" s="139" t="n">
        <f aca="false">'[1]Internal Kennedy Total'!X47*'[1]Internal Kennedy Total'!M47</f>
        <v>4863.60969175515</v>
      </c>
      <c r="M55" s="140" t="n">
        <v>-1009.61096097112</v>
      </c>
      <c r="N55" s="141" t="n">
        <f aca="false">O55-M55</f>
        <v>13295.8189525618</v>
      </c>
      <c r="O55" s="142" t="n">
        <f aca="false">'[1]Internal Kennedy Total'!M47</f>
        <v>12286.2079915907</v>
      </c>
      <c r="P55" s="130" t="n">
        <f aca="false">+C55*D55</f>
        <v>2902.01009812256</v>
      </c>
      <c r="Q55" s="131" t="n">
        <f aca="false">+E55*F55</f>
        <v>10638.5571225357</v>
      </c>
      <c r="R55" s="131" t="n">
        <f aca="false">+G55*H55</f>
        <v>3915.58750541447</v>
      </c>
      <c r="S55" s="131" t="n">
        <f aca="false">I55*J55</f>
        <v>1403.5452359918</v>
      </c>
      <c r="T55" s="132" t="n">
        <f aca="false">K55*L55</f>
        <v>10262.2164496034</v>
      </c>
      <c r="U55" s="143" t="n">
        <f aca="false">SUM(P55:T55)</f>
        <v>29121.9164116679</v>
      </c>
    </row>
    <row r="56" customFormat="false" ht="13.5" hidden="false" customHeight="false" outlineLevel="0" collapsed="false">
      <c r="A56" s="119"/>
      <c r="B56" s="120"/>
      <c r="C56" s="145"/>
      <c r="D56" s="146"/>
      <c r="E56" s="147"/>
      <c r="F56" s="148"/>
      <c r="G56" s="147"/>
      <c r="H56" s="149"/>
      <c r="I56" s="150"/>
      <c r="J56" s="151"/>
      <c r="K56" s="150"/>
      <c r="L56" s="151"/>
      <c r="M56" s="152"/>
      <c r="N56" s="153"/>
      <c r="O56" s="153"/>
      <c r="P56" s="154"/>
      <c r="Q56" s="155"/>
      <c r="R56" s="155"/>
      <c r="S56" s="155"/>
      <c r="T56" s="156"/>
      <c r="U56" s="157"/>
    </row>
    <row r="57" customFormat="false" ht="12.75" hidden="false" customHeight="false" outlineLevel="0" collapsed="false">
      <c r="D57" s="158" t="n">
        <f aca="false">SUM(D26:D56)</f>
        <v>40305.6958072577</v>
      </c>
      <c r="F57" s="159" t="n">
        <f aca="false">SUM(F26:F56)</f>
        <v>114994.85251714</v>
      </c>
      <c r="H57" s="158" t="n">
        <f aca="false">SUM(H26:H56)</f>
        <v>46247.0965206433</v>
      </c>
      <c r="J57" s="160" t="n">
        <f aca="false">SUM(J26:J56)</f>
        <v>21130.3041500246</v>
      </c>
      <c r="K57" s="160"/>
      <c r="L57" s="160" t="n">
        <f aca="false">SUM(L26:L56)</f>
        <v>153321.884401233</v>
      </c>
      <c r="M57" s="161" t="n">
        <f aca="false">SUM(M26:M56)</f>
        <v>-30897.5359508845</v>
      </c>
      <c r="N57" s="142" t="n">
        <f aca="false">SUM(N26:N56)</f>
        <v>406897.369347184</v>
      </c>
      <c r="O57" s="142" t="n">
        <f aca="false">SUM(O26:O56)</f>
        <v>375999.833396299</v>
      </c>
      <c r="P57" s="162" t="n">
        <f aca="false">SUM(P26:P56)</f>
        <v>71985.9727117623</v>
      </c>
      <c r="Q57" s="162" t="n">
        <f aca="false">SUM(Q26:Q56)</f>
        <v>319156.713676072</v>
      </c>
      <c r="R57" s="162" t="n">
        <f aca="false">SUM(R26:R56)</f>
        <v>117467.625162434</v>
      </c>
      <c r="S57" s="162" t="n">
        <f aca="false">SUM(S26:S56)</f>
        <v>34203.6233276448</v>
      </c>
      <c r="T57" s="162" t="n">
        <f aca="false">SUM(T26:T56)</f>
        <v>271683.906202649</v>
      </c>
      <c r="U57" s="163" t="n">
        <f aca="false">SUM(P57:T57)</f>
        <v>814497.841080562</v>
      </c>
    </row>
    <row r="58" customFormat="false" ht="12.75" hidden="false" customHeight="false" outlineLevel="0" collapsed="false">
      <c r="D58" s="91"/>
      <c r="F58" s="91"/>
      <c r="M58" s="91"/>
      <c r="P58" s="54"/>
      <c r="R58" s="164"/>
    </row>
    <row r="59" customFormat="false" ht="12.75" hidden="false" customHeight="false" outlineLevel="0" collapsed="false">
      <c r="N59" s="100"/>
      <c r="O59" s="100"/>
      <c r="Q59" s="51" t="s">
        <v>109</v>
      </c>
      <c r="R59" s="165" t="n">
        <f aca="false">U57/N57</f>
        <v>2.00172796001931</v>
      </c>
    </row>
    <row r="60" customFormat="false" ht="12.75" hidden="false" customHeight="false" outlineLevel="0" collapsed="false">
      <c r="A60" s="55" t="s">
        <v>110</v>
      </c>
      <c r="S60" s="37"/>
    </row>
    <row r="61" customFormat="false" ht="12.75" hidden="false" customHeight="false" outlineLevel="0" collapsed="false">
      <c r="U61" s="166"/>
    </row>
    <row r="62" customFormat="false" ht="12.75" hidden="false" customHeight="false" outlineLevel="0" collapsed="false">
      <c r="R62" s="167"/>
      <c r="S62" s="167"/>
      <c r="U62" s="168"/>
    </row>
    <row r="63" customFormat="false" ht="12.75" hidden="false" customHeight="false" outlineLevel="0" collapsed="false">
      <c r="S63" s="168"/>
    </row>
    <row r="64" customFormat="false" ht="12.75" hidden="false" customHeight="false" outlineLevel="0" collapsed="false">
      <c r="S64" s="166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3" activeCellId="0" sqref="E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20.41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5.56"/>
    <col collapsed="false" customWidth="true" hidden="false" outlineLevel="0" max="21" min="20" style="55" width="14.99"/>
    <col collapsed="false" customWidth="true" hidden="false" outlineLevel="0" max="22" min="22" style="55" width="13.28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3.28"/>
    <col collapsed="false" customWidth="true" hidden="false" outlineLevel="0" max="27" min="27" style="55" width="14.99"/>
    <col collapsed="false" customWidth="false" hidden="false" outlineLevel="0" max="28" min="28" style="55" width="9.14"/>
    <col collapsed="false" customWidth="true" hidden="false" outlineLevel="0" max="29" min="29" style="55" width="11.13"/>
    <col collapsed="false" customWidth="false" hidden="false" outlineLevel="0" max="257" min="30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45926.8902064819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58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58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9" t="s">
        <v>62</v>
      </c>
      <c r="C7" s="60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9" t="s">
        <v>64</v>
      </c>
      <c r="C8" s="60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9"/>
      <c r="C9" s="61"/>
    </row>
    <row r="10" customFormat="false" ht="12.75" hidden="false" customHeight="false" outlineLevel="0" collapsed="false">
      <c r="A10" s="62"/>
      <c r="B10" s="63" t="s">
        <v>65</v>
      </c>
      <c r="C10" s="64" t="s">
        <v>66</v>
      </c>
      <c r="D10" s="64" t="s">
        <v>67</v>
      </c>
      <c r="E10" s="65" t="s">
        <v>68</v>
      </c>
    </row>
    <row r="11" customFormat="false" ht="12.75" hidden="false" customHeight="false" outlineLevel="0" collapsed="false">
      <c r="A11" s="66" t="s">
        <v>47</v>
      </c>
      <c r="B11" s="67" t="n">
        <f aca="false">'[2]Enron Detail'!$F$9</f>
        <v>0.955273789270098</v>
      </c>
      <c r="C11" s="68" t="n">
        <f aca="false">+C7*D11</f>
        <v>14313.7451718319</v>
      </c>
      <c r="D11" s="69" t="n">
        <f aca="false">'[1]Internal Kennedy Total'!H8</f>
        <v>0.680569854119054</v>
      </c>
      <c r="E11" s="169" t="n">
        <v>0</v>
      </c>
    </row>
    <row r="12" customFormat="false" ht="13.5" hidden="false" customHeight="false" outlineLevel="0" collapsed="false">
      <c r="A12" s="71" t="s">
        <v>43</v>
      </c>
      <c r="B12" s="72" t="n">
        <f aca="false">'[2]Enron Detail'!$C$9</f>
        <v>0.955517704938802</v>
      </c>
      <c r="C12" s="73" t="n">
        <f aca="false">+C7-C11</f>
        <v>6718.25482816806</v>
      </c>
      <c r="D12" s="74" t="n">
        <f aca="false">'[1]Internal Kennedy Total'!H7</f>
        <v>0.319430145880946</v>
      </c>
      <c r="E12" s="170" t="n">
        <v>0</v>
      </c>
    </row>
    <row r="13" customFormat="false" ht="12.75" hidden="false" customHeight="false" outlineLevel="0" collapsed="false">
      <c r="A13" s="76"/>
      <c r="I13" s="77"/>
    </row>
    <row r="14" customFormat="false" ht="13.5" hidden="false" customHeight="false" outlineLevel="0" collapsed="false">
      <c r="A14" s="76"/>
    </row>
    <row r="15" customFormat="false" ht="57" hidden="false" customHeight="true" outlineLevel="0" collapsed="false">
      <c r="A15" s="78" t="s">
        <v>111</v>
      </c>
      <c r="B15" s="79"/>
      <c r="C15" s="79" t="s">
        <v>70</v>
      </c>
      <c r="D15" s="79" t="s">
        <v>112</v>
      </c>
      <c r="E15" s="79" t="s">
        <v>72</v>
      </c>
      <c r="F15" s="80" t="str">
        <f aca="false">"WIC Med.Bow Fuel ("&amp;'[1]Index Pricing'!$F$3*100&amp;"%*CIGindex)"</f>
        <v>WIC Med.Bow Fuel (0.68%*CIGindex)</v>
      </c>
      <c r="G15" s="79" t="s">
        <v>73</v>
      </c>
      <c r="H15" s="79" t="s">
        <v>74</v>
      </c>
      <c r="I15" s="79" t="s">
        <v>75</v>
      </c>
      <c r="J15" s="81"/>
      <c r="K15" s="82" t="s">
        <v>76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4" t="s">
        <v>77</v>
      </c>
      <c r="B16" s="85" t="s">
        <v>78</v>
      </c>
      <c r="C16" s="86" t="n">
        <v>0</v>
      </c>
      <c r="D16" s="85" t="n">
        <f aca="false">-$E$11</f>
        <v>-0</v>
      </c>
      <c r="E16" s="85"/>
      <c r="F16" s="85"/>
      <c r="G16" s="85"/>
      <c r="H16" s="85"/>
      <c r="I16" s="85" t="n">
        <f aca="false">+-M57*D16/(O57)</f>
        <v>-0</v>
      </c>
      <c r="J16" s="87"/>
      <c r="K16" s="88" t="n">
        <f aca="false">ROUND(SUM(C16:J16),4)</f>
        <v>0</v>
      </c>
    </row>
    <row r="17" customFormat="false" ht="12.75" hidden="false" customHeight="false" outlineLevel="0" collapsed="false">
      <c r="A17" s="84" t="s">
        <v>77</v>
      </c>
      <c r="B17" s="85" t="s">
        <v>79</v>
      </c>
      <c r="C17" s="86" t="n">
        <v>0.01</v>
      </c>
      <c r="D17" s="85" t="n">
        <f aca="false">-$E$11</f>
        <v>-0</v>
      </c>
      <c r="E17" s="85" t="n">
        <f aca="false">-0.13-0.0025-0.0022</f>
        <v>-0.1347</v>
      </c>
      <c r="F17" s="85" t="n">
        <f aca="false">-'[1]Index Pricing'!$F$3*'[1]Index Pricing'!B3</f>
        <v>-0.017272</v>
      </c>
      <c r="G17" s="85" t="n">
        <v>-0.1226</v>
      </c>
      <c r="H17" s="85" t="n">
        <v>0</v>
      </c>
      <c r="I17" s="85" t="n">
        <f aca="false">+I16</f>
        <v>-0</v>
      </c>
      <c r="J17" s="87"/>
      <c r="K17" s="88" t="n">
        <f aca="false">ROUND(SUM(C17:J17),4)</f>
        <v>-0.2646</v>
      </c>
    </row>
    <row r="18" customFormat="false" ht="12.75" hidden="false" customHeight="false" outlineLevel="0" collapsed="false">
      <c r="A18" s="84" t="s">
        <v>77</v>
      </c>
      <c r="B18" s="85" t="s">
        <v>80</v>
      </c>
      <c r="C18" s="86" t="n">
        <v>0</v>
      </c>
      <c r="D18" s="85" t="n">
        <f aca="false">-$E$11</f>
        <v>-0</v>
      </c>
      <c r="E18" s="85"/>
      <c r="F18" s="85"/>
      <c r="G18" s="85"/>
      <c r="H18" s="85"/>
      <c r="I18" s="85" t="n">
        <f aca="false">+I17</f>
        <v>-0</v>
      </c>
      <c r="J18" s="87"/>
      <c r="K18" s="88" t="n">
        <f aca="false">ROUND(SUM(C18:J18),4)</f>
        <v>0</v>
      </c>
    </row>
    <row r="19" customFormat="false" ht="12.75" hidden="false" customHeight="false" outlineLevel="0" collapsed="false">
      <c r="A19" s="84" t="s">
        <v>81</v>
      </c>
      <c r="B19" s="85" t="s">
        <v>78</v>
      </c>
      <c r="C19" s="89" t="s">
        <v>82</v>
      </c>
      <c r="D19" s="85" t="n">
        <f aca="false">-$E$11</f>
        <v>-0</v>
      </c>
      <c r="E19" s="85"/>
      <c r="F19" s="85"/>
      <c r="G19" s="85"/>
      <c r="H19" s="85"/>
      <c r="I19" s="85" t="n">
        <f aca="false">I18</f>
        <v>-0</v>
      </c>
      <c r="J19" s="87"/>
      <c r="K19" s="88" t="n">
        <f aca="false">ROUND(SUM(C19:J19),4)</f>
        <v>0</v>
      </c>
      <c r="L19" s="90"/>
      <c r="N19" s="91"/>
      <c r="O19" s="91"/>
    </row>
    <row r="20" customFormat="false" ht="12.75" hidden="false" customHeight="false" outlineLevel="0" collapsed="false">
      <c r="A20" s="84" t="s">
        <v>81</v>
      </c>
      <c r="B20" s="85" t="s">
        <v>78</v>
      </c>
      <c r="C20" s="86" t="n">
        <v>0.1</v>
      </c>
      <c r="D20" s="85" t="n">
        <f aca="false">D18</f>
        <v>-0</v>
      </c>
      <c r="E20" s="85" t="n">
        <v>-0.25</v>
      </c>
      <c r="F20" s="85" t="n">
        <f aca="false">-'[1]Index Pricing'!$F$3*'[1]Index Pricing'!B3</f>
        <v>-0.017272</v>
      </c>
      <c r="G20" s="85"/>
      <c r="H20" s="85"/>
      <c r="I20" s="85" t="n">
        <f aca="false">I19</f>
        <v>-0</v>
      </c>
      <c r="J20" s="87"/>
      <c r="K20" s="88" t="n">
        <f aca="false">ROUND(SUM(C20:J20),4)</f>
        <v>-0.1673</v>
      </c>
      <c r="L20" s="90"/>
    </row>
    <row r="21" customFormat="false" ht="13.5" hidden="false" customHeight="false" outlineLevel="0" collapsed="false">
      <c r="A21" s="171"/>
      <c r="B21" s="171"/>
      <c r="C21" s="172"/>
      <c r="D21" s="171"/>
      <c r="E21" s="171"/>
      <c r="F21" s="171"/>
      <c r="G21" s="171"/>
      <c r="H21" s="171"/>
      <c r="I21" s="171"/>
      <c r="J21" s="173"/>
      <c r="K21" s="173"/>
      <c r="L21" s="173"/>
      <c r="M21" s="174"/>
      <c r="N21" s="90"/>
    </row>
    <row r="22" customFormat="false" ht="23.25" hidden="false" customHeight="false" outlineLevel="0" collapsed="false">
      <c r="C22" s="175" t="s">
        <v>113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0"/>
      <c r="W22" s="0"/>
    </row>
    <row r="23" customFormat="false" ht="57" hidden="false" customHeight="true" outlineLevel="0" collapsed="false">
      <c r="A23" s="83"/>
      <c r="B23" s="93"/>
      <c r="C23" s="94" t="s">
        <v>84</v>
      </c>
      <c r="D23" s="95" t="s">
        <v>85</v>
      </c>
      <c r="E23" s="94" t="s">
        <v>86</v>
      </c>
      <c r="F23" s="95" t="s">
        <v>87</v>
      </c>
      <c r="G23" s="94" t="s">
        <v>88</v>
      </c>
      <c r="H23" s="95" t="s">
        <v>89</v>
      </c>
      <c r="I23" s="94" t="s">
        <v>90</v>
      </c>
      <c r="J23" s="95" t="s">
        <v>91</v>
      </c>
      <c r="K23" s="94" t="s">
        <v>92</v>
      </c>
      <c r="L23" s="95" t="s">
        <v>93</v>
      </c>
      <c r="M23" s="96" t="s">
        <v>114</v>
      </c>
      <c r="N23" s="96" t="s">
        <v>115</v>
      </c>
      <c r="O23" s="97" t="s">
        <v>96</v>
      </c>
      <c r="P23" s="98" t="s">
        <v>116</v>
      </c>
      <c r="Q23" s="98"/>
      <c r="R23" s="98"/>
      <c r="S23" s="98"/>
      <c r="T23" s="98"/>
      <c r="U23" s="99"/>
      <c r="V23" s="0"/>
      <c r="W23" s="0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2.75" hidden="false" customHeight="false" outlineLevel="0" collapsed="false">
      <c r="B24" s="108"/>
      <c r="C24" s="176"/>
      <c r="D24" s="108"/>
      <c r="E24" s="176"/>
      <c r="F24" s="137" t="n">
        <f aca="false">IF(+C7*0.8&gt;12000,12000,+C7*0.8)</f>
        <v>12000</v>
      </c>
      <c r="G24" s="176"/>
      <c r="H24" s="108"/>
      <c r="I24" s="102"/>
      <c r="J24" s="101"/>
      <c r="K24" s="102"/>
      <c r="L24" s="101"/>
      <c r="M24" s="177" t="s">
        <v>98</v>
      </c>
      <c r="N24" s="177"/>
      <c r="O24" s="178"/>
      <c r="P24" s="106"/>
      <c r="Q24" s="107"/>
      <c r="R24" s="107"/>
      <c r="S24" s="107"/>
      <c r="T24" s="108"/>
      <c r="U24" s="179"/>
    </row>
    <row r="25" customFormat="false" ht="26.25" hidden="false" customHeight="false" outlineLevel="0" collapsed="false">
      <c r="A25" s="83"/>
      <c r="B25" s="93" t="s">
        <v>99</v>
      </c>
      <c r="C25" s="110" t="s">
        <v>100</v>
      </c>
      <c r="D25" s="93"/>
      <c r="E25" s="111" t="s">
        <v>101</v>
      </c>
      <c r="F25" s="112"/>
      <c r="G25" s="110" t="s">
        <v>102</v>
      </c>
      <c r="H25" s="93"/>
      <c r="I25" s="110" t="s">
        <v>100</v>
      </c>
      <c r="J25" s="93"/>
      <c r="K25" s="110" t="s">
        <v>100</v>
      </c>
      <c r="L25" s="93"/>
      <c r="M25" s="113"/>
      <c r="N25" s="113"/>
      <c r="O25" s="114"/>
      <c r="P25" s="115" t="s">
        <v>103</v>
      </c>
      <c r="Q25" s="116" t="s">
        <v>104</v>
      </c>
      <c r="R25" s="116" t="s">
        <v>105</v>
      </c>
      <c r="S25" s="116" t="s">
        <v>106</v>
      </c>
      <c r="T25" s="117" t="s">
        <v>107</v>
      </c>
      <c r="U25" s="118" t="s">
        <v>108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119" t="n">
        <f aca="false">+'[1]Index Pricing'!A7</f>
        <v>37196</v>
      </c>
      <c r="B26" s="120" t="n">
        <f aca="false">+'[1]Index Pricing'!B7</f>
        <v>2.67</v>
      </c>
      <c r="C26" s="121" t="n">
        <f aca="false">+B26+$K$16</f>
        <v>2.67</v>
      </c>
      <c r="D26" s="122" t="n">
        <f aca="false">O26*'[1]Internal Kennedy Total'!T18</f>
        <v>2862.47680642474</v>
      </c>
      <c r="E26" s="123" t="n">
        <f aca="false">+'[1]Index Pricing'!$B$4+'S Kitty Detail'!$K$17</f>
        <v>2.7754</v>
      </c>
      <c r="F26" s="124" t="n">
        <f aca="false">O26*'[1]Internal Kennedy Total'!U18</f>
        <v>8166.83824942865</v>
      </c>
      <c r="G26" s="123" t="n">
        <f aca="false">$C$6+$K$18</f>
        <v>2.54</v>
      </c>
      <c r="H26" s="125" t="n">
        <f aca="false">O26*'[1]Internal Kennedy Total'!V18</f>
        <v>3284.43011597856</v>
      </c>
      <c r="I26" s="123" t="n">
        <f aca="false">B26+$K$20</f>
        <v>2.5027</v>
      </c>
      <c r="J26" s="126" t="n">
        <f aca="false">O26*'[1]Internal Kennedy Total'!W18</f>
        <v>1500.65652833251</v>
      </c>
      <c r="K26" s="123" t="n">
        <f aca="false">B26+$K$19+'[1]Kennedy Gas Daily Pricing'!B7</f>
        <v>2.62</v>
      </c>
      <c r="L26" s="126" t="n">
        <f aca="false">O26*'[1]Internal Kennedy Total'!X18</f>
        <v>11181.900252728</v>
      </c>
      <c r="M26" s="127" t="n">
        <v>-2054.74737184664</v>
      </c>
      <c r="N26" s="128" t="n">
        <f aca="false">O26-M26</f>
        <v>29051.0493247391</v>
      </c>
      <c r="O26" s="129" t="n">
        <f aca="false">'[1]Internal Kennedy Total'!N18</f>
        <v>26996.3019528925</v>
      </c>
      <c r="P26" s="130" t="n">
        <f aca="false">+C26*D26</f>
        <v>7642.81307315406</v>
      </c>
      <c r="Q26" s="131" t="n">
        <f aca="false">+E26*F26</f>
        <v>22666.2428774643</v>
      </c>
      <c r="R26" s="131" t="n">
        <f aca="false">+G26*H26</f>
        <v>8342.45249458553</v>
      </c>
      <c r="S26" s="131" t="n">
        <f aca="false">I26*J26</f>
        <v>3755.69309345778</v>
      </c>
      <c r="T26" s="132" t="n">
        <f aca="false">K26*L26</f>
        <v>29296.5786621474</v>
      </c>
      <c r="U26" s="133" t="n">
        <f aca="false">SUM(P26:T26)</f>
        <v>71703.7802008091</v>
      </c>
      <c r="W26" s="180"/>
    </row>
    <row r="27" customFormat="false" ht="12.75" hidden="false" customHeight="false" outlineLevel="0" collapsed="false">
      <c r="A27" s="119" t="n">
        <f aca="false">+A26+1</f>
        <v>37197</v>
      </c>
      <c r="B27" s="120" t="n">
        <f aca="false">+'[1]Index Pricing'!B8</f>
        <v>2.36</v>
      </c>
      <c r="C27" s="134" t="n">
        <f aca="false">+B27+$K$16</f>
        <v>2.36</v>
      </c>
      <c r="D27" s="135" t="n">
        <f aca="false">O27*'[1]Internal Kennedy Total'!T19</f>
        <v>2862.47680642474</v>
      </c>
      <c r="E27" s="136" t="n">
        <f aca="false">+'[1]Index Pricing'!$B$4+'S Kitty Detail'!$K$17</f>
        <v>2.7754</v>
      </c>
      <c r="F27" s="137" t="n">
        <f aca="false">O27*'[1]Internal Kennedy Total'!U19</f>
        <v>8166.83824942865</v>
      </c>
      <c r="G27" s="136" t="n">
        <f aca="false">$C$6+$K$18</f>
        <v>2.54</v>
      </c>
      <c r="H27" s="138" t="n">
        <f aca="false">O27*'[1]Internal Kennedy Total'!V19</f>
        <v>3284.43011597856</v>
      </c>
      <c r="I27" s="136" t="n">
        <f aca="false">B27+$K$20</f>
        <v>2.1927</v>
      </c>
      <c r="J27" s="139" t="n">
        <f aca="false">O27*'[1]Internal Kennedy Total'!W19</f>
        <v>1500.65652833251</v>
      </c>
      <c r="K27" s="136" t="n">
        <f aca="false">B27+$K$19+'[1]Kennedy Gas Daily Pricing'!B8</f>
        <v>2.31</v>
      </c>
      <c r="L27" s="139" t="n">
        <f aca="false">O27*'[1]Internal Kennedy Total'!X19</f>
        <v>12481.8674859953</v>
      </c>
      <c r="M27" s="140" t="n">
        <v>-2153.69071085298</v>
      </c>
      <c r="N27" s="141" t="n">
        <f aca="false">O27-M27</f>
        <v>30449.9598970128</v>
      </c>
      <c r="O27" s="142" t="n">
        <f aca="false">'[1]Internal Kennedy Total'!N19</f>
        <v>28296.2691861598</v>
      </c>
      <c r="P27" s="130" t="n">
        <f aca="false">+C27*D27</f>
        <v>6755.44526316239</v>
      </c>
      <c r="Q27" s="131" t="n">
        <f aca="false">+E27*F27</f>
        <v>22666.2428774643</v>
      </c>
      <c r="R27" s="131" t="n">
        <f aca="false">+G27*H27</f>
        <v>8342.45249458553</v>
      </c>
      <c r="S27" s="131" t="n">
        <f aca="false">I27*J27</f>
        <v>3290.48956967471</v>
      </c>
      <c r="T27" s="132" t="n">
        <f aca="false">K27*L27</f>
        <v>28833.1138926492</v>
      </c>
      <c r="U27" s="143" t="n">
        <f aca="false">SUM(P27:T27)</f>
        <v>69887.7440975361</v>
      </c>
    </row>
    <row r="28" customFormat="false" ht="12.75" hidden="false" customHeight="false" outlineLevel="0" collapsed="false">
      <c r="A28" s="119" t="n">
        <f aca="false">+A27+1</f>
        <v>37198</v>
      </c>
      <c r="B28" s="120" t="n">
        <f aca="false">+'[1]Index Pricing'!B9</f>
        <v>2.015</v>
      </c>
      <c r="C28" s="134" t="n">
        <f aca="false">+B28+$K$16</f>
        <v>2.015</v>
      </c>
      <c r="D28" s="135" t="n">
        <f aca="false">O28*'[1]Internal Kennedy Total'!T20</f>
        <v>2862.47680642474</v>
      </c>
      <c r="E28" s="136" t="n">
        <f aca="false">+'[1]Index Pricing'!$B$4+'S Kitty Detail'!$K$17</f>
        <v>2.7754</v>
      </c>
      <c r="F28" s="137" t="n">
        <f aca="false">O28*'[1]Internal Kennedy Total'!U20</f>
        <v>8166.83824942865</v>
      </c>
      <c r="G28" s="136" t="n">
        <f aca="false">$C$6+$K$18</f>
        <v>2.54</v>
      </c>
      <c r="H28" s="138" t="n">
        <f aca="false">O28*'[1]Internal Kennedy Total'!V20</f>
        <v>3284.43011597856</v>
      </c>
      <c r="I28" s="136" t="n">
        <f aca="false">B28+$K$20</f>
        <v>1.8477</v>
      </c>
      <c r="J28" s="139" t="n">
        <f aca="false">O28*'[1]Internal Kennedy Total'!W20</f>
        <v>1500.65652833251</v>
      </c>
      <c r="K28" s="136" t="n">
        <f aca="false">B28+$K$19+'[1]Kennedy Gas Daily Pricing'!B9</f>
        <v>1.965</v>
      </c>
      <c r="L28" s="139" t="n">
        <f aca="false">O28*'[1]Internal Kennedy Total'!X20</f>
        <v>13462.3484367878</v>
      </c>
      <c r="M28" s="140" t="n">
        <v>-2228.31725267719</v>
      </c>
      <c r="N28" s="141" t="n">
        <f aca="false">O28-M28</f>
        <v>31505.0673896294</v>
      </c>
      <c r="O28" s="142" t="n">
        <f aca="false">'[1]Internal Kennedy Total'!N20</f>
        <v>29276.7501369522</v>
      </c>
      <c r="P28" s="130" t="n">
        <f aca="false">+C28*D28</f>
        <v>5767.89076494586</v>
      </c>
      <c r="Q28" s="131" t="n">
        <f aca="false">+E28*F28</f>
        <v>22666.2428774643</v>
      </c>
      <c r="R28" s="131" t="n">
        <f aca="false">+G28*H28</f>
        <v>8342.45249458553</v>
      </c>
      <c r="S28" s="131" t="n">
        <f aca="false">I28*J28</f>
        <v>2772.76306739999</v>
      </c>
      <c r="T28" s="132" t="n">
        <f aca="false">K28*L28</f>
        <v>26453.5146782879</v>
      </c>
      <c r="U28" s="143" t="n">
        <f aca="false">SUM(P28:T28)</f>
        <v>66002.8638826836</v>
      </c>
    </row>
    <row r="29" customFormat="false" ht="12.75" hidden="false" customHeight="false" outlineLevel="0" collapsed="false">
      <c r="A29" s="119" t="n">
        <f aca="false">+A28+1</f>
        <v>37199</v>
      </c>
      <c r="B29" s="120" t="n">
        <f aca="false">+'[1]Index Pricing'!B10</f>
        <v>2.015</v>
      </c>
      <c r="C29" s="134" t="n">
        <f aca="false">+B29+$K$16</f>
        <v>2.015</v>
      </c>
      <c r="D29" s="135" t="n">
        <f aca="false">O29*'[1]Internal Kennedy Total'!T21</f>
        <v>2862.47680642474</v>
      </c>
      <c r="E29" s="136" t="n">
        <f aca="false">+'[1]Index Pricing'!$B$4+'S Kitty Detail'!$K$17</f>
        <v>2.7754</v>
      </c>
      <c r="F29" s="137" t="n">
        <f aca="false">O29*'[1]Internal Kennedy Total'!U21</f>
        <v>8166.83824942865</v>
      </c>
      <c r="G29" s="136" t="n">
        <f aca="false">$C$6+$K$18</f>
        <v>2.54</v>
      </c>
      <c r="H29" s="138" t="n">
        <f aca="false">O29*'[1]Internal Kennedy Total'!V21</f>
        <v>3284.43011597856</v>
      </c>
      <c r="I29" s="136" t="n">
        <f aca="false">B29+$K$20</f>
        <v>1.8477</v>
      </c>
      <c r="J29" s="139" t="n">
        <f aca="false">O29*'[1]Internal Kennedy Total'!W21</f>
        <v>1500.65652833251</v>
      </c>
      <c r="K29" s="136" t="n">
        <f aca="false">B29+$K$19+'[1]Kennedy Gas Daily Pricing'!B10</f>
        <v>1.965</v>
      </c>
      <c r="L29" s="139" t="n">
        <f aca="false">O29*'[1]Internal Kennedy Total'!X21</f>
        <v>12955.08378541</v>
      </c>
      <c r="M29" s="140" t="n">
        <v>-2189.70823463213</v>
      </c>
      <c r="N29" s="141" t="n">
        <f aca="false">O29-M29</f>
        <v>30959.1937202066</v>
      </c>
      <c r="O29" s="142" t="n">
        <f aca="false">'[1]Internal Kennedy Total'!N21</f>
        <v>28769.4854855745</v>
      </c>
      <c r="P29" s="130" t="n">
        <f aca="false">+C29*D29</f>
        <v>5767.89076494586</v>
      </c>
      <c r="Q29" s="131" t="n">
        <f aca="false">+E29*F29</f>
        <v>22666.2428774643</v>
      </c>
      <c r="R29" s="131" t="n">
        <f aca="false">+G29*H29</f>
        <v>8342.45249458553</v>
      </c>
      <c r="S29" s="131" t="n">
        <f aca="false">I29*J29</f>
        <v>2772.76306739999</v>
      </c>
      <c r="T29" s="132" t="n">
        <f aca="false">K29*L29</f>
        <v>25456.7396383307</v>
      </c>
      <c r="U29" s="143" t="n">
        <f aca="false">SUM(P29:T29)</f>
        <v>65006.0888427263</v>
      </c>
    </row>
    <row r="30" customFormat="false" ht="12.75" hidden="false" customHeight="false" outlineLevel="0" collapsed="false">
      <c r="A30" s="119" t="n">
        <f aca="false">+A29+1</f>
        <v>37200</v>
      </c>
      <c r="B30" s="120" t="n">
        <f aca="false">+'[1]Index Pricing'!B11</f>
        <v>2.015</v>
      </c>
      <c r="C30" s="134" t="n">
        <f aca="false">+B30+$K$16</f>
        <v>2.015</v>
      </c>
      <c r="D30" s="135" t="n">
        <f aca="false">O30*'[1]Internal Kennedy Total'!T22</f>
        <v>2862.47680642474</v>
      </c>
      <c r="E30" s="136" t="n">
        <f aca="false">+'[1]Index Pricing'!$B$4+'S Kitty Detail'!$K$17</f>
        <v>2.7754</v>
      </c>
      <c r="F30" s="137" t="n">
        <f aca="false">O30*'[1]Internal Kennedy Total'!U22</f>
        <v>8166.83824942865</v>
      </c>
      <c r="G30" s="136" t="n">
        <f aca="false">$C$6+$K$18</f>
        <v>2.54</v>
      </c>
      <c r="H30" s="138" t="n">
        <f aca="false">O30*'[1]Internal Kennedy Total'!V22</f>
        <v>3284.43011597856</v>
      </c>
      <c r="I30" s="136" t="n">
        <f aca="false">B30+$K$20</f>
        <v>1.8477</v>
      </c>
      <c r="J30" s="139" t="n">
        <f aca="false">O30*'[1]Internal Kennedy Total'!W22</f>
        <v>1500.65652833251</v>
      </c>
      <c r="K30" s="136" t="n">
        <f aca="false">B30+$K$19+'[1]Kennedy Gas Daily Pricing'!B11</f>
        <v>1.965</v>
      </c>
      <c r="L30" s="139" t="n">
        <f aca="false">O30*'[1]Internal Kennedy Total'!X22</f>
        <v>13338.5183624454</v>
      </c>
      <c r="M30" s="140" t="n">
        <v>-2218.89227586909</v>
      </c>
      <c r="N30" s="141" t="n">
        <f aca="false">O30-M30</f>
        <v>31371.812338479</v>
      </c>
      <c r="O30" s="142" t="n">
        <f aca="false">'[1]Internal Kennedy Total'!N22</f>
        <v>29152.9200626099</v>
      </c>
      <c r="P30" s="130" t="n">
        <f aca="false">+C30*D30</f>
        <v>5767.89076494586</v>
      </c>
      <c r="Q30" s="131" t="n">
        <f aca="false">+E30*F30</f>
        <v>22666.2428774643</v>
      </c>
      <c r="R30" s="131" t="n">
        <f aca="false">+G30*H30</f>
        <v>8342.45249458553</v>
      </c>
      <c r="S30" s="131" t="n">
        <f aca="false">I30*J30</f>
        <v>2772.76306739999</v>
      </c>
      <c r="T30" s="132" t="n">
        <f aca="false">K30*L30</f>
        <v>26210.1885822053</v>
      </c>
      <c r="U30" s="143" t="n">
        <f aca="false">SUM(P30:T30)</f>
        <v>65759.5377866009</v>
      </c>
    </row>
    <row r="31" customFormat="false" ht="12.75" hidden="false" customHeight="false" outlineLevel="0" collapsed="false">
      <c r="A31" s="119" t="n">
        <f aca="false">+A30+1</f>
        <v>37201</v>
      </c>
      <c r="B31" s="120" t="n">
        <f aca="false">+'[1]Index Pricing'!B12</f>
        <v>2.16</v>
      </c>
      <c r="C31" s="134" t="n">
        <f aca="false">+B31+$K$16</f>
        <v>2.16</v>
      </c>
      <c r="D31" s="135" t="n">
        <f aca="false">O31*'[1]Internal Kennedy Total'!T23</f>
        <v>2862.47680642474</v>
      </c>
      <c r="E31" s="136" t="n">
        <f aca="false">+'[1]Index Pricing'!$B$4+'S Kitty Detail'!$K$17</f>
        <v>2.7754</v>
      </c>
      <c r="F31" s="137" t="n">
        <f aca="false">O31*'[1]Internal Kennedy Total'!U23</f>
        <v>8166.83824942865</v>
      </c>
      <c r="G31" s="136" t="n">
        <f aca="false">$C$6+$K$18</f>
        <v>2.54</v>
      </c>
      <c r="H31" s="138" t="n">
        <f aca="false">O31*'[1]Internal Kennedy Total'!V23</f>
        <v>3284.43011597856</v>
      </c>
      <c r="I31" s="136" t="n">
        <f aca="false">B31+$K$20</f>
        <v>1.9927</v>
      </c>
      <c r="J31" s="139" t="n">
        <f aca="false">O31*'[1]Internal Kennedy Total'!W23</f>
        <v>1500.65652833251</v>
      </c>
      <c r="K31" s="136" t="n">
        <f aca="false">B31+$K$19+'[1]Kennedy Gas Daily Pricing'!B12</f>
        <v>2.11</v>
      </c>
      <c r="L31" s="139" t="n">
        <f aca="false">O31*'[1]Internal Kennedy Total'!X23</f>
        <v>12895.4917512356</v>
      </c>
      <c r="M31" s="140" t="n">
        <v>-2185.17255504844</v>
      </c>
      <c r="N31" s="141" t="n">
        <f aca="false">O31-M31</f>
        <v>30895.0660064485</v>
      </c>
      <c r="O31" s="142" t="n">
        <f aca="false">'[1]Internal Kennedy Total'!N23</f>
        <v>28709.8934514</v>
      </c>
      <c r="P31" s="130" t="n">
        <f aca="false">+C31*D31</f>
        <v>6182.94990187744</v>
      </c>
      <c r="Q31" s="131" t="n">
        <f aca="false">+E31*F31</f>
        <v>22666.2428774643</v>
      </c>
      <c r="R31" s="131" t="n">
        <f aca="false">+G31*H31</f>
        <v>8342.45249458553</v>
      </c>
      <c r="S31" s="131" t="n">
        <f aca="false">I31*J31</f>
        <v>2990.3582640082</v>
      </c>
      <c r="T31" s="132" t="n">
        <f aca="false">K31*L31</f>
        <v>27209.4875951071</v>
      </c>
      <c r="U31" s="143" t="n">
        <f aca="false">SUM(P31:T31)</f>
        <v>67391.4911330425</v>
      </c>
    </row>
    <row r="32" customFormat="false" ht="12.75" hidden="false" customHeight="false" outlineLevel="0" collapsed="false">
      <c r="A32" s="119" t="n">
        <f aca="false">+A31+1</f>
        <v>37202</v>
      </c>
      <c r="B32" s="144" t="n">
        <f aca="false">+'[1]Index Pricing'!B13</f>
        <v>2.135</v>
      </c>
      <c r="C32" s="134" t="n">
        <f aca="false">+B32+$K$16</f>
        <v>2.135</v>
      </c>
      <c r="D32" s="135" t="n">
        <f aca="false">O32*'[1]Internal Kennedy Total'!T24</f>
        <v>2862.47680642474</v>
      </c>
      <c r="E32" s="136" t="n">
        <f aca="false">+'[1]Index Pricing'!$B$4+'S Kitty Detail'!$K$17</f>
        <v>2.7754</v>
      </c>
      <c r="F32" s="137" t="n">
        <f aca="false">O32*'[1]Internal Kennedy Total'!U24</f>
        <v>8166.83824942865</v>
      </c>
      <c r="G32" s="136" t="n">
        <f aca="false">$C$6+$K$18</f>
        <v>2.54</v>
      </c>
      <c r="H32" s="138" t="n">
        <f aca="false">O32*'[1]Internal Kennedy Total'!V24</f>
        <v>3284.43011597856</v>
      </c>
      <c r="I32" s="136" t="n">
        <f aca="false">B32+$K$20</f>
        <v>1.9677</v>
      </c>
      <c r="J32" s="139" t="n">
        <f aca="false">O32*'[1]Internal Kennedy Total'!W24</f>
        <v>1500.65652833251</v>
      </c>
      <c r="K32" s="136" t="n">
        <f aca="false">B32+$K$19+'[1]Kennedy Gas Daily Pricing'!B13</f>
        <v>2.085</v>
      </c>
      <c r="L32" s="139" t="n">
        <f aca="false">O32*'[1]Internal Kennedy Total'!X24</f>
        <v>13423.8215239477</v>
      </c>
      <c r="M32" s="140" t="n">
        <v>-2225.38488538328</v>
      </c>
      <c r="N32" s="141" t="n">
        <f aca="false">O32-M32</f>
        <v>31463.6081094955</v>
      </c>
      <c r="O32" s="142" t="n">
        <f aca="false">'[1]Internal Kennedy Total'!N24</f>
        <v>29238.2232241122</v>
      </c>
      <c r="P32" s="130" t="n">
        <f aca="false">+C32*D32</f>
        <v>6111.38798171682</v>
      </c>
      <c r="Q32" s="131" t="n">
        <f aca="false">+E32*F32</f>
        <v>22666.2428774643</v>
      </c>
      <c r="R32" s="131" t="n">
        <f aca="false">+G32*H32</f>
        <v>8342.45249458553</v>
      </c>
      <c r="S32" s="131" t="n">
        <f aca="false">I32*J32</f>
        <v>2952.84185079989</v>
      </c>
      <c r="T32" s="132" t="n">
        <f aca="false">K32*L32</f>
        <v>27988.6678774311</v>
      </c>
      <c r="U32" s="143" t="n">
        <f aca="false">SUM(P32:T32)</f>
        <v>68061.5930819976</v>
      </c>
    </row>
    <row r="33" customFormat="false" ht="12.75" hidden="false" customHeight="false" outlineLevel="0" collapsed="false">
      <c r="A33" s="119" t="n">
        <f aca="false">+A32+1</f>
        <v>37203</v>
      </c>
      <c r="B33" s="120" t="n">
        <f aca="false">+'[1]Index Pricing'!B14</f>
        <v>2.13</v>
      </c>
      <c r="C33" s="134" t="n">
        <f aca="false">+B33+$K$16</f>
        <v>2.13</v>
      </c>
      <c r="D33" s="135" t="n">
        <f aca="false">O33*'[1]Internal Kennedy Total'!T25</f>
        <v>2862.47680642474</v>
      </c>
      <c r="E33" s="136" t="n">
        <f aca="false">+'[1]Index Pricing'!$B$4+'S Kitty Detail'!$K$17</f>
        <v>2.7754</v>
      </c>
      <c r="F33" s="137" t="n">
        <f aca="false">O33*'[1]Internal Kennedy Total'!U25</f>
        <v>8166.83824942865</v>
      </c>
      <c r="G33" s="136" t="n">
        <f aca="false">$C$6+$K$18</f>
        <v>2.54</v>
      </c>
      <c r="H33" s="138" t="n">
        <f aca="false">O33*'[1]Internal Kennedy Total'!V25</f>
        <v>3284.43011597856</v>
      </c>
      <c r="I33" s="136" t="n">
        <f aca="false">B33+$K$20</f>
        <v>1.9627</v>
      </c>
      <c r="J33" s="139" t="n">
        <f aca="false">O33*'[1]Internal Kennedy Total'!W25</f>
        <v>1500.65652833251</v>
      </c>
      <c r="K33" s="136" t="n">
        <f aca="false">B33+$K$19+'[1]Kennedy Gas Daily Pricing'!B14</f>
        <v>2.08</v>
      </c>
      <c r="L33" s="139" t="n">
        <f aca="false">O33*'[1]Internal Kennedy Total'!X25</f>
        <v>13373.1580973604</v>
      </c>
      <c r="M33" s="140" t="n">
        <v>-2221.52878158022</v>
      </c>
      <c r="N33" s="141" t="n">
        <f aca="false">O33-M33</f>
        <v>31409.0885791051</v>
      </c>
      <c r="O33" s="142" t="n">
        <f aca="false">'[1]Internal Kennedy Total'!N25</f>
        <v>29187.5597975249</v>
      </c>
      <c r="P33" s="130" t="n">
        <f aca="false">+C33*D33</f>
        <v>6097.0755976847</v>
      </c>
      <c r="Q33" s="131" t="n">
        <f aca="false">+E33*F33</f>
        <v>22666.2428774643</v>
      </c>
      <c r="R33" s="131" t="n">
        <f aca="false">+G33*H33</f>
        <v>8342.45249458553</v>
      </c>
      <c r="S33" s="131" t="n">
        <f aca="false">I33*J33</f>
        <v>2945.33856815823</v>
      </c>
      <c r="T33" s="132" t="n">
        <f aca="false">K33*L33</f>
        <v>27816.1688425096</v>
      </c>
      <c r="U33" s="143" t="n">
        <f aca="false">SUM(P33:T33)</f>
        <v>67867.2783804024</v>
      </c>
    </row>
    <row r="34" customFormat="false" ht="12.75" hidden="false" customHeight="false" outlineLevel="0" collapsed="false">
      <c r="A34" s="119" t="n">
        <f aca="false">+A33+1</f>
        <v>37204</v>
      </c>
      <c r="B34" s="120" t="n">
        <f aca="false">+'[1]Index Pricing'!B15</f>
        <v>1.935</v>
      </c>
      <c r="C34" s="134" t="n">
        <f aca="false">+B34+$K$16</f>
        <v>1.935</v>
      </c>
      <c r="D34" s="135" t="n">
        <f aca="false">O34*'[1]Internal Kennedy Total'!T26</f>
        <v>2862.47680642474</v>
      </c>
      <c r="E34" s="136" t="n">
        <f aca="false">+'[1]Index Pricing'!$B$4+'S Kitty Detail'!$K$17</f>
        <v>2.7754</v>
      </c>
      <c r="F34" s="137" t="n">
        <f aca="false">O34*'[1]Internal Kennedy Total'!U26</f>
        <v>8166.83824942865</v>
      </c>
      <c r="G34" s="136" t="n">
        <f aca="false">$C$6+$K$18</f>
        <v>2.54</v>
      </c>
      <c r="H34" s="138" t="n">
        <f aca="false">O34*'[1]Internal Kennedy Total'!V26</f>
        <v>3284.43011597856</v>
      </c>
      <c r="I34" s="136" t="n">
        <f aca="false">B34+$K$20</f>
        <v>1.7677</v>
      </c>
      <c r="J34" s="139" t="n">
        <f aca="false">O34*'[1]Internal Kennedy Total'!W26</f>
        <v>1500.65652833251</v>
      </c>
      <c r="K34" s="136" t="n">
        <f aca="false">B34+$K$19+'[1]Kennedy Gas Daily Pricing'!B15</f>
        <v>1.885</v>
      </c>
      <c r="L34" s="139" t="n">
        <f aca="false">O34*'[1]Internal Kennedy Total'!X26</f>
        <v>12769.4179722006</v>
      </c>
      <c r="M34" s="140" t="n">
        <v>-2175.57680498671</v>
      </c>
      <c r="N34" s="141" t="n">
        <f aca="false">O34-M34</f>
        <v>30759.3964773518</v>
      </c>
      <c r="O34" s="142" t="n">
        <f aca="false">'[1]Internal Kennedy Total'!N26</f>
        <v>28583.8196723651</v>
      </c>
      <c r="P34" s="130" t="n">
        <f aca="false">+C34*D34</f>
        <v>5538.89262043188</v>
      </c>
      <c r="Q34" s="131" t="n">
        <f aca="false">+E34*F34</f>
        <v>22666.2428774643</v>
      </c>
      <c r="R34" s="131" t="n">
        <f aca="false">+G34*H34</f>
        <v>8342.45249458553</v>
      </c>
      <c r="S34" s="131" t="n">
        <f aca="false">I34*J34</f>
        <v>2652.71054513339</v>
      </c>
      <c r="T34" s="132" t="n">
        <f aca="false">K34*L34</f>
        <v>24070.3528775982</v>
      </c>
      <c r="U34" s="143" t="n">
        <f aca="false">SUM(P34:T34)</f>
        <v>63270.6514152132</v>
      </c>
    </row>
    <row r="35" customFormat="false" ht="12.75" hidden="false" customHeight="false" outlineLevel="0" collapsed="false">
      <c r="A35" s="119" t="n">
        <f aca="false">+A34+1</f>
        <v>37205</v>
      </c>
      <c r="B35" s="120" t="n">
        <f aca="false">+'[1]Index Pricing'!B16</f>
        <v>1.7</v>
      </c>
      <c r="C35" s="134" t="n">
        <f aca="false">+B35+$K$16</f>
        <v>1.7</v>
      </c>
      <c r="D35" s="135" t="n">
        <f aca="false">O35*'[1]Internal Kennedy Total'!T27</f>
        <v>2862.47680642474</v>
      </c>
      <c r="E35" s="136" t="n">
        <f aca="false">+'[1]Index Pricing'!$B$4+'S Kitty Detail'!$K$17</f>
        <v>2.7754</v>
      </c>
      <c r="F35" s="137" t="n">
        <f aca="false">O35*'[1]Internal Kennedy Total'!U27</f>
        <v>8166.83824942865</v>
      </c>
      <c r="G35" s="136" t="n">
        <f aca="false">$C$6+$K$18</f>
        <v>2.54</v>
      </c>
      <c r="H35" s="138" t="n">
        <f aca="false">O35*'[1]Internal Kennedy Total'!V27</f>
        <v>3284.43011597856</v>
      </c>
      <c r="I35" s="136" t="n">
        <f aca="false">B35+$K$20</f>
        <v>1.5327</v>
      </c>
      <c r="J35" s="139" t="n">
        <f aca="false">O35*'[1]Internal Kennedy Total'!W27</f>
        <v>1500.65652833251</v>
      </c>
      <c r="K35" s="136" t="n">
        <f aca="false">B35+$K$19+'[1]Kennedy Gas Daily Pricing'!B16</f>
        <v>1.65</v>
      </c>
      <c r="L35" s="139" t="n">
        <f aca="false">O35*'[1]Internal Kennedy Total'!X27</f>
        <v>10197.0705913045</v>
      </c>
      <c r="M35" s="140" t="n">
        <v>-1979.78984017961</v>
      </c>
      <c r="N35" s="141" t="n">
        <f aca="false">O35-M35</f>
        <v>27991.2621316485</v>
      </c>
      <c r="O35" s="142" t="n">
        <f aca="false">'[1]Internal Kennedy Total'!N27</f>
        <v>26011.4722914689</v>
      </c>
      <c r="P35" s="130" t="n">
        <f aca="false">+C35*D35</f>
        <v>4866.21057092206</v>
      </c>
      <c r="Q35" s="131" t="n">
        <f aca="false">+E35*F35</f>
        <v>22666.2428774643</v>
      </c>
      <c r="R35" s="131" t="n">
        <f aca="false">+G35*H35</f>
        <v>8342.45249458553</v>
      </c>
      <c r="S35" s="131" t="n">
        <f aca="false">I35*J35</f>
        <v>2300.05626097525</v>
      </c>
      <c r="T35" s="132" t="n">
        <f aca="false">K35*L35</f>
        <v>16825.1664756524</v>
      </c>
      <c r="U35" s="143" t="n">
        <f aca="false">SUM(P35:T35)</f>
        <v>55000.1286795995</v>
      </c>
    </row>
    <row r="36" customFormat="false" ht="12.75" hidden="false" customHeight="false" outlineLevel="0" collapsed="false">
      <c r="A36" s="119" t="n">
        <f aca="false">+A35+1</f>
        <v>37206</v>
      </c>
      <c r="B36" s="120" t="n">
        <f aca="false">+'[1]Index Pricing'!B17</f>
        <v>1.7</v>
      </c>
      <c r="C36" s="134" t="n">
        <f aca="false">+B36+$K$16</f>
        <v>1.7</v>
      </c>
      <c r="D36" s="135" t="n">
        <f aca="false">O36*'[1]Internal Kennedy Total'!T28</f>
        <v>2862.47680642474</v>
      </c>
      <c r="E36" s="136" t="n">
        <f aca="false">+'[1]Index Pricing'!$B$4+'S Kitty Detail'!$K$17</f>
        <v>2.7754</v>
      </c>
      <c r="F36" s="137" t="n">
        <f aca="false">O36*'[1]Internal Kennedy Total'!U28</f>
        <v>8166.83824942865</v>
      </c>
      <c r="G36" s="136" t="n">
        <f aca="false">$C$6+$K$18</f>
        <v>2.54</v>
      </c>
      <c r="H36" s="138" t="n">
        <f aca="false">O36*'[1]Internal Kennedy Total'!V28</f>
        <v>3284.43011597856</v>
      </c>
      <c r="I36" s="136" t="n">
        <f aca="false">B36+$K$20</f>
        <v>1.5327</v>
      </c>
      <c r="J36" s="139" t="n">
        <f aca="false">O36*'[1]Internal Kennedy Total'!W28</f>
        <v>1500.65652833251</v>
      </c>
      <c r="K36" s="136" t="n">
        <f aca="false">B36+$K$19+'[1]Kennedy Gas Daily Pricing'!B17</f>
        <v>1.65</v>
      </c>
      <c r="L36" s="139" t="n">
        <f aca="false">O36*'[1]Internal Kennedy Total'!X28</f>
        <v>9710.56610774926</v>
      </c>
      <c r="M36" s="140" t="n">
        <v>-1942.76092374798</v>
      </c>
      <c r="N36" s="141" t="n">
        <f aca="false">O36-M36</f>
        <v>27467.7287316617</v>
      </c>
      <c r="O36" s="142" t="n">
        <f aca="false">'[1]Internal Kennedy Total'!N28</f>
        <v>25524.9678079137</v>
      </c>
      <c r="P36" s="130" t="n">
        <f aca="false">+C36*D36</f>
        <v>4866.21057092206</v>
      </c>
      <c r="Q36" s="131" t="n">
        <f aca="false">+E36*F36</f>
        <v>22666.2428774643</v>
      </c>
      <c r="R36" s="131" t="n">
        <f aca="false">+G36*H36</f>
        <v>8342.45249458553</v>
      </c>
      <c r="S36" s="131" t="n">
        <f aca="false">I36*J36</f>
        <v>2300.05626097524</v>
      </c>
      <c r="T36" s="132" t="n">
        <f aca="false">K36*L36</f>
        <v>16022.4340777863</v>
      </c>
      <c r="U36" s="143" t="n">
        <f aca="false">SUM(P36:T36)</f>
        <v>54197.3962817334</v>
      </c>
    </row>
    <row r="37" customFormat="false" ht="12.75" hidden="false" customHeight="false" outlineLevel="0" collapsed="false">
      <c r="A37" s="119" t="n">
        <f aca="false">+A36+1</f>
        <v>37207</v>
      </c>
      <c r="B37" s="120" t="n">
        <f aca="false">+'[1]Index Pricing'!B18</f>
        <v>1.7</v>
      </c>
      <c r="C37" s="134" t="n">
        <f aca="false">+B37+$K$16</f>
        <v>1.7</v>
      </c>
      <c r="D37" s="135" t="n">
        <f aca="false">O37*'[1]Internal Kennedy Total'!T29</f>
        <v>2862.47680642474</v>
      </c>
      <c r="E37" s="136" t="n">
        <f aca="false">+'[1]Index Pricing'!$B$4+'S Kitty Detail'!$K$17</f>
        <v>2.7754</v>
      </c>
      <c r="F37" s="137" t="n">
        <f aca="false">O37*'[1]Internal Kennedy Total'!U29</f>
        <v>8166.83824942865</v>
      </c>
      <c r="G37" s="136" t="n">
        <f aca="false">$C$6+$K$18</f>
        <v>2.54</v>
      </c>
      <c r="H37" s="138" t="n">
        <f aca="false">O37*'[1]Internal Kennedy Total'!V29</f>
        <v>3284.43011597856</v>
      </c>
      <c r="I37" s="136" t="n">
        <f aca="false">B37+$K$20</f>
        <v>1.5327</v>
      </c>
      <c r="J37" s="139" t="n">
        <f aca="false">O37*'[1]Internal Kennedy Total'!W29</f>
        <v>1500.65652833251</v>
      </c>
      <c r="K37" s="136" t="n">
        <f aca="false">B37+$K$19+'[1]Kennedy Gas Daily Pricing'!B18</f>
        <v>1.65</v>
      </c>
      <c r="L37" s="139" t="n">
        <f aca="false">O37*'[1]Internal Kennedy Total'!X29</f>
        <v>9937.31347209265</v>
      </c>
      <c r="M37" s="140" t="n">
        <v>-1960.01915977493</v>
      </c>
      <c r="N37" s="141" t="n">
        <f aca="false">O37-M37</f>
        <v>27711.734332032</v>
      </c>
      <c r="O37" s="142" t="n">
        <f aca="false">'[1]Internal Kennedy Total'!N29</f>
        <v>25751.7151722571</v>
      </c>
      <c r="P37" s="130" t="n">
        <f aca="false">+C37*D37</f>
        <v>4866.21057092206</v>
      </c>
      <c r="Q37" s="131" t="n">
        <f aca="false">+E37*F37</f>
        <v>22666.2428774643</v>
      </c>
      <c r="R37" s="131" t="n">
        <f aca="false">+G37*H37</f>
        <v>8342.45249458553</v>
      </c>
      <c r="S37" s="131" t="n">
        <f aca="false">I37*J37</f>
        <v>2300.05626097525</v>
      </c>
      <c r="T37" s="132" t="n">
        <f aca="false">K37*L37</f>
        <v>16396.5672289529</v>
      </c>
      <c r="U37" s="143" t="n">
        <f aca="false">SUM(P37:T37)</f>
        <v>54571.5294329</v>
      </c>
    </row>
    <row r="38" customFormat="false" ht="12.75" hidden="false" customHeight="false" outlineLevel="0" collapsed="false">
      <c r="A38" s="119" t="n">
        <f aca="false">+A37+1</f>
        <v>37208</v>
      </c>
      <c r="B38" s="120" t="n">
        <f aca="false">+'[1]Index Pricing'!B19</f>
        <v>1.52</v>
      </c>
      <c r="C38" s="134" t="n">
        <f aca="false">+B38+$K$16</f>
        <v>1.52</v>
      </c>
      <c r="D38" s="135" t="n">
        <f aca="false">O38*'[1]Internal Kennedy Total'!T30</f>
        <v>2862.47680642474</v>
      </c>
      <c r="E38" s="136" t="n">
        <f aca="false">+'[1]Index Pricing'!$B$4+'S Kitty Detail'!$K$17</f>
        <v>2.7754</v>
      </c>
      <c r="F38" s="137" t="n">
        <f aca="false">O38*'[1]Internal Kennedy Total'!U30</f>
        <v>8166.83824942865</v>
      </c>
      <c r="G38" s="136" t="n">
        <f aca="false">$C$6+$K$18</f>
        <v>2.54</v>
      </c>
      <c r="H38" s="138" t="n">
        <f aca="false">O38*'[1]Internal Kennedy Total'!V30</f>
        <v>3284.43011597856</v>
      </c>
      <c r="I38" s="136" t="n">
        <f aca="false">B38+$K$20</f>
        <v>1.3527</v>
      </c>
      <c r="J38" s="139" t="n">
        <f aca="false">O38*'[1]Internal Kennedy Total'!W30</f>
        <v>1500.65652833251</v>
      </c>
      <c r="K38" s="136" t="n">
        <f aca="false">B38+$K$19+'[1]Kennedy Gas Daily Pricing'!B19</f>
        <v>1.47</v>
      </c>
      <c r="L38" s="139" t="n">
        <f aca="false">O38*'[1]Internal Kennedy Total'!X30</f>
        <v>5946.70347159731</v>
      </c>
      <c r="M38" s="140" t="n">
        <v>-1656.28513631901</v>
      </c>
      <c r="N38" s="141" t="n">
        <f aca="false">O38-M38</f>
        <v>23417.3903080808</v>
      </c>
      <c r="O38" s="142" t="n">
        <f aca="false">'[1]Internal Kennedy Total'!N30</f>
        <v>21761.1051717618</v>
      </c>
      <c r="P38" s="130" t="n">
        <f aca="false">+C38*D38</f>
        <v>4350.96474576561</v>
      </c>
      <c r="Q38" s="131" t="n">
        <f aca="false">+E38*F38</f>
        <v>22666.2428774643</v>
      </c>
      <c r="R38" s="131" t="n">
        <f aca="false">+G38*H38</f>
        <v>8342.45249458553</v>
      </c>
      <c r="S38" s="131" t="n">
        <f aca="false">I38*J38</f>
        <v>2029.93808587539</v>
      </c>
      <c r="T38" s="132" t="n">
        <f aca="false">K38*L38</f>
        <v>8741.65410324805</v>
      </c>
      <c r="U38" s="143" t="n">
        <f aca="false">SUM(P38:T38)</f>
        <v>46131.2523069389</v>
      </c>
    </row>
    <row r="39" customFormat="false" ht="12.75" hidden="false" customHeight="false" outlineLevel="0" collapsed="false">
      <c r="A39" s="119" t="n">
        <f aca="false">+A38+1</f>
        <v>37209</v>
      </c>
      <c r="B39" s="120" t="n">
        <f aca="false">+'[1]Index Pricing'!B20</f>
        <v>1.595</v>
      </c>
      <c r="C39" s="134" t="n">
        <f aca="false">+B39+$K$16</f>
        <v>1.595</v>
      </c>
      <c r="D39" s="135" t="n">
        <f aca="false">O39*'[1]Internal Kennedy Total'!T31</f>
        <v>2862.47680642474</v>
      </c>
      <c r="E39" s="136" t="n">
        <f aca="false">+'[1]Index Pricing'!$B$4+'S Kitty Detail'!$K$17</f>
        <v>2.7754</v>
      </c>
      <c r="F39" s="137" t="n">
        <f aca="false">O39*'[1]Internal Kennedy Total'!U31</f>
        <v>8166.83824942865</v>
      </c>
      <c r="G39" s="136" t="n">
        <f aca="false">$C$6+$K$18</f>
        <v>2.54</v>
      </c>
      <c r="H39" s="138" t="n">
        <f aca="false">O39*'[1]Internal Kennedy Total'!V31</f>
        <v>3284.43011597856</v>
      </c>
      <c r="I39" s="136" t="n">
        <f aca="false">B39+$K$20</f>
        <v>1.4277</v>
      </c>
      <c r="J39" s="139" t="n">
        <f aca="false">O39*'[1]Internal Kennedy Total'!W31</f>
        <v>1500.65652833251</v>
      </c>
      <c r="K39" s="136" t="n">
        <f aca="false">B39+$K$19+'[1]Kennedy Gas Daily Pricing'!B20</f>
        <v>1.545</v>
      </c>
      <c r="L39" s="139" t="n">
        <f aca="false">O39*'[1]Internal Kennedy Total'!X31</f>
        <v>8281.58522022557</v>
      </c>
      <c r="M39" s="140" t="n">
        <v>-1833.99807437024</v>
      </c>
      <c r="N39" s="141" t="n">
        <f aca="false">O39-M39</f>
        <v>25929.9849947603</v>
      </c>
      <c r="O39" s="142" t="n">
        <f aca="false">'[1]Internal Kennedy Total'!N31</f>
        <v>24095.98692039</v>
      </c>
      <c r="P39" s="130" t="n">
        <f aca="false">+C39*D39</f>
        <v>4565.65050624746</v>
      </c>
      <c r="Q39" s="131" t="n">
        <f aca="false">+E39*F39</f>
        <v>22666.2428774643</v>
      </c>
      <c r="R39" s="131" t="n">
        <f aca="false">+G39*H39</f>
        <v>8342.45249458553</v>
      </c>
      <c r="S39" s="131" t="n">
        <f aca="false">I39*J39</f>
        <v>2142.48732550033</v>
      </c>
      <c r="T39" s="132" t="n">
        <f aca="false">K39*L39</f>
        <v>12795.0491652485</v>
      </c>
      <c r="U39" s="143" t="n">
        <f aca="false">SUM(P39:T39)</f>
        <v>50511.8823690461</v>
      </c>
    </row>
    <row r="40" customFormat="false" ht="12.75" hidden="false" customHeight="false" outlineLevel="0" collapsed="false">
      <c r="A40" s="119" t="n">
        <f aca="false">+A39+1</f>
        <v>37210</v>
      </c>
      <c r="B40" s="120" t="n">
        <f aca="false">+'[1]Index Pricing'!B21</f>
        <v>1.84</v>
      </c>
      <c r="C40" s="134" t="n">
        <f aca="false">+B40+$K$16</f>
        <v>1.84</v>
      </c>
      <c r="D40" s="135" t="n">
        <f aca="false">O40*'[1]Internal Kennedy Total'!T32</f>
        <v>2862.47680642474</v>
      </c>
      <c r="E40" s="136" t="n">
        <f aca="false">+'[1]Index Pricing'!$B$4+'S Kitty Detail'!$K$17</f>
        <v>2.7754</v>
      </c>
      <c r="F40" s="137" t="n">
        <f aca="false">O40*'[1]Internal Kennedy Total'!U32</f>
        <v>8166.83824942865</v>
      </c>
      <c r="G40" s="136" t="n">
        <f aca="false">$C$6+$K$18</f>
        <v>2.54</v>
      </c>
      <c r="H40" s="138" t="n">
        <f aca="false">O40*'[1]Internal Kennedy Total'!V32</f>
        <v>3284.43011597856</v>
      </c>
      <c r="I40" s="136" t="n">
        <f aca="false">B40+$K$20</f>
        <v>1.6727</v>
      </c>
      <c r="J40" s="139" t="n">
        <f aca="false">O40*'[1]Internal Kennedy Total'!W32</f>
        <v>1500.65652833251</v>
      </c>
      <c r="K40" s="136" t="n">
        <f aca="false">B40+$K$19+'[1]Kennedy Gas Daily Pricing'!B21</f>
        <v>1.79</v>
      </c>
      <c r="L40" s="139" t="n">
        <f aca="false">O40*'[1]Internal Kennedy Total'!X32</f>
        <v>9657.89354707858</v>
      </c>
      <c r="M40" s="140" t="n">
        <v>-1938.75190037154</v>
      </c>
      <c r="N40" s="141" t="n">
        <f aca="false">O40-M40</f>
        <v>27411.0471476146</v>
      </c>
      <c r="O40" s="142" t="n">
        <f aca="false">'[1]Internal Kennedy Total'!N32</f>
        <v>25472.295247243</v>
      </c>
      <c r="P40" s="130" t="n">
        <f aca="false">+C40*D40</f>
        <v>5266.95732382153</v>
      </c>
      <c r="Q40" s="131" t="n">
        <f aca="false">+E40*F40</f>
        <v>22666.2428774643</v>
      </c>
      <c r="R40" s="131" t="n">
        <f aca="false">+G40*H40</f>
        <v>8342.45249458553</v>
      </c>
      <c r="S40" s="131" t="n">
        <f aca="false">I40*J40</f>
        <v>2510.1481749418</v>
      </c>
      <c r="T40" s="132" t="n">
        <f aca="false">K40*L40</f>
        <v>17287.6294492707</v>
      </c>
      <c r="U40" s="143" t="n">
        <f aca="false">SUM(P40:T40)</f>
        <v>56073.4303200838</v>
      </c>
    </row>
    <row r="41" customFormat="false" ht="12.75" hidden="false" customHeight="false" outlineLevel="0" collapsed="false">
      <c r="A41" s="119" t="n">
        <f aca="false">+A40+1</f>
        <v>37211</v>
      </c>
      <c r="B41" s="120" t="n">
        <f aca="false">+'[1]Index Pricing'!B22</f>
        <v>1.435</v>
      </c>
      <c r="C41" s="134" t="n">
        <f aca="false">+B41+$K$16</f>
        <v>1.435</v>
      </c>
      <c r="D41" s="135" t="n">
        <f aca="false">O41*'[1]Internal Kennedy Total'!T33</f>
        <v>2862.47680642474</v>
      </c>
      <c r="E41" s="136" t="n">
        <f aca="false">+'[1]Index Pricing'!$B$4+'S Kitty Detail'!$K$17</f>
        <v>2.7754</v>
      </c>
      <c r="F41" s="137" t="n">
        <f aca="false">O41*'[1]Internal Kennedy Total'!U33</f>
        <v>8166.83824942865</v>
      </c>
      <c r="G41" s="136" t="n">
        <f aca="false">$C$6+$K$18</f>
        <v>2.54</v>
      </c>
      <c r="H41" s="138" t="n">
        <f aca="false">O41*'[1]Internal Kennedy Total'!V33</f>
        <v>3284.43011597856</v>
      </c>
      <c r="I41" s="136" t="n">
        <f aca="false">B41+$K$20</f>
        <v>1.2677</v>
      </c>
      <c r="J41" s="139" t="n">
        <f aca="false">O41*'[1]Internal Kennedy Total'!W33</f>
        <v>1500.65652833251</v>
      </c>
      <c r="K41" s="136" t="n">
        <f aca="false">B41+$K$19+'[1]Kennedy Gas Daily Pricing'!B22</f>
        <v>1.385</v>
      </c>
      <c r="L41" s="139" t="n">
        <f aca="false">O41*'[1]Internal Kennedy Total'!X33</f>
        <v>9867.75174959004</v>
      </c>
      <c r="M41" s="140" t="n">
        <v>-1954.72466548668</v>
      </c>
      <c r="N41" s="141" t="n">
        <f aca="false">O41-M41</f>
        <v>27636.8781152412</v>
      </c>
      <c r="O41" s="142" t="n">
        <f aca="false">'[1]Internal Kennedy Total'!N33</f>
        <v>25682.1534497545</v>
      </c>
      <c r="P41" s="130" t="n">
        <f aca="false">+C41*D41</f>
        <v>4107.65421721951</v>
      </c>
      <c r="Q41" s="131" t="n">
        <f aca="false">+E41*F41</f>
        <v>22666.2428774643</v>
      </c>
      <c r="R41" s="131" t="n">
        <f aca="false">+G41*H41</f>
        <v>8342.45249458553</v>
      </c>
      <c r="S41" s="131" t="n">
        <f aca="false">I41*J41</f>
        <v>1902.38228096713</v>
      </c>
      <c r="T41" s="132" t="n">
        <f aca="false">K41*L41</f>
        <v>13666.8361731822</v>
      </c>
      <c r="U41" s="143" t="n">
        <f aca="false">SUM(P41:T41)</f>
        <v>50685.5680434187</v>
      </c>
    </row>
    <row r="42" customFormat="false" ht="12.75" hidden="false" customHeight="false" outlineLevel="0" collapsed="false">
      <c r="A42" s="119" t="n">
        <f aca="false">+A41+1</f>
        <v>37212</v>
      </c>
      <c r="B42" s="120" t="n">
        <f aca="false">+'[1]Index Pricing'!B23</f>
        <v>1.135</v>
      </c>
      <c r="C42" s="134" t="n">
        <f aca="false">+B42+$K$16</f>
        <v>1.135</v>
      </c>
      <c r="D42" s="135" t="n">
        <f aca="false">O42*'[1]Internal Kennedy Total'!T34</f>
        <v>2862.47680642474</v>
      </c>
      <c r="E42" s="136" t="n">
        <f aca="false">+'[1]Index Pricing'!$B$4+'S Kitty Detail'!$K$17</f>
        <v>2.7754</v>
      </c>
      <c r="F42" s="137" t="n">
        <f aca="false">O42*'[1]Internal Kennedy Total'!U34</f>
        <v>8166.83824942865</v>
      </c>
      <c r="G42" s="136" t="n">
        <f aca="false">$C$6+$K$18</f>
        <v>2.54</v>
      </c>
      <c r="H42" s="138" t="n">
        <f aca="false">O42*'[1]Internal Kennedy Total'!V34</f>
        <v>3284.43011597856</v>
      </c>
      <c r="I42" s="136" t="n">
        <f aca="false">B42+$K$20</f>
        <v>0.9677</v>
      </c>
      <c r="J42" s="139" t="n">
        <f aca="false">O42*'[1]Internal Kennedy Total'!W34</f>
        <v>1500.65652833251</v>
      </c>
      <c r="K42" s="136" t="n">
        <f aca="false">B42+$K$19+'[1]Kennedy Gas Daily Pricing'!B23</f>
        <v>1.085</v>
      </c>
      <c r="L42" s="139" t="n">
        <f aca="false">O42*'[1]Internal Kennedy Total'!X34</f>
        <v>9190.40311809037</v>
      </c>
      <c r="M42" s="140" t="n">
        <v>-1903.17018506834</v>
      </c>
      <c r="N42" s="141" t="n">
        <f aca="false">O42-M42</f>
        <v>26907.9750033232</v>
      </c>
      <c r="O42" s="142" t="n">
        <f aca="false">'[1]Internal Kennedy Total'!N34</f>
        <v>25004.8048182548</v>
      </c>
      <c r="P42" s="130" t="n">
        <f aca="false">+C42*D42</f>
        <v>3248.91117529208</v>
      </c>
      <c r="Q42" s="131" t="n">
        <f aca="false">+E42*F42</f>
        <v>22666.2428774643</v>
      </c>
      <c r="R42" s="131" t="n">
        <f aca="false">+G42*H42</f>
        <v>8342.45249458553</v>
      </c>
      <c r="S42" s="131" t="n">
        <f aca="false">I42*J42</f>
        <v>1452.18532246737</v>
      </c>
      <c r="T42" s="132" t="n">
        <f aca="false">K42*L42</f>
        <v>9971.58738312805</v>
      </c>
      <c r="U42" s="143" t="n">
        <f aca="false">SUM(P42:T42)</f>
        <v>45681.3792529373</v>
      </c>
    </row>
    <row r="43" customFormat="false" ht="12.75" hidden="false" customHeight="false" outlineLevel="0" collapsed="false">
      <c r="A43" s="119" t="n">
        <f aca="false">+A42+1</f>
        <v>37213</v>
      </c>
      <c r="B43" s="120" t="n">
        <f aca="false">+'[1]Index Pricing'!B24</f>
        <v>1.135</v>
      </c>
      <c r="C43" s="134" t="n">
        <f aca="false">+B43+$K$16</f>
        <v>1.135</v>
      </c>
      <c r="D43" s="135" t="n">
        <f aca="false">O43*'[1]Internal Kennedy Total'!T35</f>
        <v>2862.47680642474</v>
      </c>
      <c r="E43" s="136" t="n">
        <f aca="false">+'[1]Index Pricing'!$B$4+'S Kitty Detail'!$K$17</f>
        <v>2.7754</v>
      </c>
      <c r="F43" s="137" t="n">
        <f aca="false">O43*'[1]Internal Kennedy Total'!U35</f>
        <v>8166.83824942865</v>
      </c>
      <c r="G43" s="136" t="n">
        <f aca="false">$C$6+$K$18</f>
        <v>2.54</v>
      </c>
      <c r="H43" s="138" t="n">
        <f aca="false">O43*'[1]Internal Kennedy Total'!V35</f>
        <v>3284.43011597856</v>
      </c>
      <c r="I43" s="136" t="n">
        <f aca="false">B43+$K$20</f>
        <v>0.9677</v>
      </c>
      <c r="J43" s="139" t="n">
        <f aca="false">O43*'[1]Internal Kennedy Total'!W35</f>
        <v>1500.65652833251</v>
      </c>
      <c r="K43" s="136" t="n">
        <f aca="false">B43+$K$19+'[1]Kennedy Gas Daily Pricing'!B24</f>
        <v>1.085</v>
      </c>
      <c r="L43" s="139" t="n">
        <f aca="false">O43*'[1]Internal Kennedy Total'!X35</f>
        <v>7435.93489914716</v>
      </c>
      <c r="M43" s="140" t="n">
        <v>-1769.63378559583</v>
      </c>
      <c r="N43" s="141" t="n">
        <f aca="false">O43-M43</f>
        <v>25019.9703849075</v>
      </c>
      <c r="O43" s="142" t="n">
        <f aca="false">'[1]Internal Kennedy Total'!N35</f>
        <v>23250.3365993116</v>
      </c>
      <c r="P43" s="130" t="n">
        <f aca="false">+C43*D43</f>
        <v>3248.91117529208</v>
      </c>
      <c r="Q43" s="131" t="n">
        <f aca="false">+E43*F43</f>
        <v>22666.2428774643</v>
      </c>
      <c r="R43" s="131" t="n">
        <f aca="false">+G43*H43</f>
        <v>8342.45249458553</v>
      </c>
      <c r="S43" s="131" t="n">
        <f aca="false">I43*J43</f>
        <v>1452.18532246737</v>
      </c>
      <c r="T43" s="132" t="n">
        <f aca="false">K43*L43</f>
        <v>8067.98936557467</v>
      </c>
      <c r="U43" s="143" t="n">
        <f aca="false">SUM(P43:T43)</f>
        <v>43777.7812353839</v>
      </c>
    </row>
    <row r="44" customFormat="false" ht="12.75" hidden="false" customHeight="false" outlineLevel="0" collapsed="false">
      <c r="A44" s="119" t="n">
        <f aca="false">+A43+1</f>
        <v>37214</v>
      </c>
      <c r="B44" s="120" t="n">
        <f aca="false">+'[1]Index Pricing'!B25</f>
        <v>1.135</v>
      </c>
      <c r="C44" s="134" t="n">
        <f aca="false">+B44+$K$16</f>
        <v>1.135</v>
      </c>
      <c r="D44" s="135" t="n">
        <f aca="false">O44*'[1]Internal Kennedy Total'!T36</f>
        <v>2862.47680642474</v>
      </c>
      <c r="E44" s="136" t="n">
        <f aca="false">+'[1]Index Pricing'!$B$4+'S Kitty Detail'!$K$17</f>
        <v>2.7754</v>
      </c>
      <c r="F44" s="137" t="n">
        <f aca="false">O44*'[1]Internal Kennedy Total'!U36</f>
        <v>8166.83824942865</v>
      </c>
      <c r="G44" s="136" t="n">
        <f aca="false">$C$6+$K$18</f>
        <v>2.54</v>
      </c>
      <c r="H44" s="138" t="n">
        <f aca="false">O44*'[1]Internal Kennedy Total'!V36</f>
        <v>3284.43011597856</v>
      </c>
      <c r="I44" s="136" t="n">
        <f aca="false">B44+$K$20</f>
        <v>0.9677</v>
      </c>
      <c r="J44" s="139" t="n">
        <f aca="false">O44*'[1]Internal Kennedy Total'!W36</f>
        <v>1500.65652833251</v>
      </c>
      <c r="K44" s="136" t="n">
        <f aca="false">B44+$K$19+'[1]Kennedy Gas Daily Pricing'!B25</f>
        <v>1.085</v>
      </c>
      <c r="L44" s="139" t="n">
        <f aca="false">O44*'[1]Internal Kennedy Total'!X36</f>
        <v>9538.01885469078</v>
      </c>
      <c r="M44" s="140" t="n">
        <v>-1929.62797630355</v>
      </c>
      <c r="N44" s="141" t="n">
        <f aca="false">O44-M44</f>
        <v>27282.0485311588</v>
      </c>
      <c r="O44" s="142" t="n">
        <f aca="false">'[1]Internal Kennedy Total'!N36</f>
        <v>25352.4205548552</v>
      </c>
      <c r="P44" s="130" t="n">
        <f aca="false">+C44*D44</f>
        <v>3248.91117529208</v>
      </c>
      <c r="Q44" s="131" t="n">
        <f aca="false">+E44*F44</f>
        <v>22666.2428774643</v>
      </c>
      <c r="R44" s="131" t="n">
        <f aca="false">+G44*H44</f>
        <v>8342.45249458553</v>
      </c>
      <c r="S44" s="131" t="n">
        <f aca="false">I44*J44</f>
        <v>1452.18532246737</v>
      </c>
      <c r="T44" s="132" t="n">
        <f aca="false">K44*L44</f>
        <v>10348.7504573395</v>
      </c>
      <c r="U44" s="143" t="n">
        <f aca="false">SUM(P44:T44)</f>
        <v>46058.5423271488</v>
      </c>
    </row>
    <row r="45" customFormat="false" ht="12.75" hidden="false" customHeight="false" outlineLevel="0" collapsed="false">
      <c r="A45" s="119" t="n">
        <f aca="false">+A44+1</f>
        <v>37215</v>
      </c>
      <c r="B45" s="120" t="n">
        <f aca="false">+'[1]Index Pricing'!B26</f>
        <v>1.535</v>
      </c>
      <c r="C45" s="134" t="n">
        <f aca="false">+B45+$K$16</f>
        <v>1.535</v>
      </c>
      <c r="D45" s="135" t="n">
        <f aca="false">O45*'[1]Internal Kennedy Total'!T37</f>
        <v>2862.47680642474</v>
      </c>
      <c r="E45" s="136" t="n">
        <f aca="false">+'[1]Index Pricing'!$B$4+'S Kitty Detail'!$K$17</f>
        <v>2.7754</v>
      </c>
      <c r="F45" s="137" t="n">
        <f aca="false">O45*'[1]Internal Kennedy Total'!U37</f>
        <v>8166.83824942865</v>
      </c>
      <c r="G45" s="136" t="n">
        <f aca="false">$C$6+$K$18</f>
        <v>2.54</v>
      </c>
      <c r="H45" s="138" t="n">
        <f aca="false">O45*'[1]Internal Kennedy Total'!V37</f>
        <v>3284.43011597856</v>
      </c>
      <c r="I45" s="136" t="n">
        <f aca="false">B45+$K$20</f>
        <v>1.3677</v>
      </c>
      <c r="J45" s="139" t="n">
        <f aca="false">O45*'[1]Internal Kennedy Total'!W37</f>
        <v>1500.65652833251</v>
      </c>
      <c r="K45" s="136" t="n">
        <f aca="false">B45+$K$19+'[1]Kennedy Gas Daily Pricing'!B26</f>
        <v>1.485</v>
      </c>
      <c r="L45" s="139" t="n">
        <f aca="false">O45*'[1]Internal Kennedy Total'!X37</f>
        <v>11415.712188281</v>
      </c>
      <c r="M45" s="140" t="n">
        <v>-2072.54330778343</v>
      </c>
      <c r="N45" s="141" t="n">
        <f aca="false">O45-M45</f>
        <v>29302.6571962289</v>
      </c>
      <c r="O45" s="142" t="n">
        <f aca="false">'[1]Internal Kennedy Total'!N37</f>
        <v>27230.1138884455</v>
      </c>
      <c r="P45" s="130" t="n">
        <f aca="false">+C45*D45</f>
        <v>4393.90189786198</v>
      </c>
      <c r="Q45" s="131" t="n">
        <f aca="false">+E45*F45</f>
        <v>22666.2428774643</v>
      </c>
      <c r="R45" s="131" t="n">
        <f aca="false">+G45*H45</f>
        <v>8342.45249458553</v>
      </c>
      <c r="S45" s="131" t="n">
        <f aca="false">I45*J45</f>
        <v>2052.44793380038</v>
      </c>
      <c r="T45" s="132" t="n">
        <f aca="false">K45*L45</f>
        <v>16952.3325995973</v>
      </c>
      <c r="U45" s="143" t="n">
        <f aca="false">SUM(P45:T45)</f>
        <v>54407.3778033095</v>
      </c>
    </row>
    <row r="46" customFormat="false" ht="12.75" hidden="false" customHeight="false" outlineLevel="0" collapsed="false">
      <c r="A46" s="119" t="n">
        <f aca="false">+A45+1</f>
        <v>37216</v>
      </c>
      <c r="B46" s="120" t="n">
        <f aca="false">+'[1]Index Pricing'!B27</f>
        <v>2.205</v>
      </c>
      <c r="C46" s="134" t="n">
        <f aca="false">+B46+$K$16</f>
        <v>2.205</v>
      </c>
      <c r="D46" s="135" t="n">
        <f aca="false">O46*'[1]Internal Kennedy Total'!T38</f>
        <v>2862.47680642474</v>
      </c>
      <c r="E46" s="136" t="n">
        <f aca="false">+'[1]Index Pricing'!$B$4+'S Kitty Detail'!$K$17</f>
        <v>2.7754</v>
      </c>
      <c r="F46" s="137" t="n">
        <f aca="false">O46*'[1]Internal Kennedy Total'!U38</f>
        <v>8166.83824942865</v>
      </c>
      <c r="G46" s="136" t="n">
        <f aca="false">$C$6+$K$18</f>
        <v>2.54</v>
      </c>
      <c r="H46" s="138" t="n">
        <f aca="false">O46*'[1]Internal Kennedy Total'!V38</f>
        <v>3284.43011597856</v>
      </c>
      <c r="I46" s="136" t="n">
        <f aca="false">B46+$K$20</f>
        <v>2.0377</v>
      </c>
      <c r="J46" s="139" t="n">
        <f aca="false">O46*'[1]Internal Kennedy Total'!W38</f>
        <v>1500.65652833251</v>
      </c>
      <c r="K46" s="136" t="n">
        <f aca="false">B46+$K$19+'[1]Kennedy Gas Daily Pricing'!B27</f>
        <v>2.155</v>
      </c>
      <c r="L46" s="139" t="n">
        <f aca="false">O46*'[1]Internal Kennedy Total'!X38</f>
        <v>12675.1718368171</v>
      </c>
      <c r="M46" s="140" t="n">
        <v>-2168.40352624194</v>
      </c>
      <c r="N46" s="141" t="n">
        <f aca="false">O46-M46</f>
        <v>30657.9770632235</v>
      </c>
      <c r="O46" s="142" t="n">
        <f aca="false">'[1]Internal Kennedy Total'!N38</f>
        <v>28489.5735369815</v>
      </c>
      <c r="P46" s="130" t="n">
        <f aca="false">+C46*D46</f>
        <v>6311.76135816656</v>
      </c>
      <c r="Q46" s="131" t="n">
        <f aca="false">+E46*F46</f>
        <v>22666.2428774643</v>
      </c>
      <c r="R46" s="131" t="n">
        <f aca="false">+G46*H46</f>
        <v>8342.45249458553</v>
      </c>
      <c r="S46" s="131" t="n">
        <f aca="false">I46*J46</f>
        <v>3057.88780778317</v>
      </c>
      <c r="T46" s="132" t="n">
        <f aca="false">K46*L46</f>
        <v>27314.9953083408</v>
      </c>
      <c r="U46" s="143" t="n">
        <f aca="false">SUM(P46:T46)</f>
        <v>67693.3398463403</v>
      </c>
    </row>
    <row r="47" customFormat="false" ht="12.75" hidden="false" customHeight="false" outlineLevel="0" collapsed="false">
      <c r="A47" s="119" t="n">
        <f aca="false">+A46+1</f>
        <v>37217</v>
      </c>
      <c r="B47" s="120" t="n">
        <f aca="false">+'[1]Index Pricing'!B28</f>
        <v>1.43</v>
      </c>
      <c r="C47" s="134" t="n">
        <f aca="false">+B47+$K$16</f>
        <v>1.43</v>
      </c>
      <c r="D47" s="135" t="n">
        <f aca="false">O47*'[1]Internal Kennedy Total'!T39</f>
        <v>2862.47680642474</v>
      </c>
      <c r="E47" s="136" t="n">
        <f aca="false">+'[1]Index Pricing'!$B$4+'S Kitty Detail'!$K$17</f>
        <v>2.7754</v>
      </c>
      <c r="F47" s="137" t="n">
        <f aca="false">O47*'[1]Internal Kennedy Total'!U39</f>
        <v>8166.83824942865</v>
      </c>
      <c r="G47" s="136" t="n">
        <f aca="false">$C$6+$K$18</f>
        <v>2.54</v>
      </c>
      <c r="H47" s="138" t="n">
        <f aca="false">O47*'[1]Internal Kennedy Total'!V39</f>
        <v>3284.43011597856</v>
      </c>
      <c r="I47" s="136" t="n">
        <f aca="false">B47+$K$20</f>
        <v>1.2627</v>
      </c>
      <c r="J47" s="139" t="n">
        <f aca="false">O47*'[1]Internal Kennedy Total'!W39</f>
        <v>1500.65652833251</v>
      </c>
      <c r="K47" s="136" t="n">
        <f aca="false">B47+$K$19+'[1]Kennedy Gas Daily Pricing'!B28</f>
        <v>1.38</v>
      </c>
      <c r="L47" s="139" t="n">
        <f aca="false">O47*'[1]Internal Kennedy Total'!X39</f>
        <v>13260.8535884685</v>
      </c>
      <c r="M47" s="140" t="n">
        <v>-2212.98104067501</v>
      </c>
      <c r="N47" s="141" t="n">
        <f aca="false">O47-M47</f>
        <v>31288.236329308</v>
      </c>
      <c r="O47" s="142" t="n">
        <f aca="false">'[1]Internal Kennedy Total'!N39</f>
        <v>29075.255288633</v>
      </c>
      <c r="P47" s="130" t="n">
        <f aca="false">+C47*D47</f>
        <v>4093.34183318738</v>
      </c>
      <c r="Q47" s="131" t="n">
        <f aca="false">+E47*F47</f>
        <v>22666.2428774643</v>
      </c>
      <c r="R47" s="131" t="n">
        <f aca="false">+G47*H47</f>
        <v>8342.45249458553</v>
      </c>
      <c r="S47" s="131" t="n">
        <f aca="false">I47*J47</f>
        <v>1894.87899832547</v>
      </c>
      <c r="T47" s="132" t="n">
        <f aca="false">K47*L47</f>
        <v>18299.9779520866</v>
      </c>
      <c r="U47" s="143" t="n">
        <f aca="false">SUM(P47:T47)</f>
        <v>55296.8941556492</v>
      </c>
    </row>
    <row r="48" customFormat="false" ht="12.75" hidden="false" customHeight="false" outlineLevel="0" collapsed="false">
      <c r="A48" s="119" t="n">
        <f aca="false">+A47+1</f>
        <v>37218</v>
      </c>
      <c r="B48" s="120" t="n">
        <f aca="false">+'[1]Index Pricing'!B29</f>
        <v>1.43</v>
      </c>
      <c r="C48" s="134" t="n">
        <f aca="false">+B48+$K$16</f>
        <v>1.43</v>
      </c>
      <c r="D48" s="135" t="n">
        <f aca="false">O48*'[1]Internal Kennedy Total'!T40</f>
        <v>2862.47680642474</v>
      </c>
      <c r="E48" s="136" t="n">
        <f aca="false">+'[1]Index Pricing'!$B$4+'S Kitty Detail'!$K$17</f>
        <v>2.7754</v>
      </c>
      <c r="F48" s="137" t="n">
        <f aca="false">O48*'[1]Internal Kennedy Total'!U40</f>
        <v>8166.83824942865</v>
      </c>
      <c r="G48" s="136" t="n">
        <f aca="false">$C$6+$K$18</f>
        <v>2.54</v>
      </c>
      <c r="H48" s="138" t="n">
        <f aca="false">O48*'[1]Internal Kennedy Total'!V40</f>
        <v>3284.43011597856</v>
      </c>
      <c r="I48" s="136" t="n">
        <f aca="false">B48+$K$20</f>
        <v>1.2627</v>
      </c>
      <c r="J48" s="139" t="n">
        <f aca="false">O48*'[1]Internal Kennedy Total'!W40</f>
        <v>1500.65652833251</v>
      </c>
      <c r="K48" s="136" t="n">
        <f aca="false">B48+$K$19+'[1]Kennedy Gas Daily Pricing'!B29</f>
        <v>1.38</v>
      </c>
      <c r="L48" s="139" t="n">
        <f aca="false">O48*'[1]Internal Kennedy Total'!X40</f>
        <v>13374.0384643074</v>
      </c>
      <c r="M48" s="140" t="n">
        <v>-2221.59578822704</v>
      </c>
      <c r="N48" s="141" t="n">
        <f aca="false">O48-M48</f>
        <v>31410.0359526989</v>
      </c>
      <c r="O48" s="142" t="n">
        <f aca="false">'[1]Internal Kennedy Total'!N40</f>
        <v>29188.4401644718</v>
      </c>
      <c r="P48" s="130" t="n">
        <f aca="false">+C48*D48</f>
        <v>4093.34183318738</v>
      </c>
      <c r="Q48" s="131" t="n">
        <f aca="false">+E48*F48</f>
        <v>22666.2428774643</v>
      </c>
      <c r="R48" s="131" t="n">
        <f aca="false">+G48*H48</f>
        <v>8342.45249458553</v>
      </c>
      <c r="S48" s="131" t="n">
        <f aca="false">I48*J48</f>
        <v>1894.87899832547</v>
      </c>
      <c r="T48" s="132" t="n">
        <f aca="false">K48*L48</f>
        <v>18456.1730807442</v>
      </c>
      <c r="U48" s="143" t="n">
        <f aca="false">SUM(P48:T48)</f>
        <v>55453.0892843068</v>
      </c>
    </row>
    <row r="49" customFormat="false" ht="12.75" hidden="false" customHeight="false" outlineLevel="0" collapsed="false">
      <c r="A49" s="119" t="n">
        <f aca="false">+A48+1</f>
        <v>37219</v>
      </c>
      <c r="B49" s="120" t="n">
        <f aca="false">+'[1]Index Pricing'!B30</f>
        <v>1.43</v>
      </c>
      <c r="C49" s="134" t="n">
        <f aca="false">+B49+$K$16</f>
        <v>1.43</v>
      </c>
      <c r="D49" s="135" t="n">
        <f aca="false">O49*'[1]Internal Kennedy Total'!T41</f>
        <v>2862.47680642474</v>
      </c>
      <c r="E49" s="136" t="n">
        <f aca="false">+'[1]Index Pricing'!$B$4+'S Kitty Detail'!$K$17</f>
        <v>2.7754</v>
      </c>
      <c r="F49" s="137" t="n">
        <f aca="false">O49*'[1]Internal Kennedy Total'!U41</f>
        <v>8166.83824942865</v>
      </c>
      <c r="G49" s="136" t="n">
        <f aca="false">$C$6+$K$18</f>
        <v>2.54</v>
      </c>
      <c r="H49" s="138" t="n">
        <f aca="false">O49*'[1]Internal Kennedy Total'!V41</f>
        <v>3284.43011597856</v>
      </c>
      <c r="I49" s="136" t="n">
        <f aca="false">B49+$K$20</f>
        <v>1.2627</v>
      </c>
      <c r="J49" s="139" t="n">
        <f aca="false">O49*'[1]Internal Kennedy Total'!W41</f>
        <v>1500.65652833251</v>
      </c>
      <c r="K49" s="136" t="n">
        <f aca="false">B49+$K$19+'[1]Kennedy Gas Daily Pricing'!B30</f>
        <v>1.38</v>
      </c>
      <c r="L49" s="139" t="n">
        <f aca="false">O49*'[1]Internal Kennedy Total'!X41</f>
        <v>12039.9325338362</v>
      </c>
      <c r="M49" s="140" t="n">
        <v>-2120.05407858163</v>
      </c>
      <c r="N49" s="141" t="n">
        <f aca="false">O49-M49</f>
        <v>29974.3883125823</v>
      </c>
      <c r="O49" s="142" t="n">
        <f aca="false">'[1]Internal Kennedy Total'!N41</f>
        <v>27854.3342340007</v>
      </c>
      <c r="P49" s="130" t="n">
        <f aca="false">+C49*D49</f>
        <v>4093.34183318738</v>
      </c>
      <c r="Q49" s="131" t="n">
        <f aca="false">+E49*F49</f>
        <v>22666.2428774643</v>
      </c>
      <c r="R49" s="131" t="n">
        <f aca="false">+G49*H49</f>
        <v>8342.45249458553</v>
      </c>
      <c r="S49" s="131" t="n">
        <f aca="false">I49*J49</f>
        <v>1894.87899832547</v>
      </c>
      <c r="T49" s="132" t="n">
        <f aca="false">K49*L49</f>
        <v>16615.106896694</v>
      </c>
      <c r="U49" s="143" t="n">
        <f aca="false">SUM(P49:T49)</f>
        <v>53612.0231002567</v>
      </c>
    </row>
    <row r="50" customFormat="false" ht="12.75" hidden="false" customHeight="false" outlineLevel="0" collapsed="false">
      <c r="A50" s="119" t="n">
        <f aca="false">+A49+1</f>
        <v>37220</v>
      </c>
      <c r="B50" s="120" t="n">
        <f aca="false">+'[1]Index Pricing'!B31</f>
        <v>1.43</v>
      </c>
      <c r="C50" s="134" t="n">
        <f aca="false">+B50+$K$16</f>
        <v>1.43</v>
      </c>
      <c r="D50" s="135" t="n">
        <f aca="false">O50*'[1]Internal Kennedy Total'!T42</f>
        <v>2862.47680642474</v>
      </c>
      <c r="E50" s="136" t="n">
        <f aca="false">+'[1]Index Pricing'!$B$4+'S Kitty Detail'!$K$17</f>
        <v>2.7754</v>
      </c>
      <c r="F50" s="137" t="n">
        <f aca="false">O50*'[1]Internal Kennedy Total'!U42</f>
        <v>8166.83824942865</v>
      </c>
      <c r="G50" s="136" t="n">
        <f aca="false">$C$6+$K$18</f>
        <v>2.54</v>
      </c>
      <c r="H50" s="138" t="n">
        <f aca="false">O50*'[1]Internal Kennedy Total'!V42</f>
        <v>3284.43011597856</v>
      </c>
      <c r="I50" s="136" t="n">
        <f aca="false">B50+$K$20</f>
        <v>1.2627</v>
      </c>
      <c r="J50" s="139" t="n">
        <f aca="false">O50*'[1]Internal Kennedy Total'!W42</f>
        <v>1500.65652833251</v>
      </c>
      <c r="K50" s="136" t="n">
        <f aca="false">B50+$K$19+'[1]Kennedy Gas Daily Pricing'!B31</f>
        <v>1.38</v>
      </c>
      <c r="L50" s="139" t="n">
        <f aca="false">O50*'[1]Internal Kennedy Total'!X42</f>
        <v>6441.77876361534</v>
      </c>
      <c r="M50" s="140" t="n">
        <v>-1693.96639566021</v>
      </c>
      <c r="N50" s="141" t="n">
        <f aca="false">O50-M50</f>
        <v>23950.14685944</v>
      </c>
      <c r="O50" s="142" t="n">
        <f aca="false">'[1]Internal Kennedy Total'!N42</f>
        <v>22256.1804637798</v>
      </c>
      <c r="P50" s="130" t="n">
        <f aca="false">+C50*D50</f>
        <v>4093.34183318738</v>
      </c>
      <c r="Q50" s="131" t="n">
        <f aca="false">+E50*F50</f>
        <v>22666.2428774643</v>
      </c>
      <c r="R50" s="131" t="n">
        <f aca="false">+G50*H50</f>
        <v>8342.45249458553</v>
      </c>
      <c r="S50" s="131" t="n">
        <f aca="false">I50*J50</f>
        <v>1894.87899832547</v>
      </c>
      <c r="T50" s="132" t="n">
        <f aca="false">K50*L50</f>
        <v>8889.65469378917</v>
      </c>
      <c r="U50" s="143" t="n">
        <f aca="false">SUM(P50:T50)</f>
        <v>45886.5708973518</v>
      </c>
    </row>
    <row r="51" customFormat="false" ht="12.75" hidden="false" customHeight="false" outlineLevel="0" collapsed="false">
      <c r="A51" s="119" t="n">
        <f aca="false">+A50+1</f>
        <v>37221</v>
      </c>
      <c r="B51" s="120" t="n">
        <f aca="false">+'[1]Index Pricing'!B32</f>
        <v>1.43</v>
      </c>
      <c r="C51" s="134" t="n">
        <f aca="false">+B51+$K$16</f>
        <v>1.43</v>
      </c>
      <c r="D51" s="135" t="n">
        <f aca="false">O51*'[1]Internal Kennedy Total'!T43</f>
        <v>2862.47680642474</v>
      </c>
      <c r="E51" s="136" t="n">
        <f aca="false">+'[1]Index Pricing'!$B$4+'S Kitty Detail'!$K$17</f>
        <v>2.7754</v>
      </c>
      <c r="F51" s="137" t="n">
        <f aca="false">O51*'[1]Internal Kennedy Total'!U43</f>
        <v>8166.83824942865</v>
      </c>
      <c r="G51" s="136" t="n">
        <f aca="false">$C$6+$K$18</f>
        <v>2.54</v>
      </c>
      <c r="H51" s="138" t="n">
        <f aca="false">O51*'[1]Internal Kennedy Total'!V43</f>
        <v>3284.43011597856</v>
      </c>
      <c r="I51" s="136" t="n">
        <f aca="false">B51+$K$20</f>
        <v>1.2627</v>
      </c>
      <c r="J51" s="139" t="n">
        <f aca="false">O51*'[1]Internal Kennedy Total'!W43</f>
        <v>1500.65652833251</v>
      </c>
      <c r="K51" s="136" t="n">
        <f aca="false">B51+$K$19+'[1]Kennedy Gas Daily Pricing'!B32</f>
        <v>1.38</v>
      </c>
      <c r="L51" s="139" t="n">
        <f aca="false">O51*'[1]Internal Kennedy Total'!X43</f>
        <v>10362.2847783549</v>
      </c>
      <c r="M51" s="140" t="n">
        <v>-1992.36465198998</v>
      </c>
      <c r="N51" s="141" t="n">
        <f aca="false">O51-M51</f>
        <v>28169.0511305094</v>
      </c>
      <c r="O51" s="142" t="n">
        <f aca="false">'[1]Internal Kennedy Total'!N43</f>
        <v>26176.6864785194</v>
      </c>
      <c r="P51" s="130" t="n">
        <f aca="false">+C51*D51</f>
        <v>4093.34183318738</v>
      </c>
      <c r="Q51" s="131" t="n">
        <f aca="false">+E51*F51</f>
        <v>22666.2428774643</v>
      </c>
      <c r="R51" s="131" t="n">
        <f aca="false">+G51*H51</f>
        <v>8342.45249458553</v>
      </c>
      <c r="S51" s="131" t="n">
        <f aca="false">I51*J51</f>
        <v>1894.87899832547</v>
      </c>
      <c r="T51" s="132" t="n">
        <f aca="false">K51*L51</f>
        <v>14299.9529941298</v>
      </c>
      <c r="U51" s="143" t="n">
        <f aca="false">SUM(P51:T51)</f>
        <v>51296.8691976925</v>
      </c>
    </row>
    <row r="52" customFormat="false" ht="12.75" hidden="false" customHeight="false" outlineLevel="0" collapsed="false">
      <c r="A52" s="119" t="n">
        <f aca="false">+A51+1</f>
        <v>37222</v>
      </c>
      <c r="B52" s="120" t="n">
        <f aca="false">+'[1]Index Pricing'!B33</f>
        <v>1.88</v>
      </c>
      <c r="C52" s="134" t="n">
        <f aca="false">+B52+$K$16</f>
        <v>1.88</v>
      </c>
      <c r="D52" s="135" t="n">
        <f aca="false">O52*'[1]Internal Kennedy Total'!T44</f>
        <v>2862.47680642474</v>
      </c>
      <c r="E52" s="136" t="n">
        <f aca="false">+'[1]Index Pricing'!$B$4+'S Kitty Detail'!$K$17</f>
        <v>2.7754</v>
      </c>
      <c r="F52" s="137" t="n">
        <f aca="false">O52*'[1]Internal Kennedy Total'!U44</f>
        <v>8166.83824942865</v>
      </c>
      <c r="G52" s="136" t="n">
        <f aca="false">$C$6+$K$18</f>
        <v>2.54</v>
      </c>
      <c r="H52" s="138" t="n">
        <f aca="false">O52*'[1]Internal Kennedy Total'!V44</f>
        <v>3284.43011597856</v>
      </c>
      <c r="I52" s="136" t="n">
        <f aca="false">B52+$K$20</f>
        <v>1.7127</v>
      </c>
      <c r="J52" s="139" t="n">
        <f aca="false">O52*'[1]Internal Kennedy Total'!W44</f>
        <v>1500.65652833251</v>
      </c>
      <c r="K52" s="136" t="n">
        <f aca="false">B52+$K$19+'[1]Kennedy Gas Daily Pricing'!B33</f>
        <v>1.83</v>
      </c>
      <c r="L52" s="139" t="n">
        <f aca="false">O52*'[1]Internal Kennedy Total'!X44</f>
        <v>10362.2847783549</v>
      </c>
      <c r="M52" s="140" t="n">
        <v>-1992.36465198998</v>
      </c>
      <c r="N52" s="141" t="n">
        <f aca="false">O52-M52</f>
        <v>28169.0511305094</v>
      </c>
      <c r="O52" s="142" t="n">
        <f aca="false">'[1]Internal Kennedy Total'!N44</f>
        <v>26176.6864785194</v>
      </c>
      <c r="P52" s="130" t="n">
        <f aca="false">+C52*D52</f>
        <v>5381.45639607852</v>
      </c>
      <c r="Q52" s="131" t="n">
        <f aca="false">+E52*F52</f>
        <v>22666.2428774643</v>
      </c>
      <c r="R52" s="131" t="n">
        <f aca="false">+G52*H52</f>
        <v>8342.45249458553</v>
      </c>
      <c r="S52" s="131" t="n">
        <f aca="false">I52*J52</f>
        <v>2570.1744360751</v>
      </c>
      <c r="T52" s="132" t="n">
        <f aca="false">K52*L52</f>
        <v>18962.9811443895</v>
      </c>
      <c r="U52" s="143" t="n">
        <f aca="false">SUM(P52:T52)</f>
        <v>57923.307348593</v>
      </c>
    </row>
    <row r="53" customFormat="false" ht="12.75" hidden="false" customHeight="false" outlineLevel="0" collapsed="false">
      <c r="A53" s="119" t="n">
        <f aca="false">+A52+1</f>
        <v>37223</v>
      </c>
      <c r="B53" s="120" t="n">
        <f aca="false">+'[1]Index Pricing'!B34</f>
        <v>2.16</v>
      </c>
      <c r="C53" s="134" t="n">
        <f aca="false">+B53+$K$16</f>
        <v>2.16</v>
      </c>
      <c r="D53" s="135" t="n">
        <f aca="false">O53*'[1]Internal Kennedy Total'!T45</f>
        <v>2862.47680642474</v>
      </c>
      <c r="E53" s="136" t="n">
        <f aca="false">+'[1]Index Pricing'!$B$4+'S Kitty Detail'!$K$17</f>
        <v>2.7754</v>
      </c>
      <c r="F53" s="137" t="n">
        <f aca="false">O53*'[1]Internal Kennedy Total'!U45</f>
        <v>8166.83824942865</v>
      </c>
      <c r="G53" s="136" t="n">
        <f aca="false">$C$6+$K$18</f>
        <v>2.54</v>
      </c>
      <c r="H53" s="138" t="n">
        <f aca="false">O53*'[1]Internal Kennedy Total'!V45</f>
        <v>3284.43011597856</v>
      </c>
      <c r="I53" s="136" t="n">
        <f aca="false">B53+$K$20</f>
        <v>1.9927</v>
      </c>
      <c r="J53" s="139" t="n">
        <f aca="false">O53*'[1]Internal Kennedy Total'!W45</f>
        <v>1500.65652833251</v>
      </c>
      <c r="K53" s="136" t="n">
        <f aca="false">B53+$K$19+'[1]Kennedy Gas Daily Pricing'!B34</f>
        <v>2.11</v>
      </c>
      <c r="L53" s="139" t="n">
        <f aca="false">O53*'[1]Internal Kennedy Total'!X45</f>
        <v>10362.2847783549</v>
      </c>
      <c r="M53" s="140" t="n">
        <v>-1992.36465198998</v>
      </c>
      <c r="N53" s="141" t="n">
        <f aca="false">O53-M53</f>
        <v>28169.0511305094</v>
      </c>
      <c r="O53" s="142" t="n">
        <f aca="false">'[1]Internal Kennedy Total'!N45</f>
        <v>26176.6864785194</v>
      </c>
      <c r="P53" s="130" t="n">
        <f aca="false">+C53*D53</f>
        <v>6182.94990187744</v>
      </c>
      <c r="Q53" s="131" t="n">
        <f aca="false">+E53*F53</f>
        <v>22666.2428774643</v>
      </c>
      <c r="R53" s="131" t="n">
        <f aca="false">+G53*H53</f>
        <v>8342.45249458553</v>
      </c>
      <c r="S53" s="131" t="n">
        <f aca="false">I53*J53</f>
        <v>2990.3582640082</v>
      </c>
      <c r="T53" s="132" t="n">
        <f aca="false">K53*L53</f>
        <v>21864.4208823289</v>
      </c>
      <c r="U53" s="143" t="n">
        <f aca="false">SUM(P53:T53)</f>
        <v>62046.4244202644</v>
      </c>
    </row>
    <row r="54" customFormat="false" ht="12.75" hidden="false" customHeight="false" outlineLevel="0" collapsed="false">
      <c r="A54" s="119" t="n">
        <f aca="false">+A53+1</f>
        <v>37224</v>
      </c>
      <c r="B54" s="120" t="n">
        <f aca="false">+'[1]Index Pricing'!B35</f>
        <v>2.16</v>
      </c>
      <c r="C54" s="134" t="n">
        <f aca="false">+B54+$K$16</f>
        <v>2.16</v>
      </c>
      <c r="D54" s="135" t="n">
        <f aca="false">O54*'[1]Internal Kennedy Total'!T46</f>
        <v>2862.47680642474</v>
      </c>
      <c r="E54" s="136" t="n">
        <f aca="false">+'[1]Index Pricing'!$B$4+'S Kitty Detail'!$K$17</f>
        <v>2.7754</v>
      </c>
      <c r="F54" s="137" t="n">
        <f aca="false">O54*'[1]Internal Kennedy Total'!U46</f>
        <v>8166.83824942865</v>
      </c>
      <c r="G54" s="136" t="n">
        <f aca="false">$C$6+$K$18</f>
        <v>2.54</v>
      </c>
      <c r="H54" s="138" t="n">
        <f aca="false">O54*'[1]Internal Kennedy Total'!V46</f>
        <v>3284.43011597856</v>
      </c>
      <c r="I54" s="136" t="n">
        <f aca="false">B54+$K$20</f>
        <v>1.9927</v>
      </c>
      <c r="J54" s="139" t="n">
        <f aca="false">O54*'[1]Internal Kennedy Total'!W46</f>
        <v>1500.65652833251</v>
      </c>
      <c r="K54" s="136" t="n">
        <f aca="false">B54+$K$19+'[1]Kennedy Gas Daily Pricing'!B35</f>
        <v>2.11</v>
      </c>
      <c r="L54" s="139" t="n">
        <f aca="false">O54*'[1]Internal Kennedy Total'!X46</f>
        <v>10362.2847783549</v>
      </c>
      <c r="M54" s="140" t="n">
        <v>-1992.36465198998</v>
      </c>
      <c r="N54" s="141" t="n">
        <f aca="false">O54-M54</f>
        <v>28169.0511305094</v>
      </c>
      <c r="O54" s="142" t="n">
        <f aca="false">'[1]Internal Kennedy Total'!N46</f>
        <v>26176.6864785194</v>
      </c>
      <c r="P54" s="130" t="n">
        <f aca="false">+C54*D54</f>
        <v>6182.94990187744</v>
      </c>
      <c r="Q54" s="131" t="n">
        <f aca="false">+E54*F54</f>
        <v>22666.2428774643</v>
      </c>
      <c r="R54" s="131" t="n">
        <f aca="false">+G54*H54</f>
        <v>8342.45249458553</v>
      </c>
      <c r="S54" s="131" t="n">
        <f aca="false">I54*J54</f>
        <v>2990.3582640082</v>
      </c>
      <c r="T54" s="132" t="n">
        <f aca="false">K54*L54</f>
        <v>21864.4208823289</v>
      </c>
      <c r="U54" s="143" t="n">
        <f aca="false">SUM(P54:T54)</f>
        <v>62046.4244202644</v>
      </c>
    </row>
    <row r="55" customFormat="false" ht="12.75" hidden="false" customHeight="false" outlineLevel="0" collapsed="false">
      <c r="A55" s="119" t="n">
        <f aca="false">+A54+1</f>
        <v>37225</v>
      </c>
      <c r="B55" s="120" t="n">
        <f aca="false">+'[1]Index Pricing'!B36</f>
        <v>2.16</v>
      </c>
      <c r="C55" s="134" t="n">
        <f aca="false">+B55+$K$16</f>
        <v>2.16</v>
      </c>
      <c r="D55" s="135" t="n">
        <f aca="false">O55*'[1]Internal Kennedy Total'!T47</f>
        <v>2862.47680642474</v>
      </c>
      <c r="E55" s="136" t="n">
        <f aca="false">+'[1]Index Pricing'!$B$4+'S Kitty Detail'!$K$17</f>
        <v>2.7754</v>
      </c>
      <c r="F55" s="137" t="n">
        <f aca="false">O55*'[1]Internal Kennedy Total'!U47</f>
        <v>8166.83824942865</v>
      </c>
      <c r="G55" s="136" t="n">
        <f aca="false">$C$6+$K$18</f>
        <v>2.54</v>
      </c>
      <c r="H55" s="138" t="n">
        <f aca="false">O55*'[1]Internal Kennedy Total'!V47</f>
        <v>3284.43011597856</v>
      </c>
      <c r="I55" s="136" t="n">
        <f aca="false">B55+$K$20</f>
        <v>1.9927</v>
      </c>
      <c r="J55" s="139" t="n">
        <f aca="false">O55*'[1]Internal Kennedy Total'!W47</f>
        <v>1500.65652833251</v>
      </c>
      <c r="K55" s="136" t="n">
        <f aca="false">B55+$K$19+'[1]Kennedy Gas Daily Pricing'!B36</f>
        <v>2.11</v>
      </c>
      <c r="L55" s="139" t="n">
        <f aca="false">O55*'[1]Internal Kennedy Total'!X47</f>
        <v>10362.2847783549</v>
      </c>
      <c r="M55" s="140" t="n">
        <v>-1992.36465198998</v>
      </c>
      <c r="N55" s="141" t="n">
        <f aca="false">O55-M55</f>
        <v>28169.0511305094</v>
      </c>
      <c r="O55" s="142" t="n">
        <f aca="false">'[1]Internal Kennedy Total'!N47</f>
        <v>26176.6864785194</v>
      </c>
      <c r="P55" s="130" t="n">
        <f aca="false">+C55*D55</f>
        <v>6182.94990187744</v>
      </c>
      <c r="Q55" s="131" t="n">
        <f aca="false">+E55*F55</f>
        <v>22666.2428774643</v>
      </c>
      <c r="R55" s="131" t="n">
        <f aca="false">+G55*H55</f>
        <v>8342.45249458553</v>
      </c>
      <c r="S55" s="131" t="n">
        <f aca="false">I55*J55</f>
        <v>2990.3582640082</v>
      </c>
      <c r="T55" s="132" t="n">
        <f aca="false">K55*L55</f>
        <v>21864.4208823289</v>
      </c>
      <c r="U55" s="143" t="n">
        <f aca="false">SUM(P55:T55)</f>
        <v>62046.4244202644</v>
      </c>
    </row>
    <row r="56" customFormat="false" ht="13.5" hidden="false" customHeight="false" outlineLevel="0" collapsed="false">
      <c r="A56" s="119"/>
      <c r="B56" s="120"/>
      <c r="C56" s="145"/>
      <c r="D56" s="146"/>
      <c r="E56" s="147"/>
      <c r="F56" s="148"/>
      <c r="G56" s="147"/>
      <c r="H56" s="149"/>
      <c r="I56" s="150"/>
      <c r="J56" s="151"/>
      <c r="K56" s="150"/>
      <c r="L56" s="151"/>
      <c r="M56" s="152"/>
      <c r="N56" s="153"/>
      <c r="O56" s="153"/>
      <c r="P56" s="154"/>
      <c r="Q56" s="155"/>
      <c r="R56" s="155"/>
      <c r="S56" s="155"/>
      <c r="T56" s="156"/>
      <c r="U56" s="157"/>
    </row>
    <row r="57" customFormat="false" ht="12.75" hidden="false" customHeight="false" outlineLevel="0" collapsed="false">
      <c r="D57" s="158" t="n">
        <f aca="false">SUM(D26:D56)</f>
        <v>85874.3041927423</v>
      </c>
      <c r="F57" s="159" t="n">
        <f aca="false">SUM(F26:F56)</f>
        <v>245005.14748286</v>
      </c>
      <c r="H57" s="158" t="n">
        <f aca="false">SUM(H26:H56)</f>
        <v>98532.9034793567</v>
      </c>
      <c r="J57" s="160" t="n">
        <f aca="false">SUM(J26:J56)</f>
        <v>45019.6958499754</v>
      </c>
      <c r="K57" s="160"/>
      <c r="L57" s="160" t="n">
        <f aca="false">SUM(L26:L56)</f>
        <v>326663.759966777</v>
      </c>
      <c r="M57" s="161" t="n">
        <f aca="false">SUM(M26:M56)</f>
        <v>-60973.1479172136</v>
      </c>
      <c r="N57" s="142" t="n">
        <f aca="false">SUM(N26:N56)</f>
        <v>862068.958888925</v>
      </c>
      <c r="O57" s="142" t="n">
        <f aca="false">SUM(O26:O56)</f>
        <v>801095.810971711</v>
      </c>
      <c r="P57" s="162" t="n">
        <f aca="false">SUM(P26:P56)</f>
        <v>153371.507288238</v>
      </c>
      <c r="Q57" s="162" t="n">
        <f aca="false">SUM(Q26:Q56)</f>
        <v>679987.286323928</v>
      </c>
      <c r="R57" s="162" t="n">
        <f aca="false">SUM(R26:R56)</f>
        <v>250273.574837566</v>
      </c>
      <c r="S57" s="162" t="n">
        <f aca="false">SUM(S26:S56)</f>
        <v>72873.3816723552</v>
      </c>
      <c r="T57" s="162" t="n">
        <f aca="false">SUM(T26:T56)</f>
        <v>578842.913842408</v>
      </c>
      <c r="U57" s="163" t="n">
        <f aca="false">SUM(P57:T57)</f>
        <v>1735348.66396449</v>
      </c>
    </row>
    <row r="58" customFormat="false" ht="12.75" hidden="false" customHeight="false" outlineLevel="0" collapsed="false">
      <c r="D58" s="91"/>
      <c r="F58" s="91"/>
      <c r="M58" s="91"/>
      <c r="P58" s="54"/>
      <c r="R58" s="164"/>
    </row>
    <row r="59" customFormat="false" ht="12.75" hidden="false" customHeight="false" outlineLevel="0" collapsed="false">
      <c r="L59" s="181"/>
      <c r="Q59" s="51" t="s">
        <v>109</v>
      </c>
      <c r="R59" s="165" t="n">
        <f aca="false">U57/N57</f>
        <v>2.0130044656765</v>
      </c>
      <c r="U59" s="180"/>
      <c r="V59" s="166"/>
    </row>
    <row r="60" customFormat="false" ht="12.75" hidden="false" customHeight="false" outlineLevel="0" collapsed="false">
      <c r="A60" s="55" t="s">
        <v>110</v>
      </c>
      <c r="O60" s="77"/>
      <c r="S60" s="37"/>
      <c r="Z60" s="180"/>
    </row>
    <row r="61" customFormat="false" ht="12.75" hidden="false" customHeight="false" outlineLevel="0" collapsed="false">
      <c r="U61" s="166"/>
    </row>
    <row r="62" customFormat="false" ht="12.75" hidden="false" customHeight="false" outlineLevel="0" collapsed="false">
      <c r="R62" s="167"/>
      <c r="S62" s="167"/>
      <c r="U62" s="168"/>
    </row>
    <row r="63" customFormat="false" ht="12.75" hidden="false" customHeight="false" outlineLevel="0" collapsed="false">
      <c r="U63" s="168"/>
    </row>
    <row r="64" customFormat="false" ht="12.75" hidden="false" customHeight="false" outlineLevel="0" collapsed="false">
      <c r="U64" s="166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2001-11-28T15:35:27Z</dcterms:created>
  <dc:creator>Tyrell</dc:creator>
  <dc:description/>
  <dc:language>en-US</dc:language>
  <cp:lastModifiedBy>Tyrell</cp:lastModifiedBy>
  <dcterms:modified xsi:type="dcterms:W3CDTF">2001-11-28T16:46:22Z</dcterms:modified>
  <cp:revision>0</cp:revision>
  <dc:subject/>
  <dc:title/>
</cp:coreProperties>
</file>