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sheetId="1" state="visible" r:id="rId3"/>
    <sheet name="AP Aging" sheetId="2" state="visible" r:id="rId4"/>
    <sheet name="Consulting Agreements" sheetId="3" state="visible" r:id="rId5"/>
    <sheet name="Employee Agreements" sheetId="4" state="visible" r:id="rId6"/>
    <sheet name="Employee List - San Diego" sheetId="5" state="visible" r:id="rId7"/>
    <sheet name="Lease Agreements" sheetId="6" state="visible" r:id="rId8"/>
    <sheet name="Kafus Ind LTD Consolidat Ratios" sheetId="7" state="visible" r:id="rId9"/>
    <sheet name="Kafus Ind LTD Vancouver Ratios" sheetId="8" state="visible" r:id="rId10"/>
    <sheet name="Kafus Ind LT Consolidated FS" sheetId="9" state="visible" r:id="rId11"/>
    <sheet name="Kafus Ind Vancouver FS" sheetId="10" state="visible" r:id="rId12"/>
  </sheets>
  <definedNames>
    <definedName function="false" hidden="false" localSheetId="1" name="_xlnm.Print_Titles" vbProcedure="false">'AP Aging'!$1:$1</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<sst xmlns="http://schemas.openxmlformats.org/spreadsheetml/2006/main" count="544" uniqueCount="418">
  <si>
    <t xml:space="preserve">Name of Company</t>
  </si>
  <si>
    <t xml:space="preserve">Kafus Industries LTD</t>
  </si>
  <si>
    <t xml:space="preserve">Relationship to Kafus Industries Ltd.</t>
  </si>
  <si>
    <t xml:space="preserve">Company's Parent Companies</t>
  </si>
  <si>
    <t xml:space="preserve">None</t>
  </si>
  <si>
    <t xml:space="preserve">List of Company's Subsidiaries</t>
  </si>
  <si>
    <t xml:space="preserve">See Flow Chart</t>
  </si>
  <si>
    <t xml:space="preserve">Ownership (public/private, % by owner)</t>
  </si>
  <si>
    <t xml:space="preserve">Public</t>
  </si>
  <si>
    <t xml:space="preserve">Cash Flow/ Revenue Obligations (without equity ownership) to Management, Consultants, etc.</t>
  </si>
  <si>
    <t xml:space="preserve">Primary Business</t>
  </si>
  <si>
    <t xml:space="preserve">Location</t>
  </si>
  <si>
    <t xml:space="preserve">Business Purpose of Location</t>
  </si>
  <si>
    <t xml:space="preserve">Number of employees at Location</t>
  </si>
  <si>
    <t xml:space="preserve">Location Owned or Leased?</t>
  </si>
  <si>
    <t xml:space="preserve">Monthly Lease or Mortgage Payment</t>
  </si>
  <si>
    <t xml:space="preserve">1500 West Georgia #1300                              Vancouver, BC </t>
  </si>
  <si>
    <t xml:space="preserve">General and Administration</t>
  </si>
  <si>
    <t xml:space="preserve">leased</t>
  </si>
  <si>
    <t xml:space="preserve">CAD</t>
  </si>
  <si>
    <t xml:space="preserve">135 Liverpool Drive Suite B                            Cardiff, CA 92007</t>
  </si>
  <si>
    <t xml:space="preserve">Kafus Marketing</t>
  </si>
  <si>
    <t xml:space="preserve">US</t>
  </si>
  <si>
    <t xml:space="preserve">Total Employees in This Entity</t>
  </si>
  <si>
    <t xml:space="preserve">Other known liabilities</t>
  </si>
  <si>
    <t xml:space="preserve">Issues related to CanFibre:</t>
  </si>
  <si>
    <t xml:space="preserve">1.1998 bonuses have been approved by the compensation committee (Amt = $887,000) but not paid.  Tammy Tchir researching to see if accrued.</t>
  </si>
  <si>
    <t xml:space="preserve">2.We have heard that 1999 bonuses have been promised but not paid.  Tammy Tchir researching to see if accrued.</t>
  </si>
  <si>
    <t xml:space="preserve">3.David Saltman's employment contract promises a $50,000 bonus to be paid when funds are available.  Per discussion with Lynda Murdock, this has not been accrued because it has not been approved by the compensation committee.</t>
  </si>
  <si>
    <t xml:space="preserve">4.Kafus pays Ken Swaisland $750,000 per year to guarantee CanFibre's line of credit with Enron.  ** Note:  Per Lynda Murdock, only approximately $345K of this fee has ever been paid and has been accruing since July 1997.**</t>
  </si>
  <si>
    <t xml:space="preserve">5.David Saltman has a very lucrative employment contract including a finder's fee of 5% of the acquisition cost of new business opportunities.</t>
  </si>
  <si>
    <t xml:space="preserve">Due week of 6/19 - week of 7/3</t>
  </si>
  <si>
    <t xml:space="preserve">Due week of 7/10 - week of 7/17</t>
  </si>
  <si>
    <t xml:space="preserve">Due week of 7/24 +</t>
  </si>
  <si>
    <t xml:space="preserve">Not paying until further notice</t>
  </si>
  <si>
    <t xml:space="preserve">Kafus Industries (C$)</t>
  </si>
  <si>
    <t xml:space="preserve">ADT Security Services Canada</t>
  </si>
  <si>
    <t xml:space="preserve">Bishop &amp; Company</t>
  </si>
  <si>
    <t xml:space="preserve">BMS Communications Services</t>
  </si>
  <si>
    <t xml:space="preserve">International Teledata Group</t>
  </si>
  <si>
    <t xml:space="preserve">Carol's of West Vancouver</t>
  </si>
  <si>
    <t xml:space="preserve">CDS Inc.</t>
  </si>
  <si>
    <t xml:space="preserve">Certified General Accountants</t>
  </si>
  <si>
    <t xml:space="preserve">Clark Wilson</t>
  </si>
  <si>
    <t xml:space="preserve">Plus Computer Solutions Inc.</t>
  </si>
  <si>
    <t xml:space="preserve">Corporate Express</t>
  </si>
  <si>
    <t xml:space="preserve">Dodd Creative Design</t>
  </si>
  <si>
    <t xml:space="preserve">EEC Industries</t>
  </si>
  <si>
    <t xml:space="preserve">Globel Direct</t>
  </si>
  <si>
    <t xml:space="preserve">Huber Printing Ltd.</t>
  </si>
  <si>
    <t xml:space="preserve">ICABC</t>
  </si>
  <si>
    <t xml:space="preserve">Idea's Design &amp; Construction</t>
  </si>
  <si>
    <t xml:space="preserve">KPMG</t>
  </si>
  <si>
    <t xml:space="preserve">Borden, Ladner, Gervais LLP</t>
  </si>
  <si>
    <t xml:space="preserve">Montreal Trust</t>
  </si>
  <si>
    <t xml:space="preserve">Mountain Business Products</t>
  </si>
  <si>
    <t xml:space="preserve">MW &amp; Associates Advisory</t>
  </si>
  <si>
    <t xml:space="preserve">North Shore Prepress</t>
  </si>
  <si>
    <t xml:space="preserve">Print n Run</t>
  </si>
  <si>
    <t xml:space="preserve">Quick Fax Registry Services</t>
  </si>
  <si>
    <t xml:space="preserve">Radiant Corp. Internet Sol.</t>
  </si>
  <si>
    <t xml:space="preserve">Sun Life</t>
  </si>
  <si>
    <t xml:space="preserve">Syncronet</t>
  </si>
  <si>
    <t xml:space="preserve">Taylor Lauren Design</t>
  </si>
  <si>
    <t xml:space="preserve">True Colours</t>
  </si>
  <si>
    <t xml:space="preserve">Other</t>
  </si>
  <si>
    <t xml:space="preserve">Total Kafus (C$)</t>
  </si>
  <si>
    <t xml:space="preserve">Kafus (US$)</t>
  </si>
  <si>
    <t xml:space="preserve">Premiere Conferencing</t>
  </si>
  <si>
    <t xml:space="preserve">Bartel Eng Linn &amp; Schroder</t>
  </si>
  <si>
    <t xml:space="preserve">Datsopoulos, MacDonald &amp; Lind</t>
  </si>
  <si>
    <t xml:space="preserve">Depository Trust Company</t>
  </si>
  <si>
    <t xml:space="preserve">E Wire</t>
  </si>
  <si>
    <t xml:space="preserve">Fish &amp; Richardson</t>
  </si>
  <si>
    <t xml:space="preserve">The Hartford Steam Boiler</t>
  </si>
  <si>
    <t xml:space="preserve">Richard G. Hathaway, PA</t>
  </si>
  <si>
    <t xml:space="preserve">Insinger de Beaufort Services</t>
  </si>
  <si>
    <t xml:space="preserve">Jackson DeMarco &amp; Peckenpaugh</t>
  </si>
  <si>
    <t xml:space="preserve">Le Boeuf, Lamb, Greene &amp; MacRae</t>
  </si>
  <si>
    <t xml:space="preserve">Paul, Hastings, Janofsky &amp; Wal</t>
  </si>
  <si>
    <t xml:space="preserve">Studio Legale Beltramo-Wire ***</t>
  </si>
  <si>
    <t xml:space="preserve">Cameron</t>
  </si>
  <si>
    <t xml:space="preserve">Airport Limousine Services Inc</t>
  </si>
  <si>
    <t xml:space="preserve">Al Scott Lock &amp; Safe Ltd.</t>
  </si>
  <si>
    <t xml:space="preserve">Arbuckle Foods Inc.</t>
  </si>
  <si>
    <t xml:space="preserve">BC Medical Services Plan</t>
  </si>
  <si>
    <t xml:space="preserve">Telus Mobility Cellular Inc.</t>
  </si>
  <si>
    <t xml:space="preserve">Telus  </t>
  </si>
  <si>
    <t xml:space="preserve">BMS Communication Services Ltd.</t>
  </si>
  <si>
    <t xml:space="preserve">Cash</t>
  </si>
  <si>
    <t xml:space="preserve">COI Cellular One Yaletown</t>
  </si>
  <si>
    <t xml:space="preserve">Cost-Less Express</t>
  </si>
  <si>
    <t xml:space="preserve">Federal Express Canada</t>
  </si>
  <si>
    <t xml:space="preserve">Flash Courier Services</t>
  </si>
  <si>
    <t xml:space="preserve">Geologistics, Co.</t>
  </si>
  <si>
    <t xml:space="preserve">Grand &amp; Toy</t>
  </si>
  <si>
    <t xml:space="preserve">Hunt Personnel</t>
  </si>
  <si>
    <t xml:space="preserve">IKON Office Solutions Inc.</t>
  </si>
  <si>
    <t xml:space="preserve">Kathy Jackson Associates</t>
  </si>
  <si>
    <t xml:space="preserve">Manulife Financial</t>
  </si>
  <si>
    <t xml:space="preserve">Minit Stamp</t>
  </si>
  <si>
    <t xml:space="preserve">Morguard Investments Ltd</t>
  </si>
  <si>
    <t xml:space="preserve">Nature's Wonders Florist Ltd.</t>
  </si>
  <si>
    <t xml:space="preserve">Neopost</t>
  </si>
  <si>
    <t xml:space="preserve">Parcelway</t>
  </si>
  <si>
    <t xml:space="preserve">QuickFax Registry Service</t>
  </si>
  <si>
    <t xml:space="preserve">Rogers Cable TV</t>
  </si>
  <si>
    <t xml:space="preserve">Save On Laser Ltd.</t>
  </si>
  <si>
    <t xml:space="preserve">Staples Direct</t>
  </si>
  <si>
    <t xml:space="preserve">Whitby &amp; Tower Moving &amp; Storage</t>
  </si>
  <si>
    <t xml:space="preserve">Total Cameron</t>
  </si>
  <si>
    <t xml:space="preserve">CanFibre Group</t>
  </si>
  <si>
    <t xml:space="preserve">Wildman, Harrold, Allen &amp; Dixon</t>
  </si>
  <si>
    <t xml:space="preserve">Total CanFibre Group</t>
  </si>
  <si>
    <t xml:space="preserve">Signet Industries</t>
  </si>
  <si>
    <t xml:space="preserve">Total Signet Industries</t>
  </si>
  <si>
    <t xml:space="preserve">Total Kafus</t>
  </si>
  <si>
    <t xml:space="preserve">Total Signet</t>
  </si>
  <si>
    <t xml:space="preserve">Total (Vancouver Office)</t>
  </si>
  <si>
    <t xml:space="preserve"> </t>
  </si>
  <si>
    <t xml:space="preserve">Company Name </t>
  </si>
  <si>
    <t xml:space="preserve">Consultant Company</t>
  </si>
  <si>
    <t xml:space="preserve">Consultant</t>
  </si>
  <si>
    <t xml:space="preserve">Start Date</t>
  </si>
  <si>
    <t xml:space="preserve">Payment Terms</t>
  </si>
  <si>
    <t xml:space="preserve">Compensation</t>
  </si>
  <si>
    <t xml:space="preserve">Terms</t>
  </si>
  <si>
    <t xml:space="preserve">Expiration Date</t>
  </si>
  <si>
    <t xml:space="preserve">Breakage Fees</t>
  </si>
  <si>
    <t xml:space="preserve">Services</t>
  </si>
  <si>
    <t xml:space="preserve">Signed </t>
  </si>
  <si>
    <t xml:space="preserve">Kafus Industries Ltd.</t>
  </si>
  <si>
    <t xml:space="preserve">Media &amp; New International AG</t>
  </si>
  <si>
    <t xml:space="preserve">Juerg Sigerist</t>
  </si>
  <si>
    <t xml:space="preserve">monthly</t>
  </si>
  <si>
    <t xml:space="preserve">Monthly consulting fee and reimbursement of out of pocket expenses. In addition, MNI which has already been granted the option to purchase up to 20,000 shares of Kafus at a price of $7.00/share in consideration for services to date, shall be granted the option to purchase and additional 10,000 shares upon the same basis in consideration for the continuation of services under the current contract.</t>
  </si>
  <si>
    <t xml:space="preserve">-</t>
  </si>
  <si>
    <t xml:space="preserve">??????</t>
  </si>
  <si>
    <t xml:space="preserve">Y</t>
  </si>
  <si>
    <t xml:space="preserve">MW &amp; Associates Advisory Services Ltd.</t>
  </si>
  <si>
    <t xml:space="preserve">the Contractor</t>
  </si>
  <si>
    <t xml:space="preserve">The Company has the option to extend the Contract Term by a further three months to August 31,2000 subject to providing thirty days notice.
Any hours in excess of 130 per month will require additional fees.</t>
  </si>
  <si>
    <t xml:space="preserve">5/31/2000, however there is a note that it was extended to 8/31/00.</t>
  </si>
  <si>
    <t xml:space="preserve">May be terminated with 30 days notice by either party.</t>
  </si>
  <si>
    <t xml:space="preserve">Various tasks normally performed by the Assistant to Ms. Lynda Murdock.</t>
  </si>
  <si>
    <t xml:space="preserve">y</t>
  </si>
  <si>
    <t xml:space="preserve">Kafus Capital Corporation</t>
  </si>
  <si>
    <t xml:space="preserve">H &amp; N Partners</t>
  </si>
  <si>
    <t xml:space="preserve">Options to purchase 100,000 shares at an exercise price of $4.00 USD per share for a term of 5 yrs, with options vesting in advance upon execution of this agreement and with a further 25,000 options vesting as the beginning of each of the 2nd, 3rd &amp; 4th periods during the term of this Agreement; plus expenses</t>
  </si>
  <si>
    <t xml:space="preserve">on no less than 7 days prior to the expiration</t>
  </si>
  <si>
    <t xml:space="preserve">To Implement a public relations program for the purpose of broadening the Company’s institutional and shareholder base in the US, provide financial public relations information to the Company’s shareholders and general public</t>
  </si>
  <si>
    <t xml:space="preserve">MJS Associates</t>
  </si>
  <si>
    <t xml:space="preserve">Mitchell Schwartz</t>
  </si>
  <si>
    <t xml:space="preserve">In Advance CAD</t>
  </si>
  <si>
    <t xml:space="preserve">The option to aquire the 100,000 @ $1.50CDN , 24,000 @ $2.00 CDN, 200,00 @ $2.50CDN  and 200,00 @ $3.50 CDN shares of Common Stock of Kafus shall vested and be fully excercisable, all with an exppiration of date of 11/2/97. In the event that Kafus terminates the Agreement without cause, then any remainig option due to be excercised by Schwartz for the relevent 90 day period will not be immediately terminated, but will coontinue in full effect for an additional 60 days from the date of termination. The Board of Directors of Kafusm, from time to time, review the activities of Employee with a view towards bonus compensation which may be awarded.</t>
  </si>
  <si>
    <t xml:space="preserve">15 months</t>
  </si>
  <si>
    <r>
      <rPr>
        <b val="true"/>
        <sz val="8"/>
        <rFont val="Arial"/>
        <family val="2"/>
      </rPr>
      <t xml:space="preserve">A) </t>
    </r>
    <r>
      <rPr>
        <sz val="8"/>
        <rFont val="Arial"/>
        <family val="2"/>
      </rPr>
      <t xml:space="preserve">Schwartz will be entitled to retain 14,000 of the 24,000 shares of common stock issued to him in lieu of cash payment for the 1st year. </t>
    </r>
    <r>
      <rPr>
        <b val="true"/>
        <sz val="8"/>
        <rFont val="Arial"/>
        <family val="2"/>
      </rPr>
      <t xml:space="preserve">B) </t>
    </r>
    <r>
      <rPr>
        <sz val="8"/>
        <rFont val="Arial"/>
        <family val="2"/>
      </rPr>
      <t xml:space="preserve">all option will be terminated, save Schwartz's right to purchase 60,000 shares of common stock of the Company at the exercise price of CDN$1.50</t>
    </r>
  </si>
  <si>
    <t xml:space="preserve">To manage certain services in the United States including public and investor relations services </t>
  </si>
  <si>
    <t xml:space="preserve">Securities Trading Services Inc</t>
  </si>
  <si>
    <t xml:space="preserve">Issue to the Service Provider options to purchase up to 300,000 shares of the Company Agreement at an excersise price of CAD 3.00 for a term of  5 years. A) 100,000 shares during the 1st year - vest upon execution of this Agreement B) 100,000 shares vesting at the commencement of each of the 2nd and 3rd years.  In the event that there is a consolidation in the share capital of the Company, additional options will be issued to the Service Provider in accordance with the original amount of options.  The Company agrees to pay the Service Provider fees in respect of any equity and debt financing completed by the Company either direclty or as a result of introductions provided by the Consultant. The amount of such fees will be negotiated and agreed upon on a transaction by transaction basis.</t>
  </si>
  <si>
    <t xml:space="preserve">The initial term of the Agreement shall be for a period of 1 yr and shall be renewable each succeeding year by mutual consent of the parties.</t>
  </si>
  <si>
    <t xml:space="preserve">If the Company terminates the Agreement prior to the expiration date of this Agreement, the Company shall be liable for payment in full of the balance of fees and any other compensation due to the Service Provider under the term of this Agreement inclusive of outstanding expense reimbursement. </t>
  </si>
  <si>
    <t xml:space="preserve">To Implement a public relations program for the purpose of broadening the Company’s institutional and shareholder base in the Europe and Canada; Provide investement banking services inclusive of but not limited to arranging equity and debt financing and other financial and related advisory services in accordance with the Company's business plan</t>
  </si>
  <si>
    <t xml:space="preserve">Employee</t>
  </si>
  <si>
    <t xml:space="preserve">Date of Agmt</t>
  </si>
  <si>
    <t xml:space="preserve">Salary</t>
  </si>
  <si>
    <t xml:space="preserve">Other Compensation</t>
  </si>
  <si>
    <t xml:space="preserve">Termination for Cause</t>
  </si>
  <si>
    <t xml:space="preserve">Termination without Cause</t>
  </si>
  <si>
    <t xml:space="preserve">Signed copy?</t>
  </si>
  <si>
    <t xml:space="preserve">Kafus Environmental Industries</t>
  </si>
  <si>
    <t xml:space="preserve">Kenneth Frank Swaisland</t>
  </si>
  <si>
    <t xml:space="preserve">$750,000 per year; not a salary, a guarantee fee</t>
  </si>
  <si>
    <t xml:space="preserve">To guarantee Enron's $15MM Private Placement</t>
  </si>
  <si>
    <t xml:space="preserve">When the guarantee is no longer required by Enron.  "The Company shall use its best reasonable efforts, at least once annually, to have Enron release the Guarantee"</t>
  </si>
  <si>
    <t xml:space="preserve">Guarantee fee for that year will be paid pro-rata</t>
  </si>
  <si>
    <t xml:space="preserve">Guarantee</t>
  </si>
  <si>
    <t xml:space="preserve">** Note:  Per Lynda Murdock, only approximately $345K of this fee has ever been paid and has been accruing since July 1997.**</t>
  </si>
  <si>
    <t xml:space="preserve">Yes</t>
  </si>
  <si>
    <t xml:space="preserve">Lynda Murdock</t>
  </si>
  <si>
    <t xml:space="preserve">the greater of US$10,000 or Cdn$15,000 for the first year, and then negotiated each year thereafter.</t>
  </si>
  <si>
    <t xml:space="preserve">-Annual bonus.
-Options for the subscription of common shares may be granted from time to time.
-A monthly allowance of $US500  for commuting expenses
</t>
  </si>
  <si>
    <t xml:space="preserve">Payment of compensation earned, but unpaid.</t>
  </si>
  <si>
    <t xml:space="preserve">Paid monthly salary immediately preceeding termination multiplied by the number of months since commencement of employment agreement, amount shall not be less than 12 or more than24.</t>
  </si>
  <si>
    <t xml:space="preserve">Vice President, Tax, Audit and Accounting</t>
  </si>
  <si>
    <t xml:space="preserve">Signing bonus of 120,000 options at $4 exercise price.  Expire 5/31/04</t>
  </si>
  <si>
    <t xml:space="preserve">The Samarac Corporation (Ken Swaisland is the President and the owner of all the issued and outstanding voting common shares of Samarac)</t>
  </si>
  <si>
    <t xml:space="preserve">Monthly fee equal to the greater of US$10,000 or Cdn$15,000 for the first contract year
In years 2-12, fee  will be negotiated 30 days prior to contract term.</t>
  </si>
  <si>
    <t xml:space="preserve">-Annual fee in each Contract Year equal to 2% of the Adjusted Pre-Tax Net Income
-Additional compensation will be made for participating in arranging for financing of the Company.</t>
  </si>
  <si>
    <t xml:space="preserve">Consulting and Strategic Business Development Contract</t>
  </si>
  <si>
    <t xml:space="preserve">-Samarac will receive all sums due and payable to date of termination, including the Annual Fee pro-rated to the date of termination.</t>
  </si>
  <si>
    <t xml:space="preserve">-Samarac will continue to receive monthly fee and annual fee until 10/31/09.</t>
  </si>
  <si>
    <t xml:space="preserve">Consulting and advisory services relating to: 
-Management and administration
-L-T strategic and Corporate Planning
-Global corporate development
-Future orientation of the Company &amp; it's subsidiaries.</t>
  </si>
  <si>
    <t xml:space="preserve">-"Samarac shall not incur any single expense in excess of US$5,000 or in any one calendar month expenses in the aggregate in excess of US$20,000 without in either case obtaining prior written consent of the Company."</t>
  </si>
  <si>
    <t xml:space="preserve">11/1/1997  Amended 12/30/98</t>
  </si>
  <si>
    <t xml:space="preserve">-Development Fee equal to 5% of the Adjusted Pre-Tax Net Income of the Company and its subsidiaries.</t>
  </si>
  <si>
    <t xml:space="preserve">Development Contract</t>
  </si>
  <si>
    <t xml:space="preserve">-Final Development fee prorated to date of termination.</t>
  </si>
  <si>
    <t xml:space="preserve">-Samarac shall provide Services in connection with the Concepts, including:
-formulating busn plan that calls for not less than 6 MDF manufacturing plants in N. America and add'l plants in Europe.
-Negotiating and acquiring technology vital to success of the busn plan
-Introducing JV partners to provide technical and engineering expertise
-Assisting in arranging equity and debt financing
-Negotiating to "take-out" contracts with major purchasers of finished products.</t>
  </si>
  <si>
    <t xml:space="preserve">N/A, not an employment agreement; Asset Purchase Agreement</t>
  </si>
  <si>
    <t xml:space="preserve">Samarac had a Management Agreement and a Development Agreement with CanFibre in which Samarac received 10% of the Adjusted Pre-Tax Net Income of CanFibre and its subsidiaries.  These agreements were valued at $22.5MM and sold to Kafus Industries for 2,250 shares of Series VIII Convertible Redeemable Preference Shares.</t>
  </si>
  <si>
    <t xml:space="preserve">Kafus Marketing Group</t>
  </si>
  <si>
    <t xml:space="preserve">David Saltman </t>
  </si>
  <si>
    <t xml:space="preserve">2/2/1998, amended 3/22/2000</t>
  </si>
  <si>
    <t xml:space="preserve">$140,000 annually</t>
  </si>
  <si>
    <t xml:space="preserve">-50,000 options in Kafus at a strike price of $6.50 - 3 yr term
-100,000 options in CanFibre at a price to be set - 3 yr term
-$50,000 cash bonus when Company has sufficient cash to meet the obligation.  Per Lynda Murdock, this has not been accrued by the Company
-2% net pre-tax cash flow (If KBC goes public, this will be converted into equity)
-For new businesses introduced to Kafus, receive a finder's fee  equal to 5% of acquisition cost (Cash or Kafus stock at Kafus' election)  This is already due on Kafus Molded Fibers and pending acquisition of Eco Expo Inc.
-2% interest of World Eco Trade Inc.</t>
  </si>
  <si>
    <t xml:space="preserve">- Received signing bonus of an option to purchase 80,000 shares of Kafus at the closing price of the option set date.</t>
  </si>
  <si>
    <t xml:space="preserve">Payment of compensation earned, but unpaid.  Options all vest at this time</t>
  </si>
  <si>
    <t xml:space="preserve">Payment of compensation earned, but unpaid.  Options vest at this time.</t>
  </si>
  <si>
    <t xml:space="preserve">Chief Marketing Officer</t>
  </si>
  <si>
    <t xml:space="preserve">Signed by Mike McCabe only</t>
  </si>
  <si>
    <t xml:space="preserve">Employees are employed by Kafus Marketing Group -which rolls into Kafus Industries Ltd. Vancouver</t>
  </si>
  <si>
    <t xml:space="preserve">Employees work in San Diego, CA USA</t>
  </si>
  <si>
    <t xml:space="preserve">Management</t>
  </si>
  <si>
    <t xml:space="preserve">Last Name</t>
  </si>
  <si>
    <t xml:space="preserve">First Name</t>
  </si>
  <si>
    <t xml:space="preserve">SSN </t>
  </si>
  <si>
    <t xml:space="preserve">Employment Agreement?  (Yes/No)</t>
  </si>
  <si>
    <t xml:space="preserve">Management /   Non-Management</t>
  </si>
  <si>
    <t xml:space="preserve">DOB</t>
  </si>
  <si>
    <t xml:space="preserve">DOH</t>
  </si>
  <si>
    <t xml:space="preserve">Sage</t>
  </si>
  <si>
    <t xml:space="preserve">Steve</t>
  </si>
  <si>
    <t xml:space="preserve">154-40-1608</t>
  </si>
  <si>
    <t xml:space="preserve">San Diego</t>
  </si>
  <si>
    <t xml:space="preserve">Saltman</t>
  </si>
  <si>
    <t xml:space="preserve">David</t>
  </si>
  <si>
    <t xml:space="preserve">550-74-9229</t>
  </si>
  <si>
    <t xml:space="preserve">Tolstonog</t>
  </si>
  <si>
    <t xml:space="preserve">Rebecca</t>
  </si>
  <si>
    <t xml:space="preserve">568-13-8051</t>
  </si>
  <si>
    <t xml:space="preserve">Williams </t>
  </si>
  <si>
    <t xml:space="preserve">Sara</t>
  </si>
  <si>
    <t xml:space="preserve">566-93-7235</t>
  </si>
  <si>
    <t xml:space="preserve">KAFUS OFFICE LEASES SUMMARY</t>
  </si>
  <si>
    <t xml:space="preserve">Company</t>
  </si>
  <si>
    <t xml:space="preserve">Office Location</t>
  </si>
  <si>
    <t xml:space="preserve">Address </t>
  </si>
  <si>
    <t xml:space="preserve">Lease Terms</t>
  </si>
  <si>
    <t xml:space="preserve">Ending Date</t>
  </si>
  <si>
    <t xml:space="preserve">Rent</t>
  </si>
  <si>
    <t xml:space="preserve">Breakage Fee</t>
  </si>
  <si>
    <t xml:space="preserve">Other Obligations</t>
  </si>
  <si>
    <t xml:space="preserve">Kafus Environmental Industries Ltd</t>
  </si>
  <si>
    <t xml:space="preserve">Vancouver</t>
  </si>
  <si>
    <t xml:space="preserve">755 Burrard St. #440 Vancouver, BC</t>
  </si>
  <si>
    <t xml:space="preserve">4 yrs &amp; 5 mo.</t>
  </si>
  <si>
    <t xml:space="preserve">Subleased</t>
  </si>
  <si>
    <t xml:space="preserve">Kafus Industries Ltd</t>
  </si>
  <si>
    <t xml:space="preserve">1500 West Georgia # 1300  Vancouver, BC</t>
  </si>
  <si>
    <t xml:space="preserve">5 yrs</t>
  </si>
  <si>
    <r>
      <rPr>
        <b val="true"/>
        <sz val="10"/>
        <rFont val="Arial"/>
        <family val="2"/>
      </rPr>
      <t xml:space="preserve">11.05 Upon Event of Default</t>
    </r>
    <r>
      <rPr>
        <sz val="10"/>
        <rFont val="Arial"/>
        <family val="0"/>
      </rPr>
      <t xml:space="preserve"> (11.04e the Tenant vacates or abandons the Lease Premises in whole or in part or fails to actively carry on business )  d. terminate this lease by leaving upon the leased premises notice of writing of the termination, and such termination shall be without prejudice to the Landlord's right for damages, it being agreed that the Tenant shall pay the Landlord on demand as damages the loss of income of the Landlord to be derived from this Lease and the Leased Premises for the unexpired portion of the Term had it not been terminated</t>
    </r>
  </si>
  <si>
    <r>
      <rPr>
        <sz val="10"/>
        <rFont val="Arial"/>
        <family val="0"/>
      </rPr>
      <t xml:space="preserve">Kafus was given a Cash Allowance for Leasehold Improvement. The monthly repayment is $6,403 included in the $33K.Per 11.05 Remedies on Default Any cash allowance, inducement payment, and the value of any other benefit paid to or conferred on the Tenant by or on behalf of the Landlord in connection </t>
    </r>
    <r>
      <rPr>
        <i val="true"/>
        <sz val="10"/>
        <rFont val="Arial"/>
        <family val="2"/>
      </rPr>
      <t xml:space="preserve">with the Leased Premises or this Lease shall be recoverable in full as additional Rent and shall be payable to the Landlord on demand.</t>
    </r>
  </si>
  <si>
    <t xml:space="preserve">Kafus Industries</t>
  </si>
  <si>
    <t xml:space="preserve">Quick Ratio</t>
  </si>
  <si>
    <t xml:space="preserve">Current Assets - Inventory</t>
  </si>
  <si>
    <t xml:space="preserve">Current Liabilites</t>
  </si>
  <si>
    <t xml:space="preserve">Rate of Return on Asset</t>
  </si>
  <si>
    <t xml:space="preserve">Net Income </t>
  </si>
  <si>
    <t xml:space="preserve">Total Assets</t>
  </si>
  <si>
    <t xml:space="preserve">Debt to Equity</t>
  </si>
  <si>
    <t xml:space="preserve">Total Debt</t>
  </si>
  <si>
    <t xml:space="preserve">A</t>
  </si>
  <si>
    <t xml:space="preserve">Equity</t>
  </si>
  <si>
    <t xml:space="preserve">Debt</t>
  </si>
  <si>
    <t xml:space="preserve">Notes Payable</t>
  </si>
  <si>
    <t xml:space="preserve">Construction In Progess Payable</t>
  </si>
  <si>
    <t xml:space="preserve">Interest Payable</t>
  </si>
  <si>
    <t xml:space="preserve">Riverside</t>
  </si>
  <si>
    <t xml:space="preserve">Lackawanna</t>
  </si>
  <si>
    <t xml:space="preserve">Kafus (amount to continuity)</t>
  </si>
  <si>
    <t xml:space="preserve">Kafus Cement Texas</t>
  </si>
  <si>
    <t xml:space="preserve">Kenaf South Texas</t>
  </si>
  <si>
    <t xml:space="preserve">Indiana</t>
  </si>
  <si>
    <t xml:space="preserve">World Eco Trade</t>
  </si>
  <si>
    <t xml:space="preserve">Bond Riverside</t>
  </si>
  <si>
    <t xml:space="preserve">Bond Lackawanna</t>
  </si>
  <si>
    <t xml:space="preserve">Indiana Bio-Comp</t>
  </si>
  <si>
    <t xml:space="preserve">Redeemable Preference Shares:</t>
  </si>
  <si>
    <t xml:space="preserve">Series IV</t>
  </si>
  <si>
    <t xml:space="preserve">Enron P/S</t>
  </si>
  <si>
    <t xml:space="preserve">Series VIII P/S</t>
  </si>
  <si>
    <t xml:space="preserve">B</t>
  </si>
  <si>
    <t xml:space="preserve">Other Equity Financial Instruments:</t>
  </si>
  <si>
    <t xml:space="preserve">Fiancial Instruments </t>
  </si>
  <si>
    <t xml:space="preserve">Enron Term A Conversion</t>
  </si>
  <si>
    <t xml:space="preserve">Enron Term B Conversion</t>
  </si>
  <si>
    <t xml:space="preserve">Berkley</t>
  </si>
  <si>
    <t xml:space="preserve">Strong River</t>
  </si>
  <si>
    <t xml:space="preserve">Bay Harbour</t>
  </si>
  <si>
    <t xml:space="preserve">Hemsworth U$5M</t>
  </si>
  <si>
    <t xml:space="preserve">Hemsworth U$6M</t>
  </si>
  <si>
    <t xml:space="preserve">Enron U$7.5M</t>
  </si>
  <si>
    <t xml:space="preserve">NonControlling Interest</t>
  </si>
  <si>
    <t xml:space="preserve">Common Shares</t>
  </si>
  <si>
    <t xml:space="preserve">Deficit </t>
  </si>
  <si>
    <t xml:space="preserve">Cumualative Translation adjustment</t>
  </si>
  <si>
    <t xml:space="preserve">Kafus Industries LTD Vancouver</t>
  </si>
  <si>
    <t xml:space="preserve">Long Term Debt</t>
  </si>
  <si>
    <t xml:space="preserve">Redeemable Preference Shares</t>
  </si>
  <si>
    <t xml:space="preserve">Value Assigned to conversion option</t>
  </si>
  <si>
    <t xml:space="preserve">Financial Statements</t>
  </si>
  <si>
    <t xml:space="preserve">ASSETS</t>
  </si>
  <si>
    <t xml:space="preserve">Account Receivable</t>
  </si>
  <si>
    <t xml:space="preserve">Promissory Note</t>
  </si>
  <si>
    <t xml:space="preserve">Inventories</t>
  </si>
  <si>
    <t xml:space="preserve">Prepaid expenses and other</t>
  </si>
  <si>
    <t xml:space="preserve">Prepaid interest - Current Portion</t>
  </si>
  <si>
    <t xml:space="preserve">Total Current Assests</t>
  </si>
  <si>
    <t xml:space="preserve">Restricted cash </t>
  </si>
  <si>
    <t xml:space="preserve">Due from Related Parties</t>
  </si>
  <si>
    <t xml:space="preserve">Receivable from related parties</t>
  </si>
  <si>
    <t xml:space="preserve">Investments</t>
  </si>
  <si>
    <t xml:space="preserve">Capital Assets</t>
  </si>
  <si>
    <t xml:space="preserve">Capital Assets net of accumulated amortization </t>
  </si>
  <si>
    <t xml:space="preserve">Deferred financing costs, net of accumulated amortization</t>
  </si>
  <si>
    <t xml:space="preserve">Acquired revenue contracts, net of accumulated amortization</t>
  </si>
  <si>
    <t xml:space="preserve">License and technology rights, net of accumulated amortization</t>
  </si>
  <si>
    <t xml:space="preserve">Deferred product development and start-up costs, net of amortization</t>
  </si>
  <si>
    <t xml:space="preserve">Goodwill and other assets, net of accumulated amortization</t>
  </si>
  <si>
    <t xml:space="preserve">Total Capital Assets</t>
  </si>
  <si>
    <t xml:space="preserve">Other assets</t>
  </si>
  <si>
    <t xml:space="preserve">Deferred Financing costs</t>
  </si>
  <si>
    <t xml:space="preserve">TOTAL ASSETS</t>
  </si>
  <si>
    <t xml:space="preserve">LIABILITIES AND SHAREHOLDERS' EQUITY</t>
  </si>
  <si>
    <t xml:space="preserve">Current Liabilities</t>
  </si>
  <si>
    <t xml:space="preserve">Accounts Payable</t>
  </si>
  <si>
    <t xml:space="preserve">Accrued Interest Payable</t>
  </si>
  <si>
    <t xml:space="preserve">Current Portion of Long-term debt</t>
  </si>
  <si>
    <t xml:space="preserve">Total Current Payble</t>
  </si>
  <si>
    <t xml:space="preserve">Payables funded by restricted cash and notes payables</t>
  </si>
  <si>
    <t xml:space="preserve">Construction in progress</t>
  </si>
  <si>
    <t xml:space="preserve">Total</t>
  </si>
  <si>
    <t xml:space="preserve">Long Term Liablilities</t>
  </si>
  <si>
    <t xml:space="preserve">Bonds Payable</t>
  </si>
  <si>
    <t xml:space="preserve">Long Term Indebtedness</t>
  </si>
  <si>
    <t xml:space="preserve">Deferred credit, net of accumulated amortization</t>
  </si>
  <si>
    <t xml:space="preserve">Non-controlling Interest</t>
  </si>
  <si>
    <t xml:space="preserve">Total Long Term Liabilities</t>
  </si>
  <si>
    <t xml:space="preserve">TOTAL LIABILITES</t>
  </si>
  <si>
    <t xml:space="preserve">EQUITY</t>
  </si>
  <si>
    <t xml:space="preserve">Preferred Shares</t>
  </si>
  <si>
    <t xml:space="preserve">Other equity financial instruments </t>
  </si>
  <si>
    <t xml:space="preserve">Cumulative Translation adjustment</t>
  </si>
  <si>
    <t xml:space="preserve">Deficit</t>
  </si>
  <si>
    <t xml:space="preserve">Total Equity</t>
  </si>
  <si>
    <t xml:space="preserve">TOTAL LIABILITIES AND SHAREHOLDERS' EQUITY</t>
  </si>
  <si>
    <t xml:space="preserve">Check</t>
  </si>
  <si>
    <t xml:space="preserve">STATEMENT OF OPERATIONS</t>
  </si>
  <si>
    <t xml:space="preserve">Revenue</t>
  </si>
  <si>
    <t xml:space="preserve">Revenues</t>
  </si>
  <si>
    <t xml:space="preserve">Total Income</t>
  </si>
  <si>
    <t xml:space="preserve">Expenses</t>
  </si>
  <si>
    <t xml:space="preserve">Depreciation and amortization</t>
  </si>
  <si>
    <t xml:space="preserve">Consulting, management and professional fees</t>
  </si>
  <si>
    <t xml:space="preserve">Corparate Development</t>
  </si>
  <si>
    <t xml:space="preserve">Interest, dividends, fees and related taxes, including amortization</t>
  </si>
  <si>
    <t xml:space="preserve">Office and general </t>
  </si>
  <si>
    <t xml:space="preserve">Production, maintenanc, and other operations</t>
  </si>
  <si>
    <t xml:space="preserve">Total Expenses</t>
  </si>
  <si>
    <t xml:space="preserve">Investment Income</t>
  </si>
  <si>
    <t xml:space="preserve">Non-Controlling interest</t>
  </si>
  <si>
    <t xml:space="preserve">Net Income (Loss)</t>
  </si>
  <si>
    <t xml:space="preserve">Restricted Cash</t>
  </si>
  <si>
    <t xml:space="preserve">Due from CanFibre Group consolidated:</t>
  </si>
  <si>
    <t xml:space="preserve">Signet</t>
  </si>
  <si>
    <t xml:space="preserve">Kafus Cement</t>
  </si>
  <si>
    <t xml:space="preserve">Cement Fibre Technology</t>
  </si>
  <si>
    <t xml:space="preserve">Kafus Texas</t>
  </si>
  <si>
    <t xml:space="preserve">Cement Fibreboard Industries</t>
  </si>
  <si>
    <t xml:space="preserve">Cameron Stategic</t>
  </si>
  <si>
    <t xml:space="preserve">498494 BC Ltd</t>
  </si>
  <si>
    <t xml:space="preserve">Camden Agro Systems</t>
  </si>
  <si>
    <t xml:space="preserve">Futura Composites Corp</t>
  </si>
  <si>
    <t xml:space="preserve">Colby Capital Corp</t>
  </si>
  <si>
    <t xml:space="preserve">San Jacinto Equiers</t>
  </si>
  <si>
    <t xml:space="preserve">Kenaf Industries</t>
  </si>
  <si>
    <t xml:space="preserve">Kenaf Paper Manufacturing</t>
  </si>
  <si>
    <t xml:space="preserve">Kenaf Fibre Composites</t>
  </si>
  <si>
    <t xml:space="preserve">KPM Management</t>
  </si>
  <si>
    <t xml:space="preserve">Kenaf Management Inc.</t>
  </si>
  <si>
    <t xml:space="preserve">Fibretex International Corp.</t>
  </si>
  <si>
    <t xml:space="preserve">KPM Lasara</t>
  </si>
  <si>
    <t xml:space="preserve">Kenaf Industries of South Texas</t>
  </si>
  <si>
    <t xml:space="preserve">Kafus US Environmental Industries</t>
  </si>
  <si>
    <t xml:space="preserve">Samarac</t>
  </si>
  <si>
    <t xml:space="preserve">Other Related Parties</t>
  </si>
  <si>
    <t xml:space="preserve">Total Due from CanFibre Group consolidated:</t>
  </si>
  <si>
    <t xml:space="preserve">Investment in Subs</t>
  </si>
  <si>
    <t xml:space="preserve">Investment in Other Companies</t>
  </si>
  <si>
    <t xml:space="preserve">Land</t>
  </si>
  <si>
    <t xml:space="preserve">Building - construction in progress</t>
  </si>
  <si>
    <t xml:space="preserve">Equipment - in operation</t>
  </si>
  <si>
    <t xml:space="preserve">Licenses and technology rights</t>
  </si>
  <si>
    <t xml:space="preserve">Contractual Arrangments</t>
  </si>
  <si>
    <t xml:space="preserve">Goodwill</t>
  </si>
  <si>
    <t xml:space="preserve">Deferred Product Development costs</t>
  </si>
  <si>
    <t xml:space="preserve">Other Assets</t>
  </si>
  <si>
    <t xml:space="preserve">Other Current Payable</t>
  </si>
  <si>
    <t xml:space="preserve">Income Tax Payable</t>
  </si>
  <si>
    <t xml:space="preserve">Due to </t>
  </si>
  <si>
    <t xml:space="preserve">CanFibre US</t>
  </si>
  <si>
    <t xml:space="preserve">Other related Parties</t>
  </si>
  <si>
    <t xml:space="preserve">Value assigned to conversion options</t>
  </si>
  <si>
    <t xml:space="preserve">Cumalative transaction adjustment</t>
  </si>
  <si>
    <t xml:space="preserve">Interest Income</t>
  </si>
  <si>
    <t xml:space="preserve">Management Fee</t>
  </si>
  <si>
    <t xml:space="preserve">Kafus US Environmental</t>
  </si>
  <si>
    <t xml:space="preserve">Cameron Group</t>
  </si>
  <si>
    <t xml:space="preserve">Auto</t>
  </si>
  <si>
    <t xml:space="preserve">Consulting</t>
  </si>
  <si>
    <t xml:space="preserve">Interest Payable </t>
  </si>
  <si>
    <t xml:space="preserve">Amortization of of deferred financing cost</t>
  </si>
  <si>
    <t xml:space="preserve">Professional Fees</t>
  </si>
  <si>
    <t xml:space="preserve">Rent and Property  Taxes</t>
  </si>
  <si>
    <t xml:space="preserve">Salaries and Benefits</t>
  </si>
  <si>
    <t xml:space="preserve">Repairs and Maintenance</t>
  </si>
  <si>
    <t xml:space="preserve">TOTAL NET INCOME (LOSS)</t>
  </si>
</sst>
</file>

<file path=xl/styles.xml><?xml version="1.0" encoding="utf-8"?>
<styleSheet xmlns="http://schemas.openxmlformats.org/spreadsheetml/2006/main">
  <numFmts count="6">
    <numFmt numFmtId="164" formatCode="General"/>
    <numFmt numFmtId="165" formatCode="0%"/>
    <numFmt numFmtId="166" formatCode="_(\$* #,##0.00_);_(\$* \(#,##0.00\);_(\$* \-??_);_(@_)"/>
    <numFmt numFmtId="167" formatCode="_(* #,##0.00_);_(* \(#,##0.00\);_(* \-??_);_(@_)"/>
    <numFmt numFmtId="168" formatCode="_(* #,##0_);_(* \(#,##0\);_(* \-??_);_(@_)"/>
    <numFmt numFmtId="169" formatCode="[$-409]m/d/yyyy"/>
  </numFmts>
  <fonts count="15">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sz val="10"/>
      <color rgb="FFFF0000"/>
      <name val="Arial"/>
      <family val="2"/>
    </font>
    <font>
      <b val="true"/>
      <sz val="9"/>
      <color rgb="FFFFFFFF"/>
      <name val="Arial"/>
      <family val="2"/>
    </font>
    <font>
      <sz val="8"/>
      <name val="Arial"/>
      <family val="2"/>
    </font>
    <font>
      <b val="true"/>
      <sz val="8"/>
      <name val="Arial"/>
      <family val="2"/>
    </font>
    <font>
      <b val="true"/>
      <sz val="10"/>
      <color rgb="FFFFFFFF"/>
      <name val="Arial"/>
      <family val="2"/>
    </font>
    <font>
      <sz val="14"/>
      <color rgb="FFFF0000"/>
      <name val="Arial"/>
      <family val="2"/>
    </font>
    <font>
      <i val="true"/>
      <sz val="10"/>
      <name val="Arial"/>
      <family val="2"/>
    </font>
    <font>
      <b val="true"/>
      <sz val="14"/>
      <name val="Arial"/>
      <family val="2"/>
    </font>
    <font>
      <b val="true"/>
      <sz val="11"/>
      <name val="Arial"/>
      <family val="2"/>
    </font>
  </fonts>
  <fills count="5">
    <fill>
      <patternFill patternType="none"/>
    </fill>
    <fill>
      <patternFill patternType="gray125"/>
    </fill>
    <fill>
      <patternFill patternType="solid">
        <fgColor rgb="FFFFFF00"/>
        <bgColor rgb="FFFFFF00"/>
      </patternFill>
    </fill>
    <fill>
      <patternFill patternType="solid">
        <fgColor rgb="FFFFFFFF"/>
        <bgColor rgb="FFFFFFCC"/>
      </patternFill>
    </fill>
    <fill>
      <patternFill patternType="solid">
        <fgColor rgb="FF000000"/>
        <bgColor rgb="FF003300"/>
      </patternFill>
    </fill>
  </fills>
  <borders count="17">
    <border diagonalUp="false" diagonalDown="false">
      <left/>
      <right/>
      <top/>
      <bottom/>
      <diagonal/>
    </border>
    <border diagonalUp="false" diagonalDown="false">
      <left/>
      <right/>
      <top/>
      <bottom style="thin"/>
      <diagonal/>
    </border>
    <border diagonalUp="false" diagonalDown="false">
      <left style="thin"/>
      <right style="hair"/>
      <top/>
      <bottom style="hair"/>
      <diagonal/>
    </border>
    <border diagonalUp="false" diagonalDown="false">
      <left style="hair"/>
      <right style="hair"/>
      <top/>
      <bottom style="hair"/>
      <diagonal/>
    </border>
    <border diagonalUp="false" diagonalDown="false">
      <left style="hair"/>
      <right style="thin"/>
      <top/>
      <bottom style="hair"/>
      <diagonal/>
    </border>
    <border diagonalUp="false" diagonalDown="false">
      <left style="thin"/>
      <right style="hair"/>
      <top style="hair"/>
      <bottom style="hair"/>
      <diagonal/>
    </border>
    <border diagonalUp="false" diagonalDown="false">
      <left style="hair"/>
      <right style="hair"/>
      <top style="hair"/>
      <bottom style="hair"/>
      <diagonal/>
    </border>
    <border diagonalUp="false" diagonalDown="false">
      <left style="hair"/>
      <right style="thin"/>
      <top style="hair"/>
      <bottom style="hair"/>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right/>
      <top style="thin"/>
      <bottom style="double"/>
      <diagonal/>
    </border>
    <border diagonalUp="false" diagonalDown="false">
      <left/>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false" applyProtection="false"/>
    <xf numFmtId="41" fontId="1" fillId="0" borderId="0" applyFont="true" applyBorder="false" applyAlignment="false" applyProtection="false"/>
    <xf numFmtId="166" fontId="0"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false" applyProtection="false"/>
  </cellStyleXfs>
  <cellXfs count="9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19"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2" borderId="0" xfId="0" applyFont="false" applyBorder="false" applyAlignment="true" applyProtection="false">
      <alignment horizontal="left" vertical="bottom" textRotation="0" wrapText="true" indent="0" shrinkToFit="false"/>
      <protection locked="true" hidden="false"/>
    </xf>
    <xf numFmtId="164" fontId="0" fillId="0" borderId="0" xfId="0" applyFont="false" applyBorder="true" applyAlignment="true" applyProtection="false">
      <alignment horizontal="left" vertical="bottom" textRotation="0" wrapText="tru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2" borderId="0" xfId="0" applyFont="true" applyBorder="false" applyAlignment="true" applyProtection="false">
      <alignment horizontal="center" vertical="bottom" textRotation="0" wrapText="true" indent="0" shrinkToFit="false"/>
      <protection locked="true" hidden="false"/>
    </xf>
    <xf numFmtId="166" fontId="5" fillId="0" borderId="0" xfId="17" applyFont="true" applyBorder="true" applyAlignment="true" applyProtection="true">
      <alignment horizontal="center"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6" fontId="0" fillId="3" borderId="0" xfId="17" applyFont="true" applyBorder="true" applyAlignment="true" applyProtection="tru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8"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15" applyFont="true" applyBorder="true" applyAlignment="true" applyProtection="true">
      <alignment horizontal="center" vertical="bottom" textRotation="0" wrapText="false" indent="0" shrinkToFit="false"/>
      <protection locked="true" hidden="false"/>
    </xf>
    <xf numFmtId="168" fontId="4" fillId="0" borderId="0" xfId="15" applyFont="true" applyBorder="true" applyAlignment="true" applyProtection="true">
      <alignment horizontal="center" vertical="bottom" textRotation="0" wrapText="true" indent="0" shrinkToFit="false"/>
      <protection locked="true" hidden="false"/>
    </xf>
    <xf numFmtId="168" fontId="0" fillId="0" borderId="1" xfId="15" applyFont="true" applyBorder="true" applyAlignment="true" applyProtection="tru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6" fontId="0" fillId="0" borderId="0" xfId="17" applyFont="true" applyBorder="true" applyAlignment="true" applyProtection="true">
      <alignment horizontal="general" vertical="bottom" textRotation="0" wrapText="false" indent="0" shrinkToFit="false"/>
      <protection locked="true" hidden="false"/>
    </xf>
    <xf numFmtId="164" fontId="7" fillId="4" borderId="0" xfId="0" applyFont="true" applyBorder="false" applyAlignment="true" applyProtection="false">
      <alignment horizontal="center" vertical="bottom" textRotation="0" wrapText="false" indent="0" shrinkToFit="false"/>
      <protection locked="true" hidden="false"/>
    </xf>
    <xf numFmtId="164" fontId="7" fillId="4" borderId="0" xfId="0" applyFont="true" applyBorder="false" applyAlignment="true" applyProtection="false">
      <alignment horizontal="center" vertical="bottom" textRotation="0" wrapText="true" indent="0" shrinkToFit="false"/>
      <protection locked="true" hidden="false"/>
    </xf>
    <xf numFmtId="166" fontId="7" fillId="4" borderId="0" xfId="17" applyFont="true" applyBorder="true" applyAlignment="true" applyProtection="true">
      <alignment horizontal="center" vertical="bottom"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9" fontId="8" fillId="0" borderId="3" xfId="0" applyFont="true" applyBorder="true" applyAlignment="true" applyProtection="false">
      <alignment horizontal="center" vertical="center" textRotation="0" wrapText="true" indent="0" shrinkToFit="false"/>
      <protection locked="true" hidden="false"/>
    </xf>
    <xf numFmtId="166" fontId="8" fillId="0" borderId="3" xfId="17" applyFont="true" applyBorder="true" applyAlignment="true" applyProtection="true">
      <alignment horizontal="center" vertical="center" textRotation="0" wrapText="true" indent="0" shrinkToFit="false"/>
      <protection locked="true" hidden="false"/>
    </xf>
    <xf numFmtId="164" fontId="8" fillId="0" borderId="3" xfId="0" applyFont="true" applyBorder="true" applyAlignment="true" applyProtection="false">
      <alignment horizontal="left" vertical="center" textRotation="0" wrapText="tru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8" fillId="0" borderId="5"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false">
      <alignment horizontal="center" vertical="center" textRotation="0" wrapText="true" indent="0" shrinkToFit="false"/>
      <protection locked="true" hidden="false"/>
    </xf>
    <xf numFmtId="169" fontId="8" fillId="0" borderId="6" xfId="0" applyFont="true" applyBorder="true" applyAlignment="true" applyProtection="false">
      <alignment horizontal="center" vertical="center" textRotation="0" wrapText="true" indent="0" shrinkToFit="false"/>
      <protection locked="true" hidden="false"/>
    </xf>
    <xf numFmtId="166" fontId="8" fillId="0" borderId="6" xfId="17" applyFont="true" applyBorder="true" applyAlignment="true" applyProtection="true">
      <alignment horizontal="center" vertical="center" textRotation="0" wrapText="true" indent="0" shrinkToFit="false"/>
      <protection locked="true" hidden="false"/>
    </xf>
    <xf numFmtId="164" fontId="8" fillId="0" borderId="6" xfId="0" applyFont="true" applyBorder="true" applyAlignment="true" applyProtection="false">
      <alignment horizontal="left" vertical="center" textRotation="0" wrapText="true" indent="0" shrinkToFit="false"/>
      <protection locked="true" hidden="false"/>
    </xf>
    <xf numFmtId="164" fontId="8" fillId="0" borderId="7" xfId="0" applyFont="true" applyBorder="true" applyAlignment="true" applyProtection="false">
      <alignment horizontal="center" vertical="center" textRotation="0" wrapText="true" indent="0" shrinkToFit="false"/>
      <protection locked="true" hidden="false"/>
    </xf>
    <xf numFmtId="164" fontId="9" fillId="0" borderId="6" xfId="0" applyFont="true" applyBorder="true" applyAlignment="true" applyProtection="false">
      <alignment horizontal="left" vertical="center" textRotation="0" wrapText="true" indent="0" shrinkToFit="false"/>
      <protection locked="true" hidden="false"/>
    </xf>
    <xf numFmtId="164" fontId="10" fillId="4" borderId="0" xfId="0" applyFont="true" applyBorder="false" applyAlignment="true" applyProtection="false">
      <alignment horizontal="center" vertical="bottom" textRotation="0" wrapText="false" indent="0" shrinkToFit="false"/>
      <protection locked="true" hidden="false"/>
    </xf>
    <xf numFmtId="164" fontId="10" fillId="4" borderId="0" xfId="0" applyFont="true" applyBorder="false" applyAlignment="true" applyProtection="false">
      <alignment horizontal="center" vertical="bottom" textRotation="0" wrapText="true" indent="0" shrinkToFit="false"/>
      <protection locked="true" hidden="false"/>
    </xf>
    <xf numFmtId="164" fontId="10" fillId="4"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9" fontId="0" fillId="0" borderId="0" xfId="0" applyFont="false" applyBorder="fals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9" fontId="0" fillId="0" borderId="0" xfId="0" applyFont="false" applyBorder="false" applyAlignment="true" applyProtection="false">
      <alignment horizontal="center" vertical="center"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7"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7" fontId="4"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false" applyProtection="false">
      <alignment horizontal="general" vertical="bottom" textRotation="0" wrapText="false" indent="0" shrinkToFit="false"/>
      <protection locked="true" hidden="false"/>
    </xf>
    <xf numFmtId="164" fontId="0" fillId="0" borderId="6" xfId="0" applyFont="true" applyBorder="true" applyAlignment="true" applyProtection="false">
      <alignment horizontal="general" vertical="bottom" textRotation="0" wrapText="true" indent="0" shrinkToFit="false"/>
      <protection locked="true" hidden="false"/>
    </xf>
    <xf numFmtId="169" fontId="0" fillId="0" borderId="6" xfId="0" applyFont="false" applyBorder="true" applyAlignment="true" applyProtection="false">
      <alignment horizontal="general" vertical="bottom" textRotation="0" wrapText="true" indent="0" shrinkToFit="false"/>
      <protection locked="true" hidden="false"/>
    </xf>
    <xf numFmtId="167" fontId="0" fillId="0" borderId="6" xfId="15" applyFont="true" applyBorder="true" applyAlignment="true" applyProtection="true">
      <alignment horizontal="general" vertical="bottom" textRotation="0" wrapText="true" indent="0" shrinkToFit="false"/>
      <protection locked="true" hidden="false"/>
    </xf>
    <xf numFmtId="167" fontId="0" fillId="0" borderId="6" xfId="15" applyFont="true" applyBorder="true" applyAlignment="true" applyProtection="true">
      <alignment horizontal="center" vertical="bottom" textRotation="0" wrapText="true" indent="0" shrinkToFit="false"/>
      <protection locked="true" hidden="false"/>
    </xf>
    <xf numFmtId="164" fontId="0" fillId="0" borderId="6" xfId="15" applyFont="true" applyBorder="true" applyAlignment="true" applyProtection="true">
      <alignment horizontal="general" vertical="bottom" textRotation="0" wrapText="true" indent="0" shrinkToFit="false"/>
      <protection locked="true" hidden="false"/>
    </xf>
    <xf numFmtId="164" fontId="4" fillId="0" borderId="6" xfId="15" applyFont="true" applyBorder="true" applyAlignment="true" applyProtection="true">
      <alignment horizontal="general" vertical="bottom" textRotation="0" wrapText="tru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4" fillId="0" borderId="8" xfId="0" applyFont="tru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true" applyProtection="false">
      <alignment horizontal="center"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7" fontId="0" fillId="0" borderId="14" xfId="15" applyFont="true" applyBorder="true" applyAlignment="true" applyProtection="true">
      <alignment horizontal="general" vertical="bottom" textRotation="0" wrapText="false" indent="0" shrinkToFit="false"/>
      <protection locked="true" hidden="false"/>
    </xf>
    <xf numFmtId="165" fontId="0" fillId="0" borderId="14" xfId="19" applyFont="true" applyBorder="true" applyAlignment="true" applyProtection="true">
      <alignment horizontal="general" vertical="bottom" textRotation="0" wrapText="false" indent="0" shrinkToFit="false"/>
      <protection locked="true" hidden="false"/>
    </xf>
    <xf numFmtId="168" fontId="0" fillId="0" borderId="1" xfId="0" applyFont="false" applyBorder="true" applyAlignment="false" applyProtection="false">
      <alignment horizontal="general" vertical="bottom" textRotation="0" wrapText="false" indent="0" shrinkToFit="false"/>
      <protection locked="true" hidden="false"/>
    </xf>
    <xf numFmtId="165" fontId="0" fillId="0" borderId="12" xfId="19" applyFont="true" applyBorder="true" applyAlignment="true" applyProtection="true">
      <alignment horizontal="general" vertical="bottom" textRotation="0" wrapText="false" indent="0" shrinkToFit="false"/>
      <protection locked="true" hidden="false"/>
    </xf>
    <xf numFmtId="164" fontId="4" fillId="0" borderId="11" xfId="0" applyFont="true" applyBorder="true" applyAlignment="false" applyProtection="false">
      <alignment horizontal="general" vertical="bottom" textRotation="0" wrapText="false" indent="0" shrinkToFit="false"/>
      <protection locked="true" hidden="false"/>
    </xf>
    <xf numFmtId="168" fontId="0" fillId="0" borderId="15" xfId="0" applyFont="false" applyBorder="true" applyAlignment="false" applyProtection="false">
      <alignment horizontal="general" vertical="bottom" textRotation="0" wrapText="false" indent="0" shrinkToFit="false"/>
      <protection locked="true" hidden="false"/>
    </xf>
    <xf numFmtId="168" fontId="0" fillId="0" borderId="15" xfId="15" applyFont="tru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9" fontId="13" fillId="0" borderId="0" xfId="0" applyFont="true" applyBorder="true" applyAlignment="true" applyProtection="false">
      <alignment horizontal="center" vertical="bottom" textRotation="0" wrapText="false" indent="0" shrinkToFit="false"/>
      <protection locked="true" hidden="false"/>
    </xf>
    <xf numFmtId="169" fontId="4" fillId="0" borderId="0" xfId="0" applyFont="true" applyBorder="false" applyAlignment="true" applyProtection="false">
      <alignment horizontal="center" vertical="bottom" textRotation="0" wrapText="false" indent="0" shrinkToFit="false"/>
      <protection locked="true" hidden="false"/>
    </xf>
    <xf numFmtId="168" fontId="5" fillId="0" borderId="16" xfId="15" applyFont="true" applyBorder="true" applyAlignment="true" applyProtection="true">
      <alignment horizontal="general" vertical="bottom" textRotation="0" wrapText="false" indent="0" shrinkToFit="false"/>
      <protection locked="true" hidden="false"/>
    </xf>
    <xf numFmtId="168" fontId="0" fillId="0" borderId="16" xfId="15" applyFont="true" applyBorder="true" applyAlignment="true" applyProtection="tru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8" fontId="14" fillId="0" borderId="15" xfId="15" applyFont="true" applyBorder="true" applyAlignment="true" applyProtection="true">
      <alignment horizontal="general" vertical="bottom" textRotation="0" wrapText="false" indent="0" shrinkToFit="false"/>
      <protection locked="true" hidden="false"/>
    </xf>
    <xf numFmtId="168" fontId="4" fillId="0" borderId="16" xfId="15" applyFont="true" applyBorder="true" applyAlignment="true" applyProtection="true">
      <alignment horizontal="general" vertical="bottom" textRotation="0" wrapText="false" indent="0" shrinkToFit="false"/>
      <protection locked="true" hidden="false"/>
    </xf>
    <xf numFmtId="168" fontId="4" fillId="0" borderId="0" xfId="15" applyFont="true" applyBorder="true" applyAlignment="true" applyProtection="true">
      <alignment horizontal="general" vertical="bottom" textRotation="0" wrapText="false" indent="0" shrinkToFit="false"/>
      <protection locked="true" hidden="false"/>
    </xf>
    <xf numFmtId="168" fontId="4" fillId="0" borderId="15"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8" fontId="14"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3.41"/>
    <col collapsed="false" customWidth="true" hidden="false" outlineLevel="0" max="2" min="2" style="0" width="12.7"/>
    <col collapsed="false" customWidth="true" hidden="false" outlineLevel="0" max="3" min="3" style="0" width="13.99"/>
    <col collapsed="false" customWidth="true" hidden="false" outlineLevel="0" max="5" min="4" style="0" width="14.14"/>
  </cols>
  <sheetData>
    <row r="1" customFormat="false" ht="27" hidden="false" customHeight="true" outlineLevel="0" collapsed="false">
      <c r="A1" s="1" t="s">
        <v>0</v>
      </c>
      <c r="B1" s="0" t="s">
        <v>1</v>
      </c>
    </row>
    <row r="2" customFormat="false" ht="27" hidden="false" customHeight="true" outlineLevel="0" collapsed="false">
      <c r="A2" s="1" t="s">
        <v>2</v>
      </c>
    </row>
    <row r="3" customFormat="false" ht="27" hidden="false" customHeight="true" outlineLevel="0" collapsed="false">
      <c r="A3" s="2" t="s">
        <v>3</v>
      </c>
      <c r="B3" s="0" t="s">
        <v>4</v>
      </c>
    </row>
    <row r="4" customFormat="false" ht="12.75" hidden="false" customHeight="false" outlineLevel="0" collapsed="false">
      <c r="A4" s="1"/>
    </row>
    <row r="5" customFormat="false" ht="27" hidden="false" customHeight="true" outlineLevel="0" collapsed="false">
      <c r="A5" s="1" t="s">
        <v>5</v>
      </c>
      <c r="B5" s="0" t="s">
        <v>6</v>
      </c>
    </row>
    <row r="6" customFormat="false" ht="27" hidden="false" customHeight="true" outlineLevel="0" collapsed="false">
      <c r="A6" s="3" t="s">
        <v>7</v>
      </c>
      <c r="B6" s="0" t="s">
        <v>8</v>
      </c>
    </row>
    <row r="7" customFormat="false" ht="12.75" hidden="false" customHeight="false" outlineLevel="0" collapsed="false">
      <c r="A7" s="3"/>
    </row>
    <row r="8" customFormat="false" ht="12.75" hidden="false" customHeight="false" outlineLevel="0" collapsed="false">
      <c r="A8" s="1"/>
    </row>
    <row r="9" customFormat="false" ht="40.5" hidden="false" customHeight="true" outlineLevel="0" collapsed="false">
      <c r="A9" s="4" t="s">
        <v>9</v>
      </c>
      <c r="B9" s="5"/>
      <c r="C9" s="6"/>
      <c r="D9" s="6"/>
    </row>
    <row r="10" customFormat="false" ht="27" hidden="false" customHeight="true" outlineLevel="0" collapsed="false">
      <c r="A10" s="4" t="s">
        <v>10</v>
      </c>
    </row>
    <row r="12" customFormat="false" ht="53.25" hidden="false" customHeight="true" outlineLevel="0" collapsed="false">
      <c r="A12" s="7" t="s">
        <v>11</v>
      </c>
      <c r="B12" s="7" t="s">
        <v>12</v>
      </c>
      <c r="C12" s="7" t="s">
        <v>13</v>
      </c>
      <c r="D12" s="7" t="s">
        <v>14</v>
      </c>
      <c r="E12" s="7" t="s">
        <v>15</v>
      </c>
    </row>
    <row r="13" customFormat="false" ht="24" hidden="false" customHeight="true" outlineLevel="0" collapsed="false">
      <c r="A13" s="8" t="s">
        <v>16</v>
      </c>
      <c r="B13" s="9" t="s">
        <v>17</v>
      </c>
      <c r="C13" s="10"/>
      <c r="D13" s="9" t="s">
        <v>18</v>
      </c>
      <c r="E13" s="11" t="n">
        <v>33403</v>
      </c>
      <c r="F13" s="9" t="s">
        <v>19</v>
      </c>
    </row>
    <row r="14" customFormat="false" ht="30" hidden="false" customHeight="true" outlineLevel="0" collapsed="false">
      <c r="A14" s="8" t="s">
        <v>20</v>
      </c>
      <c r="B14" s="12" t="s">
        <v>21</v>
      </c>
      <c r="C14" s="13" t="n">
        <v>4</v>
      </c>
      <c r="D14" s="14" t="s">
        <v>18</v>
      </c>
      <c r="E14" s="15" t="n">
        <v>1800</v>
      </c>
      <c r="F14" s="14" t="s">
        <v>22</v>
      </c>
    </row>
    <row r="16" customFormat="false" ht="12.75" hidden="false" customHeight="false" outlineLevel="0" collapsed="false">
      <c r="A16" s="1" t="s">
        <v>23</v>
      </c>
      <c r="B16" s="16"/>
    </row>
    <row r="18" customFormat="false" ht="12.75" hidden="false" customHeight="false" outlineLevel="0" collapsed="false">
      <c r="A18" s="1" t="s">
        <v>24</v>
      </c>
    </row>
    <row r="19" customFormat="false" ht="12.75" hidden="false" customHeight="false" outlineLevel="0" collapsed="false">
      <c r="A19" s="1" t="s">
        <v>25</v>
      </c>
    </row>
    <row r="20" customFormat="false" ht="12.75" hidden="false" customHeight="false" outlineLevel="0" collapsed="false">
      <c r="A20" s="0" t="s">
        <v>26</v>
      </c>
    </row>
    <row r="21" customFormat="false" ht="12.75" hidden="false" customHeight="false" outlineLevel="0" collapsed="false">
      <c r="A21" s="0" t="s">
        <v>27</v>
      </c>
    </row>
    <row r="22" customFormat="false" ht="27" hidden="false" customHeight="true" outlineLevel="0" collapsed="false">
      <c r="A22" s="17" t="s">
        <v>28</v>
      </c>
      <c r="B22" s="17"/>
      <c r="C22" s="17"/>
      <c r="D22" s="17"/>
      <c r="E22" s="17"/>
      <c r="F22" s="17"/>
      <c r="G22" s="17"/>
      <c r="H22" s="17"/>
    </row>
    <row r="23" customFormat="false" ht="27" hidden="false" customHeight="true" outlineLevel="0" collapsed="false">
      <c r="A23" s="17" t="s">
        <v>29</v>
      </c>
      <c r="B23" s="17"/>
      <c r="C23" s="17"/>
      <c r="D23" s="17"/>
      <c r="E23" s="17"/>
      <c r="F23" s="17"/>
      <c r="G23" s="17"/>
      <c r="H23" s="17"/>
    </row>
    <row r="24" customFormat="false" ht="27" hidden="false" customHeight="true" outlineLevel="0" collapsed="false">
      <c r="A24" s="17" t="s">
        <v>30</v>
      </c>
      <c r="B24" s="17"/>
      <c r="C24" s="17"/>
      <c r="D24" s="17"/>
      <c r="E24" s="17"/>
      <c r="F24" s="17"/>
      <c r="G24" s="17"/>
      <c r="H24" s="17"/>
      <c r="I24" s="18"/>
      <c r="J24" s="18"/>
    </row>
    <row r="25" customFormat="false" ht="12.75" hidden="false" customHeight="false" outlineLevel="0" collapsed="false">
      <c r="A25" s="19"/>
      <c r="C25" s="19"/>
      <c r="D25" s="19"/>
      <c r="E25" s="19"/>
      <c r="F25" s="19"/>
      <c r="G25" s="19"/>
      <c r="H25" s="19"/>
      <c r="I25" s="19"/>
      <c r="J25" s="19"/>
    </row>
    <row r="26" customFormat="false" ht="12.75" hidden="false" customHeight="false" outlineLevel="0" collapsed="false">
      <c r="A26" s="19"/>
      <c r="C26" s="19"/>
      <c r="D26" s="19"/>
      <c r="E26" s="19"/>
      <c r="F26" s="19"/>
      <c r="G26" s="19"/>
      <c r="H26" s="19"/>
      <c r="I26" s="19"/>
      <c r="J26" s="19"/>
    </row>
    <row r="27" customFormat="false" ht="12.75" hidden="false" customHeight="false" outlineLevel="0" collapsed="false">
      <c r="A27" s="19"/>
      <c r="C27" s="19"/>
      <c r="D27" s="19"/>
      <c r="E27" s="19"/>
      <c r="F27" s="19"/>
      <c r="G27" s="19"/>
      <c r="H27" s="19"/>
      <c r="I27" s="19"/>
      <c r="J27" s="19"/>
    </row>
    <row r="28" customFormat="false" ht="12.75" hidden="false" customHeight="false" outlineLevel="0" collapsed="false">
      <c r="A28" s="18"/>
      <c r="C28" s="18"/>
      <c r="D28" s="18"/>
      <c r="E28" s="18"/>
      <c r="F28" s="18"/>
      <c r="G28" s="18"/>
      <c r="H28" s="18"/>
      <c r="I28" s="18"/>
      <c r="J28" s="18"/>
    </row>
    <row r="29" customFormat="false" ht="12.75" hidden="false" customHeight="false" outlineLevel="0" collapsed="false">
      <c r="A29" s="18"/>
      <c r="C29" s="18"/>
      <c r="D29" s="18"/>
      <c r="E29" s="18"/>
      <c r="F29" s="18"/>
      <c r="G29" s="18"/>
      <c r="H29" s="18"/>
      <c r="I29" s="18"/>
      <c r="J29" s="18"/>
    </row>
    <row r="30" customFormat="false" ht="12.75" hidden="false" customHeight="false" outlineLevel="0" collapsed="false">
      <c r="A30" s="18"/>
      <c r="C30" s="18"/>
      <c r="D30" s="18"/>
      <c r="E30" s="18"/>
      <c r="F30" s="18"/>
      <c r="G30" s="18"/>
      <c r="H30" s="18"/>
      <c r="I30" s="18"/>
      <c r="J30" s="18"/>
    </row>
    <row r="31" customFormat="false" ht="12.75" hidden="false" customHeight="false" outlineLevel="0" collapsed="false">
      <c r="A31" s="19"/>
      <c r="C31" s="19"/>
      <c r="D31" s="19"/>
      <c r="E31" s="19"/>
      <c r="F31" s="19"/>
      <c r="G31" s="19"/>
      <c r="H31" s="19"/>
      <c r="I31" s="19"/>
      <c r="J31" s="19"/>
    </row>
    <row r="32" customFormat="false" ht="12.75" hidden="false" customHeight="false" outlineLevel="0" collapsed="false">
      <c r="A32" s="18"/>
      <c r="C32" s="18"/>
      <c r="D32" s="18"/>
      <c r="E32" s="18"/>
      <c r="F32" s="18"/>
      <c r="G32" s="18"/>
      <c r="H32" s="18"/>
      <c r="I32" s="18"/>
      <c r="J32" s="18"/>
    </row>
    <row r="33" customFormat="false" ht="12.75" hidden="false" customHeight="false" outlineLevel="0" collapsed="false">
      <c r="A33" s="19"/>
      <c r="C33" s="19"/>
      <c r="D33" s="19"/>
      <c r="E33" s="19"/>
      <c r="F33" s="19"/>
      <c r="G33" s="19"/>
      <c r="H33" s="19"/>
      <c r="I33" s="19"/>
      <c r="J33" s="19"/>
    </row>
    <row r="34" customFormat="false" ht="12.75" hidden="false" customHeight="false" outlineLevel="0" collapsed="false">
      <c r="A34" s="19"/>
      <c r="C34" s="19"/>
      <c r="D34" s="19"/>
      <c r="E34" s="19"/>
      <c r="F34" s="19"/>
      <c r="G34" s="19"/>
      <c r="H34" s="19"/>
      <c r="I34" s="19"/>
      <c r="J34" s="19"/>
    </row>
    <row r="35" customFormat="false" ht="12.75" hidden="false" customHeight="false" outlineLevel="0" collapsed="false">
      <c r="A35" s="19"/>
      <c r="C35" s="19"/>
      <c r="D35" s="19"/>
      <c r="E35" s="19"/>
      <c r="F35" s="19"/>
      <c r="G35" s="19"/>
      <c r="H35" s="19"/>
      <c r="I35" s="19"/>
      <c r="J35" s="19"/>
    </row>
    <row r="36" customFormat="false" ht="12.75" hidden="false" customHeight="false" outlineLevel="0" collapsed="false">
      <c r="A36" s="19"/>
      <c r="C36" s="19"/>
      <c r="D36" s="19"/>
      <c r="E36" s="19"/>
      <c r="F36" s="19"/>
      <c r="G36" s="19"/>
      <c r="H36" s="19"/>
      <c r="I36" s="19"/>
      <c r="J36" s="19"/>
    </row>
    <row r="37" customFormat="false" ht="12.75" hidden="false" customHeight="false" outlineLevel="0" collapsed="false">
      <c r="A37" s="19"/>
    </row>
    <row r="39" customFormat="false" ht="12.75" hidden="false" customHeight="false" outlineLevel="0" collapsed="false">
      <c r="C39" s="19"/>
      <c r="D39" s="19"/>
      <c r="E39" s="19"/>
      <c r="F39" s="19"/>
      <c r="G39" s="19"/>
      <c r="H39" s="19"/>
      <c r="I39" s="19"/>
      <c r="J39" s="19"/>
    </row>
  </sheetData>
  <mergeCells count="5">
    <mergeCell ref="A6:A7"/>
    <mergeCell ref="C9:D9"/>
    <mergeCell ref="A22:H22"/>
    <mergeCell ref="A23:H23"/>
    <mergeCell ref="A24:H24"/>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8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222"/>
  <sheetViews>
    <sheetView showFormulas="false" showGridLines="true" showRowColHeaders="true" showZeros="true" rightToLeft="false" tabSelected="false" showOutlineSymbols="true" defaultGridColor="true" view="normal" topLeftCell="A100" colorId="64" zoomScale="100" zoomScaleNormal="100" zoomScalePageLayoutView="100" workbookViewId="0">
      <selection pane="topLeft" activeCell="B124" activeCellId="0" sqref="B124"/>
    </sheetView>
  </sheetViews>
  <sheetFormatPr defaultColWidth="9.0546875" defaultRowHeight="12.75" customHeight="true" zeroHeight="false" outlineLevelRow="0" outlineLevelCol="0"/>
  <cols>
    <col collapsed="false" customWidth="true" hidden="false" outlineLevel="0" max="1" min="1" style="0" width="51.14"/>
    <col collapsed="false" customWidth="true" hidden="false" outlineLevel="0" max="2" min="2" style="0" width="18.7"/>
    <col collapsed="false" customWidth="true" hidden="false" outlineLevel="0" max="10" min="3" style="0" width="9.56"/>
  </cols>
  <sheetData>
    <row r="1" customFormat="false" ht="18" hidden="false" customHeight="false" outlineLevel="0" collapsed="false">
      <c r="A1" s="84" t="s">
        <v>301</v>
      </c>
      <c r="B1" s="84"/>
    </row>
    <row r="2" customFormat="false" ht="18" hidden="false" customHeight="false" outlineLevel="0" collapsed="false">
      <c r="A2" s="85" t="n">
        <v>36616</v>
      </c>
      <c r="B2" s="85"/>
    </row>
    <row r="4" customFormat="false" ht="12.75" hidden="false" customHeight="false" outlineLevel="0" collapsed="false">
      <c r="B4" s="86" t="n">
        <v>36616</v>
      </c>
    </row>
    <row r="5" customFormat="false" ht="12.75" hidden="false" customHeight="false" outlineLevel="0" collapsed="false">
      <c r="A5" s="1" t="s">
        <v>302</v>
      </c>
      <c r="B5" s="86"/>
    </row>
    <row r="6" customFormat="false" ht="12.75" hidden="false" customHeight="false" outlineLevel="0" collapsed="false">
      <c r="A6" s="0" t="s">
        <v>89</v>
      </c>
      <c r="B6" s="20" t="n">
        <f aca="false">1540752+2000000</f>
        <v>3540752</v>
      </c>
    </row>
    <row r="7" customFormat="false" ht="12.75" hidden="false" customHeight="false" outlineLevel="0" collapsed="false">
      <c r="A7" s="0" t="s">
        <v>303</v>
      </c>
      <c r="B7" s="20" t="n">
        <v>73089</v>
      </c>
    </row>
    <row r="8" customFormat="false" ht="12.75" hidden="false" customHeight="false" outlineLevel="0" collapsed="false">
      <c r="A8" s="0" t="s">
        <v>304</v>
      </c>
      <c r="B8" s="20" t="n">
        <v>20885508</v>
      </c>
    </row>
    <row r="9" customFormat="false" ht="12.75" hidden="false" customHeight="false" outlineLevel="0" collapsed="false">
      <c r="A9" s="50" t="s">
        <v>308</v>
      </c>
      <c r="B9" s="87" t="n">
        <f aca="false">SUM(B6:B8)</f>
        <v>24499349</v>
      </c>
      <c r="C9" s="50"/>
      <c r="D9" s="50"/>
      <c r="E9" s="50"/>
      <c r="F9" s="50"/>
      <c r="G9" s="50"/>
      <c r="H9" s="50"/>
      <c r="I9" s="50"/>
      <c r="J9" s="50"/>
    </row>
    <row r="10" customFormat="false" ht="12.75" hidden="false" customHeight="false" outlineLevel="0" collapsed="false">
      <c r="B10" s="20"/>
    </row>
    <row r="11" customFormat="false" ht="12.75" hidden="false" customHeight="false" outlineLevel="0" collapsed="false">
      <c r="A11" s="0" t="s">
        <v>363</v>
      </c>
      <c r="B11" s="20" t="n">
        <v>0</v>
      </c>
    </row>
    <row r="12" customFormat="false" ht="12.75" hidden="false" customHeight="false" outlineLevel="0" collapsed="false">
      <c r="B12" s="20"/>
    </row>
    <row r="13" customFormat="false" ht="12.75" hidden="false" customHeight="false" outlineLevel="0" collapsed="false">
      <c r="A13" s="1" t="s">
        <v>364</v>
      </c>
      <c r="B13" s="20"/>
    </row>
    <row r="14" customFormat="false" ht="12.75" hidden="false" customHeight="false" outlineLevel="0" collapsed="false">
      <c r="A14" s="1"/>
      <c r="B14" s="20" t="n">
        <v>719218</v>
      </c>
    </row>
    <row r="15" customFormat="false" ht="12.75" hidden="false" customHeight="false" outlineLevel="0" collapsed="false">
      <c r="A15" s="1"/>
      <c r="B15" s="20" t="n">
        <v>56539</v>
      </c>
    </row>
    <row r="16" customFormat="false" ht="12.75" hidden="false" customHeight="false" outlineLevel="0" collapsed="false">
      <c r="A16" s="1"/>
      <c r="B16" s="20" t="n">
        <v>218315</v>
      </c>
    </row>
    <row r="17" customFormat="false" ht="12.75" hidden="false" customHeight="false" outlineLevel="0" collapsed="false">
      <c r="A17" s="1"/>
      <c r="B17" s="20" t="n">
        <v>4857</v>
      </c>
    </row>
    <row r="18" customFormat="false" ht="12.75" hidden="false" customHeight="false" outlineLevel="0" collapsed="false">
      <c r="A18" s="1"/>
      <c r="B18" s="20" t="n">
        <v>63136</v>
      </c>
    </row>
    <row r="19" customFormat="false" ht="12.75" hidden="false" customHeight="false" outlineLevel="0" collapsed="false">
      <c r="A19" s="50" t="s">
        <v>365</v>
      </c>
      <c r="B19" s="20" t="n">
        <v>41667</v>
      </c>
    </row>
    <row r="20" customFormat="false" ht="12.75" hidden="false" customHeight="false" outlineLevel="0" collapsed="false">
      <c r="A20" s="50" t="s">
        <v>366</v>
      </c>
      <c r="B20" s="20" t="n">
        <v>5716</v>
      </c>
    </row>
    <row r="21" customFormat="false" ht="12.75" hidden="false" customHeight="false" outlineLevel="0" collapsed="false">
      <c r="A21" s="50" t="s">
        <v>367</v>
      </c>
      <c r="B21" s="20" t="n">
        <v>1902</v>
      </c>
    </row>
    <row r="22" customFormat="false" ht="12.75" hidden="false" customHeight="false" outlineLevel="0" collapsed="false">
      <c r="A22" s="50" t="s">
        <v>368</v>
      </c>
      <c r="B22" s="20" t="n">
        <v>423621</v>
      </c>
    </row>
    <row r="23" customFormat="false" ht="12.75" hidden="false" customHeight="false" outlineLevel="0" collapsed="false">
      <c r="A23" s="50" t="s">
        <v>369</v>
      </c>
      <c r="B23" s="20" t="n">
        <v>13610</v>
      </c>
    </row>
    <row r="24" customFormat="false" ht="12.75" hidden="false" customHeight="false" outlineLevel="0" collapsed="false">
      <c r="A24" s="50" t="s">
        <v>370</v>
      </c>
      <c r="B24" s="20" t="n">
        <v>1268951</v>
      </c>
    </row>
    <row r="25" customFormat="false" ht="12.75" hidden="false" customHeight="false" outlineLevel="0" collapsed="false">
      <c r="A25" s="50" t="s">
        <v>371</v>
      </c>
      <c r="B25" s="20" t="n">
        <v>35111</v>
      </c>
    </row>
    <row r="26" customFormat="false" ht="12.75" hidden="false" customHeight="false" outlineLevel="0" collapsed="false">
      <c r="A26" s="50" t="s">
        <v>372</v>
      </c>
      <c r="B26" s="20" t="n">
        <v>816243</v>
      </c>
    </row>
    <row r="27" customFormat="false" ht="12.75" hidden="false" customHeight="false" outlineLevel="0" collapsed="false">
      <c r="A27" s="50" t="s">
        <v>373</v>
      </c>
      <c r="B27" s="20" t="n">
        <v>442072</v>
      </c>
    </row>
    <row r="28" customFormat="false" ht="12.75" hidden="false" customHeight="false" outlineLevel="0" collapsed="false">
      <c r="A28" s="50" t="s">
        <v>374</v>
      </c>
      <c r="B28" s="20" t="n">
        <v>714</v>
      </c>
    </row>
    <row r="29" customFormat="false" ht="12.75" hidden="false" customHeight="false" outlineLevel="0" collapsed="false">
      <c r="A29" s="50" t="s">
        <v>375</v>
      </c>
      <c r="B29" s="20" t="n">
        <v>713</v>
      </c>
    </row>
    <row r="30" customFormat="false" ht="12.75" hidden="false" customHeight="false" outlineLevel="0" collapsed="false">
      <c r="A30" s="50" t="s">
        <v>376</v>
      </c>
      <c r="B30" s="20" t="n">
        <v>49506</v>
      </c>
    </row>
    <row r="31" customFormat="false" ht="12.75" hidden="false" customHeight="false" outlineLevel="0" collapsed="false">
      <c r="A31" s="50" t="s">
        <v>377</v>
      </c>
      <c r="B31" s="20" t="n">
        <v>3685</v>
      </c>
    </row>
    <row r="32" customFormat="false" ht="12.75" hidden="false" customHeight="false" outlineLevel="0" collapsed="false">
      <c r="A32" s="50" t="s">
        <v>378</v>
      </c>
      <c r="B32" s="20" t="n">
        <v>54127</v>
      </c>
    </row>
    <row r="33" customFormat="false" ht="12.75" hidden="false" customHeight="false" outlineLevel="0" collapsed="false">
      <c r="A33" s="50" t="s">
        <v>379</v>
      </c>
      <c r="B33" s="20" t="n">
        <v>2119</v>
      </c>
    </row>
    <row r="34" customFormat="false" ht="12.75" hidden="false" customHeight="false" outlineLevel="0" collapsed="false">
      <c r="A34" s="50" t="s">
        <v>380</v>
      </c>
      <c r="B34" s="20" t="n">
        <v>1402</v>
      </c>
    </row>
    <row r="35" customFormat="false" ht="12.75" hidden="false" customHeight="false" outlineLevel="0" collapsed="false">
      <c r="A35" s="50" t="s">
        <v>381</v>
      </c>
      <c r="B35" s="20" t="n">
        <v>1491</v>
      </c>
    </row>
    <row r="36" customFormat="false" ht="12.75" hidden="false" customHeight="false" outlineLevel="0" collapsed="false">
      <c r="A36" s="50" t="s">
        <v>382</v>
      </c>
      <c r="B36" s="20" t="n">
        <v>167</v>
      </c>
    </row>
    <row r="37" customFormat="false" ht="12.75" hidden="false" customHeight="false" outlineLevel="0" collapsed="false">
      <c r="A37" s="50" t="s">
        <v>383</v>
      </c>
      <c r="B37" s="20" t="n">
        <v>3425691</v>
      </c>
    </row>
    <row r="38" customFormat="false" ht="12.75" hidden="false" customHeight="false" outlineLevel="0" collapsed="false">
      <c r="A38" s="50" t="s">
        <v>170</v>
      </c>
      <c r="B38" s="20" t="n">
        <v>721637</v>
      </c>
    </row>
    <row r="39" customFormat="false" ht="12.75" hidden="false" customHeight="false" outlineLevel="0" collapsed="false">
      <c r="A39" s="50" t="s">
        <v>384</v>
      </c>
      <c r="B39" s="20" t="n">
        <v>20468002</v>
      </c>
    </row>
    <row r="40" customFormat="false" ht="12.75" hidden="false" customHeight="false" outlineLevel="0" collapsed="false">
      <c r="A40" s="50" t="s">
        <v>385</v>
      </c>
      <c r="B40" s="20" t="n">
        <v>99871</v>
      </c>
    </row>
    <row r="41" customFormat="false" ht="12.75" hidden="false" customHeight="false" outlineLevel="0" collapsed="false">
      <c r="A41" s="50" t="s">
        <v>386</v>
      </c>
      <c r="B41" s="20" t="n">
        <v>1387</v>
      </c>
    </row>
    <row r="42" customFormat="false" ht="12.75" hidden="false" customHeight="false" outlineLevel="0" collapsed="false">
      <c r="A42" s="1" t="s">
        <v>387</v>
      </c>
      <c r="B42" s="88" t="n">
        <f aca="false">SUM(B14:B41)</f>
        <v>28941470</v>
      </c>
    </row>
    <row r="43" customFormat="false" ht="12.75" hidden="false" customHeight="false" outlineLevel="0" collapsed="false">
      <c r="B43" s="20"/>
    </row>
    <row r="44" customFormat="false" ht="12.75" hidden="false" customHeight="false" outlineLevel="0" collapsed="false">
      <c r="A44" s="0" t="s">
        <v>388</v>
      </c>
      <c r="B44" s="20" t="n">
        <v>36463778</v>
      </c>
    </row>
    <row r="45" customFormat="false" ht="12.75" hidden="false" customHeight="false" outlineLevel="0" collapsed="false">
      <c r="A45" s="0" t="s">
        <v>389</v>
      </c>
      <c r="B45" s="20" t="n">
        <v>972637</v>
      </c>
    </row>
    <row r="46" customFormat="false" ht="12.75" hidden="false" customHeight="false" outlineLevel="0" collapsed="false">
      <c r="B46" s="20"/>
    </row>
    <row r="47" customFormat="false" ht="12.75" hidden="false" customHeight="false" outlineLevel="0" collapsed="false">
      <c r="A47" s="1" t="s">
        <v>313</v>
      </c>
      <c r="B47" s="20"/>
    </row>
    <row r="48" customFormat="false" ht="12.75" hidden="false" customHeight="false" outlineLevel="0" collapsed="false">
      <c r="A48" s="0" t="s">
        <v>390</v>
      </c>
      <c r="B48" s="20" t="n">
        <v>0</v>
      </c>
    </row>
    <row r="49" customFormat="false" ht="12.75" hidden="false" customHeight="false" outlineLevel="0" collapsed="false">
      <c r="A49" s="0" t="s">
        <v>391</v>
      </c>
      <c r="B49" s="20" t="n">
        <v>0</v>
      </c>
    </row>
    <row r="50" customFormat="false" ht="12.75" hidden="false" customHeight="false" outlineLevel="0" collapsed="false">
      <c r="A50" s="0" t="s">
        <v>392</v>
      </c>
      <c r="B50" s="20" t="n">
        <f aca="false">471512-137562</f>
        <v>333950</v>
      </c>
    </row>
    <row r="51" customFormat="false" ht="12.75" hidden="false" customHeight="false" outlineLevel="0" collapsed="false">
      <c r="A51" s="50" t="s">
        <v>320</v>
      </c>
      <c r="B51" s="87" t="n">
        <f aca="false">SUM(B48:B50)</f>
        <v>333950</v>
      </c>
      <c r="C51" s="50"/>
      <c r="D51" s="50"/>
      <c r="E51" s="50"/>
      <c r="F51" s="50"/>
      <c r="G51" s="50"/>
      <c r="H51" s="50"/>
      <c r="I51" s="50"/>
      <c r="J51" s="50"/>
    </row>
    <row r="52" customFormat="false" ht="12.75" hidden="false" customHeight="false" outlineLevel="0" collapsed="false">
      <c r="B52" s="20"/>
    </row>
    <row r="53" customFormat="false" ht="12.75" hidden="false" customHeight="false" outlineLevel="0" collapsed="false">
      <c r="A53" s="1" t="s">
        <v>321</v>
      </c>
      <c r="B53" s="20"/>
    </row>
    <row r="54" customFormat="false" ht="12.75" hidden="false" customHeight="false" outlineLevel="0" collapsed="false">
      <c r="A54" s="0" t="s">
        <v>322</v>
      </c>
      <c r="B54" s="20" t="n">
        <f aca="false">2369178+996</f>
        <v>2370174</v>
      </c>
    </row>
    <row r="55" customFormat="false" ht="12.75" hidden="false" customHeight="false" outlineLevel="0" collapsed="false">
      <c r="A55" s="0" t="s">
        <v>393</v>
      </c>
      <c r="B55" s="20" t="n">
        <v>485088</v>
      </c>
    </row>
    <row r="56" customFormat="false" ht="12.75" hidden="false" customHeight="false" outlineLevel="0" collapsed="false">
      <c r="A56" s="0" t="s">
        <v>394</v>
      </c>
      <c r="B56" s="20" t="n">
        <v>30743151</v>
      </c>
    </row>
    <row r="57" customFormat="false" ht="12.75" hidden="false" customHeight="false" outlineLevel="0" collapsed="false">
      <c r="A57" s="0" t="s">
        <v>395</v>
      </c>
      <c r="B57" s="20" t="n">
        <v>525658</v>
      </c>
    </row>
    <row r="58" customFormat="false" ht="12.75" hidden="false" customHeight="false" outlineLevel="0" collapsed="false">
      <c r="A58" s="0" t="s">
        <v>396</v>
      </c>
      <c r="B58" s="20" t="n">
        <v>254771</v>
      </c>
    </row>
    <row r="59" customFormat="false" ht="12.75" hidden="false" customHeight="false" outlineLevel="0" collapsed="false">
      <c r="A59" s="0" t="s">
        <v>397</v>
      </c>
      <c r="B59" s="20" t="n">
        <v>40978</v>
      </c>
    </row>
    <row r="60" customFormat="false" ht="12.75" hidden="false" customHeight="false" outlineLevel="0" collapsed="false">
      <c r="A60" s="0" t="s">
        <v>332</v>
      </c>
      <c r="B60" s="88" t="n">
        <f aca="false">SUM(B54:B59)</f>
        <v>34419820</v>
      </c>
    </row>
    <row r="61" customFormat="false" ht="12.75" hidden="false" customHeight="false" outlineLevel="0" collapsed="false">
      <c r="B61" s="20"/>
    </row>
    <row r="62" customFormat="false" ht="15.75" hidden="false" customHeight="false" outlineLevel="0" collapsed="false">
      <c r="A62" s="89" t="s">
        <v>323</v>
      </c>
      <c r="B62" s="90" t="n">
        <f aca="false">+B9+B11+B42+B44+B45+B51+B60</f>
        <v>125631004</v>
      </c>
      <c r="C62" s="89"/>
      <c r="D62" s="95"/>
      <c r="E62" s="89"/>
      <c r="F62" s="89"/>
      <c r="G62" s="89"/>
      <c r="H62" s="89"/>
      <c r="I62" s="89"/>
      <c r="J62" s="89"/>
    </row>
    <row r="63" customFormat="false" ht="13.5" hidden="false" customHeight="false" outlineLevel="0" collapsed="false">
      <c r="B63" s="20"/>
    </row>
    <row r="64" customFormat="false" ht="12.75" hidden="false" customHeight="false" outlineLevel="0" collapsed="false">
      <c r="B64" s="20"/>
    </row>
    <row r="65" customFormat="false" ht="12.75" hidden="false" customHeight="false" outlineLevel="0" collapsed="false">
      <c r="A65" s="1" t="s">
        <v>324</v>
      </c>
      <c r="B65" s="20"/>
    </row>
    <row r="66" customFormat="false" ht="12.75" hidden="false" customHeight="false" outlineLevel="0" collapsed="false">
      <c r="A66" s="1"/>
      <c r="B66" s="20"/>
    </row>
    <row r="67" customFormat="false" ht="12.75" hidden="false" customHeight="false" outlineLevel="0" collapsed="false">
      <c r="A67" s="1" t="s">
        <v>325</v>
      </c>
      <c r="B67" s="20"/>
    </row>
    <row r="68" customFormat="false" ht="12.75" hidden="false" customHeight="false" outlineLevel="0" collapsed="false">
      <c r="A68" s="0" t="s">
        <v>326</v>
      </c>
      <c r="B68" s="20" t="n">
        <v>474890</v>
      </c>
    </row>
    <row r="69" customFormat="false" ht="12.75" hidden="false" customHeight="false" outlineLevel="0" collapsed="false">
      <c r="A69" s="0" t="s">
        <v>327</v>
      </c>
      <c r="B69" s="20" t="n">
        <v>211189</v>
      </c>
    </row>
    <row r="70" customFormat="false" ht="12.75" hidden="false" customHeight="false" outlineLevel="0" collapsed="false">
      <c r="A70" s="0" t="s">
        <v>398</v>
      </c>
      <c r="B70" s="20" t="n">
        <v>6674133</v>
      </c>
    </row>
    <row r="71" customFormat="false" ht="12.75" hidden="false" customHeight="false" outlineLevel="0" collapsed="false">
      <c r="A71" s="0" t="s">
        <v>399</v>
      </c>
      <c r="B71" s="20" t="n">
        <v>3454609</v>
      </c>
    </row>
    <row r="72" customFormat="false" ht="12.75" hidden="false" customHeight="false" outlineLevel="0" collapsed="false">
      <c r="A72" s="0" t="s">
        <v>329</v>
      </c>
      <c r="B72" s="88" t="n">
        <f aca="false">SUM(B68:B71)</f>
        <v>10814821</v>
      </c>
    </row>
    <row r="73" customFormat="false" ht="12.75" hidden="false" customHeight="false" outlineLevel="0" collapsed="false">
      <c r="B73" s="20"/>
    </row>
    <row r="74" customFormat="false" ht="12.75" hidden="false" customHeight="false" outlineLevel="0" collapsed="false">
      <c r="A74" s="1" t="s">
        <v>400</v>
      </c>
      <c r="B74" s="20"/>
    </row>
    <row r="75" customFormat="false" ht="12.75" hidden="false" customHeight="false" outlineLevel="0" collapsed="false">
      <c r="A75" s="0" t="s">
        <v>401</v>
      </c>
      <c r="B75" s="20" t="n">
        <v>0</v>
      </c>
    </row>
    <row r="76" customFormat="false" ht="12.75" hidden="false" customHeight="false" outlineLevel="0" collapsed="false">
      <c r="A76" s="0" t="s">
        <v>170</v>
      </c>
      <c r="B76" s="20" t="n">
        <v>0</v>
      </c>
    </row>
    <row r="77" customFormat="false" ht="12.75" hidden="false" customHeight="false" outlineLevel="0" collapsed="false">
      <c r="A77" s="0" t="s">
        <v>384</v>
      </c>
      <c r="B77" s="20" t="n">
        <v>0</v>
      </c>
    </row>
    <row r="78" customFormat="false" ht="12.75" hidden="false" customHeight="false" outlineLevel="0" collapsed="false">
      <c r="A78" s="0" t="s">
        <v>402</v>
      </c>
      <c r="B78" s="20" t="n">
        <v>0</v>
      </c>
    </row>
    <row r="79" customFormat="false" ht="12.75" hidden="false" customHeight="false" outlineLevel="0" collapsed="false">
      <c r="A79" s="0" t="s">
        <v>332</v>
      </c>
      <c r="B79" s="88" t="n">
        <f aca="false">SUM(B75:B78)</f>
        <v>0</v>
      </c>
    </row>
    <row r="80" customFormat="false" ht="12.75" hidden="false" customHeight="false" outlineLevel="0" collapsed="false">
      <c r="B80" s="20"/>
    </row>
    <row r="81" customFormat="false" ht="12.75" hidden="false" customHeight="false" outlineLevel="0" collapsed="false">
      <c r="A81" s="1" t="s">
        <v>333</v>
      </c>
      <c r="B81" s="20"/>
    </row>
    <row r="82" customFormat="false" ht="12.75" hidden="false" customHeight="false" outlineLevel="0" collapsed="false">
      <c r="A82" s="0" t="s">
        <v>334</v>
      </c>
      <c r="B82" s="20" t="n">
        <v>67139394</v>
      </c>
    </row>
    <row r="83" customFormat="false" ht="12.75" hidden="false" customHeight="false" outlineLevel="0" collapsed="false">
      <c r="A83" s="0" t="s">
        <v>335</v>
      </c>
      <c r="B83" s="20" t="n">
        <v>0</v>
      </c>
    </row>
    <row r="84" customFormat="false" ht="12.75" hidden="false" customHeight="false" outlineLevel="0" collapsed="false">
      <c r="A84" s="0" t="s">
        <v>299</v>
      </c>
      <c r="B84" s="20" t="n">
        <v>1000000</v>
      </c>
    </row>
    <row r="85" customFormat="false" ht="12.75" hidden="false" customHeight="false" outlineLevel="0" collapsed="false">
      <c r="A85" s="0" t="s">
        <v>338</v>
      </c>
      <c r="B85" s="88" t="n">
        <f aca="false">SUM(B82:B84)</f>
        <v>68139394</v>
      </c>
    </row>
    <row r="86" customFormat="false" ht="12.75" hidden="false" customHeight="false" outlineLevel="0" collapsed="false">
      <c r="B86" s="20"/>
    </row>
    <row r="87" customFormat="false" ht="12.75" hidden="false" customHeight="false" outlineLevel="0" collapsed="false">
      <c r="A87" s="1" t="s">
        <v>339</v>
      </c>
      <c r="B87" s="91" t="n">
        <f aca="false">+B72+B79+B85</f>
        <v>78954215</v>
      </c>
    </row>
    <row r="88" customFormat="false" ht="12.75" hidden="false" customHeight="false" outlineLevel="0" collapsed="false">
      <c r="B88" s="20"/>
    </row>
    <row r="89" customFormat="false" ht="12.75" hidden="false" customHeight="false" outlineLevel="0" collapsed="false">
      <c r="B89" s="20"/>
    </row>
    <row r="90" customFormat="false" ht="12.75" hidden="false" customHeight="false" outlineLevel="0" collapsed="false">
      <c r="A90" s="1" t="s">
        <v>340</v>
      </c>
      <c r="B90" s="20"/>
    </row>
    <row r="91" customFormat="false" ht="12.75" hidden="false" customHeight="false" outlineLevel="0" collapsed="false">
      <c r="A91" s="0" t="s">
        <v>294</v>
      </c>
      <c r="B91" s="20" t="n">
        <v>46320822</v>
      </c>
    </row>
    <row r="92" customFormat="false" ht="12.75" hidden="false" customHeight="false" outlineLevel="0" collapsed="false">
      <c r="A92" s="0" t="s">
        <v>299</v>
      </c>
      <c r="B92" s="20" t="n">
        <v>37500000</v>
      </c>
    </row>
    <row r="93" customFormat="false" ht="12.75" hidden="false" customHeight="false" outlineLevel="0" collapsed="false">
      <c r="A93" s="0" t="s">
        <v>403</v>
      </c>
      <c r="B93" s="20" t="n">
        <v>8170000</v>
      </c>
    </row>
    <row r="94" customFormat="false" ht="12.75" hidden="false" customHeight="false" outlineLevel="0" collapsed="false">
      <c r="A94" s="0" t="s">
        <v>404</v>
      </c>
      <c r="B94" s="20" t="n">
        <v>-1051604</v>
      </c>
    </row>
    <row r="95" customFormat="false" ht="12.75" hidden="false" customHeight="false" outlineLevel="0" collapsed="false">
      <c r="A95" s="0" t="s">
        <v>344</v>
      </c>
      <c r="B95" s="20" t="n">
        <v>-44262429</v>
      </c>
    </row>
    <row r="96" customFormat="false" ht="12.75" hidden="false" customHeight="false" outlineLevel="0" collapsed="false">
      <c r="A96" s="1" t="s">
        <v>345</v>
      </c>
      <c r="B96" s="91" t="n">
        <f aca="false">SUM(B91:B95)</f>
        <v>46676789</v>
      </c>
      <c r="C96" s="1"/>
      <c r="D96" s="1"/>
      <c r="E96" s="1"/>
      <c r="F96" s="1"/>
      <c r="G96" s="1"/>
      <c r="H96" s="1"/>
      <c r="I96" s="1"/>
      <c r="J96" s="1"/>
    </row>
    <row r="97" customFormat="false" ht="12.75" hidden="false" customHeight="false" outlineLevel="0" collapsed="false">
      <c r="B97" s="20"/>
    </row>
    <row r="98" customFormat="false" ht="13.5" hidden="false" customHeight="false" outlineLevel="0" collapsed="false">
      <c r="A98" s="1" t="s">
        <v>346</v>
      </c>
      <c r="B98" s="93" t="n">
        <f aca="false">+B87+B96</f>
        <v>125631004</v>
      </c>
    </row>
    <row r="99" customFormat="false" ht="13.5" hidden="false" customHeight="false" outlineLevel="0" collapsed="false">
      <c r="B99" s="20"/>
    </row>
    <row r="100" customFormat="false" ht="12.75" hidden="false" customHeight="false" outlineLevel="0" collapsed="false">
      <c r="A100" s="0" t="s">
        <v>347</v>
      </c>
      <c r="B100" s="20" t="n">
        <f aca="false">+B98-B62</f>
        <v>0</v>
      </c>
    </row>
    <row r="101" customFormat="false" ht="12.75" hidden="false" customHeight="false" outlineLevel="0" collapsed="false">
      <c r="B101" s="20"/>
    </row>
    <row r="102" customFormat="false" ht="12.75" hidden="false" customHeight="false" outlineLevel="0" collapsed="false">
      <c r="A102" s="1" t="s">
        <v>348</v>
      </c>
      <c r="B102" s="20"/>
    </row>
    <row r="103" customFormat="false" ht="12.75" hidden="false" customHeight="false" outlineLevel="0" collapsed="false">
      <c r="A103" s="1" t="s">
        <v>349</v>
      </c>
      <c r="B103" s="20"/>
    </row>
    <row r="104" customFormat="false" ht="12.75" hidden="false" customHeight="false" outlineLevel="0" collapsed="false">
      <c r="A104" s="0" t="s">
        <v>405</v>
      </c>
      <c r="B104" s="20" t="n">
        <v>423729</v>
      </c>
    </row>
    <row r="105" customFormat="false" ht="12.75" hidden="false" customHeight="false" outlineLevel="0" collapsed="false">
      <c r="A105" s="0" t="s">
        <v>65</v>
      </c>
      <c r="B105" s="20" t="n">
        <v>17944</v>
      </c>
      <c r="D105" s="94"/>
    </row>
    <row r="106" customFormat="false" ht="12.75" hidden="false" customHeight="false" outlineLevel="0" collapsed="false">
      <c r="A106" s="0" t="s">
        <v>351</v>
      </c>
      <c r="B106" s="88" t="n">
        <f aca="false">SUM(B104:B105)</f>
        <v>441673</v>
      </c>
      <c r="D106" s="94"/>
    </row>
    <row r="107" customFormat="false" ht="12.75" hidden="false" customHeight="false" outlineLevel="0" collapsed="false">
      <c r="B107" s="20"/>
    </row>
    <row r="108" customFormat="false" ht="12.75" hidden="false" customHeight="false" outlineLevel="0" collapsed="false">
      <c r="A108" s="1" t="s">
        <v>352</v>
      </c>
      <c r="B108" s="20"/>
    </row>
    <row r="109" customFormat="false" ht="12.75" hidden="false" customHeight="false" outlineLevel="0" collapsed="false">
      <c r="A109" s="0" t="s">
        <v>406</v>
      </c>
      <c r="B109" s="20" t="n">
        <v>0</v>
      </c>
    </row>
    <row r="110" customFormat="false" ht="12.75" hidden="false" customHeight="false" outlineLevel="0" collapsed="false">
      <c r="A110" s="0" t="s">
        <v>407</v>
      </c>
      <c r="B110" s="20" t="n">
        <v>165746</v>
      </c>
    </row>
    <row r="111" customFormat="false" ht="12.75" hidden="false" customHeight="false" outlineLevel="0" collapsed="false">
      <c r="A111" s="0" t="s">
        <v>408</v>
      </c>
      <c r="B111" s="20" t="n">
        <v>83048</v>
      </c>
    </row>
    <row r="112" customFormat="false" ht="12.75" hidden="false" customHeight="false" outlineLevel="0" collapsed="false">
      <c r="A112" s="0" t="s">
        <v>409</v>
      </c>
      <c r="B112" s="20" t="n">
        <v>0</v>
      </c>
    </row>
    <row r="113" customFormat="false" ht="12.75" hidden="false" customHeight="false" outlineLevel="0" collapsed="false">
      <c r="A113" s="0" t="s">
        <v>410</v>
      </c>
      <c r="B113" s="20" t="n">
        <v>0</v>
      </c>
    </row>
    <row r="114" customFormat="false" ht="12.75" hidden="false" customHeight="false" outlineLevel="0" collapsed="false">
      <c r="A114" s="0" t="s">
        <v>355</v>
      </c>
      <c r="B114" s="20" t="n">
        <v>0</v>
      </c>
    </row>
    <row r="115" customFormat="false" ht="12.75" hidden="false" customHeight="false" outlineLevel="0" collapsed="false">
      <c r="A115" s="0" t="s">
        <v>411</v>
      </c>
      <c r="B115" s="20" t="n">
        <v>0</v>
      </c>
    </row>
    <row r="116" customFormat="false" ht="12.75" hidden="false" customHeight="false" outlineLevel="0" collapsed="false">
      <c r="A116" s="0" t="s">
        <v>412</v>
      </c>
      <c r="B116" s="20" t="n">
        <v>0</v>
      </c>
    </row>
    <row r="117" customFormat="false" ht="12.75" hidden="false" customHeight="false" outlineLevel="0" collapsed="false">
      <c r="A117" s="0" t="s">
        <v>357</v>
      </c>
      <c r="B117" s="20" t="n">
        <v>0</v>
      </c>
    </row>
    <row r="118" customFormat="false" ht="12.75" hidden="false" customHeight="false" outlineLevel="0" collapsed="false">
      <c r="A118" s="0" t="s">
        <v>413</v>
      </c>
      <c r="B118" s="20" t="n">
        <v>0</v>
      </c>
    </row>
    <row r="119" customFormat="false" ht="12.75" hidden="false" customHeight="false" outlineLevel="0" collapsed="false">
      <c r="A119" s="0" t="s">
        <v>414</v>
      </c>
      <c r="B119" s="20" t="n">
        <v>0</v>
      </c>
    </row>
    <row r="120" customFormat="false" ht="12.75" hidden="false" customHeight="false" outlineLevel="0" collapsed="false">
      <c r="A120" s="0" t="s">
        <v>415</v>
      </c>
      <c r="B120" s="20" t="n">
        <v>0</v>
      </c>
    </row>
    <row r="121" customFormat="false" ht="12.75" hidden="false" customHeight="false" outlineLevel="0" collapsed="false">
      <c r="A121" s="0" t="s">
        <v>416</v>
      </c>
      <c r="B121" s="20" t="n">
        <v>0</v>
      </c>
    </row>
    <row r="122" customFormat="false" ht="12.75" hidden="false" customHeight="false" outlineLevel="0" collapsed="false">
      <c r="A122" s="0" t="s">
        <v>359</v>
      </c>
      <c r="B122" s="88" t="n">
        <f aca="false">SUM(B109:B121)</f>
        <v>248794</v>
      </c>
    </row>
    <row r="123" customFormat="false" ht="12.75" hidden="false" customHeight="false" outlineLevel="0" collapsed="false">
      <c r="B123" s="20"/>
    </row>
    <row r="124" customFormat="false" ht="13.5" hidden="false" customHeight="false" outlineLevel="0" collapsed="false">
      <c r="A124" s="1" t="s">
        <v>417</v>
      </c>
      <c r="B124" s="93" t="n">
        <f aca="false">+B106-B122</f>
        <v>192879</v>
      </c>
      <c r="C124" s="1"/>
      <c r="D124" s="1"/>
      <c r="E124" s="1"/>
      <c r="F124" s="1"/>
      <c r="G124" s="1"/>
      <c r="H124" s="1"/>
      <c r="I124" s="1"/>
      <c r="J124" s="1"/>
    </row>
    <row r="125" customFormat="false" ht="13.5" hidden="false" customHeight="false" outlineLevel="0" collapsed="false">
      <c r="B125" s="20"/>
    </row>
    <row r="126" customFormat="false" ht="12.75" hidden="false" customHeight="false" outlineLevel="0" collapsed="false">
      <c r="B126" s="20"/>
    </row>
    <row r="127" customFormat="false" ht="12.75" hidden="false" customHeight="false" outlineLevel="0" collapsed="false">
      <c r="B127" s="20"/>
    </row>
    <row r="128" customFormat="false" ht="12.75" hidden="false" customHeight="false" outlineLevel="0" collapsed="false">
      <c r="B128" s="20"/>
    </row>
    <row r="129" customFormat="false" ht="12.75" hidden="false" customHeight="false" outlineLevel="0" collapsed="false">
      <c r="B129" s="20"/>
    </row>
    <row r="130" customFormat="false" ht="12.75" hidden="false" customHeight="false" outlineLevel="0" collapsed="false">
      <c r="B130" s="20"/>
    </row>
    <row r="131" customFormat="false" ht="12.75" hidden="false" customHeight="false" outlineLevel="0" collapsed="false">
      <c r="B131" s="20"/>
    </row>
    <row r="132" customFormat="false" ht="12.75" hidden="false" customHeight="false" outlineLevel="0" collapsed="false">
      <c r="B132" s="20"/>
    </row>
    <row r="133" customFormat="false" ht="12.75" hidden="false" customHeight="false" outlineLevel="0" collapsed="false">
      <c r="B133" s="20"/>
    </row>
    <row r="134" customFormat="false" ht="12.75" hidden="false" customHeight="false" outlineLevel="0" collapsed="false">
      <c r="B134" s="20"/>
    </row>
    <row r="135" customFormat="false" ht="12.75" hidden="false" customHeight="false" outlineLevel="0" collapsed="false">
      <c r="B135" s="20"/>
    </row>
    <row r="136" customFormat="false" ht="12.75" hidden="false" customHeight="false" outlineLevel="0" collapsed="false">
      <c r="B136" s="20"/>
    </row>
    <row r="137" customFormat="false" ht="12.75" hidden="false" customHeight="false" outlineLevel="0" collapsed="false">
      <c r="B137" s="20"/>
    </row>
    <row r="138" customFormat="false" ht="12.75" hidden="false" customHeight="false" outlineLevel="0" collapsed="false">
      <c r="B138" s="20"/>
    </row>
    <row r="139" customFormat="false" ht="12.75" hidden="false" customHeight="false" outlineLevel="0" collapsed="false">
      <c r="B139" s="20"/>
    </row>
    <row r="140" customFormat="false" ht="12.75" hidden="false" customHeight="false" outlineLevel="0" collapsed="false">
      <c r="B140" s="20"/>
    </row>
    <row r="141" customFormat="false" ht="12.75" hidden="false" customHeight="false" outlineLevel="0" collapsed="false">
      <c r="B141" s="20"/>
    </row>
    <row r="142" customFormat="false" ht="12.75" hidden="false" customHeight="false" outlineLevel="0" collapsed="false">
      <c r="B142" s="20"/>
    </row>
    <row r="143" customFormat="false" ht="12.75" hidden="false" customHeight="false" outlineLevel="0" collapsed="false">
      <c r="B143" s="20"/>
    </row>
    <row r="144" customFormat="false" ht="12.75" hidden="false" customHeight="false" outlineLevel="0" collapsed="false">
      <c r="B144" s="20"/>
    </row>
    <row r="145" customFormat="false" ht="12.75" hidden="false" customHeight="false" outlineLevel="0" collapsed="false">
      <c r="B145" s="20"/>
    </row>
    <row r="146" customFormat="false" ht="12.75" hidden="false" customHeight="false" outlineLevel="0" collapsed="false">
      <c r="B146" s="20"/>
    </row>
    <row r="147" customFormat="false" ht="12.75" hidden="false" customHeight="false" outlineLevel="0" collapsed="false">
      <c r="B147" s="20"/>
    </row>
    <row r="148" customFormat="false" ht="12.75" hidden="false" customHeight="false" outlineLevel="0" collapsed="false">
      <c r="B148" s="20"/>
    </row>
    <row r="149" customFormat="false" ht="12.75" hidden="false" customHeight="false" outlineLevel="0" collapsed="false">
      <c r="B149" s="20"/>
    </row>
    <row r="150" customFormat="false" ht="12.75" hidden="false" customHeight="false" outlineLevel="0" collapsed="false">
      <c r="B150" s="20"/>
    </row>
    <row r="151" customFormat="false" ht="12.75" hidden="false" customHeight="false" outlineLevel="0" collapsed="false">
      <c r="B151" s="20"/>
    </row>
    <row r="152" customFormat="false" ht="12.75" hidden="false" customHeight="false" outlineLevel="0" collapsed="false">
      <c r="B152" s="20"/>
    </row>
    <row r="153" customFormat="false" ht="12.75" hidden="false" customHeight="false" outlineLevel="0" collapsed="false">
      <c r="B153" s="20"/>
    </row>
    <row r="154" customFormat="false" ht="12.75" hidden="false" customHeight="false" outlineLevel="0" collapsed="false">
      <c r="B154" s="20"/>
    </row>
    <row r="155" customFormat="false" ht="12.75" hidden="false" customHeight="false" outlineLevel="0" collapsed="false">
      <c r="B155" s="20"/>
    </row>
    <row r="156" customFormat="false" ht="12.75" hidden="false" customHeight="false" outlineLevel="0" collapsed="false">
      <c r="B156" s="20"/>
    </row>
    <row r="157" customFormat="false" ht="12.75" hidden="false" customHeight="false" outlineLevel="0" collapsed="false">
      <c r="B157" s="20"/>
    </row>
    <row r="158" customFormat="false" ht="12.75" hidden="false" customHeight="false" outlineLevel="0" collapsed="false">
      <c r="B158" s="20"/>
    </row>
    <row r="159" customFormat="false" ht="12.75" hidden="false" customHeight="false" outlineLevel="0" collapsed="false">
      <c r="B159" s="20"/>
    </row>
    <row r="160" customFormat="false" ht="12.75" hidden="false" customHeight="false" outlineLevel="0" collapsed="false">
      <c r="B160" s="20"/>
    </row>
    <row r="161" customFormat="false" ht="12.75" hidden="false" customHeight="false" outlineLevel="0" collapsed="false">
      <c r="B161" s="20"/>
    </row>
    <row r="162" customFormat="false" ht="12.75" hidden="false" customHeight="false" outlineLevel="0" collapsed="false">
      <c r="B162" s="20"/>
    </row>
    <row r="163" customFormat="false" ht="12.75" hidden="false" customHeight="false" outlineLevel="0" collapsed="false">
      <c r="B163" s="20"/>
    </row>
    <row r="164" customFormat="false" ht="12.75" hidden="false" customHeight="false" outlineLevel="0" collapsed="false">
      <c r="B164" s="20"/>
    </row>
    <row r="165" customFormat="false" ht="12.75" hidden="false" customHeight="false" outlineLevel="0" collapsed="false">
      <c r="B165" s="20"/>
    </row>
    <row r="166" customFormat="false" ht="12.75" hidden="false" customHeight="false" outlineLevel="0" collapsed="false">
      <c r="B166" s="20"/>
    </row>
    <row r="167" customFormat="false" ht="12.75" hidden="false" customHeight="false" outlineLevel="0" collapsed="false">
      <c r="B167" s="20"/>
    </row>
    <row r="168" customFormat="false" ht="12.75" hidden="false" customHeight="false" outlineLevel="0" collapsed="false">
      <c r="B168" s="20"/>
    </row>
    <row r="169" customFormat="false" ht="12.75" hidden="false" customHeight="false" outlineLevel="0" collapsed="false">
      <c r="B169" s="20"/>
    </row>
    <row r="170" customFormat="false" ht="12.75" hidden="false" customHeight="false" outlineLevel="0" collapsed="false">
      <c r="B170" s="20"/>
    </row>
    <row r="171" customFormat="false" ht="12.75" hidden="false" customHeight="false" outlineLevel="0" collapsed="false">
      <c r="B171" s="20"/>
    </row>
    <row r="172" customFormat="false" ht="12.75" hidden="false" customHeight="false" outlineLevel="0" collapsed="false">
      <c r="B172" s="20"/>
    </row>
    <row r="173" customFormat="false" ht="12.75" hidden="false" customHeight="false" outlineLevel="0" collapsed="false">
      <c r="B173" s="20"/>
    </row>
    <row r="174" customFormat="false" ht="12.75" hidden="false" customHeight="false" outlineLevel="0" collapsed="false">
      <c r="B174" s="20"/>
    </row>
    <row r="175" customFormat="false" ht="12.75" hidden="false" customHeight="false" outlineLevel="0" collapsed="false">
      <c r="B175" s="20"/>
    </row>
    <row r="176" customFormat="false" ht="12.75" hidden="false" customHeight="false" outlineLevel="0" collapsed="false">
      <c r="B176" s="20"/>
    </row>
    <row r="177" customFormat="false" ht="12.75" hidden="false" customHeight="false" outlineLevel="0" collapsed="false">
      <c r="B177" s="20"/>
    </row>
    <row r="178" customFormat="false" ht="12.75" hidden="false" customHeight="false" outlineLevel="0" collapsed="false">
      <c r="B178" s="20"/>
    </row>
    <row r="179" customFormat="false" ht="12.75" hidden="false" customHeight="false" outlineLevel="0" collapsed="false">
      <c r="B179" s="20"/>
    </row>
    <row r="180" customFormat="false" ht="12.75" hidden="false" customHeight="false" outlineLevel="0" collapsed="false">
      <c r="B180" s="20"/>
    </row>
    <row r="181" customFormat="false" ht="12.75" hidden="false" customHeight="false" outlineLevel="0" collapsed="false">
      <c r="B181" s="20"/>
    </row>
    <row r="182" customFormat="false" ht="12.75" hidden="false" customHeight="false" outlineLevel="0" collapsed="false">
      <c r="B182" s="20"/>
    </row>
    <row r="183" customFormat="false" ht="12.75" hidden="false" customHeight="false" outlineLevel="0" collapsed="false">
      <c r="B183" s="20"/>
    </row>
    <row r="184" customFormat="false" ht="12.75" hidden="false" customHeight="false" outlineLevel="0" collapsed="false">
      <c r="B184" s="20"/>
    </row>
    <row r="185" customFormat="false" ht="12.75" hidden="false" customHeight="false" outlineLevel="0" collapsed="false">
      <c r="B185" s="20"/>
    </row>
    <row r="186" customFormat="false" ht="12.75" hidden="false" customHeight="false" outlineLevel="0" collapsed="false">
      <c r="B186" s="20"/>
    </row>
    <row r="187" customFormat="false" ht="12.75" hidden="false" customHeight="false" outlineLevel="0" collapsed="false">
      <c r="B187" s="20"/>
    </row>
    <row r="188" customFormat="false" ht="12.75" hidden="false" customHeight="false" outlineLevel="0" collapsed="false">
      <c r="B188" s="20"/>
    </row>
    <row r="189" customFormat="false" ht="12.75" hidden="false" customHeight="false" outlineLevel="0" collapsed="false">
      <c r="B189" s="20"/>
    </row>
    <row r="190" customFormat="false" ht="12.75" hidden="false" customHeight="false" outlineLevel="0" collapsed="false">
      <c r="B190" s="20"/>
    </row>
    <row r="191" customFormat="false" ht="12.75" hidden="false" customHeight="false" outlineLevel="0" collapsed="false">
      <c r="B191" s="20"/>
    </row>
    <row r="192" customFormat="false" ht="12.75" hidden="false" customHeight="false" outlineLevel="0" collapsed="false">
      <c r="B192" s="20"/>
    </row>
    <row r="193" customFormat="false" ht="12.75" hidden="false" customHeight="false" outlineLevel="0" collapsed="false">
      <c r="B193" s="20"/>
    </row>
    <row r="194" customFormat="false" ht="12.75" hidden="false" customHeight="false" outlineLevel="0" collapsed="false">
      <c r="B194" s="20"/>
    </row>
    <row r="195" customFormat="false" ht="12.75" hidden="false" customHeight="false" outlineLevel="0" collapsed="false">
      <c r="B195" s="20"/>
    </row>
    <row r="196" customFormat="false" ht="12.75" hidden="false" customHeight="false" outlineLevel="0" collapsed="false">
      <c r="B196" s="20"/>
    </row>
    <row r="197" customFormat="false" ht="12.75" hidden="false" customHeight="false" outlineLevel="0" collapsed="false">
      <c r="B197" s="20"/>
    </row>
    <row r="198" customFormat="false" ht="12.75" hidden="false" customHeight="false" outlineLevel="0" collapsed="false">
      <c r="B198" s="20"/>
    </row>
    <row r="199" customFormat="false" ht="12.75" hidden="false" customHeight="false" outlineLevel="0" collapsed="false">
      <c r="B199" s="20"/>
    </row>
    <row r="200" customFormat="false" ht="12.75" hidden="false" customHeight="false" outlineLevel="0" collapsed="false">
      <c r="B200" s="20"/>
    </row>
    <row r="201" customFormat="false" ht="12.75" hidden="false" customHeight="false" outlineLevel="0" collapsed="false">
      <c r="B201" s="20"/>
    </row>
    <row r="202" customFormat="false" ht="12.75" hidden="false" customHeight="false" outlineLevel="0" collapsed="false">
      <c r="B202" s="20"/>
    </row>
    <row r="203" customFormat="false" ht="12.75" hidden="false" customHeight="false" outlineLevel="0" collapsed="false">
      <c r="B203" s="20"/>
    </row>
    <row r="204" customFormat="false" ht="12.75" hidden="false" customHeight="false" outlineLevel="0" collapsed="false">
      <c r="B204" s="20"/>
    </row>
    <row r="205" customFormat="false" ht="12.75" hidden="false" customHeight="false" outlineLevel="0" collapsed="false">
      <c r="B205" s="20"/>
    </row>
    <row r="206" customFormat="false" ht="12.75" hidden="false" customHeight="false" outlineLevel="0" collapsed="false">
      <c r="B206" s="20"/>
    </row>
    <row r="207" customFormat="false" ht="12.75" hidden="false" customHeight="false" outlineLevel="0" collapsed="false">
      <c r="B207" s="20"/>
    </row>
    <row r="208" customFormat="false" ht="12.75" hidden="false" customHeight="false" outlineLevel="0" collapsed="false">
      <c r="B208" s="20"/>
    </row>
    <row r="209" customFormat="false" ht="12.75" hidden="false" customHeight="false" outlineLevel="0" collapsed="false">
      <c r="B209" s="20"/>
    </row>
    <row r="210" customFormat="false" ht="12.75" hidden="false" customHeight="false" outlineLevel="0" collapsed="false">
      <c r="B210" s="20"/>
    </row>
    <row r="211" customFormat="false" ht="12.75" hidden="false" customHeight="false" outlineLevel="0" collapsed="false">
      <c r="B211" s="20"/>
    </row>
    <row r="212" customFormat="false" ht="12.75" hidden="false" customHeight="false" outlineLevel="0" collapsed="false">
      <c r="B212" s="20"/>
    </row>
    <row r="213" customFormat="false" ht="12.75" hidden="false" customHeight="false" outlineLevel="0" collapsed="false">
      <c r="B213" s="20"/>
    </row>
    <row r="214" customFormat="false" ht="12.75" hidden="false" customHeight="false" outlineLevel="0" collapsed="false">
      <c r="B214" s="20"/>
    </row>
    <row r="215" customFormat="false" ht="12.75" hidden="false" customHeight="false" outlineLevel="0" collapsed="false">
      <c r="B215" s="20"/>
    </row>
    <row r="216" customFormat="false" ht="12.75" hidden="false" customHeight="false" outlineLevel="0" collapsed="false">
      <c r="B216" s="20"/>
    </row>
    <row r="217" customFormat="false" ht="12.75" hidden="false" customHeight="false" outlineLevel="0" collapsed="false">
      <c r="B217" s="20"/>
    </row>
    <row r="218" customFormat="false" ht="12.75" hidden="false" customHeight="false" outlineLevel="0" collapsed="false">
      <c r="B218" s="20"/>
    </row>
    <row r="219" customFormat="false" ht="12.75" hidden="false" customHeight="false" outlineLevel="0" collapsed="false">
      <c r="B219" s="20"/>
    </row>
    <row r="220" customFormat="false" ht="12.75" hidden="false" customHeight="false" outlineLevel="0" collapsed="false">
      <c r="B220" s="20"/>
    </row>
    <row r="221" customFormat="false" ht="12.75" hidden="false" customHeight="false" outlineLevel="0" collapsed="false">
      <c r="B221" s="20"/>
    </row>
    <row r="222" customFormat="false" ht="12.75" hidden="false" customHeight="false" outlineLevel="0" collapsed="false">
      <c r="B222" s="20"/>
    </row>
  </sheetData>
  <mergeCells count="2">
    <mergeCell ref="A1:B1"/>
    <mergeCell ref="A2:B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1" topLeftCell="B77" activePane="bottomRight" state="frozen"/>
      <selection pane="topLeft" activeCell="A1" activeCellId="0" sqref="A1"/>
      <selection pane="topRight" activeCell="B1" activeCellId="0" sqref="B1"/>
      <selection pane="bottomLeft" activeCell="A77" activeCellId="0" sqref="A77"/>
      <selection pane="bottomRight" activeCell="I96" activeCellId="0" sqref="I96"/>
    </sheetView>
  </sheetViews>
  <sheetFormatPr defaultColWidth="9.13671875" defaultRowHeight="12.75" customHeight="true" zeroHeight="false" outlineLevelRow="0" outlineLevelCol="0"/>
  <cols>
    <col collapsed="false" customWidth="true" hidden="false" outlineLevel="0" max="1" min="1" style="20" width="41.85"/>
    <col collapsed="false" customWidth="true" hidden="false" outlineLevel="0" max="5" min="2" style="20" width="11.28"/>
    <col collapsed="false" customWidth="false" hidden="false" outlineLevel="0" max="257" min="6" style="20" width="9.14"/>
  </cols>
  <sheetData>
    <row r="1" customFormat="false" ht="51" hidden="false" customHeight="false" outlineLevel="0" collapsed="false">
      <c r="A1" s="21"/>
      <c r="B1" s="22" t="s">
        <v>31</v>
      </c>
      <c r="C1" s="22" t="s">
        <v>32</v>
      </c>
      <c r="D1" s="22" t="s">
        <v>33</v>
      </c>
      <c r="E1" s="22" t="s">
        <v>34</v>
      </c>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c r="IW1" s="21"/>
    </row>
    <row r="2" customFormat="false" ht="12.75" hidden="false" customHeight="false" outlineLevel="0" collapsed="false">
      <c r="A2" s="20" t="s">
        <v>35</v>
      </c>
    </row>
    <row r="3" customFormat="false" ht="12.75" hidden="false" customHeight="false" outlineLevel="0" collapsed="false">
      <c r="A3" s="20" t="s">
        <v>36</v>
      </c>
      <c r="C3" s="20" t="n">
        <v>4359.97</v>
      </c>
    </row>
    <row r="4" customFormat="false" ht="12.75" hidden="false" customHeight="false" outlineLevel="0" collapsed="false">
      <c r="A4" s="20" t="s">
        <v>37</v>
      </c>
      <c r="B4" s="20" t="n">
        <v>1242.64</v>
      </c>
    </row>
    <row r="5" customFormat="false" ht="12.75" hidden="false" customHeight="false" outlineLevel="0" collapsed="false">
      <c r="A5" s="20" t="s">
        <v>38</v>
      </c>
      <c r="B5" s="20" t="n">
        <v>6602.35</v>
      </c>
    </row>
    <row r="6" customFormat="false" ht="12.75" hidden="false" customHeight="false" outlineLevel="0" collapsed="false">
      <c r="A6" s="20" t="s">
        <v>39</v>
      </c>
      <c r="B6" s="20" t="n">
        <v>4789.68</v>
      </c>
    </row>
    <row r="7" customFormat="false" ht="12.75" hidden="false" customHeight="false" outlineLevel="0" collapsed="false">
      <c r="A7" s="20" t="s">
        <v>40</v>
      </c>
      <c r="E7" s="20" t="n">
        <v>7217.34</v>
      </c>
    </row>
    <row r="8" customFormat="false" ht="12.75" hidden="false" customHeight="false" outlineLevel="0" collapsed="false">
      <c r="A8" s="20" t="s">
        <v>41</v>
      </c>
      <c r="B8" s="20" t="n">
        <v>1333.76</v>
      </c>
    </row>
    <row r="9" customFormat="false" ht="12.75" hidden="false" customHeight="false" outlineLevel="0" collapsed="false">
      <c r="A9" s="20" t="s">
        <v>42</v>
      </c>
      <c r="B9" s="20" t="n">
        <v>706.2</v>
      </c>
    </row>
    <row r="10" customFormat="false" ht="12.75" hidden="false" customHeight="false" outlineLevel="0" collapsed="false">
      <c r="A10" s="20" t="s">
        <v>43</v>
      </c>
      <c r="B10" s="20" t="n">
        <f aca="false">11666.43+73475.68</f>
        <v>85142.11</v>
      </c>
      <c r="D10" s="20" t="n">
        <f aca="false">18430.18+18702.14</f>
        <v>37132.32</v>
      </c>
    </row>
    <row r="11" customFormat="false" ht="12.75" hidden="false" customHeight="false" outlineLevel="0" collapsed="false">
      <c r="A11" s="20" t="s">
        <v>44</v>
      </c>
      <c r="B11" s="20" t="n">
        <v>4051.26</v>
      </c>
      <c r="C11" s="20" t="n">
        <v>66.88</v>
      </c>
    </row>
    <row r="12" customFormat="false" ht="12.75" hidden="false" customHeight="false" outlineLevel="0" collapsed="false">
      <c r="A12" s="20" t="s">
        <v>45</v>
      </c>
      <c r="C12" s="20" t="n">
        <v>263.34</v>
      </c>
      <c r="E12" s="20" t="n">
        <v>440.14</v>
      </c>
    </row>
    <row r="13" customFormat="false" ht="12.75" hidden="false" customHeight="false" outlineLevel="0" collapsed="false">
      <c r="A13" s="20" t="s">
        <v>46</v>
      </c>
      <c r="B13" s="20" t="n">
        <v>7451.65</v>
      </c>
      <c r="C13" s="20" t="n">
        <v>2869.47</v>
      </c>
    </row>
    <row r="14" customFormat="false" ht="12.75" hidden="false" customHeight="false" outlineLevel="0" collapsed="false">
      <c r="A14" s="20" t="s">
        <v>47</v>
      </c>
      <c r="B14" s="20" t="n">
        <v>1337.5</v>
      </c>
    </row>
    <row r="15" customFormat="false" ht="12.75" hidden="false" customHeight="false" outlineLevel="0" collapsed="false">
      <c r="A15" s="20" t="s">
        <v>48</v>
      </c>
      <c r="B15" s="20" t="n">
        <v>886.8</v>
      </c>
    </row>
    <row r="16" customFormat="false" ht="12.75" hidden="false" customHeight="false" outlineLevel="0" collapsed="false">
      <c r="A16" s="20" t="s">
        <v>49</v>
      </c>
      <c r="B16" s="20" t="n">
        <v>1842.51</v>
      </c>
      <c r="C16" s="20" t="n">
        <v>1765.6</v>
      </c>
    </row>
    <row r="17" customFormat="false" ht="12.75" hidden="false" customHeight="false" outlineLevel="0" collapsed="false">
      <c r="A17" s="20" t="s">
        <v>50</v>
      </c>
      <c r="B17" s="20" t="n">
        <v>965.14</v>
      </c>
    </row>
    <row r="18" customFormat="false" ht="12.75" hidden="false" customHeight="false" outlineLevel="0" collapsed="false">
      <c r="A18" s="20" t="s">
        <v>51</v>
      </c>
      <c r="B18" s="20" t="n">
        <v>27921.65</v>
      </c>
    </row>
    <row r="19" customFormat="false" ht="12.75" hidden="false" customHeight="false" outlineLevel="0" collapsed="false">
      <c r="A19" s="20" t="s">
        <v>52</v>
      </c>
      <c r="B19" s="20" t="n">
        <f aca="false">438328.66/2</f>
        <v>219164.33</v>
      </c>
      <c r="C19" s="20" t="n">
        <f aca="false">438328.66/2</f>
        <v>219164.33</v>
      </c>
    </row>
    <row r="20" customFormat="false" ht="12.75" hidden="false" customHeight="false" outlineLevel="0" collapsed="false">
      <c r="A20" s="20" t="s">
        <v>53</v>
      </c>
      <c r="C20" s="20" t="n">
        <v>3385.59</v>
      </c>
    </row>
    <row r="21" customFormat="false" ht="12.75" hidden="false" customHeight="false" outlineLevel="0" collapsed="false">
      <c r="A21" s="20" t="s">
        <v>54</v>
      </c>
      <c r="B21" s="20" t="n">
        <v>1110.57</v>
      </c>
    </row>
    <row r="22" customFormat="false" ht="12.75" hidden="false" customHeight="false" outlineLevel="0" collapsed="false">
      <c r="A22" s="20" t="s">
        <v>55</v>
      </c>
      <c r="B22" s="20" t="n">
        <v>359.5</v>
      </c>
    </row>
    <row r="23" customFormat="false" ht="12.75" hidden="false" customHeight="false" outlineLevel="0" collapsed="false">
      <c r="A23" s="20" t="s">
        <v>56</v>
      </c>
      <c r="B23" s="20" t="n">
        <v>6955</v>
      </c>
    </row>
    <row r="24" customFormat="false" ht="12.75" hidden="false" customHeight="false" outlineLevel="0" collapsed="false">
      <c r="A24" s="20" t="s">
        <v>57</v>
      </c>
      <c r="B24" s="20" t="n">
        <v>741.58</v>
      </c>
    </row>
    <row r="25" customFormat="false" ht="12.75" hidden="false" customHeight="false" outlineLevel="0" collapsed="false">
      <c r="A25" s="20" t="s">
        <v>58</v>
      </c>
      <c r="B25" s="20" t="n">
        <v>7073.69</v>
      </c>
    </row>
    <row r="26" customFormat="false" ht="12.75" hidden="false" customHeight="false" outlineLevel="0" collapsed="false">
      <c r="A26" s="20" t="s">
        <v>59</v>
      </c>
      <c r="B26" s="20" t="n">
        <v>67.82</v>
      </c>
    </row>
    <row r="27" customFormat="false" ht="12.75" hidden="false" customHeight="false" outlineLevel="0" collapsed="false">
      <c r="A27" s="20" t="s">
        <v>60</v>
      </c>
      <c r="B27" s="20" t="n">
        <v>451.22</v>
      </c>
    </row>
    <row r="28" customFormat="false" ht="12.75" hidden="false" customHeight="false" outlineLevel="0" collapsed="false">
      <c r="A28" s="20" t="s">
        <v>61</v>
      </c>
      <c r="E28" s="20" t="n">
        <v>44743.5</v>
      </c>
    </row>
    <row r="29" customFormat="false" ht="12.75" hidden="false" customHeight="false" outlineLevel="0" collapsed="false">
      <c r="A29" s="20" t="s">
        <v>62</v>
      </c>
      <c r="B29" s="20" t="n">
        <f aca="false">854.44+237.7+421.24+788.88+306.66</f>
        <v>2608.92</v>
      </c>
      <c r="C29" s="20" t="n">
        <f aca="false">393.3+478.8</f>
        <v>872.1</v>
      </c>
    </row>
    <row r="30" customFormat="false" ht="12.75" hidden="false" customHeight="false" outlineLevel="0" collapsed="false">
      <c r="A30" s="20" t="s">
        <v>63</v>
      </c>
      <c r="B30" s="20" t="n">
        <v>698.8</v>
      </c>
    </row>
    <row r="31" customFormat="false" ht="12.75" hidden="false" customHeight="false" outlineLevel="0" collapsed="false">
      <c r="A31" s="20" t="s">
        <v>64</v>
      </c>
      <c r="C31" s="20" t="n">
        <v>304.38</v>
      </c>
    </row>
    <row r="32" customFormat="false" ht="12.75" hidden="false" customHeight="false" outlineLevel="0" collapsed="false">
      <c r="A32" s="20" t="s">
        <v>65</v>
      </c>
      <c r="B32" s="23" t="n">
        <f aca="false">100+19.26+480.43</f>
        <v>599.69</v>
      </c>
      <c r="C32" s="23"/>
      <c r="D32" s="23"/>
      <c r="E32" s="23"/>
    </row>
    <row r="33" customFormat="false" ht="12.75" hidden="false" customHeight="false" outlineLevel="0" collapsed="false">
      <c r="A33" s="20" t="s">
        <v>66</v>
      </c>
      <c r="B33" s="20" t="n">
        <f aca="false">SUM(B2:B32)</f>
        <v>384104.37</v>
      </c>
      <c r="C33" s="20" t="n">
        <f aca="false">SUM(C2:C32)</f>
        <v>233051.66</v>
      </c>
      <c r="D33" s="20" t="n">
        <f aca="false">SUM(D2:D32)</f>
        <v>37132.32</v>
      </c>
      <c r="E33" s="20" t="n">
        <f aca="false">SUM(E2:E32)</f>
        <v>52400.98</v>
      </c>
    </row>
    <row r="35" customFormat="false" ht="12.75" hidden="false" customHeight="false" outlineLevel="0" collapsed="false">
      <c r="A35" s="20" t="s">
        <v>67</v>
      </c>
    </row>
    <row r="36" customFormat="false" ht="12.75" hidden="false" customHeight="false" outlineLevel="0" collapsed="false">
      <c r="A36" s="20" t="s">
        <v>68</v>
      </c>
      <c r="B36" s="20" t="n">
        <f aca="false">508.26+198.37</f>
        <v>706.63</v>
      </c>
      <c r="C36" s="20" t="n">
        <f aca="false">142.49+147</f>
        <v>289.49</v>
      </c>
    </row>
    <row r="37" customFormat="false" ht="12.75" hidden="false" customHeight="false" outlineLevel="0" collapsed="false">
      <c r="A37" s="20" t="s">
        <v>69</v>
      </c>
      <c r="B37" s="20" t="n">
        <v>76702.963</v>
      </c>
    </row>
    <row r="38" customFormat="false" ht="12.75" hidden="false" customHeight="false" outlineLevel="0" collapsed="false">
      <c r="A38" s="20" t="s">
        <v>70</v>
      </c>
      <c r="B38" s="20" t="n">
        <v>89.85</v>
      </c>
      <c r="D38" s="20" t="n">
        <v>4988.53</v>
      </c>
    </row>
    <row r="39" customFormat="false" ht="12.75" hidden="false" customHeight="false" outlineLevel="0" collapsed="false">
      <c r="A39" s="20" t="s">
        <v>71</v>
      </c>
      <c r="B39" s="20" t="n">
        <v>1760</v>
      </c>
    </row>
    <row r="40" customFormat="false" ht="12.75" hidden="false" customHeight="false" outlineLevel="0" collapsed="false">
      <c r="A40" s="20" t="s">
        <v>72</v>
      </c>
      <c r="B40" s="20" t="n">
        <f aca="false">3500+965</f>
        <v>4465</v>
      </c>
      <c r="C40" s="20" t="n">
        <v>445</v>
      </c>
    </row>
    <row r="41" customFormat="false" ht="12.75" hidden="false" customHeight="false" outlineLevel="0" collapsed="false">
      <c r="A41" s="20" t="s">
        <v>73</v>
      </c>
      <c r="B41" s="20" t="n">
        <f aca="false">1106+227.5</f>
        <v>1333.5</v>
      </c>
      <c r="C41" s="20" t="n">
        <v>421</v>
      </c>
    </row>
    <row r="42" customFormat="false" ht="12.75" hidden="false" customHeight="false" outlineLevel="0" collapsed="false">
      <c r="A42" s="20" t="s">
        <v>74</v>
      </c>
      <c r="E42" s="20" t="n">
        <v>22250</v>
      </c>
    </row>
    <row r="43" customFormat="false" ht="12.75" hidden="false" customHeight="false" outlineLevel="0" collapsed="false">
      <c r="A43" s="20" t="s">
        <v>75</v>
      </c>
      <c r="C43" s="20" t="n">
        <v>209.28</v>
      </c>
    </row>
    <row r="44" customFormat="false" ht="12.75" hidden="false" customHeight="false" outlineLevel="0" collapsed="false">
      <c r="A44" s="20" t="s">
        <v>76</v>
      </c>
      <c r="C44" s="20" t="n">
        <v>1442.7</v>
      </c>
    </row>
    <row r="45" customFormat="false" ht="12.75" hidden="false" customHeight="false" outlineLevel="0" collapsed="false">
      <c r="A45" s="20" t="s">
        <v>77</v>
      </c>
      <c r="C45" s="20" t="n">
        <v>187.2</v>
      </c>
    </row>
    <row r="46" customFormat="false" ht="12.75" hidden="false" customHeight="false" outlineLevel="0" collapsed="false">
      <c r="A46" s="20" t="s">
        <v>78</v>
      </c>
      <c r="D46" s="20" t="n">
        <v>119965.14</v>
      </c>
    </row>
    <row r="47" customFormat="false" ht="12.75" hidden="false" customHeight="false" outlineLevel="0" collapsed="false">
      <c r="A47" s="20" t="s">
        <v>79</v>
      </c>
      <c r="B47" s="20" t="n">
        <v>486712.45</v>
      </c>
    </row>
    <row r="48" customFormat="false" ht="12.75" hidden="false" customHeight="false" outlineLevel="0" collapsed="false">
      <c r="A48" s="20" t="s">
        <v>80</v>
      </c>
      <c r="B48" s="20" t="n">
        <v>1673</v>
      </c>
      <c r="C48" s="20" t="n">
        <v>1915</v>
      </c>
    </row>
    <row r="49" customFormat="false" ht="12.75" hidden="false" customHeight="false" outlineLevel="0" collapsed="false">
      <c r="A49" s="20" t="s">
        <v>65</v>
      </c>
      <c r="B49" s="23" t="n">
        <f aca="false">187+50+22.61+20+123.05</f>
        <v>402.66</v>
      </c>
      <c r="C49" s="23"/>
      <c r="D49" s="23"/>
      <c r="E49" s="23"/>
    </row>
    <row r="50" customFormat="false" ht="12.75" hidden="false" customHeight="false" outlineLevel="0" collapsed="false">
      <c r="B50" s="20" t="n">
        <f aca="false">SUM(B36:B48)</f>
        <v>573443.393</v>
      </c>
      <c r="C50" s="20" t="n">
        <f aca="false">SUM(C36:C48)</f>
        <v>4909.67</v>
      </c>
      <c r="D50" s="20" t="n">
        <f aca="false">SUM(D36:D48)</f>
        <v>124953.67</v>
      </c>
      <c r="E50" s="20" t="n">
        <f aca="false">SUM(E36:E48)</f>
        <v>22250</v>
      </c>
    </row>
    <row r="52" customFormat="false" ht="12.75" hidden="false" customHeight="false" outlineLevel="0" collapsed="false">
      <c r="A52" s="20" t="s">
        <v>81</v>
      </c>
    </row>
    <row r="53" customFormat="false" ht="12.75" hidden="false" customHeight="false" outlineLevel="0" collapsed="false">
      <c r="A53" s="20" t="s">
        <v>82</v>
      </c>
      <c r="B53" s="20" t="n">
        <v>661.38</v>
      </c>
    </row>
    <row r="54" customFormat="false" ht="12.75" hidden="false" customHeight="false" outlineLevel="0" collapsed="false">
      <c r="A54" s="20" t="s">
        <v>83</v>
      </c>
      <c r="B54" s="20" t="n">
        <v>35.91</v>
      </c>
    </row>
    <row r="55" customFormat="false" ht="12.75" hidden="false" customHeight="false" outlineLevel="0" collapsed="false">
      <c r="A55" s="20" t="s">
        <v>84</v>
      </c>
      <c r="B55" s="20" t="n">
        <v>313.4</v>
      </c>
    </row>
    <row r="56" customFormat="false" ht="12.75" hidden="false" customHeight="false" outlineLevel="0" collapsed="false">
      <c r="A56" s="20" t="s">
        <v>85</v>
      </c>
      <c r="B56" s="20" t="n">
        <v>380</v>
      </c>
    </row>
    <row r="57" customFormat="false" ht="12.75" hidden="false" customHeight="false" outlineLevel="0" collapsed="false">
      <c r="A57" s="20" t="s">
        <v>86</v>
      </c>
      <c r="B57" s="20" t="n">
        <v>3736.5</v>
      </c>
    </row>
    <row r="58" customFormat="false" ht="12.75" hidden="false" customHeight="false" outlineLevel="0" collapsed="false">
      <c r="A58" s="20" t="s">
        <v>87</v>
      </c>
      <c r="B58" s="20" t="n">
        <v>1497.74</v>
      </c>
    </row>
    <row r="59" customFormat="false" ht="12.75" hidden="false" customHeight="false" outlineLevel="0" collapsed="false">
      <c r="A59" s="20" t="s">
        <v>88</v>
      </c>
      <c r="B59" s="20" t="n">
        <v>228</v>
      </c>
    </row>
    <row r="60" customFormat="false" ht="12.75" hidden="false" customHeight="false" outlineLevel="0" collapsed="false">
      <c r="A60" s="20" t="s">
        <v>89</v>
      </c>
      <c r="B60" s="20" t="n">
        <v>376.1</v>
      </c>
    </row>
    <row r="61" customFormat="false" ht="12.75" hidden="false" customHeight="false" outlineLevel="0" collapsed="false">
      <c r="A61" s="20" t="s">
        <v>90</v>
      </c>
      <c r="B61" s="20" t="n">
        <v>524.2</v>
      </c>
    </row>
    <row r="62" customFormat="false" ht="12.75" hidden="false" customHeight="false" outlineLevel="0" collapsed="false">
      <c r="A62" s="20" t="s">
        <v>45</v>
      </c>
      <c r="B62" s="20" t="n">
        <v>467.68</v>
      </c>
    </row>
    <row r="63" customFormat="false" ht="12.75" hidden="false" customHeight="false" outlineLevel="0" collapsed="false">
      <c r="A63" s="20" t="s">
        <v>91</v>
      </c>
      <c r="B63" s="20" t="n">
        <v>1089.76</v>
      </c>
    </row>
    <row r="64" customFormat="false" ht="12.75" hidden="false" customHeight="false" outlineLevel="0" collapsed="false">
      <c r="A64" s="20" t="s">
        <v>92</v>
      </c>
      <c r="B64" s="20" t="n">
        <v>1499.45</v>
      </c>
      <c r="C64" s="20" t="n">
        <v>1170.25</v>
      </c>
    </row>
    <row r="65" customFormat="false" ht="12.75" hidden="false" customHeight="false" outlineLevel="0" collapsed="false">
      <c r="A65" s="20" t="s">
        <v>93</v>
      </c>
      <c r="B65" s="20" t="n">
        <v>223.17</v>
      </c>
      <c r="C65" s="20" t="n">
        <v>267.48</v>
      </c>
    </row>
    <row r="66" customFormat="false" ht="12.75" hidden="false" customHeight="false" outlineLevel="0" collapsed="false">
      <c r="A66" s="20" t="s">
        <v>94</v>
      </c>
      <c r="C66" s="20" t="n">
        <v>456.75</v>
      </c>
    </row>
    <row r="67" customFormat="false" ht="12.75" hidden="false" customHeight="false" outlineLevel="0" collapsed="false">
      <c r="A67" s="20" t="s">
        <v>95</v>
      </c>
      <c r="B67" s="20" t="n">
        <v>43.77</v>
      </c>
    </row>
    <row r="68" customFormat="false" ht="12.75" hidden="false" customHeight="false" outlineLevel="0" collapsed="false">
      <c r="A68" s="20" t="s">
        <v>96</v>
      </c>
      <c r="B68" s="20" t="n">
        <v>8766.38</v>
      </c>
    </row>
    <row r="69" customFormat="false" ht="12.75" hidden="false" customHeight="false" outlineLevel="0" collapsed="false">
      <c r="A69" s="20" t="s">
        <v>97</v>
      </c>
      <c r="C69" s="20" t="n">
        <v>1260.84</v>
      </c>
    </row>
    <row r="70" customFormat="false" ht="12.75" hidden="false" customHeight="false" outlineLevel="0" collapsed="false">
      <c r="A70" s="20" t="s">
        <v>98</v>
      </c>
      <c r="B70" s="20" t="n">
        <v>1797.6</v>
      </c>
    </row>
    <row r="71" customFormat="false" ht="12.75" hidden="false" customHeight="false" outlineLevel="0" collapsed="false">
      <c r="A71" s="20" t="s">
        <v>99</v>
      </c>
      <c r="B71" s="20" t="n">
        <v>2561.06</v>
      </c>
    </row>
    <row r="72" customFormat="false" ht="12.75" hidden="false" customHeight="false" outlineLevel="0" collapsed="false">
      <c r="A72" s="20" t="s">
        <v>100</v>
      </c>
      <c r="B72" s="20" t="n">
        <v>285.92</v>
      </c>
    </row>
    <row r="73" customFormat="false" ht="12.75" hidden="false" customHeight="false" outlineLevel="0" collapsed="false">
      <c r="A73" s="20" t="s">
        <v>101</v>
      </c>
      <c r="B73" s="20" t="n">
        <v>25</v>
      </c>
    </row>
    <row r="74" customFormat="false" ht="12.75" hidden="false" customHeight="false" outlineLevel="0" collapsed="false">
      <c r="A74" s="20" t="s">
        <v>102</v>
      </c>
      <c r="B74" s="20" t="n">
        <v>240.84</v>
      </c>
      <c r="C74" s="20" t="n">
        <v>67.7</v>
      </c>
    </row>
    <row r="75" customFormat="false" ht="12.75" hidden="false" customHeight="false" outlineLevel="0" collapsed="false">
      <c r="A75" s="20" t="s">
        <v>103</v>
      </c>
      <c r="B75" s="20" t="n">
        <v>409.72</v>
      </c>
    </row>
    <row r="76" customFormat="false" ht="12.75" hidden="false" customHeight="false" outlineLevel="0" collapsed="false">
      <c r="A76" s="20" t="s">
        <v>104</v>
      </c>
      <c r="B76" s="20" t="n">
        <v>428</v>
      </c>
    </row>
    <row r="77" customFormat="false" ht="12.75" hidden="false" customHeight="false" outlineLevel="0" collapsed="false">
      <c r="A77" s="20" t="s">
        <v>105</v>
      </c>
      <c r="B77" s="20" t="n">
        <v>33.91</v>
      </c>
    </row>
    <row r="78" customFormat="false" ht="12.75" hidden="false" customHeight="false" outlineLevel="0" collapsed="false">
      <c r="A78" s="20" t="s">
        <v>106</v>
      </c>
      <c r="B78" s="20" t="n">
        <v>18.77</v>
      </c>
    </row>
    <row r="79" customFormat="false" ht="12.75" hidden="false" customHeight="false" outlineLevel="0" collapsed="false">
      <c r="A79" s="20" t="s">
        <v>107</v>
      </c>
      <c r="B79" s="20" t="n">
        <v>273.43</v>
      </c>
    </row>
    <row r="80" customFormat="false" ht="12.75" hidden="false" customHeight="false" outlineLevel="0" collapsed="false">
      <c r="A80" s="20" t="s">
        <v>108</v>
      </c>
      <c r="B80" s="20" t="n">
        <f aca="false">1267.62-10.65+149.8+288.22</f>
        <v>1694.99</v>
      </c>
      <c r="C80" s="20" t="n">
        <f aca="false">105.22+226.66</f>
        <v>331.88</v>
      </c>
    </row>
    <row r="81" customFormat="false" ht="12.75" hidden="false" customHeight="false" outlineLevel="0" collapsed="false">
      <c r="A81" s="20" t="s">
        <v>109</v>
      </c>
      <c r="B81" s="20" t="n">
        <v>1022.39</v>
      </c>
    </row>
    <row r="82" customFormat="false" ht="12.75" hidden="false" customHeight="false" outlineLevel="0" collapsed="false">
      <c r="A82" s="20" t="s">
        <v>65</v>
      </c>
      <c r="B82" s="23" t="n">
        <f aca="false">1851.72+864.16</f>
        <v>2715.88</v>
      </c>
      <c r="C82" s="23"/>
      <c r="D82" s="23"/>
      <c r="E82" s="23"/>
    </row>
    <row r="83" customFormat="false" ht="12.75" hidden="false" customHeight="false" outlineLevel="0" collapsed="false">
      <c r="A83" s="20" t="s">
        <v>110</v>
      </c>
      <c r="B83" s="20" t="n">
        <f aca="false">SUM(B53:B82)</f>
        <v>31350.95</v>
      </c>
      <c r="C83" s="20" t="n">
        <f aca="false">SUM(C53:C82)</f>
        <v>3554.9</v>
      </c>
      <c r="D83" s="20" t="n">
        <f aca="false">SUM(D53:D82)</f>
        <v>0</v>
      </c>
      <c r="E83" s="20" t="n">
        <f aca="false">SUM(E53:E82)</f>
        <v>0</v>
      </c>
    </row>
    <row r="85" customFormat="false" ht="12.75" hidden="false" customHeight="false" outlineLevel="0" collapsed="false">
      <c r="A85" s="20" t="s">
        <v>111</v>
      </c>
    </row>
    <row r="86" customFormat="false" ht="12.75" hidden="false" customHeight="false" outlineLevel="0" collapsed="false">
      <c r="A86" s="20" t="s">
        <v>69</v>
      </c>
      <c r="B86" s="20" t="n">
        <v>5496.92</v>
      </c>
    </row>
    <row r="87" customFormat="false" ht="12.75" hidden="false" customHeight="false" outlineLevel="0" collapsed="false">
      <c r="A87" s="20" t="s">
        <v>112</v>
      </c>
      <c r="B87" s="23" t="n">
        <v>3613.38</v>
      </c>
      <c r="C87" s="23"/>
      <c r="D87" s="23"/>
      <c r="E87" s="23"/>
    </row>
    <row r="88" customFormat="false" ht="12.75" hidden="false" customHeight="false" outlineLevel="0" collapsed="false">
      <c r="A88" s="20" t="s">
        <v>113</v>
      </c>
      <c r="B88" s="20" t="n">
        <f aca="false">SUM(B86:B87)</f>
        <v>9110.3</v>
      </c>
      <c r="C88" s="20" t="n">
        <f aca="false">SUM(C86:C87)</f>
        <v>0</v>
      </c>
      <c r="D88" s="20" t="n">
        <f aca="false">SUM(D86:D87)</f>
        <v>0</v>
      </c>
      <c r="E88" s="20" t="n">
        <f aca="false">SUM(E86:E87)</f>
        <v>0</v>
      </c>
    </row>
    <row r="90" customFormat="false" ht="12.75" hidden="false" customHeight="false" outlineLevel="0" collapsed="false">
      <c r="A90" s="20" t="s">
        <v>114</v>
      </c>
    </row>
    <row r="91" customFormat="false" ht="12.75" hidden="false" customHeight="false" outlineLevel="0" collapsed="false">
      <c r="A91" s="20" t="s">
        <v>52</v>
      </c>
      <c r="B91" s="20" t="n">
        <v>5350</v>
      </c>
    </row>
    <row r="92" customFormat="false" ht="12.75" hidden="false" customHeight="false" outlineLevel="0" collapsed="false">
      <c r="A92" s="20" t="s">
        <v>54</v>
      </c>
      <c r="B92" s="23" t="n">
        <v>204.51</v>
      </c>
      <c r="C92" s="23"/>
      <c r="D92" s="23"/>
      <c r="E92" s="23"/>
    </row>
    <row r="93" customFormat="false" ht="12.75" hidden="false" customHeight="false" outlineLevel="0" collapsed="false">
      <c r="A93" s="20" t="s">
        <v>115</v>
      </c>
      <c r="B93" s="20" t="n">
        <f aca="false">SUM(B91:B92)</f>
        <v>5554.51</v>
      </c>
      <c r="C93" s="20" t="n">
        <f aca="false">SUM(C91:C92)</f>
        <v>0</v>
      </c>
      <c r="D93" s="20" t="n">
        <f aca="false">SUM(D91:D92)</f>
        <v>0</v>
      </c>
      <c r="E93" s="20" t="n">
        <f aca="false">SUM(E91:E92)</f>
        <v>0</v>
      </c>
    </row>
    <row r="96" customFormat="false" ht="12.75" hidden="false" customHeight="false" outlineLevel="0" collapsed="false">
      <c r="A96" s="20" t="s">
        <v>116</v>
      </c>
      <c r="B96" s="20" t="n">
        <f aca="false">+B33+B50</f>
        <v>957547.763</v>
      </c>
      <c r="C96" s="20" t="n">
        <f aca="false">+C33+C50</f>
        <v>237961.33</v>
      </c>
      <c r="D96" s="20" t="n">
        <f aca="false">+D33+D50</f>
        <v>162085.99</v>
      </c>
      <c r="E96" s="20" t="n">
        <f aca="false">+E33+E50</f>
        <v>74650.98</v>
      </c>
    </row>
    <row r="97" customFormat="false" ht="12.75" hidden="false" customHeight="false" outlineLevel="0" collapsed="false">
      <c r="A97" s="20" t="s">
        <v>110</v>
      </c>
      <c r="B97" s="20" t="n">
        <f aca="false">+B83</f>
        <v>31350.95</v>
      </c>
      <c r="C97" s="20" t="n">
        <f aca="false">+C83</f>
        <v>3554.9</v>
      </c>
      <c r="D97" s="20" t="n">
        <f aca="false">+D83</f>
        <v>0</v>
      </c>
      <c r="E97" s="20" t="n">
        <f aca="false">+E83</f>
        <v>0</v>
      </c>
    </row>
    <row r="98" customFormat="false" ht="12.75" hidden="false" customHeight="false" outlineLevel="0" collapsed="false">
      <c r="A98" s="20" t="s">
        <v>113</v>
      </c>
      <c r="B98" s="20" t="n">
        <f aca="false">+B88</f>
        <v>9110.3</v>
      </c>
      <c r="C98" s="20" t="n">
        <f aca="false">+C88</f>
        <v>0</v>
      </c>
      <c r="D98" s="20" t="n">
        <f aca="false">+D88</f>
        <v>0</v>
      </c>
      <c r="E98" s="20" t="n">
        <f aca="false">+E88</f>
        <v>0</v>
      </c>
    </row>
    <row r="99" customFormat="false" ht="12.75" hidden="false" customHeight="false" outlineLevel="0" collapsed="false">
      <c r="A99" s="20" t="s">
        <v>117</v>
      </c>
      <c r="B99" s="23" t="n">
        <f aca="false">+B93</f>
        <v>5554.51</v>
      </c>
      <c r="C99" s="23" t="n">
        <f aca="false">+C93</f>
        <v>0</v>
      </c>
      <c r="D99" s="23" t="n">
        <f aca="false">+D93</f>
        <v>0</v>
      </c>
      <c r="E99" s="23" t="n">
        <f aca="false">+E93</f>
        <v>0</v>
      </c>
    </row>
    <row r="100" customFormat="false" ht="12.75" hidden="false" customHeight="false" outlineLevel="0" collapsed="false">
      <c r="A100" s="20" t="s">
        <v>118</v>
      </c>
      <c r="B100" s="20" t="n">
        <f aca="false">SUM(B96:B99)</f>
        <v>1003563.523</v>
      </c>
      <c r="C100" s="20" t="n">
        <f aca="false">SUM(C96:C99)</f>
        <v>241516.23</v>
      </c>
      <c r="D100" s="20" t="n">
        <f aca="false">SUM(D96:D99)</f>
        <v>162085.99</v>
      </c>
      <c r="E100" s="20" t="n">
        <f aca="false">SUM(E96:E99)</f>
        <v>74650.98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7"/>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B8" activeCellId="0" sqref="B8"/>
    </sheetView>
  </sheetViews>
  <sheetFormatPr defaultColWidth="9.0546875" defaultRowHeight="12.75" customHeight="true" zeroHeight="false" outlineLevelRow="0" outlineLevelCol="0"/>
  <cols>
    <col collapsed="false" customWidth="true" hidden="false" outlineLevel="0" max="1" min="1" style="0" width="28.14"/>
    <col collapsed="false" customWidth="true" hidden="false" outlineLevel="0" max="2" min="2" style="0" width="17.7"/>
    <col collapsed="false" customWidth="true" hidden="false" outlineLevel="0" max="3" min="3" style="0" width="13.14"/>
    <col collapsed="false" customWidth="true" hidden="false" outlineLevel="0" max="5" min="5" style="0" width="54.13"/>
    <col collapsed="false" customWidth="true" hidden="false" outlineLevel="0" max="6" min="6" style="0" width="15.85"/>
    <col collapsed="false" customWidth="true" hidden="false" outlineLevel="0" max="7" min="7" style="0" width="26.84"/>
    <col collapsed="false" customWidth="true" hidden="false" outlineLevel="0" max="8" min="8" style="0" width="15.28"/>
    <col collapsed="false" customWidth="true" hidden="false" outlineLevel="0" max="9" min="9" style="0" width="21.7"/>
    <col collapsed="false" customWidth="true" hidden="false" outlineLevel="0" max="10" min="10" style="0" width="14.56"/>
  </cols>
  <sheetData>
    <row r="1" customFormat="false" ht="12.75" hidden="false" customHeight="false" outlineLevel="0" collapsed="false">
      <c r="B1" s="24"/>
      <c r="F1" s="25"/>
      <c r="G1" s="0" t="s">
        <v>119</v>
      </c>
      <c r="K1" s="14"/>
    </row>
    <row r="2" customFormat="false" ht="24.75" hidden="false" customHeight="true" outlineLevel="0" collapsed="false">
      <c r="A2" s="26" t="s">
        <v>120</v>
      </c>
      <c r="B2" s="26" t="s">
        <v>121</v>
      </c>
      <c r="C2" s="26" t="s">
        <v>122</v>
      </c>
      <c r="D2" s="27" t="s">
        <v>123</v>
      </c>
      <c r="E2" s="27" t="s">
        <v>124</v>
      </c>
      <c r="F2" s="28" t="s">
        <v>125</v>
      </c>
      <c r="G2" s="26" t="s">
        <v>126</v>
      </c>
      <c r="H2" s="26" t="s">
        <v>127</v>
      </c>
      <c r="I2" s="26" t="s">
        <v>128</v>
      </c>
      <c r="J2" s="26" t="s">
        <v>129</v>
      </c>
      <c r="K2" s="26" t="s">
        <v>130</v>
      </c>
    </row>
    <row r="3" customFormat="false" ht="135" hidden="false" customHeight="false" outlineLevel="0" collapsed="false">
      <c r="A3" s="29" t="s">
        <v>131</v>
      </c>
      <c r="B3" s="30" t="s">
        <v>132</v>
      </c>
      <c r="C3" s="30" t="s">
        <v>133</v>
      </c>
      <c r="D3" s="31" t="n">
        <v>36564</v>
      </c>
      <c r="E3" s="30" t="s">
        <v>134</v>
      </c>
      <c r="F3" s="32" t="n">
        <v>2500</v>
      </c>
      <c r="G3" s="33" t="s">
        <v>135</v>
      </c>
      <c r="H3" s="31" t="n">
        <v>36746</v>
      </c>
      <c r="I3" s="30" t="s">
        <v>136</v>
      </c>
      <c r="J3" s="33" t="s">
        <v>137</v>
      </c>
      <c r="K3" s="34" t="s">
        <v>138</v>
      </c>
    </row>
    <row r="4" customFormat="false" ht="78.75" hidden="false" customHeight="false" outlineLevel="0" collapsed="false">
      <c r="A4" s="29" t="s">
        <v>131</v>
      </c>
      <c r="B4" s="30" t="s">
        <v>139</v>
      </c>
      <c r="C4" s="30" t="s">
        <v>140</v>
      </c>
      <c r="D4" s="31" t="n">
        <v>36581</v>
      </c>
      <c r="E4" s="30" t="s">
        <v>134</v>
      </c>
      <c r="F4" s="32" t="n">
        <v>13000</v>
      </c>
      <c r="G4" s="33" t="s">
        <v>141</v>
      </c>
      <c r="H4" s="31" t="s">
        <v>142</v>
      </c>
      <c r="I4" s="30" t="s">
        <v>143</v>
      </c>
      <c r="J4" s="33" t="s">
        <v>144</v>
      </c>
      <c r="K4" s="34" t="s">
        <v>145</v>
      </c>
    </row>
    <row r="5" customFormat="false" ht="168.75" hidden="false" customHeight="false" outlineLevel="0" collapsed="false">
      <c r="A5" s="35" t="s">
        <v>146</v>
      </c>
      <c r="B5" s="36" t="s">
        <v>147</v>
      </c>
      <c r="C5" s="36" t="s">
        <v>147</v>
      </c>
      <c r="D5" s="37" t="n">
        <v>35439</v>
      </c>
      <c r="E5" s="36" t="s">
        <v>134</v>
      </c>
      <c r="F5" s="38" t="n">
        <v>3000</v>
      </c>
      <c r="G5" s="39" t="s">
        <v>148</v>
      </c>
      <c r="H5" s="37" t="n">
        <v>35804</v>
      </c>
      <c r="I5" s="36" t="s">
        <v>149</v>
      </c>
      <c r="J5" s="39" t="s">
        <v>150</v>
      </c>
      <c r="K5" s="40" t="s">
        <v>138</v>
      </c>
    </row>
    <row r="6" customFormat="false" ht="225" hidden="false" customHeight="false" outlineLevel="0" collapsed="false">
      <c r="A6" s="35" t="s">
        <v>146</v>
      </c>
      <c r="B6" s="36" t="s">
        <v>151</v>
      </c>
      <c r="C6" s="36" t="s">
        <v>152</v>
      </c>
      <c r="D6" s="37" t="n">
        <v>35186</v>
      </c>
      <c r="E6" s="36" t="s">
        <v>153</v>
      </c>
      <c r="F6" s="38" t="n">
        <v>48000</v>
      </c>
      <c r="G6" s="39" t="s">
        <v>154</v>
      </c>
      <c r="H6" s="36" t="s">
        <v>155</v>
      </c>
      <c r="I6" s="41" t="s">
        <v>156</v>
      </c>
      <c r="J6" s="39" t="s">
        <v>157</v>
      </c>
      <c r="K6" s="40" t="s">
        <v>138</v>
      </c>
    </row>
    <row r="7" customFormat="false" ht="270" hidden="false" customHeight="false" outlineLevel="0" collapsed="false">
      <c r="A7" s="35" t="s">
        <v>146</v>
      </c>
      <c r="B7" s="36" t="s">
        <v>158</v>
      </c>
      <c r="C7" s="36" t="s">
        <v>158</v>
      </c>
      <c r="D7" s="37" t="n">
        <v>35626</v>
      </c>
      <c r="E7" s="36" t="s">
        <v>134</v>
      </c>
      <c r="F7" s="38" t="n">
        <v>4000</v>
      </c>
      <c r="G7" s="39" t="s">
        <v>159</v>
      </c>
      <c r="H7" s="36" t="s">
        <v>160</v>
      </c>
      <c r="I7" s="39" t="s">
        <v>161</v>
      </c>
      <c r="J7" s="39" t="s">
        <v>162</v>
      </c>
      <c r="K7" s="40" t="s">
        <v>138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L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8" activeCellId="0" sqref="B8"/>
    </sheetView>
  </sheetViews>
  <sheetFormatPr defaultColWidth="9.0546875" defaultRowHeight="12.75" customHeight="true" zeroHeight="false" outlineLevelRow="0" outlineLevelCol="0"/>
  <cols>
    <col collapsed="false" customWidth="true" hidden="false" outlineLevel="0" max="1" min="1" style="0" width="15.99"/>
    <col collapsed="false" customWidth="true" hidden="false" outlineLevel="0" max="2" min="2" style="0" width="27.56"/>
    <col collapsed="false" customWidth="true" hidden="false" outlineLevel="0" max="4" min="4" style="0" width="25.56"/>
    <col collapsed="false" customWidth="true" hidden="false" outlineLevel="0" max="5" min="5" style="0" width="36.99"/>
    <col collapsed="false" customWidth="true" hidden="false" outlineLevel="0" max="6" min="6" style="0" width="22.85"/>
    <col collapsed="false" customWidth="true" hidden="false" outlineLevel="0" max="7" min="7" style="0" width="18.28"/>
    <col collapsed="false" customWidth="true" hidden="false" outlineLevel="0" max="9" min="8" style="0" width="25.56"/>
    <col collapsed="false" customWidth="true" hidden="false" outlineLevel="0" max="10" min="10" style="0" width="43.85"/>
    <col collapsed="false" customWidth="true" hidden="false" outlineLevel="0" max="11" min="11" style="0" width="26.28"/>
    <col collapsed="false" customWidth="true" hidden="false" outlineLevel="0" max="12" min="12" style="0" width="14.14"/>
  </cols>
  <sheetData>
    <row r="3" customFormat="false" ht="24.75" hidden="false" customHeight="true" outlineLevel="0" collapsed="false">
      <c r="A3" s="42" t="s">
        <v>120</v>
      </c>
      <c r="B3" s="42" t="s">
        <v>163</v>
      </c>
      <c r="C3" s="43" t="s">
        <v>164</v>
      </c>
      <c r="D3" s="43" t="s">
        <v>165</v>
      </c>
      <c r="E3" s="43" t="s">
        <v>166</v>
      </c>
      <c r="F3" s="42" t="s">
        <v>126</v>
      </c>
      <c r="G3" s="44" t="s">
        <v>127</v>
      </c>
      <c r="H3" s="44" t="s">
        <v>167</v>
      </c>
      <c r="I3" s="44" t="s">
        <v>168</v>
      </c>
      <c r="J3" s="42" t="s">
        <v>129</v>
      </c>
      <c r="K3" s="42" t="s">
        <v>65</v>
      </c>
      <c r="L3" s="42" t="s">
        <v>169</v>
      </c>
    </row>
    <row r="4" customFormat="false" ht="114.75" hidden="false" customHeight="false" outlineLevel="0" collapsed="false">
      <c r="A4" s="45" t="s">
        <v>170</v>
      </c>
      <c r="B4" s="45" t="s">
        <v>171</v>
      </c>
      <c r="C4" s="46" t="n">
        <v>35627</v>
      </c>
      <c r="D4" s="45" t="s">
        <v>172</v>
      </c>
      <c r="E4" s="45"/>
      <c r="F4" s="45" t="s">
        <v>173</v>
      </c>
      <c r="G4" s="46" t="s">
        <v>174</v>
      </c>
      <c r="H4" s="45" t="s">
        <v>175</v>
      </c>
      <c r="I4" s="45" t="s">
        <v>175</v>
      </c>
      <c r="J4" s="45" t="s">
        <v>176</v>
      </c>
      <c r="K4" s="45" t="s">
        <v>177</v>
      </c>
      <c r="L4" s="45" t="s">
        <v>178</v>
      </c>
    </row>
    <row r="5" customFormat="false" ht="102" hidden="false" customHeight="false" outlineLevel="0" collapsed="false">
      <c r="A5" s="45" t="s">
        <v>170</v>
      </c>
      <c r="B5" s="45" t="s">
        <v>179</v>
      </c>
      <c r="C5" s="46" t="n">
        <v>36311</v>
      </c>
      <c r="D5" s="45" t="s">
        <v>180</v>
      </c>
      <c r="E5" s="45" t="s">
        <v>181</v>
      </c>
      <c r="F5" s="45"/>
      <c r="G5" s="46" t="n">
        <v>38137</v>
      </c>
      <c r="H5" s="47" t="s">
        <v>182</v>
      </c>
      <c r="I5" s="45" t="s">
        <v>183</v>
      </c>
      <c r="J5" s="45" t="s">
        <v>184</v>
      </c>
      <c r="K5" s="45" t="s">
        <v>185</v>
      </c>
      <c r="L5" s="45" t="s">
        <v>178</v>
      </c>
    </row>
    <row r="6" customFormat="false" ht="102" hidden="false" customHeight="false" outlineLevel="0" collapsed="false">
      <c r="A6" s="45" t="s">
        <v>170</v>
      </c>
      <c r="B6" s="45" t="s">
        <v>186</v>
      </c>
      <c r="C6" s="46" t="n">
        <v>35735</v>
      </c>
      <c r="D6" s="45" t="s">
        <v>187</v>
      </c>
      <c r="E6" s="45" t="s">
        <v>188</v>
      </c>
      <c r="F6" s="45" t="s">
        <v>189</v>
      </c>
      <c r="G6" s="46" t="n">
        <v>40117</v>
      </c>
      <c r="H6" s="45" t="s">
        <v>190</v>
      </c>
      <c r="I6" s="45" t="s">
        <v>191</v>
      </c>
      <c r="J6" s="45" t="s">
        <v>192</v>
      </c>
      <c r="K6" s="45" t="s">
        <v>193</v>
      </c>
      <c r="L6" s="45" t="s">
        <v>178</v>
      </c>
    </row>
    <row r="7" customFormat="false" ht="153" hidden="false" customHeight="false" outlineLevel="0" collapsed="false">
      <c r="A7" s="45" t="s">
        <v>170</v>
      </c>
      <c r="B7" s="45" t="s">
        <v>186</v>
      </c>
      <c r="C7" s="46" t="s">
        <v>194</v>
      </c>
      <c r="D7" s="45"/>
      <c r="E7" s="45" t="s">
        <v>195</v>
      </c>
      <c r="F7" s="45" t="s">
        <v>196</v>
      </c>
      <c r="G7" s="46" t="n">
        <v>41213</v>
      </c>
      <c r="H7" s="45" t="s">
        <v>197</v>
      </c>
      <c r="I7" s="45" t="s">
        <v>197</v>
      </c>
      <c r="J7" s="45" t="s">
        <v>198</v>
      </c>
      <c r="L7" s="45" t="s">
        <v>178</v>
      </c>
    </row>
    <row r="8" customFormat="false" ht="191.25" hidden="false" customHeight="false" outlineLevel="0" collapsed="false">
      <c r="A8" s="48" t="s">
        <v>170</v>
      </c>
      <c r="B8" s="48" t="s">
        <v>186</v>
      </c>
      <c r="C8" s="49" t="n">
        <v>36160</v>
      </c>
      <c r="D8" s="48" t="s">
        <v>199</v>
      </c>
      <c r="E8" s="48"/>
      <c r="F8" s="48" t="s">
        <v>200</v>
      </c>
      <c r="G8" s="48"/>
      <c r="H8" s="48"/>
      <c r="I8" s="48"/>
      <c r="J8" s="48"/>
      <c r="K8" s="13"/>
      <c r="L8" s="48"/>
    </row>
    <row r="9" customFormat="false" ht="216.75" hidden="false" customHeight="false" outlineLevel="0" collapsed="false">
      <c r="A9" s="45" t="s">
        <v>201</v>
      </c>
      <c r="B9" s="45" t="s">
        <v>202</v>
      </c>
      <c r="C9" s="46" t="s">
        <v>203</v>
      </c>
      <c r="D9" s="45" t="s">
        <v>204</v>
      </c>
      <c r="E9" s="45" t="s">
        <v>205</v>
      </c>
      <c r="F9" s="45" t="s">
        <v>206</v>
      </c>
      <c r="G9" s="45"/>
      <c r="H9" s="47" t="s">
        <v>207</v>
      </c>
      <c r="I9" s="47" t="s">
        <v>208</v>
      </c>
      <c r="J9" s="45" t="s">
        <v>209</v>
      </c>
      <c r="L9" s="45" t="s">
        <v>210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9"/>
  <sheetViews>
    <sheetView showFormulas="false" showGridLines="true" showRowColHeaders="true" showZeros="true" rightToLeft="false" tabSelected="false" showOutlineSymbols="true" defaultGridColor="true" view="normal" topLeftCell="A1" colorId="64" zoomScale="100" zoomScaleNormal="100" zoomScalePageLayoutView="50" workbookViewId="0">
      <selection pane="topLeft" activeCell="F16" activeCellId="0" sqref="F16"/>
    </sheetView>
  </sheetViews>
  <sheetFormatPr defaultColWidth="9.13671875" defaultRowHeight="12.75" customHeight="true" zeroHeight="false" outlineLevelRow="0" outlineLevelCol="0"/>
  <cols>
    <col collapsed="false" customWidth="true" hidden="false" outlineLevel="0" max="2" min="1" style="50" width="18.28"/>
    <col collapsed="false" customWidth="true" hidden="false" outlineLevel="0" max="3" min="3" style="50" width="12.56"/>
    <col collapsed="false" customWidth="true" hidden="false" outlineLevel="0" max="4" min="4" style="51" width="18.28"/>
    <col collapsed="false" customWidth="true" hidden="false" outlineLevel="0" max="5" min="5" style="52" width="12.28"/>
    <col collapsed="false" customWidth="true" hidden="false" outlineLevel="0" max="6" min="6" style="52" width="18.28"/>
    <col collapsed="false" customWidth="true" hidden="false" outlineLevel="0" max="7" min="7" style="50" width="9.7"/>
    <col collapsed="false" customWidth="false" hidden="false" outlineLevel="0" max="8" min="8" style="50" width="9.14"/>
    <col collapsed="false" customWidth="true" hidden="false" outlineLevel="0" max="9" min="9" style="50" width="14.28"/>
    <col collapsed="false" customWidth="false" hidden="false" outlineLevel="0" max="257" min="10" style="50" width="9.14"/>
  </cols>
  <sheetData>
    <row r="1" customFormat="false" ht="18" hidden="false" customHeight="false" outlineLevel="0" collapsed="false">
      <c r="A1" s="53" t="s">
        <v>211</v>
      </c>
    </row>
    <row r="2" customFormat="false" ht="18" hidden="false" customHeight="false" outlineLevel="0" collapsed="false">
      <c r="A2" s="53" t="s">
        <v>212</v>
      </c>
    </row>
    <row r="4" customFormat="false" ht="12.75" hidden="false" customHeight="false" outlineLevel="0" collapsed="false">
      <c r="A4" s="1" t="s">
        <v>213</v>
      </c>
      <c r="B4" s="1"/>
    </row>
    <row r="5" customFormat="false" ht="38.25" hidden="false" customHeight="false" outlineLevel="0" collapsed="false">
      <c r="A5" s="7" t="s">
        <v>214</v>
      </c>
      <c r="B5" s="7" t="s">
        <v>215</v>
      </c>
      <c r="C5" s="7" t="s">
        <v>216</v>
      </c>
      <c r="D5" s="54" t="s">
        <v>165</v>
      </c>
      <c r="E5" s="7" t="s">
        <v>217</v>
      </c>
      <c r="F5" s="7" t="s">
        <v>218</v>
      </c>
      <c r="G5" s="7" t="s">
        <v>219</v>
      </c>
      <c r="H5" s="7" t="s">
        <v>220</v>
      </c>
      <c r="I5" s="7" t="s">
        <v>11</v>
      </c>
    </row>
    <row r="6" customFormat="false" ht="12.75" hidden="false" customHeight="false" outlineLevel="0" collapsed="false">
      <c r="A6" s="50" t="s">
        <v>221</v>
      </c>
      <c r="B6" s="50" t="s">
        <v>222</v>
      </c>
      <c r="C6" s="50" t="s">
        <v>223</v>
      </c>
      <c r="D6" s="51" t="n">
        <v>85000</v>
      </c>
      <c r="F6" s="9"/>
      <c r="G6" s="55" t="n">
        <v>19561</v>
      </c>
      <c r="H6" s="55" t="n">
        <v>38048</v>
      </c>
      <c r="I6" s="50" t="s">
        <v>224</v>
      </c>
    </row>
    <row r="7" customFormat="false" ht="25.5" hidden="false" customHeight="false" outlineLevel="0" collapsed="false">
      <c r="A7" s="50" t="s">
        <v>225</v>
      </c>
      <c r="B7" s="50" t="s">
        <v>226</v>
      </c>
      <c r="C7" s="50" t="s">
        <v>227</v>
      </c>
      <c r="D7" s="51" t="n">
        <v>120000</v>
      </c>
      <c r="E7" s="52" t="s">
        <v>138</v>
      </c>
      <c r="F7" s="9" t="s">
        <v>209</v>
      </c>
      <c r="G7" s="55" t="n">
        <v>19771</v>
      </c>
      <c r="H7" s="55" t="n">
        <v>36193</v>
      </c>
      <c r="I7" s="50" t="s">
        <v>224</v>
      </c>
    </row>
    <row r="8" customFormat="false" ht="12.75" hidden="false" customHeight="false" outlineLevel="0" collapsed="false">
      <c r="A8" s="50" t="s">
        <v>228</v>
      </c>
      <c r="B8" s="50" t="s">
        <v>229</v>
      </c>
      <c r="C8" s="50" t="s">
        <v>230</v>
      </c>
      <c r="D8" s="51" t="n">
        <v>48000</v>
      </c>
      <c r="F8" s="9"/>
      <c r="G8" s="55" t="n">
        <v>24161</v>
      </c>
      <c r="H8" s="55" t="n">
        <v>35849</v>
      </c>
      <c r="I8" s="50" t="s">
        <v>224</v>
      </c>
    </row>
    <row r="9" customFormat="false" ht="12.75" hidden="false" customHeight="false" outlineLevel="0" collapsed="false">
      <c r="A9" s="50" t="s">
        <v>231</v>
      </c>
      <c r="B9" s="50" t="s">
        <v>232</v>
      </c>
      <c r="C9" s="50" t="s">
        <v>233</v>
      </c>
      <c r="D9" s="51" t="n">
        <v>28000</v>
      </c>
      <c r="F9" s="9"/>
      <c r="G9" s="55" t="n">
        <v>27895</v>
      </c>
      <c r="H9" s="55" t="n">
        <v>36612</v>
      </c>
      <c r="I9" s="50" t="s">
        <v>224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3" activeCellId="0" sqref="F3"/>
    </sheetView>
  </sheetViews>
  <sheetFormatPr defaultColWidth="9.0546875" defaultRowHeight="12.75" customHeight="true" zeroHeight="false" outlineLevelRow="0" outlineLevelCol="0"/>
  <cols>
    <col collapsed="false" customWidth="true" hidden="false" outlineLevel="0" max="1" min="1" style="0" width="17.85"/>
    <col collapsed="false" customWidth="true" hidden="false" outlineLevel="0" max="2" min="2" style="0" width="14.14"/>
    <col collapsed="false" customWidth="true" hidden="false" outlineLevel="0" max="3" min="3" style="0" width="17.56"/>
    <col collapsed="false" customWidth="true" hidden="false" outlineLevel="0" max="7" min="7" style="0" width="10.28"/>
    <col collapsed="false" customWidth="true" hidden="false" outlineLevel="0" max="9" min="9" style="0" width="44.7"/>
    <col collapsed="false" customWidth="true" hidden="false" outlineLevel="0" max="10" min="10" style="0" width="40.56"/>
  </cols>
  <sheetData>
    <row r="1" customFormat="false" ht="12.75" hidden="false" customHeight="false" outlineLevel="0" collapsed="false">
      <c r="A1" s="1" t="s">
        <v>234</v>
      </c>
      <c r="H1" s="14"/>
    </row>
    <row r="2" customFormat="false" ht="12.75" hidden="false" customHeight="false" outlineLevel="0" collapsed="false">
      <c r="H2" s="14"/>
    </row>
    <row r="3" customFormat="false" ht="12.75" hidden="false" customHeight="false" outlineLevel="0" collapsed="false">
      <c r="H3" s="14"/>
    </row>
    <row r="4" customFormat="false" ht="25.5" hidden="false" customHeight="false" outlineLevel="0" collapsed="false">
      <c r="A4" s="43" t="s">
        <v>235</v>
      </c>
      <c r="B4" s="43" t="s">
        <v>236</v>
      </c>
      <c r="C4" s="43" t="s">
        <v>237</v>
      </c>
      <c r="D4" s="43" t="s">
        <v>238</v>
      </c>
      <c r="E4" s="43" t="s">
        <v>123</v>
      </c>
      <c r="F4" s="43" t="s">
        <v>239</v>
      </c>
      <c r="G4" s="43" t="s">
        <v>240</v>
      </c>
      <c r="H4" s="43"/>
      <c r="I4" s="43" t="s">
        <v>241</v>
      </c>
      <c r="J4" s="43" t="s">
        <v>242</v>
      </c>
    </row>
    <row r="5" customFormat="false" ht="38.25" hidden="false" customHeight="false" outlineLevel="0" collapsed="false">
      <c r="A5" s="56" t="s">
        <v>243</v>
      </c>
      <c r="B5" s="56" t="s">
        <v>244</v>
      </c>
      <c r="C5" s="56" t="s">
        <v>245</v>
      </c>
      <c r="D5" s="56" t="s">
        <v>246</v>
      </c>
      <c r="E5" s="57" t="n">
        <v>35796</v>
      </c>
      <c r="F5" s="57" t="n">
        <v>37407</v>
      </c>
      <c r="G5" s="58"/>
      <c r="H5" s="59"/>
      <c r="I5" s="60" t="s">
        <v>247</v>
      </c>
      <c r="J5" s="60"/>
    </row>
    <row r="6" customFormat="false" ht="153" hidden="false" customHeight="false" outlineLevel="0" collapsed="false">
      <c r="A6" s="56" t="s">
        <v>248</v>
      </c>
      <c r="B6" s="56" t="s">
        <v>244</v>
      </c>
      <c r="C6" s="56" t="s">
        <v>249</v>
      </c>
      <c r="D6" s="56" t="s">
        <v>250</v>
      </c>
      <c r="E6" s="57" t="n">
        <v>36526</v>
      </c>
      <c r="F6" s="57" t="n">
        <v>38352</v>
      </c>
      <c r="G6" s="58" t="n">
        <f aca="false">33403</f>
        <v>33403</v>
      </c>
      <c r="H6" s="59" t="s">
        <v>19</v>
      </c>
      <c r="I6" s="61" t="s">
        <v>251</v>
      </c>
      <c r="J6" s="60" t="s">
        <v>252</v>
      </c>
      <c r="K6" s="6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9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32" activeCellId="0" sqref="I32"/>
    </sheetView>
  </sheetViews>
  <sheetFormatPr defaultColWidth="9.0546875" defaultRowHeight="12.75" customHeight="true" zeroHeight="false" outlineLevelRow="0" outlineLevelCol="0"/>
  <cols>
    <col collapsed="false" customWidth="true" hidden="false" outlineLevel="0" max="2" min="2" style="0" width="30.99"/>
    <col collapsed="false" customWidth="true" hidden="false" outlineLevel="0" max="3" min="3" style="0" width="3.28"/>
    <col collapsed="false" customWidth="true" hidden="false" outlineLevel="0" max="4" min="4" style="0" width="14.85"/>
    <col collapsed="false" customWidth="true" hidden="false" outlineLevel="0" max="5" min="5" style="14" width="3.99"/>
    <col collapsed="false" customWidth="true" hidden="false" outlineLevel="0" max="6" min="6" style="0" width="12.28"/>
  </cols>
  <sheetData>
    <row r="1" customFormat="false" ht="18" hidden="false" customHeight="false" outlineLevel="0" collapsed="false">
      <c r="A1" s="63" t="s">
        <v>253</v>
      </c>
    </row>
    <row r="3" customFormat="false" ht="12.75" hidden="false" customHeight="false" outlineLevel="0" collapsed="false">
      <c r="A3" s="64" t="s">
        <v>254</v>
      </c>
      <c r="B3" s="65"/>
      <c r="C3" s="65"/>
      <c r="D3" s="65"/>
      <c r="E3" s="66"/>
      <c r="F3" s="67"/>
    </row>
    <row r="4" customFormat="false" ht="12.75" hidden="false" customHeight="false" outlineLevel="0" collapsed="false">
      <c r="A4" s="68"/>
      <c r="B4" s="69" t="s">
        <v>255</v>
      </c>
      <c r="C4" s="70"/>
      <c r="D4" s="23" t="n">
        <f aca="false">23491528-6572589</f>
        <v>16918939</v>
      </c>
      <c r="E4" s="71"/>
      <c r="F4" s="72"/>
    </row>
    <row r="5" customFormat="false" ht="12.75" hidden="false" customHeight="false" outlineLevel="0" collapsed="false">
      <c r="A5" s="73"/>
      <c r="B5" s="69" t="s">
        <v>256</v>
      </c>
      <c r="C5" s="74"/>
      <c r="D5" s="23" t="n">
        <v>64043842</v>
      </c>
      <c r="E5" s="69"/>
      <c r="F5" s="75" t="n">
        <f aca="false">+D4/D5</f>
        <v>0.26417745206479</v>
      </c>
    </row>
    <row r="6" customFormat="false" ht="12.75" hidden="false" customHeight="false" outlineLevel="0" collapsed="false">
      <c r="B6" s="14"/>
    </row>
    <row r="7" customFormat="false" ht="12.75" hidden="false" customHeight="false" outlineLevel="0" collapsed="false">
      <c r="A7" s="64" t="s">
        <v>257</v>
      </c>
      <c r="B7" s="66"/>
      <c r="C7" s="65"/>
      <c r="D7" s="65"/>
      <c r="E7" s="66"/>
      <c r="F7" s="67"/>
    </row>
    <row r="8" customFormat="false" ht="12.75" hidden="false" customHeight="false" outlineLevel="0" collapsed="false">
      <c r="A8" s="68"/>
      <c r="B8" s="69" t="s">
        <v>258</v>
      </c>
      <c r="C8" s="70"/>
      <c r="D8" s="23" t="n">
        <v>-9198370</v>
      </c>
      <c r="E8" s="71"/>
      <c r="F8" s="72"/>
    </row>
    <row r="9" customFormat="false" ht="12.75" hidden="false" customHeight="false" outlineLevel="0" collapsed="false">
      <c r="A9" s="73"/>
      <c r="B9" s="69" t="s">
        <v>259</v>
      </c>
      <c r="C9" s="74"/>
      <c r="D9" s="23" t="n">
        <v>375150225</v>
      </c>
      <c r="E9" s="69"/>
      <c r="F9" s="76" t="n">
        <f aca="false">D8/D9</f>
        <v>-0.0245191642894523</v>
      </c>
    </row>
    <row r="10" customFormat="false" ht="12.75" hidden="false" customHeight="false" outlineLevel="0" collapsed="false">
      <c r="B10" s="14"/>
    </row>
    <row r="11" customFormat="false" ht="12.75" hidden="false" customHeight="false" outlineLevel="0" collapsed="false">
      <c r="A11" s="64" t="s">
        <v>260</v>
      </c>
      <c r="B11" s="66"/>
      <c r="C11" s="65"/>
      <c r="D11" s="65"/>
      <c r="E11" s="66"/>
      <c r="F11" s="67"/>
    </row>
    <row r="12" customFormat="false" ht="12.75" hidden="false" customHeight="false" outlineLevel="0" collapsed="false">
      <c r="A12" s="68"/>
      <c r="B12" s="69" t="s">
        <v>261</v>
      </c>
      <c r="C12" s="70"/>
      <c r="D12" s="77" t="n">
        <f aca="false">+D28</f>
        <v>333261681</v>
      </c>
      <c r="E12" s="71" t="s">
        <v>262</v>
      </c>
      <c r="F12" s="72"/>
    </row>
    <row r="13" customFormat="false" ht="12.75" hidden="false" customHeight="false" outlineLevel="0" collapsed="false">
      <c r="A13" s="68"/>
      <c r="B13" s="71" t="s">
        <v>263</v>
      </c>
      <c r="C13" s="70"/>
      <c r="D13" s="20" t="n">
        <f aca="false">+D28+D34+D47+D49+D51+D53+D55</f>
        <v>344736494</v>
      </c>
      <c r="E13" s="71"/>
      <c r="F13" s="78" t="n">
        <f aca="false">D12/D13</f>
        <v>0.966714249289778</v>
      </c>
    </row>
    <row r="14" customFormat="false" ht="11.25" hidden="false" customHeight="true" outlineLevel="0" collapsed="false">
      <c r="A14" s="68"/>
      <c r="B14" s="70"/>
      <c r="C14" s="70"/>
      <c r="D14" s="70"/>
      <c r="E14" s="71"/>
      <c r="F14" s="72"/>
    </row>
    <row r="15" customFormat="false" ht="12.75" hidden="false" customHeight="false" outlineLevel="0" collapsed="false">
      <c r="A15" s="79" t="s">
        <v>264</v>
      </c>
      <c r="B15" s="70" t="s">
        <v>265</v>
      </c>
      <c r="C15" s="70"/>
      <c r="D15" s="20" t="n">
        <v>2052532</v>
      </c>
      <c r="E15" s="71"/>
      <c r="F15" s="72"/>
    </row>
    <row r="16" customFormat="false" ht="12.75" hidden="false" customHeight="false" outlineLevel="0" collapsed="false">
      <c r="A16" s="68"/>
      <c r="B16" s="70" t="s">
        <v>266</v>
      </c>
      <c r="C16" s="70"/>
      <c r="D16" s="20" t="n">
        <v>10430126</v>
      </c>
      <c r="E16" s="71"/>
      <c r="F16" s="72"/>
    </row>
    <row r="17" customFormat="false" ht="12.75" hidden="false" customHeight="false" outlineLevel="0" collapsed="false">
      <c r="A17" s="68"/>
      <c r="B17" s="70" t="s">
        <v>267</v>
      </c>
      <c r="C17" s="70"/>
      <c r="D17" s="20" t="n">
        <v>5082353</v>
      </c>
      <c r="E17" s="71"/>
      <c r="F17" s="72"/>
    </row>
    <row r="18" customFormat="false" ht="12.75" hidden="false" customHeight="false" outlineLevel="0" collapsed="false">
      <c r="A18" s="68"/>
      <c r="B18" s="70" t="s">
        <v>268</v>
      </c>
      <c r="C18" s="70"/>
      <c r="D18" s="20" t="n">
        <f aca="false">30045936-5304268</f>
        <v>24741668</v>
      </c>
      <c r="E18" s="71"/>
      <c r="F18" s="72"/>
    </row>
    <row r="19" customFormat="false" ht="12.75" hidden="false" customHeight="false" outlineLevel="0" collapsed="false">
      <c r="A19" s="68"/>
      <c r="B19" s="70" t="s">
        <v>269</v>
      </c>
      <c r="C19" s="70"/>
      <c r="D19" s="20" t="n">
        <f aca="false">31959420-3459420</f>
        <v>28500000</v>
      </c>
      <c r="E19" s="71"/>
      <c r="F19" s="72"/>
    </row>
    <row r="20" customFormat="false" ht="12.75" hidden="false" customHeight="false" outlineLevel="0" collapsed="false">
      <c r="A20" s="68"/>
      <c r="B20" s="70" t="s">
        <v>270</v>
      </c>
      <c r="C20" s="70"/>
      <c r="D20" s="20" t="n">
        <v>67139394</v>
      </c>
      <c r="E20" s="71"/>
      <c r="F20" s="72"/>
    </row>
    <row r="21" customFormat="false" ht="12.75" hidden="false" customHeight="false" outlineLevel="0" collapsed="false">
      <c r="A21" s="68"/>
      <c r="B21" s="70" t="s">
        <v>271</v>
      </c>
      <c r="C21" s="70"/>
      <c r="D21" s="20" t="n">
        <v>9835816</v>
      </c>
      <c r="E21" s="71"/>
      <c r="F21" s="72"/>
    </row>
    <row r="22" customFormat="false" ht="12.75" hidden="false" customHeight="false" outlineLevel="0" collapsed="false">
      <c r="A22" s="68"/>
      <c r="B22" s="70" t="s">
        <v>272</v>
      </c>
      <c r="C22" s="70"/>
      <c r="D22" s="20" t="n">
        <v>779792</v>
      </c>
      <c r="E22" s="71"/>
      <c r="F22" s="72"/>
    </row>
    <row r="23" customFormat="false" ht="12.75" hidden="false" customHeight="false" outlineLevel="0" collapsed="false">
      <c r="A23" s="68"/>
      <c r="B23" s="70" t="s">
        <v>273</v>
      </c>
      <c r="C23" s="70"/>
      <c r="D23" s="20" t="n">
        <v>8200000</v>
      </c>
      <c r="E23" s="71"/>
      <c r="F23" s="72"/>
    </row>
    <row r="24" customFormat="false" ht="12.75" hidden="false" customHeight="false" outlineLevel="0" collapsed="false">
      <c r="A24" s="68"/>
      <c r="B24" s="70" t="s">
        <v>274</v>
      </c>
      <c r="C24" s="70"/>
      <c r="D24" s="20" t="n">
        <v>500000</v>
      </c>
      <c r="E24" s="71"/>
      <c r="F24" s="72"/>
    </row>
    <row r="25" customFormat="false" ht="12.75" hidden="false" customHeight="false" outlineLevel="0" collapsed="false">
      <c r="A25" s="68"/>
      <c r="B25" s="70" t="s">
        <v>275</v>
      </c>
      <c r="C25" s="70"/>
      <c r="D25" s="20" t="n">
        <v>85000000</v>
      </c>
      <c r="E25" s="71"/>
      <c r="F25" s="72"/>
    </row>
    <row r="26" customFormat="false" ht="12.75" hidden="false" customHeight="false" outlineLevel="0" collapsed="false">
      <c r="A26" s="68"/>
      <c r="B26" s="70" t="s">
        <v>276</v>
      </c>
      <c r="C26" s="70"/>
      <c r="D26" s="20" t="n">
        <v>90000000</v>
      </c>
      <c r="E26" s="71"/>
      <c r="F26" s="72"/>
    </row>
    <row r="27" customFormat="false" ht="12.75" hidden="false" customHeight="false" outlineLevel="0" collapsed="false">
      <c r="A27" s="68"/>
      <c r="B27" s="70" t="s">
        <v>277</v>
      </c>
      <c r="C27" s="70"/>
      <c r="D27" s="20" t="n">
        <v>1000000</v>
      </c>
      <c r="E27" s="71"/>
      <c r="F27" s="72"/>
    </row>
    <row r="28" customFormat="false" ht="13.5" hidden="false" customHeight="false" outlineLevel="0" collapsed="false">
      <c r="A28" s="68"/>
      <c r="B28" s="70"/>
      <c r="C28" s="70"/>
      <c r="D28" s="80" t="n">
        <f aca="false">SUM(D15:D27)</f>
        <v>333261681</v>
      </c>
      <c r="E28" s="71" t="s">
        <v>262</v>
      </c>
      <c r="F28" s="72"/>
    </row>
    <row r="29" customFormat="false" ht="13.5" hidden="false" customHeight="false" outlineLevel="0" collapsed="false">
      <c r="A29" s="68"/>
      <c r="B29" s="70"/>
      <c r="C29" s="70"/>
      <c r="D29" s="70"/>
      <c r="E29" s="71"/>
      <c r="F29" s="72"/>
    </row>
    <row r="30" customFormat="false" ht="12.75" hidden="false" customHeight="false" outlineLevel="0" collapsed="false">
      <c r="A30" s="79" t="s">
        <v>263</v>
      </c>
      <c r="B30" s="70" t="s">
        <v>278</v>
      </c>
      <c r="C30" s="70"/>
      <c r="D30" s="70"/>
      <c r="E30" s="71"/>
      <c r="F30" s="72"/>
    </row>
    <row r="31" customFormat="false" ht="12.75" hidden="false" customHeight="false" outlineLevel="0" collapsed="false">
      <c r="A31" s="68"/>
      <c r="B31" s="70" t="s">
        <v>279</v>
      </c>
      <c r="C31" s="70"/>
      <c r="D31" s="20" t="n">
        <v>1000000</v>
      </c>
      <c r="E31" s="71"/>
      <c r="F31" s="72"/>
    </row>
    <row r="32" customFormat="false" ht="12.75" hidden="false" customHeight="false" outlineLevel="0" collapsed="false">
      <c r="A32" s="68"/>
      <c r="B32" s="70" t="s">
        <v>280</v>
      </c>
      <c r="C32" s="70"/>
      <c r="D32" s="20" t="n">
        <v>15000000</v>
      </c>
      <c r="E32" s="71"/>
      <c r="F32" s="72"/>
    </row>
    <row r="33" customFormat="false" ht="12.75" hidden="false" customHeight="false" outlineLevel="0" collapsed="false">
      <c r="A33" s="68"/>
      <c r="B33" s="70" t="s">
        <v>281</v>
      </c>
      <c r="C33" s="70"/>
      <c r="D33" s="20" t="n">
        <v>22500000</v>
      </c>
      <c r="E33" s="71"/>
      <c r="F33" s="72"/>
    </row>
    <row r="34" customFormat="false" ht="13.5" hidden="false" customHeight="false" outlineLevel="0" collapsed="false">
      <c r="A34" s="68"/>
      <c r="B34" s="70"/>
      <c r="C34" s="70"/>
      <c r="D34" s="81" t="n">
        <f aca="false">SUM(D31:D33)</f>
        <v>38500000</v>
      </c>
      <c r="E34" s="71" t="s">
        <v>282</v>
      </c>
      <c r="F34" s="72"/>
    </row>
    <row r="35" customFormat="false" ht="13.5" hidden="false" customHeight="false" outlineLevel="0" collapsed="false">
      <c r="A35" s="68"/>
      <c r="B35" s="70"/>
      <c r="C35" s="70"/>
      <c r="D35" s="20"/>
      <c r="E35" s="71"/>
      <c r="F35" s="72"/>
    </row>
    <row r="36" customFormat="false" ht="12.75" hidden="false" customHeight="false" outlineLevel="0" collapsed="false">
      <c r="A36" s="68"/>
      <c r="B36" s="70" t="s">
        <v>283</v>
      </c>
      <c r="C36" s="70"/>
      <c r="D36" s="20"/>
      <c r="E36" s="71"/>
      <c r="F36" s="72"/>
    </row>
    <row r="37" customFormat="false" ht="12.75" hidden="false" customHeight="false" outlineLevel="0" collapsed="false">
      <c r="A37" s="68"/>
      <c r="B37" s="70" t="s">
        <v>284</v>
      </c>
      <c r="C37" s="70"/>
      <c r="D37" s="20" t="n">
        <v>1100000</v>
      </c>
      <c r="E37" s="71"/>
      <c r="F37" s="72"/>
    </row>
    <row r="38" customFormat="false" ht="12.75" hidden="false" customHeight="false" outlineLevel="0" collapsed="false">
      <c r="A38" s="68"/>
      <c r="B38" s="70" t="s">
        <v>285</v>
      </c>
      <c r="C38" s="70"/>
      <c r="D38" s="20" t="n">
        <v>900000</v>
      </c>
      <c r="E38" s="71"/>
      <c r="F38" s="72"/>
    </row>
    <row r="39" customFormat="false" ht="12.75" hidden="false" customHeight="false" outlineLevel="0" collapsed="false">
      <c r="A39" s="68"/>
      <c r="B39" s="70" t="s">
        <v>286</v>
      </c>
      <c r="C39" s="70"/>
      <c r="D39" s="20" t="n">
        <v>1020000</v>
      </c>
      <c r="E39" s="71"/>
      <c r="F39" s="72"/>
    </row>
    <row r="40" customFormat="false" ht="12.75" hidden="false" customHeight="false" outlineLevel="0" collapsed="false">
      <c r="A40" s="68"/>
      <c r="B40" s="70" t="s">
        <v>287</v>
      </c>
      <c r="C40" s="70"/>
      <c r="D40" s="20" t="n">
        <v>1500000</v>
      </c>
      <c r="E40" s="71"/>
      <c r="F40" s="72"/>
    </row>
    <row r="41" customFormat="false" ht="12.75" hidden="false" customHeight="false" outlineLevel="0" collapsed="false">
      <c r="A41" s="68"/>
      <c r="B41" s="70" t="s">
        <v>288</v>
      </c>
      <c r="C41" s="70"/>
      <c r="D41" s="20" t="n">
        <v>350000</v>
      </c>
      <c r="E41" s="71"/>
      <c r="F41" s="72"/>
    </row>
    <row r="42" customFormat="false" ht="12.75" hidden="false" customHeight="false" outlineLevel="0" collapsed="false">
      <c r="A42" s="68"/>
      <c r="B42" s="70" t="s">
        <v>289</v>
      </c>
      <c r="C42" s="70"/>
      <c r="D42" s="20" t="n">
        <v>350000</v>
      </c>
      <c r="E42" s="71"/>
      <c r="F42" s="72"/>
    </row>
    <row r="43" customFormat="false" ht="12.75" hidden="false" customHeight="false" outlineLevel="0" collapsed="false">
      <c r="A43" s="68"/>
      <c r="B43" s="70" t="s">
        <v>290</v>
      </c>
      <c r="C43" s="70"/>
      <c r="D43" s="20" t="n">
        <v>700000</v>
      </c>
      <c r="E43" s="71"/>
      <c r="F43" s="72"/>
    </row>
    <row r="44" customFormat="false" ht="12.75" hidden="false" customHeight="false" outlineLevel="0" collapsed="false">
      <c r="A44" s="68"/>
      <c r="B44" s="70" t="s">
        <v>291</v>
      </c>
      <c r="C44" s="70"/>
      <c r="D44" s="20" t="n">
        <v>850000</v>
      </c>
      <c r="E44" s="71"/>
      <c r="F44" s="72"/>
    </row>
    <row r="45" customFormat="false" ht="12.75" hidden="false" customHeight="false" outlineLevel="0" collapsed="false">
      <c r="A45" s="68"/>
      <c r="B45" s="70" t="s">
        <v>292</v>
      </c>
      <c r="C45" s="70"/>
      <c r="D45" s="20" t="n">
        <v>1400000</v>
      </c>
      <c r="E45" s="71"/>
      <c r="F45" s="72"/>
    </row>
    <row r="46" customFormat="false" ht="12.75" hidden="false" customHeight="false" outlineLevel="0" collapsed="false">
      <c r="A46" s="68"/>
      <c r="B46" s="70" t="s">
        <v>271</v>
      </c>
      <c r="C46" s="70"/>
      <c r="D46" s="20" t="n">
        <v>1600000</v>
      </c>
      <c r="E46" s="71"/>
      <c r="F46" s="72"/>
    </row>
    <row r="47" customFormat="false" ht="13.5" hidden="false" customHeight="false" outlineLevel="0" collapsed="false">
      <c r="A47" s="68"/>
      <c r="B47" s="70"/>
      <c r="C47" s="70"/>
      <c r="D47" s="81" t="n">
        <f aca="false">SUM(D37:D46)</f>
        <v>9770000</v>
      </c>
      <c r="E47" s="71" t="s">
        <v>282</v>
      </c>
      <c r="F47" s="72"/>
    </row>
    <row r="48" customFormat="false" ht="13.5" hidden="false" customHeight="false" outlineLevel="0" collapsed="false">
      <c r="A48" s="68"/>
      <c r="B48" s="70"/>
      <c r="C48" s="70"/>
      <c r="D48" s="20"/>
      <c r="E48" s="71"/>
      <c r="F48" s="72"/>
    </row>
    <row r="49" customFormat="false" ht="12.75" hidden="false" customHeight="false" outlineLevel="0" collapsed="false">
      <c r="A49" s="68"/>
      <c r="B49" s="70" t="s">
        <v>293</v>
      </c>
      <c r="C49" s="70"/>
      <c r="D49" s="20" t="n">
        <v>14675045</v>
      </c>
      <c r="E49" s="71" t="s">
        <v>282</v>
      </c>
      <c r="F49" s="72"/>
    </row>
    <row r="50" customFormat="false" ht="12.75" hidden="false" customHeight="false" outlineLevel="0" collapsed="false">
      <c r="A50" s="68"/>
      <c r="B50" s="70"/>
      <c r="C50" s="70"/>
      <c r="D50" s="20"/>
      <c r="E50" s="71"/>
      <c r="F50" s="72"/>
    </row>
    <row r="51" customFormat="false" ht="12.75" hidden="false" customHeight="false" outlineLevel="0" collapsed="false">
      <c r="A51" s="68"/>
      <c r="B51" s="70" t="s">
        <v>294</v>
      </c>
      <c r="C51" s="70"/>
      <c r="D51" s="20" t="n">
        <v>36770293</v>
      </c>
      <c r="E51" s="71" t="s">
        <v>282</v>
      </c>
      <c r="F51" s="72"/>
    </row>
    <row r="52" customFormat="false" ht="12.75" hidden="false" customHeight="false" outlineLevel="0" collapsed="false">
      <c r="A52" s="68"/>
      <c r="B52" s="70"/>
      <c r="C52" s="70"/>
      <c r="D52" s="20"/>
      <c r="E52" s="71"/>
      <c r="F52" s="72"/>
    </row>
    <row r="53" customFormat="false" ht="12.75" hidden="false" customHeight="false" outlineLevel="0" collapsed="false">
      <c r="A53" s="68"/>
      <c r="B53" s="70" t="s">
        <v>295</v>
      </c>
      <c r="C53" s="70"/>
      <c r="D53" s="20" t="n">
        <v>-86990083</v>
      </c>
      <c r="E53" s="71" t="s">
        <v>282</v>
      </c>
      <c r="F53" s="72"/>
    </row>
    <row r="54" customFormat="false" ht="12.75" hidden="false" customHeight="false" outlineLevel="0" collapsed="false">
      <c r="A54" s="68"/>
      <c r="B54" s="70"/>
      <c r="C54" s="70"/>
      <c r="D54" s="20"/>
      <c r="E54" s="71"/>
      <c r="F54" s="72"/>
    </row>
    <row r="55" customFormat="false" ht="12.75" hidden="false" customHeight="false" outlineLevel="0" collapsed="false">
      <c r="A55" s="73"/>
      <c r="B55" s="74" t="s">
        <v>296</v>
      </c>
      <c r="C55" s="74"/>
      <c r="D55" s="23" t="n">
        <v>-1250442</v>
      </c>
      <c r="E55" s="69" t="s">
        <v>282</v>
      </c>
      <c r="F55" s="82"/>
    </row>
    <row r="56" customFormat="false" ht="12.75" hidden="false" customHeight="false" outlineLevel="0" collapsed="false">
      <c r="D56" s="20"/>
    </row>
    <row r="57" customFormat="false" ht="12.75" hidden="false" customHeight="false" outlineLevel="0" collapsed="false">
      <c r="D57" s="20"/>
    </row>
    <row r="58" customFormat="false" ht="12.75" hidden="false" customHeight="false" outlineLevel="0" collapsed="false">
      <c r="D58" s="20"/>
    </row>
    <row r="59" customFormat="false" ht="12.75" hidden="false" customHeight="false" outlineLevel="0" collapsed="false">
      <c r="D59" s="20"/>
    </row>
    <row r="60" customFormat="false" ht="12.75" hidden="false" customHeight="false" outlineLevel="0" collapsed="false">
      <c r="D60" s="83"/>
    </row>
    <row r="61" customFormat="false" ht="12.75" hidden="false" customHeight="false" outlineLevel="0" collapsed="false">
      <c r="D61" s="83"/>
    </row>
    <row r="62" customFormat="false" ht="12.75" hidden="false" customHeight="false" outlineLevel="0" collapsed="false">
      <c r="D62" s="83"/>
    </row>
    <row r="63" customFormat="false" ht="12.75" hidden="false" customHeight="false" outlineLevel="0" collapsed="false">
      <c r="D63" s="83"/>
    </row>
    <row r="64" customFormat="false" ht="12.75" hidden="false" customHeight="false" outlineLevel="0" collapsed="false">
      <c r="D64" s="83"/>
    </row>
    <row r="65" customFormat="false" ht="12.75" hidden="false" customHeight="false" outlineLevel="0" collapsed="false">
      <c r="D65" s="83"/>
    </row>
    <row r="66" customFormat="false" ht="12.75" hidden="false" customHeight="false" outlineLevel="0" collapsed="false">
      <c r="D66" s="83"/>
    </row>
    <row r="67" customFormat="false" ht="12.75" hidden="false" customHeight="false" outlineLevel="0" collapsed="false">
      <c r="D67" s="83"/>
    </row>
    <row r="68" customFormat="false" ht="12.75" hidden="false" customHeight="false" outlineLevel="0" collapsed="false">
      <c r="D68" s="83"/>
    </row>
    <row r="69" customFormat="false" ht="12.75" hidden="false" customHeight="false" outlineLevel="0" collapsed="false">
      <c r="D69" s="83"/>
    </row>
    <row r="70" customFormat="false" ht="12.75" hidden="false" customHeight="false" outlineLevel="0" collapsed="false">
      <c r="D70" s="83"/>
    </row>
    <row r="71" customFormat="false" ht="12.75" hidden="false" customHeight="false" outlineLevel="0" collapsed="false">
      <c r="D71" s="83"/>
    </row>
    <row r="72" customFormat="false" ht="12.75" hidden="false" customHeight="false" outlineLevel="0" collapsed="false">
      <c r="D72" s="83"/>
    </row>
    <row r="73" customFormat="false" ht="12.75" hidden="false" customHeight="false" outlineLevel="0" collapsed="false">
      <c r="D73" s="83"/>
    </row>
    <row r="74" customFormat="false" ht="12.75" hidden="false" customHeight="false" outlineLevel="0" collapsed="false">
      <c r="D74" s="83"/>
    </row>
    <row r="75" customFormat="false" ht="12.75" hidden="false" customHeight="false" outlineLevel="0" collapsed="false">
      <c r="D75" s="83"/>
    </row>
    <row r="76" customFormat="false" ht="12.75" hidden="false" customHeight="false" outlineLevel="0" collapsed="false">
      <c r="D76" s="83"/>
    </row>
    <row r="77" customFormat="false" ht="12.75" hidden="false" customHeight="false" outlineLevel="0" collapsed="false">
      <c r="D77" s="83"/>
    </row>
    <row r="78" customFormat="false" ht="12.75" hidden="false" customHeight="false" outlineLevel="0" collapsed="false">
      <c r="D78" s="83"/>
    </row>
    <row r="79" customFormat="false" ht="12.75" hidden="false" customHeight="false" outlineLevel="0" collapsed="false">
      <c r="D79" s="83"/>
    </row>
    <row r="80" customFormat="false" ht="12.75" hidden="false" customHeight="false" outlineLevel="0" collapsed="false">
      <c r="D80" s="83"/>
    </row>
    <row r="81" customFormat="false" ht="12.75" hidden="false" customHeight="false" outlineLevel="0" collapsed="false">
      <c r="D81" s="83"/>
    </row>
    <row r="82" customFormat="false" ht="12.75" hidden="false" customHeight="false" outlineLevel="0" collapsed="false">
      <c r="D82" s="83"/>
    </row>
    <row r="83" customFormat="false" ht="12.75" hidden="false" customHeight="false" outlineLevel="0" collapsed="false">
      <c r="D83" s="83"/>
    </row>
    <row r="84" customFormat="false" ht="12.75" hidden="false" customHeight="false" outlineLevel="0" collapsed="false">
      <c r="D84" s="83"/>
    </row>
    <row r="85" customFormat="false" ht="12.75" hidden="false" customHeight="false" outlineLevel="0" collapsed="false">
      <c r="D85" s="83"/>
    </row>
    <row r="86" customFormat="false" ht="12.75" hidden="false" customHeight="false" outlineLevel="0" collapsed="false">
      <c r="D86" s="83"/>
    </row>
    <row r="87" customFormat="false" ht="12.75" hidden="false" customHeight="false" outlineLevel="0" collapsed="false">
      <c r="D87" s="83"/>
    </row>
    <row r="88" customFormat="false" ht="12.75" hidden="false" customHeight="false" outlineLevel="0" collapsed="false">
      <c r="D88" s="83"/>
    </row>
    <row r="89" customFormat="false" ht="12.75" hidden="false" customHeight="false" outlineLevel="0" collapsed="false">
      <c r="D89" s="83"/>
    </row>
    <row r="90" customFormat="false" ht="12.75" hidden="false" customHeight="false" outlineLevel="0" collapsed="false">
      <c r="D90" s="83"/>
    </row>
    <row r="91" customFormat="false" ht="12.75" hidden="false" customHeight="false" outlineLevel="0" collapsed="false">
      <c r="D91" s="83"/>
    </row>
    <row r="92" customFormat="false" ht="12.75" hidden="false" customHeight="false" outlineLevel="0" collapsed="false">
      <c r="D92" s="83"/>
    </row>
    <row r="93" customFormat="false" ht="12.75" hidden="false" customHeight="false" outlineLevel="0" collapsed="false">
      <c r="D93" s="83"/>
    </row>
    <row r="94" customFormat="false" ht="12.75" hidden="false" customHeight="false" outlineLevel="0" collapsed="false">
      <c r="D94" s="83"/>
    </row>
    <row r="95" customFormat="false" ht="12.75" hidden="false" customHeight="false" outlineLevel="0" collapsed="false">
      <c r="D95" s="83"/>
    </row>
    <row r="96" customFormat="false" ht="12.75" hidden="false" customHeight="false" outlineLevel="0" collapsed="false">
      <c r="D96" s="83"/>
    </row>
    <row r="97" customFormat="false" ht="12.75" hidden="false" customHeight="false" outlineLevel="0" collapsed="false">
      <c r="D97" s="83"/>
    </row>
    <row r="98" customFormat="false" ht="12.75" hidden="false" customHeight="false" outlineLevel="0" collapsed="false">
      <c r="D98" s="83"/>
    </row>
    <row r="99" customFormat="false" ht="12.75" hidden="false" customHeight="false" outlineLevel="0" collapsed="false">
      <c r="D99" s="8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72"/>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I11" activeCellId="0" sqref="I11"/>
    </sheetView>
  </sheetViews>
  <sheetFormatPr defaultColWidth="9.0546875" defaultRowHeight="12.75" customHeight="true" zeroHeight="false" outlineLevelRow="0" outlineLevelCol="0"/>
  <cols>
    <col collapsed="false" customWidth="true" hidden="false" outlineLevel="0" max="2" min="2" style="0" width="30.99"/>
    <col collapsed="false" customWidth="true" hidden="false" outlineLevel="0" max="3" min="3" style="0" width="3.28"/>
    <col collapsed="false" customWidth="true" hidden="false" outlineLevel="0" max="4" min="4" style="0" width="14.85"/>
    <col collapsed="false" customWidth="true" hidden="false" outlineLevel="0" max="5" min="5" style="14" width="3.99"/>
    <col collapsed="false" customWidth="true" hidden="false" outlineLevel="0" max="6" min="6" style="0" width="12.28"/>
  </cols>
  <sheetData>
    <row r="1" customFormat="false" ht="18" hidden="false" customHeight="false" outlineLevel="0" collapsed="false">
      <c r="A1" s="63" t="s">
        <v>297</v>
      </c>
    </row>
    <row r="3" customFormat="false" ht="12.75" hidden="false" customHeight="false" outlineLevel="0" collapsed="false">
      <c r="A3" s="64" t="s">
        <v>254</v>
      </c>
      <c r="B3" s="65"/>
      <c r="C3" s="65"/>
      <c r="D3" s="65"/>
      <c r="E3" s="66"/>
      <c r="F3" s="67"/>
    </row>
    <row r="4" customFormat="false" ht="12.75" hidden="false" customHeight="false" outlineLevel="0" collapsed="false">
      <c r="A4" s="68"/>
      <c r="B4" s="69" t="s">
        <v>255</v>
      </c>
      <c r="C4" s="70"/>
      <c r="D4" s="23" t="n">
        <v>24499348</v>
      </c>
      <c r="E4" s="71"/>
      <c r="F4" s="72"/>
    </row>
    <row r="5" customFormat="false" ht="12.75" hidden="false" customHeight="false" outlineLevel="0" collapsed="false">
      <c r="A5" s="73"/>
      <c r="B5" s="69" t="s">
        <v>256</v>
      </c>
      <c r="C5" s="74"/>
      <c r="D5" s="23" t="n">
        <v>10814821</v>
      </c>
      <c r="E5" s="69"/>
      <c r="F5" s="75" t="n">
        <f aca="false">+D4/D5</f>
        <v>2.26534937563923</v>
      </c>
    </row>
    <row r="6" customFormat="false" ht="12.75" hidden="false" customHeight="false" outlineLevel="0" collapsed="false">
      <c r="B6" s="14"/>
    </row>
    <row r="7" customFormat="false" ht="12.75" hidden="false" customHeight="false" outlineLevel="0" collapsed="false">
      <c r="A7" s="64" t="s">
        <v>257</v>
      </c>
      <c r="B7" s="66"/>
      <c r="C7" s="65"/>
      <c r="D7" s="65"/>
      <c r="E7" s="66"/>
      <c r="F7" s="67"/>
    </row>
    <row r="8" customFormat="false" ht="12.75" hidden="false" customHeight="false" outlineLevel="0" collapsed="false">
      <c r="A8" s="68"/>
      <c r="B8" s="69" t="s">
        <v>258</v>
      </c>
      <c r="C8" s="70"/>
      <c r="D8" s="23" t="n">
        <v>-3482223</v>
      </c>
      <c r="E8" s="71"/>
      <c r="F8" s="72"/>
    </row>
    <row r="9" customFormat="false" ht="12.75" hidden="false" customHeight="false" outlineLevel="0" collapsed="false">
      <c r="A9" s="73"/>
      <c r="B9" s="69" t="s">
        <v>259</v>
      </c>
      <c r="C9" s="74"/>
      <c r="D9" s="23" t="n">
        <v>125631004</v>
      </c>
      <c r="E9" s="69"/>
      <c r="F9" s="76" t="n">
        <f aca="false">D8/D9</f>
        <v>-0.0277178633388936</v>
      </c>
    </row>
    <row r="10" customFormat="false" ht="12.75" hidden="false" customHeight="false" outlineLevel="0" collapsed="false">
      <c r="B10" s="14"/>
    </row>
    <row r="11" customFormat="false" ht="12.75" hidden="false" customHeight="false" outlineLevel="0" collapsed="false">
      <c r="A11" s="64" t="s">
        <v>260</v>
      </c>
      <c r="B11" s="66"/>
      <c r="C11" s="65"/>
      <c r="D11" s="65"/>
      <c r="E11" s="66"/>
      <c r="F11" s="67"/>
    </row>
    <row r="12" customFormat="false" ht="12.75" hidden="false" customHeight="false" outlineLevel="0" collapsed="false">
      <c r="A12" s="79"/>
      <c r="B12" s="69" t="s">
        <v>261</v>
      </c>
      <c r="C12" s="70"/>
      <c r="D12" s="77" t="n">
        <f aca="false">+D17</f>
        <v>67350583</v>
      </c>
      <c r="E12" s="71" t="s">
        <v>262</v>
      </c>
      <c r="F12" s="72"/>
    </row>
    <row r="13" customFormat="false" ht="12.75" hidden="false" customHeight="false" outlineLevel="0" collapsed="false">
      <c r="A13" s="79"/>
      <c r="B13" s="71" t="s">
        <v>263</v>
      </c>
      <c r="C13" s="70"/>
      <c r="D13" s="20" t="n">
        <f aca="false">+D20+D22+D26+D28+D24</f>
        <v>47676790</v>
      </c>
      <c r="E13" s="71" t="s">
        <v>282</v>
      </c>
      <c r="F13" s="78" t="n">
        <f aca="false">D12/D13</f>
        <v>1.41264927861125</v>
      </c>
    </row>
    <row r="14" customFormat="false" ht="11.25" hidden="false" customHeight="true" outlineLevel="0" collapsed="false">
      <c r="A14" s="79"/>
      <c r="B14" s="70"/>
      <c r="C14" s="70"/>
      <c r="D14" s="70"/>
      <c r="E14" s="71"/>
      <c r="F14" s="72"/>
    </row>
    <row r="15" customFormat="false" ht="12.75" hidden="false" customHeight="false" outlineLevel="0" collapsed="false">
      <c r="A15" s="79" t="s">
        <v>264</v>
      </c>
      <c r="B15" s="70" t="s">
        <v>298</v>
      </c>
      <c r="C15" s="70"/>
      <c r="D15" s="20" t="n">
        <v>67139394</v>
      </c>
      <c r="E15" s="71"/>
      <c r="F15" s="72"/>
    </row>
    <row r="16" customFormat="false" ht="12.75" hidden="false" customHeight="false" outlineLevel="0" collapsed="false">
      <c r="A16" s="79"/>
      <c r="B16" s="70" t="s">
        <v>267</v>
      </c>
      <c r="C16" s="70"/>
      <c r="D16" s="20" t="n">
        <v>211189</v>
      </c>
      <c r="E16" s="71"/>
      <c r="F16" s="72"/>
    </row>
    <row r="17" customFormat="false" ht="13.5" hidden="false" customHeight="false" outlineLevel="0" collapsed="false">
      <c r="A17" s="79"/>
      <c r="B17" s="70"/>
      <c r="C17" s="70"/>
      <c r="D17" s="80" t="n">
        <f aca="false">SUM(D15:D16)</f>
        <v>67350583</v>
      </c>
      <c r="E17" s="71" t="s">
        <v>262</v>
      </c>
      <c r="F17" s="72"/>
    </row>
    <row r="18" customFormat="false" ht="13.5" hidden="false" customHeight="false" outlineLevel="0" collapsed="false">
      <c r="A18" s="79"/>
      <c r="B18" s="70"/>
      <c r="C18" s="70"/>
      <c r="D18" s="70"/>
      <c r="E18" s="71"/>
      <c r="F18" s="72"/>
    </row>
    <row r="19" customFormat="false" ht="12.75" hidden="false" customHeight="false" outlineLevel="0" collapsed="false">
      <c r="A19" s="79" t="s">
        <v>263</v>
      </c>
      <c r="B19" s="70"/>
      <c r="C19" s="70"/>
      <c r="D19" s="20"/>
      <c r="E19" s="71"/>
      <c r="F19" s="72"/>
    </row>
    <row r="20" customFormat="false" ht="12.75" hidden="false" customHeight="false" outlineLevel="0" collapsed="false">
      <c r="A20" s="79"/>
      <c r="B20" s="70" t="s">
        <v>299</v>
      </c>
      <c r="C20" s="70"/>
      <c r="D20" s="20" t="n">
        <f aca="false">37500000+1000000</f>
        <v>38500000</v>
      </c>
      <c r="E20" s="71" t="s">
        <v>282</v>
      </c>
      <c r="F20" s="72"/>
    </row>
    <row r="21" customFormat="false" ht="12.75" hidden="false" customHeight="false" outlineLevel="0" collapsed="false">
      <c r="A21" s="79"/>
      <c r="B21" s="70"/>
      <c r="C21" s="70"/>
      <c r="D21" s="20"/>
      <c r="E21" s="71"/>
      <c r="F21" s="72"/>
    </row>
    <row r="22" customFormat="false" ht="12.75" hidden="false" customHeight="false" outlineLevel="0" collapsed="false">
      <c r="A22" s="79"/>
      <c r="B22" s="70" t="s">
        <v>294</v>
      </c>
      <c r="C22" s="70"/>
      <c r="D22" s="20" t="n">
        <v>46320822</v>
      </c>
      <c r="E22" s="71" t="s">
        <v>282</v>
      </c>
      <c r="F22" s="72"/>
    </row>
    <row r="23" customFormat="false" ht="12.75" hidden="false" customHeight="false" outlineLevel="0" collapsed="false">
      <c r="A23" s="79"/>
      <c r="B23" s="70"/>
      <c r="C23" s="70"/>
      <c r="D23" s="20"/>
      <c r="E23" s="71" t="s">
        <v>119</v>
      </c>
      <c r="F23" s="72"/>
    </row>
    <row r="24" customFormat="false" ht="12.75" hidden="false" customHeight="false" outlineLevel="0" collapsed="false">
      <c r="A24" s="79"/>
      <c r="B24" s="70" t="s">
        <v>300</v>
      </c>
      <c r="C24" s="70"/>
      <c r="D24" s="20" t="n">
        <v>8170000</v>
      </c>
      <c r="E24" s="71" t="s">
        <v>282</v>
      </c>
      <c r="F24" s="72"/>
    </row>
    <row r="25" customFormat="false" ht="12.75" hidden="false" customHeight="false" outlineLevel="0" collapsed="false">
      <c r="A25" s="68"/>
      <c r="B25" s="70"/>
      <c r="C25" s="70"/>
      <c r="D25" s="20"/>
      <c r="E25" s="71"/>
      <c r="F25" s="72"/>
    </row>
    <row r="26" customFormat="false" ht="12.75" hidden="false" customHeight="false" outlineLevel="0" collapsed="false">
      <c r="A26" s="68"/>
      <c r="B26" s="70" t="s">
        <v>295</v>
      </c>
      <c r="C26" s="70"/>
      <c r="D26" s="20" t="n">
        <v>-44262429</v>
      </c>
      <c r="E26" s="71" t="s">
        <v>282</v>
      </c>
      <c r="F26" s="72"/>
    </row>
    <row r="27" customFormat="false" ht="12.75" hidden="false" customHeight="false" outlineLevel="0" collapsed="false">
      <c r="A27" s="68"/>
      <c r="B27" s="70"/>
      <c r="C27" s="70"/>
      <c r="D27" s="20"/>
      <c r="E27" s="71"/>
      <c r="F27" s="72"/>
    </row>
    <row r="28" customFormat="false" ht="12.75" hidden="false" customHeight="false" outlineLevel="0" collapsed="false">
      <c r="A28" s="73"/>
      <c r="B28" s="74" t="s">
        <v>296</v>
      </c>
      <c r="C28" s="74"/>
      <c r="D28" s="23" t="n">
        <v>-1051603</v>
      </c>
      <c r="E28" s="69" t="s">
        <v>282</v>
      </c>
      <c r="F28" s="82"/>
    </row>
    <row r="29" customFormat="false" ht="12.75" hidden="false" customHeight="false" outlineLevel="0" collapsed="false">
      <c r="D29" s="20"/>
    </row>
    <row r="30" customFormat="false" ht="12.75" hidden="false" customHeight="false" outlineLevel="0" collapsed="false">
      <c r="D30" s="20"/>
    </row>
    <row r="31" customFormat="false" ht="12.75" hidden="false" customHeight="false" outlineLevel="0" collapsed="false">
      <c r="D31" s="20"/>
    </row>
    <row r="32" customFormat="false" ht="12.75" hidden="false" customHeight="false" outlineLevel="0" collapsed="false">
      <c r="D32" s="20"/>
    </row>
    <row r="33" customFormat="false" ht="12.75" hidden="false" customHeight="false" outlineLevel="0" collapsed="false">
      <c r="D33" s="83"/>
    </row>
    <row r="34" customFormat="false" ht="12.75" hidden="false" customHeight="false" outlineLevel="0" collapsed="false">
      <c r="D34" s="83"/>
    </row>
    <row r="35" customFormat="false" ht="12.75" hidden="false" customHeight="false" outlineLevel="0" collapsed="false">
      <c r="D35" s="83"/>
    </row>
    <row r="36" customFormat="false" ht="12.75" hidden="false" customHeight="false" outlineLevel="0" collapsed="false">
      <c r="D36" s="83"/>
    </row>
    <row r="37" customFormat="false" ht="12.75" hidden="false" customHeight="false" outlineLevel="0" collapsed="false">
      <c r="D37" s="83"/>
    </row>
    <row r="38" customFormat="false" ht="12.75" hidden="false" customHeight="false" outlineLevel="0" collapsed="false">
      <c r="D38" s="83"/>
    </row>
    <row r="39" customFormat="false" ht="12.75" hidden="false" customHeight="false" outlineLevel="0" collapsed="false">
      <c r="D39" s="83"/>
    </row>
    <row r="40" customFormat="false" ht="12.75" hidden="false" customHeight="false" outlineLevel="0" collapsed="false">
      <c r="D40" s="83"/>
    </row>
    <row r="41" customFormat="false" ht="12.75" hidden="false" customHeight="false" outlineLevel="0" collapsed="false">
      <c r="D41" s="83"/>
    </row>
    <row r="42" customFormat="false" ht="12.75" hidden="false" customHeight="false" outlineLevel="0" collapsed="false">
      <c r="D42" s="83"/>
    </row>
    <row r="43" customFormat="false" ht="12.75" hidden="false" customHeight="false" outlineLevel="0" collapsed="false">
      <c r="D43" s="83"/>
    </row>
    <row r="44" customFormat="false" ht="12.75" hidden="false" customHeight="false" outlineLevel="0" collapsed="false">
      <c r="D44" s="83"/>
    </row>
    <row r="45" customFormat="false" ht="12.75" hidden="false" customHeight="false" outlineLevel="0" collapsed="false">
      <c r="D45" s="83"/>
    </row>
    <row r="46" customFormat="false" ht="12.75" hidden="false" customHeight="false" outlineLevel="0" collapsed="false">
      <c r="D46" s="83"/>
    </row>
    <row r="47" customFormat="false" ht="12.75" hidden="false" customHeight="false" outlineLevel="0" collapsed="false">
      <c r="D47" s="83"/>
    </row>
    <row r="48" customFormat="false" ht="12.75" hidden="false" customHeight="false" outlineLevel="0" collapsed="false">
      <c r="D48" s="83"/>
    </row>
    <row r="49" customFormat="false" ht="12.75" hidden="false" customHeight="false" outlineLevel="0" collapsed="false">
      <c r="D49" s="83"/>
    </row>
    <row r="50" customFormat="false" ht="12.75" hidden="false" customHeight="false" outlineLevel="0" collapsed="false">
      <c r="D50" s="83"/>
    </row>
    <row r="51" customFormat="false" ht="12.75" hidden="false" customHeight="false" outlineLevel="0" collapsed="false">
      <c r="D51" s="83"/>
    </row>
    <row r="52" customFormat="false" ht="12.75" hidden="false" customHeight="false" outlineLevel="0" collapsed="false">
      <c r="D52" s="83"/>
    </row>
    <row r="53" customFormat="false" ht="12.75" hidden="false" customHeight="false" outlineLevel="0" collapsed="false">
      <c r="D53" s="83"/>
    </row>
    <row r="54" customFormat="false" ht="12.75" hidden="false" customHeight="false" outlineLevel="0" collapsed="false">
      <c r="D54" s="83"/>
    </row>
    <row r="55" customFormat="false" ht="12.75" hidden="false" customHeight="false" outlineLevel="0" collapsed="false">
      <c r="D55" s="83"/>
    </row>
    <row r="56" customFormat="false" ht="12.75" hidden="false" customHeight="false" outlineLevel="0" collapsed="false">
      <c r="D56" s="83"/>
    </row>
    <row r="57" customFormat="false" ht="12.75" hidden="false" customHeight="false" outlineLevel="0" collapsed="false">
      <c r="D57" s="83"/>
    </row>
    <row r="58" customFormat="false" ht="12.75" hidden="false" customHeight="false" outlineLevel="0" collapsed="false">
      <c r="D58" s="83"/>
    </row>
    <row r="59" customFormat="false" ht="12.75" hidden="false" customHeight="false" outlineLevel="0" collapsed="false">
      <c r="D59" s="83"/>
    </row>
    <row r="60" customFormat="false" ht="12.75" hidden="false" customHeight="false" outlineLevel="0" collapsed="false">
      <c r="D60" s="83"/>
    </row>
    <row r="61" customFormat="false" ht="12.75" hidden="false" customHeight="false" outlineLevel="0" collapsed="false">
      <c r="D61" s="83"/>
    </row>
    <row r="62" customFormat="false" ht="12.75" hidden="false" customHeight="false" outlineLevel="0" collapsed="false">
      <c r="D62" s="83"/>
    </row>
    <row r="63" customFormat="false" ht="12.75" hidden="false" customHeight="false" outlineLevel="0" collapsed="false">
      <c r="D63" s="83"/>
    </row>
    <row r="64" customFormat="false" ht="12.75" hidden="false" customHeight="false" outlineLevel="0" collapsed="false">
      <c r="D64" s="83"/>
    </row>
    <row r="65" customFormat="false" ht="12.75" hidden="false" customHeight="false" outlineLevel="0" collapsed="false">
      <c r="D65" s="83"/>
    </row>
    <row r="66" customFormat="false" ht="12.75" hidden="false" customHeight="false" outlineLevel="0" collapsed="false">
      <c r="D66" s="83"/>
    </row>
    <row r="67" customFormat="false" ht="12.75" hidden="false" customHeight="false" outlineLevel="0" collapsed="false">
      <c r="D67" s="83"/>
    </row>
    <row r="68" customFormat="false" ht="12.75" hidden="false" customHeight="false" outlineLevel="0" collapsed="false">
      <c r="D68" s="83"/>
    </row>
    <row r="69" customFormat="false" ht="12.75" hidden="false" customHeight="false" outlineLevel="0" collapsed="false">
      <c r="D69" s="83"/>
    </row>
    <row r="70" customFormat="false" ht="12.75" hidden="false" customHeight="false" outlineLevel="0" collapsed="false">
      <c r="D70" s="83"/>
    </row>
    <row r="71" customFormat="false" ht="12.75" hidden="false" customHeight="false" outlineLevel="0" collapsed="false">
      <c r="D71" s="83"/>
    </row>
    <row r="72" customFormat="false" ht="12.75" hidden="false" customHeight="false" outlineLevel="0" collapsed="false">
      <c r="D72" s="8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89"/>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E86" activeCellId="0" sqref="E86"/>
    </sheetView>
  </sheetViews>
  <sheetFormatPr defaultColWidth="9.0546875" defaultRowHeight="12.75" customHeight="true" zeroHeight="false" outlineLevelRow="0" outlineLevelCol="0"/>
  <cols>
    <col collapsed="false" customWidth="true" hidden="false" outlineLevel="0" max="1" min="1" style="0" width="65.99"/>
    <col collapsed="false" customWidth="true" hidden="false" outlineLevel="0" max="2" min="2" style="0" width="13.85"/>
    <col collapsed="false" customWidth="true" hidden="false" outlineLevel="0" max="10" min="3" style="0" width="9.56"/>
  </cols>
  <sheetData>
    <row r="1" customFormat="false" ht="18" hidden="false" customHeight="false" outlineLevel="0" collapsed="false">
      <c r="A1" s="84" t="s">
        <v>301</v>
      </c>
      <c r="B1" s="84"/>
    </row>
    <row r="2" customFormat="false" ht="18" hidden="false" customHeight="false" outlineLevel="0" collapsed="false">
      <c r="A2" s="85" t="n">
        <v>36616</v>
      </c>
      <c r="B2" s="85"/>
    </row>
    <row r="4" customFormat="false" ht="12.75" hidden="false" customHeight="false" outlineLevel="0" collapsed="false">
      <c r="B4" s="86" t="n">
        <v>36616</v>
      </c>
    </row>
    <row r="5" customFormat="false" ht="12.75" hidden="false" customHeight="false" outlineLevel="0" collapsed="false">
      <c r="A5" s="1" t="s">
        <v>302</v>
      </c>
      <c r="B5" s="86"/>
    </row>
    <row r="6" customFormat="false" ht="12.75" hidden="false" customHeight="false" outlineLevel="0" collapsed="false">
      <c r="A6" s="0" t="s">
        <v>89</v>
      </c>
      <c r="B6" s="20" t="n">
        <v>5293263</v>
      </c>
    </row>
    <row r="7" customFormat="false" ht="12.75" hidden="false" customHeight="false" outlineLevel="0" collapsed="false">
      <c r="A7" s="0" t="s">
        <v>303</v>
      </c>
      <c r="B7" s="20" t="n">
        <v>1272056</v>
      </c>
    </row>
    <row r="8" customFormat="false" ht="12.75" hidden="false" customHeight="false" outlineLevel="0" collapsed="false">
      <c r="A8" s="0" t="s">
        <v>304</v>
      </c>
      <c r="B8" s="20" t="n">
        <v>9109724</v>
      </c>
    </row>
    <row r="9" customFormat="false" ht="12.75" hidden="false" customHeight="false" outlineLevel="0" collapsed="false">
      <c r="A9" s="0" t="s">
        <v>305</v>
      </c>
      <c r="B9" s="20" t="n">
        <v>6572859</v>
      </c>
    </row>
    <row r="10" customFormat="false" ht="12.75" hidden="false" customHeight="false" outlineLevel="0" collapsed="false">
      <c r="A10" s="0" t="s">
        <v>306</v>
      </c>
      <c r="B10" s="20" t="n">
        <v>521821</v>
      </c>
    </row>
    <row r="11" customFormat="false" ht="12.75" hidden="false" customHeight="false" outlineLevel="0" collapsed="false">
      <c r="A11" s="0" t="s">
        <v>307</v>
      </c>
      <c r="B11" s="20" t="n">
        <v>721805</v>
      </c>
    </row>
    <row r="12" customFormat="false" ht="12.75" hidden="false" customHeight="false" outlineLevel="0" collapsed="false">
      <c r="A12" s="50" t="s">
        <v>308</v>
      </c>
      <c r="B12" s="87" t="n">
        <f aca="false">SUM(B6:B11)</f>
        <v>23491528</v>
      </c>
      <c r="C12" s="50"/>
      <c r="D12" s="50"/>
      <c r="E12" s="50"/>
      <c r="F12" s="50"/>
      <c r="G12" s="50"/>
      <c r="H12" s="50"/>
      <c r="I12" s="50"/>
      <c r="J12" s="50"/>
    </row>
    <row r="13" customFormat="false" ht="12.75" hidden="false" customHeight="false" outlineLevel="0" collapsed="false">
      <c r="B13" s="20"/>
    </row>
    <row r="14" customFormat="false" ht="12.75" hidden="false" customHeight="false" outlineLevel="0" collapsed="false">
      <c r="A14" s="0" t="s">
        <v>309</v>
      </c>
      <c r="B14" s="20" t="n">
        <v>60730928</v>
      </c>
    </row>
    <row r="15" customFormat="false" ht="12.75" hidden="false" customHeight="false" outlineLevel="0" collapsed="false">
      <c r="B15" s="20"/>
    </row>
    <row r="16" customFormat="false" ht="12.75" hidden="false" customHeight="false" outlineLevel="0" collapsed="false">
      <c r="A16" s="1" t="s">
        <v>310</v>
      </c>
      <c r="B16" s="20"/>
    </row>
    <row r="17" customFormat="false" ht="12.75" hidden="false" customHeight="false" outlineLevel="0" collapsed="false">
      <c r="A17" s="0" t="s">
        <v>311</v>
      </c>
      <c r="B17" s="88" t="n">
        <v>181548</v>
      </c>
    </row>
    <row r="18" customFormat="false" ht="12.75" hidden="false" customHeight="false" outlineLevel="0" collapsed="false">
      <c r="B18" s="20"/>
    </row>
    <row r="19" customFormat="false" ht="12.75" hidden="false" customHeight="false" outlineLevel="0" collapsed="false">
      <c r="A19" s="0" t="s">
        <v>312</v>
      </c>
      <c r="B19" s="20" t="n">
        <v>1053625</v>
      </c>
    </row>
    <row r="20" customFormat="false" ht="12.75" hidden="false" customHeight="false" outlineLevel="0" collapsed="false">
      <c r="B20" s="20"/>
    </row>
    <row r="21" customFormat="false" ht="12.75" hidden="false" customHeight="false" outlineLevel="0" collapsed="false">
      <c r="A21" s="1" t="s">
        <v>313</v>
      </c>
      <c r="B21" s="20"/>
    </row>
    <row r="22" customFormat="false" ht="12.75" hidden="false" customHeight="false" outlineLevel="0" collapsed="false">
      <c r="A22" s="0" t="s">
        <v>314</v>
      </c>
      <c r="B22" s="20" t="n">
        <v>191426598</v>
      </c>
    </row>
    <row r="23" customFormat="false" ht="12.75" hidden="false" customHeight="false" outlineLevel="0" collapsed="false">
      <c r="A23" s="0" t="s">
        <v>315</v>
      </c>
      <c r="B23" s="20" t="n">
        <v>40283178</v>
      </c>
    </row>
    <row r="24" customFormat="false" ht="12.75" hidden="false" customHeight="false" outlineLevel="0" collapsed="false">
      <c r="A24" s="0" t="s">
        <v>316</v>
      </c>
      <c r="B24" s="20" t="n">
        <v>36993152</v>
      </c>
    </row>
    <row r="25" customFormat="false" ht="12.75" hidden="false" customHeight="false" outlineLevel="0" collapsed="false">
      <c r="A25" s="0" t="s">
        <v>317</v>
      </c>
      <c r="B25" s="20" t="n">
        <v>12307623</v>
      </c>
    </row>
    <row r="26" customFormat="false" ht="12.75" hidden="false" customHeight="false" outlineLevel="0" collapsed="false">
      <c r="A26" s="0" t="s">
        <v>318</v>
      </c>
      <c r="B26" s="20" t="n">
        <v>8102708</v>
      </c>
    </row>
    <row r="27" customFormat="false" ht="12.75" hidden="false" customHeight="false" outlineLevel="0" collapsed="false">
      <c r="A27" s="0" t="s">
        <v>319</v>
      </c>
      <c r="B27" s="20" t="n">
        <v>579337</v>
      </c>
    </row>
    <row r="28" customFormat="false" ht="12.75" hidden="false" customHeight="false" outlineLevel="0" collapsed="false">
      <c r="A28" s="50" t="s">
        <v>320</v>
      </c>
      <c r="B28" s="87" t="n">
        <f aca="false">SUM(B22:B27)</f>
        <v>289692596</v>
      </c>
      <c r="C28" s="50"/>
      <c r="D28" s="50"/>
      <c r="E28" s="50"/>
      <c r="F28" s="50"/>
      <c r="G28" s="50"/>
      <c r="H28" s="50"/>
      <c r="I28" s="50"/>
      <c r="J28" s="50"/>
    </row>
    <row r="29" customFormat="false" ht="12.75" hidden="false" customHeight="false" outlineLevel="0" collapsed="false">
      <c r="B29" s="20"/>
    </row>
    <row r="30" customFormat="false" ht="12.75" hidden="false" customHeight="false" outlineLevel="0" collapsed="false">
      <c r="A30" s="1" t="s">
        <v>321</v>
      </c>
      <c r="B30" s="20"/>
    </row>
    <row r="31" customFormat="false" ht="12.75" hidden="false" customHeight="false" outlineLevel="0" collapsed="false">
      <c r="A31" s="0" t="s">
        <v>322</v>
      </c>
      <c r="B31" s="20" t="n">
        <v>0</v>
      </c>
    </row>
    <row r="32" customFormat="false" ht="12.75" hidden="false" customHeight="false" outlineLevel="0" collapsed="false">
      <c r="B32" s="20"/>
    </row>
    <row r="33" customFormat="false" ht="15.75" hidden="false" customHeight="false" outlineLevel="0" collapsed="false">
      <c r="A33" s="89" t="s">
        <v>323</v>
      </c>
      <c r="B33" s="90" t="n">
        <f aca="false">+B12+B17+B28+B31+B14+B19</f>
        <v>375150225</v>
      </c>
      <c r="C33" s="89"/>
      <c r="D33" s="89"/>
      <c r="E33" s="89"/>
      <c r="F33" s="89"/>
      <c r="G33" s="89"/>
      <c r="H33" s="89"/>
      <c r="I33" s="89"/>
      <c r="J33" s="89"/>
    </row>
    <row r="34" customFormat="false" ht="13.5" hidden="false" customHeight="false" outlineLevel="0" collapsed="false">
      <c r="B34" s="20"/>
    </row>
    <row r="35" customFormat="false" ht="12.75" hidden="false" customHeight="false" outlineLevel="0" collapsed="false">
      <c r="B35" s="20"/>
    </row>
    <row r="36" customFormat="false" ht="12.75" hidden="false" customHeight="false" outlineLevel="0" collapsed="false">
      <c r="A36" s="1" t="s">
        <v>324</v>
      </c>
      <c r="B36" s="20"/>
    </row>
    <row r="37" customFormat="false" ht="12.75" hidden="false" customHeight="false" outlineLevel="0" collapsed="false">
      <c r="A37" s="1"/>
      <c r="B37" s="20"/>
    </row>
    <row r="38" customFormat="false" ht="12.75" hidden="false" customHeight="false" outlineLevel="0" collapsed="false">
      <c r="A38" s="1" t="s">
        <v>325</v>
      </c>
      <c r="B38" s="20"/>
    </row>
    <row r="39" customFormat="false" ht="12.75" hidden="false" customHeight="false" outlineLevel="0" collapsed="false">
      <c r="A39" s="0" t="s">
        <v>326</v>
      </c>
      <c r="B39" s="20" t="n">
        <v>15360241</v>
      </c>
    </row>
    <row r="40" customFormat="false" ht="12.75" hidden="false" customHeight="false" outlineLevel="0" collapsed="false">
      <c r="A40" s="0" t="s">
        <v>327</v>
      </c>
      <c r="B40" s="20" t="n">
        <v>6289803</v>
      </c>
    </row>
    <row r="41" customFormat="false" ht="12.75" hidden="false" customHeight="false" outlineLevel="0" collapsed="false">
      <c r="A41" s="0" t="s">
        <v>328</v>
      </c>
      <c r="B41" s="20" t="n">
        <v>40341266</v>
      </c>
    </row>
    <row r="42" customFormat="false" ht="12.75" hidden="false" customHeight="false" outlineLevel="0" collapsed="false">
      <c r="A42" s="0" t="s">
        <v>265</v>
      </c>
      <c r="B42" s="20" t="n">
        <v>2052532</v>
      </c>
    </row>
    <row r="43" customFormat="false" ht="12.75" hidden="false" customHeight="false" outlineLevel="0" collapsed="false">
      <c r="A43" s="0" t="s">
        <v>329</v>
      </c>
      <c r="B43" s="88" t="n">
        <f aca="false">SUM(B39:B42)</f>
        <v>64043842</v>
      </c>
    </row>
    <row r="44" customFormat="false" ht="12.75" hidden="false" customHeight="false" outlineLevel="0" collapsed="false">
      <c r="B44" s="20"/>
    </row>
    <row r="45" customFormat="false" ht="12.75" hidden="false" customHeight="false" outlineLevel="0" collapsed="false">
      <c r="A45" s="1" t="s">
        <v>330</v>
      </c>
      <c r="B45" s="20"/>
    </row>
    <row r="46" customFormat="false" ht="12.75" hidden="false" customHeight="false" outlineLevel="0" collapsed="false">
      <c r="A46" s="0" t="s">
        <v>331</v>
      </c>
      <c r="B46" s="20" t="n">
        <v>10430126</v>
      </c>
    </row>
    <row r="47" customFormat="false" ht="12.75" hidden="false" customHeight="false" outlineLevel="0" collapsed="false">
      <c r="A47" s="0" t="s">
        <v>267</v>
      </c>
      <c r="B47" s="20" t="n">
        <v>5082353</v>
      </c>
    </row>
    <row r="48" customFormat="false" ht="12.75" hidden="false" customHeight="false" outlineLevel="0" collapsed="false">
      <c r="A48" s="0" t="s">
        <v>332</v>
      </c>
      <c r="B48" s="88" t="n">
        <f aca="false">SUM(B46:B47)</f>
        <v>15512479</v>
      </c>
    </row>
    <row r="49" customFormat="false" ht="12.75" hidden="false" customHeight="false" outlineLevel="0" collapsed="false">
      <c r="B49" s="20"/>
    </row>
    <row r="50" customFormat="false" ht="12.75" hidden="false" customHeight="false" outlineLevel="0" collapsed="false">
      <c r="A50" s="1" t="s">
        <v>333</v>
      </c>
      <c r="B50" s="20"/>
    </row>
    <row r="51" customFormat="false" ht="12.75" hidden="false" customHeight="false" outlineLevel="0" collapsed="false">
      <c r="A51" s="0" t="s">
        <v>334</v>
      </c>
      <c r="B51" s="20" t="n">
        <v>0</v>
      </c>
    </row>
    <row r="52" customFormat="false" ht="12.75" hidden="false" customHeight="false" outlineLevel="0" collapsed="false">
      <c r="A52" s="0" t="s">
        <v>335</v>
      </c>
      <c r="B52" s="20" t="n">
        <v>275355403</v>
      </c>
    </row>
    <row r="53" customFormat="false" ht="12.75" hidden="false" customHeight="false" outlineLevel="0" collapsed="false">
      <c r="A53" s="0" t="s">
        <v>299</v>
      </c>
      <c r="B53" s="20" t="n">
        <v>16000000</v>
      </c>
    </row>
    <row r="54" customFormat="false" ht="12.75" hidden="false" customHeight="false" outlineLevel="0" collapsed="false">
      <c r="A54" s="0" t="s">
        <v>336</v>
      </c>
      <c r="B54" s="20" t="n">
        <v>8763688</v>
      </c>
    </row>
    <row r="55" customFormat="false" ht="12.75" hidden="false" customHeight="false" outlineLevel="0" collapsed="false">
      <c r="A55" s="0" t="s">
        <v>337</v>
      </c>
      <c r="B55" s="20" t="n">
        <v>14675045</v>
      </c>
    </row>
    <row r="56" customFormat="false" ht="12.75" hidden="false" customHeight="false" outlineLevel="0" collapsed="false">
      <c r="B56" s="20" t="n">
        <v>0</v>
      </c>
    </row>
    <row r="57" customFormat="false" ht="12.75" hidden="false" customHeight="false" outlineLevel="0" collapsed="false">
      <c r="A57" s="0" t="s">
        <v>338</v>
      </c>
      <c r="B57" s="88" t="n">
        <f aca="false">SUM(B51:B56)</f>
        <v>314794136</v>
      </c>
    </row>
    <row r="58" customFormat="false" ht="12.75" hidden="false" customHeight="false" outlineLevel="0" collapsed="false">
      <c r="B58" s="20"/>
    </row>
    <row r="59" customFormat="false" ht="12.75" hidden="false" customHeight="false" outlineLevel="0" collapsed="false">
      <c r="A59" s="1" t="s">
        <v>339</v>
      </c>
      <c r="B59" s="91" t="n">
        <f aca="false">+B43+B48+B57</f>
        <v>394350457</v>
      </c>
    </row>
    <row r="60" customFormat="false" ht="12.75" hidden="false" customHeight="false" outlineLevel="0" collapsed="false">
      <c r="B60" s="20"/>
    </row>
    <row r="61" customFormat="false" ht="12.75" hidden="false" customHeight="false" outlineLevel="0" collapsed="false">
      <c r="B61" s="20"/>
    </row>
    <row r="62" customFormat="false" ht="12.75" hidden="false" customHeight="false" outlineLevel="0" collapsed="false">
      <c r="A62" s="1" t="s">
        <v>340</v>
      </c>
      <c r="B62" s="20"/>
    </row>
    <row r="63" customFormat="false" ht="12.75" hidden="false" customHeight="false" outlineLevel="0" collapsed="false">
      <c r="A63" s="0" t="s">
        <v>294</v>
      </c>
      <c r="B63" s="20" t="n">
        <v>36770293</v>
      </c>
    </row>
    <row r="64" customFormat="false" ht="12.75" hidden="false" customHeight="false" outlineLevel="0" collapsed="false">
      <c r="A64" s="0" t="s">
        <v>341</v>
      </c>
      <c r="B64" s="20" t="n">
        <v>22500000</v>
      </c>
    </row>
    <row r="65" customFormat="false" ht="12.75" hidden="false" customHeight="false" outlineLevel="0" collapsed="false">
      <c r="A65" s="0" t="s">
        <v>342</v>
      </c>
      <c r="B65" s="20" t="n">
        <v>9770000</v>
      </c>
    </row>
    <row r="66" customFormat="false" ht="12.75" hidden="false" customHeight="false" outlineLevel="0" collapsed="false">
      <c r="A66" s="0" t="s">
        <v>343</v>
      </c>
      <c r="B66" s="20" t="n">
        <v>-1250442</v>
      </c>
    </row>
    <row r="67" customFormat="false" ht="12.75" hidden="false" customHeight="false" outlineLevel="0" collapsed="false">
      <c r="A67" s="0" t="s">
        <v>344</v>
      </c>
      <c r="B67" s="20" t="n">
        <v>-86990083</v>
      </c>
    </row>
    <row r="68" customFormat="false" ht="12.75" hidden="false" customHeight="false" outlineLevel="0" collapsed="false">
      <c r="A68" s="1" t="s">
        <v>345</v>
      </c>
      <c r="B68" s="92" t="n">
        <f aca="false">SUM(B63:B67)</f>
        <v>-19200232</v>
      </c>
      <c r="C68" s="1"/>
      <c r="D68" s="1"/>
      <c r="E68" s="1"/>
      <c r="F68" s="1"/>
      <c r="G68" s="1"/>
      <c r="H68" s="1"/>
      <c r="I68" s="1"/>
      <c r="J68" s="1"/>
    </row>
    <row r="69" customFormat="false" ht="12.75" hidden="false" customHeight="false" outlineLevel="0" collapsed="false">
      <c r="B69" s="20"/>
    </row>
    <row r="70" customFormat="false" ht="13.5" hidden="false" customHeight="false" outlineLevel="0" collapsed="false">
      <c r="A70" s="1" t="s">
        <v>346</v>
      </c>
      <c r="B70" s="93" t="n">
        <f aca="false">+B59+B68</f>
        <v>375150225</v>
      </c>
    </row>
    <row r="71" customFormat="false" ht="13.5" hidden="false" customHeight="false" outlineLevel="0" collapsed="false">
      <c r="B71" s="20"/>
    </row>
    <row r="72" customFormat="false" ht="12.75" hidden="false" customHeight="false" outlineLevel="0" collapsed="false">
      <c r="A72" s="0" t="s">
        <v>347</v>
      </c>
      <c r="B72" s="20" t="n">
        <f aca="false">+B70-B33</f>
        <v>0</v>
      </c>
    </row>
    <row r="73" customFormat="false" ht="12.75" hidden="false" customHeight="false" outlineLevel="0" collapsed="false">
      <c r="B73" s="20"/>
    </row>
    <row r="74" customFormat="false" ht="12.75" hidden="false" customHeight="false" outlineLevel="0" collapsed="false">
      <c r="A74" s="1" t="s">
        <v>348</v>
      </c>
      <c r="B74" s="20"/>
    </row>
    <row r="75" customFormat="false" ht="12.75" hidden="false" customHeight="false" outlineLevel="0" collapsed="false">
      <c r="A75" s="1" t="s">
        <v>349</v>
      </c>
      <c r="B75" s="20"/>
    </row>
    <row r="76" customFormat="false" ht="12.75" hidden="false" customHeight="false" outlineLevel="0" collapsed="false">
      <c r="A76" s="0" t="s">
        <v>350</v>
      </c>
      <c r="B76" s="20" t="n">
        <v>460590</v>
      </c>
      <c r="D76" s="94"/>
    </row>
    <row r="77" customFormat="false" ht="12.75" hidden="false" customHeight="false" outlineLevel="0" collapsed="false">
      <c r="A77" s="0" t="s">
        <v>351</v>
      </c>
      <c r="B77" s="88" t="n">
        <f aca="false">SUM(B76)</f>
        <v>460590</v>
      </c>
      <c r="D77" s="94"/>
    </row>
    <row r="78" customFormat="false" ht="12.75" hidden="false" customHeight="false" outlineLevel="0" collapsed="false">
      <c r="B78" s="20"/>
    </row>
    <row r="79" customFormat="false" ht="12.75" hidden="false" customHeight="false" outlineLevel="0" collapsed="false">
      <c r="A79" s="1" t="s">
        <v>352</v>
      </c>
      <c r="B79" s="20"/>
    </row>
    <row r="80" customFormat="false" ht="12.75" hidden="false" customHeight="false" outlineLevel="0" collapsed="false">
      <c r="A80" s="0" t="s">
        <v>353</v>
      </c>
      <c r="B80" s="20" t="n">
        <v>1196634</v>
      </c>
    </row>
    <row r="81" customFormat="false" ht="12.75" hidden="false" customHeight="false" outlineLevel="0" collapsed="false">
      <c r="A81" s="0" t="s">
        <v>354</v>
      </c>
      <c r="B81" s="20" t="n">
        <v>1091314</v>
      </c>
    </row>
    <row r="82" customFormat="false" ht="12.75" hidden="false" customHeight="false" outlineLevel="0" collapsed="false">
      <c r="A82" s="0" t="s">
        <v>355</v>
      </c>
      <c r="B82" s="20" t="n">
        <v>461718</v>
      </c>
    </row>
    <row r="83" customFormat="false" ht="12.75" hidden="false" customHeight="false" outlineLevel="0" collapsed="false">
      <c r="A83" s="0" t="s">
        <v>356</v>
      </c>
      <c r="B83" s="20" t="n">
        <v>4832195</v>
      </c>
    </row>
    <row r="84" customFormat="false" ht="12.75" hidden="false" customHeight="false" outlineLevel="0" collapsed="false">
      <c r="A84" s="0" t="s">
        <v>357</v>
      </c>
      <c r="B84" s="20" t="n">
        <v>2221348</v>
      </c>
    </row>
    <row r="85" customFormat="false" ht="12.75" hidden="false" customHeight="false" outlineLevel="0" collapsed="false">
      <c r="A85" s="0" t="s">
        <v>358</v>
      </c>
      <c r="B85" s="20" t="n">
        <v>768960</v>
      </c>
    </row>
    <row r="86" customFormat="false" ht="13.5" hidden="false" customHeight="false" outlineLevel="0" collapsed="false">
      <c r="A86" s="0" t="s">
        <v>359</v>
      </c>
      <c r="B86" s="81" t="n">
        <f aca="false">SUM(B80:B85)</f>
        <v>10572169</v>
      </c>
    </row>
    <row r="87" customFormat="false" ht="13.5" hidden="false" customHeight="false" outlineLevel="0" collapsed="false">
      <c r="B87" s="20" t="n">
        <v>0</v>
      </c>
    </row>
    <row r="88" customFormat="false" ht="12.75" hidden="false" customHeight="false" outlineLevel="0" collapsed="false">
      <c r="A88" s="0" t="s">
        <v>360</v>
      </c>
      <c r="B88" s="20" t="n">
        <v>108150</v>
      </c>
    </row>
    <row r="89" customFormat="false" ht="12.75" hidden="false" customHeight="false" outlineLevel="0" collapsed="false">
      <c r="A89" s="0" t="s">
        <v>361</v>
      </c>
      <c r="B89" s="20" t="n">
        <v>805059</v>
      </c>
    </row>
    <row r="90" customFormat="false" ht="12.75" hidden="false" customHeight="false" outlineLevel="0" collapsed="false">
      <c r="A90" s="0" t="s">
        <v>119</v>
      </c>
      <c r="B90" s="20" t="n">
        <v>0</v>
      </c>
    </row>
    <row r="91" customFormat="false" ht="13.5" hidden="false" customHeight="false" outlineLevel="0" collapsed="false">
      <c r="A91" s="1" t="s">
        <v>362</v>
      </c>
      <c r="B91" s="93" t="n">
        <f aca="false">+B76-B86+B88+B89</f>
        <v>-9198370</v>
      </c>
    </row>
    <row r="92" customFormat="false" ht="13.5" hidden="false" customHeight="false" outlineLevel="0" collapsed="false">
      <c r="B92" s="20"/>
    </row>
    <row r="93" customFormat="false" ht="12.75" hidden="false" customHeight="false" outlineLevel="0" collapsed="false">
      <c r="B93" s="20"/>
    </row>
    <row r="94" customFormat="false" ht="12.75" hidden="false" customHeight="false" outlineLevel="0" collapsed="false">
      <c r="B94" s="20"/>
    </row>
    <row r="95" customFormat="false" ht="12.75" hidden="false" customHeight="false" outlineLevel="0" collapsed="false">
      <c r="B95" s="20"/>
    </row>
    <row r="96" customFormat="false" ht="12.75" hidden="false" customHeight="false" outlineLevel="0" collapsed="false">
      <c r="B96" s="20"/>
    </row>
    <row r="97" customFormat="false" ht="12.75" hidden="false" customHeight="false" outlineLevel="0" collapsed="false">
      <c r="B97" s="20"/>
    </row>
    <row r="98" customFormat="false" ht="12.75" hidden="false" customHeight="false" outlineLevel="0" collapsed="false">
      <c r="B98" s="20"/>
    </row>
    <row r="99" customFormat="false" ht="12.75" hidden="false" customHeight="false" outlineLevel="0" collapsed="false">
      <c r="B99" s="20"/>
    </row>
    <row r="100" customFormat="false" ht="12.75" hidden="false" customHeight="false" outlineLevel="0" collapsed="false">
      <c r="B100" s="20"/>
    </row>
    <row r="101" customFormat="false" ht="12.75" hidden="false" customHeight="false" outlineLevel="0" collapsed="false">
      <c r="B101" s="20"/>
    </row>
    <row r="102" customFormat="false" ht="12.75" hidden="false" customHeight="false" outlineLevel="0" collapsed="false">
      <c r="B102" s="20"/>
    </row>
    <row r="103" customFormat="false" ht="12.75" hidden="false" customHeight="false" outlineLevel="0" collapsed="false">
      <c r="B103" s="20"/>
    </row>
    <row r="104" customFormat="false" ht="12.75" hidden="false" customHeight="false" outlineLevel="0" collapsed="false">
      <c r="B104" s="20"/>
    </row>
    <row r="105" customFormat="false" ht="12.75" hidden="false" customHeight="false" outlineLevel="0" collapsed="false">
      <c r="B105" s="20"/>
    </row>
    <row r="106" customFormat="false" ht="12.75" hidden="false" customHeight="false" outlineLevel="0" collapsed="false">
      <c r="B106" s="20"/>
    </row>
    <row r="107" customFormat="false" ht="12.75" hidden="false" customHeight="false" outlineLevel="0" collapsed="false">
      <c r="B107" s="20"/>
    </row>
    <row r="108" customFormat="false" ht="12.75" hidden="false" customHeight="false" outlineLevel="0" collapsed="false">
      <c r="B108" s="20"/>
    </row>
    <row r="109" customFormat="false" ht="12.75" hidden="false" customHeight="false" outlineLevel="0" collapsed="false">
      <c r="B109" s="20"/>
    </row>
    <row r="110" customFormat="false" ht="12.75" hidden="false" customHeight="false" outlineLevel="0" collapsed="false">
      <c r="B110" s="20"/>
    </row>
    <row r="111" customFormat="false" ht="12.75" hidden="false" customHeight="false" outlineLevel="0" collapsed="false">
      <c r="B111" s="20"/>
    </row>
    <row r="112" customFormat="false" ht="12.75" hidden="false" customHeight="false" outlineLevel="0" collapsed="false">
      <c r="B112" s="20"/>
    </row>
    <row r="113" customFormat="false" ht="12.75" hidden="false" customHeight="false" outlineLevel="0" collapsed="false">
      <c r="B113" s="20"/>
    </row>
    <row r="114" customFormat="false" ht="12.75" hidden="false" customHeight="false" outlineLevel="0" collapsed="false">
      <c r="B114" s="20"/>
    </row>
    <row r="115" customFormat="false" ht="12.75" hidden="false" customHeight="false" outlineLevel="0" collapsed="false">
      <c r="B115" s="20"/>
    </row>
    <row r="116" customFormat="false" ht="12.75" hidden="false" customHeight="false" outlineLevel="0" collapsed="false">
      <c r="B116" s="20"/>
    </row>
    <row r="117" customFormat="false" ht="12.75" hidden="false" customHeight="false" outlineLevel="0" collapsed="false">
      <c r="B117" s="20"/>
    </row>
    <row r="118" customFormat="false" ht="12.75" hidden="false" customHeight="false" outlineLevel="0" collapsed="false">
      <c r="B118" s="20"/>
    </row>
    <row r="119" customFormat="false" ht="12.75" hidden="false" customHeight="false" outlineLevel="0" collapsed="false">
      <c r="B119" s="20"/>
    </row>
    <row r="120" customFormat="false" ht="12.75" hidden="false" customHeight="false" outlineLevel="0" collapsed="false">
      <c r="B120" s="20"/>
    </row>
    <row r="121" customFormat="false" ht="12.75" hidden="false" customHeight="false" outlineLevel="0" collapsed="false">
      <c r="B121" s="20"/>
    </row>
    <row r="122" customFormat="false" ht="12.75" hidden="false" customHeight="false" outlineLevel="0" collapsed="false">
      <c r="B122" s="20"/>
    </row>
    <row r="123" customFormat="false" ht="12.75" hidden="false" customHeight="false" outlineLevel="0" collapsed="false">
      <c r="B123" s="20"/>
    </row>
    <row r="124" customFormat="false" ht="12.75" hidden="false" customHeight="false" outlineLevel="0" collapsed="false">
      <c r="B124" s="20"/>
    </row>
    <row r="125" customFormat="false" ht="12.75" hidden="false" customHeight="false" outlineLevel="0" collapsed="false">
      <c r="B125" s="20"/>
    </row>
    <row r="126" customFormat="false" ht="12.75" hidden="false" customHeight="false" outlineLevel="0" collapsed="false">
      <c r="B126" s="20"/>
    </row>
    <row r="127" customFormat="false" ht="12.75" hidden="false" customHeight="false" outlineLevel="0" collapsed="false">
      <c r="B127" s="20"/>
    </row>
    <row r="128" customFormat="false" ht="12.75" hidden="false" customHeight="false" outlineLevel="0" collapsed="false">
      <c r="B128" s="20"/>
    </row>
    <row r="129" customFormat="false" ht="12.75" hidden="false" customHeight="false" outlineLevel="0" collapsed="false">
      <c r="B129" s="20"/>
    </row>
    <row r="130" customFormat="false" ht="12.75" hidden="false" customHeight="false" outlineLevel="0" collapsed="false">
      <c r="B130" s="20"/>
    </row>
    <row r="131" customFormat="false" ht="12.75" hidden="false" customHeight="false" outlineLevel="0" collapsed="false">
      <c r="B131" s="20"/>
    </row>
    <row r="132" customFormat="false" ht="12.75" hidden="false" customHeight="false" outlineLevel="0" collapsed="false">
      <c r="B132" s="20"/>
    </row>
    <row r="133" customFormat="false" ht="12.75" hidden="false" customHeight="false" outlineLevel="0" collapsed="false">
      <c r="B133" s="20"/>
    </row>
    <row r="134" customFormat="false" ht="12.75" hidden="false" customHeight="false" outlineLevel="0" collapsed="false">
      <c r="B134" s="20"/>
    </row>
    <row r="135" customFormat="false" ht="12.75" hidden="false" customHeight="false" outlineLevel="0" collapsed="false">
      <c r="B135" s="20"/>
    </row>
    <row r="136" customFormat="false" ht="12.75" hidden="false" customHeight="false" outlineLevel="0" collapsed="false">
      <c r="B136" s="20"/>
    </row>
    <row r="137" customFormat="false" ht="12.75" hidden="false" customHeight="false" outlineLevel="0" collapsed="false">
      <c r="B137" s="20"/>
    </row>
    <row r="138" customFormat="false" ht="12.75" hidden="false" customHeight="false" outlineLevel="0" collapsed="false">
      <c r="B138" s="20"/>
    </row>
    <row r="139" customFormat="false" ht="12.75" hidden="false" customHeight="false" outlineLevel="0" collapsed="false">
      <c r="B139" s="20"/>
    </row>
    <row r="140" customFormat="false" ht="12.75" hidden="false" customHeight="false" outlineLevel="0" collapsed="false">
      <c r="B140" s="20"/>
    </row>
    <row r="141" customFormat="false" ht="12.75" hidden="false" customHeight="false" outlineLevel="0" collapsed="false">
      <c r="B141" s="20"/>
    </row>
    <row r="142" customFormat="false" ht="12.75" hidden="false" customHeight="false" outlineLevel="0" collapsed="false">
      <c r="B142" s="20"/>
    </row>
    <row r="143" customFormat="false" ht="12.75" hidden="false" customHeight="false" outlineLevel="0" collapsed="false">
      <c r="B143" s="20"/>
    </row>
    <row r="144" customFormat="false" ht="12.75" hidden="false" customHeight="false" outlineLevel="0" collapsed="false">
      <c r="B144" s="20"/>
    </row>
    <row r="145" customFormat="false" ht="12.75" hidden="false" customHeight="false" outlineLevel="0" collapsed="false">
      <c r="B145" s="20"/>
    </row>
    <row r="146" customFormat="false" ht="12.75" hidden="false" customHeight="false" outlineLevel="0" collapsed="false">
      <c r="B146" s="20"/>
    </row>
    <row r="147" customFormat="false" ht="12.75" hidden="false" customHeight="false" outlineLevel="0" collapsed="false">
      <c r="B147" s="20"/>
    </row>
    <row r="148" customFormat="false" ht="12.75" hidden="false" customHeight="false" outlineLevel="0" collapsed="false">
      <c r="B148" s="20"/>
    </row>
    <row r="149" customFormat="false" ht="12.75" hidden="false" customHeight="false" outlineLevel="0" collapsed="false">
      <c r="B149" s="20"/>
    </row>
    <row r="150" customFormat="false" ht="12.75" hidden="false" customHeight="false" outlineLevel="0" collapsed="false">
      <c r="B150" s="20"/>
    </row>
    <row r="151" customFormat="false" ht="12.75" hidden="false" customHeight="false" outlineLevel="0" collapsed="false">
      <c r="B151" s="20"/>
    </row>
    <row r="152" customFormat="false" ht="12.75" hidden="false" customHeight="false" outlineLevel="0" collapsed="false">
      <c r="B152" s="20"/>
    </row>
    <row r="153" customFormat="false" ht="12.75" hidden="false" customHeight="false" outlineLevel="0" collapsed="false">
      <c r="B153" s="20"/>
    </row>
    <row r="154" customFormat="false" ht="12.75" hidden="false" customHeight="false" outlineLevel="0" collapsed="false">
      <c r="B154" s="20"/>
    </row>
    <row r="155" customFormat="false" ht="12.75" hidden="false" customHeight="false" outlineLevel="0" collapsed="false">
      <c r="B155" s="20"/>
    </row>
    <row r="156" customFormat="false" ht="12.75" hidden="false" customHeight="false" outlineLevel="0" collapsed="false">
      <c r="B156" s="20"/>
    </row>
    <row r="157" customFormat="false" ht="12.75" hidden="false" customHeight="false" outlineLevel="0" collapsed="false">
      <c r="B157" s="20"/>
    </row>
    <row r="158" customFormat="false" ht="12.75" hidden="false" customHeight="false" outlineLevel="0" collapsed="false">
      <c r="B158" s="20"/>
    </row>
    <row r="159" customFormat="false" ht="12.75" hidden="false" customHeight="false" outlineLevel="0" collapsed="false">
      <c r="B159" s="20"/>
    </row>
    <row r="160" customFormat="false" ht="12.75" hidden="false" customHeight="false" outlineLevel="0" collapsed="false">
      <c r="B160" s="20"/>
    </row>
    <row r="161" customFormat="false" ht="12.75" hidden="false" customHeight="false" outlineLevel="0" collapsed="false">
      <c r="B161" s="20"/>
    </row>
    <row r="162" customFormat="false" ht="12.75" hidden="false" customHeight="false" outlineLevel="0" collapsed="false">
      <c r="B162" s="20"/>
    </row>
    <row r="163" customFormat="false" ht="12.75" hidden="false" customHeight="false" outlineLevel="0" collapsed="false">
      <c r="B163" s="20"/>
    </row>
    <row r="164" customFormat="false" ht="12.75" hidden="false" customHeight="false" outlineLevel="0" collapsed="false">
      <c r="B164" s="20"/>
    </row>
    <row r="165" customFormat="false" ht="12.75" hidden="false" customHeight="false" outlineLevel="0" collapsed="false">
      <c r="B165" s="20"/>
    </row>
    <row r="166" customFormat="false" ht="12.75" hidden="false" customHeight="false" outlineLevel="0" collapsed="false">
      <c r="B166" s="20"/>
    </row>
    <row r="167" customFormat="false" ht="12.75" hidden="false" customHeight="false" outlineLevel="0" collapsed="false">
      <c r="B167" s="20"/>
    </row>
    <row r="168" customFormat="false" ht="12.75" hidden="false" customHeight="false" outlineLevel="0" collapsed="false">
      <c r="B168" s="20"/>
    </row>
    <row r="169" customFormat="false" ht="12.75" hidden="false" customHeight="false" outlineLevel="0" collapsed="false">
      <c r="B169" s="20"/>
    </row>
    <row r="170" customFormat="false" ht="12.75" hidden="false" customHeight="false" outlineLevel="0" collapsed="false">
      <c r="B170" s="20"/>
    </row>
    <row r="171" customFormat="false" ht="12.75" hidden="false" customHeight="false" outlineLevel="0" collapsed="false">
      <c r="B171" s="20"/>
    </row>
    <row r="172" customFormat="false" ht="12.75" hidden="false" customHeight="false" outlineLevel="0" collapsed="false">
      <c r="B172" s="20"/>
    </row>
    <row r="173" customFormat="false" ht="12.75" hidden="false" customHeight="false" outlineLevel="0" collapsed="false">
      <c r="B173" s="20"/>
    </row>
    <row r="174" customFormat="false" ht="12.75" hidden="false" customHeight="false" outlineLevel="0" collapsed="false">
      <c r="B174" s="20"/>
    </row>
    <row r="175" customFormat="false" ht="12.75" hidden="false" customHeight="false" outlineLevel="0" collapsed="false">
      <c r="B175" s="20"/>
    </row>
    <row r="176" customFormat="false" ht="12.75" hidden="false" customHeight="false" outlineLevel="0" collapsed="false">
      <c r="B176" s="20"/>
    </row>
    <row r="177" customFormat="false" ht="12.75" hidden="false" customHeight="false" outlineLevel="0" collapsed="false">
      <c r="B177" s="20"/>
    </row>
    <row r="178" customFormat="false" ht="12.75" hidden="false" customHeight="false" outlineLevel="0" collapsed="false">
      <c r="B178" s="20"/>
    </row>
    <row r="179" customFormat="false" ht="12.75" hidden="false" customHeight="false" outlineLevel="0" collapsed="false">
      <c r="B179" s="20"/>
    </row>
    <row r="180" customFormat="false" ht="12.75" hidden="false" customHeight="false" outlineLevel="0" collapsed="false">
      <c r="B180" s="20"/>
    </row>
    <row r="181" customFormat="false" ht="12.75" hidden="false" customHeight="false" outlineLevel="0" collapsed="false">
      <c r="B181" s="20"/>
    </row>
    <row r="182" customFormat="false" ht="12.75" hidden="false" customHeight="false" outlineLevel="0" collapsed="false">
      <c r="B182" s="20"/>
    </row>
    <row r="183" customFormat="false" ht="12.75" hidden="false" customHeight="false" outlineLevel="0" collapsed="false">
      <c r="B183" s="20"/>
    </row>
    <row r="184" customFormat="false" ht="12.75" hidden="false" customHeight="false" outlineLevel="0" collapsed="false">
      <c r="B184" s="20"/>
    </row>
    <row r="185" customFormat="false" ht="12.75" hidden="false" customHeight="false" outlineLevel="0" collapsed="false">
      <c r="B185" s="20"/>
    </row>
    <row r="186" customFormat="false" ht="12.75" hidden="false" customHeight="false" outlineLevel="0" collapsed="false">
      <c r="B186" s="20"/>
    </row>
    <row r="187" customFormat="false" ht="12.75" hidden="false" customHeight="false" outlineLevel="0" collapsed="false">
      <c r="B187" s="20"/>
    </row>
    <row r="188" customFormat="false" ht="12.75" hidden="false" customHeight="false" outlineLevel="0" collapsed="false">
      <c r="B188" s="20"/>
    </row>
    <row r="189" customFormat="false" ht="12.75" hidden="false" customHeight="false" outlineLevel="0" collapsed="false">
      <c r="B189" s="20"/>
    </row>
  </sheetData>
  <mergeCells count="2">
    <mergeCell ref="A1:B1"/>
    <mergeCell ref="A2:B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2000-06-23T14:51:18Z</dcterms:created>
  <dc:creator>Becky Caudle</dc:creator>
  <dc:description/>
  <dc:language>en-US</dc:language>
  <cp:lastModifiedBy>serwin</cp:lastModifiedBy>
  <cp:lastPrinted>2000-06-29T19:28:57Z</cp:lastPrinted>
  <cp:revision>0</cp:revision>
  <dc:subject/>
  <dc:title/>
</cp:coreProperties>
</file>